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08631B59-E01C-4A77-A9F1-2652BC7AAB17}" xr6:coauthVersionLast="47" xr6:coauthVersionMax="47" xr10:uidLastSave="{00000000-0000-0000-0000-000000000000}"/>
  <bookViews>
    <workbookView xWindow="-108" yWindow="-108" windowWidth="23256" windowHeight="12456" tabRatio="734" xr2:uid="{00000000-000D-0000-FFFF-FFFF00000000}"/>
  </bookViews>
  <sheets>
    <sheet name="READ_ME" sheetId="20" r:id="rId1"/>
    <sheet name="Table_of_contents" sheetId="28" r:id="rId2"/>
    <sheet name="Data_Analysis" sheetId="29" r:id="rId3"/>
    <sheet name="Composite_indicators" sheetId="26" r:id="rId4"/>
    <sheet name="R_file_directory" sheetId="25" r:id="rId5"/>
    <sheet name="Deviations_from_ToR" sheetId="21" r:id="rId6"/>
    <sheet name="Extended_DAP" sheetId="22" r:id="rId7"/>
    <sheet name="Sampling_info" sheetId="27" r:id="rId8"/>
    <sheet name="HH_clean_data" sheetId="23" r:id="rId9"/>
    <sheet name="Roster_clean_data" sheetId="24" r:id="rId10"/>
    <sheet name="Survey" sheetId="31" r:id="rId11"/>
    <sheet name="Choices" sheetId="32" r:id="rId12"/>
  </sheets>
  <definedNames>
    <definedName name="_xlnm._FilterDatabase" localSheetId="11" hidden="1">Choices!$A$1:$E$1542</definedName>
    <definedName name="_xlnm._FilterDatabase" localSheetId="3" hidden="1">Composite_indicators!$A$1:$F$69</definedName>
    <definedName name="_xlnm._FilterDatabase" localSheetId="8" hidden="1">HH_clean_data!$A$1:$LA$578</definedName>
    <definedName name="_xlnm._FilterDatabase" localSheetId="9" hidden="1">Roster_clean_data!$A$1:$DF$1374</definedName>
    <definedName name="_xlnm._FilterDatabase" localSheetId="1" hidden="1">Table_of_contents!$A$1:$C$479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9" i="28" l="1"/>
  <c r="B478" i="28"/>
  <c r="B477" i="28"/>
  <c r="B476" i="28"/>
  <c r="B475" i="28"/>
  <c r="B474" i="28"/>
  <c r="B473" i="28"/>
  <c r="B472" i="28"/>
  <c r="B471" i="28"/>
  <c r="B470" i="28"/>
  <c r="B469" i="28"/>
  <c r="B468" i="28"/>
  <c r="B467" i="28"/>
  <c r="B466" i="28"/>
  <c r="B465" i="28"/>
  <c r="B464" i="28"/>
  <c r="B463" i="28"/>
  <c r="B462" i="28"/>
  <c r="B461" i="28"/>
  <c r="B460" i="28"/>
  <c r="B459" i="28"/>
  <c r="B458" i="28"/>
  <c r="B457" i="28"/>
  <c r="B456" i="28"/>
  <c r="B455" i="28"/>
  <c r="B454" i="28"/>
  <c r="B453" i="28"/>
  <c r="B452" i="28"/>
  <c r="B451" i="28"/>
  <c r="B450" i="28"/>
  <c r="B449" i="28"/>
  <c r="B448" i="28"/>
  <c r="B447" i="28"/>
  <c r="B446" i="28"/>
  <c r="B445" i="28"/>
  <c r="B444" i="28"/>
  <c r="B443" i="28"/>
  <c r="B442" i="28"/>
  <c r="B441" i="28"/>
  <c r="B440" i="28"/>
  <c r="B439" i="28"/>
  <c r="B438" i="28"/>
  <c r="B437" i="28"/>
  <c r="B436" i="28"/>
  <c r="B435" i="28"/>
  <c r="B434" i="28"/>
  <c r="B433" i="28"/>
  <c r="B432" i="28"/>
  <c r="B431" i="28"/>
  <c r="B430" i="28"/>
  <c r="B429" i="28"/>
  <c r="B428" i="28"/>
  <c r="B427" i="28"/>
  <c r="B426" i="28"/>
  <c r="B425" i="28"/>
  <c r="B424" i="28"/>
  <c r="B423" i="28"/>
  <c r="B422" i="28"/>
  <c r="B421" i="28"/>
  <c r="B420" i="28"/>
  <c r="B419" i="28"/>
  <c r="B418" i="28"/>
  <c r="B417" i="28"/>
  <c r="B416" i="28"/>
  <c r="B415" i="28"/>
  <c r="B414" i="28"/>
  <c r="B413" i="28"/>
  <c r="B412" i="28"/>
  <c r="B411" i="28"/>
  <c r="B410" i="28"/>
  <c r="B409" i="28"/>
  <c r="B408" i="28"/>
  <c r="B407" i="28"/>
  <c r="B406" i="28"/>
  <c r="B405" i="28"/>
  <c r="B404" i="28"/>
  <c r="B403" i="28"/>
  <c r="B402" i="28"/>
  <c r="B401" i="28"/>
  <c r="B400" i="28"/>
  <c r="B399" i="28"/>
  <c r="B398" i="28"/>
  <c r="B397" i="28"/>
  <c r="B396" i="28"/>
  <c r="B395" i="28"/>
  <c r="B394" i="28"/>
  <c r="B393" i="28"/>
  <c r="B392" i="28"/>
  <c r="B391" i="28"/>
  <c r="B390" i="28"/>
  <c r="B389" i="28"/>
  <c r="B388" i="28"/>
  <c r="B387" i="28"/>
  <c r="B386" i="28"/>
  <c r="B385" i="28"/>
  <c r="B384" i="28"/>
  <c r="B383" i="28"/>
  <c r="B382" i="28"/>
  <c r="B381" i="28"/>
  <c r="B380" i="28"/>
  <c r="B379" i="28"/>
  <c r="B378" i="28"/>
  <c r="B377" i="28"/>
  <c r="B376" i="28"/>
  <c r="B375" i="28"/>
  <c r="B374" i="28"/>
  <c r="B373" i="28"/>
  <c r="B372" i="28"/>
  <c r="B371" i="28"/>
  <c r="B370" i="28"/>
  <c r="B369" i="28"/>
  <c r="B368" i="28"/>
  <c r="B367" i="28"/>
  <c r="B366" i="28"/>
  <c r="B365" i="28"/>
  <c r="B364" i="28"/>
  <c r="B363" i="28"/>
  <c r="B362" i="28"/>
  <c r="B361" i="28"/>
  <c r="B360" i="28"/>
  <c r="B359" i="28"/>
  <c r="B358" i="28"/>
  <c r="B357" i="28"/>
  <c r="B356" i="28"/>
  <c r="B355" i="28"/>
  <c r="B354" i="28"/>
  <c r="B353" i="28"/>
  <c r="B352" i="28"/>
  <c r="B351" i="28"/>
  <c r="B350" i="28"/>
  <c r="B349" i="28"/>
  <c r="B348" i="28"/>
  <c r="B347" i="28"/>
  <c r="B346" i="28"/>
  <c r="B345" i="28"/>
  <c r="B344" i="28"/>
  <c r="B343" i="28"/>
  <c r="B342" i="28"/>
  <c r="B341" i="28"/>
  <c r="B340" i="28"/>
  <c r="B339" i="28"/>
  <c r="B338" i="28"/>
  <c r="B337" i="28"/>
  <c r="B336" i="28"/>
  <c r="B335" i="28"/>
  <c r="B334" i="28"/>
  <c r="B333" i="28"/>
  <c r="B332" i="28"/>
  <c r="B331" i="28"/>
  <c r="B330" i="28"/>
  <c r="B329" i="28"/>
  <c r="B328" i="28"/>
  <c r="B327" i="28"/>
  <c r="B326" i="28"/>
  <c r="B325" i="28"/>
  <c r="B324" i="28"/>
  <c r="B323" i="28"/>
  <c r="B322" i="28"/>
  <c r="B321" i="28"/>
  <c r="B320" i="28"/>
  <c r="B319" i="28"/>
  <c r="B318" i="28"/>
  <c r="B317" i="28"/>
  <c r="B316" i="28"/>
  <c r="B315" i="28"/>
  <c r="B314" i="28"/>
  <c r="B313" i="28"/>
  <c r="B312" i="28"/>
  <c r="B311" i="28"/>
  <c r="B310" i="28"/>
  <c r="B309" i="28"/>
  <c r="B308" i="28"/>
  <c r="B307" i="28"/>
  <c r="B306" i="28"/>
  <c r="B305" i="28"/>
  <c r="B304" i="28"/>
  <c r="B303" i="28"/>
  <c r="B302" i="28"/>
  <c r="B301" i="28"/>
  <c r="B300" i="28"/>
  <c r="B299" i="28"/>
  <c r="B298" i="28"/>
  <c r="B297" i="28"/>
  <c r="B296" i="28"/>
  <c r="B295" i="28"/>
  <c r="B294" i="28"/>
  <c r="B293" i="28"/>
  <c r="B292" i="28"/>
  <c r="B291" i="28"/>
  <c r="B290" i="28"/>
  <c r="B289" i="28"/>
  <c r="B288" i="28"/>
  <c r="B287" i="28"/>
  <c r="B286" i="28"/>
  <c r="B285" i="28"/>
  <c r="B284" i="28"/>
  <c r="B283" i="28"/>
  <c r="B282" i="28"/>
  <c r="B281" i="28"/>
  <c r="B280" i="28"/>
  <c r="B279" i="28"/>
  <c r="B278" i="28"/>
  <c r="B277" i="28"/>
  <c r="B276" i="28"/>
  <c r="B275" i="28"/>
  <c r="B274" i="28"/>
  <c r="B273" i="28"/>
  <c r="B272" i="28"/>
  <c r="B271" i="28"/>
  <c r="B270" i="28"/>
  <c r="B269" i="28"/>
  <c r="B268" i="28"/>
  <c r="B267" i="28"/>
  <c r="B266" i="28"/>
  <c r="B265" i="28"/>
  <c r="B264" i="28"/>
  <c r="B263" i="28"/>
  <c r="B262" i="28"/>
  <c r="B261" i="28"/>
  <c r="B260" i="28"/>
  <c r="B259" i="28"/>
  <c r="B258" i="28"/>
  <c r="B257" i="28"/>
  <c r="B256" i="28"/>
  <c r="B255" i="28"/>
  <c r="B254" i="28"/>
  <c r="B253" i="28"/>
  <c r="B252" i="28"/>
  <c r="B251" i="28"/>
  <c r="B250" i="28"/>
  <c r="B249" i="28"/>
  <c r="B248" i="28"/>
  <c r="B247" i="28"/>
  <c r="B246" i="28"/>
  <c r="B245" i="28"/>
  <c r="B244" i="28"/>
  <c r="B243" i="28"/>
  <c r="B242" i="28"/>
  <c r="B241" i="28"/>
  <c r="B240" i="28"/>
  <c r="B239" i="28"/>
  <c r="B238" i="28"/>
  <c r="B237" i="28"/>
  <c r="B236" i="28"/>
  <c r="B235" i="28"/>
  <c r="B234" i="28"/>
  <c r="B233" i="28"/>
  <c r="B232" i="28"/>
  <c r="B231" i="28"/>
  <c r="B230" i="28"/>
  <c r="B229" i="28"/>
  <c r="B228" i="28"/>
  <c r="B227" i="28"/>
  <c r="B226" i="28"/>
  <c r="B225" i="28"/>
  <c r="B224" i="28"/>
  <c r="B223" i="28"/>
  <c r="B222" i="28"/>
  <c r="B221" i="28"/>
  <c r="B220" i="28"/>
  <c r="B219" i="28"/>
  <c r="B218" i="28"/>
  <c r="B217" i="28"/>
  <c r="B216" i="28"/>
  <c r="B215" i="28"/>
  <c r="B214" i="28"/>
  <c r="B213" i="28"/>
  <c r="B212" i="28"/>
  <c r="B211" i="28"/>
  <c r="B210" i="28"/>
  <c r="B209" i="28"/>
  <c r="B208" i="28"/>
  <c r="B207" i="28"/>
  <c r="B206" i="28"/>
  <c r="B205" i="28"/>
  <c r="B204" i="28"/>
  <c r="B203" i="28"/>
  <c r="B202" i="28"/>
  <c r="B201" i="28"/>
  <c r="B200" i="28"/>
  <c r="B199" i="28"/>
  <c r="B198" i="28"/>
  <c r="B197" i="28"/>
  <c r="B196" i="28"/>
  <c r="B195" i="28"/>
  <c r="B194" i="28"/>
  <c r="B193" i="28"/>
  <c r="B192" i="28"/>
  <c r="B191" i="28"/>
  <c r="B190" i="28"/>
  <c r="B189" i="28"/>
  <c r="B188" i="28"/>
  <c r="B187" i="28"/>
  <c r="B186" i="28"/>
  <c r="B185" i="28"/>
  <c r="B184" i="28"/>
  <c r="B183" i="28"/>
  <c r="B182" i="28"/>
  <c r="B181" i="28"/>
  <c r="B180" i="28"/>
  <c r="B179" i="28"/>
  <c r="B178" i="28"/>
  <c r="B177" i="28"/>
  <c r="B176" i="28"/>
  <c r="B175" i="28"/>
  <c r="B174" i="28"/>
  <c r="B173" i="28"/>
  <c r="B172" i="28"/>
  <c r="B171" i="28"/>
  <c r="B170" i="28"/>
  <c r="B169" i="28"/>
  <c r="B168" i="28"/>
  <c r="B167" i="28"/>
  <c r="B166" i="28"/>
  <c r="B165" i="28"/>
  <c r="B164" i="28"/>
  <c r="B163" i="28"/>
  <c r="B162" i="28"/>
  <c r="B161" i="28"/>
  <c r="B160" i="28"/>
  <c r="B159" i="28"/>
  <c r="B158" i="28"/>
  <c r="B157" i="28"/>
  <c r="B156" i="28"/>
  <c r="B155" i="28"/>
  <c r="B154" i="28"/>
  <c r="B153" i="28"/>
  <c r="B152" i="28"/>
  <c r="B151" i="28"/>
  <c r="B150" i="28"/>
  <c r="B149" i="28"/>
  <c r="B148" i="28"/>
  <c r="B147" i="28"/>
  <c r="B146" i="28"/>
  <c r="B145" i="28"/>
  <c r="B144" i="28"/>
  <c r="B143" i="28"/>
  <c r="B142" i="28"/>
  <c r="B141" i="28"/>
  <c r="B140" i="28"/>
  <c r="B139" i="28"/>
  <c r="B138" i="28"/>
  <c r="B137" i="28"/>
  <c r="B136" i="28"/>
  <c r="B135" i="28"/>
  <c r="B134" i="28"/>
  <c r="B133" i="28"/>
  <c r="B132" i="28"/>
  <c r="B131" i="28"/>
  <c r="B130" i="28"/>
  <c r="B129" i="28"/>
  <c r="B128" i="28"/>
  <c r="B127" i="28"/>
  <c r="B126" i="28"/>
  <c r="B125" i="28"/>
  <c r="B124" i="28"/>
  <c r="B123" i="28"/>
  <c r="B122" i="28"/>
  <c r="B121" i="28"/>
  <c r="B120" i="28"/>
  <c r="B119" i="28"/>
  <c r="B118" i="28"/>
  <c r="B117" i="28"/>
  <c r="B116" i="28"/>
  <c r="B115" i="28"/>
  <c r="B114" i="28"/>
  <c r="B113" i="28"/>
  <c r="B112" i="28"/>
  <c r="B111" i="28"/>
  <c r="B110" i="28"/>
  <c r="B109" i="28"/>
  <c r="B108" i="28"/>
  <c r="B107" i="28"/>
  <c r="B106" i="28"/>
  <c r="B105" i="28"/>
  <c r="B104" i="28"/>
  <c r="B103" i="28"/>
  <c r="B102" i="28"/>
  <c r="B101" i="28"/>
  <c r="B100" i="28"/>
  <c r="B99" i="28"/>
  <c r="B98" i="28"/>
  <c r="B97" i="28"/>
  <c r="B96" i="28"/>
  <c r="B95" i="28"/>
  <c r="B94" i="28"/>
  <c r="B93" i="28"/>
  <c r="B92" i="28"/>
  <c r="B91" i="28"/>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58" i="28"/>
  <c r="B57" i="28"/>
  <c r="B56" i="28"/>
  <c r="B55" i="28"/>
  <c r="B54" i="28"/>
  <c r="B53" i="28"/>
  <c r="B52" i="28"/>
  <c r="B51" i="28"/>
  <c r="B50" i="28"/>
  <c r="B49" i="28"/>
  <c r="B48" i="28"/>
  <c r="B47" i="28"/>
  <c r="B46"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B12" i="28"/>
  <c r="B11" i="28"/>
  <c r="B10" i="28"/>
  <c r="B9" i="28"/>
  <c r="B8" i="28"/>
  <c r="B7" i="28"/>
  <c r="B6" i="28"/>
  <c r="B5" i="28"/>
  <c r="B4" i="28"/>
  <c r="B3" i="28"/>
  <c r="B2" i="28"/>
</calcChain>
</file>

<file path=xl/sharedStrings.xml><?xml version="1.0" encoding="utf-8"?>
<sst xmlns="http://schemas.openxmlformats.org/spreadsheetml/2006/main" count="194178" uniqueCount="9993">
  <si>
    <t>Items</t>
  </si>
  <si>
    <t>Description</t>
  </si>
  <si>
    <t>Sheets</t>
  </si>
  <si>
    <t>describe deviation</t>
  </si>
  <si>
    <t>implications</t>
  </si>
  <si>
    <t>mitigation</t>
  </si>
  <si>
    <t>Contacts (Name &amp; email address)</t>
  </si>
  <si>
    <t>R_file_directory</t>
  </si>
  <si>
    <t>Mapping of R script folders and files</t>
  </si>
  <si>
    <t>Sampling</t>
  </si>
  <si>
    <t>Sampling and methodology</t>
  </si>
  <si>
    <t>Main limitations</t>
  </si>
  <si>
    <t>Methodology &amp; Sampling strategy</t>
  </si>
  <si>
    <t>Deviations_from_ToR</t>
  </si>
  <si>
    <t>This tab is providing information regarding the deviation of the methodology from the ToR. Information about the type of deviation, the implication of this deviation for the analysis and more generaly the findings, and the mitigation measures taken are provided. Most common deviations include: change of access in some territories of the assessment; inability to follow the initial strategy, etc.</t>
  </si>
  <si>
    <t>Extended_DAP</t>
  </si>
  <si>
    <t>Original, validated Data Analysis Plan with all relevant modifications highlighted and explained</t>
  </si>
  <si>
    <t>File directory</t>
  </si>
  <si>
    <t>data</t>
  </si>
  <si>
    <t>output</t>
  </si>
  <si>
    <t>resources</t>
  </si>
  <si>
    <t>src</t>
  </si>
  <si>
    <t>Added</t>
  </si>
  <si>
    <t>Removed</t>
  </si>
  <si>
    <t>Other</t>
  </si>
  <si>
    <t>Strata</t>
  </si>
  <si>
    <t>Table_of_contents</t>
  </si>
  <si>
    <t>Data_Analysis</t>
  </si>
  <si>
    <t>Anonymised clean data at household level</t>
  </si>
  <si>
    <t>Anonymised clean data at individual level</t>
  </si>
  <si>
    <t>List of variables created in R for analysis</t>
  </si>
  <si>
    <t>Rationale</t>
  </si>
  <si>
    <t>Kobo related variable_name</t>
  </si>
  <si>
    <t>Created variable_name in R</t>
  </si>
  <si>
    <t>Analysis script output: List of indicators with hyperlinks</t>
  </si>
  <si>
    <t>Analysis script output: Analysis tables for all indicators</t>
  </si>
  <si>
    <t>run_analysis.R</t>
  </si>
  <si>
    <t>analysis_tabular.R</t>
  </si>
  <si>
    <t>script for running the main R markdown script</t>
  </si>
  <si>
    <t>script for running the main analysis</t>
  </si>
  <si>
    <t>contains the Kobo tool and DAF used as input for the script</t>
  </si>
  <si>
    <t>contains all script output files, html and xls</t>
  </si>
  <si>
    <t>resp_age_cat</t>
  </si>
  <si>
    <t>resp_gender_age_pyramid</t>
  </si>
  <si>
    <t>date_arrive_cat</t>
  </si>
  <si>
    <t>hh_size_cat</t>
  </si>
  <si>
    <t>ind_age_cat</t>
  </si>
  <si>
    <t>ind_gender_age_pyramid</t>
  </si>
  <si>
    <t>household_typology_1</t>
  </si>
  <si>
    <t>household_typology_2</t>
  </si>
  <si>
    <t>household_typology_3</t>
  </si>
  <si>
    <t>hh_with_infants</t>
  </si>
  <si>
    <t>education_lvl_mpi</t>
  </si>
  <si>
    <t>employed_respondent</t>
  </si>
  <si>
    <t>employed_hh_member</t>
  </si>
  <si>
    <t>hh_with_employed_member</t>
  </si>
  <si>
    <t>youth_neet</t>
  </si>
  <si>
    <t>certified_disability_cat</t>
  </si>
  <si>
    <t>psn_type3_above</t>
  </si>
  <si>
    <t>psn_type3_hh_level</t>
  </si>
  <si>
    <t>chronic_illnes_hh_level</t>
  </si>
  <si>
    <t>obtain_healthcare_hh</t>
  </si>
  <si>
    <t>health_ins_hh</t>
  </si>
  <si>
    <t>accommodation_quality_mpi</t>
  </si>
  <si>
    <t>full_time_emp_income_cat</t>
  </si>
  <si>
    <t>temporary_income_cat</t>
  </si>
  <si>
    <t>daily_irregular_labor_income_cat</t>
  </si>
  <si>
    <t>mda_benefits_income_cat</t>
  </si>
  <si>
    <t>ukr_benefits_income_mdl</t>
  </si>
  <si>
    <t>ukr_benefits_income_mdl_cat</t>
  </si>
  <si>
    <t>cash_assistance_income_cat</t>
  </si>
  <si>
    <t>transfers_from_relatives_in_ukr_income_cat</t>
  </si>
  <si>
    <t>transfers_from_relatives_outside_ukr_income_cat</t>
  </si>
  <si>
    <t>total_income</t>
  </si>
  <si>
    <t>total_income_cat</t>
  </si>
  <si>
    <t>total_income_per_capita</t>
  </si>
  <si>
    <t>total_income_per_capita_cat</t>
  </si>
  <si>
    <t>borrow_money_cat</t>
  </si>
  <si>
    <t>food_exp_cat</t>
  </si>
  <si>
    <t>food_exp_share</t>
  </si>
  <si>
    <t>alco_tobacco_exp_cat</t>
  </si>
  <si>
    <t>alco_tobacco_exp_share</t>
  </si>
  <si>
    <t>accomm_exp_cat</t>
  </si>
  <si>
    <t>accomm_exp_share</t>
  </si>
  <si>
    <t>utilities_exp_cat</t>
  </si>
  <si>
    <t>utilities_exp_share</t>
  </si>
  <si>
    <t>hyg_exp_cat</t>
  </si>
  <si>
    <t>hyg_exp_share</t>
  </si>
  <si>
    <t>comm_exp_cat</t>
  </si>
  <si>
    <t>comm_exp_share</t>
  </si>
  <si>
    <t>transport_exp_cat</t>
  </si>
  <si>
    <t>transport_exp_share</t>
  </si>
  <si>
    <t>restaurants_exp_cat</t>
  </si>
  <si>
    <t>restaurants_exp_share</t>
  </si>
  <si>
    <t>recreational_exp_30_days</t>
  </si>
  <si>
    <t>recreational_exp_cat</t>
  </si>
  <si>
    <t>recreational_exp_30_days_share</t>
  </si>
  <si>
    <t>clothing_exp_30_days</t>
  </si>
  <si>
    <t>clothing_exp_cat</t>
  </si>
  <si>
    <t>clothing_exp_30_days_share</t>
  </si>
  <si>
    <t>medical_exp_30_days</t>
  </si>
  <si>
    <t>medical_exp_cat</t>
  </si>
  <si>
    <t>medical_exp_30_days_share</t>
  </si>
  <si>
    <t>health_exp_30_days</t>
  </si>
  <si>
    <t>health_exp_cat</t>
  </si>
  <si>
    <t>health_exp_30_days_share</t>
  </si>
  <si>
    <t>debt_payment_exp_30_days</t>
  </si>
  <si>
    <t>debt_payment_exp_cat</t>
  </si>
  <si>
    <t>debt_payment_exp_30_days_share</t>
  </si>
  <si>
    <t>accomm_maintenance_exp_30_days</t>
  </si>
  <si>
    <t>accomm_maintenance_exp_cat</t>
  </si>
  <si>
    <t>accomm_maintenance_exp_30_days_share</t>
  </si>
  <si>
    <t>edu_exp_30_days</t>
  </si>
  <si>
    <t>edu_exp_cat</t>
  </si>
  <si>
    <t>edu_exp_30_days_share</t>
  </si>
  <si>
    <t>other_goods_exp_30_days</t>
  </si>
  <si>
    <t>other_goods_exp_cat</t>
  </si>
  <si>
    <t>other_goods_exp_30_days_share</t>
  </si>
  <si>
    <t>sending_money_exp_30_days</t>
  </si>
  <si>
    <t>sending_money_exp_cat</t>
  </si>
  <si>
    <t>sending_money_exp_30_days_share</t>
  </si>
  <si>
    <t>essential_30_days_exp</t>
  </si>
  <si>
    <t>essential_30_days_exp_cat</t>
  </si>
  <si>
    <t>essential_30_days_exp_per_capita</t>
  </si>
  <si>
    <t>essential_30_days_exp_per_capita_cat</t>
  </si>
  <si>
    <t>non_essential_30_days_exp</t>
  </si>
  <si>
    <t>non_essential_30_days_exp_cat</t>
  </si>
  <si>
    <t>non_essential_30_days_exp_per_capita</t>
  </si>
  <si>
    <t>non_essential_30_days_exp_per_capita_cat</t>
  </si>
  <si>
    <t>total_expenditure</t>
  </si>
  <si>
    <t>total_expenditure_cat</t>
  </si>
  <si>
    <t>total_expenditure_per_capita</t>
  </si>
  <si>
    <t>total_expenditure_per_capita_cat</t>
  </si>
  <si>
    <t>resp_age</t>
  </si>
  <si>
    <t>date_arrive</t>
  </si>
  <si>
    <t>hh_size</t>
  </si>
  <si>
    <t>ind_age</t>
  </si>
  <si>
    <t>education_lvl</t>
  </si>
  <si>
    <t>certified_disability</t>
  </si>
  <si>
    <t>obtain_healthcare</t>
  </si>
  <si>
    <t>health_ins</t>
  </si>
  <si>
    <t>full_time_emp_income</t>
  </si>
  <si>
    <t>temporary_income</t>
  </si>
  <si>
    <t>daily_irregular_labor_income</t>
  </si>
  <si>
    <t>mda_benefits_income</t>
  </si>
  <si>
    <t>ukr_benefits_income</t>
  </si>
  <si>
    <t>cash_assistance_income</t>
  </si>
  <si>
    <t>transfers_from_relatives_in_ukr_income</t>
  </si>
  <si>
    <t>transfers_from_relatives_outside_ukr_income</t>
  </si>
  <si>
    <t>borrow_money</t>
  </si>
  <si>
    <t>food_exp</t>
  </si>
  <si>
    <t>resp_gender</t>
  </si>
  <si>
    <t>ind_gender</t>
  </si>
  <si>
    <t>chronic_illnes</t>
  </si>
  <si>
    <t>full_time</t>
  </si>
  <si>
    <t>mda_benefits</t>
  </si>
  <si>
    <t>ukr_benefits</t>
  </si>
  <si>
    <t>cash_assistance</t>
  </si>
  <si>
    <t>resp_gender, resp_age</t>
  </si>
  <si>
    <t>Creation of household size categories: 1 member, 2 members, 3–4 members, 5+ members.</t>
  </si>
  <si>
    <t>ind_age, ind_gender</t>
  </si>
  <si>
    <t>ind_age, hh_size, ind_gender</t>
  </si>
  <si>
    <t>ind_age, education_lvl</t>
  </si>
  <si>
    <t>work_for_pay, operate_fam_business, help_fam_business, permanent_job, look_or_paid_job, start_working</t>
  </si>
  <si>
    <t>ind_age, work_for_pay, operate_fam_business, help_fam_business, permanent_job</t>
  </si>
  <si>
    <t>ind_age, main_reason_not_find_job</t>
  </si>
  <si>
    <t>diff_see, diff_hear, diff_walk, diff_rem, diff_dress, diff_comm</t>
  </si>
  <si>
    <t>health</t>
  </si>
  <si>
    <t>accommodation</t>
  </si>
  <si>
    <t>full_time_emp</t>
  </si>
  <si>
    <t>daily_irregular_labor</t>
  </si>
  <si>
    <t>transfers_from_relatives_in_ukr</t>
  </si>
  <si>
    <t>transfers_from_relatives_outside_ukr</t>
  </si>
  <si>
    <t>food</t>
  </si>
  <si>
    <t>alco_tobacco_exp</t>
  </si>
  <si>
    <t>accomm_exp</t>
  </si>
  <si>
    <t>utilities_exp</t>
  </si>
  <si>
    <t>leaks, damp_walls, rotten_windows</t>
  </si>
  <si>
    <t>Creation of full-time employment income categories:
1–7000
7001–10000
10001–15000
15001–20000
20001–40000
40001+</t>
  </si>
  <si>
    <t>Creation of temporary income categories:
1–3000
3001–4000
4001–7000
7001–10000
10001–20000
20001+</t>
  </si>
  <si>
    <t>hyg_exp</t>
  </si>
  <si>
    <t>comm_exp</t>
  </si>
  <si>
    <t>transport_exp</t>
  </si>
  <si>
    <t>Creation of daily irregular labour income categories:
1–3000
3001–4000
4001–7000
7001–10000
10001–20000
20001+</t>
  </si>
  <si>
    <t>restaurants_exp</t>
  </si>
  <si>
    <t>recreational_exp</t>
  </si>
  <si>
    <t>Creation of MDA benefits income categories:
1–1000
1001–2000
2001–3000
3001–4500
4501–6000
6001+</t>
  </si>
  <si>
    <t>Conversion of Ukrainian hryvnia (UAH) benefits income into Moldovan lei (MDL) using a fixed exchange rate (1 UAH = 0.3986 MDL).</t>
  </si>
  <si>
    <t>Creation of Ukrainian benefits income categories (converted to MDL):
1–1,500
1,501–3,000
3,001–4,500
4,501–6,000
6,001–8,000
8,001+</t>
  </si>
  <si>
    <t>Creation of cash assistance income categories:
1–1625
1626–3250
3251–4875
4876–6500
6501–8125
8126+</t>
  </si>
  <si>
    <t>Creation of income categories from transfers received from relatives in Ukraine:
1–2000
2001–3000
3001–5000
5001–6000
6001–15000
15001+</t>
  </si>
  <si>
    <t>Creation of income categories from transfers received from relatives outside Ukraine:
1–2000
2001–5000
5001–10000
10001–20000
20001–40000
40001+</t>
  </si>
  <si>
    <t>clothing_exp</t>
  </si>
  <si>
    <t>Creation of total household income by summing all income sources:
full_time_emp_income
temporary_income
daily_irregular_labor_income
own_bussiness_income
mda_benefits_income
ukr_benefits_income_mdl
cash_assistance_income
investment_income
transfers_from_relatives_in_ukr_income
transfers_from_relatives_outside_ukr_income
loans_income
other_income</t>
  </si>
  <si>
    <t>own_bussiness_income</t>
  </si>
  <si>
    <t>investment_income</t>
  </si>
  <si>
    <t>loans_income</t>
  </si>
  <si>
    <t>other_income</t>
  </si>
  <si>
    <t>full_time_emp_income, temporary_income
daily_irregular_labor_income, own_bussiness_income
mda_benefits_income
ukr_benefits_income_mdl
cash_assistance_income
investment_income
transfers_from_relatives_in_ukr_income
transfers_from_relatives_outside_ukr_income
loans_income
other_income</t>
  </si>
  <si>
    <t>Creation of total household income categories:
1–5,000
5,001–10,000
10,001–20,000
20,001–35,000
35,001–50,000
50,001+</t>
  </si>
  <si>
    <t>Calculation of total household income per capita as total_income divided by hh_size.</t>
  </si>
  <si>
    <t>Creation of total household income per capita categories:
1–2,000
2,001–4,000
4,001–7,000
7,001–12,000
12,001–20,000
20,001+</t>
  </si>
  <si>
    <t xml:space="preserve"> hh_size </t>
  </si>
  <si>
    <t>medical_exp</t>
  </si>
  <si>
    <t>health_exp</t>
  </si>
  <si>
    <t>debt_payment_exp</t>
  </si>
  <si>
    <t>accomm_maintenance_exp</t>
  </si>
  <si>
    <t>edu_exp</t>
  </si>
  <si>
    <t>other_goods_exp</t>
  </si>
  <si>
    <t>sending_money_exp</t>
  </si>
  <si>
    <t>essential_exp</t>
  </si>
  <si>
    <t>non_essential_exp</t>
  </si>
  <si>
    <t>Conversion of recreational expenditure from 3-month recall period to monthly value:
recreational_exp_30_days = recreational_exp / 3</t>
  </si>
  <si>
    <t>Conversion of 6-month recall expenditures into monthly values:</t>
  </si>
  <si>
    <t>non_essential_30_days_exp = sum of alco_tobacco_exp, restaurants_exp, recreational_exp_30_days, medical_exp_30_days, debt_payment_exp_30_days, accomm_maintenance_exp_30_days, other_goods_exp_30_days, sending_money_exp_30_days (if at least one value is not missing)</t>
  </si>
  <si>
    <t>total_expenditure = essential_30_days_exp + non_essential_30_days_exp</t>
  </si>
  <si>
    <t>Creation of expenditure shares as proportion of total household expenditure:
food_exp_share = food_exp / total_expenditure</t>
  </si>
  <si>
    <t>alco_tobacco_exp_share = alco_tobacco_exp / total_expenditure</t>
  </si>
  <si>
    <t>accomm_exp_share = accomm_exp / total_expenditure</t>
  </si>
  <si>
    <t>utilities_exp_share = utilities_exp / total_expenditure</t>
  </si>
  <si>
    <t>hyg_exp_share = hyg_exp / total_expenditure</t>
  </si>
  <si>
    <t>comm_exp_share = comm_exp / total_expenditure</t>
  </si>
  <si>
    <t>transport_exp_share = transport_exp / total_expenditure</t>
  </si>
  <si>
    <t>restaurants_exp_share = restaurants_exp / total_expenditure</t>
  </si>
  <si>
    <t>recreational_exp_30_days_share = recreational_exp_30_days / total_expenditure</t>
  </si>
  <si>
    <t>clothing_exp_30_days_share = clothing_exp_30_days / total_expenditure</t>
  </si>
  <si>
    <t>medical_exp_30_days_share = medical_exp_30_days / total_expenditure</t>
  </si>
  <si>
    <t>health_exp_30_days_share = health_exp_30_days / total_expenditure</t>
  </si>
  <si>
    <t>debt_payment_exp_30_days_share = debt_payment_exp_30_days / total_expenditure</t>
  </si>
  <si>
    <t>accomm_maintenance_exp_30_days_share = accomm_maintenance_exp_30_days / total_expenditure</t>
  </si>
  <si>
    <t>edu_exp_30_days_share = edu_exp_30_days / total_expenditure</t>
  </si>
  <si>
    <t>other_goods_exp_30_days_share = other_goods_exp_30_days / total_expenditure</t>
  </si>
  <si>
    <t>sending_money_exp_30_days_share = sending_money_exp_30_days / total_expenditure</t>
  </si>
  <si>
    <t>Creation of total household expenditure categories:
0
1–5000
5001–10000
10001–15000
15001–20000
20001–30000
30001–50000
50001+</t>
  </si>
  <si>
    <t>essential_30_days_exp_per_capita = essential_30_days_exp / hh_size</t>
  </si>
  <si>
    <t>non_essential_30_days_exp_per_capita = non_essential_30_days_exp / hh_size</t>
  </si>
  <si>
    <t>Creation of total household expenditure per capita categories:
0
1–2000
2001–5000
5001–8000
8001–12000
12001–20000
20001–40000
40001+</t>
  </si>
  <si>
    <t>Creation of essential expenditure per capita categories:
0
1–1000
1001–2200
2201–5000
5001–8000
8001–12000
12001–20000
20001+</t>
  </si>
  <si>
    <t>Creation of non-essential expenditure per capita categories:
0
1–150
151–400
401–900
901–2000
2001–6000
6001+</t>
  </si>
  <si>
    <t>Creation of food expenditure categories:
0
1–2,000
2,001–4,000
4,001–6,000
6,001–9,000
9,001–15,000
15,001+</t>
  </si>
  <si>
    <t>Creation of alcohol and tobacco expenditure categories:
0
1–500
501–1,000
1,001–2,000
2,001+</t>
  </si>
  <si>
    <t>Creation of accommodation expenditure categories:
0
1–3,000
3,001–5,000
5,001–7,000
7,001–10,000
10,001–15,000
15,001+</t>
  </si>
  <si>
    <t>Creation of utilities expenditure categories:
0
1–1,000
1,001–2,000
2,001–3,000
3,001–4,000
4,001–6,000
6,001+</t>
  </si>
  <si>
    <t>Creation of hygiene expenditure categories:
0
1–300
301–500
501–1,000
1,001–2,000
2,001–3,000
3,001+</t>
  </si>
  <si>
    <t>Creation of communication expenditure categories:
0
1–100
101–200
201–300
301–500
501+</t>
  </si>
  <si>
    <t>Creation of transport expenditure categories:
0
1–200
201–300
301–500
501–1000
1001–2000
2001+</t>
  </si>
  <si>
    <t>Creation of restaurants expenditure categories:
0
1–200
201–500
501–1000
1001–2000
2001–5000
5000+</t>
  </si>
  <si>
    <t>Creation of recreational expenditure categories (monthly):
0
1–100
101–300
301–600
601–1000
1001–1600
1601+</t>
  </si>
  <si>
    <t>Creation of clothing expenditure categories (monthly):
0
1–200
201–500
501–1000
1001–1700
1701–3000
3001+</t>
  </si>
  <si>
    <t>Creation of medical expenditure categories (monthly):
0
1–100
101–250
251–500
501–1000
1001–3000
3001+</t>
  </si>
  <si>
    <t>Creation of health expenditure categories (monthly):
0
1–100
101–250
251–500
501–1000
1001–3000
3001+</t>
  </si>
  <si>
    <t>Creation of debt repayment expenditure categories (monthly):
0
1–500
501+</t>
  </si>
  <si>
    <t>Creation of accommodation maintenance expenditure categories (monthly):
0
1–100
101–500
501+</t>
  </si>
  <si>
    <t>Creation of education expenditure categories (monthly):
0
1–50
51–200
201–500
501–1000
1001–5000
5001+</t>
  </si>
  <si>
    <t>Creation of other goods expenditure categories (monthly):
0
1–50
51–100
101–200
201–350
351–500
501+</t>
  </si>
  <si>
    <t>Creation of money transfer expenditure categories (monthly):
0
1–500
501–1000
1001–3000
3001–6000
6001–15000
15001+</t>
  </si>
  <si>
    <t>Creation of essential expenditure categories (monthly):
0
1–1000
1001–5000
5001–10000
10001–15000
15001–25000
25001–40000
40001+</t>
  </si>
  <si>
    <t>Creation of non-essential expenditure categories (monthly):
0
1–250
251–1000
1001–2500
2501–5000
5001–15000
15001+</t>
  </si>
  <si>
    <t>type</t>
  </si>
  <si>
    <t>name</t>
  </si>
  <si>
    <t>label::Русский (ru)</t>
  </si>
  <si>
    <t>label::English (en)</t>
  </si>
  <si>
    <t>hint::Русский (ru)</t>
  </si>
  <si>
    <t>hint::English (en)</t>
  </si>
  <si>
    <t>parameters</t>
  </si>
  <si>
    <t>required</t>
  </si>
  <si>
    <t>calculation</t>
  </si>
  <si>
    <t>constraint</t>
  </si>
  <si>
    <t>relevant</t>
  </si>
  <si>
    <t>constraint_message::Русский (ru)</t>
  </si>
  <si>
    <t>constraint_message::English (en)</t>
  </si>
  <si>
    <t>Введите значение, большее или равное 0, либо 999, если респондент не знает или предпочитает не отвечать.</t>
  </si>
  <si>
    <t>appearance</t>
  </si>
  <si>
    <t>choice_filter</t>
  </si>
  <si>
    <t>repeat_count</t>
  </si>
  <si>
    <t>start</t>
  </si>
  <si>
    <t>end</t>
  </si>
  <si>
    <t>today</t>
  </si>
  <si>
    <t>deviceid</t>
  </si>
  <si>
    <t>audit</t>
  </si>
  <si>
    <t>track-changes=TRUE</t>
  </si>
  <si>
    <t>begin_group</t>
  </si>
  <si>
    <t>metadata</t>
  </si>
  <si>
    <t>Метаданные</t>
  </si>
  <si>
    <t>Metadata</t>
  </si>
  <si>
    <t>select_one enum_id</t>
  </si>
  <si>
    <t>enum_id</t>
  </si>
  <si>
    <t>Пожалуйста, выберите свой ID</t>
  </si>
  <si>
    <t>Please select your enumerator ID</t>
  </si>
  <si>
    <t>true</t>
  </si>
  <si>
    <t>calculate</t>
  </si>
  <si>
    <t>enum_name</t>
  </si>
  <si>
    <t>jr:choice-name(${enum_id}, '${enum_id}')</t>
  </si>
  <si>
    <t>integer</t>
  </si>
  <si>
    <t>input_id_or_phone</t>
  </si>
  <si>
    <t>Введите ID респондента или номер телефона</t>
  </si>
  <si>
    <t>Introduce respondent ID or phone number</t>
  </si>
  <si>
    <t>regex(.,’^[0-9]{5,9}$’)</t>
  </si>
  <si>
    <t>is_id</t>
  </si>
  <si>
    <t>regex(${input_id_or_phone}, '^[0-9]{5,9}$')</t>
  </si>
  <si>
    <t>phone</t>
  </si>
  <si>
    <t>pulldata('respondents','respondent_number','_id',${input_id_or_phone})</t>
  </si>
  <si>
    <t>id</t>
  </si>
  <si>
    <t>pulldata('respondents','_id','respondent_number',${input_id_or_phone})</t>
  </si>
  <si>
    <t>note</t>
  </si>
  <si>
    <t>resp_phone</t>
  </si>
  <si>
    <t>ID респондента:${id}
Номер телефона респондента: ${phone}</t>
  </si>
  <si>
    <t>Respondent ID:${id}
Respondent phone number: ${phone}</t>
  </si>
  <si>
    <t>select_one able_reach_resp</t>
  </si>
  <si>
    <t>able_reach_resp</t>
  </si>
  <si>
    <t>Вам удалось связаться с респондентом?</t>
  </si>
  <si>
    <t>Were you able to reach the respondent?</t>
  </si>
  <si>
    <t>text</t>
  </si>
  <si>
    <t>able_reach_resp_other</t>
  </si>
  <si>
    <t>Пожалуйста, уточните:</t>
  </si>
  <si>
    <t>Please specify:</t>
  </si>
  <si>
    <t>selected(${able_reach_resp}, 'other')</t>
  </si>
  <si>
    <t>end_group</t>
  </si>
  <si>
    <t>intro</t>
  </si>
  <si>
    <t>Введение</t>
  </si>
  <si>
    <t>Introduction</t>
  </si>
  <si>
    <t>${able_reach_resp} = 'yes'</t>
  </si>
  <si>
    <t>intro_note</t>
  </si>
  <si>
    <t>Здравствуйте, меня зовут ${enum_name}, и я работаю в REACH — инициативе IMPACT Initiatives. Мы проводим оценку экономического потенциала домохозяйств, в сотрудничестве с УВКБ ООН, чтобы лучше понять условия жизни, социально-экономическую ситуацию и уязвимости домохозяйств украинских беженцев в Молдове после эскалации боевых действий в феврале 2022 года.
Это исследование поможет гуманитарным организациям и органам власти улучшить планирование и программы поддержки, предоставляя актуальную, основанную на данных информацию по таким аспектам, как доходы, расходы, условия проживания, здоровье, доступ к услугам и другие факторы, влияющие на благополучие домохозяйств.
Мы будем задавать вопросы о вашем домохозяйстве, включая его состав, доходы и занятость, расходы, условия проживания, доступ к услугам, здоровье и внешнюю поддержку. Ваши ответы останутся конфиденциальными; будут представлены только обобщённые результаты.
Я хотел(а) бы отметить, что участие является добровольным, респонденты не получают никакой помощи или компенсации непосредственно за участие, и отказ от участия не влечёт никаких негативных последствий.
Опрос займёт около 30 минут. Пожалуйста, обратите внимание, что вы можете отказаться от участия в любой момент. Если вы предпочитаете не отвечать на какой-либо вопрос, просто сообщите мне, и мы его пропустим. Если у вас есть вопросы об этом исследовании, вы можете задать их сейчас или в ходе интервью</t>
  </si>
  <si>
    <t>Hello, my name is ${enum_name}, and I work with REACH, an initiative of IMPACT Initiatives. We are conducting a Household Economic Capacity Assessment, in partnership with UNHCR, to better understand the living conditions, socio-economic situation, and vulnerabilities of Ukrainian refugee households in Moldova following the escalation of hostilities in February 2022.
This assessment will help humanitarian organisations and authorities improve planning and support programs by providing up-to-date, evidence-based information on aspects such as income, expenditures, accommodation, health, access to services, and other factors affecting household well-being.
We will ask questions about your household, including its composition, income and employment, expenditures, living conditions, access to services, health, and external support. Your responses will remain confidential; only aggregated findings will be shared.
I would like to mention that participation is voluntary, respondents will not be receiving any assistance or compensation directly for their participation, and there are no negative effects from not participating. 
The survey will take about 30 minutes. Please note that you can retract your participation at any time. If you prefer not to answer a specific question, just let me know, and we will skip it. If you have any questions about this research, feel free to ask now or during the interview.</t>
  </si>
  <si>
    <t>select_one y_n</t>
  </si>
  <si>
    <t>consent_1</t>
  </si>
  <si>
    <t>Согласны ли вы принять участие в опросе и готовы ли и можете отвечать на вопросы от имени домохозяйства?</t>
  </si>
  <si>
    <t>Do you agree to take part in the interview and willing and able to respond to the questions on behalf of the household?</t>
  </si>
  <si>
    <t>consent_2</t>
  </si>
  <si>
    <t>Есть ли другой член вашего домохозяйства, который готов ответить на этот опрос вместо вас?</t>
  </si>
  <si>
    <t>Is there another member of your household who is willing to respond to this interview instead?</t>
  </si>
  <si>
    <t>${consent_1} =  'no'</t>
  </si>
  <si>
    <t>consent_3</t>
  </si>
  <si>
    <t>Пожалуйста, укажите доступность и номер телефона члена домохозяйства:</t>
  </si>
  <si>
    <t>Please provide the availability and phone number of the household member:</t>
  </si>
  <si>
    <t>Если респондент сообщает, что член домохозяйства доступен прямо сейчас, попросите поговорить с ним и начните интервью заново с полного вступления и скрипта согласия.
Если нет — соберите его контактные данные и уточните удобное время, чтобы запланировать повторный звонок.</t>
  </si>
  <si>
    <t>If the respondent mentions that the household member is available right now, ask to speak with them and restart the interview with the full introduction and consent script. If not, collect their contact details and availability, and schedule a call-back.</t>
  </si>
  <si>
    <t>${consent_2} =  'yes'</t>
  </si>
  <si>
    <t>end_note_1</t>
  </si>
  <si>
    <t>Если в вашем домохозяйстве нет другого человека, желающего принять участие в опросе, мы не будем начинать опрос и благодарим вас за уделённое время.</t>
  </si>
  <si>
    <t>If there is nobody else in your household that wishes to take part in the interview, we will not start the interview and wish to thank you for your time.</t>
  </si>
  <si>
    <t>${consent_2} =  'no'</t>
  </si>
  <si>
    <t>Сколько вам лет?</t>
  </si>
  <si>
    <t>What is your age?</t>
  </si>
  <si>
    <t>.&gt;= 18 and .&lt;100</t>
  </si>
  <si>
    <t>(${consent_1} = 'yes')</t>
  </si>
  <si>
    <t>Enter an age between 18 and 99</t>
  </si>
  <si>
    <t>Укажите возраст от 18 до 99 лет</t>
  </si>
  <si>
    <t>note_below18</t>
  </si>
  <si>
    <t>Для участия в опросе требуется человек в возрасте 18 лет или старше. Если в вашем домохозяйстве есть кто-то, кто может пройти опрос, пожалуйста, попросите его помочь. В противном случае нам придётся завершить опрос. Спасибо за ваше время.</t>
  </si>
  <si>
    <t>We require someone 18 or older to answer the survey, if there is someone else available in your household that can complete the survey please ask them to assist. Otherwise we will need to end the survey now, thank you for your time.</t>
  </si>
  <si>
    <t>${resp_age} &lt; 18</t>
  </si>
  <si>
    <t>ukr_member</t>
  </si>
  <si>
    <t>Есть ли в вашем домохозяйстве хотя бы один член, который является украинцем и прибыл после 24 февраля 2022 года?</t>
  </si>
  <si>
    <t>Do you have at least 1 member of the HH who is Ukrainian and arrive after 24 Feb 2022?</t>
  </si>
  <si>
    <t>${resp_age}&gt;= 18</t>
  </si>
  <si>
    <t>end_note_2</t>
  </si>
  <si>
    <t>Спасибо за ваше время. Этот опрос предназначен только для домохозяйств, в которых есть хотя бы один украинский беженец</t>
  </si>
  <si>
    <t>Thank you for your time. This survey is only targeting households with at least one Ukrainian refugee.</t>
  </si>
  <si>
    <t>${ukr_member} = 'no'</t>
  </si>
  <si>
    <t>curr_residing</t>
  </si>
  <si>
    <t>В настоящее время вы проживаете в Республике Молдова?</t>
  </si>
  <si>
    <t>Are you currently residing in the Republic of Moldova?</t>
  </si>
  <si>
    <t>${ukr_member} = 'yes'</t>
  </si>
  <si>
    <t>end_note_3</t>
  </si>
  <si>
    <t>Большое спасибо за ваше время. Поскольку эта оценка сосредоточена на людях, которые в настоящее время проживают в Республике Молдова, к сожалению, мы не можем продолжить опрос. Мы ценим вашу готовность участвовать и желаем вам всего наилучшего.</t>
  </si>
  <si>
    <t>Thank you very much for your time. As this assessment is focused on individuals currently residing in the Republic of Moldova, we are unfortunately not able to continue the interview. We appreciate your willingness to participate and wish you all the best</t>
  </si>
  <si>
    <t>${curr_residing} = 'no'</t>
  </si>
  <si>
    <t>survey</t>
  </si>
  <si>
    <t>Опрос</t>
  </si>
  <si>
    <t>Survey</t>
  </si>
  <si>
    <t>${curr_residing} = 'yes'</t>
  </si>
  <si>
    <t>select_one gender</t>
  </si>
  <si>
    <t>С каким полом вы себя идентифицируете?</t>
  </si>
  <si>
    <t>What gender do you identify with?</t>
  </si>
  <si>
    <t>select_one raion</t>
  </si>
  <si>
    <t>raion</t>
  </si>
  <si>
    <t>Пожалуйста, укажите район, в котором вы в настоящее время проживаете.</t>
  </si>
  <si>
    <t>Please indicate the raion where you currently reside</t>
  </si>
  <si>
    <t>minimal autocomplete</t>
  </si>
  <si>
    <t>select_one settlement</t>
  </si>
  <si>
    <t>settlement</t>
  </si>
  <si>
    <t>Пожалуйста, укажите населённый пункт, в котором вы в настоящее время проживаете.</t>
  </si>
  <si>
    <t>Please indicate the settlement where you currently reside</t>
  </si>
  <si>
    <t>select_one settlement_type</t>
  </si>
  <si>
    <t>settlement_type</t>
  </si>
  <si>
    <t>Вы проживаете в городской или сельской местности?</t>
  </si>
  <si>
    <t>Do you live in an Urban or Rural environment?</t>
  </si>
  <si>
    <t>Термин «городской» относится к районам, которые характеризуются высокой плотностью населения, развитой инфраструктурой и разнообразной экономической и социальной деятельностью. Городские районы, как правило, включают города, населенные пункты и другие застроенные территории, где люди живут в непосредственной близости друг от друга.
Сельские: Термин «сельские» относится к районам, расположенным за пределами городских центров и обычно характеризующимся более низкой плотностью населения. Сельские районы часто ассоциируются с сельскохозяйственной деятельностью, природными ландшафтами и менее развитой инфраструктурой</t>
  </si>
  <si>
    <t>The term "urban" refers to areas that are characterized by high population density, infrastructure development, and various economic and social activities. Urban areas typically include cities, towns, and other built-up areas where people live in close proximity to one another.
 Rural: The term "rural" refers to areas that are outside of urban centers and typically have lower population density. Rural areas are often associated with agricultural activities, natural landscapes, and a lesser degree of built-up infrastructure.</t>
  </si>
  <si>
    <t>select_one oblast</t>
  </si>
  <si>
    <t>ukr_oblast</t>
  </si>
  <si>
    <t>В какой области Украины проживало большинство членов домохозяйства до переселения?</t>
  </si>
  <si>
    <t>In which Ukrainian Oblast did the majority of household members primarily reside before displacement?</t>
  </si>
  <si>
    <t>Укажите последнюю область Украины, в которой проживало большинство членов вашего домохозяйства до отъезда в связи с обострением военных действий 24 февраля 2022 года.</t>
  </si>
  <si>
    <t>Please indicate the last Oblast where the majority of household members resided in Ukraine before leaving, following the escalation of hostilities on February 24, 2022.</t>
  </si>
  <si>
    <t>date</t>
  </si>
  <si>
    <t>Когда большая часть членов домохозяйства прибыла в Молдову? (год и месяц)</t>
  </si>
  <si>
    <t>When did the majority of household members arrive in Moldova? (year and month)</t>
  </si>
  <si>
    <t>Введите 1900–01, если предпочитаете не отвечать или не знаете
Пожалуйста, укажите дату первого прибытия данного лица в Молдову после начала военных действий 24 февраля 2022 года</t>
  </si>
  <si>
    <t>Enter 1900-01, if prefer not to answer or don't know
Please consider the first time the individual arrived in Moldova after the escalation of hostilities on February 24, 2022.</t>
  </si>
  <si>
    <t>. = date('1900-01-01') or (. &gt;= date('2022-02-24') and . &lt; ${today})</t>
  </si>
  <si>
    <t>Enter a date on or after 2022-02-24 and before today, or 1900-01 if respondent don't know or prefer not to answer.</t>
  </si>
  <si>
    <t>Введите дату, начиная с 24.02.2022 и до сегодняшнего дня, либо 1900-01, если респондент не знает или предпочитает не отвечать.</t>
  </si>
  <si>
    <t>month-year</t>
  </si>
  <si>
    <t>Сколько человек (включая вас) в настоящее время проживают вместе в вашем домохозяйстве и совместно несут расходы?</t>
  </si>
  <si>
    <t>How many persons (including yourself) are there in your household currently living together and sharing expenses?</t>
  </si>
  <si>
    <t>*Определение домохозяйства*: под этим термином понимается респондент и все лица, включая членов семьи или близких знакомых, перемещенных из Украины в Молдову в связи с эскалацией конфликта в феврале 2022 года, которые проживают с респондентом на момент опроса и совместно используют основные ресурсы и несут общие расходы (т. е. делят доход, основные ресурсы и расходы, помимо арендной платы).
Примечание: Пожалуйста, включите лиц из принимающей страны, если они являются частью домохозяйства</t>
  </si>
  <si>
    <t>*Household definition*: This term will be defined as the respondent plus all individuals, including family or close acquaintances displaced from Ukraine to Moldova following the escalation of the conflict in February 2022, who are living with the respondent at the time of interview, and share key resources and expenses (i.e. share income, key resources and expenses beyond rent).
Note: Please include individuals from the host country if they are part of the household.</t>
  </si>
  <si>
    <t>begin_repeat</t>
  </si>
  <si>
    <t>individual</t>
  </si>
  <si>
    <t>Индивидуальный уровень</t>
  </si>
  <si>
    <t>Individual level</t>
  </si>
  <si>
    <t>${hh_size}</t>
  </si>
  <si>
    <t>iteration_hh</t>
  </si>
  <si>
    <t>position(..)</t>
  </si>
  <si>
    <t>demographics_ind</t>
  </si>
  <si>
    <t>Демографические данные по отдельным лицам</t>
  </si>
  <si>
    <t>Demographics individuals</t>
  </si>
  <si>
    <t>note_loop_1</t>
  </si>
  <si>
    <t>Сейчас мы соберём информацию о каждом человеке в домохозяйстве. Мы не будем собирать имена или точные даты рождения. Мы начнём с вас, основного респондента, а затем продолжим с другими членами домохозяйства, начиная с младшего и заканчивая старшим.</t>
  </si>
  <si>
    <t>We will now collect information about each individual in the household. We will not be collecting names or exact dates of birth. We will start with you, the main respondent, and then continue with the other household members, starting from the youngest to the oldest.</t>
  </si>
  <si>
    <t>${iteration_hh} = 1</t>
  </si>
  <si>
    <t>note_loop_2</t>
  </si>
  <si>
    <t>Сейчас мы соберём информацию о человеке ${iteration_hh} из ${hh_size} в домохозяйстве.</t>
  </si>
  <si>
    <t>We will now collect information about individual ${iteration_hh} out of ${hh_size} in the household.</t>
  </si>
  <si>
    <t>${iteration_hh} &gt; 1</t>
  </si>
  <si>
    <t>Сколько лет вам/этому члену домохозяйства?</t>
  </si>
  <si>
    <t>How old is you/this household member?</t>
  </si>
  <si>
    <t>Пожалуйста, заполните для первого респондента, так как этот вопрос уже задавался ранее.</t>
  </si>
  <si>
    <t>Please fill in for first respondant as it was asked before</t>
  </si>
  <si>
    <t>. &gt;= 0 and . &lt; 100 and if(${iteration_hh} = 1, . = ${resp_age}, .)</t>
  </si>
  <si>
    <t>Enter an age between 0 and 99. For the first household member, please ensure the age matches the respondent's age.</t>
  </si>
  <si>
    <t>Укажите возраст от 0 до 99 лет. Для первого члена домохозяйства убедитесь, что указанный возраст соответствует возрасту респондента.</t>
  </si>
  <si>
    <t>С каким полом вы/этот член домохозяйства себя идентифицируете?</t>
  </si>
  <si>
    <t>What is the gender that you/this household member identifies with?</t>
  </si>
  <si>
    <t>Пожалуйста, заполните для первого респондента, так как этот вопрос уже задавался ранее. Задавайте его только при необходимости, в противном случае заполните во время интервью.</t>
  </si>
  <si>
    <t>Please fill in for first respondant as it was asked before. Consider asking only if necessary, otherwise fill in during the interview</t>
  </si>
  <si>
    <t>if(${iteration_hh} = 1, . = ${resp_gender}, .)</t>
  </si>
  <si>
    <t>female</t>
  </si>
  <si>
    <t>if(${ind_gender}='female', 1, 0)</t>
  </si>
  <si>
    <t>male</t>
  </si>
  <si>
    <t>if(${ind_gender}='male', 1, 0)</t>
  </si>
  <si>
    <t>woman</t>
  </si>
  <si>
    <t>if(${ind_gender}='female' and ${ind_age}&gt;=18, 1, 0)</t>
  </si>
  <si>
    <t>man</t>
  </si>
  <si>
    <t>if(${ind_gender}='male' and ${ind_age}&gt;=18, 1, 0)</t>
  </si>
  <si>
    <t>girl</t>
  </si>
  <si>
    <t>if(${ind_gender}='female' and ${ind_age}&lt;18, 1, 0)</t>
  </si>
  <si>
    <t>boy</t>
  </si>
  <si>
    <t>if(${ind_gender}='male' and ${ind_age}&lt;18, 1, 0)</t>
  </si>
  <si>
    <t>other</t>
  </si>
  <si>
    <t>if(${ind_gender}='other',1,0)</t>
  </si>
  <si>
    <t>fem_10_55</t>
  </si>
  <si>
    <t>if(${ind_gender}='female' and ${ind_age} &gt;=10 and ${ind_age} &lt;=55, 1, 0)</t>
  </si>
  <si>
    <t>select_one y_n_dk_na</t>
  </si>
  <si>
    <t>hohh</t>
  </si>
  <si>
    <t>Вы/этот член домохозяйства принимает важные решения в домохозяйстве? Например, по вопросам крупных финансовых расходов, здравоохранения, жилья и т.д.</t>
  </si>
  <si>
    <t>Do you/this household member make important decisions in the household? For example, major financial decisions, health care, accommodation, etc.</t>
  </si>
  <si>
    <t>${ind_age} &gt;= 15</t>
  </si>
  <si>
    <t>select_multiple citizenship</t>
  </si>
  <si>
    <t>citizenship</t>
  </si>
  <si>
    <t>Какое гражданство у вас/этого члена домохозяйства?</t>
  </si>
  <si>
    <t>What is your/this household member’s citizenship?</t>
  </si>
  <si>
    <t>count-selected(.) &lt;= 1 or (not(selected(., 'no_answer'))  and not(selected(., 'stateless')))</t>
  </si>
  <si>
    <t>If "Prefer not to answer" or "Stateless" is selected, no other options can be selected.</t>
  </si>
  <si>
    <t>Если выбран вариант «Предпочитаю не отвечать» или «Без гражданства», другие варианты выбрать нельзя.</t>
  </si>
  <si>
    <t>citizenship_other</t>
  </si>
  <si>
    <t>selected(${citizenship}, 'other')</t>
  </si>
  <si>
    <t>select_one legal_status</t>
  </si>
  <si>
    <t>legal_status</t>
  </si>
  <si>
    <t>Каков ваш/этого члена домохозяйства текущий правовой статус в Молдове?</t>
  </si>
  <si>
    <t>What is your/this household member’s current legal status in Moldova?</t>
  </si>
  <si>
    <t>legal_status_other</t>
  </si>
  <si>
    <t>selected(${legal_status}, 'other')</t>
  </si>
  <si>
    <t>select_one education_lvl</t>
  </si>
  <si>
    <t>Какой наивысший уровень формального образования вы/этот член домохозяйства получили на сегодняшний день?</t>
  </si>
  <si>
    <t>What is the highest level of formal education that you/this household member has attained to date?</t>
  </si>
  <si>
    <t>select_one training_education</t>
  </si>
  <si>
    <t>training_education</t>
  </si>
  <si>
    <t>За последние 30 дней какое образование или профессиональную подготовку вы/этот член домохозяйства проходили?</t>
  </si>
  <si>
    <t>In the last 30 days, what level of education or training has you/this household member attended?</t>
  </si>
  <si>
    <t>Если человек не посещал ни одну из перечисленных ниже образовательных или обучающих программ, выберите «Ни одно».</t>
  </si>
  <si>
    <t>If the person did not attend any of the education or training programs listed below, select “None.”</t>
  </si>
  <si>
    <t>${ind_age} &gt;= 3 and ${ind_age} &lt;= 29</t>
  </si>
  <si>
    <t>training_education_other</t>
  </si>
  <si>
    <t>selected(${training_education}, 'other')</t>
  </si>
  <si>
    <t>job_activities</t>
  </si>
  <si>
    <t>Трудовая деятельность</t>
  </si>
  <si>
    <t>Job activity</t>
  </si>
  <si>
    <t>select_one occupation</t>
  </si>
  <si>
    <t>occupation</t>
  </si>
  <si>
    <t>Каков текущий статус работы/занятости у вас/этого члена домохозяйства?</t>
  </si>
  <si>
    <t>What is your/this household member's current work/occupation status?</t>
  </si>
  <si>
    <t>work_for_pay</t>
  </si>
  <si>
    <t>За последние 7 дней вы/этот член домохозяйства работали на кого-либо за плату хотя бы один час?
(включая неофициальную или незадекларированную работу за плату)</t>
  </si>
  <si>
    <t>In the last 7 days, did you/this household member work for someone else for pay, for one or more hours?
(this includes informal or undeclared work for pay)</t>
  </si>
  <si>
    <t>operate_fam_business</t>
  </si>
  <si>
    <t>За последние 7 дней вы/этот член домохозяйства вели или управляли каким-либо бизнесом, фермой или другой деятельностью для получения дохода?</t>
  </si>
  <si>
    <t>In the last 7 days, did you/this household member run or operate any business, farm, or other activity to earn income?</t>
  </si>
  <si>
    <t>help_fam_business</t>
  </si>
  <si>
    <t>За последние 7 дней вы/этот член домохозяйства помогали в семейном бизнесе или на семейной ферме для получения дохода?</t>
  </si>
  <si>
    <t>In the last 7 days, did you/this household member help in a family business or on a family farm to earn income?</t>
  </si>
  <si>
    <t>permanent_job</t>
  </si>
  <si>
    <t>Даже если вы/этот член домохозяйства не работали за последние 7 дней, есть ли у вас/него постоянная работа, бизнес или роль помощника в семейном бизнесе или на ферме, от которой вы/он временно отсутствовали?</t>
  </si>
  <si>
    <t>Even if you/this household member did not work in the last 7 days, do you/they have a permanent job, business, or a helper role in a family business or farm from which you/they were temporarily absent?</t>
  </si>
  <si>
    <t>${work_for_pay} = 'no' and 
${operate_fam_business} = 'no' and 
${help_fam_business} = 'no'</t>
  </si>
  <si>
    <t>select_one main_reason_absent</t>
  </si>
  <si>
    <t>main_reason_absent</t>
  </si>
  <si>
    <t>Какова была основная причина вашего/этого члена домохозяйства временного отсутствия на этой работе, в бизнесе или семейной деятельности?</t>
  </si>
  <si>
    <t>What was the main reason you/this household member were temporarily absent from this job, business, or family activity?</t>
  </si>
  <si>
    <t>${permanent_job} = 'yes'</t>
  </si>
  <si>
    <t>look_or_paid_job</t>
  </si>
  <si>
    <t>За последние 30 дней вы/этот член домохозяйства предпринимали какие-либо действия для поиска работы с оплатой или для начала бизнеса?</t>
  </si>
  <si>
    <t>In the last 30 days, did you/this household member do anything to look for a paid job or to start a business?</t>
  </si>
  <si>
    <t>${work_for_pay} = 'no' and 
${operate_fam_business} = 'no' and 
${help_fam_business} = 'no' and  ${permanent_job} = 'no'</t>
  </si>
  <si>
    <t>select_one main_reason_not_find_job</t>
  </si>
  <si>
    <t>main_reason_not_find_job</t>
  </si>
  <si>
    <t>Какова основная причина, по которой вы/этот член домохозяйства не пытались искать оплачиваемую работу или начать бизнес за последние 30 дней?</t>
  </si>
  <si>
    <t>What is the main reason why you/this household member did not try to find a paid job or start a business in the last 30 days?</t>
  </si>
  <si>
    <t>${look_or_paid_job} = 'no'</t>
  </si>
  <si>
    <t>main_reason_not_find_job_other</t>
  </si>
  <si>
    <t>selected(${main_reason_not_find_job}, 'other')</t>
  </si>
  <si>
    <t>start_working</t>
  </si>
  <si>
    <t>Могли бы вы/этот член домохозяйства начать работать в течение следующих двух недель, если бы вам предложили работу?</t>
  </si>
  <si>
    <t>Could you/this household member start working within the next two weeks if offered a job?</t>
  </si>
  <si>
    <t>select_one main_activity</t>
  </si>
  <si>
    <t>main_activity</t>
  </si>
  <si>
    <t>Какова основная деятельность места работы или бизнеса, где вы/этот член домохозяйства работает? Если у него/неё несколько работ, укажите ту, на которой он/она обычно работает больше всего часов.</t>
  </si>
  <si>
    <t>What is the main activity of the place or business where you/this household member works? If they have more than one job, please think of the job in which they usually work the most hours.</t>
  </si>
  <si>
    <t>Если деятельность в основном связана с покупкой и продажей автомобилей или мотоциклов, отнесите её к категории «Торговля (покупка и продажа), ремонт автомобилей и мотоциклов». Если деятельность связана только с ремонтом автомобилей, мотоциклов, других транспортных средств или бытовых товаров, используйте категорию «Ремонт бытовых товаров или транспортных средств».</t>
  </si>
  <si>
    <t>If the activity involves primarily the buying and selling of cars or motorcycles, classify it under "Trading (buying and selling), car &amp; motorcycle repair". If the activity is only related to repairing cars, motorcycles, and other types of vehicles or household goods, use "Repair of household goods or vehicles".</t>
  </si>
  <si>
    <t>${work_for_pay} = 'yes' or 
${operate_fam_business} = 'yes' or 
${help_fam_business} = 'yes' or  ${permanent_job} = 'yes'</t>
  </si>
  <si>
    <t>main_activity_other</t>
  </si>
  <si>
    <t>selected(${main_activity}, 'other')</t>
  </si>
  <si>
    <t>select_one occup_activity</t>
  </si>
  <si>
    <t>occup_activity</t>
  </si>
  <si>
    <t>Какова ваша/этого члена домохозяйства профессия на работе, где он/она обычно работает больше всего часов? Если у него/неё несколько работ, укажите ту, на которой он/она обычно работает больше всего часов.</t>
  </si>
  <si>
    <t>What is your/this household member’s occupation in the job they usually work the most hours? If they have more than one job, please think of the job in which they usually work the most hours.</t>
  </si>
  <si>
    <t>occup_activity_other</t>
  </si>
  <si>
    <t>selected(${occup_activity}, 'other')</t>
  </si>
  <si>
    <t>select_one contract_type</t>
  </si>
  <si>
    <t>contract_type</t>
  </si>
  <si>
    <t>По какому типу контракта или трудового соглашения вы/этот член домохозяйства были трудоустроены?</t>
  </si>
  <si>
    <t>What type of contract or work arrangement was you/this household member employed under?</t>
  </si>
  <si>
    <t>select_one work_schedule</t>
  </si>
  <si>
    <t>work_schedule</t>
  </si>
  <si>
    <t>Ваш/этого члена домохозяйства график работы является полным или неполным?</t>
  </si>
  <si>
    <t>Is your/this household member’s work schedule full-time or part-time?</t>
  </si>
  <si>
    <t>select_one emp_arrangement</t>
  </si>
  <si>
    <t>emp_arrangement</t>
  </si>
  <si>
    <t>Каковы основные условия труда у вас/у этого члена домохозяйства в отношении формы работы на основном месте занятости?(например, удалённая работа, работа в офисе и т.д.)</t>
  </si>
  <si>
    <t>What is your/this household member’s main employment arrangement when it comes to work modality at their main job? (e.g., remote work, office work, etc.)</t>
  </si>
  <si>
    <t>select_one emp_match</t>
  </si>
  <si>
    <t>emp_match</t>
  </si>
  <si>
    <t>Считаете ли вы, что ваша/этого члена домохозяйства текущая основная работа соответствует его профессиональному уровню квалификации? При ответе, пожалуйста, не учитывайте знание местного языка</t>
  </si>
  <si>
    <t>Would you say that your/this household member’s current main employment matches their professional level of skill or qualifications? Please do not take local language skills into account when responding.</t>
  </si>
  <si>
    <t>select_one main_finding_difficulty</t>
  </si>
  <si>
    <t>main_finding_difficulty</t>
  </si>
  <si>
    <t>Какова была основная трудность, если таковая имелась, с которой вы/этот член домохозяйства столкнулись при поиске работы в Молдове за последние 12 месяцев?</t>
  </si>
  <si>
    <t>What was the main difficulty, if any, that you/this household member encountered while finding work in Moldova over the last 12 months?</t>
  </si>
  <si>
    <t>main_finding_difficulty_other</t>
  </si>
  <si>
    <t>selected(${main_finding_difficulty}, 'other')</t>
  </si>
  <si>
    <t>registred_in_pes</t>
  </si>
  <si>
    <t>Были ли вы/ этот член вашего домохозяйства всё ещё зарегистрированы на прошлой неделе в государственной службе занятости или в программе трудоустройства беженцев в Молдове?</t>
  </si>
  <si>
    <t>Were you/this household member registered last week with a Public Employment Service or a refugee-focused employment programme in Moldova?</t>
  </si>
  <si>
    <t>Здоровье</t>
  </si>
  <si>
    <t>Health</t>
  </si>
  <si>
    <t>note_health</t>
  </si>
  <si>
    <t>Сейчас я задам вопросы о здоровье и возможных трудностях членов домохозяйства, включая доступ к медицинскому обслуживанию и медицинской страховке.</t>
  </si>
  <si>
    <t>Now I will ask about the health and any difficulties of household members, including access to healthcare and health insurance.</t>
  </si>
  <si>
    <t>select_multiple psn</t>
  </si>
  <si>
    <t>psn</t>
  </si>
  <si>
    <t>Есть ли у вас/этого члена домохозяйства трудности с любым из следующих аспектов?</t>
  </si>
  <si>
    <t>Does you/this household member have difficulty with any of the following?</t>
  </si>
  <si>
    <t>Зачитывайте каждый вопрос и варианты ответов точно так, как они написаны. Не перефразируйте и не объясняйте. Не зачитывайте «Не знаю» или «Предпочитаю не отвечать», если респондент сам их не выбрал. Сохраняйте нейтральность и при необходимости повторяйте вопрос.</t>
  </si>
  <si>
    <t>Read each question and the response options exactly as written. Do not paraphrase or explain. Do not read “Don’t know” or “Prefer not to answer” unless the respondent explicitly chooses them. Stay neutral and repeat the question if needed.</t>
  </si>
  <si>
    <t>count-selected(.) &lt;= 1 or (not(selected(., 'no_issues')) and not(selected(., 'no_answer')))</t>
  </si>
  <si>
    <t>${ind_age} &gt;= 5</t>
  </si>
  <si>
    <t>If "No issues" is selected, no other options can be selected.</t>
  </si>
  <si>
    <t>Если выбран вариант «Нет проблем», другие варианты выбрать нельзя.</t>
  </si>
  <si>
    <t>select_one difficulty</t>
  </si>
  <si>
    <t>diff_see</t>
  </si>
  <si>
    <t>Испытываете ли вы или кто-либо из членов вашего домохозяйства проблемы со зрением, даже при ношении очков? Вы бы сказали…</t>
  </si>
  <si>
    <t>Does you/this household member have difficulty seeing, even if wearing glasses? Would you say…</t>
  </si>
  <si>
    <t>Read each question and the four response options exactly as written. Do not paraphrase or explain. Do not read “Don’t know” or “Prefer not to answer” unless the respondent explicitly chooses them. Stay neutral and repeat the question if needed.</t>
  </si>
  <si>
    <t>selected(${psn}, 'seeing_glasses')</t>
  </si>
  <si>
    <t>diff_hear</t>
  </si>
  <si>
    <t>Испытываете ли вы или кто-либо из членов вашего домохозяйства трудности со слухом даже при использовании слухового аппарата? Вы бы сказали…</t>
  </si>
  <si>
    <t>Does you/this household member have difficulty hearing even if using a hearing aid? Would you say…</t>
  </si>
  <si>
    <t>selected(${psn}, 'hearing_aid')</t>
  </si>
  <si>
    <t>diff_walk</t>
  </si>
  <si>
    <t>Испытываете ли вы или кто-либо из членов вашего домохозяйства трудности при ходьбе или подъеме по лестнице? Вы бы сказали…</t>
  </si>
  <si>
    <t>Does you/this household member have difficulty walking or climbing steps? Would you say…</t>
  </si>
  <si>
    <t>selected(${psn}, 'walking_steps')</t>
  </si>
  <si>
    <t>diff_rem</t>
  </si>
  <si>
    <t>Испытываете ли вы или кто-либо из членов вашего домохозяйства трудности с запоминанием или концентрацией внимания? Вы бы сказали…</t>
  </si>
  <si>
    <t>Does you/this household member have difficulty remembering or concentrating? Would you say…</t>
  </si>
  <si>
    <t>selected(${psn}, 'remembering_concentrating')</t>
  </si>
  <si>
    <t>diff_dress</t>
  </si>
  <si>
    <t>Испытываете ли вы или кто-либо из членов вашего домохозяйства трудности с самообслуживанием, например с мытьем всего тела или одеванием? Вы бы сказали…</t>
  </si>
  <si>
    <t>Does you/this household member have difficulty with self-care, such as washing all over or dressing? Would you say…</t>
  </si>
  <si>
    <t>selected(${psn}, 'self_dressing')</t>
  </si>
  <si>
    <t>diff_comm</t>
  </si>
  <si>
    <t>Испытываете ли вы или кто-либо из членов вашего домохозяйства трудности с общением на вашем обычном языке, например, с пониманием или с тем, чтобы вас поняли? Вы бы сказали…</t>
  </si>
  <si>
    <t>Using your usual language, you/this household member have difficulty communicating, for example understanding or being understood? Would you say…</t>
  </si>
  <si>
    <t>selected(${psn}, 'communicating_language')</t>
  </si>
  <si>
    <t>select_one certified_disability</t>
  </si>
  <si>
    <t>Есть ли у вас официально подтверждённая ограниченная возможность(т.е. официальный сертификат об ограниченных возможностях, выданный в вашей стране или признанный в Молдове)?</t>
  </si>
  <si>
    <t>Do you have a certified disability (i.e., an official disability certificate issued in your home country or recognised in Moldova)?</t>
  </si>
  <si>
    <t>count-selected(${psn}) &gt; 0 
and not(selected(${psn}, 'no_issues')) 
and (
  ${diff_see} = 'some_difficulty' or ${diff_see} = 'a_lot_of_difficulty' or ${diff_see} = 'cannot_do' or
  ${diff_hear} = 'some_difficulty' or ${diff_hear} = 'a_lot_of_difficulty' or ${diff_hear} = 'cannot_do' or
  ${diff_walk} = 'some_difficulty' or ${diff_walk} = 'a_lot_of_difficulty' or ${diff_walk} = 'cannot_do' or
  ${diff_rem} = 'some_difficulty' or ${diff_rem} = 'a_lot_of_difficulty' or ${diff_rem} = 'cannot_do' or
  ${diff_dress} = 'some_difficulty' or ${diff_dress} = 'a_lot_of_difficulty' or ${diff_dress} = 'cannot_do' or
  ${diff_comm} = 'some_difficulty' or ${diff_comm} = 'a_lot_of_difficulty' or ${diff_comm} = 'cannot_do'
)</t>
  </si>
  <si>
    <t>Есть ли у вас/этого члена вашего домохозяйства хронические заболевания (например, диабет, гипертония, астма) или длительные проблемы со здоровьем?</t>
  </si>
  <si>
    <t>Do you/this household member have any chronic illness (e.g., diabetes, hypertension, asthma) or long-term health condition?</t>
  </si>
  <si>
    <t>Под терминами «хроническое» или «длительное» мы подразумеваем любое заболевание или состояние здоровья, которое длится или, как ожидается, продлится 6 месяцев или более.</t>
  </si>
  <si>
    <t>By “chronic” or “long-term,” we mean any illness or health condition that has lasted or is expected to last 6 months or more.</t>
  </si>
  <si>
    <t>health_problem</t>
  </si>
  <si>
    <t>За последние 30 дней (или с момента прибытия, если с момента прибытия прошло меньше 30 дней) у вас/этого члена домохозяйства возникала проблема со здоровьем, и требовался доступ к медицинской помощи?</t>
  </si>
  <si>
    <t>In the last 30 days (or since arrival in case less than 30 days since arrival), did you/this household member have a health problem and needed to access health care?</t>
  </si>
  <si>
    <t>try_to_access</t>
  </si>
  <si>
    <t>Пытались ли вы или этот член вашего домохозяйства получить медицинскую помощь, необходимую для лечения данной проблемы со здоровьем?</t>
  </si>
  <si>
    <t>Did you/this household member try to access the health care needed for this health problem?</t>
  </si>
  <si>
    <t>${health_problem} = 'yes'</t>
  </si>
  <si>
    <t>select_one main_reason_try_to_access</t>
  </si>
  <si>
    <t>main_reason_try_to_access</t>
  </si>
  <si>
    <t>Какова основная причина, по которой вы/этот член вашего домохозяйства не обратились за необходимой медицинской помощью?</t>
  </si>
  <si>
    <t>What is the main reason you/this household member did not try to access the needed health care?</t>
  </si>
  <si>
    <t>${try_to_access} = 'no'</t>
  </si>
  <si>
    <t>main_reason_try_to_access_other</t>
  </si>
  <si>
    <t>selected(${main_reason_try_to_access}, 'other')</t>
  </si>
  <si>
    <t>Удалось ли вам/этому члену вашего домохозяйства получить необходимую медицинскую помощь в Молдове?</t>
  </si>
  <si>
    <t>Was you/this household member able to obtain the needed health care in Moldova?</t>
  </si>
  <si>
    <t>${try_to_access} = 'yes'</t>
  </si>
  <si>
    <t>select_multiple unable_healthcare_access</t>
  </si>
  <si>
    <t>unable_healthcare_access</t>
  </si>
  <si>
    <t>Каковы были основные причины, по которым вы/этот член вашего домохозяйства не смогли получить медицинскую помощь?</t>
  </si>
  <si>
    <t>What were the main reasons you/this household member was unable to access health care?</t>
  </si>
  <si>
    <t>count-selected(.) &lt;= 1 or (not(selected(., 'no_answer'))  and not(selected(., 'do_not_know')))</t>
  </si>
  <si>
    <t>${obtain_healthcare} = 'no'</t>
  </si>
  <si>
    <t>If "Prefer not to answer" or "Do not know" is selected, no other options can be selected.</t>
  </si>
  <si>
    <t>Если выбран вариант «Предпочитаю не отвечать» или «Не знаю», другие варианты выбрать нельзя.</t>
  </si>
  <si>
    <t>unable_healthcare_access_other</t>
  </si>
  <si>
    <t>selected(${unable_healthcare_access}, 'other')</t>
  </si>
  <si>
    <t>select_one expenses_for_medicine</t>
  </si>
  <si>
    <t>expenses_for_medicine</t>
  </si>
  <si>
    <t>За последний месяц несли ли вы или кто-либо из членов вашего домохозяйства какие-либо расходы (включая подарки) на медицинские услуги, которыми вы воспользовались, за исключением лекарств?</t>
  </si>
  <si>
    <t>In the last month, did you/this household member incur any expenses (including gifts) for medical services you used, excluding medication?</t>
  </si>
  <si>
    <t>Пожалуйста, уточняйте внимательно, чтобы были учтены все платежи, включая неофициальные платежи и подарки, сделанные медицинскому персоналу или учреждениям. Уточните, что лекарства не включаются.</t>
  </si>
  <si>
    <t>Please probe carefully to ensure that all payments are reported, including unofficial payments and gifts made to medical staff or facilities. Clarify that medication is excluded.</t>
  </si>
  <si>
    <t>${obtain_healthcare} = 'yes'</t>
  </si>
  <si>
    <t>select_one health_ins</t>
  </si>
  <si>
    <t>Имеете ли вы/этот член домохозяйства государственное медицинское страхование в Молдове?</t>
  </si>
  <si>
    <t>Do you/this household member have state-provided health insurance coverage in Moldova?</t>
  </si>
  <si>
    <t>Обязательное медицинское страхование, выданное Национальной компанией медицинского страхования (CNAM) в Республике Молдова.</t>
  </si>
  <si>
    <t>Mandatory health insurance issued by the National Health Insurance Company (CNAM) in the Republic of Moldova.</t>
  </si>
  <si>
    <t>select_one no_health_ins</t>
  </si>
  <si>
    <t>no_health_ins</t>
  </si>
  <si>
    <t>Какова основная причина того, что у вас/у этого члена домохозяйства нет государственной медицинской страховки?</t>
  </si>
  <si>
    <t>What is the primary reason you/this household member do not have state-provided health insurance?</t>
  </si>
  <si>
    <t>${health_ins} ='no'</t>
  </si>
  <si>
    <t>no_health_ins_other</t>
  </si>
  <si>
    <t>selected(${no_health_ins}, 'other')</t>
  </si>
  <si>
    <t>end_repeat</t>
  </si>
  <si>
    <t>total_fem_10_55</t>
  </si>
  <si>
    <t>sum(${fem_10_55})</t>
  </si>
  <si>
    <t>total_girls</t>
  </si>
  <si>
    <t>sum(${girl})</t>
  </si>
  <si>
    <t>total_boys</t>
  </si>
  <si>
    <t>sum(${boy})</t>
  </si>
  <si>
    <t>total_women</t>
  </si>
  <si>
    <t>sum(${woman})</t>
  </si>
  <si>
    <t>total_men</t>
  </si>
  <si>
    <t>sum(${man})</t>
  </si>
  <si>
    <t>total_females</t>
  </si>
  <si>
    <t>sum(${female})</t>
  </si>
  <si>
    <t>total_males</t>
  </si>
  <si>
    <t>sum(${male})</t>
  </si>
  <si>
    <t>total_other</t>
  </si>
  <si>
    <t>sum(${other})</t>
  </si>
  <si>
    <t>survey_second_part</t>
  </si>
  <si>
    <t>Вторая часть опроса</t>
  </si>
  <si>
    <t>Survey second part</t>
  </si>
  <si>
    <t>Проживание</t>
  </si>
  <si>
    <t>Accommodation</t>
  </si>
  <si>
    <t>note_accomm</t>
  </si>
  <si>
    <t>Теперь мы зададим вам несколько вопросов о жилищных условиях вашего домохозяйства, в том числе о типе жилья, его площади, количестве проживающих и наличии таких основных коммунальных услуг, как электричество, водоснабжение и отопление.</t>
  </si>
  <si>
    <t>Now we will ask about your household’s accommodation, including its type, size, occupancy, and access to basic services like electricity, water, and heating.</t>
  </si>
  <si>
    <t>select_one accomm_type</t>
  </si>
  <si>
    <t>accomm_type</t>
  </si>
  <si>
    <t>В каком типе жилья проживает ваше домохозяйство?</t>
  </si>
  <si>
    <t>What type of accommodation is the household residing in?</t>
  </si>
  <si>
    <t>accomm_type_other</t>
  </si>
  <si>
    <t>selected(${accomm_type}, 'other')</t>
  </si>
  <si>
    <t>select_one payment_arrangement</t>
  </si>
  <si>
    <t>payment_arrangement</t>
  </si>
  <si>
    <t>Каковы условия оплаты проживания в вашем доме?</t>
  </si>
  <si>
    <t>What is the payment arrangement for your household accommodation?</t>
  </si>
  <si>
    <t>Платёж за жильё включает как аренду/ипотеку, так и коммунальные услуги.
Если домохозяйство использует социальные пособия, гуманитарную помощь или любую внешнюю поддержку для оплаты аренды или коммунальных услуг, укажите «Частичная оплата домохозяйством» и отметьте источник оставшихся средств в следующем вопросе.</t>
  </si>
  <si>
    <t>Payment arrangement includes both rent/mortgage and utilities.
If the household uses social protection payments, humanitarian assistance, or any external support to pay for rent or utilities, code as ‘Partial payment covered by household’ and note the source of the remaining funds in the next question.</t>
  </si>
  <si>
    <t>select_multiple who_cover</t>
  </si>
  <si>
    <t>who_cover</t>
  </si>
  <si>
    <t>Если оплата производится частично или не производится вовсе, кто покрывает оставшуюся сумму?</t>
  </si>
  <si>
    <t>If the payment arrangement is partial or none, who is covering the remaining costs?</t>
  </si>
  <si>
    <t>Выберите все источники, покрывающие оставшиеся расходы на жильё.</t>
  </si>
  <si>
    <t>Select all sources covering the remaining accommodation costs.</t>
  </si>
  <si>
    <t>count-selected(.) &lt;= 1 or (not(selected(., 'no_answer')))</t>
  </si>
  <si>
    <t>${payment_arrangement} = 'partial_payment' or ${payment_arrangement} = 'no_payment'</t>
  </si>
  <si>
    <t>If "Prefer not to answer" is selected, no other options can be selected.</t>
  </si>
  <si>
    <t>who_cover_other</t>
  </si>
  <si>
    <t>selected(${who_cover}, 'other')</t>
  </si>
  <si>
    <t>select_one written_doc</t>
  </si>
  <si>
    <t>written_doc</t>
  </si>
  <si>
    <t>Есть ли у вашего домохозяйства письменные подтверждения вашего договоренности о проживании в данном жилье?</t>
  </si>
  <si>
    <t>Does your household have a written documentation to prove your occupancy arrangement for your accommodation?</t>
  </si>
  <si>
    <t>feel_risk</t>
  </si>
  <si>
    <t>Считаете ли вы, что вам грозит выселение сейчас или в течение ближайших шести месяцев?</t>
  </si>
  <si>
    <t>Do you feel you are at risk of being evicted now or within the next six months?</t>
  </si>
  <si>
    <t>Выселение означает изгнание из жилого помещения, принудительное покидание помещения с невозможностью возвращения</t>
  </si>
  <si>
    <t>Being evicted means being expelled from a property, being forced to leave the premises and not come back</t>
  </si>
  <si>
    <t>select_multiple why_feel_risk</t>
  </si>
  <si>
    <t>why_feel_risk</t>
  </si>
  <si>
    <t>Почему вы считаете, что вам грозит выселение сейчас или в течение ближайших шести месяцев?</t>
  </si>
  <si>
    <t>Why do you feel at risk of eviction now or within the next six months?</t>
  </si>
  <si>
    <t>“Landlord asked the household to leave” – refers only to households living in a separate apartment or housing unit.
“Host of shared accommodation asked the household to leave” – refers only to households living in shared accommodation, regardless of whether the host is a friend, relative, or a member of the host community.</t>
  </si>
  <si>
    <t>${feel_risk} = 'yes'</t>
  </si>
  <si>
    <t>If "Prefer not to answer" or  "Do not know" is selected, no other options can be selected.</t>
  </si>
  <si>
    <t>Если выбран вариант «Предпочитаю не отвечать» или «Не знаю» , другие варианты выбрать нельзя.</t>
  </si>
  <si>
    <t>why_feel_risk_other</t>
  </si>
  <si>
    <t>selected(${why_feel_risk}, 'other')</t>
  </si>
  <si>
    <t>select_one concrete_plans</t>
  </si>
  <si>
    <t>concrete_plans</t>
  </si>
  <si>
    <t>Какие конкретные планы у вашего домохозяйства относительно поиска жилья в течение первых двух недель после выселения?</t>
  </si>
  <si>
    <t>What are your household’s concrete plans for seeking shelter in the first two weeks following an eviction?</t>
  </si>
  <si>
    <t>concrete_plans_seek_assistance_other</t>
  </si>
  <si>
    <t>selected(${concrete_plans}, 'seek_assistance_from_hum_org')</t>
  </si>
  <si>
    <t>concrete_plans_other</t>
  </si>
  <si>
    <t>selected(${concrete_plans}, 'other')</t>
  </si>
  <si>
    <t>num_of_rooms</t>
  </si>
  <si>
    <t>Сколько комнат занимают члены вашего домохозяйства?</t>
  </si>
  <si>
    <t>How many rooms are occupied by members of your household?</t>
  </si>
  <si>
    <t>Учитывайте только комнаты, которые члены домохозяйства используют для проживания или сна. Не включайте кухни, ванные комнаты, коридоры или кладовые.</t>
  </si>
  <si>
    <t>Only count rooms that household members use for living or sleeping. Do not include kitchens, bathrooms, hallways, or storage rooms.</t>
  </si>
  <si>
    <t>.=999 or . &gt;= 1</t>
  </si>
  <si>
    <t>Enter a value greater than or equal to 1, or 999 if respondent don't know or prefer not to answer.</t>
  </si>
  <si>
    <t>select_one any_rooms</t>
  </si>
  <si>
    <t>any_rooms</t>
  </si>
  <si>
    <t>И есть ли среди этих комнат такие, которые вы делите с людьми, не являющимися членами вашего домохозяйства?</t>
  </si>
  <si>
    <t>And are any of these rooms shared with people outside your household?</t>
  </si>
  <si>
    <t>${accomm_type} = 'collective_site'</t>
  </si>
  <si>
    <t>habital_size</t>
  </si>
  <si>
    <t>Пожалуйста, укажите размер жилой площади вашего жилья (в квадратных метрах):</t>
  </si>
  <si>
    <t>Please indicate the size of the habitable floor area of your accommodation (in square metres):</t>
  </si>
  <si>
    <t>Enter 999 if respondent don't know or prefer not to answer.</t>
  </si>
  <si>
    <t>Если респондент не знает или предпочитает не отвечать, введите 999.</t>
  </si>
  <si>
    <t>select_one y_n_na</t>
  </si>
  <si>
    <t>electricity</t>
  </si>
  <si>
    <t>Ваше жилье подключено к источнику электроэнергии?</t>
  </si>
  <si>
    <t>Is your accommodation connected to a source of electricity?</t>
  </si>
  <si>
    <t>select_one water_source</t>
  </si>
  <si>
    <t>water_source</t>
  </si>
  <si>
    <t>Каков основной источник водоснабжения в вашем жилье?</t>
  </si>
  <si>
    <t>What is the main source of water supply in your accommodation?</t>
  </si>
  <si>
    <t>water_source_other</t>
  </si>
  <si>
    <t>selected(${water_source}, 'other')</t>
  </si>
  <si>
    <t>select_one sewage_system</t>
  </si>
  <si>
    <t>sewage_system</t>
  </si>
  <si>
    <t>Подключено ли ваше домохозяйство к канализационной системе?</t>
  </si>
  <si>
    <t>Is your household connected to a sewage system?</t>
  </si>
  <si>
    <t>select_multiple gas</t>
  </si>
  <si>
    <t>gas</t>
  </si>
  <si>
    <t>Есть ли у вашего домохозяйства доступ к газу?</t>
  </si>
  <si>
    <t>Does your household have access to gas?</t>
  </si>
  <si>
    <t>count-selected(.) &lt;= 1 or (not(selected(., 'no_answer'))  and not(selected(., 'no')))</t>
  </si>
  <si>
    <t>If "Prefer not to answerr" or "No" is selected, no other options can be selected.</t>
  </si>
  <si>
    <t>Если выбран вариант «Предпочитаю не отвечать» или «Нет», другие варианты выбрать нельзя.</t>
  </si>
  <si>
    <t>select_one heating_system</t>
  </si>
  <si>
    <t>heating_system</t>
  </si>
  <si>
    <t>Какая основная система отопления используется в вашем домохозяйстве?</t>
  </si>
  <si>
    <t>What is the main heating system used in your household?</t>
  </si>
  <si>
    <t>select_one hot_water</t>
  </si>
  <si>
    <t>hot_water</t>
  </si>
  <si>
    <t>Есть ли в вашем жилье система горячего водоснабжения?</t>
  </si>
  <si>
    <t>Does your accommodation have a hot water system?</t>
  </si>
  <si>
    <t>Выберите «Да, центральная система», только если горячая вода поступает уже нагретой из муниципальной/районной системы в квартиру или дом.</t>
  </si>
  <si>
    <t>Select  "yes, public network" only if hot water comes already heated from the municipal/district system into the apartment/house.</t>
  </si>
  <si>
    <t>note_accomm_physical_condition</t>
  </si>
  <si>
    <t>Следующие три вопроса относятся к текущему физическому состоянию жилья вашего домохозяйства.</t>
  </si>
  <si>
    <t>The following three questions refer to the current physical condition of your household’s accommodation.</t>
  </si>
  <si>
    <t>leaks</t>
  </si>
  <si>
    <t>В вашем жилье протекает крыша или потолок?</t>
  </si>
  <si>
    <t>Does your accommodation have leaks through the roof or ceilings?</t>
  </si>
  <si>
    <t>damp_walls</t>
  </si>
  <si>
    <t>В вашем жилье есть сырость на стенах, полах или фундаменте?</t>
  </si>
  <si>
    <t>Does your accommodation have damp walls, floors, or foundation?</t>
  </si>
  <si>
    <t>rotten_windows</t>
  </si>
  <si>
    <t>В вашем жилье есть сгнившие оконные рамы, двери или полы?</t>
  </si>
  <si>
    <t>Does your accommodation have rotten window frames, doors, or floors?</t>
  </si>
  <si>
    <t>select_multiple noticeable_issues</t>
  </si>
  <si>
    <t>noticeable_issues</t>
  </si>
  <si>
    <t>Какие заметные проблемы есть в жилье, где в настоящее время проживает ваше домохозяйство?</t>
  </si>
  <si>
    <t>What noticeable issues does the accommodation where your household currently lives have?</t>
  </si>
  <si>
    <t>count-selected(.) &lt;= 1 or (not(selected(., 'no_answer'))  and not(selected(., 'do_not_know')) and not(selected(., 'no_noticeable_issue')))</t>
  </si>
  <si>
    <t>If "Prefer not to answer", "Do not know", or "No noticeable issue" is selected, no other options can be selected.</t>
  </si>
  <si>
    <t>Если выбран вариант «Предпочитаю не отвечать», «Не знаю» или «Заметных проблем нет», другие варианты выбрать нельзя.</t>
  </si>
  <si>
    <t>noticeable_issues_other</t>
  </si>
  <si>
    <t>selected(${noticeable_issues}, 'other')</t>
  </si>
  <si>
    <t>hh_items</t>
  </si>
  <si>
    <t>Сейчас я задам вопросы о некоторых предметах домашнего обихода. Пожалуйста, скажите, есть ли в вашем домохозяйстве следующие предметы в рабочем состоянии для личного пользования.</t>
  </si>
  <si>
    <t>Now I will ask about some household items. Please tell me whether your household currently has the following items in working condition for personal use.</t>
  </si>
  <si>
    <t>mobile_phone</t>
  </si>
  <si>
    <t>Есть ли в вашем домохозяйстве хотя бы один мобильный телефон для личного пользования?</t>
  </si>
  <si>
    <t>Does your household currently have at least one mobile phone for personal use?</t>
  </si>
  <si>
    <t>tv</t>
  </si>
  <si>
    <t>Есть ли в вашем домохозяйстве телевизор?</t>
  </si>
  <si>
    <t>Does your household currently have a television?</t>
  </si>
  <si>
    <t>computer_laptop</t>
  </si>
  <si>
    <t>Есть ли в вашем домохозяйстве компьютер, ноутбук или планшет?</t>
  </si>
  <si>
    <t>Does your household currently have a computer, notebook, or tablet?</t>
  </si>
  <si>
    <t>internet</t>
  </si>
  <si>
    <t>Есть ли в вашем домохозяйстве подключение к интернету?</t>
  </si>
  <si>
    <t>Does your household currently have an internet connection?</t>
  </si>
  <si>
    <t>refrigirator</t>
  </si>
  <si>
    <t>Есть ли в вашем домохозяйстве холодильник или морозильник?</t>
  </si>
  <si>
    <t>Does your household currently have a refrigerator or freezer?</t>
  </si>
  <si>
    <t>washing_machine</t>
  </si>
  <si>
    <t>Есть ли в вашем домохозяйстве автоматическая стиральная машина?</t>
  </si>
  <si>
    <t>Does your household currently have an automatic washing machine?</t>
  </si>
  <si>
    <t>air_conditioner</t>
  </si>
  <si>
    <t>Есть ли в вашем домохозяйстве кондиционер?</t>
  </si>
  <si>
    <t>Does your household currently have an air conditioner?</t>
  </si>
  <si>
    <t>car</t>
  </si>
  <si>
    <t>Есть ли в вашем домохозяйстве автомобиль?</t>
  </si>
  <si>
    <t>Does your household currently have a car?</t>
  </si>
  <si>
    <t>financial_situation</t>
  </si>
  <si>
    <t>Финансовая ситуация</t>
  </si>
  <si>
    <t>Financial situation</t>
  </si>
  <si>
    <t>note_fin</t>
  </si>
  <si>
    <t>Следующие вопросы касаются общей финансовой ситуации вашего домохозяйства за последние 12 месяцев. Пожалуйста, отвечайте как можно точнее. Все ответы конфиденциальны.Напоминаем, что мы не будем собирать никакой информации, позволяющей установить личность. Данные будут собираться исключительно для целей анализа и планирования программ УВКБ ООН.</t>
  </si>
  <si>
    <t>The following questions refer to your household’s overall financial situation in the past 12 months. Please answer as accurately as possible. All responses are confidential. Just to reiterate, we will not be collecting any personally identifiable information. The data will be collected solely for analysis purposes and UNHCR program planning.</t>
  </si>
  <si>
    <t>select_one living_standart</t>
  </si>
  <si>
    <t>living_standart</t>
  </si>
  <si>
    <t>Как бы вы оценили уровень жизни вашего домохозяйства?</t>
  </si>
  <si>
    <t>How would you rate the standard of living of your household?</t>
  </si>
  <si>
    <t>select_one living_now</t>
  </si>
  <si>
    <t>living_now</t>
  </si>
  <si>
    <t>С точки зрения уровня жизни, как ваше домохозяйство живёт сейчас по сравнению с 12 месяцами назад?</t>
  </si>
  <si>
    <t>In terms of standard of living, how is your household living now compared to 12 months ago?</t>
  </si>
  <si>
    <t>select_one save_money</t>
  </si>
  <si>
    <t>save_money</t>
  </si>
  <si>
    <t>В конце обычного месяца ваше домохозяйство откладывает деньги, использует сбережения или берёт деньги в долг?</t>
  </si>
  <si>
    <t>At the end of a typical month, does your household save money, use savings, or borrow money?</t>
  </si>
  <si>
    <t>select_one y_f_n</t>
  </si>
  <si>
    <t>fin_diff_utilities</t>
  </si>
  <si>
    <t>За последние 12 месяцев ваше домохозяйство сталкивалось с финансовыми трудностями при оплате коммунальных услуг?</t>
  </si>
  <si>
    <t>In the last 12 months, has your household experienced financial difficulties when paying for utility services?</t>
  </si>
  <si>
    <t>fin_diff_rent</t>
  </si>
  <si>
    <t>За последние 12 месяцев ваше домохозяйство сталкивалось с финансовыми трудностями при оплате аренды основного жилья?</t>
  </si>
  <si>
    <t>In the last 12 months, has your household experienced financial difficulties when paying rent for the main residence?</t>
  </si>
  <si>
    <t>fin_diff_loan</t>
  </si>
  <si>
    <t>За последние 12 месяцев ваше домохозяйство сталкивалось с финансовыми трудностями при погашении банковского кредита или займа?</t>
  </si>
  <si>
    <t>In the last 12 months, has your household experienced financial difficulties when repaying a bank loan or credit?</t>
  </si>
  <si>
    <t>hh_income</t>
  </si>
  <si>
    <t>Доходы домохозяйства</t>
  </si>
  <si>
    <t>Household’s income</t>
  </si>
  <si>
    <t>note_hh_income</t>
  </si>
  <si>
    <t>Сейчас мы зададим вопросы о доходах вашего домохозяйства, полученной поддержке или пособиях, займам и использовании сбережений за последние 30 дней. Пожалуйста, учитывайте всех членов домохозяйства и все источники дохода, как официальные, так и неофициальные. Указывайте суммы в молдавских леях (MDL) после вычета налогов; если вы не уверены, допустима приблизительная сумма.</t>
  </si>
  <si>
    <t>Now we will ask about your household’s income, any support or benefits received, borrowing, and use of savings over the past 30 days. Please include all household members and all sources of income, whether formal or informal. Report amounts in Moldovan Leu (MDL) after taxes, and if you are unsure, an approximate amount is fine.</t>
  </si>
  <si>
    <t>bank_account</t>
  </si>
  <si>
    <t>Есть ли у вас в настоящее время банковский счет или счет в официальном финансовом учреждении в Молдове, самостоятельно или с кем-то другим?</t>
  </si>
  <si>
    <t>Do you currently have a bank account or account at a formal financial institution in Moldova, either by yourself or with someone else?</t>
  </si>
  <si>
    <t>Пожалуйста, не включайте банковский счет/карту многоцелевой денежной помощи УВКБ ООН (MPCA).</t>
  </si>
  <si>
    <t>Please do not include the UNHCR Multi-Purpose Cash Assistance (MPCA) bank account/card.</t>
  </si>
  <si>
    <t>select_one income_change</t>
  </si>
  <si>
    <t>income_change</t>
  </si>
  <si>
    <t>Изменилась ли сумма дохода в вашем домохозяйстве за последние 12 месяцев?</t>
  </si>
  <si>
    <t>Did the amount of income in your household change in the last 12 months?</t>
  </si>
  <si>
    <t>select_multiple income_source</t>
  </si>
  <si>
    <t>income_source</t>
  </si>
  <si>
    <t>За последние 30 дней, каковы были источники дохода вашего домохозяйства?</t>
  </si>
  <si>
    <t>In the last 30 days, what were the sources of your household’s income?</t>
  </si>
  <si>
    <t>count-selected(.) &lt;= 1 or (not(selected(., 'no_answer'))  and not(selected(., 'do_not_know')) and not(selected(., 'no_income')))</t>
  </si>
  <si>
    <t>If "Prefer not to answer", "Do not know", or "No income" is selected, no other options can be selected.</t>
  </si>
  <si>
    <t>Если выбран вариант «Предпочитаю не отвечать», «Не знаю» или «Нет дохода», другие варианты выбрать нельзя.</t>
  </si>
  <si>
    <t>income_source_other</t>
  </si>
  <si>
    <t>selected(${income_source}, 'other')</t>
  </si>
  <si>
    <t>За последние 30 дней, сколько денег ваше домохозяйство получило от членов домохозяйства, работающих полный рабочий день, в MDL?</t>
  </si>
  <si>
    <t>In the last 30 days, how much money did your household receive from household members employed full-time, in MDL?</t>
  </si>
  <si>
    <t>.=999 or . &gt; 0</t>
  </si>
  <si>
    <t>count-selected(${income_source}) &gt;= 1 and selected(${income_source}, 'full_time_emp')</t>
  </si>
  <si>
    <t>Enter a value greater than 0, or 999 if respondent don't know or prefer not to answer.</t>
  </si>
  <si>
    <t>Введите значение больше 0 или 999, если респондент не знает или предпочитает не отвечать.</t>
  </si>
  <si>
    <t>За последние 30 дней, сколько денег ваше домохозяйство получило от членов домохозяйства, работающих временно, сезонно или неполный рабочий день, в MDL?</t>
  </si>
  <si>
    <t>In the last 30 days, how much money did your household receive from household members employed temporarily, seasonally, or part-time, in MDL?</t>
  </si>
  <si>
    <t>count-selected(${income_source}) &gt;= 1 and selected(${income_source}, 'temporary_seasonal_part_time')</t>
  </si>
  <si>
    <t>За последние 30 дней, сколько денег ваше домохозяйство получило от членов домохозяйства, выполняющих ежедневную, случайную или нерегулярную работу, в MDL?</t>
  </si>
  <si>
    <t>In the last 30 days, how much money did your household receive from household members doing daily, casual, or irregular labor, in MDL?</t>
  </si>
  <si>
    <t>count-selected(${income_source}) &gt;= 1 and selected(${income_source}, 'daily_irregular_labor')</t>
  </si>
  <si>
    <t>За последние 30 дней, сколько денег ваше домохозяйство получило от дохода, полученного собственным бизнесом или производством (включая сельское хозяйство, животноводство, рыболовство, переработку продуктов питания, домашнее производство или другую предпринимательскую деятельность), в MDL?</t>
  </si>
  <si>
    <t>In the last 30 days, how much money did your household receive from income generated by your own business or production (including agriculture, livestock, fishing, food processing, home manufacture, or other business activities), in MDL?</t>
  </si>
  <si>
    <t>count-selected(${income_source}) &gt;= 1 and selected(${income_source}, 'own_bussiness_income')</t>
  </si>
  <si>
    <t>select_multiple mda_benefits</t>
  </si>
  <si>
    <t>За последние 30 дней, какие социальные пособия вы получали от правительства Молдовы?</t>
  </si>
  <si>
    <t>In the last 30 days, which social protection benefits do you receive from the Moldovan government?</t>
  </si>
  <si>
    <t>count-selected(${income_source}) &gt;= 1 and selected(${income_source}, 'social_benefits_md')</t>
  </si>
  <si>
    <t>mda_benefits_other</t>
  </si>
  <si>
    <t>selected(${mda_benefits}, 'other')</t>
  </si>
  <si>
    <t>За последние 30 дней, сколько всего денег ваше домохозяйство получило от социальных пособий в Молдове в MDL?</t>
  </si>
  <si>
    <t>In the last 30 days, how much money in total did your household receive from social protection benefits in Moldova in MDL?</t>
  </si>
  <si>
    <t>select_multiple ukr_benefits</t>
  </si>
  <si>
    <t>За последние 30 дней, какие социальные пособия вы получали от правительства Украины?</t>
  </si>
  <si>
    <t>In the last 30 days, which social protection benefits do you receive from the Ukrainian government?</t>
  </si>
  <si>
    <t>count-selected(${income_source}) &gt;= 1 and selected(${income_source}, 'social_benefits_ukr')</t>
  </si>
  <si>
    <t>ukr_benefits_other</t>
  </si>
  <si>
    <t>selected(${ukr_benefits}, 'other')</t>
  </si>
  <si>
    <t>За последние 30 дней, сколько денег ваше домохозяйство получило от социальных пособий от правительства Украины в украинских гривнах?</t>
  </si>
  <si>
    <t>In the last 30 days, how much money did your household receive from Social protection benefits from Ukrainian government in Ukrainian hryvnia?</t>
  </si>
  <si>
    <t>За последние 30 дней, сколько денег ваше домохозяйство получило в виде денежной помощи от гуманитарных организаций, в MDL?</t>
  </si>
  <si>
    <t>In the last 30 days, how much money did your household receive from cash assistance from humanitarian organisations, in MDL?</t>
  </si>
  <si>
    <t>count-selected(${income_source}) &gt;= 1 and selected(${income_source}, 'cash_assistance')</t>
  </si>
  <si>
    <t>За последние 30 дней, сколько денег ваше домохозяйство получило (после вычета налогов) из источников, таких как доход от инвестиций, аренда недвижимости или другие виды дохода, не связанные с работой, в MDL?</t>
  </si>
  <si>
    <t>In the last 30 days, how much money did your household receive (after tax) from sources such as investment returns, property rental, or other forms of non-employment income in MDL?</t>
  </si>
  <si>
    <t>count-selected(${income_source}) &gt;= 1 and selected(${income_source}, 'investment_income')</t>
  </si>
  <si>
    <t>За последние 30 дней, сколько денег ваше домохозяйство получило в виде переводов от родственников или друзей из Украины, в MDL?</t>
  </si>
  <si>
    <t>In the last 30 days, how much money did your household receive from transfers from relatives or friends in Ukraine, in MDL?</t>
  </si>
  <si>
    <t>count-selected(${income_source}) &gt;= 1 and selected(${income_source}, 'transfers_from_relatives_in_ukr')</t>
  </si>
  <si>
    <t>За последние 30 дней, сколько денег ваше домохозяйство получило в виде переводов от родственников или друзей из-за пределов Украины, в MDL?</t>
  </si>
  <si>
    <t>In the last 30 days, how much money did your household receive from transfers from relatives or friends outside of Ukraine, in MDL?</t>
  </si>
  <si>
    <t>count-selected(${income_source}) &gt;= 1 and selected(${income_source}, 'transfers_from_relatives_outside_ukr')</t>
  </si>
  <si>
    <t>За последние 30 дней, сколько денег ваше домохозяйство получило в виде займов из любых источников, в MDL?</t>
  </si>
  <si>
    <t>In the last 30 days, how much money did your household receive from loans from any sources, in MDL?</t>
  </si>
  <si>
    <t>count-selected(${income_source}) &gt;= 1 and selected(${income_source}, 'loans')</t>
  </si>
  <si>
    <t>За последние 30 дней, сколько денег ваше домохозяйство получило (после вычета налогов) из других источников, в MDL?</t>
  </si>
  <si>
    <t>In the last 30 days, how much money did your household receive (after tax) from other sources, in MDL?</t>
  </si>
  <si>
    <t>count-selected(${income_source}) &gt;= 1 and selected(${income_source}, 'other')</t>
  </si>
  <si>
    <t>select_one received_remmit</t>
  </si>
  <si>
    <t>received_remmit</t>
  </si>
  <si>
    <t>За последние 6 месяцев ваше домохозяйство получало денежные переводы от родственников или друзей?</t>
  </si>
  <si>
    <t>In the last 6 months, has your household received any remittances from relatives or friends?</t>
  </si>
  <si>
    <t>select_one rely_extent</t>
  </si>
  <si>
    <t>rely_extent</t>
  </si>
  <si>
    <t>В какой степени ваше домохозяйство зависит от денежных переводов для удовлетворения своих финансовых потребностей?</t>
  </si>
  <si>
    <t>To what extent does your household rely on remittances for meeting its financial needs?</t>
  </si>
  <si>
    <t>${received_remmit} = 'yes_once' or ${received_remmit} = 'yes_twice' or ${received_remmit} = 'yes_3_4_times' or  ${received_remmit} = 'yes_monthly'</t>
  </si>
  <si>
    <t>select_one used_savings</t>
  </si>
  <si>
    <t>used_savings</t>
  </si>
  <si>
    <t>За последние 30 дней ваше домохозяйство использовало какие-либо свои сбережения для покрытия расходов?</t>
  </si>
  <si>
    <t>In the last 30 days, has your household used any of its savings to cover expenses?</t>
  </si>
  <si>
    <t>select_multiple savings_covered_exp</t>
  </si>
  <si>
    <t>savings_covered_exp</t>
  </si>
  <si>
    <t>Какие основные расходы покрывались за счёт сбережений за последние 30 дней?</t>
  </si>
  <si>
    <t>What were the main expenses covered using savings in the last 30 days?</t>
  </si>
  <si>
    <t>${used_savings} = 'yes_used_all' or ${used_savings} = 'yes_used_some'</t>
  </si>
  <si>
    <t>savings_covered_exp_other</t>
  </si>
  <si>
    <t>selected(${savings_covered_exp}, 'other')</t>
  </si>
  <si>
    <t>select_multiple borrow_money</t>
  </si>
  <si>
    <t>За последние 12 месяцев ваше домохозяйство брало в долг деньги у частного лица или финансового учреждения, которые вам ещё предстоит вернуть?</t>
  </si>
  <si>
    <t>In the past 12 months, has your household borrowed any money from a person or financial institution that you still have to pay back?</t>
  </si>
  <si>
    <t>count-selected(.) &lt;= 1 or (not(selected(., 'no_answer'))  and not(selected(., 'do_not_know'))  and not(selected(., 'no')))</t>
  </si>
  <si>
    <t>If "Prefer not to answer" or "Do not know" or "No" is selected, no other options can be selected.</t>
  </si>
  <si>
    <t>Если выбран вариант «Предпочитаю не отвечать», «Не знаю» или «Нет», другие варианты выбрать нельзя.</t>
  </si>
  <si>
    <t>borrow_money_other</t>
  </si>
  <si>
    <t>selected(${borrow_money}, 'other')</t>
  </si>
  <si>
    <t>hh_expenses</t>
  </si>
  <si>
    <t>Расходы домохозяйства</t>
  </si>
  <si>
    <t>Household’s expenses</t>
  </si>
  <si>
    <t>note_hh_expenses</t>
  </si>
  <si>
    <t>Сейчас я задам вопросы о расходах вашего домохозяйства за последние 30 дней. Пожалуйста, учитывайте все расходы, оплаченные наличными, картой или переводом. Если какой-либо предмет был получен бесплатно, не включайте его. Пожалуйста, отвечайте на следующие вопросы максимально точно. Если вы не знаете точную сумму, можно указать приблизительную</t>
  </si>
  <si>
    <t>Now I will ask about your household’s expenditures during the past 30 days. Please include all expenses paid in cash, by card, or digital transfer. If an item was received for free, do not include it. Please answer the following questions to the best of your ability. If you are unsure of an exact amount, please provide an approximation.</t>
  </si>
  <si>
    <t>За последние 30 дней, какую сумму ваше домохозяйство потратило в MDL на продукты питания и безалкогольные напитки?</t>
  </si>
  <si>
    <t>During the past 30 days, what amount did your household spend in MDL on food and non-alcoholic beverages?</t>
  </si>
  <si>
    <t>Учитывайте под «Продукты питания и безалкогольные напитки» только продукты и напитки для домашнего потребления. Приёмы пищи вне дома (рестораны, кафе, еда на вынос) и любое платное проживание учитывайте под «Рестораны, кафе, еда на вынос и платные услуги проживания».</t>
  </si>
  <si>
    <t>Only include groceries and drinks for home consumption under “Food and non-alcoholic beverages.” Report meals eaten outside the home (restaurants, cafés, takeaway) and any paid lodging under “Restaurants, cafés, takeaway food, and paid accommodation.”</t>
  </si>
  <si>
    <t>.=999 or . &gt;= 0</t>
  </si>
  <si>
    <t>Enter a value greater than or equal 0, or 999 if respondent don't know or prefer not to answer.</t>
  </si>
  <si>
    <t>За последние 30 дней, какую сумму ваше домохозяйство потратило в MDL на алкогольные напитки и табачные изделия?</t>
  </si>
  <si>
    <t>During the past 30 days, what amount did your household spend in MDL on alcoholic beverages and tobacco?</t>
  </si>
  <si>
    <t>Учитывайте под «Алкогольные напитки и табак» только напитки для домашнего потребления.</t>
  </si>
  <si>
    <t>Only include drinks for home consumption under “Alcoholic beverages and tobacco.”</t>
  </si>
  <si>
    <t>За последние 30 дней, какую сумму ваше домохозяйство потратило в MDL на жильё (аренду или платежи за проживание)?</t>
  </si>
  <si>
    <t>During the past 30 days, what amount did your household spend in MDL on accommodation (rent or housing payments)?</t>
  </si>
  <si>
    <t>За последние 30 дней, какую сумму ваше домохозяйство потратило в MDL на коммунальные услуги (электричество, газ, отопление, воду, другие виды топлива, вывоз мусора)?</t>
  </si>
  <si>
    <t>During the past 30 days, what amount did your household spend in MDL on utilities (electricity, gas, heating, water, other fuels, waste collection)?</t>
  </si>
  <si>
    <t>За последние 30 дней, какую сумму ваше домохозяйство потратило в MDL на предметы гигиены и основные товары для дома (мыло, шампунь, моющие средства, туалетная бумага, чистящие средства)?</t>
  </si>
  <si>
    <t>During the past 30 days, what amount did your household spend in MDL on hygiene and basic households items (soap, shampoo, detergent, toilet paper, cleaning products)?</t>
  </si>
  <si>
    <t>За последние 30 дней, какую сумму ваше домохозяйство потратило в MDL на связь (мобильный кредит, интернет, устройства, почтовые услуги)?</t>
  </si>
  <si>
    <t>During the past 30 days, what amount did your household spend in MDL on communication (mobile credit, internet, devices, postal services)?</t>
  </si>
  <si>
    <t>За последние 30 дней, какую сумму ваше домохозяйство потратило в MDL на транспорт (общественный транспорт, топливо, обслуживание автомобиля, такси)?</t>
  </si>
  <si>
    <t>During the past 30 days, what amount did your household spend in MDL on transport (public transport, fuel, vehicle maintenance, taxis)?</t>
  </si>
  <si>
    <t>За последние 30 дней, какую сумму ваше домохозяйство потратило в MDL на рестораны, кафе, еду на вынос и платные услуги проживания?</t>
  </si>
  <si>
    <t>During the past 30 days, what amount did your household spend in MDL on restaurants, cafés, takeaway food, and paid accommodation services?</t>
  </si>
  <si>
    <t>Услуги проживания относятся к расходам на временное проживание в таких местах, как отель, гостевой дом или другое жилье, за исключением собственного дома.</t>
  </si>
  <si>
    <t>Accommodation services refer to the cost of staying somewhere temporarily, like a hotel, guesthouse, or other lodging, not including your own home.</t>
  </si>
  <si>
    <t>За последние 3 месяца, какую сумму ваше домохозяйство потратило в MDL на досуг и культурные мероприятия (например, кино, спортивные события, книги, хобби)?</t>
  </si>
  <si>
    <t>During the past 3 months, what amount did your household spend in MDL on recreational and cultural activities (e.g., movies, sports events, books, hobbies)?</t>
  </si>
  <si>
    <t>За последние 6 месяцев, какую сумму ваше домохозяйство потратило в MDL на одежду и обувь?</t>
  </si>
  <si>
    <t>During the past 6 months, what amount did your household spend in MDL on clothing and footwear?</t>
  </si>
  <si>
    <t>За последние 6 месяцев, какую сумму ваше домохозяйство потратило в MDL на медицинские изделия, лекарства и медицинское оборудование (например, рецептурные и безрецептурные лекарства, очки, слуховые аппараты)?</t>
  </si>
  <si>
    <t>During the past 6 months, what amount did your household spend in MDL on medical products, medicines, and medical equipment (e.g., prescriptions, over-the-counter medicines, glasses, hearing aids)?</t>
  </si>
  <si>
    <t>За последние 6 месяцев, какую сумму ваше домохозяйство потратило в MDL на медицинские услуги (например, консультации врача, лабораторные анализы, визиты в больницу)?</t>
  </si>
  <si>
    <t>During the past 6 months, what amount did your household spend in MDL on health services (e.g., doctor consultations, laboratory tests, hospital visits)?</t>
  </si>
  <si>
    <t>За последние 6 месяцев, какую сумму ваше домохозяйство потратило в MDL на погашение долгов (включая официальные и неофициальные займы)?</t>
  </si>
  <si>
    <t>During the past 6 months, what amount did your household spend in MDL on debt repayment (including formal and informal loans)?</t>
  </si>
  <si>
    <t>За последние 6 месяцев, какую сумму ваше домохозяйство потратило в MDL на обслуживание жилья (мебель, мелкий ремонт и т.д.)?</t>
  </si>
  <si>
    <t>During the past 6 months, what amount did your household spend in MDL on accommodation maintenance (furniture, small repares, etc.)?</t>
  </si>
  <si>
    <t>За последние 12 месяцев, какую сумму ваше домохозяйство потратило в MDL на образование (канцелярские товары, оплату обучения, репетиторство, детский сад)?</t>
  </si>
  <si>
    <t>During the past 12 months, what amount did your household spend in MDL on education (school supplies, fees, tutoring, childcare)?</t>
  </si>
  <si>
    <t>За последние 6 месяцев, какую сумму ваше домохозяйство потратило в MDL на другие товары и услуги (личная гигиена, страховка, банковские комиссии, прочие расходы)?</t>
  </si>
  <si>
    <t>During the past 6 months, what amount did your household spend in MDL on other goods and services (personal care, insurance, banking fees, other expenses)?</t>
  </si>
  <si>
    <t>За последние 6 месяцев, какую сумму ваше домохозяйство потратило в MDL на переводы денег семье, родственникам или знакомым в Украине?</t>
  </si>
  <si>
    <t>During the past 6 months, what amount did your household spend in MDL on sending money to family, relatives, or acquaintances in Ukraine?</t>
  </si>
  <si>
    <t>plans_to_move</t>
  </si>
  <si>
    <t>Есть ли у вашего домохозяйства конкретные планы переезда в течение следующих 12 месяцев?</t>
  </si>
  <si>
    <t>Does your household have concrete plans to move within the next 12 months?</t>
  </si>
  <si>
    <t>Это относится к переезду в другой район, город или страну — а не к смене квартиры/дома в пределах того же населённого пункта.</t>
  </si>
  <si>
    <t>This refers to moving to a different area, city, or country — not changing apartment/house within the same location.</t>
  </si>
  <si>
    <t>select_one where_plan_to_move</t>
  </si>
  <si>
    <t>where_plan_to_move</t>
  </si>
  <si>
    <t>Куда ваше домохозяйство планирует переехать?</t>
  </si>
  <si>
    <t>Where is your household planning to move?</t>
  </si>
  <si>
    <t>${plans_to_move} ='yes'</t>
  </si>
  <si>
    <t>where_plan_to_move_other</t>
  </si>
  <si>
    <t>selected(${where_plan_to_move}, 'other')</t>
  </si>
  <si>
    <t>select_one moving_reason</t>
  </si>
  <si>
    <t>moving_reason</t>
  </si>
  <si>
    <t>Какова основная причина этого планируемого переезда?</t>
  </si>
  <si>
    <t>What is the main reason for this planned move?</t>
  </si>
  <si>
    <t>moving_reason_other</t>
  </si>
  <si>
    <t>selected(${moving_reason}, 'other')</t>
  </si>
  <si>
    <t>end_note</t>
  </si>
  <si>
    <t>**Спасибо за уделенное время!** 
Если вы хотите оставить отзыв или подать жалобу в нашу организацию по поводу проведения данного опроса, вы можете сделать это через механизм обратной связи и рассмотрения жалоб Acted Moldova (AFM) по телефонам горячей линии (+37362124339) или по электронной почте (mda.crm@acted.org).</t>
  </si>
  <si>
    <t>**Thank you for your time!** 
If you would like to provide any feedback or complaint to my organisation regarding the conduct of this interview, you can do it through the Acted Moldova Feedback and Complaints Mechanism (AFM) via telephone hotlines (+37362124339), and email (mda.crm@acted.org).</t>
  </si>
  <si>
    <t>enum_comments</t>
  </si>
  <si>
    <t>Для енумератора: пожалуйста, добавьте здесь любые соответствующие комментарии.</t>
  </si>
  <si>
    <t>For the enumerator: please add any relevant comments here</t>
  </si>
  <si>
    <t>list_name</t>
  </si>
  <si>
    <t>filter</t>
  </si>
  <si>
    <t>r1</t>
  </si>
  <si>
    <t>r2</t>
  </si>
  <si>
    <t>r3</t>
  </si>
  <si>
    <t>r4</t>
  </si>
  <si>
    <t>y_n</t>
  </si>
  <si>
    <t>yes</t>
  </si>
  <si>
    <t>Да</t>
  </si>
  <si>
    <t>Yes</t>
  </si>
  <si>
    <t>no</t>
  </si>
  <si>
    <t>Нет</t>
  </si>
  <si>
    <t>No</t>
  </si>
  <si>
    <t>gender</t>
  </si>
  <si>
    <t>Мужской</t>
  </si>
  <si>
    <t>Male</t>
  </si>
  <si>
    <t>Женский</t>
  </si>
  <si>
    <t>Female</t>
  </si>
  <si>
    <t>Другой</t>
  </si>
  <si>
    <t>no_answer</t>
  </si>
  <si>
    <t>Предпочитаю не отвечать</t>
  </si>
  <si>
    <t>Prefer not to answer</t>
  </si>
  <si>
    <t>anenii_noi</t>
  </si>
  <si>
    <t>Анений Ной</t>
  </si>
  <si>
    <t>Anenii Noi</t>
  </si>
  <si>
    <t>balti</t>
  </si>
  <si>
    <t>Бельцы</t>
  </si>
  <si>
    <t>Balti</t>
  </si>
  <si>
    <t>briceni</t>
  </si>
  <si>
    <t>Бричаны</t>
  </si>
  <si>
    <t>Briceni</t>
  </si>
  <si>
    <t>basarabeasca</t>
  </si>
  <si>
    <t>Бессарабка</t>
  </si>
  <si>
    <t>Basarabeasca</t>
  </si>
  <si>
    <t>cahul</t>
  </si>
  <si>
    <t>Кагул</t>
  </si>
  <si>
    <t>Cahul</t>
  </si>
  <si>
    <t>calarasi</t>
  </si>
  <si>
    <t>Кэлэрашь</t>
  </si>
  <si>
    <t>Călărași</t>
  </si>
  <si>
    <t>causeni</t>
  </si>
  <si>
    <t>Каушаны</t>
  </si>
  <si>
    <t>Căușeni</t>
  </si>
  <si>
    <t>chisinau</t>
  </si>
  <si>
    <t>Кишинёв</t>
  </si>
  <si>
    <t>Chișinău</t>
  </si>
  <si>
    <t>cimislia</t>
  </si>
  <si>
    <t>Чимишлия</t>
  </si>
  <si>
    <t>Cimișlia</t>
  </si>
  <si>
    <t>criuleni</t>
  </si>
  <si>
    <t>Криуляны</t>
  </si>
  <si>
    <t>Criuleni</t>
  </si>
  <si>
    <t>donduseni</t>
  </si>
  <si>
    <t>Дондушены</t>
  </si>
  <si>
    <t>Dondușeni</t>
  </si>
  <si>
    <t>drochia</t>
  </si>
  <si>
    <t>Дрокия</t>
  </si>
  <si>
    <t>Drochia</t>
  </si>
  <si>
    <t>edinet</t>
  </si>
  <si>
    <t>Единцы</t>
  </si>
  <si>
    <t>Edineț</t>
  </si>
  <si>
    <t>falesti</t>
  </si>
  <si>
    <t>Фалешты</t>
  </si>
  <si>
    <t>Falesti</t>
  </si>
  <si>
    <t>floresti</t>
  </si>
  <si>
    <t>Флорешты</t>
  </si>
  <si>
    <t>Florești</t>
  </si>
  <si>
    <t>glodeni</t>
  </si>
  <si>
    <t>Глодень</t>
  </si>
  <si>
    <t>Glodeni</t>
  </si>
  <si>
    <t>ialoveni</t>
  </si>
  <si>
    <t>Яловены</t>
  </si>
  <si>
    <t>Ialoveni</t>
  </si>
  <si>
    <t>leova</t>
  </si>
  <si>
    <t>Леова</t>
  </si>
  <si>
    <t>Leova</t>
  </si>
  <si>
    <t>hincesti</t>
  </si>
  <si>
    <t>Хынчешты</t>
  </si>
  <si>
    <t>Hîncești</t>
  </si>
  <si>
    <t>nisporeni</t>
  </si>
  <si>
    <t>Ниспорены</t>
  </si>
  <si>
    <t>Nisporeni</t>
  </si>
  <si>
    <t>ocnita</t>
  </si>
  <si>
    <t>Окница</t>
  </si>
  <si>
    <t>Ocnița</t>
  </si>
  <si>
    <t>orhei</t>
  </si>
  <si>
    <t>Орхей</t>
  </si>
  <si>
    <t>Orhei</t>
  </si>
  <si>
    <t>rezina</t>
  </si>
  <si>
    <t>Резина</t>
  </si>
  <si>
    <t>Rezina</t>
  </si>
  <si>
    <t>rascani</t>
  </si>
  <si>
    <t>Рышканы</t>
  </si>
  <si>
    <t>Rîșcani</t>
  </si>
  <si>
    <t>singerei</t>
  </si>
  <si>
    <t>Сынжерей</t>
  </si>
  <si>
    <t>Singerei</t>
  </si>
  <si>
    <t>soldanesti</t>
  </si>
  <si>
    <t>Шолданешты</t>
  </si>
  <si>
    <t>Șoldănești</t>
  </si>
  <si>
    <t>soroca</t>
  </si>
  <si>
    <t>Сорока</t>
  </si>
  <si>
    <t>Soroca</t>
  </si>
  <si>
    <t>stefan_voda</t>
  </si>
  <si>
    <t>Штефан-Водэ</t>
  </si>
  <si>
    <t>Ștefan Vodă</t>
  </si>
  <si>
    <t>straseni</t>
  </si>
  <si>
    <t>Страшены</t>
  </si>
  <si>
    <t>Strășeni</t>
  </si>
  <si>
    <t>taraclia</t>
  </si>
  <si>
    <t>Тараклия</t>
  </si>
  <si>
    <t>Taraclia</t>
  </si>
  <si>
    <t>telenesti</t>
  </si>
  <si>
    <t>Теленешты</t>
  </si>
  <si>
    <t>Telenești</t>
  </si>
  <si>
    <t>bender</t>
  </si>
  <si>
    <t>Бендеры</t>
  </si>
  <si>
    <t>Bender</t>
  </si>
  <si>
    <t>camenca</t>
  </si>
  <si>
    <t>Каменка</t>
  </si>
  <si>
    <t>Camenca</t>
  </si>
  <si>
    <t>dubasari</t>
  </si>
  <si>
    <t>Дубэсары</t>
  </si>
  <si>
    <t>Dubasari</t>
  </si>
  <si>
    <t>grigoriopol</t>
  </si>
  <si>
    <t>Григориополь</t>
  </si>
  <si>
    <t>Grigoriopol</t>
  </si>
  <si>
    <t>rabnita</t>
  </si>
  <si>
    <t>Рыбница</t>
  </si>
  <si>
    <t>Rabnita</t>
  </si>
  <si>
    <t>slobozia</t>
  </si>
  <si>
    <t>Слободзея</t>
  </si>
  <si>
    <t>Slobozia</t>
  </si>
  <si>
    <t>tiraspol</t>
  </si>
  <si>
    <t>Тирасполь</t>
  </si>
  <si>
    <t>Tiraspol</t>
  </si>
  <si>
    <t>ungheni</t>
  </si>
  <si>
    <t>Унгены</t>
  </si>
  <si>
    <t>Ungheni</t>
  </si>
  <si>
    <t>uta_gagauzia</t>
  </si>
  <si>
    <t>Гагаузия</t>
  </si>
  <si>
    <t>UTA Găgăuzia</t>
  </si>
  <si>
    <t>Prefer not to say</t>
  </si>
  <si>
    <t>tantareni_anenii_noi</t>
  </si>
  <si>
    <t>Țânțăreni</t>
  </si>
  <si>
    <t>roscani_anenii_noi</t>
  </si>
  <si>
    <t>Roșcani</t>
  </si>
  <si>
    <t>chetrosu_anenii_noi</t>
  </si>
  <si>
    <t>Chetrosu</t>
  </si>
  <si>
    <t>bulboaca_anenii_noi</t>
  </si>
  <si>
    <t>Bulboaca</t>
  </si>
  <si>
    <t>or_anenii_noi</t>
  </si>
  <si>
    <t>Or.Anenii Noi</t>
  </si>
  <si>
    <t>botnaresti</t>
  </si>
  <si>
    <t>Botnărești</t>
  </si>
  <si>
    <t>calfa</t>
  </si>
  <si>
    <t>Calfa</t>
  </si>
  <si>
    <t>chirca</t>
  </si>
  <si>
    <t>Chirca</t>
  </si>
  <si>
    <t>ciobanovca</t>
  </si>
  <si>
    <t>Ciobanovca</t>
  </si>
  <si>
    <t>cobusca_noua</t>
  </si>
  <si>
    <t>Cobusca Nouă</t>
  </si>
  <si>
    <t>cobusca_veche</t>
  </si>
  <si>
    <t>Cobusca Veche</t>
  </si>
  <si>
    <t>delacau</t>
  </si>
  <si>
    <t>Delacău</t>
  </si>
  <si>
    <t>floreni</t>
  </si>
  <si>
    <t>Floreni</t>
  </si>
  <si>
    <t>geamana</t>
  </si>
  <si>
    <t>Geamăna</t>
  </si>
  <si>
    <t>gura_bacului</t>
  </si>
  <si>
    <t>Gura Bâcului</t>
  </si>
  <si>
    <t>harbovat</t>
  </si>
  <si>
    <t>Hârbovaț</t>
  </si>
  <si>
    <t>maximovca</t>
  </si>
  <si>
    <t>Maximovca</t>
  </si>
  <si>
    <t>mereni</t>
  </si>
  <si>
    <t>Mereni</t>
  </si>
  <si>
    <t>merenii_noi</t>
  </si>
  <si>
    <t>Merenii Noi</t>
  </si>
  <si>
    <t>ochiul_ros</t>
  </si>
  <si>
    <t>Ochiul Roș</t>
  </si>
  <si>
    <t>puhaceni</t>
  </si>
  <si>
    <t>Puhăceni</t>
  </si>
  <si>
    <t>serpeni</t>
  </si>
  <si>
    <t>Șerpeni</t>
  </si>
  <si>
    <t>speia</t>
  </si>
  <si>
    <t>Speia</t>
  </si>
  <si>
    <t>telita</t>
  </si>
  <si>
    <t>Telița</t>
  </si>
  <si>
    <t>varnita</t>
  </si>
  <si>
    <t>Varnița</t>
  </si>
  <si>
    <t>zolotievca</t>
  </si>
  <si>
    <t>Zolotievca</t>
  </si>
  <si>
    <t>mun_balti</t>
  </si>
  <si>
    <t>Mun.Bălți</t>
  </si>
  <si>
    <t>elizaveta</t>
  </si>
  <si>
    <t>Elizaveta</t>
  </si>
  <si>
    <t>sadovoe</t>
  </si>
  <si>
    <t>Sadovoe</t>
  </si>
  <si>
    <t>or_basarabeasca</t>
  </si>
  <si>
    <t>Or.Basarabeasca</t>
  </si>
  <si>
    <t>abaclia</t>
  </si>
  <si>
    <t>Abaclia</t>
  </si>
  <si>
    <t>bascalia</t>
  </si>
  <si>
    <t>Bașcalia</t>
  </si>
  <si>
    <t>carabetovca</t>
  </si>
  <si>
    <t>Carabetovca</t>
  </si>
  <si>
    <t>iordanovca</t>
  </si>
  <si>
    <t>Iordanovca</t>
  </si>
  <si>
    <t>iserlia</t>
  </si>
  <si>
    <t>Iserlia</t>
  </si>
  <si>
    <t>sadaclia</t>
  </si>
  <si>
    <t>Sadaclia</t>
  </si>
  <si>
    <t>mihaileni_briceni</t>
  </si>
  <si>
    <t>Mihăileni</t>
  </si>
  <si>
    <t>marcauti_briceni</t>
  </si>
  <si>
    <t>Mărcăuți</t>
  </si>
  <si>
    <t>bulboaca_briceni</t>
  </si>
  <si>
    <t>or_briceni</t>
  </si>
  <si>
    <t>Or.Briceni</t>
  </si>
  <si>
    <t>or_lipcani</t>
  </si>
  <si>
    <t>Or.Lipcani</t>
  </si>
  <si>
    <t>balasinesti</t>
  </si>
  <si>
    <t>Balasinești</t>
  </si>
  <si>
    <t>balcauti</t>
  </si>
  <si>
    <t>Bălcăuți</t>
  </si>
  <si>
    <t>beleavinti</t>
  </si>
  <si>
    <t>Beleavinți</t>
  </si>
  <si>
    <t>berlinti</t>
  </si>
  <si>
    <t>Berlinți</t>
  </si>
  <si>
    <t>bogdanesti</t>
  </si>
  <si>
    <t>Bogdănești</t>
  </si>
  <si>
    <t>caracusenii_vechi</t>
  </si>
  <si>
    <t>Caracușenii Vechi</t>
  </si>
  <si>
    <t>colicauti</t>
  </si>
  <si>
    <t>Colicăuți</t>
  </si>
  <si>
    <t>corjeuti</t>
  </si>
  <si>
    <t>Corjeuți</t>
  </si>
  <si>
    <t>coteala</t>
  </si>
  <si>
    <t>Coteala</t>
  </si>
  <si>
    <t>cotiujeni</t>
  </si>
  <si>
    <t>Cotiujeni</t>
  </si>
  <si>
    <t>criva</t>
  </si>
  <si>
    <t>Criva</t>
  </si>
  <si>
    <t>drepcauti</t>
  </si>
  <si>
    <t>Drepcăuți</t>
  </si>
  <si>
    <t>grimancauti</t>
  </si>
  <si>
    <t>Grimăncăuți</t>
  </si>
  <si>
    <t>halahora_de_sus</t>
  </si>
  <si>
    <t>Halahora De Sus</t>
  </si>
  <si>
    <t>hlina</t>
  </si>
  <si>
    <t>Hlina</t>
  </si>
  <si>
    <t>larga</t>
  </si>
  <si>
    <t>Larga</t>
  </si>
  <si>
    <t>medveja</t>
  </si>
  <si>
    <t>Medveja</t>
  </si>
  <si>
    <t>pererita</t>
  </si>
  <si>
    <t>Pererita</t>
  </si>
  <si>
    <t>sirauti</t>
  </si>
  <si>
    <t>Șirăuți</t>
  </si>
  <si>
    <t>slobozia_sirauti</t>
  </si>
  <si>
    <t>Slobozia-Șirăuți</t>
  </si>
  <si>
    <t>tabani</t>
  </si>
  <si>
    <t>Tabani</t>
  </si>
  <si>
    <t>tetcani</t>
  </si>
  <si>
    <t>Tețcani</t>
  </si>
  <si>
    <t>trebisauti</t>
  </si>
  <si>
    <t>Trebisăuți</t>
  </si>
  <si>
    <t>tataresti_cahul</t>
  </si>
  <si>
    <t>Tătărești</t>
  </si>
  <si>
    <t>or_cahul</t>
  </si>
  <si>
    <t>Or.Cahul</t>
  </si>
  <si>
    <t>alexanderfeld</t>
  </si>
  <si>
    <t>Alexanderfeld</t>
  </si>
  <si>
    <t>alexandru_ioan_cuza</t>
  </si>
  <si>
    <t>Alexandru Ioan Cuza</t>
  </si>
  <si>
    <t>andrusul_de_jos</t>
  </si>
  <si>
    <t>Andrușul de Jos</t>
  </si>
  <si>
    <t>andrusul_de_sus</t>
  </si>
  <si>
    <t>Andrușul de Sus</t>
  </si>
  <si>
    <t>badicul_moldovenesc</t>
  </si>
  <si>
    <t>Badicul Moldovenesc</t>
  </si>
  <si>
    <t>baurci_moldoveni</t>
  </si>
  <si>
    <t>Baurci-Moldoveni</t>
  </si>
  <si>
    <t>borceag</t>
  </si>
  <si>
    <t>Borceag</t>
  </si>
  <si>
    <t>branza</t>
  </si>
  <si>
    <t>Brânza</t>
  </si>
  <si>
    <t>bucuria</t>
  </si>
  <si>
    <t>Bucuria</t>
  </si>
  <si>
    <t>burlaceni</t>
  </si>
  <si>
    <t>Burlăceni</t>
  </si>
  <si>
    <t>burlacu</t>
  </si>
  <si>
    <t>Burlacu</t>
  </si>
  <si>
    <t>caslita_prut</t>
  </si>
  <si>
    <t>Câșlița-Prut</t>
  </si>
  <si>
    <t>chioselia_mare</t>
  </si>
  <si>
    <t>Chioselia Mare</t>
  </si>
  <si>
    <t>colibasi</t>
  </si>
  <si>
    <t>Colibași</t>
  </si>
  <si>
    <t>crihana_veche</t>
  </si>
  <si>
    <t>Crihana Veche</t>
  </si>
  <si>
    <t>cucoara</t>
  </si>
  <si>
    <t>Cucoara</t>
  </si>
  <si>
    <t>doina</t>
  </si>
  <si>
    <t>Doina</t>
  </si>
  <si>
    <t>gavanoasa</t>
  </si>
  <si>
    <t>Găvănoasa</t>
  </si>
  <si>
    <t>giurgiulesti</t>
  </si>
  <si>
    <t>Giurgiulești</t>
  </si>
  <si>
    <t>huluboaia</t>
  </si>
  <si>
    <t>Huluboaia</t>
  </si>
  <si>
    <t>iujnoe</t>
  </si>
  <si>
    <t>Iujnoe</t>
  </si>
  <si>
    <t>larga_noua</t>
  </si>
  <si>
    <t>Larga Nouă</t>
  </si>
  <si>
    <t>lebedenco</t>
  </si>
  <si>
    <t>Lebedenco</t>
  </si>
  <si>
    <t>lopatica</t>
  </si>
  <si>
    <t>Lopățica</t>
  </si>
  <si>
    <t>lucesti</t>
  </si>
  <si>
    <t>Lucești</t>
  </si>
  <si>
    <t>manta</t>
  </si>
  <si>
    <t>Manta</t>
  </si>
  <si>
    <t>moscovei</t>
  </si>
  <si>
    <t>Moscovei</t>
  </si>
  <si>
    <t>pelinei</t>
  </si>
  <si>
    <t>Pelinei</t>
  </si>
  <si>
    <t>rosu</t>
  </si>
  <si>
    <t>Roșu</t>
  </si>
  <si>
    <t>slobozia_mare</t>
  </si>
  <si>
    <t>Slobozia Mare</t>
  </si>
  <si>
    <t>taraclia_de_salcie</t>
  </si>
  <si>
    <t>Taraclia de Salcie</t>
  </si>
  <si>
    <t>tartaul_de_salcie</t>
  </si>
  <si>
    <t>Tartaul de Salcie</t>
  </si>
  <si>
    <t>vadul_lui_isac</t>
  </si>
  <si>
    <t>Vadul lui Isac</t>
  </si>
  <si>
    <t>valeni</t>
  </si>
  <si>
    <t>Văleni</t>
  </si>
  <si>
    <t>zarnesti</t>
  </si>
  <si>
    <t>Zârnești</t>
  </si>
  <si>
    <t>temeleuti_calarasi</t>
  </si>
  <si>
    <t>Temeleuți</t>
  </si>
  <si>
    <t>sipoteni_calarasi</t>
  </si>
  <si>
    <t>Sipoteni</t>
  </si>
  <si>
    <t>radeni_calarasi</t>
  </si>
  <si>
    <t>Rădeni</t>
  </si>
  <si>
    <t>horodiste_calarasi</t>
  </si>
  <si>
    <t>Horodiște</t>
  </si>
  <si>
    <t>or_calarasi</t>
  </si>
  <si>
    <t>Or.Călărași</t>
  </si>
  <si>
    <t>bahmut</t>
  </si>
  <si>
    <t>Bahmut</t>
  </si>
  <si>
    <t>bravicea</t>
  </si>
  <si>
    <t>Bravicea</t>
  </si>
  <si>
    <t>buda</t>
  </si>
  <si>
    <t>Buda</t>
  </si>
  <si>
    <t>cabaiesti</t>
  </si>
  <si>
    <t>Căbăiești</t>
  </si>
  <si>
    <t>dereneu</t>
  </si>
  <si>
    <t>Dereneu</t>
  </si>
  <si>
    <t>frumoasa</t>
  </si>
  <si>
    <t>Frumoasa</t>
  </si>
  <si>
    <t>harjauca</t>
  </si>
  <si>
    <t>Hârjauca</t>
  </si>
  <si>
    <t>hirova</t>
  </si>
  <si>
    <t>Hirova</t>
  </si>
  <si>
    <t>hoginesti</t>
  </si>
  <si>
    <t>Hoginești</t>
  </si>
  <si>
    <t>meleseni</t>
  </si>
  <si>
    <t>Meleșeni</t>
  </si>
  <si>
    <t>niscani</t>
  </si>
  <si>
    <t>Nișcani</t>
  </si>
  <si>
    <t>oniscani</t>
  </si>
  <si>
    <t>Onișcani</t>
  </si>
  <si>
    <t>paulesti</t>
  </si>
  <si>
    <t>Păulești</t>
  </si>
  <si>
    <t>peticeni</t>
  </si>
  <si>
    <t>Peticeni</t>
  </si>
  <si>
    <t>parjolteni</t>
  </si>
  <si>
    <t>Pârjolteni</t>
  </si>
  <si>
    <t>pitusca</t>
  </si>
  <si>
    <t>Pitușca</t>
  </si>
  <si>
    <t>raciula</t>
  </si>
  <si>
    <t>Răciula</t>
  </si>
  <si>
    <t>sadova</t>
  </si>
  <si>
    <t>Sadova</t>
  </si>
  <si>
    <t>saseni</t>
  </si>
  <si>
    <t>Săseni</t>
  </si>
  <si>
    <t>tibirica</t>
  </si>
  <si>
    <t>Țibirica</t>
  </si>
  <si>
    <t>tuzara</t>
  </si>
  <si>
    <t>Tuzara</t>
  </si>
  <si>
    <t>valcinet</t>
  </si>
  <si>
    <t>Vălcineț</t>
  </si>
  <si>
    <t>varzarestii_noi</t>
  </si>
  <si>
    <t>Vărzăreștii Noi</t>
  </si>
  <si>
    <t>casla_cantemir</t>
  </si>
  <si>
    <t>Câșla</t>
  </si>
  <si>
    <t>cantemir</t>
  </si>
  <si>
    <t>baimaclia_cantemir</t>
  </si>
  <si>
    <t>Baimaclia</t>
  </si>
  <si>
    <t>antonesti_cantemir</t>
  </si>
  <si>
    <t>Antonești</t>
  </si>
  <si>
    <t>or_cantemir</t>
  </si>
  <si>
    <t>Or.Cantemir</t>
  </si>
  <si>
    <t>cania</t>
  </si>
  <si>
    <t>Cania</t>
  </si>
  <si>
    <t>capaclia</t>
  </si>
  <si>
    <t>Capaclia</t>
  </si>
  <si>
    <t>chioselia</t>
  </si>
  <si>
    <t>Chioselia</t>
  </si>
  <si>
    <t>caietu</t>
  </si>
  <si>
    <t>Câietu</t>
  </si>
  <si>
    <t>ciobalaccia</t>
  </si>
  <si>
    <t>Ciobalaccia</t>
  </si>
  <si>
    <t>carpesti</t>
  </si>
  <si>
    <t>Cârpești</t>
  </si>
  <si>
    <t>cociulia</t>
  </si>
  <si>
    <t>Cociulia</t>
  </si>
  <si>
    <t>costangalia</t>
  </si>
  <si>
    <t>Coștangalia</t>
  </si>
  <si>
    <t>enichioi</t>
  </si>
  <si>
    <t>Enichioi</t>
  </si>
  <si>
    <t>gotesti</t>
  </si>
  <si>
    <t>Gotești</t>
  </si>
  <si>
    <t>haragas</t>
  </si>
  <si>
    <t>Haragâș</t>
  </si>
  <si>
    <t>larguta</t>
  </si>
  <si>
    <t>Lărguța</t>
  </si>
  <si>
    <t>lingura</t>
  </si>
  <si>
    <t>Lingura</t>
  </si>
  <si>
    <t>pleseni</t>
  </si>
  <si>
    <t>Pleșeni</t>
  </si>
  <si>
    <t>plopi</t>
  </si>
  <si>
    <t>Plopi</t>
  </si>
  <si>
    <t>porumbesti</t>
  </si>
  <si>
    <t>Porumbești</t>
  </si>
  <si>
    <t>sadac</t>
  </si>
  <si>
    <t>Sadâc</t>
  </si>
  <si>
    <t>samalia</t>
  </si>
  <si>
    <t>Șamalia</t>
  </si>
  <si>
    <t>stoianovca</t>
  </si>
  <si>
    <t>Stoianovca</t>
  </si>
  <si>
    <t>tartaul</t>
  </si>
  <si>
    <t>Tartaul</t>
  </si>
  <si>
    <t>tiganca</t>
  </si>
  <si>
    <t>Țiganca</t>
  </si>
  <si>
    <t>toceni</t>
  </si>
  <si>
    <t>Toceni</t>
  </si>
  <si>
    <t>visniovca</t>
  </si>
  <si>
    <t>Vișniovca</t>
  </si>
  <si>
    <t>farladeni_causeni</t>
  </si>
  <si>
    <t>Fârlădeni</t>
  </si>
  <si>
    <t>cremenciug_causeni</t>
  </si>
  <si>
    <t>Cremenciug</t>
  </si>
  <si>
    <t>baimaclia_causeni</t>
  </si>
  <si>
    <t>or_causeni</t>
  </si>
  <si>
    <t>Or.Căușeni</t>
  </si>
  <si>
    <t>or_cainari</t>
  </si>
  <si>
    <t>Or.Căinari</t>
  </si>
  <si>
    <t>baccealia</t>
  </si>
  <si>
    <t>Baccealia</t>
  </si>
  <si>
    <t>chircaiesti</t>
  </si>
  <si>
    <t>Chircăiești</t>
  </si>
  <si>
    <t>chircaiestii_noi</t>
  </si>
  <si>
    <t>Chircăieștii Noi</t>
  </si>
  <si>
    <t>chitcani</t>
  </si>
  <si>
    <t>Chițcani</t>
  </si>
  <si>
    <t>carnateni</t>
  </si>
  <si>
    <t>Cârnățeni</t>
  </si>
  <si>
    <t>carnatenii_noi</t>
  </si>
  <si>
    <t>Cârnățenii Noi</t>
  </si>
  <si>
    <t>ciuflesti</t>
  </si>
  <si>
    <t>Ciuflești</t>
  </si>
  <si>
    <t>copanca</t>
  </si>
  <si>
    <t>Copanca</t>
  </si>
  <si>
    <t>coscalia</t>
  </si>
  <si>
    <t>Coșcalia</t>
  </si>
  <si>
    <t>gasca</t>
  </si>
  <si>
    <t>Gâsca</t>
  </si>
  <si>
    <t>gradinita</t>
  </si>
  <si>
    <t>Grădinița</t>
  </si>
  <si>
    <t>grigorievca</t>
  </si>
  <si>
    <t>Grigorievca</t>
  </si>
  <si>
    <t>hagimus</t>
  </si>
  <si>
    <t>Hagimus</t>
  </si>
  <si>
    <t>opaci</t>
  </si>
  <si>
    <t>Opaci</t>
  </si>
  <si>
    <t>pervomaisc</t>
  </si>
  <si>
    <t>Pervomaisc</t>
  </si>
  <si>
    <t>plopi_stiubei</t>
  </si>
  <si>
    <t>Plopi-Știubei</t>
  </si>
  <si>
    <t>saiti</t>
  </si>
  <si>
    <t>Săiți</t>
  </si>
  <si>
    <t>salcuta</t>
  </si>
  <si>
    <t>Sălcuța</t>
  </si>
  <si>
    <t>tanatari</t>
  </si>
  <si>
    <t>Tănătari</t>
  </si>
  <si>
    <t>tanatarii_noi</t>
  </si>
  <si>
    <t>Tănătarii Noi</t>
  </si>
  <si>
    <t>tocuz</t>
  </si>
  <si>
    <t>Tocuz</t>
  </si>
  <si>
    <t>ucrainca</t>
  </si>
  <si>
    <t>Ucrainca</t>
  </si>
  <si>
    <t>ursoaia</t>
  </si>
  <si>
    <t>Ursoaia</t>
  </si>
  <si>
    <t>zaim</t>
  </si>
  <si>
    <t>Zaim</t>
  </si>
  <si>
    <t>causeni_constantinovca</t>
  </si>
  <si>
    <t>Constantinovca</t>
  </si>
  <si>
    <t>or_chisinau</t>
  </si>
  <si>
    <t>Or.Chișinău</t>
  </si>
  <si>
    <t>or_codru</t>
  </si>
  <si>
    <t>Or.Codru</t>
  </si>
  <si>
    <t>or_cricova</t>
  </si>
  <si>
    <t>Or.Cricova</t>
  </si>
  <si>
    <t>or_durlesti</t>
  </si>
  <si>
    <t>Or.Durlești</t>
  </si>
  <si>
    <t>or_sangera</t>
  </si>
  <si>
    <t>Or.Sângera</t>
  </si>
  <si>
    <t>or_vadul_lui_voda</t>
  </si>
  <si>
    <t>Or.Vadul lui Vodă</t>
  </si>
  <si>
    <t>or_vatra</t>
  </si>
  <si>
    <t>Or.Vatra</t>
  </si>
  <si>
    <t>bacioi</t>
  </si>
  <si>
    <t>Băcioi</t>
  </si>
  <si>
    <t>bubuieci</t>
  </si>
  <si>
    <t>Bubuieci</t>
  </si>
  <si>
    <t>budesti</t>
  </si>
  <si>
    <t>Budești</t>
  </si>
  <si>
    <t>ciorescu</t>
  </si>
  <si>
    <t>Ciorescu</t>
  </si>
  <si>
    <t>colonita</t>
  </si>
  <si>
    <t>Colonița</t>
  </si>
  <si>
    <t>condrita</t>
  </si>
  <si>
    <t>Condrița</t>
  </si>
  <si>
    <t>cruzesti</t>
  </si>
  <si>
    <t>Cruzești</t>
  </si>
  <si>
    <t>ghidighici</t>
  </si>
  <si>
    <t>Ghidighici</t>
  </si>
  <si>
    <t>gratiesti</t>
  </si>
  <si>
    <t>Grătiești</t>
  </si>
  <si>
    <t>stauceni</t>
  </si>
  <si>
    <t>Stăuceni</t>
  </si>
  <si>
    <t>tohatin</t>
  </si>
  <si>
    <t>Tohatin</t>
  </si>
  <si>
    <t>truseni</t>
  </si>
  <si>
    <t>Trușeni</t>
  </si>
  <si>
    <t>valea_perjei_cimislia</t>
  </si>
  <si>
    <t>Valea Perjei</t>
  </si>
  <si>
    <t>or_cimislia</t>
  </si>
  <si>
    <t>Or.Cimișlia</t>
  </si>
  <si>
    <t>albina</t>
  </si>
  <si>
    <t>Albina</t>
  </si>
  <si>
    <t>batar</t>
  </si>
  <si>
    <t>Batâr</t>
  </si>
  <si>
    <t>cenac</t>
  </si>
  <si>
    <t>Cenac</t>
  </si>
  <si>
    <t>ciucur_mingir</t>
  </si>
  <si>
    <t>Ciucur-Mingir</t>
  </si>
  <si>
    <t>codreni</t>
  </si>
  <si>
    <t>Codreni</t>
  </si>
  <si>
    <t>ecaterinovca</t>
  </si>
  <si>
    <t>Ecaterinovca</t>
  </si>
  <si>
    <t>gradiste</t>
  </si>
  <si>
    <t>Gradiște</t>
  </si>
  <si>
    <t>gura_galbenei</t>
  </si>
  <si>
    <t>Gura Galbenei</t>
  </si>
  <si>
    <t>hartop</t>
  </si>
  <si>
    <t>Hârtop</t>
  </si>
  <si>
    <t>ialpugeni</t>
  </si>
  <si>
    <t>Ialpugeni</t>
  </si>
  <si>
    <t>ivanovca_noua</t>
  </si>
  <si>
    <t>Ivanovca Nouă</t>
  </si>
  <si>
    <t>javgur</t>
  </si>
  <si>
    <t>Javgur</t>
  </si>
  <si>
    <t>lipoveni</t>
  </si>
  <si>
    <t>Lipoveni</t>
  </si>
  <si>
    <t>mihailovca</t>
  </si>
  <si>
    <t>Mihailovca</t>
  </si>
  <si>
    <t>porumbrei</t>
  </si>
  <si>
    <t>Porumbrei</t>
  </si>
  <si>
    <t>sagaidac</t>
  </si>
  <si>
    <t>Sagaidac</t>
  </si>
  <si>
    <t>satul_nou</t>
  </si>
  <si>
    <t>Satul Nou</t>
  </si>
  <si>
    <t>selemet</t>
  </si>
  <si>
    <t>Selemet</t>
  </si>
  <si>
    <t>suric</t>
  </si>
  <si>
    <t>Suric</t>
  </si>
  <si>
    <t>topala</t>
  </si>
  <si>
    <t>Topala</t>
  </si>
  <si>
    <t>troitcoe</t>
  </si>
  <si>
    <t>Troițcoe</t>
  </si>
  <si>
    <t>pascani_criuleni</t>
  </si>
  <si>
    <t>Pașcani</t>
  </si>
  <si>
    <t>cosernita_criuleni</t>
  </si>
  <si>
    <t>Coșernița</t>
  </si>
  <si>
    <t>corjova_criuleni</t>
  </si>
  <si>
    <t>Corjova</t>
  </si>
  <si>
    <t>or_criuleni</t>
  </si>
  <si>
    <t>Or.Criuleni</t>
  </si>
  <si>
    <t>balabanesti</t>
  </si>
  <si>
    <t>Bălăbănești</t>
  </si>
  <si>
    <t>baltata</t>
  </si>
  <si>
    <t>Bălțata</t>
  </si>
  <si>
    <t>boscana</t>
  </si>
  <si>
    <t>Boșcana</t>
  </si>
  <si>
    <t>cimiseni</t>
  </si>
  <si>
    <t>Cimișeni</t>
  </si>
  <si>
    <t>cruglic</t>
  </si>
  <si>
    <t>Cruglic</t>
  </si>
  <si>
    <t>dolinnoe</t>
  </si>
  <si>
    <t>Dolinnoe</t>
  </si>
  <si>
    <t>drasliceni</t>
  </si>
  <si>
    <t>Drăsliceni</t>
  </si>
  <si>
    <t>dubasarii_vechi</t>
  </si>
  <si>
    <t>Dubăsarii Vechi</t>
  </si>
  <si>
    <t>hartopul_mare</t>
  </si>
  <si>
    <t>Hârtopul Mare</t>
  </si>
  <si>
    <t>hrusova</t>
  </si>
  <si>
    <t>Hrușova</t>
  </si>
  <si>
    <t>isnovat</t>
  </si>
  <si>
    <t>Ișnovăț</t>
  </si>
  <si>
    <t>izbiste</t>
  </si>
  <si>
    <t>Izbiște</t>
  </si>
  <si>
    <t>jevreni</t>
  </si>
  <si>
    <t>Jevreni</t>
  </si>
  <si>
    <t>magdacesti</t>
  </si>
  <si>
    <t>Măgdăcești</t>
  </si>
  <si>
    <t>mascauti</t>
  </si>
  <si>
    <t>Mașcăuți</t>
  </si>
  <si>
    <t>miclesti</t>
  </si>
  <si>
    <t>Miclești</t>
  </si>
  <si>
    <t>onitcani</t>
  </si>
  <si>
    <t>Onițcani</t>
  </si>
  <si>
    <t>raculesti</t>
  </si>
  <si>
    <t>Răculești</t>
  </si>
  <si>
    <t>rascova</t>
  </si>
  <si>
    <t>Râșcova</t>
  </si>
  <si>
    <t>slobozia_dusca</t>
  </si>
  <si>
    <t>Slobozia-Dușca</t>
  </si>
  <si>
    <t>zaicana</t>
  </si>
  <si>
    <t>Zăicana</t>
  </si>
  <si>
    <t>tarnova_donduseni</t>
  </si>
  <si>
    <t>Târnova</t>
  </si>
  <si>
    <t>horodiste_donduseni</t>
  </si>
  <si>
    <t>or_donduseni</t>
  </si>
  <si>
    <t>Or.Dondușeni</t>
  </si>
  <si>
    <t>arionesti</t>
  </si>
  <si>
    <t>Arionești</t>
  </si>
  <si>
    <t>baraboi</t>
  </si>
  <si>
    <t>Baraboi</t>
  </si>
  <si>
    <t>cernoleuca</t>
  </si>
  <si>
    <t>Cernoleuca</t>
  </si>
  <si>
    <t>climauti</t>
  </si>
  <si>
    <t>Climăuți</t>
  </si>
  <si>
    <t>corbu</t>
  </si>
  <si>
    <t>Corbu</t>
  </si>
  <si>
    <t>criscauti</t>
  </si>
  <si>
    <t>Crișcăuți</t>
  </si>
  <si>
    <t>elizavetovca</t>
  </si>
  <si>
    <t>Elizavetovca</t>
  </si>
  <si>
    <t>frasin</t>
  </si>
  <si>
    <t>Frasin</t>
  </si>
  <si>
    <t>mosana</t>
  </si>
  <si>
    <t>Moșana</t>
  </si>
  <si>
    <t>pivniceni</t>
  </si>
  <si>
    <t>Pivniceni</t>
  </si>
  <si>
    <t>plop</t>
  </si>
  <si>
    <t>Plop</t>
  </si>
  <si>
    <t>pocrovca</t>
  </si>
  <si>
    <t>Pocrovca</t>
  </si>
  <si>
    <t>rediul_mare</t>
  </si>
  <si>
    <t>Rediul Mare</t>
  </si>
  <si>
    <t>scaieni</t>
  </si>
  <si>
    <t>Scăieni</t>
  </si>
  <si>
    <t>sudarca</t>
  </si>
  <si>
    <t>Sudarca</t>
  </si>
  <si>
    <t>taul</t>
  </si>
  <si>
    <t>Țaul</t>
  </si>
  <si>
    <t>teleseuca</t>
  </si>
  <si>
    <t>Teleșeuca</t>
  </si>
  <si>
    <t>sofia_drochia</t>
  </si>
  <si>
    <t>Sofia</t>
  </si>
  <si>
    <t>pervomaiscoe_drochia</t>
  </si>
  <si>
    <t>Pervomaiscoe</t>
  </si>
  <si>
    <t>palanca_drochia</t>
  </si>
  <si>
    <t>Palanca</t>
  </si>
  <si>
    <t>chetrosu_drochia</t>
  </si>
  <si>
    <t>or_drochia</t>
  </si>
  <si>
    <t>Or.Drochia</t>
  </si>
  <si>
    <t>antoneuca</t>
  </si>
  <si>
    <t>Antoneuca</t>
  </si>
  <si>
    <t>baroncea</t>
  </si>
  <si>
    <t>Baroncea</t>
  </si>
  <si>
    <t>cotova</t>
  </si>
  <si>
    <t>Cotova</t>
  </si>
  <si>
    <t>dominteni</t>
  </si>
  <si>
    <t>Dominteni</t>
  </si>
  <si>
    <t>fantanita</t>
  </si>
  <si>
    <t>Fântânița</t>
  </si>
  <si>
    <t>gribova</t>
  </si>
  <si>
    <t>Gribova</t>
  </si>
  <si>
    <t>hasnasenii_mari</t>
  </si>
  <si>
    <t>Hăsnășenii Mari</t>
  </si>
  <si>
    <t>hasnasenii_noi</t>
  </si>
  <si>
    <t>Hăsnășenii Noi</t>
  </si>
  <si>
    <t>maramonovca</t>
  </si>
  <si>
    <t>Maramonovca</t>
  </si>
  <si>
    <t>miciurin</t>
  </si>
  <si>
    <t>Miciurin</t>
  </si>
  <si>
    <t>mandac</t>
  </si>
  <si>
    <t>Mândâc</t>
  </si>
  <si>
    <t>moara_de_piatra</t>
  </si>
  <si>
    <t>Moara De Piatră</t>
  </si>
  <si>
    <t>nicoreni</t>
  </si>
  <si>
    <t>Nicoreni</t>
  </si>
  <si>
    <t>ochiul_alb</t>
  </si>
  <si>
    <t>Ochiul Alb</t>
  </si>
  <si>
    <t>pelinia</t>
  </si>
  <si>
    <t>Pelinia</t>
  </si>
  <si>
    <t>petreni</t>
  </si>
  <si>
    <t>Petreni</t>
  </si>
  <si>
    <t>popestii_de_jos</t>
  </si>
  <si>
    <t>Popeștii de Jos</t>
  </si>
  <si>
    <t>popestii_de_sus</t>
  </si>
  <si>
    <t>Popeștii de Sus</t>
  </si>
  <si>
    <t>salvirii_vechi</t>
  </si>
  <si>
    <t>Șalvirii Vechi</t>
  </si>
  <si>
    <t>suri</t>
  </si>
  <si>
    <t>Șuri</t>
  </si>
  <si>
    <t>tarigrad</t>
  </si>
  <si>
    <t>Țarigrad</t>
  </si>
  <si>
    <t>zgurita</t>
  </si>
  <si>
    <t>Zgurița</t>
  </si>
  <si>
    <t>ustia_dubasari</t>
  </si>
  <si>
    <t>Ustia</t>
  </si>
  <si>
    <t>marcauti_dubasari</t>
  </si>
  <si>
    <t>Marcăuți</t>
  </si>
  <si>
    <t>corjova_dubasari</t>
  </si>
  <si>
    <t>cocieri</t>
  </si>
  <si>
    <t>Cocieri</t>
  </si>
  <si>
    <t>cosnita</t>
  </si>
  <si>
    <t>Coșnița</t>
  </si>
  <si>
    <t>dorotcaia</t>
  </si>
  <si>
    <t>Doroțcaia</t>
  </si>
  <si>
    <t>holercani</t>
  </si>
  <si>
    <t>Holercani</t>
  </si>
  <si>
    <t>molovata</t>
  </si>
  <si>
    <t>Molovata</t>
  </si>
  <si>
    <t>molovata_noua</t>
  </si>
  <si>
    <t>Molovata Nouă</t>
  </si>
  <si>
    <t>oxentea</t>
  </si>
  <si>
    <t>Oxentea</t>
  </si>
  <si>
    <t>parata</t>
  </si>
  <si>
    <t>Pârâta</t>
  </si>
  <si>
    <t>viisoara_edinet</t>
  </si>
  <si>
    <t>Viișoara</t>
  </si>
  <si>
    <t>tarnova_edinet</t>
  </si>
  <si>
    <t>stolniceni_edinet</t>
  </si>
  <si>
    <t>Stolniceni</t>
  </si>
  <si>
    <t>gordinesti_edinet</t>
  </si>
  <si>
    <t>Gordinești</t>
  </si>
  <si>
    <t>alexeevca_edinet</t>
  </si>
  <si>
    <t>Alexeevca</t>
  </si>
  <si>
    <t>or_edinet</t>
  </si>
  <si>
    <t>Or.Edineț</t>
  </si>
  <si>
    <t>or_cupcini</t>
  </si>
  <si>
    <t>Or.Cupcini</t>
  </si>
  <si>
    <t>badragii_noi</t>
  </si>
  <si>
    <t>Bădragii Noi</t>
  </si>
  <si>
    <t>badragii_vechi</t>
  </si>
  <si>
    <t>Bădragii Vechi</t>
  </si>
  <si>
    <t>blesteni</t>
  </si>
  <si>
    <t>Bleșteni</t>
  </si>
  <si>
    <t>bratuseni</t>
  </si>
  <si>
    <t>Brătușeni</t>
  </si>
  <si>
    <t>branzeni</t>
  </si>
  <si>
    <t>Brânzeni</t>
  </si>
  <si>
    <t>burlanesti</t>
  </si>
  <si>
    <t>Burlănești</t>
  </si>
  <si>
    <t>cepeleuti</t>
  </si>
  <si>
    <t>Cepeleuți</t>
  </si>
  <si>
    <t>chetrosica_noua</t>
  </si>
  <si>
    <t>Chetroșica Nouă</t>
  </si>
  <si>
    <t>constantinovca</t>
  </si>
  <si>
    <t>corpaci</t>
  </si>
  <si>
    <t>Corpaci</t>
  </si>
  <si>
    <t>cuconestii_noi</t>
  </si>
  <si>
    <t>Cuconeștii Noi</t>
  </si>
  <si>
    <t>fetesti</t>
  </si>
  <si>
    <t>Fetești</t>
  </si>
  <si>
    <t>gaspar</t>
  </si>
  <si>
    <t>Gașpar</t>
  </si>
  <si>
    <t>goleni</t>
  </si>
  <si>
    <t>Goleni</t>
  </si>
  <si>
    <t>hancauti</t>
  </si>
  <si>
    <t>Hancăuți</t>
  </si>
  <si>
    <t>hincauti</t>
  </si>
  <si>
    <t>Hincăuți</t>
  </si>
  <si>
    <t>hlinaia</t>
  </si>
  <si>
    <t>Hlinaia</t>
  </si>
  <si>
    <t>lopatnic</t>
  </si>
  <si>
    <t>Lopatnic</t>
  </si>
  <si>
    <t>parcova</t>
  </si>
  <si>
    <t>Parcova</t>
  </si>
  <si>
    <t>rotunda</t>
  </si>
  <si>
    <t>Rotunda</t>
  </si>
  <si>
    <t>ruseni</t>
  </si>
  <si>
    <t>Ruseni</t>
  </si>
  <si>
    <t>sofrancani</t>
  </si>
  <si>
    <t>Șofrâncani</t>
  </si>
  <si>
    <t>terebna</t>
  </si>
  <si>
    <t>Terebna</t>
  </si>
  <si>
    <t>trinca</t>
  </si>
  <si>
    <t>Trinca</t>
  </si>
  <si>
    <t>zabriceni</t>
  </si>
  <si>
    <t>Zăbriceni</t>
  </si>
  <si>
    <t>parlita_falesti</t>
  </si>
  <si>
    <t>Pârlița</t>
  </si>
  <si>
    <t>izvoare_falesti</t>
  </si>
  <si>
    <t>Izvoare</t>
  </si>
  <si>
    <t>horesti_falesti</t>
  </si>
  <si>
    <t>Horești</t>
  </si>
  <si>
    <t>hiliuti_falesti</t>
  </si>
  <si>
    <t>Hiliuți</t>
  </si>
  <si>
    <t>glinjeni_falesti</t>
  </si>
  <si>
    <t>Glinjeni</t>
  </si>
  <si>
    <t>or_falesti</t>
  </si>
  <si>
    <t>Or.Fălești</t>
  </si>
  <si>
    <t>albinetul_vechi</t>
  </si>
  <si>
    <t>Albinețul Vechi</t>
  </si>
  <si>
    <t>bocani</t>
  </si>
  <si>
    <t>Bocani</t>
  </si>
  <si>
    <t>calinesti</t>
  </si>
  <si>
    <t>Călinești</t>
  </si>
  <si>
    <t>calugar</t>
  </si>
  <si>
    <t>Călugăr</t>
  </si>
  <si>
    <t>catranac</t>
  </si>
  <si>
    <t>Catranâc</t>
  </si>
  <si>
    <t>chetris</t>
  </si>
  <si>
    <t>Chetriș</t>
  </si>
  <si>
    <t>ciolacu_nou</t>
  </si>
  <si>
    <t>Ciolacu Nou</t>
  </si>
  <si>
    <t>egorovca</t>
  </si>
  <si>
    <t>Egorovca</t>
  </si>
  <si>
    <t>falestii_noi</t>
  </si>
  <si>
    <t>Făleștii Noi</t>
  </si>
  <si>
    <t>hancesti</t>
  </si>
  <si>
    <t>Hâncești</t>
  </si>
  <si>
    <t>ilenuta</t>
  </si>
  <si>
    <t>Ilenuța</t>
  </si>
  <si>
    <t>iscalau</t>
  </si>
  <si>
    <t>Ișcălău</t>
  </si>
  <si>
    <t>logofteni</t>
  </si>
  <si>
    <t>Logofteni</t>
  </si>
  <si>
    <t>marandeni</t>
  </si>
  <si>
    <t>Mărăndeni</t>
  </si>
  <si>
    <t>musteata</t>
  </si>
  <si>
    <t>Musteața</t>
  </si>
  <si>
    <t>natalievca</t>
  </si>
  <si>
    <t>Natalievca</t>
  </si>
  <si>
    <t>navarnet</t>
  </si>
  <si>
    <t>Năvârneț</t>
  </si>
  <si>
    <t>obreja_veche</t>
  </si>
  <si>
    <t>Obreja Veche</t>
  </si>
  <si>
    <t>pietrosu</t>
  </si>
  <si>
    <t>Pietrosu</t>
  </si>
  <si>
    <t>panzareni</t>
  </si>
  <si>
    <t>Pânzăreni</t>
  </si>
  <si>
    <t>pompa</t>
  </si>
  <si>
    <t>Pompa</t>
  </si>
  <si>
    <t>pruteni</t>
  </si>
  <si>
    <t>Pruteni</t>
  </si>
  <si>
    <t>rautel</t>
  </si>
  <si>
    <t>Răuțel</t>
  </si>
  <si>
    <t>risipeni</t>
  </si>
  <si>
    <t>Risipeni</t>
  </si>
  <si>
    <t>sarata_veche</t>
  </si>
  <si>
    <t>Sărata Veche</t>
  </si>
  <si>
    <t>scumpia</t>
  </si>
  <si>
    <t>Scumpia</t>
  </si>
  <si>
    <t>taxobeni</t>
  </si>
  <si>
    <t>Taxobeni</t>
  </si>
  <si>
    <t>vascauti_floresti</t>
  </si>
  <si>
    <t>Văscăuți</t>
  </si>
  <si>
    <t>temeleuti_floresti</t>
  </si>
  <si>
    <t>stefanesti_floresti</t>
  </si>
  <si>
    <t>Ștefănești</t>
  </si>
  <si>
    <t>izvoare_floresti</t>
  </si>
  <si>
    <t>cosernita_floresti</t>
  </si>
  <si>
    <t>alexeevca_floresti</t>
  </si>
  <si>
    <t>or_floresti</t>
  </si>
  <si>
    <t>Or.Florești</t>
  </si>
  <si>
    <t>or_ghindesti</t>
  </si>
  <si>
    <t>Or.Ghindești</t>
  </si>
  <si>
    <t>or_marculesti</t>
  </si>
  <si>
    <t>Or.Mărculești</t>
  </si>
  <si>
    <t>bahrinesti</t>
  </si>
  <si>
    <t>Băhrinești</t>
  </si>
  <si>
    <t>casunca</t>
  </si>
  <si>
    <t>Cașunca</t>
  </si>
  <si>
    <t>cernita</t>
  </si>
  <si>
    <t>Cernița</t>
  </si>
  <si>
    <t>ciripcau</t>
  </si>
  <si>
    <t>Ciripcău</t>
  </si>
  <si>
    <t>ciutulesti</t>
  </si>
  <si>
    <t>Ciutulești</t>
  </si>
  <si>
    <t>cuhurestii_de_jos</t>
  </si>
  <si>
    <t>Cuhureștii De Jos</t>
  </si>
  <si>
    <t>cuhurestii_de_sus</t>
  </si>
  <si>
    <t>Cuhureștii De Sus</t>
  </si>
  <si>
    <t>cunicea</t>
  </si>
  <si>
    <t>Cunicea</t>
  </si>
  <si>
    <t>domulgeni</t>
  </si>
  <si>
    <t>Domulgeni</t>
  </si>
  <si>
    <t>frumusica</t>
  </si>
  <si>
    <t>Frumușica</t>
  </si>
  <si>
    <t>ghindesti</t>
  </si>
  <si>
    <t>Ghindești</t>
  </si>
  <si>
    <t>gura_cainarului</t>
  </si>
  <si>
    <t>Gura Căinarului</t>
  </si>
  <si>
    <t>gura_camencii</t>
  </si>
  <si>
    <t>Gura Camencii</t>
  </si>
  <si>
    <t>iliciovca</t>
  </si>
  <si>
    <t>Iliciovca</t>
  </si>
  <si>
    <t>japca</t>
  </si>
  <si>
    <t>Japca</t>
  </si>
  <si>
    <t>lunga</t>
  </si>
  <si>
    <t>Lunga</t>
  </si>
  <si>
    <t>marculesti</t>
  </si>
  <si>
    <t>Mărculești</t>
  </si>
  <si>
    <t>napadova</t>
  </si>
  <si>
    <t>Năpadova</t>
  </si>
  <si>
    <t>nicolaevca</t>
  </si>
  <si>
    <t>Nicolaevca</t>
  </si>
  <si>
    <t>prajila</t>
  </si>
  <si>
    <t>Prajila</t>
  </si>
  <si>
    <t>prodanesti</t>
  </si>
  <si>
    <t>Prodănești</t>
  </si>
  <si>
    <t>putinesti</t>
  </si>
  <si>
    <t>Putinești</t>
  </si>
  <si>
    <t>radulenii_vechi</t>
  </si>
  <si>
    <t>Rădulenii Vechi</t>
  </si>
  <si>
    <t>rosietici</t>
  </si>
  <si>
    <t>Roșietici</t>
  </si>
  <si>
    <t>sanatauca</t>
  </si>
  <si>
    <t>Sănătăuca</t>
  </si>
  <si>
    <t>sevirova</t>
  </si>
  <si>
    <t>Sevirova</t>
  </si>
  <si>
    <t>tirgul_vertiujeni</t>
  </si>
  <si>
    <t>Tîrgul-Vertiujeni</t>
  </si>
  <si>
    <t>trifanesti</t>
  </si>
  <si>
    <t>Trifănești</t>
  </si>
  <si>
    <t>varvareuca</t>
  </si>
  <si>
    <t>Vărvăreuca</t>
  </si>
  <si>
    <t>vertiujeni</t>
  </si>
  <si>
    <t>Vertiujeni</t>
  </si>
  <si>
    <t>zaluceni</t>
  </si>
  <si>
    <t>Zăluceni</t>
  </si>
  <si>
    <t>viisoara_glodeni</t>
  </si>
  <si>
    <t>ustia_glodeni</t>
  </si>
  <si>
    <t>camenca_glodeni</t>
  </si>
  <si>
    <t>or_glodeni</t>
  </si>
  <si>
    <t>Or.Glodeni</t>
  </si>
  <si>
    <t>balatina</t>
  </si>
  <si>
    <t>Balatina</t>
  </si>
  <si>
    <t>cajba</t>
  </si>
  <si>
    <t>Cajba</t>
  </si>
  <si>
    <t>ciuciulea</t>
  </si>
  <si>
    <t>Ciuciulea</t>
  </si>
  <si>
    <t>cobani</t>
  </si>
  <si>
    <t>Cobani</t>
  </si>
  <si>
    <t>cuhnesti</t>
  </si>
  <si>
    <t>Cuhnești</t>
  </si>
  <si>
    <t>danu</t>
  </si>
  <si>
    <t>Danu</t>
  </si>
  <si>
    <t>dusmani</t>
  </si>
  <si>
    <t>Dușmani</t>
  </si>
  <si>
    <t>fundurii_noi</t>
  </si>
  <si>
    <t>Fundurii Noi</t>
  </si>
  <si>
    <t>fundurii_vechi</t>
  </si>
  <si>
    <t>Fundurii Vechi</t>
  </si>
  <si>
    <t>hajdieni</t>
  </si>
  <si>
    <t>Hâjdieni</t>
  </si>
  <si>
    <t>iabloana</t>
  </si>
  <si>
    <t>Iabloana</t>
  </si>
  <si>
    <t>limbenii_noi</t>
  </si>
  <si>
    <t>Limbenii Noi</t>
  </si>
  <si>
    <t>limbenii_vechi</t>
  </si>
  <si>
    <t>Limbenii Vechi</t>
  </si>
  <si>
    <t>petrunea</t>
  </si>
  <si>
    <t>Petrunea</t>
  </si>
  <si>
    <t>sturzovca</t>
  </si>
  <si>
    <t>Sturzovca</t>
  </si>
  <si>
    <t>stolniceni_hincesti</t>
  </si>
  <si>
    <t>sofia_hincesti</t>
  </si>
  <si>
    <t>sipoteni_hincesti</t>
  </si>
  <si>
    <t>Șipoteni</t>
  </si>
  <si>
    <t>pervomaiscoe_hincesti</t>
  </si>
  <si>
    <t>pascani_hincesti</t>
  </si>
  <si>
    <t>onesti_hincesti</t>
  </si>
  <si>
    <t>Onești</t>
  </si>
  <si>
    <t>leuseni_hincesti</t>
  </si>
  <si>
    <t>Leușeni</t>
  </si>
  <si>
    <t>farladeni_hincesti</t>
  </si>
  <si>
    <t>or_hancesti</t>
  </si>
  <si>
    <t>Or.Hâncești</t>
  </si>
  <si>
    <t>balceana</t>
  </si>
  <si>
    <t>Bălceana</t>
  </si>
  <si>
    <t>bobeica</t>
  </si>
  <si>
    <t>Bobeica</t>
  </si>
  <si>
    <t>boghiceni</t>
  </si>
  <si>
    <t>Boghiceni</t>
  </si>
  <si>
    <t>bozieni</t>
  </si>
  <si>
    <t>Bozieni</t>
  </si>
  <si>
    <t>bujor</t>
  </si>
  <si>
    <t>Bujor</t>
  </si>
  <si>
    <t>buteni</t>
  </si>
  <si>
    <t>Buțeni</t>
  </si>
  <si>
    <t>calmatui</t>
  </si>
  <si>
    <t>Călmațui</t>
  </si>
  <si>
    <t>caracui</t>
  </si>
  <si>
    <t>Caracui</t>
  </si>
  <si>
    <t>carpineni</t>
  </si>
  <si>
    <t>Cărpineni</t>
  </si>
  <si>
    <t>cateleni</t>
  </si>
  <si>
    <t>Cățeleni</t>
  </si>
  <si>
    <t>cioara</t>
  </si>
  <si>
    <t>Cioara</t>
  </si>
  <si>
    <t>ciuciuleni</t>
  </si>
  <si>
    <t>Ciuciuleni</t>
  </si>
  <si>
    <t>cotul_morii</t>
  </si>
  <si>
    <t>Cotul Morii</t>
  </si>
  <si>
    <t>crasnoarmeiscoe</t>
  </si>
  <si>
    <t>Crasnoarmeiscoe</t>
  </si>
  <si>
    <t>dancu</t>
  </si>
  <si>
    <t>Dancu</t>
  </si>
  <si>
    <t>dragusenii_noi</t>
  </si>
  <si>
    <t>Drăgușenii Noi</t>
  </si>
  <si>
    <t>fundul_galbenei</t>
  </si>
  <si>
    <t>Fundul Galbenei</t>
  </si>
  <si>
    <t>ivanovca</t>
  </si>
  <si>
    <t>Ivanovca</t>
  </si>
  <si>
    <t>lapusna</t>
  </si>
  <si>
    <t>Lăpușna</t>
  </si>
  <si>
    <t>loganesti</t>
  </si>
  <si>
    <t>Logănești</t>
  </si>
  <si>
    <t>mereseni</t>
  </si>
  <si>
    <t>Mereșeni</t>
  </si>
  <si>
    <t>mingir</t>
  </si>
  <si>
    <t>Mingir</t>
  </si>
  <si>
    <t>miresti</t>
  </si>
  <si>
    <t>Mirești</t>
  </si>
  <si>
    <t>negrea</t>
  </si>
  <si>
    <t>Negrea</t>
  </si>
  <si>
    <t>nemteni</t>
  </si>
  <si>
    <t>Nemțeni</t>
  </si>
  <si>
    <t>obileni</t>
  </si>
  <si>
    <t>Obileni</t>
  </si>
  <si>
    <t>poganesti</t>
  </si>
  <si>
    <t>Pogănești</t>
  </si>
  <si>
    <t>sarata_galbena</t>
  </si>
  <si>
    <t>Sărata-Galbenă</t>
  </si>
  <si>
    <t>secareni</t>
  </si>
  <si>
    <t>Secareni</t>
  </si>
  <si>
    <t>voinescu</t>
  </si>
  <si>
    <t>Voinescu</t>
  </si>
  <si>
    <t>vasieni_ialoveni</t>
  </si>
  <si>
    <t>Văsieni</t>
  </si>
  <si>
    <t>varatic_ialoveni</t>
  </si>
  <si>
    <t>Văratic</t>
  </si>
  <si>
    <t>horesti_ialoveni</t>
  </si>
  <si>
    <t>or_ialoveni</t>
  </si>
  <si>
    <t>Or.Ialoveni</t>
  </si>
  <si>
    <t>bardar</t>
  </si>
  <si>
    <t>Bardar</t>
  </si>
  <si>
    <t>carbuna</t>
  </si>
  <si>
    <t>Cărbuna</t>
  </si>
  <si>
    <t>cigarleni</t>
  </si>
  <si>
    <t>Cigârleni</t>
  </si>
  <si>
    <t>costesti</t>
  </si>
  <si>
    <t>Costești</t>
  </si>
  <si>
    <t>danceni</t>
  </si>
  <si>
    <t>Dănceni</t>
  </si>
  <si>
    <t>gangura</t>
  </si>
  <si>
    <t>Gangura</t>
  </si>
  <si>
    <t>hansca</t>
  </si>
  <si>
    <t>Hansca</t>
  </si>
  <si>
    <t>horodca</t>
  </si>
  <si>
    <t>Horodca</t>
  </si>
  <si>
    <t>malcoci</t>
  </si>
  <si>
    <t>Malcoci</t>
  </si>
  <si>
    <t>milestii_mici</t>
  </si>
  <si>
    <t>Mileștii Mici</t>
  </si>
  <si>
    <t>molesti</t>
  </si>
  <si>
    <t>Molești</t>
  </si>
  <si>
    <t>nimoreni</t>
  </si>
  <si>
    <t>Nimoreni</t>
  </si>
  <si>
    <t>pojareni</t>
  </si>
  <si>
    <t>Pojăreni</t>
  </si>
  <si>
    <t>puhoi</t>
  </si>
  <si>
    <t>Puhoi</t>
  </si>
  <si>
    <t>razeni</t>
  </si>
  <si>
    <t>Răzeni</t>
  </si>
  <si>
    <t>rusestii_noi</t>
  </si>
  <si>
    <t>Ruseștii Noi</t>
  </si>
  <si>
    <t>sociteni</t>
  </si>
  <si>
    <t>Sociteni</t>
  </si>
  <si>
    <t>suruceni</t>
  </si>
  <si>
    <t>Suruceni</t>
  </si>
  <si>
    <t>tipala</t>
  </si>
  <si>
    <t>Țipala</t>
  </si>
  <si>
    <t>ulmu</t>
  </si>
  <si>
    <t>Ulmu</t>
  </si>
  <si>
    <t>zambreni</t>
  </si>
  <si>
    <t>Zâmbreni</t>
  </si>
  <si>
    <t>tomai_leova</t>
  </si>
  <si>
    <t>Tomai</t>
  </si>
  <si>
    <t>or_leova</t>
  </si>
  <si>
    <t>Or.Leova</t>
  </si>
  <si>
    <t>or_iargara</t>
  </si>
  <si>
    <t>Or.Iargara</t>
  </si>
  <si>
    <t>baius</t>
  </si>
  <si>
    <t>Băiuș</t>
  </si>
  <si>
    <t>bestemac</t>
  </si>
  <si>
    <t>Beștemac</t>
  </si>
  <si>
    <t>borogani</t>
  </si>
  <si>
    <t>Borogani</t>
  </si>
  <si>
    <t>cazangic</t>
  </si>
  <si>
    <t>Cazangic</t>
  </si>
  <si>
    <t>ceadar</t>
  </si>
  <si>
    <t>Ceadâr</t>
  </si>
  <si>
    <t>cneazevca</t>
  </si>
  <si>
    <t>Cneazevca</t>
  </si>
  <si>
    <t>colibabovca</t>
  </si>
  <si>
    <t>Colibabovca</t>
  </si>
  <si>
    <t>covurlui</t>
  </si>
  <si>
    <t>Covurlui</t>
  </si>
  <si>
    <t>cupcui</t>
  </si>
  <si>
    <t>Cupcui</t>
  </si>
  <si>
    <t>filipeni</t>
  </si>
  <si>
    <t>Filipeni</t>
  </si>
  <si>
    <t>hanasenii_noi</t>
  </si>
  <si>
    <t>Hănăsenii Noi</t>
  </si>
  <si>
    <t>orac</t>
  </si>
  <si>
    <t>Orac</t>
  </si>
  <si>
    <t>romanovca</t>
  </si>
  <si>
    <t>Romanovca</t>
  </si>
  <si>
    <t>sarata_noua</t>
  </si>
  <si>
    <t>Sărata Noua</t>
  </si>
  <si>
    <t>sarata_razesi</t>
  </si>
  <si>
    <t>Sărata-Răzesi</t>
  </si>
  <si>
    <t>sarateni</t>
  </si>
  <si>
    <t>Sărateni</t>
  </si>
  <si>
    <t>saratica_noua</t>
  </si>
  <si>
    <t>Sărățica Noua</t>
  </si>
  <si>
    <t>sarma</t>
  </si>
  <si>
    <t>Sârma</t>
  </si>
  <si>
    <t>tigheci</t>
  </si>
  <si>
    <t>Tigheci</t>
  </si>
  <si>
    <t>tochile_raducani</t>
  </si>
  <si>
    <t>Tochile-Răducani</t>
  </si>
  <si>
    <t>tomaiul_nou</t>
  </si>
  <si>
    <t>Tomaiul Nou</t>
  </si>
  <si>
    <t>vozneseni</t>
  </si>
  <si>
    <t>Vozneseni</t>
  </si>
  <si>
    <t>seliste_nisporeni</t>
  </si>
  <si>
    <t>Seliște</t>
  </si>
  <si>
    <t>or_nisporeni</t>
  </si>
  <si>
    <t>Or.Nisporeni</t>
  </si>
  <si>
    <t>balanesti</t>
  </si>
  <si>
    <t>Bălănești</t>
  </si>
  <si>
    <t>balauresti</t>
  </si>
  <si>
    <t>Bălăurești</t>
  </si>
  <si>
    <t>barboieni</t>
  </si>
  <si>
    <t>Bărboieni</t>
  </si>
  <si>
    <t>bolduresti</t>
  </si>
  <si>
    <t>Boldurești</t>
  </si>
  <si>
    <t>boltun</t>
  </si>
  <si>
    <t>Bolțun</t>
  </si>
  <si>
    <t>bratuleni</t>
  </si>
  <si>
    <t>Brătuleni</t>
  </si>
  <si>
    <t>bursuc</t>
  </si>
  <si>
    <t>Bursuc</t>
  </si>
  <si>
    <t>calimanesti</t>
  </si>
  <si>
    <t>Călimănești</t>
  </si>
  <si>
    <t>cioresti</t>
  </si>
  <si>
    <t>Ciorești</t>
  </si>
  <si>
    <t>ciutesti</t>
  </si>
  <si>
    <t>Ciutești</t>
  </si>
  <si>
    <t>cristesti</t>
  </si>
  <si>
    <t>Cristești</t>
  </si>
  <si>
    <t>grozesti</t>
  </si>
  <si>
    <t>Grozești</t>
  </si>
  <si>
    <t>iurceni</t>
  </si>
  <si>
    <t>Iurceni</t>
  </si>
  <si>
    <t>marinici</t>
  </si>
  <si>
    <t>Marinici</t>
  </si>
  <si>
    <t>milesti</t>
  </si>
  <si>
    <t>Milești</t>
  </si>
  <si>
    <t>siscani</t>
  </si>
  <si>
    <t>Șișcani</t>
  </si>
  <si>
    <t>soltanesti</t>
  </si>
  <si>
    <t>Soltănești</t>
  </si>
  <si>
    <t>valea_trestieni</t>
  </si>
  <si>
    <t>Valea-Trestieni</t>
  </si>
  <si>
    <t>varzaresti</t>
  </si>
  <si>
    <t>Vărzărești</t>
  </si>
  <si>
    <t>vanatori</t>
  </si>
  <si>
    <t>Vânători</t>
  </si>
  <si>
    <t>zberoaia</t>
  </si>
  <si>
    <t>Zberoaia</t>
  </si>
  <si>
    <t>or_ocnita</t>
  </si>
  <si>
    <t>Or.Ocnița</t>
  </si>
  <si>
    <t>or_frunza</t>
  </si>
  <si>
    <t>Or.Frunză</t>
  </si>
  <si>
    <t>or_otaci</t>
  </si>
  <si>
    <t>Or.Otaci</t>
  </si>
  <si>
    <t>barladeni</t>
  </si>
  <si>
    <t>Bârlădeni</t>
  </si>
  <si>
    <t>barnova</t>
  </si>
  <si>
    <t>Bârnova</t>
  </si>
  <si>
    <t>calarasovca</t>
  </si>
  <si>
    <t>Calarașovca</t>
  </si>
  <si>
    <t>clocusna</t>
  </si>
  <si>
    <t>Clocușna</t>
  </si>
  <si>
    <t>corestauti</t>
  </si>
  <si>
    <t>Corestăuți</t>
  </si>
  <si>
    <t>dangeni</t>
  </si>
  <si>
    <t>Dângeni</t>
  </si>
  <si>
    <t>garbova</t>
  </si>
  <si>
    <t>Gârbova</t>
  </si>
  <si>
    <t>grinauti_moldova</t>
  </si>
  <si>
    <t>Grinăuți-Moldova</t>
  </si>
  <si>
    <t>hadarauti</t>
  </si>
  <si>
    <t>Hădărăuți</t>
  </si>
  <si>
    <t>lencauti</t>
  </si>
  <si>
    <t>Lencăuți</t>
  </si>
  <si>
    <t>lipnic</t>
  </si>
  <si>
    <t>Lipnic</t>
  </si>
  <si>
    <t>mereseuca</t>
  </si>
  <si>
    <t>Mereșeuca</t>
  </si>
  <si>
    <t>mihalaseni</t>
  </si>
  <si>
    <t>Mihălășeni</t>
  </si>
  <si>
    <t>naslavcea</t>
  </si>
  <si>
    <t>Naslavcea</t>
  </si>
  <si>
    <t>sauca</t>
  </si>
  <si>
    <t>Sauca</t>
  </si>
  <si>
    <t>unguri</t>
  </si>
  <si>
    <t>Unguri</t>
  </si>
  <si>
    <t>vlcinet</t>
  </si>
  <si>
    <t>Vlcineț</t>
  </si>
  <si>
    <t>vascauti_orhei</t>
  </si>
  <si>
    <t>Vâșcăuți</t>
  </si>
  <si>
    <t>seliste_orhei</t>
  </si>
  <si>
    <t>or_orhei</t>
  </si>
  <si>
    <t>Or.Orhei</t>
  </si>
  <si>
    <t>berezlogi</t>
  </si>
  <si>
    <t>Berezlogi</t>
  </si>
  <si>
    <t>biesti</t>
  </si>
  <si>
    <t>Biești</t>
  </si>
  <si>
    <t>bolohan</t>
  </si>
  <si>
    <t>Bolohan</t>
  </si>
  <si>
    <t>braviceni</t>
  </si>
  <si>
    <t>Brăviceni</t>
  </si>
  <si>
    <t>bulaiesti</t>
  </si>
  <si>
    <t>Bulăiești</t>
  </si>
  <si>
    <t>chiperceni</t>
  </si>
  <si>
    <t>Chiperceni</t>
  </si>
  <si>
    <t>ciocalteni</t>
  </si>
  <si>
    <t>Ciocâlteni</t>
  </si>
  <si>
    <t>clisova</t>
  </si>
  <si>
    <t>Clișova</t>
  </si>
  <si>
    <t>crihana</t>
  </si>
  <si>
    <t>Crihana</t>
  </si>
  <si>
    <t>cucuruzeni</t>
  </si>
  <si>
    <t>Cucuruzeni</t>
  </si>
  <si>
    <t>donici</t>
  </si>
  <si>
    <t>Donici</t>
  </si>
  <si>
    <t>ghetlova</t>
  </si>
  <si>
    <t>Ghetlova</t>
  </si>
  <si>
    <t>isacova</t>
  </si>
  <si>
    <t>Isacova</t>
  </si>
  <si>
    <t>ivancea</t>
  </si>
  <si>
    <t>Ivancea</t>
  </si>
  <si>
    <t>jora_de_mijloc</t>
  </si>
  <si>
    <t>Jora De Mijloc</t>
  </si>
  <si>
    <t>malaiesti</t>
  </si>
  <si>
    <t>Mălăiești</t>
  </si>
  <si>
    <t>marzesti</t>
  </si>
  <si>
    <t>Mârzești</t>
  </si>
  <si>
    <t>mitoc</t>
  </si>
  <si>
    <t>Mitoc</t>
  </si>
  <si>
    <t>morozeni</t>
  </si>
  <si>
    <t>Morozeni</t>
  </si>
  <si>
    <t>neculaieuca</t>
  </si>
  <si>
    <t>Neculăieuca</t>
  </si>
  <si>
    <t>pelivan</t>
  </si>
  <si>
    <t>Pelivan</t>
  </si>
  <si>
    <t>peresecina</t>
  </si>
  <si>
    <t>Peresecina</t>
  </si>
  <si>
    <t>piatra</t>
  </si>
  <si>
    <t>Piatra</t>
  </si>
  <si>
    <t>podgoreni</t>
  </si>
  <si>
    <t>Podgoreni</t>
  </si>
  <si>
    <t>pohorniceni</t>
  </si>
  <si>
    <t>Pohorniceni</t>
  </si>
  <si>
    <t>pohrebeni</t>
  </si>
  <si>
    <t>Pohrebeni</t>
  </si>
  <si>
    <t>putintei</t>
  </si>
  <si>
    <t>Puțintei</t>
  </si>
  <si>
    <t>samananca</t>
  </si>
  <si>
    <t>Sămănanca</t>
  </si>
  <si>
    <t>step_soci</t>
  </si>
  <si>
    <t>Step-Soci</t>
  </si>
  <si>
    <t>susleni</t>
  </si>
  <si>
    <t>Susleni</t>
  </si>
  <si>
    <t>teleseu</t>
  </si>
  <si>
    <t>Teleșeu</t>
  </si>
  <si>
    <t>trebujeni</t>
  </si>
  <si>
    <t>Trebujeni</t>
  </si>
  <si>
    <t>vatici</t>
  </si>
  <si>
    <t>Vatici</t>
  </si>
  <si>
    <t>zahoreni</t>
  </si>
  <si>
    <t>Zahoreni</t>
  </si>
  <si>
    <t>zorile</t>
  </si>
  <si>
    <t>Zorile</t>
  </si>
  <si>
    <t>varatic_rascani</t>
  </si>
  <si>
    <t>recea_rascani</t>
  </si>
  <si>
    <t>Recea</t>
  </si>
  <si>
    <t>mihaileni_rascani</t>
  </si>
  <si>
    <t>horodiste_rascani</t>
  </si>
  <si>
    <t>hiliuti_rascani</t>
  </si>
  <si>
    <t>or_riscani</t>
  </si>
  <si>
    <t>Or.Riscani</t>
  </si>
  <si>
    <t>or_costesti</t>
  </si>
  <si>
    <t>Or.Costești</t>
  </si>
  <si>
    <t>alexandresti</t>
  </si>
  <si>
    <t>Alexandresti</t>
  </si>
  <si>
    <t>alunis</t>
  </si>
  <si>
    <t>Aluniș</t>
  </si>
  <si>
    <t>borosenii_noi</t>
  </si>
  <si>
    <t>Borosenii Noi</t>
  </si>
  <si>
    <t>braniste</t>
  </si>
  <si>
    <t>Braniște</t>
  </si>
  <si>
    <t>corlateni</t>
  </si>
  <si>
    <t>Corlăteni</t>
  </si>
  <si>
    <t>duruitoarea_noua</t>
  </si>
  <si>
    <t>Duruitoarea Noua</t>
  </si>
  <si>
    <t>galaseni</t>
  </si>
  <si>
    <t>Gălășeni</t>
  </si>
  <si>
    <t>grinauti</t>
  </si>
  <si>
    <t>Grinăuți</t>
  </si>
  <si>
    <t>malinovscoe</t>
  </si>
  <si>
    <t>Malinovscoe</t>
  </si>
  <si>
    <t>nihoreni</t>
  </si>
  <si>
    <t>Nihoreni</t>
  </si>
  <si>
    <t>petruseni</t>
  </si>
  <si>
    <t>Petrușeni</t>
  </si>
  <si>
    <t>parjota</t>
  </si>
  <si>
    <t>Pârjota</t>
  </si>
  <si>
    <t>pociumbauti</t>
  </si>
  <si>
    <t>Pociumbăuți</t>
  </si>
  <si>
    <t>pocuimbeni</t>
  </si>
  <si>
    <t>Pocuimbeni</t>
  </si>
  <si>
    <t>racaria</t>
  </si>
  <si>
    <t>Răcăria</t>
  </si>
  <si>
    <t>saptebani</t>
  </si>
  <si>
    <t>Șaptebani</t>
  </si>
  <si>
    <t>singureni</t>
  </si>
  <si>
    <t>Singureni</t>
  </si>
  <si>
    <t>sturzeni</t>
  </si>
  <si>
    <t>Sturzeni</t>
  </si>
  <si>
    <t>sumna</t>
  </si>
  <si>
    <t>Șumna</t>
  </si>
  <si>
    <t>vasileuti</t>
  </si>
  <si>
    <t>Vasileuți</t>
  </si>
  <si>
    <t>zaicani</t>
  </si>
  <si>
    <t>Zăicani</t>
  </si>
  <si>
    <t>horodiste_rezina</t>
  </si>
  <si>
    <t>gordinesti_rezina</t>
  </si>
  <si>
    <t>or_rezina</t>
  </si>
  <si>
    <t>Or.Rezina</t>
  </si>
  <si>
    <t>busauca</t>
  </si>
  <si>
    <t>Bușăuca</t>
  </si>
  <si>
    <t>ciniseuti</t>
  </si>
  <si>
    <t>Cinișeuți</t>
  </si>
  <si>
    <t>cogalniceni</t>
  </si>
  <si>
    <t>Cogâlniceni</t>
  </si>
  <si>
    <t>cuizauca</t>
  </si>
  <si>
    <t>Cuizăuca</t>
  </si>
  <si>
    <t>echimauti</t>
  </si>
  <si>
    <t>Echimauți</t>
  </si>
  <si>
    <t>ghiduleni</t>
  </si>
  <si>
    <t>Ghiduleni</t>
  </si>
  <si>
    <t>ignatei</t>
  </si>
  <si>
    <t>Ignăței</t>
  </si>
  <si>
    <t>lalova</t>
  </si>
  <si>
    <t>Lalova</t>
  </si>
  <si>
    <t>lipceni</t>
  </si>
  <si>
    <t>Lipceni</t>
  </si>
  <si>
    <t>mateuti</t>
  </si>
  <si>
    <t>Mateuți</t>
  </si>
  <si>
    <t>meseni</t>
  </si>
  <si>
    <t>Meșeni</t>
  </si>
  <si>
    <t>mincenii_de_jos</t>
  </si>
  <si>
    <t>Mincenii De Jos</t>
  </si>
  <si>
    <t>otac</t>
  </si>
  <si>
    <t>Otac</t>
  </si>
  <si>
    <t>papauti</t>
  </si>
  <si>
    <t>Păpăuți</t>
  </si>
  <si>
    <t>peciste</t>
  </si>
  <si>
    <t>Peciște</t>
  </si>
  <si>
    <t>pereni</t>
  </si>
  <si>
    <t>Pereni</t>
  </si>
  <si>
    <t>pripiceni_razesi</t>
  </si>
  <si>
    <t>Pripiceni-Răzeși</t>
  </si>
  <si>
    <t>saharna_noua</t>
  </si>
  <si>
    <t>Saharna Nouă</t>
  </si>
  <si>
    <t>sarcova</t>
  </si>
  <si>
    <t>Sârcova</t>
  </si>
  <si>
    <t>solonceni</t>
  </si>
  <si>
    <t>Solonceni</t>
  </si>
  <si>
    <t>tareuca</t>
  </si>
  <si>
    <t>Țareuca</t>
  </si>
  <si>
    <t>trifesti</t>
  </si>
  <si>
    <t>Trifești</t>
  </si>
  <si>
    <t>izvoare_sangerei</t>
  </si>
  <si>
    <t>or_sangerei</t>
  </si>
  <si>
    <t>Or.Sângerei</t>
  </si>
  <si>
    <t>or_biruinta</t>
  </si>
  <si>
    <t>Or.Biruinta</t>
  </si>
  <si>
    <t>alexandreni</t>
  </si>
  <si>
    <t>Alexăndreni</t>
  </si>
  <si>
    <t>balasesti</t>
  </si>
  <si>
    <t>Bălășești</t>
  </si>
  <si>
    <t>bilicenii_noi</t>
  </si>
  <si>
    <t>Bilicenii Noi</t>
  </si>
  <si>
    <t>bilicenii_vechi</t>
  </si>
  <si>
    <t>Bilicenii Vechi</t>
  </si>
  <si>
    <t>bursuceni</t>
  </si>
  <si>
    <t>Bursuceni</t>
  </si>
  <si>
    <t>chiscareni</t>
  </si>
  <si>
    <t>Chișcăreni</t>
  </si>
  <si>
    <t>ciuciuieni</t>
  </si>
  <si>
    <t>Ciuciuieni</t>
  </si>
  <si>
    <t>copaceni</t>
  </si>
  <si>
    <t>Copăceni</t>
  </si>
  <si>
    <t>coscodeni</t>
  </si>
  <si>
    <t>Coșcodeni</t>
  </si>
  <si>
    <t>cotiujenii_mici</t>
  </si>
  <si>
    <t>Cotiujenii Mici</t>
  </si>
  <si>
    <t>cubolta</t>
  </si>
  <si>
    <t>Cubolta</t>
  </si>
  <si>
    <t>dobrogea_veche</t>
  </si>
  <si>
    <t>Dobrogea Veche</t>
  </si>
  <si>
    <t>draganesti</t>
  </si>
  <si>
    <t>Drăgănești</t>
  </si>
  <si>
    <t>dumbravita</t>
  </si>
  <si>
    <t>Dumbrăvița</t>
  </si>
  <si>
    <t>grigorauca</t>
  </si>
  <si>
    <t>Grigorăuca</t>
  </si>
  <si>
    <t>heciul_nou</t>
  </si>
  <si>
    <t>Heciul Nou</t>
  </si>
  <si>
    <t>iezarenii_vechi</t>
  </si>
  <si>
    <t>Iezărenii Vechi</t>
  </si>
  <si>
    <t>pepeni</t>
  </si>
  <si>
    <t>Pepeni</t>
  </si>
  <si>
    <t>prepelita</t>
  </si>
  <si>
    <t>Prepelița</t>
  </si>
  <si>
    <t>radoaia</t>
  </si>
  <si>
    <t>Rădoaia</t>
  </si>
  <si>
    <t>sangereii_noi</t>
  </si>
  <si>
    <t>Sângereii Noi</t>
  </si>
  <si>
    <t>tambula</t>
  </si>
  <si>
    <t>Țambula</t>
  </si>
  <si>
    <t>taura_veche</t>
  </si>
  <si>
    <t>Tăura Veche</t>
  </si>
  <si>
    <t>salcia_soldanesti</t>
  </si>
  <si>
    <t>Salcia</t>
  </si>
  <si>
    <t>parcani_soldanesti</t>
  </si>
  <si>
    <t>Parcani</t>
  </si>
  <si>
    <t>glinjeni_soldanesti</t>
  </si>
  <si>
    <t>or_soldanesti</t>
  </si>
  <si>
    <t>Or.Șoldănești</t>
  </si>
  <si>
    <t>alcedar</t>
  </si>
  <si>
    <t>Alcedar</t>
  </si>
  <si>
    <t>chipesca</t>
  </si>
  <si>
    <t>Chipesca</t>
  </si>
  <si>
    <t>climautii_de_jos</t>
  </si>
  <si>
    <t>Climăuții De Jos</t>
  </si>
  <si>
    <t>cobalea</t>
  </si>
  <si>
    <t>Cobâlea</t>
  </si>
  <si>
    <t>cotiujenii_mari</t>
  </si>
  <si>
    <t>Cotiujenii Mari</t>
  </si>
  <si>
    <t>cusmirca</t>
  </si>
  <si>
    <t>Cușmirca</t>
  </si>
  <si>
    <t>dobrusa</t>
  </si>
  <si>
    <t>Dobrușa</t>
  </si>
  <si>
    <t>fuzauca</t>
  </si>
  <si>
    <t>Fuzăuca</t>
  </si>
  <si>
    <t>gauzeni</t>
  </si>
  <si>
    <t>Găuzeni</t>
  </si>
  <si>
    <t>mihuleni</t>
  </si>
  <si>
    <t>Mihuleni</t>
  </si>
  <si>
    <t>oliscani</t>
  </si>
  <si>
    <t>Olișcani</t>
  </si>
  <si>
    <t>pohoarna</t>
  </si>
  <si>
    <t>Pohoarna</t>
  </si>
  <si>
    <t>poiana</t>
  </si>
  <si>
    <t>Poiana</t>
  </si>
  <si>
    <t>raspopeni</t>
  </si>
  <si>
    <t>Răspopeni</t>
  </si>
  <si>
    <t>rogojeni</t>
  </si>
  <si>
    <t>Rogojeni</t>
  </si>
  <si>
    <t>samascani</t>
  </si>
  <si>
    <t>Sămășcani</t>
  </si>
  <si>
    <t>sestaci</t>
  </si>
  <si>
    <t>Șestaci</t>
  </si>
  <si>
    <t>sipca</t>
  </si>
  <si>
    <t>Șipca</t>
  </si>
  <si>
    <t>vadul_rascov</t>
  </si>
  <si>
    <t>Vadul-Rașcov</t>
  </si>
  <si>
    <t>parlita_soroca</t>
  </si>
  <si>
    <t>parcani_soroca</t>
  </si>
  <si>
    <t>cremenciug_soroca</t>
  </si>
  <si>
    <t>or_soroca</t>
  </si>
  <si>
    <t>Or.Soroca</t>
  </si>
  <si>
    <t>badiceni</t>
  </si>
  <si>
    <t>Bădiceni</t>
  </si>
  <si>
    <t>baxani</t>
  </si>
  <si>
    <t>Baxani</t>
  </si>
  <si>
    <t>bulboci</t>
  </si>
  <si>
    <t>Bulboci</t>
  </si>
  <si>
    <t>cainarii_vechi</t>
  </si>
  <si>
    <t>Căinarii Vechi</t>
  </si>
  <si>
    <t>cosauti</t>
  </si>
  <si>
    <t>Cosăuți</t>
  </si>
  <si>
    <t>darcauti</t>
  </si>
  <si>
    <t>Dărcăuți</t>
  </si>
  <si>
    <t>dubna</t>
  </si>
  <si>
    <t>Dubna</t>
  </si>
  <si>
    <t>egoreni</t>
  </si>
  <si>
    <t>Egoreni</t>
  </si>
  <si>
    <t>holosnita</t>
  </si>
  <si>
    <t>Holoșnița</t>
  </si>
  <si>
    <t>hristici</t>
  </si>
  <si>
    <t>Hristici</t>
  </si>
  <si>
    <t>iarova</t>
  </si>
  <si>
    <t>Iarova</t>
  </si>
  <si>
    <t>nimereuca</t>
  </si>
  <si>
    <t>Nimereuca</t>
  </si>
  <si>
    <t>oclanda</t>
  </si>
  <si>
    <t>Oclanda</t>
  </si>
  <si>
    <t>ocolina</t>
  </si>
  <si>
    <t>Ocolina</t>
  </si>
  <si>
    <t>racovat</t>
  </si>
  <si>
    <t>Racovăț</t>
  </si>
  <si>
    <t>redi_ceresnovat</t>
  </si>
  <si>
    <t>Redi-Cereșnovăț</t>
  </si>
  <si>
    <t>regina_maria</t>
  </si>
  <si>
    <t>Regina Maria</t>
  </si>
  <si>
    <t>rublenita</t>
  </si>
  <si>
    <t>Rublenița</t>
  </si>
  <si>
    <t>rudi</t>
  </si>
  <si>
    <t>Rudi</t>
  </si>
  <si>
    <t>schineni</t>
  </si>
  <si>
    <t>Schineni</t>
  </si>
  <si>
    <t>septelici</t>
  </si>
  <si>
    <t>Șeptelici</t>
  </si>
  <si>
    <t>solcani</t>
  </si>
  <si>
    <t>Șolcani</t>
  </si>
  <si>
    <t>stoicani</t>
  </si>
  <si>
    <t>Stoicani</t>
  </si>
  <si>
    <t>tatarauca_veche</t>
  </si>
  <si>
    <t>Tătărăuca Veche</t>
  </si>
  <si>
    <t>trifauti</t>
  </si>
  <si>
    <t>Trifăuți</t>
  </si>
  <si>
    <t>vadeni</t>
  </si>
  <si>
    <t>Vădeni</t>
  </si>
  <si>
    <t>varancau</t>
  </si>
  <si>
    <t>Vărăncău</t>
  </si>
  <si>
    <t>vasilcau</t>
  </si>
  <si>
    <t>Vasilcău</t>
  </si>
  <si>
    <t>visoca</t>
  </si>
  <si>
    <t>Visoca</t>
  </si>
  <si>
    <t>volovita</t>
  </si>
  <si>
    <t>Volovița</t>
  </si>
  <si>
    <t>zastanca</t>
  </si>
  <si>
    <t>Zastânca</t>
  </si>
  <si>
    <t>stefanesti_stefan_voda</t>
  </si>
  <si>
    <t>slobozia_stefan_voda</t>
  </si>
  <si>
    <t>palanca_stefan_voda</t>
  </si>
  <si>
    <t>copceac_stefan_voda</t>
  </si>
  <si>
    <t>Copceac</t>
  </si>
  <si>
    <t>antonesti_stefan_voda</t>
  </si>
  <si>
    <t>or_stefan_voda</t>
  </si>
  <si>
    <t>Or.Ștefan Vodă</t>
  </si>
  <si>
    <t>alava</t>
  </si>
  <si>
    <t>Alava</t>
  </si>
  <si>
    <t>brezoaia</t>
  </si>
  <si>
    <t>Brezoaia</t>
  </si>
  <si>
    <t>caplani</t>
  </si>
  <si>
    <t>Căplani</t>
  </si>
  <si>
    <t>carahasani</t>
  </si>
  <si>
    <t>Carahasani</t>
  </si>
  <si>
    <t>cioburciu</t>
  </si>
  <si>
    <t>Cioburciu</t>
  </si>
  <si>
    <t>crocmaz</t>
  </si>
  <si>
    <t>Crocmaz</t>
  </si>
  <si>
    <t>ermoclia</t>
  </si>
  <si>
    <t>Ermoclia</t>
  </si>
  <si>
    <t>festelita</t>
  </si>
  <si>
    <t>Feștelița</t>
  </si>
  <si>
    <t>marianca_de_jos</t>
  </si>
  <si>
    <t>Marianca De Jos</t>
  </si>
  <si>
    <t>olanesti</t>
  </si>
  <si>
    <t>Olănești</t>
  </si>
  <si>
    <t>popeasca</t>
  </si>
  <si>
    <t>Popeasca</t>
  </si>
  <si>
    <t>purcari</t>
  </si>
  <si>
    <t>Purcari</t>
  </si>
  <si>
    <t>rascaieti</t>
  </si>
  <si>
    <t>Răscăieți</t>
  </si>
  <si>
    <t>semionovca</t>
  </si>
  <si>
    <t>Semionovca</t>
  </si>
  <si>
    <t>talmaza</t>
  </si>
  <si>
    <t>Talmaza</t>
  </si>
  <si>
    <t>tudora</t>
  </si>
  <si>
    <t>Tudora</t>
  </si>
  <si>
    <t>volintiri</t>
  </si>
  <si>
    <t>Volintiri</t>
  </si>
  <si>
    <t>tataresti_straseni</t>
  </si>
  <si>
    <t>roscani_straseni</t>
  </si>
  <si>
    <t>recea_straseni</t>
  </si>
  <si>
    <t>radeni_straseni</t>
  </si>
  <si>
    <t>onesti_straseni</t>
  </si>
  <si>
    <t>or_straseni</t>
  </si>
  <si>
    <t>Or.Strășeni</t>
  </si>
  <si>
    <t>or_bucovat</t>
  </si>
  <si>
    <t>Or.Bucovăț</t>
  </si>
  <si>
    <t>capriana</t>
  </si>
  <si>
    <t>Căpriana</t>
  </si>
  <si>
    <t>chirianca</t>
  </si>
  <si>
    <t>Chirianca</t>
  </si>
  <si>
    <t>codreanca</t>
  </si>
  <si>
    <t>Codreanca</t>
  </si>
  <si>
    <t>cojusna</t>
  </si>
  <si>
    <t>Cojușna</t>
  </si>
  <si>
    <t>dolna</t>
  </si>
  <si>
    <t>Dolna</t>
  </si>
  <si>
    <t>galesti</t>
  </si>
  <si>
    <t>Gălești</t>
  </si>
  <si>
    <t>ghelauza</t>
  </si>
  <si>
    <t>Ghelăuza</t>
  </si>
  <si>
    <t>greblesti</t>
  </si>
  <si>
    <t>Greblești</t>
  </si>
  <si>
    <t>lozova</t>
  </si>
  <si>
    <t>Lozova</t>
  </si>
  <si>
    <t>micauti</t>
  </si>
  <si>
    <t>Micăuți</t>
  </si>
  <si>
    <t>micleuseni</t>
  </si>
  <si>
    <t>Micleușeni</t>
  </si>
  <si>
    <t>negresti</t>
  </si>
  <si>
    <t>Negrești</t>
  </si>
  <si>
    <t>panasesti</t>
  </si>
  <si>
    <t>Pănășești</t>
  </si>
  <si>
    <t>romanesti</t>
  </si>
  <si>
    <t>Romănești</t>
  </si>
  <si>
    <t>scoreni</t>
  </si>
  <si>
    <t>Scoreni</t>
  </si>
  <si>
    <t>sireti</t>
  </si>
  <si>
    <t>Sireți</t>
  </si>
  <si>
    <t>tiganesti</t>
  </si>
  <si>
    <t>Țigănești</t>
  </si>
  <si>
    <t>voinova</t>
  </si>
  <si>
    <t>Voinova</t>
  </si>
  <si>
    <t>vorniceni</t>
  </si>
  <si>
    <t>Vorniceni</t>
  </si>
  <si>
    <t>zubresti</t>
  </si>
  <si>
    <t>Zubrești</t>
  </si>
  <si>
    <t>valea_perjei_taraclia</t>
  </si>
  <si>
    <t>salcia_taraclia</t>
  </si>
  <si>
    <t>budai_taraclia</t>
  </si>
  <si>
    <t>Budăi</t>
  </si>
  <si>
    <t>or_tvardita</t>
  </si>
  <si>
    <t>Or.Tvardița</t>
  </si>
  <si>
    <t>or_taraclia</t>
  </si>
  <si>
    <t>Or.Taraclia</t>
  </si>
  <si>
    <t>albota_de_jos</t>
  </si>
  <si>
    <t>Albota De Jos</t>
  </si>
  <si>
    <t>albota_de_sus</t>
  </si>
  <si>
    <t>Albota De Sus</t>
  </si>
  <si>
    <t>aluatu</t>
  </si>
  <si>
    <t>Aluatu</t>
  </si>
  <si>
    <t>balabanu</t>
  </si>
  <si>
    <t>Balabanu</t>
  </si>
  <si>
    <t>cairaclia</t>
  </si>
  <si>
    <t>Cairaclia</t>
  </si>
  <si>
    <t>cealac</t>
  </si>
  <si>
    <t>Cealâc</t>
  </si>
  <si>
    <t>corten</t>
  </si>
  <si>
    <t>Corten</t>
  </si>
  <si>
    <t>musaitu</t>
  </si>
  <si>
    <t>Musaitu</t>
  </si>
  <si>
    <t>novosiolovca</t>
  </si>
  <si>
    <t>Novosiolovca</t>
  </si>
  <si>
    <t>vinogradovca</t>
  </si>
  <si>
    <t>Vinogradovca</t>
  </si>
  <si>
    <t>vasieni_telenesti</t>
  </si>
  <si>
    <t>tantareni_telenesti</t>
  </si>
  <si>
    <t>leuseni_telenesti</t>
  </si>
  <si>
    <t>casla_telenesti</t>
  </si>
  <si>
    <t>budai_telenesti</t>
  </si>
  <si>
    <t>or_telenesti</t>
  </si>
  <si>
    <t>Or.Telenești</t>
  </si>
  <si>
    <t>banesti</t>
  </si>
  <si>
    <t>Bănești</t>
  </si>
  <si>
    <t>bogzesti</t>
  </si>
  <si>
    <t>Bogzești</t>
  </si>
  <si>
    <t>branzenii_noi</t>
  </si>
  <si>
    <t>Brânzenii Noi</t>
  </si>
  <si>
    <t>cazanesti</t>
  </si>
  <si>
    <t>Căzănești</t>
  </si>
  <si>
    <t>chistelnita</t>
  </si>
  <si>
    <t>Chiștelnița</t>
  </si>
  <si>
    <t>chitcanii_vechi</t>
  </si>
  <si>
    <t>Chițcanii Vechi</t>
  </si>
  <si>
    <t>ciulucani</t>
  </si>
  <si>
    <t>Ciulucani</t>
  </si>
  <si>
    <t>codrul_nou</t>
  </si>
  <si>
    <t>Codrul Nou</t>
  </si>
  <si>
    <t>coropceni</t>
  </si>
  <si>
    <t>Coropceni</t>
  </si>
  <si>
    <t>crasnaseni</t>
  </si>
  <si>
    <t>Crăsnășeni</t>
  </si>
  <si>
    <t>ghiliceni</t>
  </si>
  <si>
    <t>Ghiliceni</t>
  </si>
  <si>
    <t>hiriseni</t>
  </si>
  <si>
    <t>Hirișeni</t>
  </si>
  <si>
    <t>inesti</t>
  </si>
  <si>
    <t>Inești</t>
  </si>
  <si>
    <t>mandresti</t>
  </si>
  <si>
    <t>Mândrești</t>
  </si>
  <si>
    <t>negureni</t>
  </si>
  <si>
    <t>Negureni</t>
  </si>
  <si>
    <t>nucareni</t>
  </si>
  <si>
    <t>Nucăreni</t>
  </si>
  <si>
    <t>ordasei</t>
  </si>
  <si>
    <t>Ordășei</t>
  </si>
  <si>
    <t>pistruieni</t>
  </si>
  <si>
    <t>Pistruieni</t>
  </si>
  <si>
    <t>ratus</t>
  </si>
  <si>
    <t>Ratuș</t>
  </si>
  <si>
    <t>saratenii_vechi</t>
  </si>
  <si>
    <t>Sărătenii Vechi</t>
  </si>
  <si>
    <t>scorteni</t>
  </si>
  <si>
    <t>Scorțeni</t>
  </si>
  <si>
    <t>suhuluceni</t>
  </si>
  <si>
    <t>Suhuluceni</t>
  </si>
  <si>
    <t>tarsitei</t>
  </si>
  <si>
    <t>Târșiței</t>
  </si>
  <si>
    <t>verejeni</t>
  </si>
  <si>
    <t>Verejeni</t>
  </si>
  <si>
    <t>zgardesti</t>
  </si>
  <si>
    <t>Zgărdești</t>
  </si>
  <si>
    <t>parlita_ungheni</t>
  </si>
  <si>
    <t>alexeevca_ungheni</t>
  </si>
  <si>
    <t>or_ungheni</t>
  </si>
  <si>
    <t>Or.Ungheni</t>
  </si>
  <si>
    <t>or_cornesti</t>
  </si>
  <si>
    <t>Or.Cornești</t>
  </si>
  <si>
    <t>agronomovca</t>
  </si>
  <si>
    <t>Agronomovca</t>
  </si>
  <si>
    <t>boghenii_noi</t>
  </si>
  <si>
    <t>Boghenii Noi</t>
  </si>
  <si>
    <t>buciumeni</t>
  </si>
  <si>
    <t>Buciumeni</t>
  </si>
  <si>
    <t>bumbata</t>
  </si>
  <si>
    <t>Bumbăta</t>
  </si>
  <si>
    <t>busila</t>
  </si>
  <si>
    <t>Bușila</t>
  </si>
  <si>
    <t>cetireni</t>
  </si>
  <si>
    <t>Cetireni</t>
  </si>
  <si>
    <t>chirileni</t>
  </si>
  <si>
    <t>Chirileni</t>
  </si>
  <si>
    <t>cioropcani</t>
  </si>
  <si>
    <t>Cioropcani</t>
  </si>
  <si>
    <t>condratesti</t>
  </si>
  <si>
    <t>Condrătești</t>
  </si>
  <si>
    <t>cornesti</t>
  </si>
  <si>
    <t>Cornești</t>
  </si>
  <si>
    <t>cornova</t>
  </si>
  <si>
    <t>Cornova</t>
  </si>
  <si>
    <t>costuleni</t>
  </si>
  <si>
    <t>Costuleni</t>
  </si>
  <si>
    <t>floritoaia_veche</t>
  </si>
  <si>
    <t>Florițoaia Veche</t>
  </si>
  <si>
    <t>harcesti</t>
  </si>
  <si>
    <t>Hârcești</t>
  </si>
  <si>
    <t>macaresti</t>
  </si>
  <si>
    <t>Măcărești</t>
  </si>
  <si>
    <t>magurele</t>
  </si>
  <si>
    <t>Măgurele</t>
  </si>
  <si>
    <t>manoilesti</t>
  </si>
  <si>
    <t>Mănoilești</t>
  </si>
  <si>
    <t>morenii_noi</t>
  </si>
  <si>
    <t>Morenii Noi</t>
  </si>
  <si>
    <t>napadeni</t>
  </si>
  <si>
    <t>Năpădeni</t>
  </si>
  <si>
    <t>negurenii_vechi</t>
  </si>
  <si>
    <t>Negurenii Vechi</t>
  </si>
  <si>
    <t>petresti</t>
  </si>
  <si>
    <t>Petrești</t>
  </si>
  <si>
    <t>radenii_vechi</t>
  </si>
  <si>
    <t>Rădenii Vechi</t>
  </si>
  <si>
    <t>sculeni</t>
  </si>
  <si>
    <t>Sculeni</t>
  </si>
  <si>
    <t>sinesti</t>
  </si>
  <si>
    <t>Sinești</t>
  </si>
  <si>
    <t>tescureni</t>
  </si>
  <si>
    <t>Teșcureni</t>
  </si>
  <si>
    <t>todiresti</t>
  </si>
  <si>
    <t>Todirești</t>
  </si>
  <si>
    <t>untesti</t>
  </si>
  <si>
    <t>Unțești</t>
  </si>
  <si>
    <t>valea_mare</t>
  </si>
  <si>
    <t>Valea Mare</t>
  </si>
  <si>
    <t>zagarancea</t>
  </si>
  <si>
    <t>Zagarancea</t>
  </si>
  <si>
    <t>tomai_uta_gagauzia</t>
  </si>
  <si>
    <t>copceac_uta_gagauzia</t>
  </si>
  <si>
    <t>mun_comrat</t>
  </si>
  <si>
    <t>Mun.Comrat</t>
  </si>
  <si>
    <t>mun_ceadar_lunga</t>
  </si>
  <si>
    <t>mun. Ceadâr-Lunga</t>
  </si>
  <si>
    <t>or_vulcanesti</t>
  </si>
  <si>
    <t>Or.Vulcănești</t>
  </si>
  <si>
    <t>avdarma</t>
  </si>
  <si>
    <t>Avdarma</t>
  </si>
  <si>
    <t>baurci</t>
  </si>
  <si>
    <t>Baurci</t>
  </si>
  <si>
    <t>besalma</t>
  </si>
  <si>
    <t>Beșalma</t>
  </si>
  <si>
    <t>besghioz</t>
  </si>
  <si>
    <t>Beșghioz</t>
  </si>
  <si>
    <t>bugeac</t>
  </si>
  <si>
    <t>Bugeac</t>
  </si>
  <si>
    <t>carbalia</t>
  </si>
  <si>
    <t>Carbalia</t>
  </si>
  <si>
    <t>cazaclia</t>
  </si>
  <si>
    <t>Cazaclia</t>
  </si>
  <si>
    <t>chioselia_rusa</t>
  </si>
  <si>
    <t>Chioselia Rusă</t>
  </si>
  <si>
    <t>chiriet_lunga</t>
  </si>
  <si>
    <t>Chiriet-Lunga</t>
  </si>
  <si>
    <t>chirsova</t>
  </si>
  <si>
    <t>Chirsova</t>
  </si>
  <si>
    <t>cioc_maidan</t>
  </si>
  <si>
    <t>Cioc-Maidan</t>
  </si>
  <si>
    <t>cismichioi</t>
  </si>
  <si>
    <t>Cișmichioi</t>
  </si>
  <si>
    <t>congaz</t>
  </si>
  <si>
    <t>Congaz</t>
  </si>
  <si>
    <t>congazcicul_de_sus</t>
  </si>
  <si>
    <t>Congazcicul De Sus</t>
  </si>
  <si>
    <t>cotovscoe</t>
  </si>
  <si>
    <t>Cotovscoe</t>
  </si>
  <si>
    <t>dezghingea</t>
  </si>
  <si>
    <t>Dezghingea</t>
  </si>
  <si>
    <t>etulia</t>
  </si>
  <si>
    <t>Etulia</t>
  </si>
  <si>
    <t>ferapontievca</t>
  </si>
  <si>
    <t>Ferapontievca</t>
  </si>
  <si>
    <t>gaidar</t>
  </si>
  <si>
    <t>Gaidar</t>
  </si>
  <si>
    <t>joltai</t>
  </si>
  <si>
    <t>Joltai</t>
  </si>
  <si>
    <t>svetlai</t>
  </si>
  <si>
    <t>Svetlâi</t>
  </si>
  <si>
    <t>slobozia_uta_transnistria</t>
  </si>
  <si>
    <t>blijnii_hutor</t>
  </si>
  <si>
    <t>Blijnii Hutor</t>
  </si>
  <si>
    <t>caragas</t>
  </si>
  <si>
    <t>Caragaș</t>
  </si>
  <si>
    <t>chitcani_uta_transnistria</t>
  </si>
  <si>
    <t>cioburciu_uta_transnistria</t>
  </si>
  <si>
    <t>corotna</t>
  </si>
  <si>
    <t>Corotna</t>
  </si>
  <si>
    <t>crasnoe</t>
  </si>
  <si>
    <t>Crasnoe</t>
  </si>
  <si>
    <t>frunza</t>
  </si>
  <si>
    <t>Frunză</t>
  </si>
  <si>
    <t>hlinaia_slobozia</t>
  </si>
  <si>
    <t>nezavertailovca</t>
  </si>
  <si>
    <t>Nezavertailovca</t>
  </si>
  <si>
    <t>parcani</t>
  </si>
  <si>
    <t>pervomaisc_uta_transnistria</t>
  </si>
  <si>
    <t>sucleia</t>
  </si>
  <si>
    <t>Sucleia</t>
  </si>
  <si>
    <t>tarnauca</t>
  </si>
  <si>
    <t>Târnauca</t>
  </si>
  <si>
    <t>vladimirovca</t>
  </si>
  <si>
    <t>Vladimirovca</t>
  </si>
  <si>
    <t>camenca_uta_transnistria</t>
  </si>
  <si>
    <t>caterinovca</t>
  </si>
  <si>
    <t>Caterinovca</t>
  </si>
  <si>
    <t>crasnii_octeabri</t>
  </si>
  <si>
    <t>Crasnâi Octeabri</t>
  </si>
  <si>
    <t>cuzmin</t>
  </si>
  <si>
    <t>Cuzmin</t>
  </si>
  <si>
    <t>hrusca</t>
  </si>
  <si>
    <t>Hrușca</t>
  </si>
  <si>
    <t>hrustovaia</t>
  </si>
  <si>
    <t>Hrustovaia</t>
  </si>
  <si>
    <t>s_ocnita</t>
  </si>
  <si>
    <t>sat. Ocnița</t>
  </si>
  <si>
    <t>podoima</t>
  </si>
  <si>
    <t>Podoima</t>
  </si>
  <si>
    <t>rascov</t>
  </si>
  <si>
    <t>Rașcov</t>
  </si>
  <si>
    <t>rotari</t>
  </si>
  <si>
    <t>Rotari</t>
  </si>
  <si>
    <t>severinovca</t>
  </si>
  <si>
    <t>Severinovca</t>
  </si>
  <si>
    <t>slobozia_rascov</t>
  </si>
  <si>
    <t>Slobozia-Rașcov</t>
  </si>
  <si>
    <t>valea_adinca</t>
  </si>
  <si>
    <t>Valea-Adâncă</t>
  </si>
  <si>
    <t>Dubăsari</t>
  </si>
  <si>
    <t>comisarovca_noua</t>
  </si>
  <si>
    <t>Comisarovca Nouă</t>
  </si>
  <si>
    <t>crasnii_vinogradari</t>
  </si>
  <si>
    <t>Crasnâi Vinogradari</t>
  </si>
  <si>
    <t>doibani</t>
  </si>
  <si>
    <t>Doibani</t>
  </si>
  <si>
    <t>dubau</t>
  </si>
  <si>
    <t>Dubău</t>
  </si>
  <si>
    <t>dzerjinscoe</t>
  </si>
  <si>
    <t>Dzerjinscoe</t>
  </si>
  <si>
    <t>goian</t>
  </si>
  <si>
    <t>Goian</t>
  </si>
  <si>
    <t>harmatca</t>
  </si>
  <si>
    <t>Harmațca</t>
  </si>
  <si>
    <t>roghi</t>
  </si>
  <si>
    <t>Roghi</t>
  </si>
  <si>
    <t>tabuleuca</t>
  </si>
  <si>
    <t>Țâbuleuca</t>
  </si>
  <si>
    <t>bacioc</t>
  </si>
  <si>
    <t>Bâcioc</t>
  </si>
  <si>
    <t>butor</t>
  </si>
  <si>
    <t>Butor</t>
  </si>
  <si>
    <t>carmanova</t>
  </si>
  <si>
    <t>Carmanova</t>
  </si>
  <si>
    <t>colosova</t>
  </si>
  <si>
    <t>Colosova</t>
  </si>
  <si>
    <t>crasnogorca</t>
  </si>
  <si>
    <t>Crasnogorca</t>
  </si>
  <si>
    <t>hirtop</t>
  </si>
  <si>
    <t>hlinaia_grigoriopol</t>
  </si>
  <si>
    <t>maiac</t>
  </si>
  <si>
    <t>Maiac</t>
  </si>
  <si>
    <t>malaiesti_uta_transnistria</t>
  </si>
  <si>
    <t>sat_Mălăieşti</t>
  </si>
  <si>
    <t>sipca_uta_transnistria</t>
  </si>
  <si>
    <t>speia_uta_transnistria</t>
  </si>
  <si>
    <t>taslac</t>
  </si>
  <si>
    <t>Tașlâc</t>
  </si>
  <si>
    <t>teiu</t>
  </si>
  <si>
    <t>Teiu</t>
  </si>
  <si>
    <t>vinigradnoe</t>
  </si>
  <si>
    <t>Vinigradnoe</t>
  </si>
  <si>
    <t>Râbniţa</t>
  </si>
  <si>
    <t>andreevca</t>
  </si>
  <si>
    <t>Andreevca</t>
  </si>
  <si>
    <t>beloci</t>
  </si>
  <si>
    <t>Beloci</t>
  </si>
  <si>
    <t>brosteni</t>
  </si>
  <si>
    <t>Broșteni</t>
  </si>
  <si>
    <t>butuceni</t>
  </si>
  <si>
    <t>Butuceni</t>
  </si>
  <si>
    <t>cobasna</t>
  </si>
  <si>
    <t>Cobasna</t>
  </si>
  <si>
    <t>crasnencoe</t>
  </si>
  <si>
    <t>Crasnencoe</t>
  </si>
  <si>
    <t>ghidirim</t>
  </si>
  <si>
    <t>Ghidirim</t>
  </si>
  <si>
    <t>haraba</t>
  </si>
  <si>
    <t>Haraba</t>
  </si>
  <si>
    <t>harjau</t>
  </si>
  <si>
    <t>Hârjău</t>
  </si>
  <si>
    <t>jura</t>
  </si>
  <si>
    <t>Jura</t>
  </si>
  <si>
    <t>mihailovca_uta_transnistria</t>
  </si>
  <si>
    <t>mocra</t>
  </si>
  <si>
    <t>Mocra</t>
  </si>
  <si>
    <t>molochisul_mare</t>
  </si>
  <si>
    <t>Molochișul Mare</t>
  </si>
  <si>
    <t>molochisul_mic</t>
  </si>
  <si>
    <t>Molochișul Mic</t>
  </si>
  <si>
    <t>ofatinti</t>
  </si>
  <si>
    <t>Ofatinți</t>
  </si>
  <si>
    <t>plopi_uta_transnistria</t>
  </si>
  <si>
    <t>popencu</t>
  </si>
  <si>
    <t>Popencu</t>
  </si>
  <si>
    <t>sovetscoe</t>
  </si>
  <si>
    <t>Sovetscoe</t>
  </si>
  <si>
    <t>stanislavca</t>
  </si>
  <si>
    <t>Stanislavca</t>
  </si>
  <si>
    <t>stroiasti</t>
  </si>
  <si>
    <t>Stroiaști</t>
  </si>
  <si>
    <t>ulmu_uta_transnistria</t>
  </si>
  <si>
    <t>vadul_turcului</t>
  </si>
  <si>
    <t>Vadul Turcului</t>
  </si>
  <si>
    <t>varancau_uta_transnistria</t>
  </si>
  <si>
    <t>cremenciug</t>
  </si>
  <si>
    <t>dnestrovsc</t>
  </si>
  <si>
    <t>Dnestrovsc</t>
  </si>
  <si>
    <t>tiraspolul_nou</t>
  </si>
  <si>
    <t>Tiraspolul Nou</t>
  </si>
  <si>
    <t>gisca</t>
  </si>
  <si>
    <t>proteagailovca</t>
  </si>
  <si>
    <t>Proteagailovca</t>
  </si>
  <si>
    <t>Другое</t>
  </si>
  <si>
    <t>any</t>
  </si>
  <si>
    <t>urban</t>
  </si>
  <si>
    <t>Городская</t>
  </si>
  <si>
    <t>Urban</t>
  </si>
  <si>
    <t>rural</t>
  </si>
  <si>
    <t>Сельская</t>
  </si>
  <si>
    <t>Rural</t>
  </si>
  <si>
    <t>do_not_know</t>
  </si>
  <si>
    <t>Не знаю</t>
  </si>
  <si>
    <t>Don't know</t>
  </si>
  <si>
    <t>oblast</t>
  </si>
  <si>
    <t>krym</t>
  </si>
  <si>
    <t>Автономная Республика Крым</t>
  </si>
  <si>
    <t>Avtonomna Respublika Krym</t>
  </si>
  <si>
    <t>cherkaska</t>
  </si>
  <si>
    <t>Черкасская</t>
  </si>
  <si>
    <t>Cherkaska</t>
  </si>
  <si>
    <t>chernihivska</t>
  </si>
  <si>
    <t>Черниговская</t>
  </si>
  <si>
    <t>Chernihivska</t>
  </si>
  <si>
    <t>chernivetska</t>
  </si>
  <si>
    <t>Черновицкая</t>
  </si>
  <si>
    <t>Chernivetska</t>
  </si>
  <si>
    <t>dnipropetrovska</t>
  </si>
  <si>
    <t>Днепропетровская</t>
  </si>
  <si>
    <t>Dnipropetrovska</t>
  </si>
  <si>
    <t>donetska</t>
  </si>
  <si>
    <t>Донецкая</t>
  </si>
  <si>
    <t>Donetska</t>
  </si>
  <si>
    <t>iv_not_Frankivska</t>
  </si>
  <si>
    <t>Ивано-Франковская</t>
  </si>
  <si>
    <t>Ivano-Frankivska</t>
  </si>
  <si>
    <t>kharkivska</t>
  </si>
  <si>
    <t>Харьковская</t>
  </si>
  <si>
    <t>Kharkivska</t>
  </si>
  <si>
    <t>khersonska</t>
  </si>
  <si>
    <t>Херсонская</t>
  </si>
  <si>
    <t>Khersonska</t>
  </si>
  <si>
    <t>khmelnytska</t>
  </si>
  <si>
    <t>Хмельницкая</t>
  </si>
  <si>
    <t>Khmelnytska</t>
  </si>
  <si>
    <t>kirovohradska</t>
  </si>
  <si>
    <t>Кировоградская</t>
  </si>
  <si>
    <t>Kirovohradska</t>
  </si>
  <si>
    <t>kyivska</t>
  </si>
  <si>
    <t>Киевская</t>
  </si>
  <si>
    <t>Kyivska</t>
  </si>
  <si>
    <t>kyiv</t>
  </si>
  <si>
    <t>Киев</t>
  </si>
  <si>
    <t>Kyiv</t>
  </si>
  <si>
    <t>luhanska</t>
  </si>
  <si>
    <t>Луганская</t>
  </si>
  <si>
    <t>Luhanska</t>
  </si>
  <si>
    <t>lvivska</t>
  </si>
  <si>
    <t>Львовская</t>
  </si>
  <si>
    <t>Lvivska</t>
  </si>
  <si>
    <t>mykolaivska</t>
  </si>
  <si>
    <t>Николаевская</t>
  </si>
  <si>
    <t>Mykolaivska</t>
  </si>
  <si>
    <t>odeska</t>
  </si>
  <si>
    <t>Одесская</t>
  </si>
  <si>
    <t>Odeska</t>
  </si>
  <si>
    <t>poltavska</t>
  </si>
  <si>
    <t>Полтавская</t>
  </si>
  <si>
    <t>Poltavska</t>
  </si>
  <si>
    <t>rivnenska</t>
  </si>
  <si>
    <t>Ровненская</t>
  </si>
  <si>
    <t>Rivnenska</t>
  </si>
  <si>
    <t>sumska</t>
  </si>
  <si>
    <t>Сумская</t>
  </si>
  <si>
    <t>Sumska</t>
  </si>
  <si>
    <t>ternopilska</t>
  </si>
  <si>
    <t>Тернопольская</t>
  </si>
  <si>
    <t>Ternopilska</t>
  </si>
  <si>
    <t>vinnytska</t>
  </si>
  <si>
    <t>Винницкая</t>
  </si>
  <si>
    <t>Vinnytska</t>
  </si>
  <si>
    <t>volynska</t>
  </si>
  <si>
    <t>Волынская</t>
  </si>
  <si>
    <t>Volynska</t>
  </si>
  <si>
    <t>zakarpatska</t>
  </si>
  <si>
    <t>Закарпатская</t>
  </si>
  <si>
    <t>Zakarpatska</t>
  </si>
  <si>
    <t>zaporizka</t>
  </si>
  <si>
    <t>Запорожская</t>
  </si>
  <si>
    <t>Zaporizka</t>
  </si>
  <si>
    <t>zhytomyrska</t>
  </si>
  <si>
    <t>Житомирская</t>
  </si>
  <si>
    <t>Zhytomyrska</t>
  </si>
  <si>
    <t>y_n_dk_na</t>
  </si>
  <si>
    <t>Do not know</t>
  </si>
  <si>
    <t>ukrainian</t>
  </si>
  <si>
    <t>Украинское</t>
  </si>
  <si>
    <t>Ukrainian</t>
  </si>
  <si>
    <t>russian</t>
  </si>
  <si>
    <t>Российское</t>
  </si>
  <si>
    <t>Russian</t>
  </si>
  <si>
    <t>hungarian</t>
  </si>
  <si>
    <t>Венгерское</t>
  </si>
  <si>
    <t>Hungarian</t>
  </si>
  <si>
    <t>polish</t>
  </si>
  <si>
    <t>Польское</t>
  </si>
  <si>
    <t>Polish</t>
  </si>
  <si>
    <t>czech</t>
  </si>
  <si>
    <t>Чешское</t>
  </si>
  <si>
    <t>Czech</t>
  </si>
  <si>
    <t>moldovan</t>
  </si>
  <si>
    <t>Молдавское</t>
  </si>
  <si>
    <t>Moldovan</t>
  </si>
  <si>
    <t>bulgarian</t>
  </si>
  <si>
    <t>Болгарское</t>
  </si>
  <si>
    <t>Bulgarian</t>
  </si>
  <si>
    <t>slovakian</t>
  </si>
  <si>
    <t>Словацкое</t>
  </si>
  <si>
    <t>Slovakian</t>
  </si>
  <si>
    <t>romanian</t>
  </si>
  <si>
    <t>Румынское</t>
  </si>
  <si>
    <t>Romanian</t>
  </si>
  <si>
    <t>stateless</t>
  </si>
  <si>
    <t>Без гражданства</t>
  </si>
  <si>
    <t>Stateless</t>
  </si>
  <si>
    <t>Другое, укажите</t>
  </si>
  <si>
    <t>Other, please specify</t>
  </si>
  <si>
    <t>granted_tp</t>
  </si>
  <si>
    <t>Получили временную защиту в Молдове</t>
  </si>
  <si>
    <t>Have been granted temporary protection in Moldova</t>
  </si>
  <si>
    <t>applied_tp</t>
  </si>
  <si>
    <t>Подали заявление на временную защиту и ожидают решения</t>
  </si>
  <si>
    <t>Have applied for temporary protection and waiting for decision</t>
  </si>
  <si>
    <t>grandet_ref_status</t>
  </si>
  <si>
    <t>Получили официальный статус беженца (через формальный процесс определения беженца)</t>
  </si>
  <si>
    <t>Have been granted official refugee status, (through formal refugee determination process)</t>
  </si>
  <si>
    <t>applied_ref_status</t>
  </si>
  <si>
    <t>Подали заявление на статус беженца и ожидают решения</t>
  </si>
  <si>
    <t>Have applied for refugee status and waiting for decision</t>
  </si>
  <si>
    <t>temp_residence_permit</t>
  </si>
  <si>
    <t>Временное / краткосрочное разрешение на проживание или виза (менее 12 месяцев — не связано с временной защитой)</t>
  </si>
  <si>
    <t>Temporary / short-term residence permit or visa (less than 12 months - unconnected to temporary protection)</t>
  </si>
  <si>
    <t>permanent_residence_permit</t>
  </si>
  <si>
    <t>Постоянное / долгосрочное разрешение на проживание или виза (12 месяцев и более — не связано с временной защитой)</t>
  </si>
  <si>
    <t>Permanent / long-term residence permit or visa (12 months or more - unconnected to temporary protection)</t>
  </si>
  <si>
    <t>visa</t>
  </si>
  <si>
    <t>Схема безвизового въезда</t>
  </si>
  <si>
    <t>Visa free scheme</t>
  </si>
  <si>
    <t>work_permit</t>
  </si>
  <si>
    <t>Имеют разрешение на работу</t>
  </si>
  <si>
    <t>Have a work permit</t>
  </si>
  <si>
    <t>study_permit</t>
  </si>
  <si>
    <t>Имеют разрешение на учебу</t>
  </si>
  <si>
    <t>Have a study permit</t>
  </si>
  <si>
    <t>visitor_visa</t>
  </si>
  <si>
    <t>Имеют туристическую визу</t>
  </si>
  <si>
    <t>Have a visitor’s visa</t>
  </si>
  <si>
    <t>citizen</t>
  </si>
  <si>
    <t>Гражданство</t>
  </si>
  <si>
    <t>Citizen</t>
  </si>
  <si>
    <t>no_legal_status</t>
  </si>
  <si>
    <t>Нет законного статуса</t>
  </si>
  <si>
    <t>No legal status</t>
  </si>
  <si>
    <t>no_formal_edu</t>
  </si>
  <si>
    <t>Без формального образования</t>
  </si>
  <si>
    <t>No formal education</t>
  </si>
  <si>
    <t>primary_education</t>
  </si>
  <si>
    <t>Начальное образование</t>
  </si>
  <si>
    <t>Primary education</t>
  </si>
  <si>
    <t>lower_secondary</t>
  </si>
  <si>
    <t>Младшие классы средней школы / неполное среднее образование</t>
  </si>
  <si>
    <t>Lower secondary / incomplete secondary</t>
  </si>
  <si>
    <t>upper_secondary</t>
  </si>
  <si>
    <t>Старшие классы средней школы / средняя школа</t>
  </si>
  <si>
    <t>Upper secondary / high school</t>
  </si>
  <si>
    <t>vocational_technical</t>
  </si>
  <si>
    <t>Профессионально-техническая средняя школа</t>
  </si>
  <si>
    <t>Vocational / technical secondary school</t>
  </si>
  <si>
    <t>post_secondary</t>
  </si>
  <si>
    <t>Профессиональное образование после средней школы / колледж / техникум</t>
  </si>
  <si>
    <t>Post-secondary vocational / college / technical school</t>
  </si>
  <si>
    <t>bachelors_degree</t>
  </si>
  <si>
    <t>Степень бакалавра (университет)</t>
  </si>
  <si>
    <t>Bachelor’s degree (university)</t>
  </si>
  <si>
    <t>specialization</t>
  </si>
  <si>
    <t>Специалист (специалитет)</t>
  </si>
  <si>
    <t>Specialization</t>
  </si>
  <si>
    <t>masters_degree</t>
  </si>
  <si>
    <t>Степень магистра / профессиональное высшее образование (например, медицина, фармация, ветеринария, архитектура)</t>
  </si>
  <si>
    <t>Master’s degree / professional higher education (e.g., Medicine, Pharmacy, Veterinary, Architecture)</t>
  </si>
  <si>
    <t>doctorate</t>
  </si>
  <si>
    <t>Докторская степень / постдокторантура</t>
  </si>
  <si>
    <t>Doctorate / Postdoctorate</t>
  </si>
  <si>
    <t>none</t>
  </si>
  <si>
    <t>Ни одно</t>
  </si>
  <si>
    <t>None</t>
  </si>
  <si>
    <t>preschool</t>
  </si>
  <si>
    <t>Дошкольное образование</t>
  </si>
  <si>
    <t>Preschool</t>
  </si>
  <si>
    <t>primary_school</t>
  </si>
  <si>
    <t>Начальная школа (1–4 классы)</t>
  </si>
  <si>
    <t>Primary school (grades 1–4)</t>
  </si>
  <si>
    <t>lower_middle_secondary</t>
  </si>
  <si>
    <t>Младшие классы средней школы (5–9 классы)</t>
  </si>
  <si>
    <t>Lower secondary / Middle school (grades 5–9)</t>
  </si>
  <si>
    <t>upper_high_secondary</t>
  </si>
  <si>
    <t>Старшая средняя школа / Старшие классы (10–12 классы)</t>
  </si>
  <si>
    <t>Upper secondary / High school (grades 10–12)</t>
  </si>
  <si>
    <t>vocational_technical_school</t>
  </si>
  <si>
    <t>Профессионально-техническое училище / Техникум / Ремесленное училище</t>
  </si>
  <si>
    <t>Vocational / Technical school / Trade school</t>
  </si>
  <si>
    <t>short_prof_trainings</t>
  </si>
  <si>
    <t>Краткосрочное профессиональное обучение / курсы / семинары (неформальное образование)</t>
  </si>
  <si>
    <t>Short professional training / courses / workshops (non-formal education)</t>
  </si>
  <si>
    <t>post_secondary_vocational</t>
  </si>
  <si>
    <t>Постсреднее профессиональное образование / Колледж / Центр передового опыта</t>
  </si>
  <si>
    <t>Post-secondary vocational / College / Center of excellence</t>
  </si>
  <si>
    <t>bachelor_university_degree</t>
  </si>
  <si>
    <t>Бакалавриат / Университет</t>
  </si>
  <si>
    <t>Bachelor’s degree / University</t>
  </si>
  <si>
    <t>master_professional_degree</t>
  </si>
  <si>
    <t>Магистратура / Профессиональное высшее образование</t>
  </si>
  <si>
    <t>Master’s degree / Professional higher education</t>
  </si>
  <si>
    <t>Докторантура / Постдокторантура</t>
  </si>
  <si>
    <t>Другое, пожалуйста, уточните</t>
  </si>
  <si>
    <t>employer</t>
  </si>
  <si>
    <t>Работодатель</t>
  </si>
  <si>
    <t>Employer</t>
  </si>
  <si>
    <t>self_employed</t>
  </si>
  <si>
    <t>Самозанятый</t>
  </si>
  <si>
    <t>Self-employed</t>
  </si>
  <si>
    <t>paid_employee</t>
  </si>
  <si>
    <t>Наёмный работник с оплатой</t>
  </si>
  <si>
    <t>Paid employee</t>
  </si>
  <si>
    <t>unpaid_fam_worker</t>
  </si>
  <si>
    <t>Неоплачиваемый член семьи, работающий в семейном бизнесе</t>
  </si>
  <si>
    <t>Unpaid family worker</t>
  </si>
  <si>
    <t>absent_from_work</t>
  </si>
  <si>
    <t>Есть работа/бизнес, но временно отсутствует на работе</t>
  </si>
  <si>
    <t>Has a job/business but temporarily absent from work</t>
  </si>
  <si>
    <t>unemployed</t>
  </si>
  <si>
    <t>Безработный</t>
  </si>
  <si>
    <t>Unemployed</t>
  </si>
  <si>
    <t>not_looking_for_work</t>
  </si>
  <si>
    <t>Не ищет работу</t>
  </si>
  <si>
    <t>Not looking for work</t>
  </si>
  <si>
    <t>full_time_student</t>
  </si>
  <si>
    <t>Студент очной формы обучения (не работает)</t>
  </si>
  <si>
    <t>Full-time student (not working)</t>
  </si>
  <si>
    <t>homemaker</t>
  </si>
  <si>
    <t>Домохозяйка / Домохозяин</t>
  </si>
  <si>
    <t>Homemaker</t>
  </si>
  <si>
    <t>retired</t>
  </si>
  <si>
    <t>На пенсии / слишком стар для работы</t>
  </si>
  <si>
    <t>Retired / too old to work</t>
  </si>
  <si>
    <t>unable_work_disability</t>
  </si>
  <si>
    <t>Не может работать из-за ограниченных возможностей или длительного заболевания</t>
  </si>
  <si>
    <t>Unable to work due to disability or long-term illness</t>
  </si>
  <si>
    <t>annual_leave</t>
  </si>
  <si>
    <t>Ежегодный отпуск или учебный отпуск; курсы обучения или профессионального развития; болезнь, несчастный случай (медицинская справка); декретный отпуск по беременности/отцовству;</t>
  </si>
  <si>
    <t>Annual leave or study leave; training or professional development courses; illness, accident (medical certificate); maternity/paternity leave;</t>
  </si>
  <si>
    <t>technival_unemployment</t>
  </si>
  <si>
    <t>Техническая безработица (отсутствие сырья или энергии, отсутствие заказов/клиентов); забастовка или трудовой конфликт; выходные, праздники, гибкий график; временная неактивность в сельском хозяйстве; семейные обязанности; неблагоприятные погодные условия</t>
  </si>
  <si>
    <t>Technical unemployment (lack of raw materials or energy, lack of orders/clients); strike or labor conflict; days off, holidays, flexible schedule; temporary inactivity in agriculture; family responsibilities; unfavorable weather conditions</t>
  </si>
  <si>
    <t>Другое (отпуск по уходу за ребёнком до 3 или 4/6 лет; отпуск по семейным обстоятельствам; сезонная работа (работник/самозанятый))</t>
  </si>
  <si>
    <t>Other (childcare leave up to 3 or 4/6 years; leave of absence; seasonal work (employee/self-employed))</t>
  </si>
  <si>
    <t>waiting_for_reason</t>
  </si>
  <si>
    <t>Ждёт начала сезона (работа сезонная)</t>
  </si>
  <si>
    <t>Waiting for the season to start (employment is seasonal)</t>
  </si>
  <si>
    <t>found_job</t>
  </si>
  <si>
    <t>Уже нашёл работу/бизнес, ждёт начала</t>
  </si>
  <si>
    <t>Already found a job/business, waiting to start</t>
  </si>
  <si>
    <t>tired_of_looking_for_job</t>
  </si>
  <si>
    <t>Устал искать работу, нет подходящей работы в этом районе</t>
  </si>
  <si>
    <t>Tired of looking for jobs, no suitable jobs in the area</t>
  </si>
  <si>
    <t>family_responsibilities</t>
  </si>
  <si>
    <t>Есть семейные или домашние обязанности, включая уход за детьми или пожилыми</t>
  </si>
  <si>
    <t>Has family or household responsibilities, including taking care of children or elderly</t>
  </si>
  <si>
    <t>disability</t>
  </si>
  <si>
    <t>Есть ограниченные возможности, травма, болезнь</t>
  </si>
  <si>
    <t>Has a disability, injury, illness</t>
  </si>
  <si>
    <t>student</t>
  </si>
  <si>
    <t>Учится</t>
  </si>
  <si>
    <t>Is a student</t>
  </si>
  <si>
    <t>undergoing_vocational_training</t>
  </si>
  <si>
    <t>Проходит профессиональное обучение</t>
  </si>
  <si>
    <t>Is undergoing vocational training</t>
  </si>
  <si>
    <t>doing_unpaid_volunteering</t>
  </si>
  <si>
    <t>Выполняет неоплачиваемую волонтёрскую работу</t>
  </si>
  <si>
    <t>Is doing unpaid volunteering</t>
  </si>
  <si>
    <t>not_interested_in_finding</t>
  </si>
  <si>
    <t>Не интересуется поиском работы</t>
  </si>
  <si>
    <t>Not interested in finding a job</t>
  </si>
  <si>
    <t>not_planning_to_stay_here</t>
  </si>
  <si>
    <t>Не планирует оставаться здесь</t>
  </si>
  <si>
    <t>Not planning to stay here</t>
  </si>
  <si>
    <t>На пенсии</t>
  </si>
  <si>
    <t>Is retired</t>
  </si>
  <si>
    <t>agriculture</t>
  </si>
  <si>
    <t>Сельское хозяйство, лесное хозяйство, рыболовство (включает выращивание сельскохозяйственных культур и разведение животных: фермы, рыбоводческие хозяйства, рыболовные компании, питомники растений, лесозаготовительные компании, охотничьи и ловчие хозяйства)</t>
  </si>
  <si>
    <t>AGRICULTURE, FORESTRY, FISHING (includes growing of crops and raising and breeding of animals: farms, fish farms, fishing companies, plant nurseries, logging companies, hunting and trapping businesses)</t>
  </si>
  <si>
    <t>mining</t>
  </si>
  <si>
    <t>Добыча полезных ископаемых (включает добычу минералов: шахты, карьеры, газодобывающие, торфяные, нефтедобывающие компании)</t>
  </si>
  <si>
    <t>MINING (includes extraction of minerals: mines, quarries, gas, peat, oil extraction companies)</t>
  </si>
  <si>
    <t>manufacturing</t>
  </si>
  <si>
    <t>Производство (включает производство продуктов питания и непродовольственных товаров: фабрики, заводы, сборочные предприятия, мельницы, предприятия по изготовлению ремесленных изделий, текстиля, мебели, молокопастеризационные заводы, заводы по разливу воды)</t>
  </si>
  <si>
    <t>MANUFACTURING (includes manufacture of food and non-food products: factories, plants, assembly plants, mills, businesses making crafts, textiles, furniture, milk pasteurizing plants, water bottling plants)</t>
  </si>
  <si>
    <t>Электроэнергия, газ, водоснабжение, управление отходами (включает компании по электричеству, газу, воде, очистные сооружения, компании по сбору отходов)</t>
  </si>
  <si>
    <t>ELECTRICITY, GAS, WATER SUPPLY, WASTE MANAGEMENT (includes electric, gas, water companies, water treatment facilities, sewage treatment facilities, waste collection companies)</t>
  </si>
  <si>
    <t>construction</t>
  </si>
  <si>
    <t>Строительство (включает строительные компании, предприятия, занимающиеся строительством или ремонтом домов, зданий, автомагистралей, улиц, мостов, промышленных объектов, сноса и подготовки площадок, электромонтажные, сантехнические и другие строительные работы, окраску зданий внутри и снаружи)</t>
  </si>
  <si>
    <t>CONSTRUCTION (includes construction companies, businesses engaged in construction or repair of houses, buildings, motorways, streets, bridges, industrial facilities, companies engaged in demolition and site preparation works, electrical, plumbing or other construction installation work, building painting (interior and exterior))</t>
  </si>
  <si>
    <t>trading</t>
  </si>
  <si>
    <t>Торговля (покупка и продажа), ремонт автомобилей и мотоциклов (включает магазины, рынки, автосервисы, международные и внутренние торговые компании, продавцы на дому, уличные торговые точки, комиссионеров, продающих любые товары)</t>
  </si>
  <si>
    <t>TRADING (buying and selling), car &amp; motorcycle repair (includes shops, market places, mechanic workshops, international and domestic trading companies, door-to-door sellers, street stalls, commission agents selling any type of products)</t>
  </si>
  <si>
    <t>transportation</t>
  </si>
  <si>
    <t>Транспорт и хранение (включает грузовые компании, автобусные компании, такси, паромные компании, парковочные предприятия, компании по хранению, почтовые службы)</t>
  </si>
  <si>
    <t>TRANSPORTATION AND STORAGE (includes trucking companies, bus companies, taxis, ferry companies, parking businesses, storage companies, mail service providers)</t>
  </si>
  <si>
    <t>accomodation_and_food</t>
  </si>
  <si>
    <t>Жильё и услуги питания (включает отели, мотели, гостевые дома, пансионы, общежития, рестораны, бары, таверны, кофейни, столовые, торговые точки с едой, передвижные торговые тележки, кейтеринг, столовые)</t>
  </si>
  <si>
    <t>ACCOMMODATION AND FOOD SERVICES (includes hotels, motels, guesthouses, pensions, boarding houses, student residences, restaurants, bars, taverns, coffee shops, cafeterias, food stalls, mobile food carts, event catering, canteens)</t>
  </si>
  <si>
    <t>financial</t>
  </si>
  <si>
    <t>Финансовые, страховые и услуги с недвижимостью (включает страхование, перестрахование и пенсионное финансирование, покупку, продажу или аренду недвижимости)</t>
  </si>
  <si>
    <t>FINANCIAL, INSURANCE, REAL ESTATE SERVICES (including insurance, reinsurance and pension funding activities, selling, buying or renting real estate)</t>
  </si>
  <si>
    <t>professional_services</t>
  </si>
  <si>
    <t>Профессиональные и административные услуги (все виды деятельности, поддерживающие общие бизнес-операции: специализированные профессиональные услуги, такие как юридические, бухгалтерские, рекламные и консалтинговые услуги, архитектурные и инженерные услуги, охрана, клининг и упаковка, научные исследования и разработки)</t>
  </si>
  <si>
    <t>PROFESSIONAL AND ADMINISTRATIVE SERVICES (all activities that support general business operations: specialized professional activities like legal, accounting, advertising and management consultancy services, architecture and engineering services, security, cleaning and packaging services, scientific research and development)</t>
  </si>
  <si>
    <t>public_admn</t>
  </si>
  <si>
    <t>Государственное управление и оборона (включает деятельность, обычно осуществляемую государственными органами)</t>
  </si>
  <si>
    <t>PUBLIC ADMINISTRATION AND DEFENCE (includes activities normally carried out by the public administration)</t>
  </si>
  <si>
    <t>education</t>
  </si>
  <si>
    <t>Образование (включает школы, университеты, дошкольные учреждения, центры профессионального обучения, образовательные учреждения для взрослых, спортивные школы и учебные центры, летние лагеря, художественные и музыкальные центры, религиозные школы, консультационные образовательные услуги)</t>
  </si>
  <si>
    <t>EDUCATION (includes schools, universities, pre-school centers, vocational training centers, adult education providers, sports schools and training centers, summer camps, art and music training centers, religious schools, educational counselling services)</t>
  </si>
  <si>
    <t>health_social_services</t>
  </si>
  <si>
    <t>Здравоохранение и социальные услуги (включает больницы, поликлиники, стоматологические клиники, диагностические лаборатории, центры визуализации, учреждения ухода за больными, дома престарелых, психиатрические центры, учреждения поддерживаемого проживания, учреждения для лечения зависимостей, приюты для бездомных, детские сады)</t>
  </si>
  <si>
    <t>HUMAN HEALTH AND SOCIAL SERVICES (includes hospitals, health clinics, dental clinics, diagnostic laboratories, imaging centers, nursing care facilities, nursing homes, psychiatry centers, assisted living facilities, facilities for treatment of addictions, homeless shelters, child daycare centers)</t>
  </si>
  <si>
    <t>other_services</t>
  </si>
  <si>
    <t>Прочие услуги (искусство, развлечения, коммуникации) (включает искусство и развлечения (библиотеки, музеи, спортивные объекты), производство и распространение информации (издание книг, газет, журналов, телевещание), деятельность организаций (профсоюзы, религиозные и политические организации))</t>
  </si>
  <si>
    <t>OTHER SERVICES (arts, entertainment, communications) (includes arts and entertainment (libraries, museums, sports facilities), production and distribution of information (publishing books, newspapers, magazines, tv broadcasting), activities of organizations (trade unions, religious and political organizations))</t>
  </si>
  <si>
    <t>personal_services</t>
  </si>
  <si>
    <t>Личные услуги или бытовые услуги (личные услуги, такие как прачечные и клининговые услуги, парикмахерские, массажные салоны, чистка обуви, похоронные услуги)</t>
  </si>
  <si>
    <t>PERSONAL SERVICES OR DOMESTIC SERVICES (personal services, like washing and cleaning services, hairdressing, massage salons, shoe shining, funeral homes)</t>
  </si>
  <si>
    <t>repair_of_hh_goods</t>
  </si>
  <si>
    <t>Ремонт бытовых товаров или транспортных средств (ремонт компьютеров, личных и других бытовых товаров, включая транспортные средства)</t>
  </si>
  <si>
    <t>REPAIR OF HOUSEHOLD GOODS OR VEHICLES (repair of computers, personal and other household goods, including vehicles)</t>
  </si>
  <si>
    <t>Other (please specify)</t>
  </si>
  <si>
    <t>manager</t>
  </si>
  <si>
    <t>Менеджер (директора, генеральные директора, высокопоставленные должностные лица, менеджеры)</t>
  </si>
  <si>
    <t>MANAGER (directors, chief executives, high level officials, managers)</t>
  </si>
  <si>
    <t>professional</t>
  </si>
  <si>
    <t>Профессионал, техник, специалист (инженеры, архитекторы, биологи, врачи, медсестры и другие медицинские специалисты, ветеринары, учителя, специалисты по финансам, маркетингу, связям с общественностью, IT и телекоммуникациям, юристы, администраторы и агенты бизнеса, культурные администраторы, спортивные и фитнес-инструкторы, религиозные служители, государственные служащие, шеф-повара)</t>
  </si>
  <si>
    <t>PROFESSIONAL, TECHNICIAN, ASSOCIATE PROFESSIONAL (engineers, architects, biologists, medical doctors, nurses and other medicine professionals, veterinarians, teachers, finance, marketing, public relations professions, computer and telecommunication professionals, lawyers, business administrators and agents, culture administrators, sports and fitness workers, religious workers, government professionals, chef)</t>
  </si>
  <si>
    <t>clerical</t>
  </si>
  <si>
    <t>Офисный/клерк (клерки и секретари в разных отраслях)</t>
  </si>
  <si>
    <t>CLERICAL SUPPORT WORKER (clerks and secretaries across different industries)</t>
  </si>
  <si>
    <t>sales</t>
  </si>
  <si>
    <t>Работники продаж, личного ухода, охраны или персональных услуг (продавцы магазинов и рынков, уличные торговцы едой, кассиры и другие работники продаж, повара, официанты, бармены, парикмахеры, косметологи, работники по уходу за детьми, ассистенты учителей, помощники медсестёр на дому, гиды, полицейские, охранники)</t>
  </si>
  <si>
    <t>SALES, PERSONAL CARE, PROTECTIVE OR PERSONAL SERVICES WORKER (shop keepers and salespersons, market sellers, street food sellers, cashiers and other sales workers, cooks, waiters, bartenders, hairdressers, beauticians, childcare workers, teacher aides, home nursing aids, travel guides, police officers, security guards)</t>
  </si>
  <si>
    <t>Работники сельского хозяйства, лесного хозяйства или рыболовства (фермеры, рыбаки, животноводы, лесники, охотники, ловцы)</t>
  </si>
  <si>
    <t>AGRICULTURE, FORESTRY OR FISHERY WORKER (farmers, fishers, animal producers, forestry workers, hunters, trappers)</t>
  </si>
  <si>
    <t>craft</t>
  </si>
  <si>
    <t>Работники ремесел и смежных профессий (строительство, электротехника, металлообработка, деревообработка, текстиль, переработка пищевых продуктов: строительные и строительные ремесленники, маляры, кузнецы, слесари, металлисты, монтажники электрических, электронных и телекоммуникационных систем, работники пищевой промышленности и ремесел, портные, обувщики, производители мебели)</t>
  </si>
  <si>
    <t>CRAFT, RELATED TRADES WORKER (building, electrical, metal, wood, textiles, food processing (craft workers in building and construction, painters, blacksmiths, toolmakers, metal workers, electrical, electronic, telecommunication installers and repairers, food processing and handicraft workers, tailors, shoe makers, furniture makers))</t>
  </si>
  <si>
    <t>plant</t>
  </si>
  <si>
    <t>Операторы станков или машин, сборщики, водители (операторы станков, сборщики на шахтах, фабриках по производству текстиля, химических, металлических, резиновых, пластиковых, бумажных, пищевых продуктов, деревообрабатывающие операторы; любые водители, члены экипажа судов)</t>
  </si>
  <si>
    <t>PLANT OR MACHINE OPERATOR, ASSEMBLER, DRIVER (machine operators, assemblers in mining, factories making textiles, chemical, metal, rubber, plastic, paper, food products, wood processing operators. Any drivers, ship deck crews)</t>
  </si>
  <si>
    <t>cleaner</t>
  </si>
  <si>
    <t>Уборщики, помощники, рабочие, уличные работники, сборщики мусора (элементарные профессии и разовые работы в разных отраслях: уборщики (домашние, гостиничные, офисные), помощники в сельском хозяйстве, рабочие в горнодобыче, строительстве, производстве, транспорте, приготовления фастфуда, помощники на кухне, уличные продавцы непродовольственных товаров, сборщики и переработчики отходов)</t>
  </si>
  <si>
    <t>CLEANER, HELPER, LABOURER, STREET WORKER, REFUSE WORKER (elementary occupations and in odd-jobs in different industries: cleaners (domestic, hotel, office), helpers in agriculture, labourers in mining, construction, manufacturing, transport, fast food preparers, kitchen helpers, non-food street sellers, waste pickers, recycling workers)</t>
  </si>
  <si>
    <t>armed_forces</t>
  </si>
  <si>
    <t>Вооружённые силы (офицеры и унтер-офицеры: солдаты, сержанты, военная полиция)</t>
  </si>
  <si>
    <t>ARMED FORCES (commissioned and non-commissioned officers: soldiers, sergeants, military police)</t>
  </si>
  <si>
    <t>fixed_term_contract_written</t>
  </si>
  <si>
    <t>Контракт с фиксированным сроком (письменный)</t>
  </si>
  <si>
    <t>Fixed-term contract (written)</t>
  </si>
  <si>
    <t>open_ended_contract</t>
  </si>
  <si>
    <t>Бессрочный / постоянный контракт (письменный)</t>
  </si>
  <si>
    <t>Open-ended / permanent contract (written)</t>
  </si>
  <si>
    <t>fixed_term_agreement</t>
  </si>
  <si>
    <t>Соглашение с фиксированным сроком (устное или неофициальное, например, сезонная работа)</t>
  </si>
  <si>
    <t>Fixed-term agreement (verbal or informal, e.g., seasonal work)</t>
  </si>
  <si>
    <t>casual_daily_labour</t>
  </si>
  <si>
    <t>Случайная/ежедневная работа (устная или неофициальная, очень краткосрочная)</t>
  </si>
  <si>
    <t>Casual/daily labour (verbal or informal, very short-term work)</t>
  </si>
  <si>
    <t>open_ended_agreement</t>
  </si>
  <si>
    <t>Бессрочное / постоянное соглашение (устное или неофициальное)</t>
  </si>
  <si>
    <t>Open-ended / permanent agreement (verbal or informal)</t>
  </si>
  <si>
    <t>Полная занятость</t>
  </si>
  <si>
    <t>Full-time</t>
  </si>
  <si>
    <t>part_time</t>
  </si>
  <si>
    <t>Неполная занятость</t>
  </si>
  <si>
    <t>Part-time</t>
  </si>
  <si>
    <t>emloyed_in_person_md</t>
  </si>
  <si>
    <t>Работает лично у работодателя в Молдове</t>
  </si>
  <si>
    <t>Employed in person by an employer in Moldova</t>
  </si>
  <si>
    <t>employed_remotely_md</t>
  </si>
  <si>
    <t>Работает удалённо у работодателя в Молдове</t>
  </si>
  <si>
    <t>Employed remotely by an employer in Moldova</t>
  </si>
  <si>
    <t>employed_hybrid_md</t>
  </si>
  <si>
    <t>Работает в гибридном формате у работодателя в Молдове</t>
  </si>
  <si>
    <t>Employed hybrid by an employer in Moldova</t>
  </si>
  <si>
    <t>employed_remotely_ukr</t>
  </si>
  <si>
    <t>Работает удалённо у работодателя в Украине</t>
  </si>
  <si>
    <t>Employed remotely by an employer in Ukraine</t>
  </si>
  <si>
    <t>employed_remotely_oth</t>
  </si>
  <si>
    <t>Работает удалённо у работодателя в другой стране (не Украина и не Молдова)</t>
  </si>
  <si>
    <t>Employed remotely by an employer in other country (not Ukraine or Moldova)</t>
  </si>
  <si>
    <t>employed_in_person_abroad</t>
  </si>
  <si>
    <t>Работает лично за границей (например, моряки, члены экипажей круизных судов, работники морских платформ, международные контрактники)</t>
  </si>
  <si>
    <t>Employed in person abroad (e.g., seafarer, cruise ship crew, offshore worker, international contractor)</t>
  </si>
  <si>
    <t>significantly_below</t>
  </si>
  <si>
    <t>Значительно ниже моих/данного человека навыков или квалификации</t>
  </si>
  <si>
    <t>Significantly below my/this person’s skills or qualifications</t>
  </si>
  <si>
    <t>somewhat_below</t>
  </si>
  <si>
    <t>Немного ниже моих/данного человека навыков или квалификации</t>
  </si>
  <si>
    <t>Somewhat below my/this person’s skills or qualifications</t>
  </si>
  <si>
    <t>matches</t>
  </si>
  <si>
    <t>Соответствует моим/данного человека навыкам или квалификации</t>
  </si>
  <si>
    <t>Matches my/this person’s skills or qualifications</t>
  </si>
  <si>
    <t>requires_some</t>
  </si>
  <si>
    <t>Требует некоторых навыков/квалификаций, которые мне/ему нужно получить</t>
  </si>
  <si>
    <t>Requires some skills/qualifications I/they need to obtain</t>
  </si>
  <si>
    <t>requires_many</t>
  </si>
  <si>
    <t>Требует многих навыков/квалификаций, которые мне/ему нужно получить</t>
  </si>
  <si>
    <t>Requires many skills/qualifications I/they need to obtain</t>
  </si>
  <si>
    <t>Нет — трудностей нет</t>
  </si>
  <si>
    <t>None - no difficulties</t>
  </si>
  <si>
    <t>not_actively_looking</t>
  </si>
  <si>
    <t>Не ищет работу активно</t>
  </si>
  <si>
    <t>Not actively looking for work</t>
  </si>
  <si>
    <t>kack_work_permit</t>
  </si>
  <si>
    <t>Отсутствие разрешения на работу</t>
  </si>
  <si>
    <t>Lack of work permit</t>
  </si>
  <si>
    <t>lack_knowledge</t>
  </si>
  <si>
    <t>Недостаток знаний местного языка</t>
  </si>
  <si>
    <t>Lack of knowledge of local language</t>
  </si>
  <si>
    <t>lack_documentation</t>
  </si>
  <si>
    <t>Отсутствие других документов</t>
  </si>
  <si>
    <t>Lack of other documentation</t>
  </si>
  <si>
    <t>lack_formal_work</t>
  </si>
  <si>
    <t>Отсутствие официальной работы (не хочет неофициальную работу)</t>
  </si>
  <si>
    <t>Lack of formal work (do not want an informal job)</t>
  </si>
  <si>
    <t>cannot_find_decent_pay</t>
  </si>
  <si>
    <t>Не может найти работу с достойной оплатой</t>
  </si>
  <si>
    <t>Cannot find a job with a decent pay</t>
  </si>
  <si>
    <t>finding_flexible_schedule</t>
  </si>
  <si>
    <t>Найти работу с подходящим или гибким графиком</t>
  </si>
  <si>
    <t>Finding work with a suitable or flexible schedule</t>
  </si>
  <si>
    <t>lack_emp_opportunities_to_my_skills</t>
  </si>
  <si>
    <t>Отсутствие возможностей трудоустройства, соответствующих моим навыкам или опыту</t>
  </si>
  <si>
    <t>Lack of employment opportunities suited to my skills or experience</t>
  </si>
  <si>
    <t>lack_emp_opportunities_for_age</t>
  </si>
  <si>
    <t>Отсутствие возможностей трудоустройства для человека моего возраста</t>
  </si>
  <si>
    <t>Lack of employment opportunities for someone of my age</t>
  </si>
  <si>
    <t>lack_access_child_services</t>
  </si>
  <si>
    <t>Отсутствие доступа к услугам по уходу за детьми</t>
  </si>
  <si>
    <t>Lack of access to childcare services</t>
  </si>
  <si>
    <t>lack_access_transport</t>
  </si>
  <si>
    <t>Отсутствие доступа к транспорту</t>
  </si>
  <si>
    <t>Lack of access to transport</t>
  </si>
  <si>
    <t>lack_education</t>
  </si>
  <si>
    <t>Недостаток образования / признания квалификаций</t>
  </si>
  <si>
    <t>Lack of education / skills recognition</t>
  </si>
  <si>
    <t>lack_inf</t>
  </si>
  <si>
    <t>Недостаток информации о том, как выйти на рынок труда</t>
  </si>
  <si>
    <t>Lack of information on how to access the labour market</t>
  </si>
  <si>
    <t>lack_registred_address</t>
  </si>
  <si>
    <t>Отсутствие зарегистрированного адреса / места проживания</t>
  </si>
  <si>
    <t>Lack of registered address / location</t>
  </si>
  <si>
    <t>need_to_take_care</t>
  </si>
  <si>
    <t>Необходимость заботы о других членах домохозяйства</t>
  </si>
  <si>
    <t>Need to take care of other household member(s)</t>
  </si>
  <si>
    <t>not_planning_to_stay</t>
  </si>
  <si>
    <t>Не планирует оставаться в этой стране</t>
  </si>
  <si>
    <t>Not planning to stay in this country</t>
  </si>
  <si>
    <t>discrimination</t>
  </si>
  <si>
    <t>Дискриминация</t>
  </si>
  <si>
    <t>Discrimination</t>
  </si>
  <si>
    <t>y_n_dk</t>
  </si>
  <si>
    <t>seeing_glasses</t>
  </si>
  <si>
    <t>Зрение, даже когда в очках</t>
  </si>
  <si>
    <t>Seeing, even if wearing glasses</t>
  </si>
  <si>
    <t>hearing_aid</t>
  </si>
  <si>
    <t>Слух, даже в случае использования слухового аппарата</t>
  </si>
  <si>
    <t>Hearing, even if using a hearing aid</t>
  </si>
  <si>
    <t>walking_steps</t>
  </si>
  <si>
    <t>Передвижение или подъем по лестнице</t>
  </si>
  <si>
    <t>Walking or climbing steps</t>
  </si>
  <si>
    <t>remembering_concentrating</t>
  </si>
  <si>
    <t>Память или концентрация внимания</t>
  </si>
  <si>
    <t>Remembering or concentrating</t>
  </si>
  <si>
    <t>self_dressing</t>
  </si>
  <si>
    <t>Уход за собой, например, мытье всего тела или одевание одежды</t>
  </si>
  <si>
    <t>Self-care, such as washing all over or dressing</t>
  </si>
  <si>
    <t>communicating_language</t>
  </si>
  <si>
    <t>Коммуникация, например, понимание или быть понятным на родном языке</t>
  </si>
  <si>
    <t>Communicating, such as understanding or being understood using usual language</t>
  </si>
  <si>
    <t>no_issues</t>
  </si>
  <si>
    <t>Нет проблем</t>
  </si>
  <si>
    <t>No issues</t>
  </si>
  <si>
    <t>difficulty</t>
  </si>
  <si>
    <t>some_difficulty</t>
  </si>
  <si>
    <t>Некоторые трудности</t>
  </si>
  <si>
    <t>Some difficulty</t>
  </si>
  <si>
    <t>a_lot_of_difficulty</t>
  </si>
  <si>
    <t>Большие трудности</t>
  </si>
  <si>
    <t>A lot of difficulty</t>
  </si>
  <si>
    <t>cannot_do</t>
  </si>
  <si>
    <t>Вообще не могу</t>
  </si>
  <si>
    <t>Cannot do at all</t>
  </si>
  <si>
    <t>prefer_not_to_answer</t>
  </si>
  <si>
    <t>yes_severe_lvl_1</t>
  </si>
  <si>
    <t>Да, тяжёлая (Уровень I)</t>
  </si>
  <si>
    <t>Yes, severe (Level I)</t>
  </si>
  <si>
    <t>yes_pronounced_lvl_2</t>
  </si>
  <si>
    <t>Да, выраженная / значительная (Уровень II)</t>
  </si>
  <si>
    <t>Yes, pronounced / significant (Level II)</t>
  </si>
  <si>
    <t>yes_moderate_lvl_3</t>
  </si>
  <si>
    <t>Да, умеренная (Уровень III)</t>
  </si>
  <si>
    <t>Yes, moderate (Level III)</t>
  </si>
  <si>
    <t>Prefer not to asnwer</t>
  </si>
  <si>
    <t>treated_myself_ind</t>
  </si>
  <si>
    <t>Лечился(сь) самостоятельно (самолечение)</t>
  </si>
  <si>
    <t>Treated myself/themselves independently (self-medication)</t>
  </si>
  <si>
    <t>waited_for_problem_resolve</t>
  </si>
  <si>
    <t>Ждал(а), пока проблема решится сама</t>
  </si>
  <si>
    <t>Waited for the problem to resolve on its own</t>
  </si>
  <si>
    <t>could_not_afford</t>
  </si>
  <si>
    <t>Не мог(ла) себе позволить (слишком дорого)</t>
  </si>
  <si>
    <t>Could not afford it (too expensive)</t>
  </si>
  <si>
    <t>waiting_time_for_consultation</t>
  </si>
  <si>
    <t>Время ожидания консультации было слишком долгим / список на приём был слишком длинным</t>
  </si>
  <si>
    <t>Waiting time for consultation was too long / appointment list was too long</t>
  </si>
  <si>
    <t>poor_service_quality</t>
  </si>
  <si>
    <t>Услуги низкого качества</t>
  </si>
  <si>
    <t>Services are of poor quality</t>
  </si>
  <si>
    <t>too_far_away</t>
  </si>
  <si>
    <t>Медицинское учреждение находится слишком далеко</t>
  </si>
  <si>
    <t>Medical facility is located too far away</t>
  </si>
  <si>
    <t>Недостаток знаний о том, как получить медицинские услуги — не знает, куда обращаться</t>
  </si>
  <si>
    <t>Lack of knowledge of how to access health services - don't know where to go</t>
  </si>
  <si>
    <t>health_facility_too_far</t>
  </si>
  <si>
    <t>Медицинское учреждение слишком далеко / проблемы с транспортом</t>
  </si>
  <si>
    <t>Health facility too far / transportation issue (e.g. no transport available, long distance, poor roads, no public transport)</t>
  </si>
  <si>
    <t>unable_to_make_an_appointment</t>
  </si>
  <si>
    <t>Невозможность записаться на приём (например: нет доступного транспорта, большое расстояние, плохие дороги, нет общественного транспорта)</t>
  </si>
  <si>
    <t>Unable to make an appointment (e.g. administrative barrier, referral issues for specialist)</t>
  </si>
  <si>
    <t>could_not_afford_transport</t>
  </si>
  <si>
    <t>Не мог(ла) себе позволить транспорт (например: нет денег на автобус, такси или топливо)</t>
  </si>
  <si>
    <t>Could not afford transport  (e.g. no money for bus, taxi, fuel)</t>
  </si>
  <si>
    <t>could_not_afford_fee_at_the_clinic</t>
  </si>
  <si>
    <t>Не мог(ла) себе позволить оплату в клинике или стоимость лекарства</t>
  </si>
  <si>
    <t>Could not afford fee at the clinic or cost of medication</t>
  </si>
  <si>
    <t>could_not_afford_fees_at_hospital</t>
  </si>
  <si>
    <t>Не мог(ла) себе позволить оплату в больнице</t>
  </si>
  <si>
    <t>Could not afford fees at hospital</t>
  </si>
  <si>
    <t>language_barriers</t>
  </si>
  <si>
    <t>Языковые барьеры (например, невозможность общения с медицинским персоналом)</t>
  </si>
  <si>
    <t>Language barriers (ex: unable to communicate with health staff)</t>
  </si>
  <si>
    <t>lack_of_health_insurance</t>
  </si>
  <si>
    <t>Отсутствие медицинской страховки в принимающей стране</t>
  </si>
  <si>
    <t>Lack of health insurance in host country</t>
  </si>
  <si>
    <t>do_not_trust_local_provider</t>
  </si>
  <si>
    <t>Не доверяет местному поставщику услуг</t>
  </si>
  <si>
    <t>Do not trust local provider</t>
  </si>
  <si>
    <t>specific_medication</t>
  </si>
  <si>
    <t>Необходимое конкретное лекарство, лечение или услуга недоступны</t>
  </si>
  <si>
    <t>Specific medication, treatment or service needed unavailable</t>
  </si>
  <si>
    <t>long_waiting_times</t>
  </si>
  <si>
    <t>Длительное время ожидания</t>
  </si>
  <si>
    <t>Long waiting times</t>
  </si>
  <si>
    <t>medical_staff_refused_to_provide_care</t>
  </si>
  <si>
    <t>Медицинский персонал отказался предоставить помощь</t>
  </si>
  <si>
    <t>Medical staff refused to provide care</t>
  </si>
  <si>
    <t>wanted_to_wait_and_see_if_problem_got_better_on_its_own</t>
  </si>
  <si>
    <t>Хотел(а) подождать и посмотреть, улучшится ли состояние самостоятельно</t>
  </si>
  <si>
    <t>Wanted to wait and see if problem got better on its own</t>
  </si>
  <si>
    <t>disability_prevents_access_to_health_facility</t>
  </si>
  <si>
    <t>Ограниченная возможность мешает доступу к медицинскому учреждению</t>
  </si>
  <si>
    <t>Disability prevents access to health facility</t>
  </si>
  <si>
    <t>Другие препятствия, укажите</t>
  </si>
  <si>
    <t>Other barriers, please specify</t>
  </si>
  <si>
    <t>no_expenses</t>
  </si>
  <si>
    <t>Нет расходов</t>
  </si>
  <si>
    <t>No expenses</t>
  </si>
  <si>
    <t>yes_formal</t>
  </si>
  <si>
    <t>Да, официальные расходы (с чеком или документом об оплате)</t>
  </si>
  <si>
    <t>Yes, formal expenses (with receipt or payment document)</t>
  </si>
  <si>
    <t>yes_informal</t>
  </si>
  <si>
    <t>Да, неофициальные расходы (без чека или документа об оплате)</t>
  </si>
  <si>
    <t>Yes, informal expenses (without receipt or payment document)</t>
  </si>
  <si>
    <t>yes_both</t>
  </si>
  <si>
    <t>Да, как официальные, так и неофициальные расходы</t>
  </si>
  <si>
    <t>Yes, both formal and informal expenses</t>
  </si>
  <si>
    <t>yes_employer_contribution</t>
  </si>
  <si>
    <t>Да, ежемесячные взносы от работодателя или субсидированные государством</t>
  </si>
  <si>
    <t>Yes, monthly contributions from employer</t>
  </si>
  <si>
    <t>yes_state_subsidised</t>
  </si>
  <si>
    <t>Да, субсидированное государством (включая получателей временной защиты)</t>
  </si>
  <si>
    <t>Yes, subsidised by the state (including Temporary Protection holders)</t>
  </si>
  <si>
    <t>yes_own_contribution</t>
  </si>
  <si>
    <t>Да, я плачу свои взносы самостоятельно</t>
  </si>
  <si>
    <t>Yes, I pay my own contributions</t>
  </si>
  <si>
    <t>yes_free_health_ins</t>
  </si>
  <si>
    <t>Да, у меня бесплатное медицинское страхование (для пенсионеров, людей с ограниченными возможностями, детей и т.д.)</t>
  </si>
  <si>
    <t>Yes, I have free health insurance (for retired, with disabilities, children, etc.)</t>
  </si>
  <si>
    <t>emp_informally</t>
  </si>
  <si>
    <t>Работает неофициально</t>
  </si>
  <si>
    <t>Employed informally</t>
  </si>
  <si>
    <t>work_abroad</t>
  </si>
  <si>
    <t>Работает за границей или на компанию, базирующуюся за пределами Молдовы</t>
  </si>
  <si>
    <t>Works abroad or for a business based outside Moldova</t>
  </si>
  <si>
    <t>too_expensive</t>
  </si>
  <si>
    <t>Слишком дорого</t>
  </si>
  <si>
    <t>It is too expensive</t>
  </si>
  <si>
    <t>another_type_ins</t>
  </si>
  <si>
    <t>Есть другой тип медицинской страховки (частная страховка, международная медицинская страховка и т.д.)</t>
  </si>
  <si>
    <t>Has another type of medical insurance (private insurance, international health insurance, etc.)</t>
  </si>
  <si>
    <t>legal_registration_issues</t>
  </si>
  <si>
    <t>Проблемы с правовым статусом или регистрацией (нет легального проживания, не зарегистрирован для вз, недостающие документы)</t>
  </si>
  <si>
    <t>Legal or registration issues (no legal residence, not registered for TP, missing documents)</t>
  </si>
  <si>
    <t>separate_living</t>
  </si>
  <si>
    <t>Проживание в отдельной квартире или доме</t>
  </si>
  <si>
    <t>Living in a separate apartment or house</t>
  </si>
  <si>
    <t>sharing_with_others</t>
  </si>
  <si>
    <t>Совместное проживание в квартире или доме с другими (другие беженцы, принимающие семьи и т.д.)</t>
  </si>
  <si>
    <t>Sharing an apartment or house with others (other refugees, hosts, etc)</t>
  </si>
  <si>
    <t>collective_site</t>
  </si>
  <si>
    <t>Коллективное размещение (центр проживания, транзитный центр и т.д.)</t>
  </si>
  <si>
    <t>Collective site (accommodation center, transit center etc.)</t>
  </si>
  <si>
    <t>hotel_hostel</t>
  </si>
  <si>
    <t>Отель/хостел</t>
  </si>
  <si>
    <t>Hotel/hostel</t>
  </si>
  <si>
    <t>workers_accomm</t>
  </si>
  <si>
    <t>Жильё для работников / жильё, предоставленное работодателем</t>
  </si>
  <si>
    <t>Workers Accommodation / Accommodation offered by employer</t>
  </si>
  <si>
    <t>full_payment</t>
  </si>
  <si>
    <t>Полная оплата домохозяйством — домохозяйство оплачивает всю аренду, коммунальные услуги, ипотеку и т.д.</t>
  </si>
  <si>
    <t>Full payment covered by household – household pays all rent, utilities, mortgage, etc.</t>
  </si>
  <si>
    <t>partial_payment</t>
  </si>
  <si>
    <t>Частичная оплата домохозяйством — домохозяйство оплачивает часть аренды и/или коммунальных услуг</t>
  </si>
  <si>
    <t>Partial payment covered by household – household pays part of rent and/or utilities.</t>
  </si>
  <si>
    <t>no_payment</t>
  </si>
  <si>
    <t>Домохозяйство не оплачивает ничего</t>
  </si>
  <si>
    <t>No payment covered by household – household does not pay anything.</t>
  </si>
  <si>
    <t>gov</t>
  </si>
  <si>
    <t>Государственная / общественная программа — например, центр проживания, транзитный центр, программа бесплатного жилья</t>
  </si>
  <si>
    <t>Government/public scheme – e.g., accommodation centre, transit centre, free housing scheme</t>
  </si>
  <si>
    <t>ngo_un</t>
  </si>
  <si>
    <t>НПО / ООН / организации гражданского общества — например, гуманитарная помощь, программы для беженцев</t>
  </si>
  <si>
    <t>NGO/UN/Civil Society Organisation – e.g., humanitarian aid, refugee programs</t>
  </si>
  <si>
    <t>relatives</t>
  </si>
  <si>
    <t>Родственники / близкие друзья</t>
  </si>
  <si>
    <t>Relatives/close friends</t>
  </si>
  <si>
    <t>local_person</t>
  </si>
  <si>
    <t>Местное лицо / не родственник</t>
  </si>
  <si>
    <t>Local person/unrelated</t>
  </si>
  <si>
    <t>Жильё, предоставленное работодателем / рабочим местом</t>
  </si>
  <si>
    <t>Employer/workplace-provided accommodation</t>
  </si>
  <si>
    <t>verbal_agrreement</t>
  </si>
  <si>
    <t>У нас только устная договорённость</t>
  </si>
  <si>
    <t>We only have a verbal agreement</t>
  </si>
  <si>
    <t>yes_written</t>
  </si>
  <si>
    <t>Да, у нас есть письменная договорённость</t>
  </si>
  <si>
    <t>Yes, we have a written agreement</t>
  </si>
  <si>
    <t>Нет, у нас нет никакой договорённости</t>
  </si>
  <si>
    <t>No, we do not have any agreement</t>
  </si>
  <si>
    <t>public_network</t>
  </si>
  <si>
    <t>Общественная сеть</t>
  </si>
  <si>
    <t>Public network</t>
  </si>
  <si>
    <t>spring_well</t>
  </si>
  <si>
    <t>Родник/колодец</t>
  </si>
  <si>
    <t>Spring/well</t>
  </si>
  <si>
    <t>bottled_water</t>
  </si>
  <si>
    <t>Бутилированная вода</t>
  </si>
  <si>
    <t>Bottled water</t>
  </si>
  <si>
    <t>rainwater_collection</t>
  </si>
  <si>
    <t>Сбор дождевой воды</t>
  </si>
  <si>
    <t>Rainwater collection</t>
  </si>
  <si>
    <t>yes_public</t>
  </si>
  <si>
    <t>Да, общественная система</t>
  </si>
  <si>
    <t>Yes, the public system</t>
  </si>
  <si>
    <t>yes_own</t>
  </si>
  <si>
    <t>Да, собственная канализация</t>
  </si>
  <si>
    <t>Yes, own sewage setup</t>
  </si>
  <si>
    <t>yes_natural_public</t>
  </si>
  <si>
    <t>Да, природный газ (общественная сеть)</t>
  </si>
  <si>
    <t>Yes, natural gas (public network)</t>
  </si>
  <si>
    <t>yes_liquefied</t>
  </si>
  <si>
    <t>Да, сжиженный газ (балон)</t>
  </si>
  <si>
    <t>Yes, liquefied gas (cylinder)</t>
  </si>
  <si>
    <t>central_heating</t>
  </si>
  <si>
    <t>Центральное отопление</t>
  </si>
  <si>
    <t>Central heating</t>
  </si>
  <si>
    <t>own_heating</t>
  </si>
  <si>
    <t>Собственная система отопления (автономная)</t>
  </si>
  <si>
    <t>Own heating system (independent)</t>
  </si>
  <si>
    <t>natural_gas_stove</t>
  </si>
  <si>
    <t>Газовая печь</t>
  </si>
  <si>
    <t>Natural gas stove</t>
  </si>
  <si>
    <t>wood</t>
  </si>
  <si>
    <t>Дровяная/угольная печь</t>
  </si>
  <si>
    <t>Wood/coal stove</t>
  </si>
  <si>
    <t>heater_convertor</t>
  </si>
  <si>
    <t>Обогреватель, конвектор, кондиционер</t>
  </si>
  <si>
    <t>Heater, convector, air conditioner</t>
  </si>
  <si>
    <t>no_heating_system</t>
  </si>
  <si>
    <t>Системы отопления нет</t>
  </si>
  <si>
    <t>No heating system</t>
  </si>
  <si>
    <t>Да, центральная система</t>
  </si>
  <si>
    <t>Yes, public network</t>
  </si>
  <si>
    <t>yes_boiler_gas_electric</t>
  </si>
  <si>
    <t>Да, котёл/бойлер (электрический или газовый)</t>
  </si>
  <si>
    <t>Yes, boiler (electric or gas)</t>
  </si>
  <si>
    <t>yes_boiler_wood_coal</t>
  </si>
  <si>
    <t>Да, котёл/бойлер (на дровах или угле)</t>
  </si>
  <si>
    <t>Yes, boiler (wood or coal)</t>
  </si>
  <si>
    <t>no_noticeable_issue</t>
  </si>
  <si>
    <t>Нет заметных проблем</t>
  </si>
  <si>
    <t>No noticeable issue</t>
  </si>
  <si>
    <t>lack_of_privacy</t>
  </si>
  <si>
    <t>Недостаток приватности внутри жилья — нет перегородок или дверей</t>
  </si>
  <si>
    <t>Lack of privacy inside the accommodation – no partitions or doors</t>
  </si>
  <si>
    <t>lack_space</t>
  </si>
  <si>
    <t>Недостаток пространства внутри жилья — менее 9 м² на одного члена домохозяйства</t>
  </si>
  <si>
    <t>Lack of space inside the accommodation – less than 9m² per household member</t>
  </si>
  <si>
    <t>too_cold_hot</t>
  </si>
  <si>
    <t>Внутри жилья часто слишком жарко/холодно (невозможно поддерживать комфортную температуру)</t>
  </si>
  <si>
    <t>Inside the accommodation it is often too hot/cold (unable to keep warm or cool)</t>
  </si>
  <si>
    <t>limited_ventilation</t>
  </si>
  <si>
    <t>Ограниченная вентиляция — нет циркуляции воздуха, если окна/двери закрыты</t>
  </si>
  <si>
    <t>Limited ventilation – no air circulation unless windows/doors are open</t>
  </si>
  <si>
    <t>no_natural_light</t>
  </si>
  <si>
    <t>Нет естественного освещения внутри жилья — например, тёмные комнаты, заблокированные окна</t>
  </si>
  <si>
    <t>No natural light inside the accommodation – e.g., dark rooms, blocked windows</t>
  </si>
  <si>
    <t>unable_lock</t>
  </si>
  <si>
    <t>Невозможно запереть жильё — двери или окна нельзя надёжно закрыть</t>
  </si>
  <si>
    <t>Unable to lock the accommodation – doors or windows cannot be secured</t>
  </si>
  <si>
    <t>lack_space_to_wash</t>
  </si>
  <si>
    <t>Недостаток места внутри или рядом с жильём для стирки и сушки одежды</t>
  </si>
  <si>
    <t>Lack of space inside or near the accommodation to wash and dry clothes</t>
  </si>
  <si>
    <t>unable_cook</t>
  </si>
  <si>
    <t>Невозможно правильно готовить и/или хранить еду (небезопасные кухонные условия, недостаток посуды)</t>
  </si>
  <si>
    <t>Unable to cook and/or store food properly (cooking facilities are unsafe, insufficient cooking items)</t>
  </si>
  <si>
    <t>lack_separate_showers</t>
  </si>
  <si>
    <t>Недостаток отдельных душевых и/или туалетов</t>
  </si>
  <si>
    <t>Lack of separate showers and/or toilets</t>
  </si>
  <si>
    <t>lack_of_hot_water</t>
  </si>
  <si>
    <t>Недостаток горячей воды</t>
  </si>
  <si>
    <t>Lack of sufficient hot water</t>
  </si>
  <si>
    <t>space_is_not_accessible_transportation</t>
  </si>
  <si>
    <t>Место недоступно с использованием местного транспорта</t>
  </si>
  <si>
    <t>Space is not easily accessible using local transportation</t>
  </si>
  <si>
    <t>place_is_not_accessible_disab_persons</t>
  </si>
  <si>
    <t>Место недоступно для людей с ограниченными возможностями</t>
  </si>
  <si>
    <t>Place is not accessible to persons with disabilities</t>
  </si>
  <si>
    <t>insufficient_sleeping_materials</t>
  </si>
  <si>
    <t>Недостаток спальных принадлежностей (матрасы, одеяла и т.д.)</t>
  </si>
  <si>
    <t>Insufficient sleeping materials (mattress, blankets etc)</t>
  </si>
  <si>
    <t>Don’t know</t>
  </si>
  <si>
    <t>very_good</t>
  </si>
  <si>
    <t>Очень хорошо</t>
  </si>
  <si>
    <t>Very good</t>
  </si>
  <si>
    <t>good</t>
  </si>
  <si>
    <t>Хорошо</t>
  </si>
  <si>
    <t>Good</t>
  </si>
  <si>
    <t>satisfying</t>
  </si>
  <si>
    <t>Удовлетворительно</t>
  </si>
  <si>
    <t>Satisfying</t>
  </si>
  <si>
    <t>bad</t>
  </si>
  <si>
    <t>Плохо</t>
  </si>
  <si>
    <t>Bad</t>
  </si>
  <si>
    <t>very_bad</t>
  </si>
  <si>
    <t>Очень плохо</t>
  </si>
  <si>
    <t>Very bad</t>
  </si>
  <si>
    <t>nko_answer</t>
  </si>
  <si>
    <t>Предпочитаю не отвечат</t>
  </si>
  <si>
    <t>much_better</t>
  </si>
  <si>
    <t>Намного лучше</t>
  </si>
  <si>
    <t>Much better</t>
  </si>
  <si>
    <t>better</t>
  </si>
  <si>
    <t>Лучше</t>
  </si>
  <si>
    <t>Better</t>
  </si>
  <si>
    <t>same</t>
  </si>
  <si>
    <t>Без изменений</t>
  </si>
  <si>
    <t>Same</t>
  </si>
  <si>
    <t>worse</t>
  </si>
  <si>
    <t>Хуже</t>
  </si>
  <si>
    <t>Worse</t>
  </si>
  <si>
    <t>much_worse</t>
  </si>
  <si>
    <t>Намного хуже</t>
  </si>
  <si>
    <t>Much worse</t>
  </si>
  <si>
    <t>saves_money</t>
  </si>
  <si>
    <t>Домохозяйство откладывает деньги</t>
  </si>
  <si>
    <t>The household saves money</t>
  </si>
  <si>
    <t>uses_savings</t>
  </si>
  <si>
    <t>Домохозяйство использует свои сбережения</t>
  </si>
  <si>
    <t>The household uses its savings</t>
  </si>
  <si>
    <t>borrows_money</t>
  </si>
  <si>
    <t>Домохозяйство берёт деньги в долг</t>
  </si>
  <si>
    <t>The household borrows money</t>
  </si>
  <si>
    <t>not_save</t>
  </si>
  <si>
    <t>Домохозяйство не откладывает, не использует сбережения и не берёт в долг</t>
  </si>
  <si>
    <t>The household does not save, use savings, or borrow money</t>
  </si>
  <si>
    <t>y_f_n</t>
  </si>
  <si>
    <t>yes_once</t>
  </si>
  <si>
    <t>Да, один раз</t>
  </si>
  <si>
    <t>Yes, once</t>
  </si>
  <si>
    <t>yes_few</t>
  </si>
  <si>
    <t>Да, несколько раз</t>
  </si>
  <si>
    <t>Yes, a few times</t>
  </si>
  <si>
    <t>not_applicable</t>
  </si>
  <si>
    <t>Не применимо</t>
  </si>
  <si>
    <t>Not applicable</t>
  </si>
  <si>
    <t>increased</t>
  </si>
  <si>
    <t>Доход увеличился</t>
  </si>
  <si>
    <t>Income increased</t>
  </si>
  <si>
    <t>remained_less_same</t>
  </si>
  <si>
    <t>Доход остался примерно на том же уровне</t>
  </si>
  <si>
    <t>Income remained more or less the same</t>
  </si>
  <si>
    <t>decreased</t>
  </si>
  <si>
    <t>Доход уменьшился</t>
  </si>
  <si>
    <t>Income decreased</t>
  </si>
  <si>
    <t>Prefer not to Answer</t>
  </si>
  <si>
    <t>no_income</t>
  </si>
  <si>
    <t>Нет дохода</t>
  </si>
  <si>
    <t>No income</t>
  </si>
  <si>
    <t>Полная занятость (на кого-то вне домохозяйства)</t>
  </si>
  <si>
    <t>Full-time employment (for someone outside the household)</t>
  </si>
  <si>
    <t>temporary_seasonal_part_time</t>
  </si>
  <si>
    <t>Временная, сезонная или неполная занятость (на кого-то вне домохозяйства)</t>
  </si>
  <si>
    <t>Temporary, seasonal, or part-time employment (for someone outside the household)</t>
  </si>
  <si>
    <t>Ежедневная, случайная или нерегулярная работа (на кого-то вне домохозяйства)</t>
  </si>
  <si>
    <t>Daily, casual, or irregular labor (for someone outside the household)</t>
  </si>
  <si>
    <t>Доход от собственного бизнеса или производства (включая сельское хозяйство, животноводство, рыболовство, переработку пищи, домашнее производство или другие виды деятельности)</t>
  </si>
  <si>
    <t>Income from own business or production (including agriculture, livestock, fishing, food processing, home manufacture, or other business activities)</t>
  </si>
  <si>
    <t>social_benefits_md</t>
  </si>
  <si>
    <t>Социальные выплаты от правительства Молдовы</t>
  </si>
  <si>
    <t>Social protection benefits from Moldovan government</t>
  </si>
  <si>
    <t>social_benefits_ukr</t>
  </si>
  <si>
    <t>Социальные выплаты от правительства Украины</t>
  </si>
  <si>
    <t>Social protection benefits from Ukrainian government</t>
  </si>
  <si>
    <t>Наличные выплаты от гуманитарных организаций</t>
  </si>
  <si>
    <t>Cash assistance from humanitarian organisations</t>
  </si>
  <si>
    <t>Доход от инвестиций, недвижимости</t>
  </si>
  <si>
    <t>Income from investment, property</t>
  </si>
  <si>
    <t>Переводы от родственников или друзей в Украине</t>
  </si>
  <si>
    <t>Transfers from relatives or friends in Ukraine</t>
  </si>
  <si>
    <t>Переводы от родственников или друзей за пределами Украины</t>
  </si>
  <si>
    <t>Transfers from relatives or friends outside of Ukraine</t>
  </si>
  <si>
    <t>transfers_from_relatives_unspecified</t>
  </si>
  <si>
    <t>Переводы от родственников или друзей (местоположение не указано)</t>
  </si>
  <si>
    <t>Transfers from relatives or friends (location unspecified)</t>
  </si>
  <si>
    <t>loans</t>
  </si>
  <si>
    <t>Займы из любых источников</t>
  </si>
  <si>
    <t>Loans from any sources</t>
  </si>
  <si>
    <t>accomm_allowance</t>
  </si>
  <si>
    <t>Пособие на жильё</t>
  </si>
  <si>
    <t>Accommodation allowance</t>
  </si>
  <si>
    <t>child_family_benefit</t>
  </si>
  <si>
    <t>Пособие на ребёнка или семью</t>
  </si>
  <si>
    <t>Child or family benefit</t>
  </si>
  <si>
    <t>disability_benefit</t>
  </si>
  <si>
    <t>Пособие по ограниченным возможностям</t>
  </si>
  <si>
    <t>Disability benefit</t>
  </si>
  <si>
    <t>unemployment_benefit</t>
  </si>
  <si>
    <t>Пособие по безработице</t>
  </si>
  <si>
    <t>Unemployment benefit</t>
  </si>
  <si>
    <t>employment_injury</t>
  </si>
  <si>
    <t>Пособие при производственной травме</t>
  </si>
  <si>
    <t>Employment injury benefit</t>
  </si>
  <si>
    <t>other_vulnerable_benefit</t>
  </si>
  <si>
    <t>Другое пособие для уязвимых групп</t>
  </si>
  <si>
    <t>Other vulnerability benefit</t>
  </si>
  <si>
    <t>persom_benefit</t>
  </si>
  <si>
    <t>Пенсионное пособие</t>
  </si>
  <si>
    <t>Pension benefit</t>
  </si>
  <si>
    <t>business_grant</t>
  </si>
  <si>
    <t>Грант на бизнес</t>
  </si>
  <si>
    <t>Business grant</t>
  </si>
  <si>
    <t>training_grant</t>
  </si>
  <si>
    <t>Грант на обучение</t>
  </si>
  <si>
    <t>Training grant</t>
  </si>
  <si>
    <t>low_income_support</t>
  </si>
  <si>
    <t>Пособие для лиц с низким доходом (например, пособие на прожиточный минимум, гарантированное минимальное пособие, социальное пособие для лиц с низким доходом)</t>
  </si>
  <si>
    <t>Low income support allowance (e.g. subsistence allowance, guaranteed minimal income allowance, low-income social benefit)</t>
  </si>
  <si>
    <t>Другое государственное/муниципальное пособие (укажите)</t>
  </si>
  <si>
    <t>Other government/municipal benefit (specify)</t>
  </si>
  <si>
    <t>parental_benefit</t>
  </si>
  <si>
    <t>Пособие по уходу за ребёнком</t>
  </si>
  <si>
    <t>Parental benefit</t>
  </si>
  <si>
    <t>old_age_pension</t>
  </si>
  <si>
    <t>Пенсия по старости</t>
  </si>
  <si>
    <t>Old-age pension</t>
  </si>
  <si>
    <t>oth_vulnarability_benefit</t>
  </si>
  <si>
    <t>Другое пособие от правительства Украины (укажите)</t>
  </si>
  <si>
    <t>Other Ukrainian government benefit (specify)</t>
  </si>
  <si>
    <t>yes_twice</t>
  </si>
  <si>
    <t>Да, два раза</t>
  </si>
  <si>
    <t>Yes, twice</t>
  </si>
  <si>
    <t>yes_3_4_times</t>
  </si>
  <si>
    <t>Да, три–четыре раза</t>
  </si>
  <si>
    <t>Yes, three to four times</t>
  </si>
  <si>
    <t>yes_monthly</t>
  </si>
  <si>
    <t>Да, ежемесячно</t>
  </si>
  <si>
    <t>Yes, monthly</t>
  </si>
  <si>
    <t>not_at_all</t>
  </si>
  <si>
    <t>Вовсе не зависит</t>
  </si>
  <si>
    <t>Not at all relied upon</t>
  </si>
  <si>
    <t>slightly</t>
  </si>
  <si>
    <t>Слегка зависит</t>
  </si>
  <si>
    <t>Slightly relied upon</t>
  </si>
  <si>
    <t>moderately</t>
  </si>
  <si>
    <t>В средней степени зависит</t>
  </si>
  <si>
    <t>Moderately relied upon</t>
  </si>
  <si>
    <t>strongly</t>
  </si>
  <si>
    <t>В значительной степени зависит</t>
  </si>
  <si>
    <t>Strongly relied upon</t>
  </si>
  <si>
    <t>fully_relied_upon</t>
  </si>
  <si>
    <t>Полностью зависит/основной источник</t>
  </si>
  <si>
    <t>Fully relied upon/primary source</t>
  </si>
  <si>
    <t>yes_used_some</t>
  </si>
  <si>
    <t>Да, частично использовали сбережения</t>
  </si>
  <si>
    <t>Yes, used some savings (partially)</t>
  </si>
  <si>
    <t>yes_used_all</t>
  </si>
  <si>
    <t>Да, использовали большую часть или все сбережения</t>
  </si>
  <si>
    <t>Yes, used most or all savings (completely)</t>
  </si>
  <si>
    <t>no_hh_has_not_use</t>
  </si>
  <si>
    <t>Нет, у домохозяйства есть сбережения, но они не использовались</t>
  </si>
  <si>
    <t>No, household has savings but did not use any</t>
  </si>
  <si>
    <t>no_hh_has_not_savings</t>
  </si>
  <si>
    <t>Нет, у домохозяйства нет сбережений</t>
  </si>
  <si>
    <t>No, household does not have any savings</t>
  </si>
  <si>
    <t>Еда</t>
  </si>
  <si>
    <t>Food</t>
  </si>
  <si>
    <t>rent</t>
  </si>
  <si>
    <t>Аренда</t>
  </si>
  <si>
    <t>Rent</t>
  </si>
  <si>
    <t>utilities_bills</t>
  </si>
  <si>
    <t>Коммунальные услуги / счета за жильё</t>
  </si>
  <si>
    <t>Utilities/Household bills</t>
  </si>
  <si>
    <t>healthcare</t>
  </si>
  <si>
    <t>Здравоохранение / медицинские расходы</t>
  </si>
  <si>
    <t>Health care/Medical expenses</t>
  </si>
  <si>
    <t>Образование / школьные расходы / школьные принадлежности</t>
  </si>
  <si>
    <t>Education/School expenses/School supplies</t>
  </si>
  <si>
    <t>debt_repayment</t>
  </si>
  <si>
    <t>Погашение долгов</t>
  </si>
  <si>
    <t>Debt repayment</t>
  </si>
  <si>
    <t>clothing_footwear</t>
  </si>
  <si>
    <t>Одежда / обувь</t>
  </si>
  <si>
    <t>Clothing/Footwear</t>
  </si>
  <si>
    <t>transportation_fuel</t>
  </si>
  <si>
    <t>Транспорт / топливо</t>
  </si>
  <si>
    <t>Transportation/Fuel</t>
  </si>
  <si>
    <t>communication</t>
  </si>
  <si>
    <t>Связь (телефон, интернет)</t>
  </si>
  <si>
    <t>Communication (phone, internet)</t>
  </si>
  <si>
    <t>work_related_exp</t>
  </si>
  <si>
    <t>Рабочие расходы (бизнес, ферма, самозанятость)</t>
  </si>
  <si>
    <t>Work-related expenses (business, farm, self-employment)</t>
  </si>
  <si>
    <t>emergencies</t>
  </si>
  <si>
    <t>Чрезвычайные / непредвиденные расходы</t>
  </si>
  <si>
    <t>Emergencies/Unexpected expenses</t>
  </si>
  <si>
    <t>purchase_hh_assets</t>
  </si>
  <si>
    <t>Покупка предметов домашнего обихода (техника, мебель и т.д.)</t>
  </si>
  <si>
    <t>Purchase of household assets (appliances, furniture, etc.)</t>
  </si>
  <si>
    <t>optional_leisure</t>
  </si>
  <si>
    <t>Факультативные досуговые / несущественные расходы</t>
  </si>
  <si>
    <t>Optional leisure/non-essential spending</t>
  </si>
  <si>
    <t>yes_formal_loan</t>
  </si>
  <si>
    <t>Да, официальный кредит / заём (банк, микрофинансовая организация, кредитор)</t>
  </si>
  <si>
    <t>Yes, formal loan/credit (bank, microfinance, moneylender)</t>
  </si>
  <si>
    <t>yes_informal_loan_friends_fam</t>
  </si>
  <si>
    <t>Да, неофициальный заём (друзья или семья)</t>
  </si>
  <si>
    <t>Yes, informal loan (friends or family)</t>
  </si>
  <si>
    <t>yes_informal_loan_local_person</t>
  </si>
  <si>
    <t>Да, неофициальный заём от других местных лиц</t>
  </si>
  <si>
    <t>Yes, informal loan from other local persons</t>
  </si>
  <si>
    <t>another_area_in_md</t>
  </si>
  <si>
    <t>Переезд в другой район Молдовы</t>
  </si>
  <si>
    <t>Move to another area in Moldova</t>
  </si>
  <si>
    <t>return_to_habitual_place_ukr</t>
  </si>
  <si>
    <t>Возвращение в привычное место жительства в Украине</t>
  </si>
  <si>
    <t>Return to habitual place of residence in Ukraine</t>
  </si>
  <si>
    <t>return_another_loc_ukr</t>
  </si>
  <si>
    <t>Возвращение в другое место внутри Украины</t>
  </si>
  <si>
    <t>Return to another location inside Ukraine</t>
  </si>
  <si>
    <t>move_another_country</t>
  </si>
  <si>
    <t>Переезд в другую страну</t>
  </si>
  <si>
    <t>Move to another country</t>
  </si>
  <si>
    <t>safety_security</t>
  </si>
  <si>
    <t>Безопасность и защищенность</t>
  </si>
  <si>
    <t>Safety and security</t>
  </si>
  <si>
    <t>emp_opportunities</t>
  </si>
  <si>
    <t>Возможности трудоустройства или получения дохода</t>
  </si>
  <si>
    <t>Employment or income opportunities</t>
  </si>
  <si>
    <t>stable_housing</t>
  </si>
  <si>
    <t>Стабильное жилье</t>
  </si>
  <si>
    <t>Stable housing</t>
  </si>
  <si>
    <t>edu_opportunities</t>
  </si>
  <si>
    <t>Возможности получения образования для детей</t>
  </si>
  <si>
    <t>Education opportunities for children</t>
  </si>
  <si>
    <t>access_healthcare</t>
  </si>
  <si>
    <t>Доступ к медицинскому обслуживанию</t>
  </si>
  <si>
    <t>Access to healthcare</t>
  </si>
  <si>
    <t>family_connections</t>
  </si>
  <si>
    <t>Семейные или социальные связи</t>
  </si>
  <si>
    <t>Family or social connections</t>
  </si>
  <si>
    <t>legal_status_rights</t>
  </si>
  <si>
    <t>Правовой статус или право на проживание</t>
  </si>
  <si>
    <t>Legal status or residence rights</t>
  </si>
  <si>
    <t>cost_living</t>
  </si>
  <si>
    <t>Стоимость жизни / финансовое положение</t>
  </si>
  <si>
    <t>Cost of living / financial situation</t>
  </si>
  <si>
    <t>sim_inactive</t>
  </si>
  <si>
    <t>SIM неактивна</t>
  </si>
  <si>
    <t>SIM inactive</t>
  </si>
  <si>
    <t>did_not_pick_up_1</t>
  </si>
  <si>
    <t>Не ответил на 1-ю попытку</t>
  </si>
  <si>
    <t>Did not pick up, 1st attempt</t>
  </si>
  <si>
    <t>did_not_pick_up_2</t>
  </si>
  <si>
    <t>Не ответил на 2-ю попытку</t>
  </si>
  <si>
    <t>Did not pick up, 2nd attempt</t>
  </si>
  <si>
    <t>Другое, укажите:</t>
  </si>
  <si>
    <t>y_n_na</t>
  </si>
  <si>
    <t>cannot_afford</t>
  </si>
  <si>
    <t>Мы не можем позволить себе платить за аренду в течение следующих шести месяцев</t>
  </si>
  <si>
    <t>We cannot afford to pay rent in the next six months</t>
  </si>
  <si>
    <t>lack_docs</t>
  </si>
  <si>
    <t>Отсутствие личных документов</t>
  </si>
  <si>
    <t>Lack of personal documentation</t>
  </si>
  <si>
    <t>lack_of_housing</t>
  </si>
  <si>
    <t>Отсутствие документов, подтверждающих жилищные условия (свидетельство о праве собственности на землю/дом, договор аренды и т. д.)</t>
  </si>
  <si>
    <t>Lack of housing arrangement supporting documentation (land/house title, rental agreement, etc.)</t>
  </si>
  <si>
    <t>landlord_plans</t>
  </si>
  <si>
    <t>Арендодатель планирует продать/использовать недвижимость</t>
  </si>
  <si>
    <t>Landlord plans to sell / use the property</t>
  </si>
  <si>
    <t>rac_manager_ask_to_leave</t>
  </si>
  <si>
    <t>Менеджер RAC попросил домохозяйство покинуть жилье</t>
  </si>
  <si>
    <t>RAC manager asked the household to leave</t>
  </si>
  <si>
    <t>lanlord_asked_to_leave</t>
  </si>
  <si>
    <t>Арендодатель попросил домохозяйство покинуть жилье</t>
  </si>
  <si>
    <t>Landlord asked the household to leave</t>
  </si>
  <si>
    <t>host_asked_to_leave</t>
  </si>
  <si>
    <t>Принимающая сторона попросила домохозяйство покинуть жильё</t>
  </si>
  <si>
    <t>Host of shared accommodation asked the household to leave</t>
  </si>
  <si>
    <t>rac_closing</t>
  </si>
  <si>
    <t>RAC закрывается</t>
  </si>
  <si>
    <t>RAC is closing down</t>
  </si>
  <si>
    <t>be_hosted_by_relatives</t>
  </si>
  <si>
    <t>Поселиться у родственников, друзей или знакомых</t>
  </si>
  <si>
    <t>Be hosted by relatives, friends, or acquaintances</t>
  </si>
  <si>
    <t>rent_alternative_accomm</t>
  </si>
  <si>
    <t>Снять альтернативное жилье</t>
  </si>
  <si>
    <t>Rent alternative accommodation</t>
  </si>
  <si>
    <t>seek_accomm_provided_by_host</t>
  </si>
  <si>
    <t>Искать жилье у хозяев, с которыми ранее не были знакомы</t>
  </si>
  <si>
    <t>Seek accommodation provided by hosts, not previously acquainted</t>
  </si>
  <si>
    <t>seek_accomm_in_rac</t>
  </si>
  <si>
    <t>Искать жилье в центре временного размещения</t>
  </si>
  <si>
    <t>Seek accommodation in a RAC</t>
  </si>
  <si>
    <t>return_ukr</t>
  </si>
  <si>
    <t>Вернуться в Украину</t>
  </si>
  <si>
    <t>Return to Ukraine</t>
  </si>
  <si>
    <t>seek_assistance_from_hum_org</t>
  </si>
  <si>
    <t>Обратиться за помощью к гуманитарным организациям или местным властям (если да, пожалуйста, уточните)</t>
  </si>
  <si>
    <t>Seek assistance from humanitarian organizations or local authorities (if this, please specify)</t>
  </si>
  <si>
    <t>squat_in_unnocupied</t>
  </si>
  <si>
    <t>Заселиться в пустующее здание</t>
  </si>
  <si>
    <t>Squat in an unnocupied building</t>
  </si>
  <si>
    <t>use_makeshift_shelter</t>
  </si>
  <si>
    <t>Использовать временное укрытие (палатку и т. п.)</t>
  </si>
  <si>
    <t>Use a makeshift shelter (tent, etc.)</t>
  </si>
  <si>
    <t>will_have_no_shelter</t>
  </si>
  <si>
    <t>Остаться без крова/спать под открытым небом</t>
  </si>
  <si>
    <t>Will have no shelter/Sleep in the open air</t>
  </si>
  <si>
    <t>do_not_know_waiting_make_decision</t>
  </si>
  <si>
    <t>Не знаю — жду, чтобы принять решение</t>
  </si>
  <si>
    <t>Do not know - waiting to make a decision</t>
  </si>
  <si>
    <t>no_not_shared</t>
  </si>
  <si>
    <t>Нет, ни с кем помимо членов домохозяйства</t>
  </si>
  <si>
    <t>No, not shared with anyone outside the household</t>
  </si>
  <si>
    <t>yes_shared_with_1_pers</t>
  </si>
  <si>
    <t>Да, с одним человеком</t>
  </si>
  <si>
    <t>Yes, shared with 1 other person</t>
  </si>
  <si>
    <t>yes_shared_with_2_pers</t>
  </si>
  <si>
    <t>Да, с двумя людьми</t>
  </si>
  <si>
    <t>Yes, shared with 2 other persons</t>
  </si>
  <si>
    <t>yes_shared_with_3_pers</t>
  </si>
  <si>
    <t>Да, с тремя людьми</t>
  </si>
  <si>
    <t>Yes, shared with 3 other persons</t>
  </si>
  <si>
    <t>children_out_school</t>
  </si>
  <si>
    <t>ind_age, training_education</t>
  </si>
  <si>
    <t>hh_out_school</t>
  </si>
  <si>
    <t>REACH MDA 2601 | Household Economic Capacity Assessment  (HECA) 2026 | Data Analysis</t>
  </si>
  <si>
    <t>26.03.2026 - 30.04.2026</t>
  </si>
  <si>
    <t>N/A</t>
  </si>
  <si>
    <t>Felicia BULAT - Senior Assessment Officer (felicia.bulat@reach-initiative.org)
Olga CIMPAN - Assessment Officer (olga.cimpan@reach-initiative.org)
Dmitri TERZINOV, Data Officer (dmitri.terzinov@reach-initiative.org)
Raluca STOICAN - Associate Research Manager (raluca.stoican@impact-initiatives.org)</t>
  </si>
  <si>
    <t>Higher risk of non-response bias: With an overall response rate of ~19%, respondents may differ systematically from non-respondents, affecting representativeness.
Potential differences between early and later respondents: Adding large extra batches may have introduced variation in respondent profiles across calling waves.
Reduced confidence in sampling assumptions: The original design response assumptions were not met, increasing uncertainty around how closely the achieved sample reflects the target population.</t>
  </si>
  <si>
    <t>The initial sample size was 551. As a mitigation strategy for low response rates, an additional buffer of 386 interviews was added (approximately 70% of the target sample to account for non-response). This resulted in an initial pool of 937 phone numbers provided to enumerators. After all these contacts were attempted and the response rate was found to be approximately 19%, two additional batches were added, totaling 1,287 extra phone numbers, in order to reach the required target sample size of 551 completed interviews.</t>
  </si>
  <si>
    <t>Full documentation of the deviation: Clearly report the low response rate (≈19%), the need for additional sampling batches, and the final achieved sample process.
Assessment of non-response bias risk: Acknowledge that the low response rate may affect representativeness, even if the target sample size was reached.
Clear limitations statement: Note that results should be interpreted with caution due to potential non-response bias.</t>
  </si>
  <si>
    <t>16658 HHs</t>
  </si>
  <si>
    <t>551 HHs</t>
  </si>
  <si>
    <t>577 HHs</t>
  </si>
  <si>
    <t xml:space="preserve">Over four years have elapsed since the escalation of hostilities in Ukraine in February 2022, leading to prolonged displacement and a sustained humanitarian crisis. As of 16 January 2026, more than 5.8 million refugees from Ukraine have been recorded globally.  As of 26 January 2026, 87,888 refugees had been granted temporary protection, including 20,039 minors.  However, while there is no definitive information on the number of Ukrainian refugees currently residing in Moldova, identification exercises place estimates at significantly lower figures.  As the crisis has become increasingly protracted, humanitarian efforts in Moldova have gradually shifted toward a development-oriented approach, expanding beyond immediate relief to include long-term and sustainable solutions that promote refugee self-reliance, social and economic integration, and access to essential services such as education, healthcare, and employment opportunities.
Over recent years, assessments such as the Multi-Sectoral Needs Assessment (MSNA) 2023 and the Socio-Economic Insights Surveys (SEIS) 2024–2025, conducted by IMPACT/REACH in partnership with UNHCR, have provided insights into the socio-economic conditions of Ukrainian refugees in Moldova. These surveys highlighted persistent vulnerabilities, including low income, limited savings, and reliance on external support. SEIS 2025 found that among households fully covering accommodation costs (n=199), the average income–expenditure gap was –1,768 MDL, with 43% receiving UNHCR cash assistance. Data collection occurred shortly after UNHCR reduced cash assistance in April 2025, meaning households may have temporarily relied on savings or coping strategies.
Given this context, the Household Economic Capacity Assessment will provide updated, granular data on income and expenditure, enable comparison with previous surveys, and offer critical insights into household resilience and the ability of refugees to manage economic shocks under changing assistance conditions.
This assessment will employ a probability sampling approach, ensuring that the selected households provide a statistically robust basis for analysis. The results will be representative specifically of the list of refugees who signed-up on the platform for the extension of temporary protection between 1 February and 16 February 2026, and not necessarily of the entire refugee population in Moldova. </t>
  </si>
  <si>
    <t>•	Sampling frame: The assessment relies on the list of refugees who signed up on the platform for the extension of TP until 1 March 2027, between 1 February and 16 February 2026. Households that accessed the TP re-registration platform after this date are not included, which may lead to underrepresentation of certain segments of the refugee population.
•	Phone-based survey: Using CATI and Enketo webforms limits the assessment to households with functional phone numbers. Households without access to phones, or those who do not answer calls, may be excluded, potentially biasing the sample.
•	Self-reporting: Responses rely on household members accurately reporting sensitive information such as income, expenses, health status, or vulnerabilities. There is a risk of recall bias or under/over-reporting, especially for financial and health indicators.
•	Response rate: Based on previous exercises, which recorded relatively low response rates, and considering that the registration platform did not include constraints preventing individuals from registering even if they were not physically present in Moldova, a lower response rate was anticipated. In this assessment, the response rate was 19%.
•	Sensitivity of topics: Questions related to income, expenditure, vulnerabilities, and health may be considered sensitive by respondents, which could result in partial responses or refusal to provide complete information.</t>
  </si>
  <si>
    <t>Table of Content</t>
  </si>
  <si>
    <t>HH expenditures (in MDL) in the last 30 days on: Accommodation (rent or housing payments) - by range</t>
  </si>
  <si>
    <t>num_samples</t>
  </si>
  <si>
    <t>0</t>
  </si>
  <si>
    <t>1–3,000</t>
  </si>
  <si>
    <t>10,001–15,000</t>
  </si>
  <si>
    <t>15,001+</t>
  </si>
  <si>
    <t>3,001–5,000</t>
  </si>
  <si>
    <t>5,001–7,000</t>
  </si>
  <si>
    <t>7,001–10,000</t>
  </si>
  <si>
    <t>555</t>
  </si>
  <si>
    <t>35.3%</t>
  </si>
  <si>
    <t>8.1%</t>
  </si>
  <si>
    <t>7.9%</t>
  </si>
  <si>
    <t>1.6%</t>
  </si>
  <si>
    <t>11.7%</t>
  </si>
  <si>
    <t>15.3%</t>
  </si>
  <si>
    <t>20.0%</t>
  </si>
  <si>
    <t>HH expenditures (in MDL) in the last 30 days on: Accommodation (rent or housing payments) - by range, by HH composition - number of adults (aged 18 to 59) with or without dependents</t>
  </si>
  <si>
    <t>One or more adults (18-59) without dependents</t>
  </si>
  <si>
    <t>196</t>
  </si>
  <si>
    <t>32.7%</t>
  </si>
  <si>
    <t>5.6%</t>
  </si>
  <si>
    <t>8.7%</t>
  </si>
  <si>
    <t>1.0%</t>
  </si>
  <si>
    <t>11.2%</t>
  </si>
  <si>
    <t>18.9%</t>
  </si>
  <si>
    <t>21.9%</t>
  </si>
  <si>
    <t>One or more older persons (60+)</t>
  </si>
  <si>
    <t>74</t>
  </si>
  <si>
    <t>68.9%</t>
  </si>
  <si>
    <t>13.5%</t>
  </si>
  <si>
    <t>0.0%</t>
  </si>
  <si>
    <t>12.2%</t>
  </si>
  <si>
    <t>1.4%</t>
  </si>
  <si>
    <t>4.1%</t>
  </si>
  <si>
    <t>One or more older persons (60+) with children</t>
  </si>
  <si>
    <t>31</t>
  </si>
  <si>
    <t>25.8%</t>
  </si>
  <si>
    <t>12.9%</t>
  </si>
  <si>
    <t>6.5%</t>
  </si>
  <si>
    <t>22.6%</t>
  </si>
  <si>
    <t>19.4%</t>
  </si>
  <si>
    <t>Only one adult (18-59) with dependents</t>
  </si>
  <si>
    <t>133</t>
  </si>
  <si>
    <t>36.8%</t>
  </si>
  <si>
    <t>11.3%</t>
  </si>
  <si>
    <t>0.8%</t>
  </si>
  <si>
    <t>1.5%</t>
  </si>
  <si>
    <t>16.5%</t>
  </si>
  <si>
    <t>17.3%</t>
  </si>
  <si>
    <t>15.8%</t>
  </si>
  <si>
    <t>Two or more adults (18-59) with dependents</t>
  </si>
  <si>
    <t>121</t>
  </si>
  <si>
    <t>19.8%</t>
  </si>
  <si>
    <t>18.2%</t>
  </si>
  <si>
    <t>8.3%</t>
  </si>
  <si>
    <t>14.0%</t>
  </si>
  <si>
    <t>31.4%</t>
  </si>
  <si>
    <t>overall</t>
  </si>
  <si>
    <t>HH expenditures (in MDL) in the last 30 days on: Accommodation (rent or housing payments) - by range, by HH composition - gender and number of HH members aged 18 and older, with or without children (aged 0-17)</t>
  </si>
  <si>
    <t>Female adult(s) (18+) with children</t>
  </si>
  <si>
    <t>136</t>
  </si>
  <si>
    <t>30.1%</t>
  </si>
  <si>
    <t>2.2%</t>
  </si>
  <si>
    <t>16.2%</t>
  </si>
  <si>
    <t>17.6%</t>
  </si>
  <si>
    <t>18.4%</t>
  </si>
  <si>
    <t>Female adult(s) (18+) without children</t>
  </si>
  <si>
    <t>90</t>
  </si>
  <si>
    <t>56.7%</t>
  </si>
  <si>
    <t>13.3%</t>
  </si>
  <si>
    <t>14.4%</t>
  </si>
  <si>
    <t>7.8%</t>
  </si>
  <si>
    <t>Male adult(s) (18+) without children</t>
  </si>
  <si>
    <t>86</t>
  </si>
  <si>
    <t>5.8%</t>
  </si>
  <si>
    <t>1.2%</t>
  </si>
  <si>
    <t>3.5%</t>
  </si>
  <si>
    <t>23.3%</t>
  </si>
  <si>
    <t>26.7%</t>
  </si>
  <si>
    <t>Two or more adults (+18) with children</t>
  </si>
  <si>
    <t>122</t>
  </si>
  <si>
    <t>21.3%</t>
  </si>
  <si>
    <t>3.3%</t>
  </si>
  <si>
    <t>6.6%</t>
  </si>
  <si>
    <t>16.4%</t>
  </si>
  <si>
    <t>29.5%</t>
  </si>
  <si>
    <t>Two or more adults (+18) without children</t>
  </si>
  <si>
    <t>42.1%</t>
  </si>
  <si>
    <t>1.7%</t>
  </si>
  <si>
    <t>9.1%</t>
  </si>
  <si>
    <t>15.7%</t>
  </si>
  <si>
    <t>13.2%</t>
  </si>
  <si>
    <t>HH expenditures (in MDL) in the last 30 days on: Accommodation (rent or housing payments) - by range, by HH with or without children (aged under 18)</t>
  </si>
  <si>
    <t>HH with children</t>
  </si>
  <si>
    <t>258</t>
  </si>
  <si>
    <t>26.0%</t>
  </si>
  <si>
    <t>9.3%</t>
  </si>
  <si>
    <t>10.1%</t>
  </si>
  <si>
    <t>2.3%</t>
  </si>
  <si>
    <t>11.6%</t>
  </si>
  <si>
    <t>17.1%</t>
  </si>
  <si>
    <t>23.6%</t>
  </si>
  <si>
    <t>HH without children</t>
  </si>
  <si>
    <t>297</t>
  </si>
  <si>
    <t>43.4%</t>
  </si>
  <si>
    <t>7.1%</t>
  </si>
  <si>
    <t>6.1%</t>
  </si>
  <si>
    <t>11.8%</t>
  </si>
  <si>
    <t>13.8%</t>
  </si>
  <si>
    <t>16.8%</t>
  </si>
  <si>
    <t>HH expenditures (in MDL) in the last 30 days on: Accommodation (rent or housing payments) - by range, by type of settlement</t>
  </si>
  <si>
    <t>57</t>
  </si>
  <si>
    <t>84.2%</t>
  </si>
  <si>
    <t>12.3%</t>
  </si>
  <si>
    <t>498</t>
  </si>
  <si>
    <t>29.7%</t>
  </si>
  <si>
    <t>7.6%</t>
  </si>
  <si>
    <t>8.8%</t>
  </si>
  <si>
    <t>1.8%</t>
  </si>
  <si>
    <t>12.7%</t>
  </si>
  <si>
    <t>22.3%</t>
  </si>
  <si>
    <t>HH expenditures (in MDL) in the last 30 days on: Accommodation (rent or housing payments) - by range, by HH with at least one employed member</t>
  </si>
  <si>
    <t>Household with at least one employed member</t>
  </si>
  <si>
    <t>313</t>
  </si>
  <si>
    <t>22.4%</t>
  </si>
  <si>
    <t>7.3%</t>
  </si>
  <si>
    <t>11.5%</t>
  </si>
  <si>
    <t>13.4%</t>
  </si>
  <si>
    <t>17.9%</t>
  </si>
  <si>
    <t>25.2%</t>
  </si>
  <si>
    <t>No household members employed</t>
  </si>
  <si>
    <t>242</t>
  </si>
  <si>
    <t>52.1%</t>
  </si>
  <si>
    <t>9.5%</t>
  </si>
  <si>
    <t>12.0%</t>
  </si>
  <si>
    <t>HH expenditures (in MDL) in the last 30 days on: Accommodation (rent or housing payments) - by range, by HH size</t>
  </si>
  <si>
    <t>1 member</t>
  </si>
  <si>
    <t>160</t>
  </si>
  <si>
    <t>45.0%</t>
  </si>
  <si>
    <t>10.6%</t>
  </si>
  <si>
    <t>4.4%</t>
  </si>
  <si>
    <t>0.6%</t>
  </si>
  <si>
    <t>7.5%</t>
  </si>
  <si>
    <t>18.1%</t>
  </si>
  <si>
    <t>2 members</t>
  </si>
  <si>
    <t>171</t>
  </si>
  <si>
    <t>5.3%</t>
  </si>
  <si>
    <t>3–4 members</t>
  </si>
  <si>
    <t>191</t>
  </si>
  <si>
    <t>25.7%</t>
  </si>
  <si>
    <t>5.2%</t>
  </si>
  <si>
    <t>12.6%</t>
  </si>
  <si>
    <t>3.1%</t>
  </si>
  <si>
    <t>15.2%</t>
  </si>
  <si>
    <t>5+ members</t>
  </si>
  <si>
    <t>33</t>
  </si>
  <si>
    <t>36.4%</t>
  </si>
  <si>
    <t>12.1%</t>
  </si>
  <si>
    <t>27.3%</t>
  </si>
  <si>
    <t>HH expenditures (in MDL) in the last 30 days on: Accommodation (rent or housing payments)</t>
  </si>
  <si>
    <t>mean</t>
  </si>
  <si>
    <t>median</t>
  </si>
  <si>
    <t>min</t>
  </si>
  <si>
    <t>max</t>
  </si>
  <si>
    <t>4724.59</t>
  </si>
  <si>
    <t>4300</t>
  </si>
  <si>
    <t>26000</t>
  </si>
  <si>
    <t>Share of estimated HH expenditures (in MDL) in the last 30 days on: Accommodation (rent or housing payments) divided by total expenditures, among HHs who reported expenditures on accommodation</t>
  </si>
  <si>
    <t>358</t>
  </si>
  <si>
    <t>0.34</t>
  </si>
  <si>
    <t>0.33</t>
  </si>
  <si>
    <t>0.11</t>
  </si>
  <si>
    <t>0.78</t>
  </si>
  <si>
    <t>HH expenditures (in MDL) in the last 30 days on: Accommodation maintenance (furniture, small repares, etc.)</t>
  </si>
  <si>
    <t>575</t>
  </si>
  <si>
    <t>39.99</t>
  </si>
  <si>
    <t>2500</t>
  </si>
  <si>
    <t>Share of estimated HH expenditures (in MDL) in the last 30 days on: Accommodation maintenance (furniture, small repares, etc.) divided by total expenditures, among HHs who reported expenditures on accommodation maintenance</t>
  </si>
  <si>
    <t>58</t>
  </si>
  <si>
    <t>0.03</t>
  </si>
  <si>
    <t>0.01</t>
  </si>
  <si>
    <t>0.14</t>
  </si>
  <si>
    <t>HH expenditures (in MDL) in the last 30 days on: Accommodation maintenance (furniture, small repares, etc.) - by range</t>
  </si>
  <si>
    <t>1–100</t>
  </si>
  <si>
    <t>101–500</t>
  </si>
  <si>
    <t>501+</t>
  </si>
  <si>
    <t>89.9%</t>
  </si>
  <si>
    <t>6.4%</t>
  </si>
  <si>
    <t>1.9%</t>
  </si>
  <si>
    <t>HH expenditures (in MDL) in the last 30 days on: Accommodation maintenance (furniture, small repares, etc.) - by range, by HH composition - number of adults (aged 18 to 59) with or without dependents</t>
  </si>
  <si>
    <t>203</t>
  </si>
  <si>
    <t>92.1%</t>
  </si>
  <si>
    <t>5.4%</t>
  </si>
  <si>
    <t>76</t>
  </si>
  <si>
    <t>96.1%</t>
  </si>
  <si>
    <t>2.6%</t>
  </si>
  <si>
    <t>1.3%</t>
  </si>
  <si>
    <t>80.6%</t>
  </si>
  <si>
    <t>3.2%</t>
  </si>
  <si>
    <t>139</t>
  </si>
  <si>
    <t>88.5%</t>
  </si>
  <si>
    <t>2.9%</t>
  </si>
  <si>
    <t>7.2%</t>
  </si>
  <si>
    <t>126</t>
  </si>
  <si>
    <t>86.5%</t>
  </si>
  <si>
    <t>4.8%</t>
  </si>
  <si>
    <t>HH expenditures (in MDL) in the last 30 days on: Accommodation maintenance (furniture, small repares, etc.) - by range, by HH composition - gender and number of HH members aged 18 and older, with or without children (aged 0-17)</t>
  </si>
  <si>
    <t>140</t>
  </si>
  <si>
    <t>87.9%</t>
  </si>
  <si>
    <t>2.1%</t>
  </si>
  <si>
    <t>8.6%</t>
  </si>
  <si>
    <t>92</t>
  </si>
  <si>
    <t>93.5%</t>
  </si>
  <si>
    <t>1.1%</t>
  </si>
  <si>
    <t>89</t>
  </si>
  <si>
    <t>94.4%</t>
  </si>
  <si>
    <t>4.5%</t>
  </si>
  <si>
    <t>127</t>
  </si>
  <si>
    <t>83.5%</t>
  </si>
  <si>
    <t>10.2%</t>
  </si>
  <si>
    <t>5.5%</t>
  </si>
  <si>
    <t>92.9%</t>
  </si>
  <si>
    <t>HH expenditures (in MDL) in the last 30 days on: Accommodation maintenance (furniture, small repares, etc.) - by range, by HH with or without children (aged under 18)</t>
  </si>
  <si>
    <t>267</t>
  </si>
  <si>
    <t>85.8%</t>
  </si>
  <si>
    <t>9.4%</t>
  </si>
  <si>
    <t>3.4%</t>
  </si>
  <si>
    <t>308</t>
  </si>
  <si>
    <t>3.9%</t>
  </si>
  <si>
    <t>HH expenditures (in MDL) in the last 30 days on: Accommodation maintenance (furniture, small repares, etc.) - by range, by type of settlement</t>
  </si>
  <si>
    <t>79.3%</t>
  </si>
  <si>
    <t>6.9%</t>
  </si>
  <si>
    <t>517</t>
  </si>
  <si>
    <t>91.1%</t>
  </si>
  <si>
    <t>HH expenditures (in MDL) in the last 6 months on: Accommodation maintenance (furniture, small repares, etc.)</t>
  </si>
  <si>
    <t>239.97</t>
  </si>
  <si>
    <t>15000</t>
  </si>
  <si>
    <t>% of HHs by the type of accommodation they reside in</t>
  </si>
  <si>
    <t>577</t>
  </si>
  <si>
    <t>4.0%</t>
  </si>
  <si>
    <t>79.5%</t>
  </si>
  <si>
    <t>16.1%</t>
  </si>
  <si>
    <t>0.3%</t>
  </si>
  <si>
    <t>% of HHs by the type of accommodation they reside in, by HH composition - number of adults (aged 18 to 59) with or without dependents</t>
  </si>
  <si>
    <t>204</t>
  </si>
  <si>
    <t>81.4%</t>
  </si>
  <si>
    <t>17.2%</t>
  </si>
  <si>
    <t>44.7%</t>
  </si>
  <si>
    <t>5.0%</t>
  </si>
  <si>
    <t>82.1%</t>
  </si>
  <si>
    <t>2.4%</t>
  </si>
  <si>
    <t>91.3%</t>
  </si>
  <si>
    <t>% of HHs by the type of accommodation they reside in, by HH composition - gender and number of HH members aged 18 and older, with or without children (aged 0-17)</t>
  </si>
  <si>
    <t>141</t>
  </si>
  <si>
    <t>83.0%</t>
  </si>
  <si>
    <t>12.8%</t>
  </si>
  <si>
    <t>0.7%</t>
  </si>
  <si>
    <t>51.1%</t>
  </si>
  <si>
    <t>40.2%</t>
  </si>
  <si>
    <t>76.4%</t>
  </si>
  <si>
    <t>94.5%</t>
  </si>
  <si>
    <t>128</t>
  </si>
  <si>
    <t>4.7%</t>
  </si>
  <si>
    <t>83.6%</t>
  </si>
  <si>
    <t>% of HHs by the type of accommodation they reside in, by HH with or without children (aged under 18)</t>
  </si>
  <si>
    <t>268</t>
  </si>
  <si>
    <t>88.4%</t>
  </si>
  <si>
    <t>8.2%</t>
  </si>
  <si>
    <t>309</t>
  </si>
  <si>
    <t>71.8%</t>
  </si>
  <si>
    <t>23.0%</t>
  </si>
  <si>
    <t>% of HHs by the type of accommodation they reside in, by HH size</t>
  </si>
  <si>
    <t>165</t>
  </si>
  <si>
    <t>61.2%</t>
  </si>
  <si>
    <t>33.3%</t>
  </si>
  <si>
    <t>181</t>
  </si>
  <si>
    <t>84.5%</t>
  </si>
  <si>
    <t>197</t>
  </si>
  <si>
    <t>2.5%</t>
  </si>
  <si>
    <t>88.3%</t>
  </si>
  <si>
    <t>0.5%</t>
  </si>
  <si>
    <t>34</t>
  </si>
  <si>
    <t>5.9%</t>
  </si>
  <si>
    <t>91.2%</t>
  </si>
  <si>
    <t>% of HHs by the type of accommodation they reside in, by type of settlement</t>
  </si>
  <si>
    <t>53.4%</t>
  </si>
  <si>
    <t>39.7%</t>
  </si>
  <si>
    <t>519</t>
  </si>
  <si>
    <t>3.7%</t>
  </si>
  <si>
    <t>82.5%</t>
  </si>
  <si>
    <t>0.4%</t>
  </si>
  <si>
    <t>% of HHs experiencing accommodation deprivation (leaks, damp walls, or rotten elements)</t>
  </si>
  <si>
    <t>Deprived</t>
  </si>
  <si>
    <t>Non-deprived</t>
  </si>
  <si>
    <t>576</t>
  </si>
  <si>
    <t>14.9%</t>
  </si>
  <si>
    <t>85.1%</t>
  </si>
  <si>
    <t>% of HHs that currently have an air conditioner in their accommodation</t>
  </si>
  <si>
    <t>0.2%</t>
  </si>
  <si>
    <t>56.2%</t>
  </si>
  <si>
    <t>43.7%</t>
  </si>
  <si>
    <t>HH expenditures (in MDL) in the last 30 days on: Alcoholic beverages and tobacco - by range</t>
  </si>
  <si>
    <t>1–500</t>
  </si>
  <si>
    <t>1,001–2,000</t>
  </si>
  <si>
    <t>2,001+</t>
  </si>
  <si>
    <t>501–1,000</t>
  </si>
  <si>
    <t>574</t>
  </si>
  <si>
    <t>80.1%</t>
  </si>
  <si>
    <t>7.0%</t>
  </si>
  <si>
    <t>HH expenditures (in MDL) in the last 30 days on: Alcoholic beverages and tobacco - by range, by HH composition - number of adults (aged 18 to 59) with or without dependents</t>
  </si>
  <si>
    <t>202</t>
  </si>
  <si>
    <t>65.3%</t>
  </si>
  <si>
    <t>12.4%</t>
  </si>
  <si>
    <t>97.4%</t>
  </si>
  <si>
    <t>90.3%</t>
  </si>
  <si>
    <t>4.3%</t>
  </si>
  <si>
    <t>76.2%</t>
  </si>
  <si>
    <t>6.3%</t>
  </si>
  <si>
    <t>HH expenditures (in MDL) in the last 30 days on: Alcoholic beverages and tobacco - by range, by HH composition - gender and number of HH members aged 18 and older, with or without children (aged 0-17)</t>
  </si>
  <si>
    <t>91</t>
  </si>
  <si>
    <t>92.3%</t>
  </si>
  <si>
    <t>61.8%</t>
  </si>
  <si>
    <t>16.9%</t>
  </si>
  <si>
    <t>6.7%</t>
  </si>
  <si>
    <t>14.6%</t>
  </si>
  <si>
    <t>75.6%</t>
  </si>
  <si>
    <t>74.8%</t>
  </si>
  <si>
    <t>11.0%</t>
  </si>
  <si>
    <t>HH expenditures (in MDL) in the last 30 days on: Alcoholic beverages and tobacco - by range, by HH with or without children (aged under 18)</t>
  </si>
  <si>
    <t>84.6%</t>
  </si>
  <si>
    <t>307</t>
  </si>
  <si>
    <t>8.5%</t>
  </si>
  <si>
    <t>HH expenditures (in MDL) in the last 30 days on: Alcoholic beverages and tobacco - by range, by type of settlement</t>
  </si>
  <si>
    <t>94.8%</t>
  </si>
  <si>
    <t>516</t>
  </si>
  <si>
    <t>78.5%</t>
  </si>
  <si>
    <t>HH expenditures (in MDL) in the last 30 days on: Alcoholic beverages and tobacco - by range, by HH with at least one employed member</t>
  </si>
  <si>
    <t>324</t>
  </si>
  <si>
    <t>70.1%</t>
  </si>
  <si>
    <t>9.9%</t>
  </si>
  <si>
    <t>4.9%</t>
  </si>
  <si>
    <t>11.1%</t>
  </si>
  <si>
    <t>250</t>
  </si>
  <si>
    <t>93.2%</t>
  </si>
  <si>
    <t>2.0%</t>
  </si>
  <si>
    <t>HH expenditures (in MDL) in the last 30 days on: Alcoholic beverages and tobacco - by range, by HH size</t>
  </si>
  <si>
    <t>164</t>
  </si>
  <si>
    <t>75.0%</t>
  </si>
  <si>
    <t>80.7%</t>
  </si>
  <si>
    <t>195</t>
  </si>
  <si>
    <t>83.1%</t>
  </si>
  <si>
    <t>3.6%</t>
  </si>
  <si>
    <t>6.2%</t>
  </si>
  <si>
    <t>85.3%</t>
  </si>
  <si>
    <t>HH expenditures (in MDL) in the last 30 days on: Alcoholic beverages and tobacco</t>
  </si>
  <si>
    <t>319.46</t>
  </si>
  <si>
    <t>10000</t>
  </si>
  <si>
    <t>Share of estimated HH expenditures (in MDL) in the last 30 days on: Alcoholic beverages and tobacco divided by total expenditures, among HHs who reported expenditures on alcoholic beverages and tobacco</t>
  </si>
  <si>
    <t>114</t>
  </si>
  <si>
    <t>0.07</t>
  </si>
  <si>
    <t>0.05</t>
  </si>
  <si>
    <t>0.43</t>
  </si>
  <si>
    <t>Number oh HHs by number of non-household members sharing rooms in the accommodation, among HHs residing in RACs</t>
  </si>
  <si>
    <t>23</t>
  </si>
  <si>
    <t>15</t>
  </si>
  <si>
    <t>8</t>
  </si>
  <si>
    <t>% of respondents with a bank account or account at a formal financial institution in Moldova, either individually or jointly</t>
  </si>
  <si>
    <t>58.4%</t>
  </si>
  <si>
    <t>41.6%</t>
  </si>
  <si>
    <t>% of respondents with a bank account or account at a formal financial institution in Moldova, either individually or jointly, by respondent age group (aged 18 and above)</t>
  </si>
  <si>
    <t>18-34</t>
  </si>
  <si>
    <t>53.7%</t>
  </si>
  <si>
    <t>46.3%</t>
  </si>
  <si>
    <t>35-59</t>
  </si>
  <si>
    <t>283</t>
  </si>
  <si>
    <t>57.2%</t>
  </si>
  <si>
    <t>42.8%</t>
  </si>
  <si>
    <t>60+</t>
  </si>
  <si>
    <t>72.5%</t>
  </si>
  <si>
    <t>27.5%</t>
  </si>
  <si>
    <t>% of respondents with a bank account or account at a formal financial institution in Moldova, either individually or jointly, by respondent gender</t>
  </si>
  <si>
    <t>375</t>
  </si>
  <si>
    <t>60.0%</t>
  </si>
  <si>
    <t>40.0%</t>
  </si>
  <si>
    <t>55.4%</t>
  </si>
  <si>
    <t>44.6%</t>
  </si>
  <si>
    <t>% of respondents with a bank account or account at a formal financial institution in Moldova, either individually or jointly, by respondent employment status (employed, unemployed, outside labor force)</t>
  </si>
  <si>
    <t>Employed</t>
  </si>
  <si>
    <t>248</t>
  </si>
  <si>
    <t>47.6%</t>
  </si>
  <si>
    <t>52.4%</t>
  </si>
  <si>
    <t>Out of the labour force</t>
  </si>
  <si>
    <t>281</t>
  </si>
  <si>
    <t>65.8%</t>
  </si>
  <si>
    <t>34.2%</t>
  </si>
  <si>
    <t>48</t>
  </si>
  <si>
    <t>70.8%</t>
  </si>
  <si>
    <t>29.2%</t>
  </si>
  <si>
    <t>% of HHs that borrowed money from any source in the past 12 months and still have to pay back</t>
  </si>
  <si>
    <t>95.0%</t>
  </si>
  <si>
    <t>% of HHs that borrowed money from any source in the past 12 months and still have to pay back, by HH composition - number of adults (aged 18 to 59) with or without dependents</t>
  </si>
  <si>
    <t>98.0%</t>
  </si>
  <si>
    <t>93.4%</t>
  </si>
  <si>
    <t>125</t>
  </si>
  <si>
    <t>97.6%</t>
  </si>
  <si>
    <t>% of HHs that borrowed money from any source in the past 12 months and still have to pay back, by HH composition - gender and number of HH members aged 18 and older, with or without children (aged 0-17)</t>
  </si>
  <si>
    <t>96.7%</t>
  </si>
  <si>
    <t>97.8%</t>
  </si>
  <si>
    <t>93.7%</t>
  </si>
  <si>
    <t>% of HHs that borrowed money from any source in the past 12 months and still have to pay back, by HH with or without children (aged under 18)</t>
  </si>
  <si>
    <t>96.8%</t>
  </si>
  <si>
    <t>% of HHs that borrowed money from a person or financial institution in the past 12 months and still have to pay back</t>
  </si>
  <si>
    <t>95.1%</t>
  </si>
  <si>
    <t>0.9%</t>
  </si>
  <si>
    <t>% of HHs that currently have a car available for household use</t>
  </si>
  <si>
    <t>78.0%</t>
  </si>
  <si>
    <t>22.0%</t>
  </si>
  <si>
    <t>HH income (in MDL) from cash assistance from humanitarian organisations in the last 30 days, among HHs with cash assistance from humanitarian organisations as source of income in the last 30 days - by range</t>
  </si>
  <si>
    <t>1–1625</t>
  </si>
  <si>
    <t>1626–3250</t>
  </si>
  <si>
    <t>3251–4875</t>
  </si>
  <si>
    <t>4876–6500</t>
  </si>
  <si>
    <t>6501–8125</t>
  </si>
  <si>
    <t>8126+</t>
  </si>
  <si>
    <t>162</t>
  </si>
  <si>
    <t>40.7%</t>
  </si>
  <si>
    <t>31.5%</t>
  </si>
  <si>
    <t>HH income (in MDL) from cash assistance from humanitarian organisations in the last 30 days, among HHs with cash assistance from humanitarian organisations as source of income in the last 30 days</t>
  </si>
  <si>
    <t>3301.53</t>
  </si>
  <si>
    <t>3250</t>
  </si>
  <si>
    <t>1625</t>
  </si>
  <si>
    <t>16250</t>
  </si>
  <si>
    <t>certified_disability_cat_overall_103</t>
  </si>
  <si>
    <t>% of HH members (aged 5 and above) who have a certified disability (i.e., an official disability certificate issued in their home country or recognised in Moldova), among HH members who reported at least one disability - walking, seeing, hearing, remembering, communicating with some difficulty, a lot of difficulty or cannot do at all</t>
  </si>
  <si>
    <t>236</t>
  </si>
  <si>
    <t>71.2%</t>
  </si>
  <si>
    <t>28.8%</t>
  </si>
  <si>
    <t>certified_disability_cat_overall_D_104_by_ind_age_cat</t>
  </si>
  <si>
    <t>% of HH members (aged 5 and above) who have a certified disability (i.e., an official disability certificate issued in their home country or recognised in Moldova), among HH members who reported at least one disability - walking, seeing, hearing, remembering, communicating with some difficulty, a lot of difficulty or cannot do at all, by age group</t>
  </si>
  <si>
    <t>0-5</t>
  </si>
  <si>
    <t>2</t>
  </si>
  <si>
    <t>100.0%</t>
  </si>
  <si>
    <t>12-17</t>
  </si>
  <si>
    <t>14</t>
  </si>
  <si>
    <t>71.4%</t>
  </si>
  <si>
    <t>28.6%</t>
  </si>
  <si>
    <t>25</t>
  </si>
  <si>
    <t>80.0%</t>
  </si>
  <si>
    <t>61</t>
  </si>
  <si>
    <t>77.0%</t>
  </si>
  <si>
    <t>6-11</t>
  </si>
  <si>
    <t>28</t>
  </si>
  <si>
    <t>50.0%</t>
  </si>
  <si>
    <t>106</t>
  </si>
  <si>
    <t>certified_disability_cat_overall_D_105_by_ind_age_cat</t>
  </si>
  <si>
    <t>Number of HH members (aged 5 and above) who have a certified disability (i.e., an official disability certificate issued in their home country or recognised in Moldova), among HH members who reported at least one disability - walking, seeing, hearing, remembering, communicating with some difficulty, a lot of difficulty or cannot do at all, by age group</t>
  </si>
  <si>
    <t>10</t>
  </si>
  <si>
    <t>4</t>
  </si>
  <si>
    <t>20</t>
  </si>
  <si>
    <t>5</t>
  </si>
  <si>
    <t>47</t>
  </si>
  <si>
    <t>75</t>
  </si>
  <si>
    <t>168</t>
  </si>
  <si>
    <t>68</t>
  </si>
  <si>
    <t>certified_disability_cat_overall_D_106_by_ind_gender</t>
  </si>
  <si>
    <t>% of HH members (aged 5 and above) who have a certified disability (i.e., an official disability certificate issued in their home country or recognised in Moldova), among HH members who reported at least one disability - walking, seeing, hearing, remembering, communicating with some difficulty, a lot of difficulty or cannot do at all, by gender</t>
  </si>
  <si>
    <t>153</t>
  </si>
  <si>
    <t>80.4%</t>
  </si>
  <si>
    <t>19.6%</t>
  </si>
  <si>
    <t>83</t>
  </si>
  <si>
    <t>54.2%</t>
  </si>
  <si>
    <t>45.8%</t>
  </si>
  <si>
    <t>certified_disability_overall_102</t>
  </si>
  <si>
    <t>% of HH members (aged 5 and above) who have a certified disability (i.e., an official disability certificate issued in their home country or recognised in Moldova), by type</t>
  </si>
  <si>
    <t>237</t>
  </si>
  <si>
    <t>70.9%</t>
  </si>
  <si>
    <t>8.0%</t>
  </si>
  <si>
    <t>8.4%</t>
  </si>
  <si>
    <t>children_out_school_overall_41</t>
  </si>
  <si>
    <t>% of children (aged 3 to 16) out of kindergarten or school</t>
  </si>
  <si>
    <t>In kindergarten or  school</t>
  </si>
  <si>
    <t>Not in kindergarten or school</t>
  </si>
  <si>
    <t>355</t>
  </si>
  <si>
    <t>91.0%</t>
  </si>
  <si>
    <t>9.0%</t>
  </si>
  <si>
    <t>children_out_school_overall_D_42_by_ind_age_cat</t>
  </si>
  <si>
    <t>% of children (aged 3 to 16) out of kindergarten or school, by age group</t>
  </si>
  <si>
    <t>79</t>
  </si>
  <si>
    <t>69.6%</t>
  </si>
  <si>
    <t>30.4%</t>
  </si>
  <si>
    <t>100</t>
  </si>
  <si>
    <t>99.0%</t>
  </si>
  <si>
    <t>176</t>
  </si>
  <si>
    <t>96.0%</t>
  </si>
  <si>
    <t>chronic_illnes_hh_level_overall_117</t>
  </si>
  <si>
    <t>% of HHs with at least one HH member with a chronic illness (e.g., diabetes, hypertension, asthma) or long-term health condition</t>
  </si>
  <si>
    <t>Households with at least one member with a chronic illness</t>
  </si>
  <si>
    <t>Households with no members with chronic illness</t>
  </si>
  <si>
    <t>40.4%</t>
  </si>
  <si>
    <t>59.6%</t>
  </si>
  <si>
    <t>chronic_illnes_overall_114</t>
  </si>
  <si>
    <t>% of HH members with a chronic illness (e.g., diabetes, hypertension, asthma) or long-term health condition</t>
  </si>
  <si>
    <t>1373</t>
  </si>
  <si>
    <t>76.5%</t>
  </si>
  <si>
    <t>23.5%</t>
  </si>
  <si>
    <t>chronic_illnes_overall_D_115_by_ind_age_cat</t>
  </si>
  <si>
    <t>% of HH members with a chronic illness (e.g., diabetes, hypertension, asthma) or long-term health condition, by age group</t>
  </si>
  <si>
    <t>135</t>
  </si>
  <si>
    <t>88.9%</t>
  </si>
  <si>
    <t>118</t>
  </si>
  <si>
    <t>91.5%</t>
  </si>
  <si>
    <t>319</t>
  </si>
  <si>
    <t>9.7%</t>
  </si>
  <si>
    <t>439</t>
  </si>
  <si>
    <t>76.8%</t>
  </si>
  <si>
    <t>23.2%</t>
  </si>
  <si>
    <t>88.6%</t>
  </si>
  <si>
    <t>11.4%</t>
  </si>
  <si>
    <t>186</t>
  </si>
  <si>
    <t>77.4%</t>
  </si>
  <si>
    <t>chronic_illnes_overall_D_116_by_ind_gender</t>
  </si>
  <si>
    <t>% of HH members with a chronic illness (e.g., diabetes, hypertension, asthma) or long-term health condition, by gender</t>
  </si>
  <si>
    <t>790</t>
  </si>
  <si>
    <t>73.4%</t>
  </si>
  <si>
    <t>26.6%</t>
  </si>
  <si>
    <t>583</t>
  </si>
  <si>
    <t>80.8%</t>
  </si>
  <si>
    <t>19.2%</t>
  </si>
  <si>
    <t>citizenship_overall_26</t>
  </si>
  <si>
    <t>% of HH members by citizenship</t>
  </si>
  <si>
    <t>0.1%</t>
  </si>
  <si>
    <t>94.7%</t>
  </si>
  <si>
    <t>HH expenditures (in MDL) in the last 30 days on: Clothing and footwear</t>
  </si>
  <si>
    <t>547</t>
  </si>
  <si>
    <t>556.79</t>
  </si>
  <si>
    <t>333.33</t>
  </si>
  <si>
    <t>5000</t>
  </si>
  <si>
    <t>Share of estimated HH expenditures (in MDL) in the last 30 days on: Clothing and footwear divided by total expenditures, among HHs who reported expenditures on clothing and footwear</t>
  </si>
  <si>
    <t>382</t>
  </si>
  <si>
    <t>0.04</t>
  </si>
  <si>
    <t>0.39</t>
  </si>
  <si>
    <t>HH expenditures (in MDL) in the last 30 days on: Clothing and footwear - by range</t>
  </si>
  <si>
    <t>1–200</t>
  </si>
  <si>
    <t>1001–1700</t>
  </si>
  <si>
    <t>1701–3000</t>
  </si>
  <si>
    <t>201–500</t>
  </si>
  <si>
    <t>3001+</t>
  </si>
  <si>
    <t>501–1000</t>
  </si>
  <si>
    <t>30.2%</t>
  </si>
  <si>
    <t>HH expenditures (in MDL) in the last 30 days on: Clothing and footwear - by range, by HH composition - number of adults (aged 18 to 59) with or without dependents</t>
  </si>
  <si>
    <t>190</t>
  </si>
  <si>
    <t>28.4%</t>
  </si>
  <si>
    <t>24.2%</t>
  </si>
  <si>
    <t>64.0%</t>
  </si>
  <si>
    <t>2.7%</t>
  </si>
  <si>
    <t>29</t>
  </si>
  <si>
    <t>10.3%</t>
  </si>
  <si>
    <t>34.5%</t>
  </si>
  <si>
    <t>24.1%</t>
  </si>
  <si>
    <t>27.9%</t>
  </si>
  <si>
    <t>117</t>
  </si>
  <si>
    <t>14.5%</t>
  </si>
  <si>
    <t>6.0%</t>
  </si>
  <si>
    <t>25.6%</t>
  </si>
  <si>
    <t>29.9%</t>
  </si>
  <si>
    <t>HH expenditures (in MDL) in the last 30 days on: Clothing and footwear - by range, by HH composition - gender and number of HH members aged 18 and older, with or without children (aged 0-17)</t>
  </si>
  <si>
    <t>134</t>
  </si>
  <si>
    <t>23.9%</t>
  </si>
  <si>
    <t>29.1%</t>
  </si>
  <si>
    <t>3.0%</t>
  </si>
  <si>
    <t>53.3%</t>
  </si>
  <si>
    <t>22.2%</t>
  </si>
  <si>
    <t>32.5%</t>
  </si>
  <si>
    <t>10.8%</t>
  </si>
  <si>
    <t>21.7%</t>
  </si>
  <si>
    <t>25.3%</t>
  </si>
  <si>
    <t>119</t>
  </si>
  <si>
    <t>14.3%</t>
  </si>
  <si>
    <t>18.5%</t>
  </si>
  <si>
    <t>4.2%</t>
  </si>
  <si>
    <t>33.9%</t>
  </si>
  <si>
    <t>29.8%</t>
  </si>
  <si>
    <t>21.5%</t>
  </si>
  <si>
    <t>HH expenditures (in MDL) in the last 30 days on: Clothing and footwear - by range, by HH with or without children (aged under 18)</t>
  </si>
  <si>
    <t>253</t>
  </si>
  <si>
    <t>10.7%</t>
  </si>
  <si>
    <t>2.8%</t>
  </si>
  <si>
    <t>26.5%</t>
  </si>
  <si>
    <t>294</t>
  </si>
  <si>
    <t>39.5%</t>
  </si>
  <si>
    <t>17.7%</t>
  </si>
  <si>
    <t>HH expenditures (in MDL) in the last 30 days on: Clothing and footwear - by range, by type of settlement</t>
  </si>
  <si>
    <t>48.3%</t>
  </si>
  <si>
    <t>31.0%</t>
  </si>
  <si>
    <t>489</t>
  </si>
  <si>
    <t>28.0%</t>
  </si>
  <si>
    <t>HH expenditures (in MDL) in the last 30 days on: Clothing and footwear - by range, by HH size</t>
  </si>
  <si>
    <t>157</t>
  </si>
  <si>
    <t>42.7%</t>
  </si>
  <si>
    <t>20.4%</t>
  </si>
  <si>
    <t>16.6%</t>
  </si>
  <si>
    <t>174</t>
  </si>
  <si>
    <t>35.1%</t>
  </si>
  <si>
    <t>28.7%</t>
  </si>
  <si>
    <t>20.1%</t>
  </si>
  <si>
    <t>29.0%</t>
  </si>
  <si>
    <t>30.6%</t>
  </si>
  <si>
    <t>30</t>
  </si>
  <si>
    <t>16.7%</t>
  </si>
  <si>
    <t>HH expenditures (in MDL) in the last 6 months on: Clothing and footwear</t>
  </si>
  <si>
    <t>3340.76</t>
  </si>
  <si>
    <t>2000</t>
  </si>
  <si>
    <t>30000</t>
  </si>
  <si>
    <t>HH expenditures (in MDL) in the last 30 days on: Communication (mobile credit, internet, devices, postal services) - by range</t>
  </si>
  <si>
    <t>101–200</t>
  </si>
  <si>
    <t>201–300</t>
  </si>
  <si>
    <t>301–500</t>
  </si>
  <si>
    <t>15.0%</t>
  </si>
  <si>
    <t>26.3%</t>
  </si>
  <si>
    <t>21.1%</t>
  </si>
  <si>
    <t>HH expenditures (in MDL) in the last 30 days on: Communication (mobile credit, internet, devices, postal services) - by range, by HH composition - number of adults (aged 18 to 59) with or without dependents</t>
  </si>
  <si>
    <t>14.8%</t>
  </si>
  <si>
    <t>27.6%</t>
  </si>
  <si>
    <t>28.9%</t>
  </si>
  <si>
    <t>54.8%</t>
  </si>
  <si>
    <t>138</t>
  </si>
  <si>
    <t>13.0%</t>
  </si>
  <si>
    <t>39.1%</t>
  </si>
  <si>
    <t>20.3%</t>
  </si>
  <si>
    <t>22.5%</t>
  </si>
  <si>
    <t>11.9%</t>
  </si>
  <si>
    <t>23.8%</t>
  </si>
  <si>
    <t>38.1%</t>
  </si>
  <si>
    <t>HH expenditures (in MDL) in the last 30 days on: Communication (mobile credit, internet, devices, postal services) - by range, by HH composition - gender and number of HH members aged 18 and older, with or without children (aged 0-17)</t>
  </si>
  <si>
    <t>31.7%</t>
  </si>
  <si>
    <t>46.2%</t>
  </si>
  <si>
    <t>34.1%</t>
  </si>
  <si>
    <t>30.3%</t>
  </si>
  <si>
    <t>28.1%</t>
  </si>
  <si>
    <t>20.5%</t>
  </si>
  <si>
    <t>30.5%</t>
  </si>
  <si>
    <t>HH expenditures (in MDL) in the last 30 days on: Communication (mobile credit, internet, devices, postal services) - by range, by HH with or without children (aged under 18)</t>
  </si>
  <si>
    <t>266</t>
  </si>
  <si>
    <t>6.8%</t>
  </si>
  <si>
    <t>21.8%</t>
  </si>
  <si>
    <t>22.1%</t>
  </si>
  <si>
    <t>HH expenditures (in MDL) in the last 30 days on: Communication (mobile credit, internet, devices, postal services) - by range, by type of settlement</t>
  </si>
  <si>
    <t>32.8%</t>
  </si>
  <si>
    <t>15.5%</t>
  </si>
  <si>
    <t>25.4%</t>
  </si>
  <si>
    <t>HH expenditures (in MDL) in the last 30 days on: Communication (mobile credit, internet, devices, postal services) - by range, by HH with at least one employed member</t>
  </si>
  <si>
    <t>325</t>
  </si>
  <si>
    <t>19.7%</t>
  </si>
  <si>
    <t>22.8%</t>
  </si>
  <si>
    <t>36.0%</t>
  </si>
  <si>
    <t>14.2%</t>
  </si>
  <si>
    <t>249</t>
  </si>
  <si>
    <t>34.9%</t>
  </si>
  <si>
    <t>HH expenditures (in MDL) in the last 30 days on: Communication (mobile credit, internet, devices, postal services) - by range, by HH size</t>
  </si>
  <si>
    <t>32.9%</t>
  </si>
  <si>
    <t>29.3%</t>
  </si>
  <si>
    <t>15.9%</t>
  </si>
  <si>
    <t>34.3%</t>
  </si>
  <si>
    <t>4.6%</t>
  </si>
  <si>
    <t>19.0%</t>
  </si>
  <si>
    <t>38.2%</t>
  </si>
  <si>
    <t>44.1%</t>
  </si>
  <si>
    <t>HH expenditures (in MDL) in the last 30 days on: Communication (mobile credit, internet, devices, postal services)</t>
  </si>
  <si>
    <t>311.87</t>
  </si>
  <si>
    <t>300</t>
  </si>
  <si>
    <t>1000</t>
  </si>
  <si>
    <t>Share of estimated HH expenditures (in MDL) in the last 30 days on: Communication (mobile credit, internet, devices, postal services) divided by total expenditures, among HHs who reported expenditures on communication</t>
  </si>
  <si>
    <t>570</t>
  </si>
  <si>
    <t>0.02</t>
  </si>
  <si>
    <t>0.28</t>
  </si>
  <si>
    <t>% of HHs that currently have a computer, notebook, or tablet in the household</t>
  </si>
  <si>
    <t>27.4%</t>
  </si>
  <si>
    <t>72.6%</t>
  </si>
  <si>
    <t>Number of HHs by concrete plans for seeking shelter in the first two weeks following eviction, among HHs currently feeling at risk of eviction or within the next six months</t>
  </si>
  <si>
    <t>3</t>
  </si>
  <si>
    <t>9</t>
  </si>
  <si>
    <t>contract_type_overall_82</t>
  </si>
  <si>
    <t>% of HH members (aged 15 and above) who were employed in the last seven days (including those temporarily absent), by type of contract or work arrangement</t>
  </si>
  <si>
    <t>395</t>
  </si>
  <si>
    <t>3.8%</t>
  </si>
  <si>
    <t>38.5%</t>
  </si>
  <si>
    <t>37.5%</t>
  </si>
  <si>
    <t>contract_type_overall_D_83_by_ind_age_cat</t>
  </si>
  <si>
    <t>% of HH members (aged 15 and above) who were employed in the last seven days (including those temporarily absent), by type of contract or work arrangement, by age group</t>
  </si>
  <si>
    <t>9.6%</t>
  </si>
  <si>
    <t>36.9%</t>
  </si>
  <si>
    <t>229</t>
  </si>
  <si>
    <t>9.2%</t>
  </si>
  <si>
    <t>37.6%</t>
  </si>
  <si>
    <t>10.0%</t>
  </si>
  <si>
    <t>38.9%</t>
  </si>
  <si>
    <t>44.4%</t>
  </si>
  <si>
    <t>contract_type_overall_D_84_by_ind_gender</t>
  </si>
  <si>
    <t>% of HH members (aged 15 and above) who were employed in the last seven days (including those temporarily absent), by type of contract or work arrangement, by gender</t>
  </si>
  <si>
    <t>155</t>
  </si>
  <si>
    <t>24.5%</t>
  </si>
  <si>
    <t>240</t>
  </si>
  <si>
    <t>47.5%</t>
  </si>
  <si>
    <t>35.8%</t>
  </si>
  <si>
    <t>HH income (in MDL) from daily, casual, or irregular labour in the last 30 days, among HHs with daily, casual, or irregular labour as source of income in the last 30 days - by range</t>
  </si>
  <si>
    <t>1–3000</t>
  </si>
  <si>
    <t>10001–20000</t>
  </si>
  <si>
    <t>20001+</t>
  </si>
  <si>
    <t>3001–4000</t>
  </si>
  <si>
    <t>4001–7000</t>
  </si>
  <si>
    <t>7001–10000</t>
  </si>
  <si>
    <t>11</t>
  </si>
  <si>
    <t>1</t>
  </si>
  <si>
    <t>7</t>
  </si>
  <si>
    <t>HH income (in MDL) from daily, casual, or irregular labour in the last 30 days, among HHs with daily, casual, or irregular labour as source of income in the last 30 days</t>
  </si>
  <si>
    <t>6989.66</t>
  </si>
  <si>
    <t>500</t>
  </si>
  <si>
    <t>50000</t>
  </si>
  <si>
    <t>% of HHs living in accommodation with damp walls, floors, or foundation</t>
  </si>
  <si>
    <t>88.0%</t>
  </si>
  <si>
    <t>% of HHs living in accommodation with damp walls, floors, or foundation, by type of settlement</t>
  </si>
  <si>
    <t>67.2%</t>
  </si>
  <si>
    <t>90.4%</t>
  </si>
  <si>
    <t>date_arrive_cat_overall_10</t>
  </si>
  <si>
    <t>% of HHs by length of residence in Moldova, by range</t>
  </si>
  <si>
    <t>1 to less than 2 years</t>
  </si>
  <si>
    <t>2 to less than 3 years</t>
  </si>
  <si>
    <t>3 years or more</t>
  </si>
  <si>
    <t>6 months to less than 1 year</t>
  </si>
  <si>
    <t>Less than 6 months</t>
  </si>
  <si>
    <t>13.9%</t>
  </si>
  <si>
    <t>55.5%</t>
  </si>
  <si>
    <t>date_arrive_cat_overall_D_11_by_household_typology_1</t>
  </si>
  <si>
    <t>18.6%</t>
  </si>
  <si>
    <t>77.6%</t>
  </si>
  <si>
    <t>74.2%</t>
  </si>
  <si>
    <t>68.6%</t>
  </si>
  <si>
    <t>17.5%</t>
  </si>
  <si>
    <t>40.5%</t>
  </si>
  <si>
    <t>date_arrive_cat_overall_D_12_by_household_typology_2</t>
  </si>
  <si>
    <t>% of HHs by length of residence in Moldova, by range, by HH composition - gender and number of HH members aged 18 and older, with or without children (aged 0-17)</t>
  </si>
  <si>
    <t>66.7%</t>
  </si>
  <si>
    <t>5.7%</t>
  </si>
  <si>
    <t>73.9%</t>
  </si>
  <si>
    <t>19.1%</t>
  </si>
  <si>
    <t>12.5%</t>
  </si>
  <si>
    <t>53.1%</t>
  </si>
  <si>
    <t>14.1%</t>
  </si>
  <si>
    <t>date_arrive_cat_overall_D_13_by_household_typology_3</t>
  </si>
  <si>
    <t>% of HHs by length of residence in Moldova, by range, by HH with or without children (aged under 18)</t>
  </si>
  <si>
    <t>56.0%</t>
  </si>
  <si>
    <t>55.0%</t>
  </si>
  <si>
    <t>date_arrive_cat_overall_D_14_by_hh_with_employed_member</t>
  </si>
  <si>
    <t>% of HHs by length of residence in Moldova, by range, by HH with at least one member employed</t>
  </si>
  <si>
    <t>10.5%</t>
  </si>
  <si>
    <t>252</t>
  </si>
  <si>
    <t>13.1%</t>
  </si>
  <si>
    <t>64.7%</t>
  </si>
  <si>
    <t>date_arrive_cat_overall_D_15_by_psn_type3_hh_level</t>
  </si>
  <si>
    <t>% of HHs by length of residence in Moldova, by range, by HH with at least one member with a disability (at least level 3 in WGSS)</t>
  </si>
  <si>
    <t>At least one HH member with disability</t>
  </si>
  <si>
    <t>65</t>
  </si>
  <si>
    <t>76.9%</t>
  </si>
  <si>
    <t>7.7%</t>
  </si>
  <si>
    <t>No HH members with disability</t>
  </si>
  <si>
    <t>512</t>
  </si>
  <si>
    <t>17.4%</t>
  </si>
  <si>
    <t>52.7%</t>
  </si>
  <si>
    <t>HH expenditures (in MDL) in the last 30 days on: Debt repayment (formal and informal loans)</t>
  </si>
  <si>
    <t>573</t>
  </si>
  <si>
    <t>43.67</t>
  </si>
  <si>
    <t>1666.67</t>
  </si>
  <si>
    <t>Share of estimated HH expenditures (in MDL) in the last 30 days on: Debt repayment (formal and informal loans) divided by total expenditures, among HHs who reported expenditures on debt repayment</t>
  </si>
  <si>
    <t>36</t>
  </si>
  <si>
    <t>0.16</t>
  </si>
  <si>
    <t>HH expenditures (in MDL) in the last 30 days on: Debt repayment (formal and informal loans) - by range</t>
  </si>
  <si>
    <t>HH expenditures (in MDL) in the last 30 days on: Debt repayment (formal and informal loans) - by range, by HH composition - number of adults (aged 18 to 59) with or without dependents</t>
  </si>
  <si>
    <t>83.9%</t>
  </si>
  <si>
    <t>89.7%</t>
  </si>
  <si>
    <t>5.1%</t>
  </si>
  <si>
    <t>HH expenditures (in MDL) in the last 30 days on: Debt repayment (formal and informal loans) - by range, by HH composition - gender and number of HH members aged 18 and older, with or without children (aged 0-17)</t>
  </si>
  <si>
    <t>137</t>
  </si>
  <si>
    <t>87.6%</t>
  </si>
  <si>
    <t>95.7%</t>
  </si>
  <si>
    <t>95.3%</t>
  </si>
  <si>
    <t>HH expenditures (in MDL) in the last 30 days on: Debt repayment (formal and informal loans) - by range, by HH with or without children (aged under 18)</t>
  </si>
  <si>
    <t>264</t>
  </si>
  <si>
    <t>90.9%</t>
  </si>
  <si>
    <t>HH expenditures (in MDL) in the last 30 days on: Debt repayment (formal and informal loans) - by range, by type of settlement</t>
  </si>
  <si>
    <t>86.0%</t>
  </si>
  <si>
    <t>94.6%</t>
  </si>
  <si>
    <t>HH expenditures (in MDL) in the last 6 months on: Debt repayment (formal and informal loans)</t>
  </si>
  <si>
    <t>262.04</t>
  </si>
  <si>
    <t>HH expenditures (in MDL) in the last 30 days on: Education (school supplies, fees, tutoring, childcare)</t>
  </si>
  <si>
    <t>569</t>
  </si>
  <si>
    <t>895.63</t>
  </si>
  <si>
    <t>48000</t>
  </si>
  <si>
    <t>Share of estimated HH expenditures (in MDL) in the last 30 days on: Education (school supplies, fees, tutoring, childcare) divided by total expenditures, among HHs who reported expenditures on education</t>
  </si>
  <si>
    <t>185</t>
  </si>
  <si>
    <t>0.09</t>
  </si>
  <si>
    <t>0.06</t>
  </si>
  <si>
    <t>0.54</t>
  </si>
  <si>
    <t>HH expenditures (in MDL) in the last 30 days on: Education (school supplies, fees, tutoring, childcare) - by range</t>
  </si>
  <si>
    <t>1–50</t>
  </si>
  <si>
    <t>1001–5000</t>
  </si>
  <si>
    <t>5001+</t>
  </si>
  <si>
    <t>51–200</t>
  </si>
  <si>
    <t>67.5%</t>
  </si>
  <si>
    <t>HH expenditures (in MDL) in the last 30 days on: Education (school supplies, fees, tutoring, childcare) - by range, by HH composition - number of adults (aged 18 to 59) with or without dependents</t>
  </si>
  <si>
    <t>92.6%</t>
  </si>
  <si>
    <t>32.3%</t>
  </si>
  <si>
    <t>43.5%</t>
  </si>
  <si>
    <t>18.0%</t>
  </si>
  <si>
    <t>HH expenditures (in MDL) in the last 30 days on: Education (school supplies, fees, tutoring, childcare) - by range, by HH composition - gender and number of HH members aged 18 and older, with or without children (aged 0-17)</t>
  </si>
  <si>
    <t>33.8%</t>
  </si>
  <si>
    <t>123</t>
  </si>
  <si>
    <t>39.8%</t>
  </si>
  <si>
    <t>19.5%</t>
  </si>
  <si>
    <t>8.9%</t>
  </si>
  <si>
    <t>HH expenditures (in MDL) in the last 30 days on: Education (school supplies, fees, tutoring, childcare) - by range, by HH with or without children (aged under 18)</t>
  </si>
  <si>
    <t>262</t>
  </si>
  <si>
    <t>36.6%</t>
  </si>
  <si>
    <t>13.7%</t>
  </si>
  <si>
    <t>93.8%</t>
  </si>
  <si>
    <t>HH expenditures (in MDL) in the last 30 days on: Education (school supplies, fees, tutoring, childcare) - by range, by type of settlement</t>
  </si>
  <si>
    <t>75.4%</t>
  </si>
  <si>
    <t>66.6%</t>
  </si>
  <si>
    <t>HH expenditures (in MDL) in the last 12 months on: Education (school supplies, fees, tutoring, childcare)</t>
  </si>
  <si>
    <t>5373.77</t>
  </si>
  <si>
    <t>288000</t>
  </si>
  <si>
    <t>education_lvl_mpi_overall_37</t>
  </si>
  <si>
    <t>% of HHs in which all HH members (aged 18 to 65) have attained at least a formal secondary education to date</t>
  </si>
  <si>
    <t>HH at or above secondary threshold</t>
  </si>
  <si>
    <t>HH below secondary threshold</t>
  </si>
  <si>
    <t>97.9%</t>
  </si>
  <si>
    <t>education_lvl_overall_34</t>
  </si>
  <si>
    <t>% of HH members (aged 15 and above) by highest level of formal education attained to date</t>
  </si>
  <si>
    <t>education_lvl_overall_D_35_by_ind_age_cat</t>
  </si>
  <si>
    <t>% of HH members (aged 15 and above) by highest level of formal education attained to date, by age group</t>
  </si>
  <si>
    <t>56</t>
  </si>
  <si>
    <t>73.2%</t>
  </si>
  <si>
    <t>40.1%</t>
  </si>
  <si>
    <t>education_lvl_overall_D_36_by_ind_gender</t>
  </si>
  <si>
    <t>% of HH members (aged 15 and above) by highest level of formal education attained to date, by gender</t>
  </si>
  <si>
    <t>597</t>
  </si>
  <si>
    <t>27.1%</t>
  </si>
  <si>
    <t>403</t>
  </si>
  <si>
    <t>10.9%</t>
  </si>
  <si>
    <t>24.3%</t>
  </si>
  <si>
    <t>28.3%</t>
  </si>
  <si>
    <t>% of HHs living in accommodation connected to a source of electricity</t>
  </si>
  <si>
    <t>NA</t>
  </si>
  <si>
    <t>emp_arrangement_overall_89</t>
  </si>
  <si>
    <t>% of  employed HH members (aged 15 and above) with or without a formal employment contract at their main job</t>
  </si>
  <si>
    <t>399</t>
  </si>
  <si>
    <t>24.6%</t>
  </si>
  <si>
    <t>54.6%</t>
  </si>
  <si>
    <t>emp_arrangement_overall_D_90_by_ind_age_cat</t>
  </si>
  <si>
    <t>% of  employed HH members (aged 15 and above) with or without a formal employment contract at their main job , by age group</t>
  </si>
  <si>
    <t>51.9%</t>
  </si>
  <si>
    <t>230</t>
  </si>
  <si>
    <t>55.7%</t>
  </si>
  <si>
    <t>77.8%</t>
  </si>
  <si>
    <t>emp_arrangement_overall_D_91_by_ind_gender</t>
  </si>
  <si>
    <t>% of  employed HH members (aged 15 and above) with or without a formal employment contract at their main job , by gender</t>
  </si>
  <si>
    <t>156</t>
  </si>
  <si>
    <t>76.3%</t>
  </si>
  <si>
    <t>243</t>
  </si>
  <si>
    <t>40.3%</t>
  </si>
  <si>
    <t>emp_match_overall_92</t>
  </si>
  <si>
    <t>% of employed HH members (aged 15 and above) by perceived match between their current main occupation and their professional skill level or qualifications, not taking local language skills into account</t>
  </si>
  <si>
    <t>83.8%</t>
  </si>
  <si>
    <t>emp_match_overall_D_93_by_ind_age_cat</t>
  </si>
  <si>
    <t>% of employed HH members (aged 15 and above) by perceived match between their current main occupation and their professional skill level or qualifications, not taking local language skills into account, by age group</t>
  </si>
  <si>
    <t>83.4%</t>
  </si>
  <si>
    <t>emp_match_overall_D_94_by_ind_gender</t>
  </si>
  <si>
    <t>% of employed HH members (aged 15 and above) by perceived match between their current main occupation and their professional skill level or qualifications, not taking local language skills into account, by gender</t>
  </si>
  <si>
    <t>69.0%</t>
  </si>
  <si>
    <t>93.3%</t>
  </si>
  <si>
    <t>emp_match_overall_D_95_by_edu_lvl_main</t>
  </si>
  <si>
    <t>% of employed HH members (aged 15 and above) by perceived match between their current main occupation and their professional skill level or qualifications, not taking local language skills into account, by highest formal education level achieved at time of data collection</t>
  </si>
  <si>
    <t>edu_lvl_main</t>
  </si>
  <si>
    <t>42</t>
  </si>
  <si>
    <t>90.5%</t>
  </si>
  <si>
    <t>52</t>
  </si>
  <si>
    <t>94.2%</t>
  </si>
  <si>
    <t>105</t>
  </si>
  <si>
    <t>78.1%</t>
  </si>
  <si>
    <t>129</t>
  </si>
  <si>
    <t>75.9%</t>
  </si>
  <si>
    <t>35</t>
  </si>
  <si>
    <t>employed_hh_member_overall_56</t>
  </si>
  <si>
    <t>% of HH members (aged 15 and above) by employment status (employed, unemployed, outside labour force)</t>
  </si>
  <si>
    <t>39.9%</t>
  </si>
  <si>
    <t>53.2%</t>
  </si>
  <si>
    <t>employed_hh_member_overall_D_57_by_ind_age_cat</t>
  </si>
  <si>
    <t>% of HH members (aged 15 and above) by employment status (employed, unemployed, outside labour force), by age group</t>
  </si>
  <si>
    <t>50.2%</t>
  </si>
  <si>
    <t>42.3%</t>
  </si>
  <si>
    <t>38.3%</t>
  </si>
  <si>
    <t>93.0%</t>
  </si>
  <si>
    <t>employed_hh_member_overall_D_58_by_ind_gender</t>
  </si>
  <si>
    <t>% of HH members (aged 15 and above) by employment status (employed, unemployed, outside labour force), by gender</t>
  </si>
  <si>
    <t>26.1%</t>
  </si>
  <si>
    <t>66.3%</t>
  </si>
  <si>
    <t>60.3%</t>
  </si>
  <si>
    <t>33.7%</t>
  </si>
  <si>
    <t>employed_hh_member_overall_D_59_by_education_lvl</t>
  </si>
  <si>
    <t>% of HH members (aged 15 and above) by employment status (employed, unemployed, outside labour force), by highest formal education level achieved at time of data collection</t>
  </si>
  <si>
    <t>42.9%</t>
  </si>
  <si>
    <t>51.6%</t>
  </si>
  <si>
    <t>55</t>
  </si>
  <si>
    <t>93</t>
  </si>
  <si>
    <t>61.3%</t>
  </si>
  <si>
    <t>26.9%</t>
  </si>
  <si>
    <t>263</t>
  </si>
  <si>
    <t>276</t>
  </si>
  <si>
    <t>50.7%</t>
  </si>
  <si>
    <t>43.8%</t>
  </si>
  <si>
    <t>63.2%</t>
  </si>
  <si>
    <t>101</t>
  </si>
  <si>
    <t>34.7%</t>
  </si>
  <si>
    <t>57.4%</t>
  </si>
  <si>
    <t>employed_hh_member_overall_D_60_by_psn_type3_above</t>
  </si>
  <si>
    <t>% of HH members (aged 15 and above) by employment status (employed, unemployed, outside labour force), by disability status (at least level 3 in WGSS)</t>
  </si>
  <si>
    <t>HH member with disability</t>
  </si>
  <si>
    <t>59</t>
  </si>
  <si>
    <t>HH member without disability</t>
  </si>
  <si>
    <t>941</t>
  </si>
  <si>
    <t>employed_respondent_overall_53</t>
  </si>
  <si>
    <t>% of respondents (aged 18 and above) by employment status (employed, unemployed, outside labour force)</t>
  </si>
  <si>
    <t>43.0%</t>
  </si>
  <si>
    <t>48.7%</t>
  </si>
  <si>
    <t>employed_respondent_overall_D_54_by_resp_age_cat</t>
  </si>
  <si>
    <t>% of respondents (aged 18 and above) by employment status (employed, unemployed, outside labour force), by respondent age group (aged 18 and above)</t>
  </si>
  <si>
    <t>48.8%</t>
  </si>
  <si>
    <t>employed_respondent_overall_D_55_by_resp_gender</t>
  </si>
  <si>
    <t>% of respondents (aged 18 and above) by employment status (employed, unemployed, outside labour force), by respondent gender</t>
  </si>
  <si>
    <t>28.5%</t>
  </si>
  <si>
    <t>61.9%</t>
  </si>
  <si>
    <t>69.8%</t>
  </si>
  <si>
    <t>HH expenditures (in MDL) on essential items in the last 30 days: food, accommodation, utilities, hygiene, communication, transport, health costs, clothing and education - by range</t>
  </si>
  <si>
    <t>1–1000</t>
  </si>
  <si>
    <t>10001–15000</t>
  </si>
  <si>
    <t>15001–25000</t>
  </si>
  <si>
    <t>25001–40000</t>
  </si>
  <si>
    <t>40001+</t>
  </si>
  <si>
    <t>5001–10000</t>
  </si>
  <si>
    <t>17.0%</t>
  </si>
  <si>
    <t>27.2%</t>
  </si>
  <si>
    <t>14.7%</t>
  </si>
  <si>
    <t>16.3%</t>
  </si>
  <si>
    <t>HH expenditures (in MDL) on essential items in the last 30 days: food, accommodation, utilities, hygiene, communication, transport, health costs, clothing and education - by range, by HH composition - number of adults (aged 18 to 59) with or without dependents</t>
  </si>
  <si>
    <t>60.5%</t>
  </si>
  <si>
    <t>20.7%</t>
  </si>
  <si>
    <t>30.0%</t>
  </si>
  <si>
    <t>22.9%</t>
  </si>
  <si>
    <t>HH expenditures (in MDL) on essential items in the last 30 days: food, accommodation, utilities, hygiene, communication, transport, health costs, clothing and education - by range, by HH composition - gender and number of HH members aged 18 and older, with or without children (aged 0-17)</t>
  </si>
  <si>
    <t>31.9%</t>
  </si>
  <si>
    <t>19.9%</t>
  </si>
  <si>
    <t>47.8%</t>
  </si>
  <si>
    <t>20.2%</t>
  </si>
  <si>
    <t>37.1%</t>
  </si>
  <si>
    <t>36.2%</t>
  </si>
  <si>
    <t>15.6%</t>
  </si>
  <si>
    <t>HH expenditures (in MDL) on essential items in the last 30 days: food, accommodation, utilities, hygiene, communication, transport, health costs, clothing and education - by range, by HH with or without children (aged under 18)</t>
  </si>
  <si>
    <t>21.6%</t>
  </si>
  <si>
    <t>24.9%</t>
  </si>
  <si>
    <t>HH expenditures (in MDL) on essential items in the last 30 days: food, accommodation, utilities, hygiene, communication, transport, health costs, clothing and education - by range, by type of settlement</t>
  </si>
  <si>
    <t>HH expenditures (in MDL) in the last 30 days on: Transport (public transport, fuel, vehicle maintenance, taxis) - by range, by HH with at least one employed member</t>
  </si>
  <si>
    <t>HH expenditures (in MDL) in the last 30 days on: Transport (public transport, fuel, vehicle maintenance, taxis) - by range, by HH size</t>
  </si>
  <si>
    <t>32.1%</t>
  </si>
  <si>
    <t>16.0%</t>
  </si>
  <si>
    <t>18.8%</t>
  </si>
  <si>
    <t>17.8%</t>
  </si>
  <si>
    <t>24.4%</t>
  </si>
  <si>
    <t>HH expenditures (in MDL) on essential items in the last 30 days: food, accommodation, utilities, hygiene, communication, transport, health costs, clothing and education</t>
  </si>
  <si>
    <t>16091.46</t>
  </si>
  <si>
    <t>14450</t>
  </si>
  <si>
    <t>350</t>
  </si>
  <si>
    <t>87100</t>
  </si>
  <si>
    <t>HH expenditures (in MDL) on essential items in the last 30 days: food, accommodation, utilities, hygiene, communication, transport, health costs, clothing and education - per capita - by range</t>
  </si>
  <si>
    <t>1001–2200</t>
  </si>
  <si>
    <t>12001–20000</t>
  </si>
  <si>
    <t>2201–5000</t>
  </si>
  <si>
    <t>5001–8000</t>
  </si>
  <si>
    <t>8001–12000</t>
  </si>
  <si>
    <t>23.4%</t>
  </si>
  <si>
    <t>HH expenditures (in MDL) on essential items in the last 30 days: food, accommodation, utilities, hygiene, communication, transport, health costs, clothing and education - per capita</t>
  </si>
  <si>
    <t>7828.44</t>
  </si>
  <si>
    <t>6390</t>
  </si>
  <si>
    <t>66166.67</t>
  </si>
  <si>
    <t>expenses_for_medicine_overall_133</t>
  </si>
  <si>
    <t>269</t>
  </si>
  <si>
    <t>51.7%</t>
  </si>
  <si>
    <t>44.2%</t>
  </si>
  <si>
    <t>% of HHs currently feeling at risk of eviction or within the next six months</t>
  </si>
  <si>
    <t>% of HHs currently feeling at risk of eviction or within the next six months, by HH composition - number of adults (aged 18 to 59) with or without dependents</t>
  </si>
  <si>
    <t>96.6%</t>
  </si>
  <si>
    <t>89.5%</t>
  </si>
  <si>
    <t>% of HHs currently feeling at risk of eviction or within the next six months, by type of settlement</t>
  </si>
  <si>
    <t>95.2%</t>
  </si>
  <si>
    <t>% of HHs experiencing financial difficulties when repaying a bank loan or credit in the last 12 months</t>
  </si>
  <si>
    <t>% of HHs experiencing financial difficulties when paying rent for the main residence in the last 12 months</t>
  </si>
  <si>
    <t>53.6%</t>
  </si>
  <si>
    <t>% of HHs experiencing financial difficulties when paying for utility services in the last 12 months</t>
  </si>
  <si>
    <t>65.9%</t>
  </si>
  <si>
    <t>HH expenditures (in MDL) in the last 30 days on: Food and non-alcoholic beverages - by range</t>
  </si>
  <si>
    <t>1–2,000</t>
  </si>
  <si>
    <t>2,001–4,000</t>
  </si>
  <si>
    <t>4,001–6,000</t>
  </si>
  <si>
    <t>6,001–9,000</t>
  </si>
  <si>
    <t>9,001–15,000</t>
  </si>
  <si>
    <t>557</t>
  </si>
  <si>
    <t>21.0%</t>
  </si>
  <si>
    <t>HH expenditures (in MDL) in the last 30 days on: Food and non-alcoholic beverages - by range, by HH composition - number of adults (aged 18 to 59) with or without dependents</t>
  </si>
  <si>
    <t>192</t>
  </si>
  <si>
    <t>25.5%</t>
  </si>
  <si>
    <t>68.4%</t>
  </si>
  <si>
    <t>34.8%</t>
  </si>
  <si>
    <t>HH expenditures (in MDL) in the last 30 days on: Food and non-alcoholic beverages - by range, by HH composition - gender and number of HH members aged 18 and older, with or without children (aged 0-17)</t>
  </si>
  <si>
    <t>88</t>
  </si>
  <si>
    <t>58.0%</t>
  </si>
  <si>
    <t>85</t>
  </si>
  <si>
    <t>21.2%</t>
  </si>
  <si>
    <t>9.8%</t>
  </si>
  <si>
    <t>41.0%</t>
  </si>
  <si>
    <t>124</t>
  </si>
  <si>
    <t>HH expenditures (in MDL) in the last 30 days on: Food and non-alcoholic beverages - by range, by HH with or without children (aged under 18)</t>
  </si>
  <si>
    <t>260</t>
  </si>
  <si>
    <t>23.1%</t>
  </si>
  <si>
    <t>25.9%</t>
  </si>
  <si>
    <t>HH expenditures (in MDL) in the last 30 days on: Food and non-alcoholic beverages - by range, by type of settlement</t>
  </si>
  <si>
    <t>45.6%</t>
  </si>
  <si>
    <t>HH expenditures (in MDL) in the last 30 days on: Food and non-alcoholic beverages - by range, by HH with at least one employed member</t>
  </si>
  <si>
    <t>312</t>
  </si>
  <si>
    <t>23.7%</t>
  </si>
  <si>
    <t>245</t>
  </si>
  <si>
    <t>28.2%</t>
  </si>
  <si>
    <t>HH expenditures (in MDL) in the last 30 days on: Food and non-alcoholic beverages - by range, by HH size</t>
  </si>
  <si>
    <t>158</t>
  </si>
  <si>
    <t>39.2%</t>
  </si>
  <si>
    <t>177</t>
  </si>
  <si>
    <t>31.1%</t>
  </si>
  <si>
    <t>27.7%</t>
  </si>
  <si>
    <t>41.9%</t>
  </si>
  <si>
    <t>HH expenditures (in MDL) in the last 30 days on: Food and non-alcoholic beverages</t>
  </si>
  <si>
    <t>5763.36</t>
  </si>
  <si>
    <t>Share of estimated HH expenditures (in MDL) in the last 30 days on: Food and non-alcoholic beverages divided by total expenditures, among HHs who reported expenditures on , among HHs who reported expenditures on food and non-alcoholic beverages</t>
  </si>
  <si>
    <t>552</t>
  </si>
  <si>
    <t>0.36</t>
  </si>
  <si>
    <t>0.86</t>
  </si>
  <si>
    <t>HH income (in MDL) from full-time employment in the last 30 days, among HHs with full-time employment as source of income in the last 30 days - by range</t>
  </si>
  <si>
    <t>1–7000</t>
  </si>
  <si>
    <t>15001–20000</t>
  </si>
  <si>
    <t>20001–40000</t>
  </si>
  <si>
    <t>HH income (in MDL) from full-time employment in the last 30 days, among HHs with full-time employment as source of income in the last 30 days</t>
  </si>
  <si>
    <t>19965.92</t>
  </si>
  <si>
    <t>60000</t>
  </si>
  <si>
    <t>% of HHs with access to gas</t>
  </si>
  <si>
    <t>% of HHs with access to gas, by accommodation type</t>
  </si>
  <si>
    <t>56.5%</t>
  </si>
  <si>
    <t>459</t>
  </si>
  <si>
    <t>90.0%</t>
  </si>
  <si>
    <t>gas_overall_D_175_by_accomm_type</t>
  </si>
  <si>
    <t>Number of HHs with access to gas, by accommodation type</t>
  </si>
  <si>
    <t>13</t>
  </si>
  <si>
    <t>19</t>
  </si>
  <si>
    <t>413</t>
  </si>
  <si>
    <t>16</t>
  </si>
  <si>
    <t>73</t>
  </si>
  <si>
    <t>496</t>
  </si>
  <si>
    <t>% of HHs with access to gas, by type of settlement</t>
  </si>
  <si>
    <t>89.6%</t>
  </si>
  <si>
    <t>Average habitable floor area of the households’ accommodation, excluding the kitchen, bathroom, toilet, hallways, storage rooms, pantry, or any rooms rented out (in square metres)</t>
  </si>
  <si>
    <t>29.02</t>
  </si>
  <si>
    <t>98</t>
  </si>
  <si>
    <t>HH expenditures (in MDL) in the last 30 days on: Health services (doctor consultations, laboratory tests, hospital visits)</t>
  </si>
  <si>
    <t>286.07</t>
  </si>
  <si>
    <t>66.67</t>
  </si>
  <si>
    <t>Share of estimated HH expenditures (in MDL) in the last 30 days on: Health services (doctor consultations, laboratory tests, hospital visits) divided by total expenditures, among HHs who reported expenditures on health services</t>
  </si>
  <si>
    <t>299</t>
  </si>
  <si>
    <t>0.7</t>
  </si>
  <si>
    <t>HH expenditures (in MDL) in the last 30 days on: Health services (doctor consultations, laboratory tests, hospital visits) - by range</t>
  </si>
  <si>
    <t>1001–3000</t>
  </si>
  <si>
    <t>101–250</t>
  </si>
  <si>
    <t>251–500</t>
  </si>
  <si>
    <t>HH expenditures (in MDL) in the last 30 days on: Health services (doctor consultations, laboratory tests, hospital visits) - by range, by HH composition - number of adults (aged 18 to 59) with or without dependents</t>
  </si>
  <si>
    <t>52.6%</t>
  </si>
  <si>
    <t>46.8%</t>
  </si>
  <si>
    <t>33.6%</t>
  </si>
  <si>
    <t>HH expenditures (in MDL) in the last 30 days on: Health services (doctor consultations, laboratory tests, hospital visits) - by range, by HH composition - gender and number of HH members aged 18 and older, with or without children (aged 0-17)</t>
  </si>
  <si>
    <t>48.6%</t>
  </si>
  <si>
    <t>67.4%</t>
  </si>
  <si>
    <t>48.0%</t>
  </si>
  <si>
    <t>HH expenditures (in MDL) in the last 30 days on: Health services (doctor consultations, laboratory tests, hospital visits) - by range, by HH with or without children (aged under 18)</t>
  </si>
  <si>
    <t>21.4%</t>
  </si>
  <si>
    <t>13.6%</t>
  </si>
  <si>
    <t>HH expenditures (in MDL) in the last 30 days on: Health services (doctor consultations, laboratory tests, hospital visits) - by range, by type of settlement</t>
  </si>
  <si>
    <t>54.4%</t>
  </si>
  <si>
    <t>513</t>
  </si>
  <si>
    <t>HH expenditures (in MDL) in the last 6 months on: Health services (doctor consultations, laboratory tests, hospital visits)</t>
  </si>
  <si>
    <t>1716.42</t>
  </si>
  <si>
    <t>400</t>
  </si>
  <si>
    <t>% of HHs with all HH members who have state-provided health insurance coverage in Moldova</t>
  </si>
  <si>
    <t>All HH members have health insurance</t>
  </si>
  <si>
    <t>Not all HH members have health insurance</t>
  </si>
  <si>
    <t>% of HH members who have state-provided health insurance coverage in Moldova</t>
  </si>
  <si>
    <t>83.2%</t>
  </si>
  <si>
    <t>% of HH members who have state-provided health insurance coverage in Moldova, by age group</t>
  </si>
  <si>
    <t>85.9%</t>
  </si>
  <si>
    <t>97.5%</t>
  </si>
  <si>
    <t>77.2%</t>
  </si>
  <si>
    <t>87.1%</t>
  </si>
  <si>
    <t>% of HH members who have state-provided health insurance coverage in Moldova, by gender</t>
  </si>
  <si>
    <t>% of HH members who have state-provided health insurance coverage in Moldova, by disability status (at least level 3 in WGSS)</t>
  </si>
  <si>
    <t>% of HH members who have state-provided health insurance coverage in Moldova, by chronic illness (e.g., diabetes, hypertension, asthma)</t>
  </si>
  <si>
    <t>1051</t>
  </si>
  <si>
    <t>82.8%</t>
  </si>
  <si>
    <t>322</t>
  </si>
  <si>
    <t>84.8%</t>
  </si>
  <si>
    <t>health_problem_overall_118</t>
  </si>
  <si>
    <t>% of HH members who had a health problem and needed to access healthcare in the last month</t>
  </si>
  <si>
    <t>79.1%</t>
  </si>
  <si>
    <t>20.9%</t>
  </si>
  <si>
    <t>health_problem_overall_D_119_by_ind_age_cat</t>
  </si>
  <si>
    <t>% of HH members who had a health problem and needed to access healthcare in the last month, by age group</t>
  </si>
  <si>
    <t>85.6%</t>
  </si>
  <si>
    <t>81.3%</t>
  </si>
  <si>
    <t>18.7%</t>
  </si>
  <si>
    <t>57.0%</t>
  </si>
  <si>
    <t>health_problem_overall_D_120_by_ind_gender</t>
  </si>
  <si>
    <t>% of HH members who had a health problem and needed to access healthcare in the last month, by gender</t>
  </si>
  <si>
    <t>75.7%</t>
  </si>
  <si>
    <t>83.7%</t>
  </si>
  <si>
    <t>health_problem_overall_D_121_by_psn_type3_above</t>
  </si>
  <si>
    <t>% of HH members who had a health problem and needed to access healthcare in the last month, by disability status (at least level 3 in WGSS)</t>
  </si>
  <si>
    <t>49.3%</t>
  </si>
  <si>
    <t>% of HHs by main type of heating system used</t>
  </si>
  <si>
    <t>53.9%</t>
  </si>
  <si>
    <t>% of HHs by main type of heating system used, by accommodation type</t>
  </si>
  <si>
    <t>34.0%</t>
  </si>
  <si>
    <t>58.2%</t>
  </si>
  <si>
    <t>18.3%</t>
  </si>
  <si>
    <t>35.5%</t>
  </si>
  <si>
    <t>% of HHs by main type of heating system used, by type of settlement</t>
  </si>
  <si>
    <t>74.1%</t>
  </si>
  <si>
    <t>57.8%</t>
  </si>
  <si>
    <t>help_fam_business_overall_51</t>
  </si>
  <si>
    <t>% of HH members (aged 15 and above) who helped in a family business or farm to earn income in the last 7 days</t>
  </si>
  <si>
    <t>98.7%</t>
  </si>
  <si>
    <t>hh_out_school_overall_43</t>
  </si>
  <si>
    <t>% of HHs with children (aged 3 to 16) out of kindergarten or school</t>
  </si>
  <si>
    <t>HH with all children in kindergarten or school</t>
  </si>
  <si>
    <t>HH with at least a child not in kindergarten or school</t>
  </si>
  <si>
    <t>87.8%</t>
  </si>
  <si>
    <t>Number of HHs with children (aged 3 to 16) out of kindergarten or school, by raion of residence</t>
  </si>
  <si>
    <t>6</t>
  </si>
  <si>
    <t>143</t>
  </si>
  <si>
    <t>21</t>
  </si>
  <si>
    <t>208</t>
  </si>
  <si>
    <t>hh_size_cat_overall_17</t>
  </si>
  <si>
    <t>% of HHs by HH size</t>
  </si>
  <si>
    <t>hh_size_overall_16</t>
  </si>
  <si>
    <t>HH size - statistics</t>
  </si>
  <si>
    <t>total</t>
  </si>
  <si>
    <t>2.38</t>
  </si>
  <si>
    <t>hh_with_employed_member_overall_61</t>
  </si>
  <si>
    <t>% of HHs with at least one employed HH member (aged 15 and above)</t>
  </si>
  <si>
    <t>56.3%</t>
  </si>
  <si>
    <t>hh_with_infants_overall_30</t>
  </si>
  <si>
    <t>% of HHs with or without infants (aged 0 to 2)</t>
  </si>
  <si>
    <t>Household with infants</t>
  </si>
  <si>
    <t>Household without infants</t>
  </si>
  <si>
    <t>90.6%</t>
  </si>
  <si>
    <t>hohh_overall_23</t>
  </si>
  <si>
    <t>% of HH members reported to be HoHH</t>
  </si>
  <si>
    <t>hohh_overall_D_24_by_ind_age_cat</t>
  </si>
  <si>
    <t>% of HH members reported to be HoHH, by age group</t>
  </si>
  <si>
    <t>25.0%</t>
  </si>
  <si>
    <t>94.0%</t>
  </si>
  <si>
    <t>99.3%</t>
  </si>
  <si>
    <t>hohh_overall_D_25_by_ind_gender</t>
  </si>
  <si>
    <t>% of HH members reported to be HoHH, by gender</t>
  </si>
  <si>
    <t>90.8%</t>
  </si>
  <si>
    <t>% of HHs living in accommodation with a hot water system</t>
  </si>
  <si>
    <t>73.7%</t>
  </si>
  <si>
    <t>% of HHs living in accommodation with a hot water system, by accommodation type</t>
  </si>
  <si>
    <t>65.2%</t>
  </si>
  <si>
    <t>59.1%</t>
  </si>
  <si>
    <t>15.1%</t>
  </si>
  <si>
    <t>% of HHs living in accommodation with a hot water system, by type of settlement</t>
  </si>
  <si>
    <t>43.1%</t>
  </si>
  <si>
    <t>77.1%</t>
  </si>
  <si>
    <t>household_typology_1_overall_27</t>
  </si>
  <si>
    <t>% of HHs by HH composition - number of adults (aged 18 to 59) with or without dependents (children aged 0-17 or older HH members aged 60 and older)</t>
  </si>
  <si>
    <t>35.4%</t>
  </si>
  <si>
    <t>household_typology_2_overall_28</t>
  </si>
  <si>
    <t>% of HHs by HH composition - gender and number of HH members aged 18 and older, with or without children (aged 0-17)</t>
  </si>
  <si>
    <t>15.4%</t>
  </si>
  <si>
    <t>household_typology_3_overall_29</t>
  </si>
  <si>
    <t>% of HHs with or without children (aged 0 to 17)</t>
  </si>
  <si>
    <t>46.4%</t>
  </si>
  <si>
    <t>HH expenditures (in MDL) in the last 30 days on: Hygiene and basic households items (soap, shampoo, detergent, toilet paper, cleaning products) - by range</t>
  </si>
  <si>
    <t>1–300</t>
  </si>
  <si>
    <t>2,001–3,000</t>
  </si>
  <si>
    <t>3,001+</t>
  </si>
  <si>
    <t>566</t>
  </si>
  <si>
    <t>20.8%</t>
  </si>
  <si>
    <t>HH expenditures (in MDL) in the last 30 days on: Hygiene and basic households items (soap, shampoo, detergent, toilet paper, cleaning products) - by range, by HH composition - number of adults (aged 18 to 59) with or without dependents</t>
  </si>
  <si>
    <t>199</t>
  </si>
  <si>
    <t>25.1%</t>
  </si>
  <si>
    <t>35.2%</t>
  </si>
  <si>
    <t>HH expenditures (in MDL) in the last 30 days on: Hygiene and basic households items (soap, shampoo, detergent, toilet paper, cleaning products) - by range, by HH composition - gender and number of HH members aged 18 and older, with or without children (aged 0-17)</t>
  </si>
  <si>
    <t>32.4%</t>
  </si>
  <si>
    <t>30.7%</t>
  </si>
  <si>
    <t>33.0%</t>
  </si>
  <si>
    <t>HH expenditures (in MDL) in the last 30 days on: Hygiene and basic households items (soap, shampoo, detergent, toilet paper, cleaning products) - by range, by HH with or without children (aged under 18)</t>
  </si>
  <si>
    <t>304</t>
  </si>
  <si>
    <t>HH expenditures (in MDL) in the last 30 days on: Hygiene and basic households items (soap, shampoo, detergent, toilet paper, cleaning products) - by range, by type of settlement</t>
  </si>
  <si>
    <t>47.4%</t>
  </si>
  <si>
    <t>509</t>
  </si>
  <si>
    <t>35.6%</t>
  </si>
  <si>
    <t>HH expenditures (in MDL) in the last 30 days on: Hygiene and basic households items (soap, shampoo, detergent, toilet paper, cleaning products) - by range, by HH with at least one employed member</t>
  </si>
  <si>
    <t>318</t>
  </si>
  <si>
    <t>26.4%</t>
  </si>
  <si>
    <t>37.9%</t>
  </si>
  <si>
    <t>HH expenditures (in MDL) in the last 30 days on: Hygiene and basic households items (soap, shampoo, detergent, toilet paper, cleaning products) - by range, by HH size</t>
  </si>
  <si>
    <t>163</t>
  </si>
  <si>
    <t>179</t>
  </si>
  <si>
    <t>26.8%</t>
  </si>
  <si>
    <t>193</t>
  </si>
  <si>
    <t>HH expenditures (in MDL) in the last 30 days on: Hygiene and basic households items (soap, shampoo, detergent, toilet paper, cleaning products)</t>
  </si>
  <si>
    <t>767.81</t>
  </si>
  <si>
    <t>Share of estimated HH expenditures (in MDL) in the last 30 days on: Hygiene and basic households items (soap, shampoo, detergent, toilet paper, cleaning products) divided by total expenditures, among HHs who reported expenditures on hygiene and basic households items</t>
  </si>
  <si>
    <t>534</t>
  </si>
  <si>
    <t>% of HHs reporting a change in total household income in the last 12 months</t>
  </si>
  <si>
    <t>% of HHs reporting a change in total household income in the last 12 months, by HH composition - number of adults (aged 18 to 59) with or without dependents</t>
  </si>
  <si>
    <t>72.9%</t>
  </si>
  <si>
    <t>% of HHs reporting a change in total household income in the last 12 months, by HH composition - gender and number of HH members aged 18 and older, with or without children (aged 0-17)</t>
  </si>
  <si>
    <t>72.3%</t>
  </si>
  <si>
    <t>82.0%</t>
  </si>
  <si>
    <t>% of HHs reporting a change in total household income in the last 12 months, by HH with at least one member employed</t>
  </si>
  <si>
    <t>7.4%</t>
  </si>
  <si>
    <t>26.2%</t>
  </si>
  <si>
    <t>% of HHs reporting a change in total household income in the last 12 months, by HH size</t>
  </si>
  <si>
    <t>19.3%</t>
  </si>
  <si>
    <t>77.3%</t>
  </si>
  <si>
    <t>77.7%</t>
  </si>
  <si>
    <t>73.5%</t>
  </si>
  <si>
    <t>% of HHs by source of income in the last 30 days</t>
  </si>
  <si>
    <t>% of HHs by source of income in the last 30 days, by HH composition - number of adults (aged 18 to 59) with or without dependents</t>
  </si>
  <si>
    <t>50.5%</t>
  </si>
  <si>
    <t>86.8%</t>
  </si>
  <si>
    <t>82.9%</t>
  </si>
  <si>
    <t>58.1%</t>
  </si>
  <si>
    <t>39.3%</t>
  </si>
  <si>
    <t>10.4%</t>
  </si>
  <si>
    <t>24.8%</t>
  </si>
  <si>
    <t>% of HHs by source of income in the last 30 days, by HH composition - gender and number of HH members aged 18 and older, with or without children (aged 0-17)</t>
  </si>
  <si>
    <t>20.6%</t>
  </si>
  <si>
    <t>54.3%</t>
  </si>
  <si>
    <t>62.7%</t>
  </si>
  <si>
    <t>35.9%</t>
  </si>
  <si>
    <t>% of HHs by source of income in the last 30 days, by HH with or without children (aged under 18)</t>
  </si>
  <si>
    <t>ind_age_cat_overall_19</t>
  </si>
  <si>
    <t>% of HH members by age group</t>
  </si>
  <si>
    <t>32.0%</t>
  </si>
  <si>
    <t>ind_age_overall_18</t>
  </si>
  <si>
    <t>Age of HH members - statistics</t>
  </si>
  <si>
    <t>32.39</t>
  </si>
  <si>
    <t>32</t>
  </si>
  <si>
    <t>96</t>
  </si>
  <si>
    <t>ind_gender_age_pyramid_overall_22</t>
  </si>
  <si>
    <t>% of HH members by gender and age group</t>
  </si>
  <si>
    <t>Female, 0-5</t>
  </si>
  <si>
    <t>Female, 12-17</t>
  </si>
  <si>
    <t>Female, 18-34</t>
  </si>
  <si>
    <t>Female, 35-59</t>
  </si>
  <si>
    <t>Female, 6-11</t>
  </si>
  <si>
    <t>Female, 60+</t>
  </si>
  <si>
    <t>Male, 0-5</t>
  </si>
  <si>
    <t>Male, 12-17</t>
  </si>
  <si>
    <t>Male, 18-34</t>
  </si>
  <si>
    <t>Male, 35-59</t>
  </si>
  <si>
    <t>Male, 6-11</t>
  </si>
  <si>
    <t>Male, 60+</t>
  </si>
  <si>
    <t>ind_gender_overall_20</t>
  </si>
  <si>
    <t>% of HH members by gender</t>
  </si>
  <si>
    <t>57.5%</t>
  </si>
  <si>
    <t>42.5%</t>
  </si>
  <si>
    <t>ind_gender_overall_D_21_by_ind_age_cat</t>
  </si>
  <si>
    <t>% of HH members by gender, by age group</t>
  </si>
  <si>
    <t>56.1%</t>
  </si>
  <si>
    <t>43.9%</t>
  </si>
  <si>
    <t>58.3%</t>
  </si>
  <si>
    <t>41.7%</t>
  </si>
  <si>
    <t>48.9%</t>
  </si>
  <si>
    <t>71.5%</t>
  </si>
  <si>
    <t>% of HHs that currently have access to an internet connection in their accommodation</t>
  </si>
  <si>
    <t>HH income (in MDL) received after tax from investment returns, property rental, and other non-employment income sources in the last 30 days, among HHs with investment returns, property rental, or other non-employment income sources in the last 30 days</t>
  </si>
  <si>
    <t>100000</t>
  </si>
  <si>
    <t>% of HHs living in accommodation with leaks through the roof or ceilings</t>
  </si>
  <si>
    <t>95.5%</t>
  </si>
  <si>
    <t>% of HHs living in accommodation with leaks through the roof or ceilings, by type of settlement</t>
  </si>
  <si>
    <t>96.9%</t>
  </si>
  <si>
    <t>legal_status_overall_31</t>
  </si>
  <si>
    <t>% of HH members by current legal status</t>
  </si>
  <si>
    <t>legal_status_overall_D_32_by_ind_age_cat</t>
  </si>
  <si>
    <t>% of HH members by current legal status, by age group</t>
  </si>
  <si>
    <t>86.7%</t>
  </si>
  <si>
    <t>92.0%</t>
  </si>
  <si>
    <t>94.3%</t>
  </si>
  <si>
    <t>legal_status_overall_D_33_by_ind_gender</t>
  </si>
  <si>
    <t>% of HH members by current legal status, by gender</t>
  </si>
  <si>
    <t>90.2%</t>
  </si>
  <si>
    <t>% of HHs by perceived change in standard of living compared to 12 months ago</t>
  </si>
  <si>
    <t>% of HHs by perceived change in standard of living compared to 12 months ago, by HH composition - number of adults (aged 18 to 59) with or without dependents</t>
  </si>
  <si>
    <t>75.5%</t>
  </si>
  <si>
    <t>71.0%</t>
  </si>
  <si>
    <t>74.3%</t>
  </si>
  <si>
    <t>80.2%</t>
  </si>
  <si>
    <t>% of HHs by perceived change in standard of living compared to 12 months ago, by HH composition - gender and number of HH members aged 18 and older, with or without children (aged 0-17)</t>
  </si>
  <si>
    <t>71.6%</t>
  </si>
  <si>
    <t>71.7%</t>
  </si>
  <si>
    <t>81.2%</t>
  </si>
  <si>
    <t>% of HHs by perceived change in standard of living compared to 12 months ago, by HH with at least one member employed</t>
  </si>
  <si>
    <t>77.5%</t>
  </si>
  <si>
    <t>73.8%</t>
  </si>
  <si>
    <t>% of HHs by self-assessed standard of living</t>
  </si>
  <si>
    <t>64.3%</t>
  </si>
  <si>
    <t>% of HHs by self-assessed standard of living, by HH composition - number of adults (aged 18 to 59) with or without dependents</t>
  </si>
  <si>
    <t>52.9%</t>
  </si>
  <si>
    <t>59.5%</t>
  </si>
  <si>
    <t>% of HHs by self-assessed standard of living, by HH composition - gender and number of HH members aged 18 and older, with or without children (aged 0-17)</t>
  </si>
  <si>
    <t>44.9%</t>
  </si>
  <si>
    <t>49.4%</t>
  </si>
  <si>
    <t>34.6%</t>
  </si>
  <si>
    <t>60.6%</t>
  </si>
  <si>
    <t>63.3%</t>
  </si>
  <si>
    <t>% of HHs by self-assessed standard of living, by HH with at least one member employed</t>
  </si>
  <si>
    <t>36.3%</t>
  </si>
  <si>
    <t>59.7%</t>
  </si>
  <si>
    <t>70.2%</t>
  </si>
  <si>
    <t>HH income (in MDL) from loans from any sources in the last 30 days, among HHs with loans from any sources as source of income in the last 30 days</t>
  </si>
  <si>
    <t>5625</t>
  </si>
  <si>
    <t>8000</t>
  </si>
  <si>
    <t>look_or_paid_job_overall_63</t>
  </si>
  <si>
    <t>% of HH members (aged 15 and above) who attempted to find a job or start a business in the last 30 days  (among those not working for pay, not running a business or an income -generating activity, not helping in a family business, and not temporarily absent from a job/income-generating activity in the last 7 days)</t>
  </si>
  <si>
    <t>601</t>
  </si>
  <si>
    <t>88.2%</t>
  </si>
  <si>
    <t>look_or_paid_job_overall_D_64_by_ind_age_cat</t>
  </si>
  <si>
    <t>% of HH members (aged 15 and above) who attempted to find a job or start a business in the last 30 days  (among those not working for pay, not running a business or an income -generating activity, not helping in a family business, and not temporarily absent from a job/income-generating activity in the last 7 days), by age group</t>
  </si>
  <si>
    <t>159</t>
  </si>
  <si>
    <t>84.9%</t>
  </si>
  <si>
    <t>209</t>
  </si>
  <si>
    <t>79.4%</t>
  </si>
  <si>
    <t>97.7%</t>
  </si>
  <si>
    <t>look_or_paid_job_overall_D_65_by_ind_gender</t>
  </si>
  <si>
    <t>% of HH members (aged 15 and above) who attempted to find a job or start a business in the last 30 days  (among those not working for pay, not running a business or an income -generating activity, not helping in a family business, and not temporarily absent from a job/income-generating activity in the last 7 days), by gender</t>
  </si>
  <si>
    <t>441</t>
  </si>
  <si>
    <t>89.3%</t>
  </si>
  <si>
    <t>85.0%</t>
  </si>
  <si>
    <t>look_or_paid_job_overall_D_66_by_psn_type3_above</t>
  </si>
  <si>
    <t>% of HH members (aged 15 and above) who attempted to find a job or start a business in the last 30 days  (among those not working for pay, not running a business or an income -generating activity, not helping in a family business, and not temporarily absent from a job/income-generating activity in the last 7 days), by disability status (at least level 3 in WGSS)</t>
  </si>
  <si>
    <t>98.2%</t>
  </si>
  <si>
    <t>545</t>
  </si>
  <si>
    <t>87.2%</t>
  </si>
  <si>
    <t>main_activity_overall_76</t>
  </si>
  <si>
    <t>% of HH members (aged 15 and above) who were employed in the last seven days (including those temporarily absent), by main activity at their current employment place</t>
  </si>
  <si>
    <t>398</t>
  </si>
  <si>
    <t>main_activity_overall_D_77_by_ind_age_cat</t>
  </si>
  <si>
    <t>% of HH members (aged 15 and above) who were employed in the last seven days (including those temporarily absent), by main activity at their current employment place, by age group</t>
  </si>
  <si>
    <t>main_activity_overall_D_78_by_ind_gender</t>
  </si>
  <si>
    <t>% of HH members (aged 15 and above) who were employed in the last seven days (including those temporarily absent), by main activity at their current employment place, by gender</t>
  </si>
  <si>
    <t>main_finding_difficulty_overall_96</t>
  </si>
  <si>
    <t>% of HH members (aged 15 and above) by main difficulty encountered in finding work in Moldova in the last 12 months</t>
  </si>
  <si>
    <t>main_finding_difficulty_overall_D_97_by_ind_age_cat</t>
  </si>
  <si>
    <t>% of HH members (aged 15 and above) by main difficulty encountered in finding work in Moldova in the last 12 months, by age group</t>
  </si>
  <si>
    <t>63.0%</t>
  </si>
  <si>
    <t>main_finding_difficulty_overall_D_98_by_ind_gender</t>
  </si>
  <si>
    <t>% of HH members (aged 15 and above) by main difficulty encountered in finding work in Moldova in the last 12 months, by gender</t>
  </si>
  <si>
    <t>68.0%</t>
  </si>
  <si>
    <t>66.0%</t>
  </si>
  <si>
    <t>main_finding_difficulty_overall_D_99_by_psn_type3_above</t>
  </si>
  <si>
    <t>% of HH members (aged 15 and above) by main difficulty encountered in finding work in Moldova in the last 12 months, by disability status (at least level 3 in WGSS)</t>
  </si>
  <si>
    <t>94.9%</t>
  </si>
  <si>
    <t>65.5%</t>
  </si>
  <si>
    <t>main_reason_absent_overall_62</t>
  </si>
  <si>
    <t>% of HH members who have a permanent job/business but were temporarily absent from work in the last 7 days</t>
  </si>
  <si>
    <t>95</t>
  </si>
  <si>
    <t>87.4%</t>
  </si>
  <si>
    <t>main_reason_not_find_job_overall_67</t>
  </si>
  <si>
    <t>% of HH members (aged 15 and above) by main reasons why they did not try to find a paid job or start a business in the last 30 days prior to data collection (among those that did not attempt to find a job or start a business)</t>
  </si>
  <si>
    <t>530</t>
  </si>
  <si>
    <t>main_reason_not_find_job_overall_D_68_by_ind_age_cat</t>
  </si>
  <si>
    <t>% of HH members (aged 15 and above) by main reasons why they did not try to find a paid job or start a business in the last 30 days prior to data collection (among those that did not attempt to find a job or start a business), by age group</t>
  </si>
  <si>
    <t>96.4%</t>
  </si>
  <si>
    <t>166</t>
  </si>
  <si>
    <t>31.3%</t>
  </si>
  <si>
    <t>173</t>
  </si>
  <si>
    <t>89.0%</t>
  </si>
  <si>
    <t>main_reason_not_find_job_overall_D_69_by_ind_gender</t>
  </si>
  <si>
    <t>% of HH members (aged 15 and above) by main reasons why they did not try to find a paid job or start a business in the last 30 days prior to data collection (among those that did not attempt to find a job or start a business), by gender</t>
  </si>
  <si>
    <t>394</t>
  </si>
  <si>
    <t>33.1%</t>
  </si>
  <si>
    <t>main_reason_not_find_job_overall_D_70_by_psn_type3_above</t>
  </si>
  <si>
    <t>% of HH members (aged 15 and above) by main reasons why they did not try to find a paid job or start a business in the last 30 days prior to data collection (among those that did not attempt to find a job or start a business), by disability status (at least level 3 in WGSS)</t>
  </si>
  <si>
    <t>475</t>
  </si>
  <si>
    <t>main_reason_try_to_access_overall_126</t>
  </si>
  <si>
    <t>Number of HH members by main reason for not trying to access needed healthcare, among HH members who did not try to access needed healthcare</t>
  </si>
  <si>
    <t>HH income (in MDL) from social protection benefits received from the Moldovan government in the last 30 days, among HHs with social protection benefits received from the Moldovan government as source of income in the last 30 days - by range</t>
  </si>
  <si>
    <t>1001–2000</t>
  </si>
  <si>
    <t>2001–3000</t>
  </si>
  <si>
    <t>3001–4500</t>
  </si>
  <si>
    <t>4501–6000</t>
  </si>
  <si>
    <t>6001+</t>
  </si>
  <si>
    <t>36.1%</t>
  </si>
  <si>
    <t>HH income (in MDL) from social protection benefits received from the Moldovan government in the last 30 days, among HHs with social protection benefits received from the Moldovan government as source of income in the last 30 days</t>
  </si>
  <si>
    <t>2698.75</t>
  </si>
  <si>
    <t>2200</t>
  </si>
  <si>
    <t>7000</t>
  </si>
  <si>
    <t>% of HHs by type of social protection benefits received from the Moldovan government in the last 30 days, among HHs with social protection benefits received from the Moldovan government as source of income in the last 30 days</t>
  </si>
  <si>
    <t>Low income support allowance</t>
  </si>
  <si>
    <t>40</t>
  </si>
  <si>
    <t>HH expenditures (in MDL) in the last 30 days on: Medical products, medicines, and medical equipment (prescriptions, over-the-counter medicines, glasses, hearing aids)</t>
  </si>
  <si>
    <t>565</t>
  </si>
  <si>
    <t>461.5</t>
  </si>
  <si>
    <t>175</t>
  </si>
  <si>
    <t>Share of estimated HH expenditures (in MDL) in the last 30 days on: Medical products, medicines, and medical equipment (prescriptions, over-the-counter medicines, glasses, hearing aids) divided by total expenditures, among HHs who reported expenditures on medical products, medicines, and medical equipment</t>
  </si>
  <si>
    <t>465</t>
  </si>
  <si>
    <t>0.55</t>
  </si>
  <si>
    <t>HH expenditures (in MDL) in the last 30 days on: Medical products, medicines, and medical equipment (prescriptions, over-the-counter medicines, glasses, hearing aids) - by range</t>
  </si>
  <si>
    <t>22.7%</t>
  </si>
  <si>
    <t>HH expenditures (in MDL) in the last 30 days on: Medical products, medicines, and medical equipment (prescriptions, over-the-counter medicines, glasses, hearing aids) - by range, by HH composition - number of adults (aged 18 to 59) with or without dependents</t>
  </si>
  <si>
    <t>201</t>
  </si>
  <si>
    <t>29.4%</t>
  </si>
  <si>
    <t>120</t>
  </si>
  <si>
    <t>HH expenditures (in MDL) in the last 30 days on: Medical products, medicines, and medical equipment (prescriptions, over-the-counter medicines, glasses, hearing aids) - by range, by HH composition - gender and number of HH members aged 18 and older, with or without children (aged 0-17)</t>
  </si>
  <si>
    <t>HH expenditures (in MDL) in the last 30 days on: Medical products, medicines, and medical equipment (prescriptions, over-the-counter medicines, glasses, hearing aids) - by range, by HH with or without children (aged under 18)</t>
  </si>
  <si>
    <t>261</t>
  </si>
  <si>
    <t>HH expenditures (in MDL) in the last 30 days on: Medical products, medicines, and medical equipment (prescriptions, over-the-counter medicines, glasses, hearing aids) - by range, by type of settlement</t>
  </si>
  <si>
    <t>507</t>
  </si>
  <si>
    <t>HH expenditures (in MDL) in the last 6 months on: Medical products, medicines, and medical equipment (prescriptions, over-the-counter medicines, glasses, hearing aids)</t>
  </si>
  <si>
    <t>2769</t>
  </si>
  <si>
    <t>1050</t>
  </si>
  <si>
    <t>180000</t>
  </si>
  <si>
    <t>% of HHs that currently have at least one mobile phone available for personal use</t>
  </si>
  <si>
    <t>Number of HHs by main reason for planned move, among HHs that have concrete plans to move to another location within the next 12 months</t>
  </si>
  <si>
    <t>Number of HH members by primary reason for not having state-provided health insurance, among HH members who did not have state-provided health insurance coverage in Moldova</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</si>
  <si>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t>
  </si>
  <si>
    <t>1–250</t>
  </si>
  <si>
    <t>1001–2500</t>
  </si>
  <si>
    <t>15001+</t>
  </si>
  <si>
    <t>2501–5000</t>
  </si>
  <si>
    <t>251–1000</t>
  </si>
  <si>
    <t>5001–15000</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</si>
  <si>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HH composition - number of adults (aged 18 to 59) with or without dependents</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</si>
  <si>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HH composition - gender and number of HH members aged 18 and older, with or without children (aged 0-17)</t>
  </si>
  <si>
    <t>43.6%</t>
  </si>
  <si>
    <t>38.0%</t>
  </si>
  <si>
    <t>32.6%</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</si>
  <si>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HH with or without children (aged under 18)</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</si>
  <si>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type of settlement</t>
  </si>
  <si>
    <t>518</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</si>
  <si>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HH with at least one employed member</t>
  </si>
  <si>
    <t>251</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</si>
  <si>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by range, by HH size</t>
  </si>
  <si>
    <t>41.4%</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</si>
  <si>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t>
  </si>
  <si>
    <t>1669.93</t>
  </si>
  <si>
    <t>666.67</t>
  </si>
  <si>
    <t>61833.33</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</si>
  <si>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per capita - by range</t>
  </si>
  <si>
    <t>1–150</t>
  </si>
  <si>
    <t>151–400</t>
  </si>
  <si>
    <t>2001–6000</t>
  </si>
  <si>
    <t>401–900</t>
  </si>
  <si>
    <t>901–2000</t>
  </si>
  <si>
    <t>HH expenditures (in MDL) on non-essential items in the last 30 days (including): alcoholic beverages and tobacco; dining and accommodation services; recreational and cultural activities; medical-related purchases; debt repayment; housing maintenance; other goods and services; and transfers to family or acquaintances (including abroad) - per capita</t>
  </si>
  <si>
    <t>1019.3</t>
  </si>
  <si>
    <t>272.22</t>
  </si>
  <si>
    <t>% of HHs by types of noticeable issues of their accommodation they currently resideded in, excluding safety and building integrity issues</t>
  </si>
  <si>
    <t>No natural light inside the accommodation –</t>
  </si>
  <si>
    <t>% of HHs by types of noticeable issues of their accommodation they currently resideded in, excluding safety and building integrity issues, by accommodation type</t>
  </si>
  <si>
    <t>78.3%</t>
  </si>
  <si>
    <t>24.7%</t>
  </si>
  <si>
    <t>62.4%</t>
  </si>
  <si>
    <t>% of HHs by types of noticeable issues of their accommodation they currently resideded in, excluding safety and building integrity issues, by type of settlement</t>
  </si>
  <si>
    <t>44.8%</t>
  </si>
  <si>
    <t>79.0%</t>
  </si>
  <si>
    <t>Average number of rooms that are occupied by the household members (only the habitable rooms)</t>
  </si>
  <si>
    <t>1.62</t>
  </si>
  <si>
    <t>obtain_healthcare_hh_overall_131</t>
  </si>
  <si>
    <t>% of HHs with at least one HH member who had a health problem, tried to access needed healthcare, and were able to obtain it</t>
  </si>
  <si>
    <t>HH did not obtain the needed healthcare</t>
  </si>
  <si>
    <t>HH obtained the needed healthcare</t>
  </si>
  <si>
    <t>obtain_healthcare_overall_127</t>
  </si>
  <si>
    <t>% of HH members who were able to obtain the needed healthcare in Moldova, among HH members who tried to access needed healthcare</t>
  </si>
  <si>
    <t>271</t>
  </si>
  <si>
    <t>obtain_healthcare_overall_D_128_by_ind_age_cat</t>
  </si>
  <si>
    <t>% of HH members who were able to obtain the needed healthcare in Moldova, among HH members who tried to access needed healthcare, by age group</t>
  </si>
  <si>
    <t>17</t>
  </si>
  <si>
    <t>77</t>
  </si>
  <si>
    <t>obtain_healthcare_overall_D_129_by_ind_gender</t>
  </si>
  <si>
    <t>% of HH members who were able to obtain the needed healthcare in Moldova, among HH members who tried to access needed healthcare, by gender</t>
  </si>
  <si>
    <t>183</t>
  </si>
  <si>
    <t>98.9%</t>
  </si>
  <si>
    <t>obtain_healthcare_overall_D_130_by_psn_type3_above</t>
  </si>
  <si>
    <t>% of HH members who were able to obtain the needed healthcare in Moldova, among HH members who tried to access needed healthcare, by disability status (at least level 3 in WGSS)</t>
  </si>
  <si>
    <t>37</t>
  </si>
  <si>
    <t>99.1%</t>
  </si>
  <si>
    <t>occup_activity_overall_79</t>
  </si>
  <si>
    <t>% HH members (aged 15 and above) who were employed in the last seven days (including those temporarily absent), by their occupation in their main job</t>
  </si>
  <si>
    <t>occup_activity_overall_D_80_by_ind_age_cat</t>
  </si>
  <si>
    <t>% HH members (aged 15 and above) who were employed in the last seven days (including those temporarily absent), by their occupation in their main job, by age group</t>
  </si>
  <si>
    <t>occup_activity_overall_D_81_by_ind_gender</t>
  </si>
  <si>
    <t>% HH members (aged 15 and above) who were employed in the last seven days (including those temporarily absent), by their occupation in their main job, by gender</t>
  </si>
  <si>
    <t>occupation_overall_45</t>
  </si>
  <si>
    <t>% of HH members (aged 15 and above) by their current work/occupation status</t>
  </si>
  <si>
    <t>occupation_overall_D_46_by_ind_age_cat</t>
  </si>
  <si>
    <t>% of HH members (aged 15 and above) by their current work/occupation status, by age group</t>
  </si>
  <si>
    <t>36.7%</t>
  </si>
  <si>
    <t>occupation_overall_D_47_by_ind_gender</t>
  </si>
  <si>
    <t>% of HH members (aged 15 and above) by their current work/occupation status, by gender</t>
  </si>
  <si>
    <t>35.0%</t>
  </si>
  <si>
    <t>occupation_overall_D_48_by_psn_type3_above</t>
  </si>
  <si>
    <t>% of HH members (aged 15 and above) by their current work/occupation status, by disability status (at least level 3 in WGSS)</t>
  </si>
  <si>
    <t>57.6%</t>
  </si>
  <si>
    <t>32.2%</t>
  </si>
  <si>
    <t>operate_fam_business_overall_50</t>
  </si>
  <si>
    <t>% of HH members (aged 15 and above) who ran or did any kind of business, farming, or other activity to generate income in the last 7 days</t>
  </si>
  <si>
    <t>97.0%</t>
  </si>
  <si>
    <t>HH expenditures (in MDL) in the last 30 days on: Other goods and services (personal care, insurance, banking fees, social services, other expenses)</t>
  </si>
  <si>
    <t>18.16</t>
  </si>
  <si>
    <t>833.33</t>
  </si>
  <si>
    <t>Share of estimated HH expenditures (in MDL) in the last 30 days on: Other goods and services (personal care, insurance, banking fees, social services, other expenses) divided by total expenditures, among HHs who reported expenditures on other goods and services</t>
  </si>
  <si>
    <t>66</t>
  </si>
  <si>
    <t>HH expenditures (in MDL) in the last 30 days on: Other goods and services (personal care, insurance, banking fees, social services, other expenses) - by range</t>
  </si>
  <si>
    <t>201–350</t>
  </si>
  <si>
    <t>51–100</t>
  </si>
  <si>
    <t>HH expenditures (in MDL) in the last 30 days on: Other goods and services (personal care, insurance, banking fees, social services, other expenses) - by range, by HH composition - number of adults (aged 18 to 59) with or without dependents</t>
  </si>
  <si>
    <t>87.7%</t>
  </si>
  <si>
    <t>HH expenditures (in MDL) in the last 30 days on: Other goods and services (personal care, insurance, banking fees, social services, other expenses) - by range, by HH composition - gender and number of HH members aged 18 and older, with or without children (aged 0-17)</t>
  </si>
  <si>
    <t>82.7%</t>
  </si>
  <si>
    <t>HH expenditures (in MDL) in the last 30 days on: Other goods and services (personal care, insurance, banking fees, social services, other expenses) - by range, by HH with or without children (aged under 18)</t>
  </si>
  <si>
    <t>HH expenditures (in MDL) in the last 30 days on: Other goods and services (personal care, insurance, banking fees, social services, other expenses) - by range, by type of settlement</t>
  </si>
  <si>
    <t>HH expenditures (in MDL) in the last 6 months on: Other goods and services (personal care, insurance, banking fees, social services, other expenses)</t>
  </si>
  <si>
    <t>108.94</t>
  </si>
  <si>
    <t>HH income (in MDL) from other sources in the last 30 days, among HHs with other sources as source of income in the last 30 days</t>
  </si>
  <si>
    <t>1283.33</t>
  </si>
  <si>
    <t>1300</t>
  </si>
  <si>
    <t>550</t>
  </si>
  <si>
    <t>HH income (in MDL) from income generated by HH's own business or production (including agriculture, livestock, fishing, food processing, home manufacture, or other business activities) in the last 30 days, among HHs with income generated by HH's own business or production as source of income in the last 30 days</t>
  </si>
  <si>
    <t>13500</t>
  </si>
  <si>
    <t>5500</t>
  </si>
  <si>
    <t>20000</t>
  </si>
  <si>
    <t>% of HHs by payment arrangement for their accommodation</t>
  </si>
  <si>
    <t>82.3%</t>
  </si>
  <si>
    <t>% of HHs by payment arrangement for their accommodation, by HH composition - number of adults (aged 18 to 59) with or without dependents</t>
  </si>
  <si>
    <t>84.3%</t>
  </si>
  <si>
    <t>% of HHs by payment arrangement for their accommodation, by HH composition - gender and number of HH members aged 18 and older, with or without children (aged 0-17)</t>
  </si>
  <si>
    <t>% of HHs by payment arrangement for their accommodation, by type of settlement</t>
  </si>
  <si>
    <t>63.8%</t>
  </si>
  <si>
    <t>84.4%</t>
  </si>
  <si>
    <t>permanent_job_overall_52</t>
  </si>
  <si>
    <t>% of HH members (aged 15 and above) who were temporarily absent from a permanent job or business or helper job in the last 7 days (among those not working for pay, not running a business, not farming or helping in a family business in the last 7 days)</t>
  </si>
  <si>
    <t>696</t>
  </si>
  <si>
    <t>86.4%</t>
  </si>
  <si>
    <t>% of HHs that have concrete plans to move to another location within the next 12 months</t>
  </si>
  <si>
    <t>92.5%</t>
  </si>
  <si>
    <t>% of HHs that have concrete plans to move to another location within the next 12 months, by HH composition - number of adults (aged 18 to 59) with or without dependents</t>
  </si>
  <si>
    <t>87.3%</t>
  </si>
  <si>
    <t>97.1%</t>
  </si>
  <si>
    <t>% of HHs that have concrete plans to move to another location within the next 12 months, by HH composition - gender and number of HH members aged 18 and older, with or without children (aged 0-17)</t>
  </si>
  <si>
    <t>96.5%</t>
  </si>
  <si>
    <t>92.4%</t>
  </si>
  <si>
    <t>% of HHs that have concrete plans to move to another location within the next 12 months, by HH with or without children (aged under 18)</t>
  </si>
  <si>
    <t>95.9%</t>
  </si>
  <si>
    <t>% of HHs that have concrete plans to move to another location within the next 12 months, by HH with at least one member employed</t>
  </si>
  <si>
    <t>91.4%</t>
  </si>
  <si>
    <t>psn_overall_101</t>
  </si>
  <si>
    <t>% of HH members (aged 5 and above) with difficulty (WGSS), by type of difficulty</t>
  </si>
  <si>
    <t>1264</t>
  </si>
  <si>
    <t>psn_type3_above_overall_107</t>
  </si>
  <si>
    <t>% of HH members (aged 5 and above) reported with at least one disability type 3 or above - walking, seeing, hearing, remembering, communicating, or self-care with a lot of difficulty or cannot do at all</t>
  </si>
  <si>
    <t>psn_type3_above_overall_D_108_by_ind_age_cat</t>
  </si>
  <si>
    <t>% of HH members (aged 5 and above) reported with at least one disability type 3 or above - walking, seeing, hearing, remembering, communicating, or self-care with a lot of difficulty or cannot do at all, by age group</t>
  </si>
  <si>
    <t>98.1%</t>
  </si>
  <si>
    <t>97.3%</t>
  </si>
  <si>
    <t>psn_type3_above_overall_D_109_by_ind_gender</t>
  </si>
  <si>
    <t>% of HH members (aged 5 and above) reported with at least one disability type 3 or above - walking, seeing, hearing, remembering, communicating, or self-care with a lot of difficulty or cannot do at all, by gender</t>
  </si>
  <si>
    <t>psn_type3_above_overall_D_110_by_certified_disability_cat</t>
  </si>
  <si>
    <t>% of HH members (aged 5 and above) reported with at least one disability type 3 or above - walking, seeing, hearing, remembering, communicating, or self-care with a lot of difficulty or cannot do at all, by certified disability</t>
  </si>
  <si>
    <t>81.5%</t>
  </si>
  <si>
    <t>&lt;NA&gt;</t>
  </si>
  <si>
    <t>99.9%</t>
  </si>
  <si>
    <t>psn_type3_hh_level_overall_111</t>
  </si>
  <si>
    <t>% of HHs with at least one HH member (aged 5 and above) reported with at least one disability type 3 or above - walking, seeing, hearing, remembering, communicating, or self-care with a lot of difficulty or cannot do at all</t>
  </si>
  <si>
    <t>88.7%</t>
  </si>
  <si>
    <t>psn_type3_hh_level_overall_D_112_by_household_typology_1</t>
  </si>
  <si>
    <t>% of HHs with at least one HH member (aged 5 and above) reported with at least one disability type 3 or above - walking, seeing, hearing, remembering, communicating, or self-care with a lot of difficulty or cannot do at all, by HH composition - number of adults (aged 18 to 59) with or without dependents</t>
  </si>
  <si>
    <t>psn_type3_hh_level_overall_D_113_by_household_typology_2</t>
  </si>
  <si>
    <t>% of HHs with at least one HH member (aged 5 and above) reported with at least one disability type 3 or above - walking, seeing, hearing, remembering, communicating, or self-care with a lot of difficulty or cannot do at all, by HH composition - gender and number of HH members aged 18 and older, with or without children (aged 0-17)</t>
  </si>
  <si>
    <t>92.2%</t>
  </si>
  <si>
    <t>89.1%</t>
  </si>
  <si>
    <t>% of respondents by raion of residence</t>
  </si>
  <si>
    <t>% of HHs by frequency of remittances received from relatives or friends in the last 6 months</t>
  </si>
  <si>
    <t>73.1%</t>
  </si>
  <si>
    <t>% of HHs by frequency of remittances received from relatives or friends in the last 6 months, by HH composition - number of adults (aged 18 to 59) with or without dependents</t>
  </si>
  <si>
    <t>79.9%</t>
  </si>
  <si>
    <t>84.1%</t>
  </si>
  <si>
    <t>% of HHs by frequency of remittances received from relatives or friends in the last 6 months, by HH composition - gender and number of HH members aged 18 and older, with or without children (aged 0-17)</t>
  </si>
  <si>
    <t>79.8%</t>
  </si>
  <si>
    <t>89.8%</t>
  </si>
  <si>
    <t>% of HHs by frequency of remittances received from relatives or friends in the last 6 months, by HH with or without children (aged under 18)</t>
  </si>
  <si>
    <t>% of HHs by frequency of remittances received from relatives or friends in the last 6 months, by HH with at least one member employed</t>
  </si>
  <si>
    <t>59.9%</t>
  </si>
  <si>
    <t>HH expenditures (in MDL) in the last 30 days on: Recreational and cultural activities (movies, sports events, books, hobbies)</t>
  </si>
  <si>
    <t>103.07</t>
  </si>
  <si>
    <t>3333.33</t>
  </si>
  <si>
    <t>Share of estimated HH expenditures (in MDL) in the last 30 days on: Recreational and cultural activities (movies, sports events, books, hobbies) divided by total expenditures, among HHs who reported expenditures on recreational and cultural activities</t>
  </si>
  <si>
    <t>112</t>
  </si>
  <si>
    <t>HH expenditures (in MDL) in the last 30 days on: Recreational and cultural activities (movies, sports events, books, hobbies) - by range</t>
  </si>
  <si>
    <t>1001–1600</t>
  </si>
  <si>
    <t>101–300</t>
  </si>
  <si>
    <t>1601+</t>
  </si>
  <si>
    <t>301–600</t>
  </si>
  <si>
    <t>601–1000</t>
  </si>
  <si>
    <t>80.5%</t>
  </si>
  <si>
    <t>HH expenditures (in MDL) in the last 30 days on: Recreational and cultural activities (movies, sports events, books, hobbies) - by range, by HH composition - number of adults (aged 18 to 59) with or without dependents</t>
  </si>
  <si>
    <t>78.8%</t>
  </si>
  <si>
    <t>HH expenditures (in MDL) in the last 30 days on: Recreational and cultural activities (movies, sports events, books, hobbies) - by range, by HH composition - gender and number of HH members aged 18 and older, with or without children (aged 0-17)</t>
  </si>
  <si>
    <t>81.9%</t>
  </si>
  <si>
    <t>HH expenditures (in MDL) in the last 30 days on: Recreational and cultural activities (movies, sports events, books, hobbies) - by range, by HH with or without children (aged under 18)</t>
  </si>
  <si>
    <t>75.3%</t>
  </si>
  <si>
    <t>HH expenditures (in MDL) in the last 30 days on: Recreational and cultural activities (movies, sports events, books, hobbies) - by range, by type of settlement</t>
  </si>
  <si>
    <t>78.7%</t>
  </si>
  <si>
    <t>HH expenditures (in MDL) in the last 30 days on: Recreational and cultural activities (movies, sports events, books, hobbies) - by range, by HH size</t>
  </si>
  <si>
    <t>180</t>
  </si>
  <si>
    <t>81.1%</t>
  </si>
  <si>
    <t>HH expenditures (in MDL) in the last 3 months on: Recreational and cultural activities (movies, sports events, books, hobbies)</t>
  </si>
  <si>
    <t>309.22</t>
  </si>
  <si>
    <t>% of HHs that currently have a refrigerator or freezer in their accommodation</t>
  </si>
  <si>
    <t>registred_in_pes_overall_100</t>
  </si>
  <si>
    <t>% of HH members (aged 15 and above) registered with a Public Employment Service or a refugee-focused employment programme in Moldova during the past week</t>
  </si>
  <si>
    <t>598</t>
  </si>
  <si>
    <t>99.2%</t>
  </si>
  <si>
    <t>% of HHs by level of reliance on remittances for meeting their financial needs, among HHs who received at least once remittances from relatives or friends in the last 6 months</t>
  </si>
  <si>
    <t>154</t>
  </si>
  <si>
    <t>% of HHs by level of reliance on remittances for meeting their financial needs, among HHs who received at least once remittances from relatives or friends in the last 6 months, by HH composition - number of adults (aged 18 to 59) with or without dependents</t>
  </si>
  <si>
    <t>41</t>
  </si>
  <si>
    <t>47.3%</t>
  </si>
  <si>
    <t>Number of HHs by level of reliance on remittances for meeting their financial needs, among HHs who received at least once remittances from relatives or friends in the last 6 months, by HH composition - number of adults (aged 18 to 59) with or without dependents</t>
  </si>
  <si>
    <t>12</t>
  </si>
  <si>
    <t>24</t>
  </si>
  <si>
    <t>39</t>
  </si>
  <si>
    <t>% of HHs by level of reliance on remittances for meeting their financial needs, among HHs who received at least once remittances from relatives or friends in the last 6 months, by HH composition - gender and number of HH members aged 18 and older, with or without children (aged 0-17)</t>
  </si>
  <si>
    <t>42.2%</t>
  </si>
  <si>
    <t>18</t>
  </si>
  <si>
    <t>30.8%</t>
  </si>
  <si>
    <t>Number of HHs by level of reliance on remittances for meeting their financial needs, among HHs who received at least once remittances from relatives or friends in the last 6 months, by HH composition - gender and number of HH members aged 18 and older, with or without children (aged 0-17)</t>
  </si>
  <si>
    <t>% of HHs by level of reliance on remittances for meeting their financial needs, among HHs who received at least once remittances from relatives or friends in the last 6 months, by HH with at least one member employed</t>
  </si>
  <si>
    <t>54</t>
  </si>
  <si>
    <t>44.0%</t>
  </si>
  <si>
    <t>resp_age_cat_overall_2</t>
  </si>
  <si>
    <t>% of respondents by age group</t>
  </si>
  <si>
    <t>49.0%</t>
  </si>
  <si>
    <t>resp_age_overall_1</t>
  </si>
  <si>
    <t>Respondent age - statistics</t>
  </si>
  <si>
    <t>42.31</t>
  </si>
  <si>
    <t>resp_gender_age_pyramid_overall_5</t>
  </si>
  <si>
    <t>% of respondents by gender and age group</t>
  </si>
  <si>
    <t>resp_gender_overall_3</t>
  </si>
  <si>
    <t>% of respondents by gender</t>
  </si>
  <si>
    <t>65.0%</t>
  </si>
  <si>
    <t>resp_gender_overall_D_4_by_resp_age_cat</t>
  </si>
  <si>
    <t>% of respondents by gender, by respondent age group (aged 18 and above)</t>
  </si>
  <si>
    <t>39.4%</t>
  </si>
  <si>
    <t>74.7%</t>
  </si>
  <si>
    <t>HH expenditures (in MDL) in the last 30 days on: Restaurants, cafés, takeaway food, and paid accommodation services - by range</t>
  </si>
  <si>
    <t>2001–5000</t>
  </si>
  <si>
    <t>5000+</t>
  </si>
  <si>
    <t>567</t>
  </si>
  <si>
    <t>75.8%</t>
  </si>
  <si>
    <t>HH expenditures (in MDL) in the last 30 days on: Restaurants, cafés, takeaway food, and paid accommodation services - by range, by HH with or without children (aged under 18)</t>
  </si>
  <si>
    <t>303</t>
  </si>
  <si>
    <t>HH expenditures (in MDL) in the last 30 days on: Restaurants, cafés, takeaway food, and paid accommodation services - by range, by type of settlement</t>
  </si>
  <si>
    <t>HH expenditures (in MDL) in the last 30 days on: Restaurants, cafés, takeaway food, and paid accommodation services - by range, by HH size</t>
  </si>
  <si>
    <t>161</t>
  </si>
  <si>
    <t>75.2%</t>
  </si>
  <si>
    <t>HH expenditures (in MDL) in the last 30 days on: Restaurants, cafés, takeaway food, and paid accommodation services</t>
  </si>
  <si>
    <t>456.7</t>
  </si>
  <si>
    <t>Share of estimated HH expenditures (in MDL) in the last 30 days on: Restaurants, cafés, takeaway food, and paid accommodation services divided by total expenditures, among HHs who reported expenditures on restaurants, cafés, takeaway food, and paid accommodation services</t>
  </si>
  <si>
    <t>0.29</t>
  </si>
  <si>
    <t>% of HHs living in accommodation with rotten window frames, doors, or floors</t>
  </si>
  <si>
    <t>96.2%</t>
  </si>
  <si>
    <t>% of HHs living in accommodation with rotten window frames, doors, or floors, by type of settlement</t>
  </si>
  <si>
    <t>% of HHs by financial balance at the end of a typical month (save, use savings, borrow)</t>
  </si>
  <si>
    <t>% of HHs by financial balance at the end of a typical month (save, use savings, borrow), by HH composition - number of adults (aged 18 to 59) with or without dependents</t>
  </si>
  <si>
    <t>80.3%</t>
  </si>
  <si>
    <t>60.7%</t>
  </si>
  <si>
    <t>45.2%</t>
  </si>
  <si>
    <t>% of HHs by financial balance at the end of a typical month (save, use savings, borrow), by HH composition - gender and number of HH members aged 18 and older, with or without children (aged 0-17)</t>
  </si>
  <si>
    <t>55.3%</t>
  </si>
  <si>
    <t>38.6%</t>
  </si>
  <si>
    <t>60.9%</t>
  </si>
  <si>
    <t>% of HHs by financial balance at the end of a typical month (save, use savings, borrow), by HH with at least one member employed</t>
  </si>
  <si>
    <t>57.1%</t>
  </si>
  <si>
    <t>% of HHs by financial balance at the end of a typical month (save, use savings, borrow), by HH size</t>
  </si>
  <si>
    <t>55.8%</t>
  </si>
  <si>
    <t>51.3%</t>
  </si>
  <si>
    <t>55.9%</t>
  </si>
  <si>
    <t>% of HHs reporting the main expenses covered using savings in the last 30 days, among those who used savings</t>
  </si>
  <si>
    <t>233</t>
  </si>
  <si>
    <t>27.0%</t>
  </si>
  <si>
    <t>30.9%</t>
  </si>
  <si>
    <t>% of HHs reporting the main expenses covered using savings in the last 30 days, among those who used savings, by HH composition - number of adults (aged 18 to 59) with or without dependents</t>
  </si>
  <si>
    <t>70.5%</t>
  </si>
  <si>
    <t>48.4%</t>
  </si>
  <si>
    <t>54.5%</t>
  </si>
  <si>
    <t>63.6%</t>
  </si>
  <si>
    <t>70.0%</t>
  </si>
  <si>
    <t>65.4%</t>
  </si>
  <si>
    <t>Number of HHs reporting the main expenses covered using savings in the last 30 days, among those who used savings, by HH composition - number of adults (aged 18 to 59) with or without dependents</t>
  </si>
  <si>
    <t>53</t>
  </si>
  <si>
    <t>22</t>
  </si>
  <si>
    <t>67</t>
  </si>
  <si>
    <t>46</t>
  </si>
  <si>
    <t>38</t>
  </si>
  <si>
    <t>26</t>
  </si>
  <si>
    <t>50</t>
  </si>
  <si>
    <t>63</t>
  </si>
  <si>
    <t>97</t>
  </si>
  <si>
    <t>189</t>
  </si>
  <si>
    <t>62</t>
  </si>
  <si>
    <t>72</t>
  </si>
  <si>
    <t>198</t>
  </si>
  <si>
    <t>% of HHs reporting the main expenses covered using savings in the last 30 days, among those who used savings, by HH composition - gender and number of HH members aged 18 and older, with or without children (aged 0-17)</t>
  </si>
  <si>
    <t>66.1%</t>
  </si>
  <si>
    <t>58.9%</t>
  </si>
  <si>
    <t>72.0%</t>
  </si>
  <si>
    <t>24.0%</t>
  </si>
  <si>
    <t>45</t>
  </si>
  <si>
    <t>64.4%</t>
  </si>
  <si>
    <t>92.7%</t>
  </si>
  <si>
    <t>% of HHs reporting the main expenses covered using savings in the last 30 days, among those who used savings, by HH with or without children (aged under 18)</t>
  </si>
  <si>
    <t>111</t>
  </si>
  <si>
    <t>38.7%</t>
  </si>
  <si>
    <t>52.3%</t>
  </si>
  <si>
    <t>89.2%</t>
  </si>
  <si>
    <t>HH expenditures (in MDL) in the last 30 days on: Sending money to family, relatives, or acquaintances in Ukraine</t>
  </si>
  <si>
    <t>249.23</t>
  </si>
  <si>
    <t>45000</t>
  </si>
  <si>
    <t>Share of estimated HH expenditures (in MDL) in the last 30 days on: Sending money to family, relatives, or acquaintances in Ukraine divided by total expenditures, among HHs who reported expenditures on sending money to family, relatives, or acquaintances in Ukraine</t>
  </si>
  <si>
    <t>0.13</t>
  </si>
  <si>
    <t>0.35</t>
  </si>
  <si>
    <t>HH expenditures (in MDL) in the last 30 days on: Sending money to family, relatives, or acquaintances in Ukraine - by range</t>
  </si>
  <si>
    <t>3001–6000</t>
  </si>
  <si>
    <t>6001–15000</t>
  </si>
  <si>
    <t>HH expenditures (in MDL) in the last 6 months on: Sending money to family, relatives, or acquaintances in Ukraine</t>
  </si>
  <si>
    <t>1495.41</t>
  </si>
  <si>
    <t>270000</t>
  </si>
  <si>
    <t>% of respondents by settlement of residence</t>
  </si>
  <si>
    <t>settlement_type_overall_8</t>
  </si>
  <si>
    <t>% of HHs living in urban vs. rural environments</t>
  </si>
  <si>
    <t>% of HHs connected to a sewage system</t>
  </si>
  <si>
    <t>% of HHs connected to a sewage system, by type of settlement</t>
  </si>
  <si>
    <t>start_working_overall_72</t>
  </si>
  <si>
    <t>% of HH members (aged 15 and above)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t>
  </si>
  <si>
    <t>start_working_overall_D_73_by_ind_age_cat</t>
  </si>
  <si>
    <t>% of HH members (aged 15 and above)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 by age group</t>
  </si>
  <si>
    <t>78.6%</t>
  </si>
  <si>
    <t>71.3%</t>
  </si>
  <si>
    <t>start_working_overall_D_74_by_ind_gender</t>
  </si>
  <si>
    <t>% of HH members (aged 15 and above)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 by gender</t>
  </si>
  <si>
    <t>start_working_overall_D_75_by_psn_type3_above</t>
  </si>
  <si>
    <t>% of HH members (aged 15 and above) who would be able to start working within the 2 weeks following data collection if offered a job (among those not working for pay, not running a business or an income -generating activity, not helping in a family business, and not temporaly absent from a job/income-generating activity in the 7 days prior to data collection, except those who were reportedly retired), by disability status (at least level 3 in WGSS)</t>
  </si>
  <si>
    <t>HH income (in MDL) from temporary, seasonal, or part-time employment in the last 30 days, among HHs with temporary, seasonal, or part-time employment as source of income in the last 30 days - by range</t>
  </si>
  <si>
    <t>HH income (in MDL) from temporary, seasonal, or part-time employment in the last 30 days, among HHs with temporary, seasonal, or part-time employment as source of income in the last 30 days</t>
  </si>
  <si>
    <t>9248.39</t>
  </si>
  <si>
    <t>6000</t>
  </si>
  <si>
    <t>Total HH expenditures (in MDL) in the last 30 days (essential vs. non-essential): essential (food, housing, utilities, hygiene, communication, transport, health, clothing, education); non-essential (alcohol/tobacco, dining, recreation, medical, debt, maintenance, other, transfers) - by range</t>
  </si>
  <si>
    <t>1–5000</t>
  </si>
  <si>
    <t>20001–30000</t>
  </si>
  <si>
    <t>30001–50000</t>
  </si>
  <si>
    <t>50001+</t>
  </si>
  <si>
    <t>Total HH expenditures (in MDL) in the last 30 days (essential vs. non-essential): essential (food, housing, utilities, hygiene, communication, transport, health, clothing, education); non-essential (alcohol/tobacco, dining, recreation, medical, debt, maintenance, other, transfers) - by range, by HH composition - number of adults (aged 18 to 59) with or without dependents</t>
  </si>
  <si>
    <t>56.6%</t>
  </si>
  <si>
    <t>Total HH expenditures (in MDL) in the last 30 days (essential vs. non-essential): essential (food, housing, utilities, hygiene, communication, transport, health, clothing, education); non-essential (alcohol/tobacco, dining, recreation, medical, debt, maintenance, other, transfers) - by range, by HH composition - gender and number of HH members aged 18 and older, with or without children (aged 0-17)</t>
  </si>
  <si>
    <t>46.7%</t>
  </si>
  <si>
    <t>Total HH expenditures (in MDL) in the last 30 days (essential vs. non-essential): essential (food, housing, utilities, hygiene, communication, transport, health, clothing, education); non-essential (alcohol/tobacco, dining, recreation, medical, debt, maintenance, other, transfers) - by range, by HH with or without children (aged under 18)</t>
  </si>
  <si>
    <t>Total HH expenditures (in MDL) in the last 30 days (essential vs. non-essential): essential (food, housing, utilities, hygiene, communication, transport, health, clothing, education); non-essential (alcohol/tobacco, dining, recreation, medical, debt, maintenance, other, transfers) - by range, by type of settlement</t>
  </si>
  <si>
    <t>46.6%</t>
  </si>
  <si>
    <t>Total HH expenditures (in MDL) in the last 30 days (essential vs. non-essential): essential (food, housing, utilities, hygiene, communication, transport, health, clothing, education); non-essential (alcohol/tobacco, dining, recreation, medical, debt, maintenance, other, transfers) - by range, by HH with at least one employed member</t>
  </si>
  <si>
    <t>Total HH expenditures (in MDL) in the last 30 days (essential vs. non-essential): essential (food, housing, utilities, hygiene, communication, transport, health, clothing, education); non-essential (alcohol/tobacco, dining, recreation, medical, debt, maintenance, other, transfers) - by range, by HH size</t>
  </si>
  <si>
    <t>41.2%</t>
  </si>
  <si>
    <t>Total HH expenditures (in MDL) in the last 30 days (essential vs. non-essential): essential (food, housing, utilities, hygiene, communication, transport, health, clothing, education); non-essential (alcohol/tobacco, dining, recreation, medical, debt, maintenance, other, transfers)</t>
  </si>
  <si>
    <t>17780.65</t>
  </si>
  <si>
    <t>15050</t>
  </si>
  <si>
    <t>128000</t>
  </si>
  <si>
    <t>Total HH expenditures (in MDL) in the last 30 days (essential vs. non-essential): essential (food, housing, utilities, hygiene, communication, transport, health, clothing, education); non-essential (alcohol/tobacco, dining, recreation, medical, debt, maintenance, other, transfers) - per capita - by range</t>
  </si>
  <si>
    <t>1–2000</t>
  </si>
  <si>
    <t>Total HH expenditures (in MDL) in the last 30 days (essential vs. non-essential): essential (food, housing, utilities, hygiene, communication, transport, health, clothing, education); non-essential (alcohol/tobacco, dining, recreation, medical, debt, maintenance, other, transfers) - per capita</t>
  </si>
  <si>
    <t>8858.44</t>
  </si>
  <si>
    <t>6627.78</t>
  </si>
  <si>
    <t>Total HH income (in MDL) reported in the last 30 days - by range</t>
  </si>
  <si>
    <t>1–5,000</t>
  </si>
  <si>
    <t>10,001–20,000</t>
  </si>
  <si>
    <t>20,001–35,000</t>
  </si>
  <si>
    <t>35,001–50,000</t>
  </si>
  <si>
    <t>5,001–10,000</t>
  </si>
  <si>
    <t>50,001+</t>
  </si>
  <si>
    <t>409</t>
  </si>
  <si>
    <t>Total HH income (in MDL) reported in the last 30 days</t>
  </si>
  <si>
    <t>13905.13</t>
  </si>
  <si>
    <t>342.8</t>
  </si>
  <si>
    <t>Total HH income (in MDL) reported in the last 30 days - per capita - by range</t>
  </si>
  <si>
    <t>12,001–20,000</t>
  </si>
  <si>
    <t>20,001+</t>
  </si>
  <si>
    <t>4,001–7,000</t>
  </si>
  <si>
    <t>7,001–12,000</t>
  </si>
  <si>
    <t>% of HH members by total HH income (in MDL) reported in the last 30 days - per capita, classified against the MEB threshold (2,200 MDL): at or below MEB vs. above MEB</t>
  </si>
  <si>
    <t>Above the MEB threshold</t>
  </si>
  <si>
    <t>Equal or below the MEB threshold</t>
  </si>
  <si>
    <t>996</t>
  </si>
  <si>
    <t>% of HH members by total HH income (in MDL) reported in the last 30 days - per capita, classified against the MEB threshold (2,200 MDL): at or below MEB vs. above MEB, by age group</t>
  </si>
  <si>
    <t>69.3%</t>
  </si>
  <si>
    <t>215</t>
  </si>
  <si>
    <t>76.7%</t>
  </si>
  <si>
    <t>288</t>
  </si>
  <si>
    <t>132</t>
  </si>
  <si>
    <t>% of HH members by total HH income (in MDL) reported in the last 30 days - per capita, classified against the MEB threshold (2,200 MDL): at or below MEB vs. above MEB, by gender</t>
  </si>
  <si>
    <t>605</t>
  </si>
  <si>
    <t>391</t>
  </si>
  <si>
    <t>% of HHs by total HH income (in MDL) reported in the last 30 days - per capita, classified against the MEB threshold (2,200 MDL): at or below MEB vs. above MEB</t>
  </si>
  <si>
    <t>% of HHs by total HH income (in MDL) reported in the last 30 days - per capita, classified against the MEB threshold (2,200 MDL): at or below MEB vs. above MEB, by HH composition - number of adults (aged 18 to 59) with or without dependents</t>
  </si>
  <si>
    <t>61.5%</t>
  </si>
  <si>
    <t>115</t>
  </si>
  <si>
    <t>68.7%</t>
  </si>
  <si>
    <t>% of HHs by total HH income (in MDL) reported in the last 30 days - per capita, classified against the MEB threshold (2,200 MDL): at or below MEB vs. above MEB, by HH composition - gender and number of HH members aged 18 and older, with or without children (aged 0-17)</t>
  </si>
  <si>
    <t>79.2%</t>
  </si>
  <si>
    <t>80</t>
  </si>
  <si>
    <t>% of HHs by total HH income (in MDL) reported in the last 30 days - per capita, classified against the MEB threshold (2,200 MDL): at or below MEB vs. above MEB, by HH with or without children (aged under 18)</t>
  </si>
  <si>
    <t>70.3%</t>
  </si>
  <si>
    <t>214</t>
  </si>
  <si>
    <t>% of HHs by total HH income (in MDL) reported in the last 30 days - per capita, classified against the MEB threshold (2,200 MDL): at or below MEB vs. above MEB, by type of settlement</t>
  </si>
  <si>
    <t>51</t>
  </si>
  <si>
    <t>60.8%</t>
  </si>
  <si>
    <t>% of HHs by total HH income (in MDL) reported in the last 30 days - per capita, classified against the MEB threshold (2,200 MDL): at or below MEB vs. above MEB, by HH with at least one employed member</t>
  </si>
  <si>
    <t>218</t>
  </si>
  <si>
    <t>% of HHs by total HH income (in MDL) reported in the last 30 days - per capita, classified against the MEB threshold (2,200 MDL): at or below MEB vs. above MEB, by HH size</t>
  </si>
  <si>
    <t>102</t>
  </si>
  <si>
    <t>82.4%</t>
  </si>
  <si>
    <t>148</t>
  </si>
  <si>
    <t>Total HH income (in MDL) reported in the last 30 days - per capita</t>
  </si>
  <si>
    <t>6802.79</t>
  </si>
  <si>
    <t>3800</t>
  </si>
  <si>
    <t>171.4</t>
  </si>
  <si>
    <t>training_education_overall_38</t>
  </si>
  <si>
    <t>% of HH members (aged 3 to 29) by level of education or training attended in the last 30 days</t>
  </si>
  <si>
    <t>training_education_overall_D_39_by_ind_age_cat</t>
  </si>
  <si>
    <t>% of HH members (aged 3 to 29) by level of education or training attended in the last 30 days, by age group</t>
  </si>
  <si>
    <t>60.2%</t>
  </si>
  <si>
    <t>56.8%</t>
  </si>
  <si>
    <t>training_education_overall_D_40_by_ind_gender</t>
  </si>
  <si>
    <t>% of HH members (aged 3 to 29) by level of education or training attended in the last 30 days, by gender</t>
  </si>
  <si>
    <t>293</t>
  </si>
  <si>
    <t>33.4%</t>
  </si>
  <si>
    <t>272</t>
  </si>
  <si>
    <t>HH income (in MDL) from transfers received from relatives or friends in Ukraine in the last 30 days, among HHs with transfers received from relatives or friends in Ukraine as source of income in the last 30 days - by range</t>
  </si>
  <si>
    <t>3001–5000</t>
  </si>
  <si>
    <t>5001–6000</t>
  </si>
  <si>
    <t>35.7%</t>
  </si>
  <si>
    <t>HH income (in MDL) from transfers received from relatives or friends in Ukraine in the last 30 days, among HHs with transfers received from relatives or friends in Ukraine as source of income in the last 30 days</t>
  </si>
  <si>
    <t>7803.57</t>
  </si>
  <si>
    <t>1600</t>
  </si>
  <si>
    <t>25000</t>
  </si>
  <si>
    <t>HH income (in MDL) from transfers received from relatives or friends outside Ukraine in the last 30 days, among HHs with transfers received from relatives or friends outside Ukraine as source of income in the last 30 days - by range</t>
  </si>
  <si>
    <t>44</t>
  </si>
  <si>
    <t>HH income (in MDL) from transfers received from relatives or friends outside Ukraine in the last 30 days, among HHs with transfers received from relatives or friends outside Ukraine as source of income in the last 30 days</t>
  </si>
  <si>
    <t>17414.3</t>
  </si>
  <si>
    <t>65000</t>
  </si>
  <si>
    <t>HH expenditures (in MDL) in the last 30 days on: Transport (public transport, fuel, vehicle maintenance, taxis) - by range</t>
  </si>
  <si>
    <t>2001+</t>
  </si>
  <si>
    <t>HH expenditures (in MDL) in the last 30 days on: Transport (public transport, fuel, vehicle maintenance, taxis) - by range, by HH composition - number of adults (aged 18 to 59) with or without dependents</t>
  </si>
  <si>
    <t>40.8%</t>
  </si>
  <si>
    <t>HH expenditures (in MDL) in the last 30 days on: Transport (public transport, fuel, vehicle maintenance, taxis) - by range, by HH composition - gender and number of HH members aged 18 and older, with or without children (aged 0-17)</t>
  </si>
  <si>
    <t>HH expenditures (in MDL) in the last 30 days on: Transport (public transport, fuel, vehicle maintenance, taxis) - by range, by HH with or without children (aged under 18)</t>
  </si>
  <si>
    <t>265</t>
  </si>
  <si>
    <t>302</t>
  </si>
  <si>
    <t>HH expenditures (in MDL) in the last 30 days on: Transport (public transport, fuel, vehicle maintenance, taxis) - by range, by type of settlement</t>
  </si>
  <si>
    <t>29.6%</t>
  </si>
  <si>
    <t>HH expenditures (in MDL) in the last 30 days on: Transport (public transport, fuel, vehicle maintenance, taxis)</t>
  </si>
  <si>
    <t>656.17</t>
  </si>
  <si>
    <t>Share of estimated HH expenditures (in MDL) in the last 30 days on: Transport (public transport, fuel, vehicle maintenance, taxis) divided by total expenditures, among HHs who reported expenditures on transport</t>
  </si>
  <si>
    <t>438</t>
  </si>
  <si>
    <t>0.56</t>
  </si>
  <si>
    <t>try_to_access_overall_122</t>
  </si>
  <si>
    <t>% of HH members who tried to access needed healthcare, among HH members who had a health problem and needed to access healthcare in the last month</t>
  </si>
  <si>
    <t>287</t>
  </si>
  <si>
    <t>try_to_access_overall_D_123_by_ind_age_cat</t>
  </si>
  <si>
    <t>% of HH members who tried to access needed healthcare, among HH members who had a health problem and needed to access healthcare in the last month, by age group</t>
  </si>
  <si>
    <t>87.5%</t>
  </si>
  <si>
    <t>82</t>
  </si>
  <si>
    <t>93.9%</t>
  </si>
  <si>
    <t>43</t>
  </si>
  <si>
    <t>try_to_access_overall_D_124_by_ind_gender</t>
  </si>
  <si>
    <t>% of HH members who tried to access needed healthcare, among HH members who had a health problem and needed to access healthcare in the last month, by gender</t>
  </si>
  <si>
    <t>try_to_access_overall_D_125_by_psn_type3_above</t>
  </si>
  <si>
    <t>% of HH members who tried to access needed healthcare, among HH members who had a health problem and needed to access healthcare in the last month, by disability status (at least level 3 in WGSS)</t>
  </si>
  <si>
    <t>% of HHs that currently have a television in their household</t>
  </si>
  <si>
    <t>HH income (in MDL) from social protection benefits received from the Ukrainian government in the last 30 days, among HHs with social protection benefits received from the Ukrainian government as source of income in the last 30 days - by range</t>
  </si>
  <si>
    <t>1–1,500</t>
  </si>
  <si>
    <t>1,501–3,000</t>
  </si>
  <si>
    <t>3,001–4,500</t>
  </si>
  <si>
    <t>4,501–6,000</t>
  </si>
  <si>
    <t>6,001–8,000</t>
  </si>
  <si>
    <t>8,001+</t>
  </si>
  <si>
    <t>HH income (in MDL) from social protection benefits received from the Ukrainian government in the last 30 days, among HHs with social protection benefits received from the Ukrainian government as source of income in the last 30 days</t>
  </si>
  <si>
    <t>2464.53</t>
  </si>
  <si>
    <t>1993</t>
  </si>
  <si>
    <t>10762.2</t>
  </si>
  <si>
    <t>HH income (in Ukrainian hryvnia) from social protection benefits received from the Ukrainian government in the last 30 days, among HHs with social protection benefits received from the Ukrainian government as source of income in the last 30 days</t>
  </si>
  <si>
    <t>6182.97</t>
  </si>
  <si>
    <t>860</t>
  </si>
  <si>
    <t>27000</t>
  </si>
  <si>
    <t>% of HHs by type of social protection benefits received from the Ukrainian government in the last 30 days, among HHs with social protection benefits received from the Ukrainian government as source of income in the last 30 days</t>
  </si>
  <si>
    <t>ukr_oblast_overall_9</t>
  </si>
  <si>
    <t>% of HHs by Oblast of origin in Ukraine</t>
  </si>
  <si>
    <t>unable_healthcare_access_overall_132</t>
  </si>
  <si>
    <t>Number of HH members by self-reported barriers to accessing healthcare in the last month, among HH members who were not able to obtain the needed healthcare in Moldova</t>
  </si>
  <si>
    <t>Could not afford transport</t>
  </si>
  <si>
    <t>Health facility too far / transportation issue</t>
  </si>
  <si>
    <t>Unable to make an appointment</t>
  </si>
  <si>
    <t>% of HHs that used household savings in the last 30 days to cover expenses</t>
  </si>
  <si>
    <t>50.1%</t>
  </si>
  <si>
    <t>% of HHs that used household savings in the last 30 days to cover expenses, by HH composition - number of adults (aged 18 to 59) with or without dependents</t>
  </si>
  <si>
    <t>37.3%</t>
  </si>
  <si>
    <t>78.9%</t>
  </si>
  <si>
    <t>59.3%</t>
  </si>
  <si>
    <t>% of HHs that used household savings in the last 30 days to cover expenses, by HH composition - gender and number of HH members aged 18 and older, with or without children (aged 0-17)</t>
  </si>
  <si>
    <t>37.8%</t>
  </si>
  <si>
    <t>% of HHs that used household savings in the last 30 days to cover expenses, by HH with or without children (aged under 18)</t>
  </si>
  <si>
    <t>% of HHs that used household savings in the last 30 days to cover expenses, by HH with at least one member employed</t>
  </si>
  <si>
    <t>33.2%</t>
  </si>
  <si>
    <t>55.2%</t>
  </si>
  <si>
    <t>% of HHs that used household savings in the last 30 days to cover expenses, by HH with at least one member with a disability (at least level 3 in WGSS)</t>
  </si>
  <si>
    <t>64.6%</t>
  </si>
  <si>
    <t>48.2%</t>
  </si>
  <si>
    <t>HH expenditures (in MDL) in the last 30 days on: Utilities (electricity, gas, heating, water, other fuels, waste collection) - by range</t>
  </si>
  <si>
    <t>1–1,000</t>
  </si>
  <si>
    <t>3,001–4,000</t>
  </si>
  <si>
    <t>6,001+</t>
  </si>
  <si>
    <t>572</t>
  </si>
  <si>
    <t>HH expenditures (in MDL) in the last 30 days on: Utilities (electricity, gas, heating, water, other fuels, waste collection) - by range, by HH composition - number of adults (aged 18 to 59) with or without dependents</t>
  </si>
  <si>
    <t>HH expenditures (in MDL) in the last 30 days on: Utilities (electricity, gas, heating, water, other fuels, waste collection) - by range, by HH composition - gender and number of HH members aged 18 and older, with or without children (aged 0-17)</t>
  </si>
  <si>
    <t>39.6%</t>
  </si>
  <si>
    <t>HH expenditures (in MDL) in the last 30 days on: Utilities (electricity, gas, heating, water, other fuels, waste collection) - by range, by HH with or without children (aged under 18)</t>
  </si>
  <si>
    <t>31.2%</t>
  </si>
  <si>
    <t>306</t>
  </si>
  <si>
    <t>HH expenditures (in MDL) in the last 30 days on: Utilities (electricity, gas, heating, water, other fuels, waste collection) - by range, by type of settlement</t>
  </si>
  <si>
    <t>514</t>
  </si>
  <si>
    <t>33.5%</t>
  </si>
  <si>
    <t>HH expenditures (in MDL) in the last 30 days on: Utilities (electricity, gas, heating, water, other fuels, waste collection) - by range, by HH with at least one employed member</t>
  </si>
  <si>
    <t>HH expenditures (in MDL) in the last 30 days on: Utilities (electricity, gas, heating, water, other fuels, waste collection) - by range, by HH size</t>
  </si>
  <si>
    <t>HH expenditures (in MDL) in the last 30 days on: Utilities (electricity, gas, heating, water, other fuels, waste collection)</t>
  </si>
  <si>
    <t>2604.12</t>
  </si>
  <si>
    <t>Share of estimated HH expenditures (in MDL) in the last 30 days on: Utilities (electricity, gas, heating, water, other fuels, waste collection) divided by total expenditures, among HHs who reported expenditures on utilities</t>
  </si>
  <si>
    <t>529</t>
  </si>
  <si>
    <t>0.18</t>
  </si>
  <si>
    <t>0.72</t>
  </si>
  <si>
    <t>% of HHs that currently have an automatic washing machine in their accommodation</t>
  </si>
  <si>
    <t>% of HHs by main source of water supply in the accommodation</t>
  </si>
  <si>
    <t>% of HHs by main source of water supply in the accommodation, by accommodation type</t>
  </si>
  <si>
    <t>96.3%</t>
  </si>
  <si>
    <t>% of HHs by main source of water supply in the accommodation, by type of settlement</t>
  </si>
  <si>
    <t>56.9%</t>
  </si>
  <si>
    <t>Number of households by planned move location, among HHs that have concrete plans to move to another location within the next 12 months</t>
  </si>
  <si>
    <t>% of HHs with partial or no payment arrangement for accommodation, by source covering the remaining accommodation costs</t>
  </si>
  <si>
    <t>Government/public scheme –</t>
  </si>
  <si>
    <t>NGO/UN/Civil Society Organisation –</t>
  </si>
  <si>
    <t>% of HHs with partial or no payment arrangement for accommodation, by source covering the remaining accommodation costs, by HH composition - number of adults (aged 18 to 59) with or without dependents</t>
  </si>
  <si>
    <t>% of HHs with partial or no payment arrangement for accommodation, by source covering the remaining accommodation costs, by HH composition - gender and number of HH members aged 18 and older, with or without children (aged 0-17)</t>
  </si>
  <si>
    <t>% of HHs with partial or no payment arrangement for accommodation, by source covering the remaining accommodation costs, by type of settlement</t>
  </si>
  <si>
    <t>81</t>
  </si>
  <si>
    <t>50.6%</t>
  </si>
  <si>
    <t>Number of HHs by reasons for perceived risk of eviction, among HHs currently feeling at risk of eviction or within the next six months</t>
  </si>
  <si>
    <t>work_for_pay_overall_49</t>
  </si>
  <si>
    <t>% of HH members (aged 15 and above) who worked for someone else for pay in the last 7 days</t>
  </si>
  <si>
    <t>work_schedule_overall_85</t>
  </si>
  <si>
    <t>% of HH members (aged 15 and above) who were employed in the last seven days (including those temporarily absent), by work schedule (full-time or part-time)</t>
  </si>
  <si>
    <t>397</t>
  </si>
  <si>
    <t>work_schedule_overall_D_86_by_ind_age_cat</t>
  </si>
  <si>
    <t>% of HH members (aged 15 and above) who were employed in the last seven days (including those temporarily absent), by work schedule (full-time or part-time), by age group</t>
  </si>
  <si>
    <t>work_schedule_overall_D_87_by_ind_gender</t>
  </si>
  <si>
    <t>% of HH members (aged 15 and above) who were employed in the last seven days (including those temporarily absent), by work schedule (full-time or part-time), by gender</t>
  </si>
  <si>
    <t>63.5%</t>
  </si>
  <si>
    <t>36.5%</t>
  </si>
  <si>
    <t>241</t>
  </si>
  <si>
    <t>work_schedule_overall_D_88_by_psn_type3_above</t>
  </si>
  <si>
    <t>% of HH members (aged 15 and above) who were employed in the last seven days (including those temporarily absent), by work schedule (full-time or part-time), by disability status (at least level 3 in WGSS)</t>
  </si>
  <si>
    <t>% of HHs by agreement type to prove occupancy arrangement for accommodation</t>
  </si>
  <si>
    <t>49.2%</t>
  </si>
  <si>
    <t>% of HHs by agreement type to prove occupancy arrangement for accommodation, by HH composition - number of adults (aged 18 to 59) with or without dependents</t>
  </si>
  <si>
    <t>51.5%</t>
  </si>
  <si>
    <t>47.9%</t>
  </si>
  <si>
    <t>% of HHs by agreement type to prove occupancy arrangement for accommodation, by HH composition - gender and number of HH members aged 18 and older, with or without children (aged 0-17)</t>
  </si>
  <si>
    <t>51.8%</t>
  </si>
  <si>
    <t>47.2%</t>
  </si>
  <si>
    <t>52.8%</t>
  </si>
  <si>
    <t>47.7%</t>
  </si>
  <si>
    <t>% of HHs by agreement type to prove occupancy arrangement for accommodation, by type of settlement</t>
  </si>
  <si>
    <t>45.9%</t>
  </si>
  <si>
    <t>youth_neet_overall_71</t>
  </si>
  <si>
    <t>% of HH members (aged 15 to 29) inactive and active (NEET)</t>
  </si>
  <si>
    <t>Active</t>
  </si>
  <si>
    <t>Inactive</t>
  </si>
  <si>
    <t>69.4%</t>
  </si>
  <si>
    <t>uuid</t>
  </si>
  <si>
    <t>who_cover/gov</t>
  </si>
  <si>
    <t>who_cover/ngo_un</t>
  </si>
  <si>
    <t>who_cover/relatives</t>
  </si>
  <si>
    <t>who_cover/local_person</t>
  </si>
  <si>
    <t>who_cover/employer</t>
  </si>
  <si>
    <t>who_cover/other</t>
  </si>
  <si>
    <t>who_cover/no_answer</t>
  </si>
  <si>
    <t>why_feel_risk/cannot_afford</t>
  </si>
  <si>
    <t>why_feel_risk/discrimination</t>
  </si>
  <si>
    <t>why_feel_risk/lack_docs</t>
  </si>
  <si>
    <t>why_feel_risk/lack_of_housing</t>
  </si>
  <si>
    <t>why_feel_risk/landlord_plans</t>
  </si>
  <si>
    <t>why_feel_risk/rac_manager_ask_to_leave</t>
  </si>
  <si>
    <t>why_feel_risk/lanlord_asked_to_leave</t>
  </si>
  <si>
    <t>why_feel_risk/host_asked_to_leave</t>
  </si>
  <si>
    <t>why_feel_risk/rac_closing</t>
  </si>
  <si>
    <t>why_feel_risk/other</t>
  </si>
  <si>
    <t>why_feel_risk/do_not_know</t>
  </si>
  <si>
    <t>why_feel_risk/no_answer</t>
  </si>
  <si>
    <t>gas/yes_natural_public</t>
  </si>
  <si>
    <t>gas/yes_liquefied</t>
  </si>
  <si>
    <t>gas/no</t>
  </si>
  <si>
    <t>gas/no_answer</t>
  </si>
  <si>
    <t>noticeable_issues/no_noticeable_issue</t>
  </si>
  <si>
    <t>noticeable_issues/lack_of_privacy</t>
  </si>
  <si>
    <t>noticeable_issues/lack_space</t>
  </si>
  <si>
    <t>noticeable_issues/too_cold_hot</t>
  </si>
  <si>
    <t>noticeable_issues/limited_ventilation</t>
  </si>
  <si>
    <t>noticeable_issues/no_natural_light</t>
  </si>
  <si>
    <t>noticeable_issues/unable_lock</t>
  </si>
  <si>
    <t>noticeable_issues/lack_space_to_wash</t>
  </si>
  <si>
    <t>noticeable_issues/unable_cook</t>
  </si>
  <si>
    <t>noticeable_issues/lack_separate_showers</t>
  </si>
  <si>
    <t>noticeable_issues/lack_of_hot_water</t>
  </si>
  <si>
    <t>noticeable_issues/space_is_not_accessible_transportation</t>
  </si>
  <si>
    <t>noticeable_issues/place_is_not_accessible_disab_persons</t>
  </si>
  <si>
    <t>noticeable_issues/insufficient_sleeping_materials</t>
  </si>
  <si>
    <t>noticeable_issues/other</t>
  </si>
  <si>
    <t>noticeable_issues/do_not_know</t>
  </si>
  <si>
    <t>noticeable_issues/no_answer</t>
  </si>
  <si>
    <t>income_source/no_income</t>
  </si>
  <si>
    <t>income_source/full_time_emp</t>
  </si>
  <si>
    <t>income_source/temporary_seasonal_part_time</t>
  </si>
  <si>
    <t>income_source/daily_irregular_labor</t>
  </si>
  <si>
    <t>income_source/own_bussiness_income</t>
  </si>
  <si>
    <t>income_source/social_benefits_md</t>
  </si>
  <si>
    <t>income_source/social_benefits_ukr</t>
  </si>
  <si>
    <t>income_source/cash_assistance</t>
  </si>
  <si>
    <t>income_source/investment_income</t>
  </si>
  <si>
    <t>income_source/transfers_from_relatives_in_ukr</t>
  </si>
  <si>
    <t>income_source/transfers_from_relatives_outside_ukr</t>
  </si>
  <si>
    <t>income_source/transfers_from_relatives_unspecified</t>
  </si>
  <si>
    <t>income_source/loans</t>
  </si>
  <si>
    <t>income_source/other</t>
  </si>
  <si>
    <t>income_source/do_not_know</t>
  </si>
  <si>
    <t>income_source/no_answer</t>
  </si>
  <si>
    <t>mda_benefits/accomm_allowance</t>
  </si>
  <si>
    <t>mda_benefits/child_family_benefit</t>
  </si>
  <si>
    <t>mda_benefits/disability_benefit</t>
  </si>
  <si>
    <t>mda_benefits/unemployment_benefit</t>
  </si>
  <si>
    <t>mda_benefits/employment_injury</t>
  </si>
  <si>
    <t>mda_benefits/other_vulnerable_benefit</t>
  </si>
  <si>
    <t>mda_benefits/persom_benefit</t>
  </si>
  <si>
    <t>mda_benefits/business_grant</t>
  </si>
  <si>
    <t>mda_benefits/training_grant</t>
  </si>
  <si>
    <t>mda_benefits/low_income_support</t>
  </si>
  <si>
    <t>mda_benefits/other</t>
  </si>
  <si>
    <t>mda_benefits/do_not_know</t>
  </si>
  <si>
    <t>mda_benefits/no_answer</t>
  </si>
  <si>
    <t>ukr_benefits/parental_benefit</t>
  </si>
  <si>
    <t>ukr_benefits/disability_benefit</t>
  </si>
  <si>
    <t>ukr_benefits/unemployment_benefit</t>
  </si>
  <si>
    <t>ukr_benefits/employment_injury</t>
  </si>
  <si>
    <t>ukr_benefits/old_age_pension</t>
  </si>
  <si>
    <t>ukr_benefits/oth_vulnarability_benefit</t>
  </si>
  <si>
    <t>ukr_benefits/other</t>
  </si>
  <si>
    <t>ukr_benefits/do_not_know</t>
  </si>
  <si>
    <t>ukr_benefits/no_answer</t>
  </si>
  <si>
    <t>savings_covered_exp/food</t>
  </si>
  <si>
    <t>savings_covered_exp/rent</t>
  </si>
  <si>
    <t>savings_covered_exp/utilities_bills</t>
  </si>
  <si>
    <t>savings_covered_exp/healthcare</t>
  </si>
  <si>
    <t>savings_covered_exp/education</t>
  </si>
  <si>
    <t>savings_covered_exp/debt_repayment</t>
  </si>
  <si>
    <t>savings_covered_exp/clothing_footwear</t>
  </si>
  <si>
    <t>savings_covered_exp/transportation_fuel</t>
  </si>
  <si>
    <t>savings_covered_exp/communication</t>
  </si>
  <si>
    <t>savings_covered_exp/work_related_exp</t>
  </si>
  <si>
    <t>savings_covered_exp/emergencies</t>
  </si>
  <si>
    <t>savings_covered_exp/purchase_hh_assets</t>
  </si>
  <si>
    <t>savings_covered_exp/optional_leisure</t>
  </si>
  <si>
    <t>savings_covered_exp/other</t>
  </si>
  <si>
    <t>savings_covered_exp/do_not_know</t>
  </si>
  <si>
    <t>savings_covered_exp/no_answer</t>
  </si>
  <si>
    <t>borrow_money/yes_formal_loan</t>
  </si>
  <si>
    <t>borrow_money/yes_informal_loan_friends_fam</t>
  </si>
  <si>
    <t>borrow_money/yes_informal_loan_local_person</t>
  </si>
  <si>
    <t>borrow_money/no</t>
  </si>
  <si>
    <t>borrow_money/other</t>
  </si>
  <si>
    <t>borrow_money/do_not_know</t>
  </si>
  <si>
    <t>borrow_money/no_answer</t>
  </si>
  <si>
    <t>index</t>
  </si>
  <si>
    <t>months_in_country</t>
  </si>
  <si>
    <t>own_bussiness_income_cat</t>
  </si>
  <si>
    <t>investment_income_cat</t>
  </si>
  <si>
    <t>loans_income_cat</t>
  </si>
  <si>
    <t>other_income_cat</t>
  </si>
  <si>
    <t>total_income_per_capita_meb</t>
  </si>
  <si>
    <t>4e03d52f-f341-4bbd-a12c-639ce9846687</t>
  </si>
  <si>
    <t>2026-03-26</t>
  </si>
  <si>
    <t>2024-01-01</t>
  </si>
  <si>
    <t>38f5272b-6906-4630-83ca-4b9778c3d7b8</t>
  </si>
  <si>
    <t>2025-09-01</t>
  </si>
  <si>
    <t>food rent utilities_bills</t>
  </si>
  <si>
    <t>e16c942d-5303-460d-97d7-c1529ae72368</t>
  </si>
  <si>
    <t>2025-12-01</t>
  </si>
  <si>
    <t>social_benefits_ukr cash_assistance</t>
  </si>
  <si>
    <t>4b49d1a8-9b8a-410e-bd82-b2b7945b68f7</t>
  </si>
  <si>
    <t>2023-04-01</t>
  </si>
  <si>
    <t>24562462-80dd-4c95-a235-7e828dc5bfa2</t>
  </si>
  <si>
    <t>2025-10-01</t>
  </si>
  <si>
    <t>full_time_emp social_benefits_md cash_assistance</t>
  </si>
  <si>
    <t>Energy/utility subsidies</t>
  </si>
  <si>
    <t>27</t>
  </si>
  <si>
    <t>301–550</t>
  </si>
  <si>
    <t>0ec3c34d-1576-4706-93fe-b48b29323987</t>
  </si>
  <si>
    <t>2024-02-01</t>
  </si>
  <si>
    <t>food rent utilities_bills education communication</t>
  </si>
  <si>
    <t>a8933d5a-59f2-4177-9db6-8217485e7a5a</t>
  </si>
  <si>
    <t>2024-04-01</t>
  </si>
  <si>
    <t>e9b37564-7370-4a61-86a3-d77651dac7c2</t>
  </si>
  <si>
    <t>2022-03-01</t>
  </si>
  <si>
    <t>70</t>
  </si>
  <si>
    <t>0c0f5041-4487-47e5-9e48-dc759fb8a729</t>
  </si>
  <si>
    <t>2023-10-01</t>
  </si>
  <si>
    <t>full_time_emp cash_assistance</t>
  </si>
  <si>
    <t>a7bad946-734e-46a3-b4e3-11d2724ac277</t>
  </si>
  <si>
    <t>2024-06-01</t>
  </si>
  <si>
    <t>c1c385bf-a0a5-4724-8a49-724e095e8036</t>
  </si>
  <si>
    <t>2026-03-27</t>
  </si>
  <si>
    <t>food rent utilities_bills transportation_fuel communication</t>
  </si>
  <si>
    <t>74b30539-02ae-472c-b6f7-91685e5a8e4f</t>
  </si>
  <si>
    <t>2023-03-01</t>
  </si>
  <si>
    <t>62769d11-bcd1-46ce-97e5-3877152fa0ab</t>
  </si>
  <si>
    <t>2022-05-01</t>
  </si>
  <si>
    <t>05bc7761-4955-400c-a907-2d22f535741a</t>
  </si>
  <si>
    <t>too_cold_hot limited_ventilation lack_of_hot_water lack_space</t>
  </si>
  <si>
    <t>a336249e-16d3-46e1-9d60-05357a072415</t>
  </si>
  <si>
    <t>2024-12-01</t>
  </si>
  <si>
    <t>116</t>
  </si>
  <si>
    <t>ebc6b7de-e32c-401f-b4fa-44649aeaec3d</t>
  </si>
  <si>
    <t>2025-05-01</t>
  </si>
  <si>
    <t>b87fe48f-07f4-45ad-8065-da346e434b78</t>
  </si>
  <si>
    <t>full_time_emp social_benefits_ukr</t>
  </si>
  <si>
    <t>9fcf2be3-03f3-448f-97e0-5e6aea006564</t>
  </si>
  <si>
    <t>2023-12-01</t>
  </si>
  <si>
    <t>social_benefits_md cash_assistance</t>
  </si>
  <si>
    <t>8f3698ac-6e6a-473a-b125-b62d017f70c2</t>
  </si>
  <si>
    <t>full_time_emp social_benefits_ukr cash_assistance</t>
  </si>
  <si>
    <t>43221824-40d4-4a0f-a4b6-e023e71df87b</t>
  </si>
  <si>
    <t>social_benefits_ukr cash_assistance transfers_from_relatives_in_ukr</t>
  </si>
  <si>
    <t>a4709ed7-e039-4b6f-94ce-b01c2ba4689c</t>
  </si>
  <si>
    <t>d737c639-9192-4438-beba-1f3274d1bc2d</t>
  </si>
  <si>
    <t>2024-07-01</t>
  </si>
  <si>
    <t>152</t>
  </si>
  <si>
    <t>d72d1b14-8084-4baf-916e-1599fce23127</t>
  </si>
  <si>
    <t>2024-05-01</t>
  </si>
  <si>
    <t>47b84440-e84e-4d80-97bf-a416c910ee12</t>
  </si>
  <si>
    <t>own_bussiness_income transfers_from_relatives_in_ukr</t>
  </si>
  <si>
    <t>94b52222-7e25-4b92-b405-fd20bb37d1c8</t>
  </si>
  <si>
    <t>2024-09-01</t>
  </si>
  <si>
    <t>social_benefits_md social_benefits_ukr cash_assistance</t>
  </si>
  <si>
    <t>d6c3290c-2db0-40e5-a08c-17902f7db712</t>
  </si>
  <si>
    <t>2023-02-01</t>
  </si>
  <si>
    <t>e28c6fd1-5f1e-4f8e-a785-26fa44e84de9</t>
  </si>
  <si>
    <t>lack_separate_showers lack_of_hot_water lack_space</t>
  </si>
  <si>
    <t>social_benefits_md cash_assistance loans</t>
  </si>
  <si>
    <t>7fb5e596-6f2a-48e3-a5d5-8fa96d004b95</t>
  </si>
  <si>
    <t>2022-12-01</t>
  </si>
  <si>
    <t>182</t>
  </si>
  <si>
    <t>32c30a95-336d-4873-a844-0cad06a4c979</t>
  </si>
  <si>
    <t>2022-06-01</t>
  </si>
  <si>
    <t>lack_of_privacy lack_space</t>
  </si>
  <si>
    <t>184</t>
  </si>
  <si>
    <t>526d8fbe-482b-4cbb-8a89-3e696f5f5b64</t>
  </si>
  <si>
    <t>2022-10-01</t>
  </si>
  <si>
    <t>7d5f8976-4e14-42b8-8128-2763039548b3</t>
  </si>
  <si>
    <t>2026-03-30</t>
  </si>
  <si>
    <t>2022-04-01</t>
  </si>
  <si>
    <t>gov ngo_un</t>
  </si>
  <si>
    <t>43963b04-b976-42fb-894a-f9f20f7f28e2</t>
  </si>
  <si>
    <t>2023-07-01</t>
  </si>
  <si>
    <t>fab4b8fa-9051-42cb-a0e7-b45eee85ad99</t>
  </si>
  <si>
    <t>2024-08-01</t>
  </si>
  <si>
    <t>cash_assistance transfers_from_relatives_outside_ukr</t>
  </si>
  <si>
    <t>211</t>
  </si>
  <si>
    <t>b262e3b6-3d5b-49c8-b7a1-4c6c3bd7ee4a</t>
  </si>
  <si>
    <t>212</t>
  </si>
  <si>
    <t>54b0fc4a-ccf5-4220-b58d-66cc1f47728a</t>
  </si>
  <si>
    <t>216</t>
  </si>
  <si>
    <t>10102f5a-4ff6-4599-8a17-54279cacc49e</t>
  </si>
  <si>
    <t>social_benefits_md social_benefits_ukr</t>
  </si>
  <si>
    <t>232</t>
  </si>
  <si>
    <t>a23c62aa-2ee4-4ccd-9a7d-f0898ab7f398</t>
  </si>
  <si>
    <t>244</t>
  </si>
  <si>
    <t>4433989c-e411-4ed2-9f51-d702e454ce76</t>
  </si>
  <si>
    <t>2025-06-01</t>
  </si>
  <si>
    <t>food rent utilities_bills healthcare clothing_footwear transportation_fuel communication emergencies</t>
  </si>
  <si>
    <t>246</t>
  </si>
  <si>
    <t>d7076427-a7ea-4688-9bf5-55d1b3b5566b</t>
  </si>
  <si>
    <t>6604d1fe-fdd2-49fe-8ea6-27968033b5d7</t>
  </si>
  <si>
    <t>153aadac-27e7-4d6c-9404-123fdbcd1d30</t>
  </si>
  <si>
    <t>cash_assistance transfers_from_relatives_in_ukr</t>
  </si>
  <si>
    <t>257</t>
  </si>
  <si>
    <t>0135e199-573b-40bd-89d3-20f8bc032974</t>
  </si>
  <si>
    <t>2024-10-01</t>
  </si>
  <si>
    <t>food communication</t>
  </si>
  <si>
    <t>6ac9d801-f1ac-491b-9c0b-b21ca7a7c3b3</t>
  </si>
  <si>
    <t>2022-09-01</t>
  </si>
  <si>
    <t>food rent utilities_bills healthcare clothing_footwear</t>
  </si>
  <si>
    <t>1b47d56f-7e11-47c8-8db1-95411cf0660f</t>
  </si>
  <si>
    <t>052fe3ce-1492-4282-a7ed-b18c4f404601</t>
  </si>
  <si>
    <t>food rent utilities_bills education clothing_footwear transportation_fuel communication</t>
  </si>
  <si>
    <t>9aa0e73d-b665-4f16-8967-6c5cfc8b4165</t>
  </si>
  <si>
    <t>2025-03-01</t>
  </si>
  <si>
    <t>292</t>
  </si>
  <si>
    <t>1b7e2847-4a7f-4d95-a261-0b9e72416e94</t>
  </si>
  <si>
    <t>310</t>
  </si>
  <si>
    <t>06112608-4ec8-4ec9-a9ff-106aa9f58242</t>
  </si>
  <si>
    <t>2022-08-01</t>
  </si>
  <si>
    <t>28d9b1fc-f393-4c21-9bcb-4db9666aefa4</t>
  </si>
  <si>
    <t>323</t>
  </si>
  <si>
    <t>645839d7-f5d7-40f3-b943-f3582ee3777e</t>
  </si>
  <si>
    <t>2023-11-01</t>
  </si>
  <si>
    <t>327</t>
  </si>
  <si>
    <t>64a92d44-7050-4c13-8fa7-cc401b79ee35</t>
  </si>
  <si>
    <t>full_time_emp temporary_seasonal_part_time</t>
  </si>
  <si>
    <t>329</t>
  </si>
  <si>
    <t>35e21133-2a96-4764-8aec-30acd8f18ade</t>
  </si>
  <si>
    <t>social_benefits_md cash_assistance transfers_from_relatives_outside_ukr</t>
  </si>
  <si>
    <t>332</t>
  </si>
  <si>
    <t>a2ab8fc2-7e72-44bd-b8d9-624e13beb35c</t>
  </si>
  <si>
    <t>2026-03-31</t>
  </si>
  <si>
    <t>2025-07-01</t>
  </si>
  <si>
    <t>food rent utilities_bills clothing_footwear transportation_fuel communication</t>
  </si>
  <si>
    <t>346</t>
  </si>
  <si>
    <t>e7ce264b-f69c-4561-b71f-d4ce32c290c0</t>
  </si>
  <si>
    <t>347</t>
  </si>
  <si>
    <t>e96d0104-c10a-4afe-831c-0cb8b882a25a</t>
  </si>
  <si>
    <t>5d21343f-3614-44d3-8699-a45f19b67dca</t>
  </si>
  <si>
    <t>full_time_emp transfers_from_relatives_outside_ukr</t>
  </si>
  <si>
    <t>356</t>
  </si>
  <si>
    <t>5e2603f2-c814-435d-b742-72c371de7bd1</t>
  </si>
  <si>
    <t>371</t>
  </si>
  <si>
    <t>3dcf48d1-826f-457d-94fc-a869f6241c5b</t>
  </si>
  <si>
    <t>2022-07-01</t>
  </si>
  <si>
    <t>5465b0db-0df0-4118-a557-9b8fb9e3ebb8</t>
  </si>
  <si>
    <t>too_cold_hot lack_space</t>
  </si>
  <si>
    <t>376</t>
  </si>
  <si>
    <t>29f0852c-df52-486e-b960-efb586c861ab</t>
  </si>
  <si>
    <t>2025-11-01</t>
  </si>
  <si>
    <t>377</t>
  </si>
  <si>
    <t>1b479f29-e491-42cb-bbb0-09a6afc0c041</t>
  </si>
  <si>
    <t>full_time_emp social_benefits_md</t>
  </si>
  <si>
    <t>5edd8c07-957d-4bc4-a7b2-83efd4c96501</t>
  </si>
  <si>
    <t>food utilities_bills clothing_footwear communication transportation_fuel</t>
  </si>
  <si>
    <t>384</t>
  </si>
  <si>
    <t>14ecc47f-bea8-4d31-9169-dff8d12d6ce5</t>
  </si>
  <si>
    <t>food rent utilities_bills healthcare clothing_footwear communication</t>
  </si>
  <si>
    <t>386</t>
  </si>
  <si>
    <t>853155d9-bb12-416a-a8c2-c53601b0c6f5</t>
  </si>
  <si>
    <t>387</t>
  </si>
  <si>
    <t>33b3d56b-3fcf-4099-abbf-fd8eb9d6b482</t>
  </si>
  <si>
    <t>lack_separate_showers lack_of_hot_water</t>
  </si>
  <si>
    <t>402</t>
  </si>
  <si>
    <t>250e9314-b7c8-49b5-9d39-bab2f5edcaa1</t>
  </si>
  <si>
    <t>food utilities_bills healthcare education debt_repayment communication</t>
  </si>
  <si>
    <t>406</t>
  </si>
  <si>
    <t>4d3059c5-d78c-47ef-b1a6-90508049952f</t>
  </si>
  <si>
    <t>407</t>
  </si>
  <si>
    <t>4a3edd41-ff53-4d3d-b84f-e18a61628740</t>
  </si>
  <si>
    <t>408</t>
  </si>
  <si>
    <t>01aa58bf-2919-4232-a10f-1f9598bbc269</t>
  </si>
  <si>
    <t>food other</t>
  </si>
  <si>
    <t>Baby hygiene products</t>
  </si>
  <si>
    <t>425</t>
  </si>
  <si>
    <t>9feb4076-e48c-482e-88ef-cd717e41aa3d</t>
  </si>
  <si>
    <t>temporary_seasonal_part_time transfers_from_relatives_unspecified</t>
  </si>
  <si>
    <t>food rent utilities_bills healthcare education</t>
  </si>
  <si>
    <t>430</t>
  </si>
  <si>
    <t>bdc34bc6-1249-4db1-b3c8-9cb2e407e607</t>
  </si>
  <si>
    <t>435</t>
  </si>
  <si>
    <t>7ce9665c-8c12-41b4-bc7a-e2ebc331ff61</t>
  </si>
  <si>
    <t>449</t>
  </si>
  <si>
    <t>0e9abeaa-3fd3-492f-a414-e3c4e227fd77</t>
  </si>
  <si>
    <t>food utilities_bills healthcare transportation_fuel communication</t>
  </si>
  <si>
    <t>450</t>
  </si>
  <si>
    <t>739c5e17-3474-4666-a107-1150750445ba</t>
  </si>
  <si>
    <t>food rent</t>
  </si>
  <si>
    <t>451</t>
  </si>
  <si>
    <t>c62b4cac-0101-4dc5-9392-563ed6e879ff</t>
  </si>
  <si>
    <t>cash_assistance loans</t>
  </si>
  <si>
    <t>452</t>
  </si>
  <si>
    <t>2001–3250</t>
  </si>
  <si>
    <t>da9f3f22-5815-48b7-ba31-5ddaf663f082</t>
  </si>
  <si>
    <t>2022-11-01</t>
  </si>
  <si>
    <t>457</t>
  </si>
  <si>
    <t>96ca996f-61cd-48ca-b9df-576ad9b65a6e</t>
  </si>
  <si>
    <t>2026-04-01</t>
  </si>
  <si>
    <t>464</t>
  </si>
  <si>
    <t>e63d1c87-feb0-4309-b0af-b689d73c8062</t>
  </si>
  <si>
    <t>2024-11-01</t>
  </si>
  <si>
    <t>c9b342ca-bf79-4307-8d75-ed7ef5c78be4</t>
  </si>
  <si>
    <t>474</t>
  </si>
  <si>
    <t>0d62d385-17b7-468f-9c4a-dc0db4c22131</t>
  </si>
  <si>
    <t>temporary_seasonal_part_time social_benefits_ukr transfers_from_relatives_outside_ukr</t>
  </si>
  <si>
    <t>477</t>
  </si>
  <si>
    <t>45719159-590d-48df-a00e-a9379fdfcd71</t>
  </si>
  <si>
    <t>food utilities_bills clothing_footwear transportation_fuel communication</t>
  </si>
  <si>
    <t>478</t>
  </si>
  <si>
    <t>85391e10-0405-4cc0-aea7-ae3e82d34f58</t>
  </si>
  <si>
    <t>490</t>
  </si>
  <si>
    <t>c39beafe-af80-4241-993f-26173400829c</t>
  </si>
  <si>
    <t>492</t>
  </si>
  <si>
    <t>17003bd2-96de-4f17-bb4c-078a58a61e81</t>
  </si>
  <si>
    <t>8777050a-456d-43c4-a407-613e2b7e5c4a</t>
  </si>
  <si>
    <t>2023-08-01</t>
  </si>
  <si>
    <t>508</t>
  </si>
  <si>
    <t>e5d7574e-3540-43fa-8dfa-a6b2edaf309a</t>
  </si>
  <si>
    <t>58d4e04a-a3d8-4e68-8cae-e567178d68e9</t>
  </si>
  <si>
    <t>food rent utilities_bills healthcare education clothing_footwear communication</t>
  </si>
  <si>
    <t>49f16ec0-db25-49be-9d99-90bf0db48c58</t>
  </si>
  <si>
    <t>522</t>
  </si>
  <si>
    <t>a6f89708-024f-4c01-8b6a-d84cf501dda8</t>
  </si>
  <si>
    <t>food utilities_bills transportation_fuel communication</t>
  </si>
  <si>
    <t>544</t>
  </si>
  <si>
    <t>03cb90ac-ac4f-47df-8dbb-76eca9978628</t>
  </si>
  <si>
    <t>food utilities_bills</t>
  </si>
  <si>
    <t>596fc990-6815-4c58-be52-d4c279744aa9</t>
  </si>
  <si>
    <t>limited_ventilation lack_separate_showers lack_of_hot_water</t>
  </si>
  <si>
    <t>food utilities_bills education</t>
  </si>
  <si>
    <t>554</t>
  </si>
  <si>
    <t>e846059f-8aad-4da0-9c35-168bb9080527</t>
  </si>
  <si>
    <t>2024-03-01</t>
  </si>
  <si>
    <t>556</t>
  </si>
  <si>
    <t>ca617240-f0cd-48ed-aebe-295f6d038898</t>
  </si>
  <si>
    <t>food utilities_bills communication</t>
  </si>
  <si>
    <t>561</t>
  </si>
  <si>
    <t>70dde2da-693f-45b3-a620-505392019099</t>
  </si>
  <si>
    <t>lack_space too_cold_hot</t>
  </si>
  <si>
    <t>563</t>
  </si>
  <si>
    <t>df89f6a7-c55c-422f-9a27-f2f9400bc11e</t>
  </si>
  <si>
    <t>24a23ee1-3198-491f-ab26-e14c6cdff191</t>
  </si>
  <si>
    <t>568</t>
  </si>
  <si>
    <t>668eddc4-9fc8-4ffd-b37a-193343c03a3a</t>
  </si>
  <si>
    <t>ea2747de-a3a2-4b9e-a8f1-524507e5f079</t>
  </si>
  <si>
    <t>2026-01-01</t>
  </si>
  <si>
    <t>571</t>
  </si>
  <si>
    <t>0c0663cb-2614-431e-8891-5faf973eb1da</t>
  </si>
  <si>
    <t>2025-04-01</t>
  </si>
  <si>
    <t>579</t>
  </si>
  <si>
    <t>0e58a577-c6b1-4d6c-9599-2db3e117dd47</t>
  </si>
  <si>
    <t>2026-04-02</t>
  </si>
  <si>
    <t>2023-01-01</t>
  </si>
  <si>
    <t>594</t>
  </si>
  <si>
    <t>5b3690c0-2b21-4252-8b86-adff6186eb2d</t>
  </si>
  <si>
    <t>599</t>
  </si>
  <si>
    <t>00785e00-02c4-4985-a566-722e9ff6e646</t>
  </si>
  <si>
    <t>600</t>
  </si>
  <si>
    <t>07d9e9e6-18b0-4aae-b7da-5c808451179e</t>
  </si>
  <si>
    <t>8173ba9d-e3c4-46bc-9512-8a8c4a5f5e57</t>
  </si>
  <si>
    <t>food rent utilities_bills clothing_footwear communication</t>
  </si>
  <si>
    <t>614</t>
  </si>
  <si>
    <t>eca6a2f3-69bb-426e-b377-da866ada508f</t>
  </si>
  <si>
    <t>lack_of_hot_water lack_space</t>
  </si>
  <si>
    <t>622</t>
  </si>
  <si>
    <t>882ce837-9787-4f6e-a11a-1b3292bf3b60</t>
  </si>
  <si>
    <t>food rent utilities_bills healthcare education clothing_footwear</t>
  </si>
  <si>
    <t>623</t>
  </si>
  <si>
    <t>7e242f0b-a090-44f7-9417-6ca0568a1d11</t>
  </si>
  <si>
    <t>2023-05-01</t>
  </si>
  <si>
    <t>limited_ventilation lack_of_hot_water</t>
  </si>
  <si>
    <t>637</t>
  </si>
  <si>
    <t>44668d90-8064-4051-8bdc-eaf5149e3e43</t>
  </si>
  <si>
    <t>650</t>
  </si>
  <si>
    <t>c5d89776-5888-4801-99a0-87e848db5099</t>
  </si>
  <si>
    <t>651</t>
  </si>
  <si>
    <t>e35bb89e-1d24-4637-ae25-6cb19bc81136</t>
  </si>
  <si>
    <t>652</t>
  </si>
  <si>
    <t>ccdf5cee-aeca-425f-b7da-e09079af4b86</t>
  </si>
  <si>
    <t>654</t>
  </si>
  <si>
    <t>996adff4-9f2b-42a8-ab37-3f5ef4374e14</t>
  </si>
  <si>
    <t>665</t>
  </si>
  <si>
    <t>3f3d697b-61c2-4091-8176-ac00d02e9d82</t>
  </si>
  <si>
    <t>668</t>
  </si>
  <si>
    <t>9e8fc1ea-d960-4fcc-9595-ee25349ddf41</t>
  </si>
  <si>
    <t>669</t>
  </si>
  <si>
    <t>1fea5223-92b9-49f1-bacc-b4cb82ef7791</t>
  </si>
  <si>
    <t>670</t>
  </si>
  <si>
    <t>8a8ef37f-b05e-4fe0-a13d-15508839bb82</t>
  </si>
  <si>
    <t>679</t>
  </si>
  <si>
    <t>075ab07a-c1ec-4da5-8393-deb2265dbf2d</t>
  </si>
  <si>
    <t>693</t>
  </si>
  <si>
    <t>d2717543-d721-44e9-ba10-27b16df0cc98</t>
  </si>
  <si>
    <t>full_time_emp temporary_seasonal_part_time social_benefits_md</t>
  </si>
  <si>
    <t>695</t>
  </si>
  <si>
    <t>8f6b8ecd-ec4b-4973-9960-066c0a173575</t>
  </si>
  <si>
    <t>707</t>
  </si>
  <si>
    <t>04ba9cf8-cd9f-474a-aa78-ca755366ed66</t>
  </si>
  <si>
    <t>food rent utilities_bills healthcare clothing_footwear communication transportation_fuel</t>
  </si>
  <si>
    <t>711</t>
  </si>
  <si>
    <t>46eef8b7-ba5f-45c8-91a5-7a78dae3a955</t>
  </si>
  <si>
    <t>712</t>
  </si>
  <si>
    <t>e94882f9-8e96-4442-b54d-d25682ae4efb</t>
  </si>
  <si>
    <t>713</t>
  </si>
  <si>
    <t>04724ae8-de9b-48a4-88b5-97d06c462c69</t>
  </si>
  <si>
    <t>721</t>
  </si>
  <si>
    <t>ad782d34-37ec-487e-bbbe-55a3554a6319</t>
  </si>
  <si>
    <t>2026-04-03</t>
  </si>
  <si>
    <t>742</t>
  </si>
  <si>
    <t>ced383e5-0b69-426d-85e1-446691c98450</t>
  </si>
  <si>
    <t>743</t>
  </si>
  <si>
    <t>47a86d8d-6b9c-4839-af7c-69cd1aadbea7</t>
  </si>
  <si>
    <t>daily_irregular_labor cash_assistance</t>
  </si>
  <si>
    <t>food healthcare emergencies</t>
  </si>
  <si>
    <t>748</t>
  </si>
  <si>
    <t>d3376af0-f9c4-45e5-853b-690d29bc96ab</t>
  </si>
  <si>
    <t>754</t>
  </si>
  <si>
    <t>c7d39502-3458-41c0-a6f4-8608f89bed49</t>
  </si>
  <si>
    <t>769</t>
  </si>
  <si>
    <t>3c89fb3b-8ff2-48fc-9904-c5e55e350db6</t>
  </si>
  <si>
    <t>779</t>
  </si>
  <si>
    <t>b7d20cf8-7963-405a-ad9b-498927ca99cf</t>
  </si>
  <si>
    <t>791</t>
  </si>
  <si>
    <t>b53dcf98-2c78-4129-846d-e3524aaebf24</t>
  </si>
  <si>
    <t>799</t>
  </si>
  <si>
    <t>d9171735-291c-4f22-80e8-42e83b20e64e</t>
  </si>
  <si>
    <t>804</t>
  </si>
  <si>
    <t>afe97b0f-215c-49f6-a7c2-03b1fc45227c</t>
  </si>
  <si>
    <t>805</t>
  </si>
  <si>
    <t>ef6724f3-dff0-41f3-b0ae-8cf92b688fcc</t>
  </si>
  <si>
    <t>806</t>
  </si>
  <si>
    <t>6f7eff39-56f4-4784-a2fb-08bee0bde948</t>
  </si>
  <si>
    <t>807</t>
  </si>
  <si>
    <t>7eb03414-1e6b-43f6-b7e6-dfe37148aa32</t>
  </si>
  <si>
    <t>821</t>
  </si>
  <si>
    <t>16faf307-2bc9-41ac-a559-aef40b0cd938</t>
  </si>
  <si>
    <t>social_benefits_md transfers_from_relatives_in_ukr</t>
  </si>
  <si>
    <t>824</t>
  </si>
  <si>
    <t>d2ceba17-715d-4996-8403-f53c92247fa7</t>
  </si>
  <si>
    <t>835</t>
  </si>
  <si>
    <t>9f32e5c7-fa44-4229-9c01-c8c10b40a556</t>
  </si>
  <si>
    <t>2026-03-01</t>
  </si>
  <si>
    <t>842</t>
  </si>
  <si>
    <t>9adc1e19-e14b-489f-9f26-b8dc529e5097</t>
  </si>
  <si>
    <t>844</t>
  </si>
  <si>
    <t>d6f8c51b-31d5-49d7-a0f1-9f74b11ca26c</t>
  </si>
  <si>
    <t>849</t>
  </si>
  <si>
    <t>f650168f-eb80-4910-8523-deffde4c733f</t>
  </si>
  <si>
    <t>870</t>
  </si>
  <si>
    <t>c487d9ff-a839-4dd2-aaea-0dce26b43e09</t>
  </si>
  <si>
    <t>871</t>
  </si>
  <si>
    <t>ca31a083-7741-4cfa-bf02-909a67d5d708</t>
  </si>
  <si>
    <t>872</t>
  </si>
  <si>
    <t>61318a45-6961-4293-94f6-0a9dc8decf88</t>
  </si>
  <si>
    <t>food transportation_fuel communication</t>
  </si>
  <si>
    <t>875</t>
  </si>
  <si>
    <t>97671886-2379-4faa-8468-f581db781eb2</t>
  </si>
  <si>
    <t>food rent utilities_bills healthcare transportation_fuel communication</t>
  </si>
  <si>
    <t>877</t>
  </si>
  <si>
    <t>5b04ac24-3374-45bb-bfcd-494b0ed58afa</t>
  </si>
  <si>
    <t>878</t>
  </si>
  <si>
    <t>05e29676-ef5f-4ff7-9958-7e3505b57c5b</t>
  </si>
  <si>
    <t>2026-04-06</t>
  </si>
  <si>
    <t>888</t>
  </si>
  <si>
    <t>7e993b89-24a8-49cc-934d-157826ca6d81</t>
  </si>
  <si>
    <t>891</t>
  </si>
  <si>
    <t>c00ec9a2-34c2-427a-a32c-7fdb3eccbed1</t>
  </si>
  <si>
    <t>894</t>
  </si>
  <si>
    <t>8e492d41-116a-459e-b3f3-dd9013d6fb58</t>
  </si>
  <si>
    <t>895</t>
  </si>
  <si>
    <t>d7816f8f-c743-410c-9ee4-fd97f5f48fbc</t>
  </si>
  <si>
    <t>901</t>
  </si>
  <si>
    <t>85c5ffa1-3bc3-44d8-87c8-6c70216ec76d</t>
  </si>
  <si>
    <t>907</t>
  </si>
  <si>
    <t>3c91b4d7-70d0-4879-843b-90e4128ba336</t>
  </si>
  <si>
    <t>913</t>
  </si>
  <si>
    <t>7cc139aa-b90f-4952-a70f-fbb5b7fe8896</t>
  </si>
  <si>
    <t>2025-01-01</t>
  </si>
  <si>
    <t>914</t>
  </si>
  <si>
    <t>b3a8bacf-a35a-4bb9-a843-443d8e9e4475</t>
  </si>
  <si>
    <t>food utilities_bills healthcare communication transportation_fuel</t>
  </si>
  <si>
    <t>922</t>
  </si>
  <si>
    <t>ae93486c-adcc-4f0c-b449-ad6e494ae55b</t>
  </si>
  <si>
    <t>929</t>
  </si>
  <si>
    <t>61083e71-f3d6-4cca-8366-a3186a9a8802</t>
  </si>
  <si>
    <t>food utilities_bills education clothing_footwear communication</t>
  </si>
  <si>
    <t>931</t>
  </si>
  <si>
    <t>38536f71-5d23-4dee-a477-6e8b8a690deb</t>
  </si>
  <si>
    <t>temporary_seasonal_part_time social_benefits_ukr</t>
  </si>
  <si>
    <t>933</t>
  </si>
  <si>
    <t>b22761d2-3559-4a6a-8707-e26e11e8969f</t>
  </si>
  <si>
    <t>food rent utilities_bills healthcare</t>
  </si>
  <si>
    <t>934</t>
  </si>
  <si>
    <t>cc97680b-560f-4ddb-8839-9e91b37b5fde</t>
  </si>
  <si>
    <t>968</t>
  </si>
  <si>
    <t>f52e3135-20d4-4561-8ad1-4fbb81f2780f</t>
  </si>
  <si>
    <t>973</t>
  </si>
  <si>
    <t>fbb77713-6df6-4566-8453-083c5a789c6f</t>
  </si>
  <si>
    <t>977</t>
  </si>
  <si>
    <t>b4d4fbbd-2bcf-4b7b-9e3b-748564ed8825</t>
  </si>
  <si>
    <t>1006</t>
  </si>
  <si>
    <t>577fdf31-97f9-4cdc-bdb7-a4d47a8d1f81</t>
  </si>
  <si>
    <t>1008</t>
  </si>
  <si>
    <t>4b02c29b-edf3-4763-be1e-16571082f046</t>
  </si>
  <si>
    <t>2023-06-01</t>
  </si>
  <si>
    <t>food rent utilities_bills healthcare education clothing_footwear transportation_fuel communication</t>
  </si>
  <si>
    <t>1010</t>
  </si>
  <si>
    <t>5630f66c-0cbb-4877-922a-446748306029</t>
  </si>
  <si>
    <t>1017</t>
  </si>
  <si>
    <t>6a587672-c39d-4a1b-ae7d-484c6ed3920b</t>
  </si>
  <si>
    <t>full_time_emp transfers_from_relatives_in_ukr</t>
  </si>
  <si>
    <t>1026</t>
  </si>
  <si>
    <t>b57af45e-4f83-43f8-9918-a4e6036229c7</t>
  </si>
  <si>
    <t>1027</t>
  </si>
  <si>
    <t>8aeb3985-6682-4802-b2dd-623a49fc732d</t>
  </si>
  <si>
    <t>1028</t>
  </si>
  <si>
    <t>5eef3bb9-e202-437b-88b4-4db2410c32ed</t>
  </si>
  <si>
    <t>rent utilities_bills healthcare</t>
  </si>
  <si>
    <t>1030</t>
  </si>
  <si>
    <t>ba6aa513-945c-4401-b5ec-1e4bdcfa4918</t>
  </si>
  <si>
    <t>2026-04-07</t>
  </si>
  <si>
    <t>food utilities_bills healthcare</t>
  </si>
  <si>
    <t>1044</t>
  </si>
  <si>
    <t>d7887202-bb98-4c35-8978-8ca7bad2b760</t>
  </si>
  <si>
    <t>food rent utilities_bills healthcare clothing_footwear transportation_fuel communication</t>
  </si>
  <si>
    <t>1046</t>
  </si>
  <si>
    <t>1f16d31b-039d-4e1e-9884-8ebd88a01c3c</t>
  </si>
  <si>
    <t>food rent utilities_bills communication transportation_fuel</t>
  </si>
  <si>
    <t>1060</t>
  </si>
  <si>
    <t>8341fc2f-4427-4fc0-ad2a-0a150e37aaa0</t>
  </si>
  <si>
    <t>lack_space lack_of_hot_water</t>
  </si>
  <si>
    <t>1065</t>
  </si>
  <si>
    <t>b9a59c1d-c414-4498-a315-52b377f4b66c</t>
  </si>
  <si>
    <t>2025-02-01</t>
  </si>
  <si>
    <t>1072</t>
  </si>
  <si>
    <t>4ce8acd4-ae37-451a-91d3-1da50b18ad79</t>
  </si>
  <si>
    <t>food rent utilities_bills clothing_footwear communication transportation_fuel</t>
  </si>
  <si>
    <t>1074</t>
  </si>
  <si>
    <t>ce108bf6-4fb6-4246-aee0-432cd4df5076</t>
  </si>
  <si>
    <t>1076</t>
  </si>
  <si>
    <t>4c3299ee-6734-4617-a153-6d89456f5fc4</t>
  </si>
  <si>
    <t>2025-08-01</t>
  </si>
  <si>
    <t>1077</t>
  </si>
  <si>
    <t>c98cb209-85a6-49b6-b7e0-bf9b298514a3</t>
  </si>
  <si>
    <t>1078</t>
  </si>
  <si>
    <t>a2bee520-5c5a-44e1-aceb-d1720b7086d7</t>
  </si>
  <si>
    <t>1079</t>
  </si>
  <si>
    <t>ca0f208d-eb2e-43cf-beed-3a6bfae25dfc</t>
  </si>
  <si>
    <t>food rent utilities_bills education</t>
  </si>
  <si>
    <t>1080</t>
  </si>
  <si>
    <t>218672a7-8416-4fd7-9007-e76f31e2d6d8</t>
  </si>
  <si>
    <t>1081</t>
  </si>
  <si>
    <t>b588df73-d5c8-4017-bc37-67cf55988b02</t>
  </si>
  <si>
    <t>social_benefits_md transfers_from_relatives_outside_ukr</t>
  </si>
  <si>
    <t>rent utilities_bills</t>
  </si>
  <si>
    <t>1087</t>
  </si>
  <si>
    <t>dd1d54af-cf72-4575-92ae-1c19a594152f</t>
  </si>
  <si>
    <t>1088</t>
  </si>
  <si>
    <t>2257c290-6263-40a0-9fac-5d260cc01e9d</t>
  </si>
  <si>
    <t>1090</t>
  </si>
  <si>
    <t>a14b97b0-3538-4223-a50a-36fe8ca5534f</t>
  </si>
  <si>
    <t>unable_cook lack_separate_showers lack_of_hot_water</t>
  </si>
  <si>
    <t>1091</t>
  </si>
  <si>
    <t>46fd7d06-9d09-4016-bb86-ba3ffd0ab2b2</t>
  </si>
  <si>
    <t>1092</t>
  </si>
  <si>
    <t>fa149b4a-e810-4e08-893f-b57f5600464f</t>
  </si>
  <si>
    <t>1101</t>
  </si>
  <si>
    <t>a675760a-df8a-4bea-88cf-e0716ffea10e</t>
  </si>
  <si>
    <t>1102</t>
  </si>
  <si>
    <t>3f791264-32ab-4d05-a779-37fd7c4f34be</t>
  </si>
  <si>
    <t>1104</t>
  </si>
  <si>
    <t>462c9e57-cbb2-4ec9-903f-4b699bb5e6eb</t>
  </si>
  <si>
    <t>child_family_benefit disability_benefit</t>
  </si>
  <si>
    <t>1105</t>
  </si>
  <si>
    <t>af6e5507-78ff-4cf1-887b-05fb8dd38502</t>
  </si>
  <si>
    <t>1108</t>
  </si>
  <si>
    <t>453d2e97-cba1-46fd-979c-e70fee6a2112</t>
  </si>
  <si>
    <t>2026-04-08</t>
  </si>
  <si>
    <t>1140</t>
  </si>
  <si>
    <t>4237fc12-e9e7-4cd3-b06f-e23655013fff</t>
  </si>
  <si>
    <t>1144</t>
  </si>
  <si>
    <t>9c4e204e-ba2a-4761-8341-a7f47494ef3e</t>
  </si>
  <si>
    <t>full_time_emp temporary_seasonal_part_time transfers_from_relatives_in_ukr</t>
  </si>
  <si>
    <t>1147</t>
  </si>
  <si>
    <t>0bca4bcc-77a5-485e-8f5f-721c49eabd51</t>
  </si>
  <si>
    <t>1148</t>
  </si>
  <si>
    <t>c2cda184-f357-45f5-923f-c5de3ba5f148</t>
  </si>
  <si>
    <t>1159</t>
  </si>
  <si>
    <t>a5354da1-5e81-4415-90f7-0444ac0c2ff6</t>
  </si>
  <si>
    <t>utilities_bills education</t>
  </si>
  <si>
    <t>1163</t>
  </si>
  <si>
    <t>cb6fc070-2eb8-4c77-b935-70dd7c7094bb</t>
  </si>
  <si>
    <t>1171</t>
  </si>
  <si>
    <t>4a9f1397-a3af-4668-bb3b-70c63bbf64bf</t>
  </si>
  <si>
    <t>full_time_emp daily_irregular_labor cash_assistance</t>
  </si>
  <si>
    <t>1174</t>
  </si>
  <si>
    <t>a0013676-b870-4239-a394-40b1d54c60bf</t>
  </si>
  <si>
    <t>1175</t>
  </si>
  <si>
    <t>60378569-acd4-4bec-b4f0-091344e44880</t>
  </si>
  <si>
    <t>2023-09-01</t>
  </si>
  <si>
    <t>1176</t>
  </si>
  <si>
    <t>148071a8-7cd9-4458-b389-58dfc4f3d46c</t>
  </si>
  <si>
    <t>1177</t>
  </si>
  <si>
    <t>228e57cd-e35a-4eab-a4b1-bfb46dfe7d70</t>
  </si>
  <si>
    <t>1178</t>
  </si>
  <si>
    <t>00b9ec9e-b2b1-4ad7-8a18-c8a4351fb566</t>
  </si>
  <si>
    <t>1208</t>
  </si>
  <si>
    <t>da5ca4b3-3521-44d0-87eb-c8bc5d4cec77</t>
  </si>
  <si>
    <t>daily_irregular_labor transfers_from_relatives_unspecified</t>
  </si>
  <si>
    <t>1218</t>
  </si>
  <si>
    <t>052f4d8f-93a7-43d6-bda8-8915a9a842c5</t>
  </si>
  <si>
    <t>social_benefits_ukr cash_assistance transfers_from_relatives_outside_ukr</t>
  </si>
  <si>
    <t>1220</t>
  </si>
  <si>
    <t>520aa9b5-1393-4162-b923-37a49dd5f12b</t>
  </si>
  <si>
    <t>1236</t>
  </si>
  <si>
    <t>e6de1c9f-9d0e-4e67-ad97-bc7c603add78</t>
  </si>
  <si>
    <t>1247</t>
  </si>
  <si>
    <t>6d282812-f1f2-4872-b30f-6d4971b74209</t>
  </si>
  <si>
    <t>1248</t>
  </si>
  <si>
    <t>7a36c5f8-79fa-48bf-bed1-deb7e37b4b95</t>
  </si>
  <si>
    <t>1251</t>
  </si>
  <si>
    <t>e16d061f-93b8-4314-a664-795f103f7798</t>
  </si>
  <si>
    <t>1256</t>
  </si>
  <si>
    <t>b0247aaa-f55b-456c-9afd-733529d73ad9</t>
  </si>
  <si>
    <t>1259</t>
  </si>
  <si>
    <t>626e1dec-12fe-4d92-9ed6-37b6bfa966b8</t>
  </si>
  <si>
    <t>1265</t>
  </si>
  <si>
    <t>b617e364-38b0-4a12-88d3-dedca5d7fbc5</t>
  </si>
  <si>
    <t>food rent utilities_bills communication</t>
  </si>
  <si>
    <t>1278</t>
  </si>
  <si>
    <t>ee884db7-ca5e-4d11-a334-572b832cc901</t>
  </si>
  <si>
    <t>1291</t>
  </si>
  <si>
    <t>5cdac7d7-6118-4efe-9e2b-e1cc3441bfd4</t>
  </si>
  <si>
    <t>2026-04-09</t>
  </si>
  <si>
    <t>1335</t>
  </si>
  <si>
    <t>c6ff26f1-63f6-4534-a793-65a5afcfc861</t>
  </si>
  <si>
    <t>1348</t>
  </si>
  <si>
    <t>02eb4453-e3ad-4fd3-ab38-89c1105b0743</t>
  </si>
  <si>
    <t>1353</t>
  </si>
  <si>
    <t>ce138727-7cea-4308-9851-15f9364dc882</t>
  </si>
  <si>
    <t>food utilities_bills healthcare clothing_footwear</t>
  </si>
  <si>
    <t>1355</t>
  </si>
  <si>
    <t>0c847108-e6d5-452d-bece-c5514f1b9784</t>
  </si>
  <si>
    <t>1374</t>
  </si>
  <si>
    <t>1c297d75-dbad-494c-885f-e239b81b07e9</t>
  </si>
  <si>
    <t>1376</t>
  </si>
  <si>
    <t>4deb0b13-5216-4b88-bfae-3d38b7cf4bc4</t>
  </si>
  <si>
    <t>1427</t>
  </si>
  <si>
    <t>0d4c8dad-3c76-4e75-b2cb-0ec83f2a55a5</t>
  </si>
  <si>
    <t>1471</t>
  </si>
  <si>
    <t>fa3e40ae-22d1-4c95-9b7f-31b91f4c4d13</t>
  </si>
  <si>
    <t>1472</t>
  </si>
  <si>
    <t>a4be15bc-a818-4e18-8434-cef6e893bac5</t>
  </si>
  <si>
    <t>1473</t>
  </si>
  <si>
    <t>d9968129-7c56-47bc-ba1f-3c57d903fb0f</t>
  </si>
  <si>
    <t>1483</t>
  </si>
  <si>
    <t>f9d196e0-5d80-4dbb-917f-b5d5bd49d01c</t>
  </si>
  <si>
    <t>1484</t>
  </si>
  <si>
    <t>47ccbf5e-6b66-464e-8211-113fad2f3912</t>
  </si>
  <si>
    <t>1498</t>
  </si>
  <si>
    <t>c334f98f-6ba7-4df6-ba2c-86dc76156bb4</t>
  </si>
  <si>
    <t>1499</t>
  </si>
  <si>
    <t>b6c6ba78-f1c8-4649-ba71-56d5bfc5b03c</t>
  </si>
  <si>
    <t>social_benefits_ukr transfers_from_relatives_in_ukr</t>
  </si>
  <si>
    <t>rent utilities_bills education</t>
  </si>
  <si>
    <t>1507</t>
  </si>
  <si>
    <t>d95a7172-d6eb-40cf-abe8-eb1c2d1c3c4f</t>
  </si>
  <si>
    <t>daily_irregular_labor social_benefits_md</t>
  </si>
  <si>
    <t>1513</t>
  </si>
  <si>
    <t>7ece1f2e-2ed3-44f5-8a84-ee9f45fee4f1</t>
  </si>
  <si>
    <t>1516</t>
  </si>
  <si>
    <t>d45d15e3-f33e-4bcb-8802-610eb1dd31b5</t>
  </si>
  <si>
    <t>1526</t>
  </si>
  <si>
    <t>20abc073-e683-46f9-a794-8b620e1a5201</t>
  </si>
  <si>
    <t>food utilities_bills healthcare communication</t>
  </si>
  <si>
    <t>1527</t>
  </si>
  <si>
    <t>785fd9d7-d991-454d-9530-bee4bd7d7006</t>
  </si>
  <si>
    <t>1529</t>
  </si>
  <si>
    <t>086e2faa-2649-4bce-b77b-4f2b3e4f2ea7</t>
  </si>
  <si>
    <t>1536</t>
  </si>
  <si>
    <t>23ea1a85-cf17-43e7-a022-0389c44c345a</t>
  </si>
  <si>
    <t>temporary_seasonal_part_time social_benefits_ukr cash_assistance</t>
  </si>
  <si>
    <t>1538</t>
  </si>
  <si>
    <t>2c3b7271-ca95-41a9-a5fc-6341255bb7c6</t>
  </si>
  <si>
    <t>1555</t>
  </si>
  <si>
    <t>4212038e-9048-487d-ab14-4bad103914fa</t>
  </si>
  <si>
    <t>1557</t>
  </si>
  <si>
    <t>82e3fe12-a2cc-4e45-9ce9-d09f71c8861b</t>
  </si>
  <si>
    <t>1558</t>
  </si>
  <si>
    <t>eb33badf-ab86-4f6a-bc9d-d0f6524a0510</t>
  </si>
  <si>
    <t>1559</t>
  </si>
  <si>
    <t>05812309-8c0d-41ff-b043-1bf233a37d08</t>
  </si>
  <si>
    <t>1560</t>
  </si>
  <si>
    <t>2f12c1eb-75a6-4278-96ba-b9e389b5ffc7</t>
  </si>
  <si>
    <t>2026-04-10</t>
  </si>
  <si>
    <t>1563</t>
  </si>
  <si>
    <t>d1183c43-8e7b-417b-ba97-b6ff9916a418</t>
  </si>
  <si>
    <t>food utilities_bills clothing_footwear communication</t>
  </si>
  <si>
    <t>1573</t>
  </si>
  <si>
    <t>100000+</t>
  </si>
  <si>
    <t>7a5cfa89-041a-4cae-80d4-bd6a9e65e498</t>
  </si>
  <si>
    <t>1578</t>
  </si>
  <si>
    <t>ac6528e7-61b5-42ae-aa65-3b99e02ce78c</t>
  </si>
  <si>
    <t>Poor housing condition (old, not renovated)</t>
  </si>
  <si>
    <t>food healthcare communication</t>
  </si>
  <si>
    <t>1579</t>
  </si>
  <si>
    <t>538cd10d-0ef5-4aab-bfda-58a2b8e1c1b7</t>
  </si>
  <si>
    <t>1596</t>
  </si>
  <si>
    <t>e6d8aa74-a781-4865-9f1f-f88d430500c7</t>
  </si>
  <si>
    <t>daily_irregular_labor social_benefits_ukr</t>
  </si>
  <si>
    <t>1599</t>
  </si>
  <si>
    <t>a91eb3d9-7fc0-4f49-9bc7-5f73511cc866</t>
  </si>
  <si>
    <t>1606</t>
  </si>
  <si>
    <t>d6821cc5-710e-40a1-a9bc-3fb550fa335c</t>
  </si>
  <si>
    <t>1607</t>
  </si>
  <si>
    <t>bca4ad59-e236-44e0-a636-f02d3f3465ec</t>
  </si>
  <si>
    <t>1609</t>
  </si>
  <si>
    <t>2f68f2ee-fdb4-4265-8a67-88b2a2785d32</t>
  </si>
  <si>
    <t>1612</t>
  </si>
  <si>
    <t>47060a3a-3468-4317-adac-0ccdca50664b</t>
  </si>
  <si>
    <t>1622</t>
  </si>
  <si>
    <t>0f0389e6-29ab-495a-9090-ebe6922fae90</t>
  </si>
  <si>
    <t>1626</t>
  </si>
  <si>
    <t>bad48c42-5aac-4f89-9584-c6b0307551e5</t>
  </si>
  <si>
    <t>1629</t>
  </si>
  <si>
    <t>6d4c9321-0e89-421b-aaa4-ff5ca398250b</t>
  </si>
  <si>
    <t>1630</t>
  </si>
  <si>
    <t>c32e618c-f8f2-4969-8911-39d96d6642fa</t>
  </si>
  <si>
    <t>1632</t>
  </si>
  <si>
    <t>4f5b6992-5207-49bf-a91b-8185129ea37d</t>
  </si>
  <si>
    <t>1634</t>
  </si>
  <si>
    <t>b8b37f8c-e128-4b16-b98f-11f2468baade</t>
  </si>
  <si>
    <t>1635</t>
  </si>
  <si>
    <t>e44388d9-58cd-47d9-84d4-7727d5f39af1</t>
  </si>
  <si>
    <t>temporary_seasonal_part_time social_benefits_md</t>
  </si>
  <si>
    <t>1645</t>
  </si>
  <si>
    <t>c123edda-ea46-4207-b268-bf12879ceb94</t>
  </si>
  <si>
    <t>1646</t>
  </si>
  <si>
    <t>2e0bb5ea-756d-4703-872c-89e1b88939d6</t>
  </si>
  <si>
    <t>1648</t>
  </si>
  <si>
    <t>b5bc31f6-dd48-42b9-b42e-1def3a0bf17c</t>
  </si>
  <si>
    <t>1663</t>
  </si>
  <si>
    <t>28f37bd2-22a5-440b-b588-4448313434bf</t>
  </si>
  <si>
    <t>1666</t>
  </si>
  <si>
    <t>36c398bb-7fdf-40f9-95a1-fe436487baaa</t>
  </si>
  <si>
    <t>1667</t>
  </si>
  <si>
    <t>ba50a51d-fd1a-44e7-9c5b-f9e98fe0ec49</t>
  </si>
  <si>
    <t>1668</t>
  </si>
  <si>
    <t>4fd1f5ad-65f4-453a-84d4-1a99c35b85ca</t>
  </si>
  <si>
    <t>2026-04-14</t>
  </si>
  <si>
    <t>1696</t>
  </si>
  <si>
    <t>667879ab-dc86-44de-b421-13c7f7fe9e39</t>
  </si>
  <si>
    <t>1701</t>
  </si>
  <si>
    <t>26b690c2-12ca-4d8d-af3b-872e7f1418d2</t>
  </si>
  <si>
    <t>1705</t>
  </si>
  <si>
    <t>657a3bd1-2aa7-42b2-bcfe-3af7638a0730</t>
  </si>
  <si>
    <t>1712</t>
  </si>
  <si>
    <t>f947fde6-efe1-44b8-a298-bbec538d2df6</t>
  </si>
  <si>
    <t>1713</t>
  </si>
  <si>
    <t>4922f7cc-47c9-4fa0-b711-d5e28f968a08</t>
  </si>
  <si>
    <t>1714</t>
  </si>
  <si>
    <t>e004921a-99bb-42da-a5ba-8efb10a36400</t>
  </si>
  <si>
    <t>1715</t>
  </si>
  <si>
    <t>49f1f94b-cbed-48b0-abf0-42b4c39600bf</t>
  </si>
  <si>
    <t>1721</t>
  </si>
  <si>
    <t>29ec746b-3ab8-4e84-a35a-b676dc2512b7</t>
  </si>
  <si>
    <t>1722</t>
  </si>
  <si>
    <t>a574fd93-e0f2-40b2-8f9f-d9b162523203</t>
  </si>
  <si>
    <t>1723</t>
  </si>
  <si>
    <t>cdf45d00-1148-4286-a3c3-5a44393f567c</t>
  </si>
  <si>
    <t>1739</t>
  </si>
  <si>
    <t>216ed6ca-fa70-4a49-ba17-bf789b3b72c7</t>
  </si>
  <si>
    <t>too_cold_hot limited_ventilation</t>
  </si>
  <si>
    <t>1740</t>
  </si>
  <si>
    <t>a63da758-9027-4c26-a835-655efb017c7c</t>
  </si>
  <si>
    <t>1746</t>
  </si>
  <si>
    <t>11b276f9-1db2-4bfd-b22f-9cd5905edc8d</t>
  </si>
  <si>
    <t>1747</t>
  </si>
  <si>
    <t>d6c1d0fd-3a0d-41d6-a36a-ac67624e79fc</t>
  </si>
  <si>
    <t>1753</t>
  </si>
  <si>
    <t>cfdeb567-9dc6-46cd-ad3f-78bd0a65324f</t>
  </si>
  <si>
    <t>1762</t>
  </si>
  <si>
    <t>f7a91158-03f3-419e-974c-bff961ae6de0</t>
  </si>
  <si>
    <t>1763</t>
  </si>
  <si>
    <t>43816712-5762-4a11-bfb0-66425cb11cc3</t>
  </si>
  <si>
    <t>1766</t>
  </si>
  <si>
    <t>132fa7b2-7614-4c64-972f-7fa0dc41f13e</t>
  </si>
  <si>
    <t>1768</t>
  </si>
  <si>
    <t>3c8406de-63bf-4d33-b742-edc52cc31b9d</t>
  </si>
  <si>
    <t>1769</t>
  </si>
  <si>
    <t>eef97a1e-3758-46b0-8a76-9301242c4811</t>
  </si>
  <si>
    <t>1770</t>
  </si>
  <si>
    <t>7727a463-0b99-41fb-a771-f39f117653b8</t>
  </si>
  <si>
    <t>1771</t>
  </si>
  <si>
    <t>eb6ac6f9-66bd-40a0-b282-780d89f46e76</t>
  </si>
  <si>
    <t>1780</t>
  </si>
  <si>
    <t>4374891c-11c6-419b-b575-7cad0eaf5ced</t>
  </si>
  <si>
    <t>1782</t>
  </si>
  <si>
    <t>71a0fb1e-bce4-449b-a258-3d6cafeae728</t>
  </si>
  <si>
    <t>disability_benefit old_age_pension</t>
  </si>
  <si>
    <t>1783</t>
  </si>
  <si>
    <t>432b5ae0-8578-467f-8239-5a12aa8812a9</t>
  </si>
  <si>
    <t>1784</t>
  </si>
  <si>
    <t>ab27095b-1fbd-4321-953e-eec1350ad4c9</t>
  </si>
  <si>
    <t>1796</t>
  </si>
  <si>
    <t>cd0417ad-881a-492a-983b-385c8beb0ec1</t>
  </si>
  <si>
    <t>1798</t>
  </si>
  <si>
    <t>1235a8ae-dca2-4242-8cb1-7d863690851e</t>
  </si>
  <si>
    <t>2026-04-15</t>
  </si>
  <si>
    <t>1803</t>
  </si>
  <si>
    <t>a30ce43f-4263-42c1-bc6c-2a8eacdb4374</t>
  </si>
  <si>
    <t>1804</t>
  </si>
  <si>
    <t>04fb4d58-6a42-4a99-a620-e25b788629ca</t>
  </si>
  <si>
    <t>yes_formal_loan yes_informal_loan_friends_fam</t>
  </si>
  <si>
    <t>1806</t>
  </si>
  <si>
    <t>7b011892-c145-46d5-8d06-a9afc39153ce</t>
  </si>
  <si>
    <t>social_benefits_md social_benefits_ukr cash_assistance transfers_from_relatives_outside_ukr</t>
  </si>
  <si>
    <t>1818</t>
  </si>
  <si>
    <t>8859bd5f-109c-48fb-a75f-5ba168accddb</t>
  </si>
  <si>
    <t>food rent utilities_bills clothing_footwear transportation_fuel communication optional_leisure</t>
  </si>
  <si>
    <t>1826</t>
  </si>
  <si>
    <t>cccbbf5d-32b0-4fd0-b37b-237f9ea9306d</t>
  </si>
  <si>
    <t>1827</t>
  </si>
  <si>
    <t>66f8dbcf-6703-4492-8e7e-35d148924806</t>
  </si>
  <si>
    <t>food rent utilities_bills healthcare communication</t>
  </si>
  <si>
    <t>1834</t>
  </si>
  <si>
    <t>c6f425fa-cdc3-4adc-b70c-69666090615c</t>
  </si>
  <si>
    <t>1835</t>
  </si>
  <si>
    <t>d9c4891f-5957-4d66-a3be-8157470b7b58</t>
  </si>
  <si>
    <t>full_time_emp daily_irregular_labor</t>
  </si>
  <si>
    <t>1844</t>
  </si>
  <si>
    <t>da712bed-57c5-4df3-ad5c-36e62c2d2a34</t>
  </si>
  <si>
    <t>1846</t>
  </si>
  <si>
    <t>4d933d5a-7b89-4a6d-844e-2b9c72fb6e29</t>
  </si>
  <si>
    <t>1847</t>
  </si>
  <si>
    <t>dd6c6e25-7b21-4044-912a-55aeb4791acc</t>
  </si>
  <si>
    <t>daily_irregular_labor transfers_from_relatives_outside_ukr</t>
  </si>
  <si>
    <t>1849</t>
  </si>
  <si>
    <t>3f26b4f0-e8b4-4582-a1ea-87b513c3da06</t>
  </si>
  <si>
    <t>Scholarship / education allowance</t>
  </si>
  <si>
    <t>1857</t>
  </si>
  <si>
    <t>ffe06580-6d19-4bfc-92ef-f17129058b8b</t>
  </si>
  <si>
    <t>1873</t>
  </si>
  <si>
    <t>18bfa80b-3b5d-47a2-b599-2672839e273d</t>
  </si>
  <si>
    <t>1874</t>
  </si>
  <si>
    <t>1198b9f5-15ef-4e46-be38-8a143b864545</t>
  </si>
  <si>
    <t>1876</t>
  </si>
  <si>
    <t>895ad83b-5aff-4078-b7d8-3f84b61bd430</t>
  </si>
  <si>
    <t>1882</t>
  </si>
  <si>
    <t>1001+</t>
  </si>
  <si>
    <t>34e483fa-235c-430e-a0ae-9b45cedbbc0c</t>
  </si>
  <si>
    <t>1885</t>
  </si>
  <si>
    <t>4c584ad1-edd8-4ada-88b1-1a55fefd05ef</t>
  </si>
  <si>
    <t>1886</t>
  </si>
  <si>
    <t>8af99401-98ca-4d0e-b301-cc81707d42f1</t>
  </si>
  <si>
    <t>1887</t>
  </si>
  <si>
    <t>0153f1cc-c79c-4d4f-9d04-6b088f566173</t>
  </si>
  <si>
    <t>1888</t>
  </si>
  <si>
    <t>9d444a93-67a9-45b4-991c-43f37b89f2c9</t>
  </si>
  <si>
    <t>1900</t>
  </si>
  <si>
    <t>57792c17-5e32-4628-824c-a6532eb2ad2a</t>
  </si>
  <si>
    <t>1904</t>
  </si>
  <si>
    <t>504b165b-d450-4411-b4bc-d8056e0a311c</t>
  </si>
  <si>
    <t>1905</t>
  </si>
  <si>
    <t>f22d2956-779b-47a4-8918-30524f0972c7</t>
  </si>
  <si>
    <t>1908</t>
  </si>
  <si>
    <t>379ca91c-5e8a-4078-9d0d-eaf85be310d5</t>
  </si>
  <si>
    <t>1913</t>
  </si>
  <si>
    <t>5648aacc-1a68-4d2a-8359-948cb1ecbba1</t>
  </si>
  <si>
    <t>2026-04-16</t>
  </si>
  <si>
    <t>1937</t>
  </si>
  <si>
    <t>c2b4c3c0-2b0d-4a11-a36f-52b6ba238e33</t>
  </si>
  <si>
    <t>1949</t>
  </si>
  <si>
    <t>324d02f2-7233-46da-a337-2e76641f92bb</t>
  </si>
  <si>
    <t>1959</t>
  </si>
  <si>
    <t>d7b98b40-5876-4c63-ad82-a90a3e24c040</t>
  </si>
  <si>
    <t>1962</t>
  </si>
  <si>
    <t>84b02d0c-e116-466d-917a-848f188222a2</t>
  </si>
  <si>
    <t>1967</t>
  </si>
  <si>
    <t>62b6e7f9-dd1f-4c5a-ae8e-384a95177054</t>
  </si>
  <si>
    <t>food clothing_footwear</t>
  </si>
  <si>
    <t>1968</t>
  </si>
  <si>
    <t>187b5cd8-eeaf-403c-acc6-b05b6d9edec7</t>
  </si>
  <si>
    <t>1977</t>
  </si>
  <si>
    <t>6a9a9996-1b1e-4a62-a415-7d0a502067f9</t>
  </si>
  <si>
    <t>1982</t>
  </si>
  <si>
    <t>21535927-34d3-434c-a902-87e282a64b2f</t>
  </si>
  <si>
    <t>1983</t>
  </si>
  <si>
    <t>a94b7210-26f4-4de0-b4b9-08a8ee83b3ec</t>
  </si>
  <si>
    <t>1986</t>
  </si>
  <si>
    <t>077f7116-baba-4a58-9af9-f08594edcffd</t>
  </si>
  <si>
    <t>bfecd5bf-9717-4261-b863-38bb0a1bfef1</t>
  </si>
  <si>
    <t>2001</t>
  </si>
  <si>
    <t>b7c5a374-6d40-4df9-8d01-d4ece19c2126</t>
  </si>
  <si>
    <t>2002</t>
  </si>
  <si>
    <t>d1c10a88-eb4d-4c33-b080-56f3bf8237be</t>
  </si>
  <si>
    <t>daily_irregular_labor social_benefits_ukr cash_assistance</t>
  </si>
  <si>
    <t>2003</t>
  </si>
  <si>
    <t>9ee67181-2b14-4673-a555-d1d3dfc3aea2</t>
  </si>
  <si>
    <t>2010</t>
  </si>
  <si>
    <t>1f00c2e5-897e-40e0-b6c5-1f1839dcc81f</t>
  </si>
  <si>
    <t>2013</t>
  </si>
  <si>
    <t>5963ba16-ca75-4bcb-a031-32b53c328f1f</t>
  </si>
  <si>
    <t>2014</t>
  </si>
  <si>
    <t>f2aed7f1-37d9-4055-aa95-5ddcd4eaafa7</t>
  </si>
  <si>
    <t>2015</t>
  </si>
  <si>
    <t>1066e656-8eee-4531-848b-867fdc9446ba</t>
  </si>
  <si>
    <t>2016</t>
  </si>
  <si>
    <t>b1a47411-c7ee-4351-b89f-5a40e0d046f4</t>
  </si>
  <si>
    <t>relatives local_person</t>
  </si>
  <si>
    <t>food education</t>
  </si>
  <si>
    <t>2017</t>
  </si>
  <si>
    <t>f3d7d88a-f935-4005-882d-7278bd55c90e</t>
  </si>
  <si>
    <t>2018</t>
  </si>
  <si>
    <t>27b43324-67ca-4f10-91dd-1186b6acf97f</t>
  </si>
  <si>
    <t>2021</t>
  </si>
  <si>
    <t>a280e06c-1191-4d83-a06b-fd37de23983a</t>
  </si>
  <si>
    <t>2024</t>
  </si>
  <si>
    <t>2a364327-a8f7-4c9b-99e6-acab171d7240</t>
  </si>
  <si>
    <t>2027</t>
  </si>
  <si>
    <t>4407c7ee-3986-4e4b-97bf-33b02bc9382d</t>
  </si>
  <si>
    <t>2028</t>
  </si>
  <si>
    <t>e790612b-af3c-40a3-acae-4faf09f696c2</t>
  </si>
  <si>
    <t>2030</t>
  </si>
  <si>
    <t>e917acb7-dc1e-4ec7-86a2-6f011bff9744</t>
  </si>
  <si>
    <t>2031</t>
  </si>
  <si>
    <t>fd6822d1-3a1b-4be0-a7f3-61a1071c8a2d</t>
  </si>
  <si>
    <t>2033</t>
  </si>
  <si>
    <t>1215e377-82af-445b-99d5-8703b4419d8c</t>
  </si>
  <si>
    <t>2026-04-17</t>
  </si>
  <si>
    <t>2038</t>
  </si>
  <si>
    <t>bb40a915-0954-4951-b466-e60f0131beee</t>
  </si>
  <si>
    <t>2049</t>
  </si>
  <si>
    <t>e8baeac6-c089-410f-85fb-a020270517e5</t>
  </si>
  <si>
    <t>2052</t>
  </si>
  <si>
    <t>e8c43a69-1f2f-452e-b6c5-4e5d814d30a3</t>
  </si>
  <si>
    <t>2059</t>
  </si>
  <si>
    <t>543ca1f6-490a-4780-aa74-2c43af10de45</t>
  </si>
  <si>
    <t>daily_irregular_labor transfers_from_relatives_in_ukr</t>
  </si>
  <si>
    <t>2061</t>
  </si>
  <si>
    <t>32c830f7-24c1-4a24-8140-88030aef256c</t>
  </si>
  <si>
    <t>yes_natural_public yes_liquefied</t>
  </si>
  <si>
    <t>food rent utilities_bills transportation_fuel communication optional_leisure</t>
  </si>
  <si>
    <t>2062</t>
  </si>
  <si>
    <t>fd0b27d5-ef61-41db-a2a5-7169af7f7c74</t>
  </si>
  <si>
    <t>2063</t>
  </si>
  <si>
    <t>172c6496-cae0-4f9b-9aab-64ea120f1edc</t>
  </si>
  <si>
    <t>2070</t>
  </si>
  <si>
    <t>011034a9-0160-44d1-a4f5-fbd6202f2c08</t>
  </si>
  <si>
    <t>2072</t>
  </si>
  <si>
    <t>caeb06ab-b915-4063-b00b-44e87a9464d4</t>
  </si>
  <si>
    <t>2078</t>
  </si>
  <si>
    <t>43aace15-5a4c-4cab-985e-f45261c68ed5</t>
  </si>
  <si>
    <t>2097</t>
  </si>
  <si>
    <t>b4e4484f-c0df-4993-b9a2-740da7d40d90</t>
  </si>
  <si>
    <t>2098</t>
  </si>
  <si>
    <t>05c266e0-074b-4df9-8f49-21eebbdbe54a</t>
  </si>
  <si>
    <t>2099</t>
  </si>
  <si>
    <t>61c49b46-a7bc-4251-9463-75c22f43e80f</t>
  </si>
  <si>
    <t>2101</t>
  </si>
  <si>
    <t>f5a22ee6-1a6c-419f-a94f-7e652a9a3eca</t>
  </si>
  <si>
    <t>2102</t>
  </si>
  <si>
    <t>b08017c5-e17f-41f7-a057-5648c589a9b8</t>
  </si>
  <si>
    <t>2104</t>
  </si>
  <si>
    <t>a2a096f7-a611-4670-9777-e25a9d69157b</t>
  </si>
  <si>
    <t>food rent utilities_bills healthcare education clothing_footwear transportation_fuel communication emergencies optional_leisure</t>
  </si>
  <si>
    <t>2111</t>
  </si>
  <si>
    <t>54637665-3b75-41b8-898a-87485408f224</t>
  </si>
  <si>
    <t>2112</t>
  </si>
  <si>
    <t>a5adf135-c3bf-4f24-a701-e4ed490d1375</t>
  </si>
  <si>
    <t>2115</t>
  </si>
  <si>
    <t>0a3d5b34-e388-456b-9066-629acb268549</t>
  </si>
  <si>
    <t>2123</t>
  </si>
  <si>
    <t>a5814a12-9d6f-4300-a996-b43fc3e0452e</t>
  </si>
  <si>
    <t>2124</t>
  </si>
  <si>
    <t>68833dce-ec8b-4aab-822e-4d4b283e00b1</t>
  </si>
  <si>
    <t>2125</t>
  </si>
  <si>
    <t>08ff3f37-d24e-4588-bdf8-23529bfd5c50</t>
  </si>
  <si>
    <t>2127</t>
  </si>
  <si>
    <t>a39bd840-e5cb-4871-8fc2-839980d27b14</t>
  </si>
  <si>
    <t>food utilities_bills healthcare clothing_footwear transportation_fuel communication optional_leisure</t>
  </si>
  <si>
    <t>2128</t>
  </si>
  <si>
    <t>5150144a-78d0-4674-a555-054459c14177</t>
  </si>
  <si>
    <t>2135</t>
  </si>
  <si>
    <t>f421d082-68aa-4e00-b067-b0955f239413</t>
  </si>
  <si>
    <t>2026-04-21</t>
  </si>
  <si>
    <t>2136</t>
  </si>
  <si>
    <t>965537a6-39a9-43b1-9802-eaf7ccef7334</t>
  </si>
  <si>
    <t>2147</t>
  </si>
  <si>
    <t>d6e91877-8dc2-4cf9-ae5f-93b011cd55fd</t>
  </si>
  <si>
    <t>2148</t>
  </si>
  <si>
    <t>79ec03f8-2b32-475e-8bab-13e122c0b57f</t>
  </si>
  <si>
    <t>parental_benefit disability_benefit</t>
  </si>
  <si>
    <t>2149</t>
  </si>
  <si>
    <t>58ceb60c-ceae-4fab-aa4e-26244236dc8e</t>
  </si>
  <si>
    <t>2156</t>
  </si>
  <si>
    <t>0ce2f693-efa7-4002-8e58-f97d198779c4</t>
  </si>
  <si>
    <t>2160</t>
  </si>
  <si>
    <t>60b74bb3-4231-4e01-9745-4b9298249c4f</t>
  </si>
  <si>
    <t>2165</t>
  </si>
  <si>
    <t>799b943c-683f-4c3a-a8b3-0ef0ee3eff0e</t>
  </si>
  <si>
    <t>food rent utilities_bills education transportation_fuel communication</t>
  </si>
  <si>
    <t>2169</t>
  </si>
  <si>
    <t>56280bc9-456f-4e16-adcf-86452071c329</t>
  </si>
  <si>
    <t>2177</t>
  </si>
  <si>
    <t>7abf308a-e07a-4b04-82dd-3c6660976870</t>
  </si>
  <si>
    <t>2185</t>
  </si>
  <si>
    <t>7c0a42f4-a69a-4886-9f33-2442e03246b9</t>
  </si>
  <si>
    <t>2186</t>
  </si>
  <si>
    <t>aa7f11c3-528f-425d-845b-3cb35954fa52</t>
  </si>
  <si>
    <t>full_time_emp transfers_from_relatives_unspecified</t>
  </si>
  <si>
    <t>2187</t>
  </si>
  <si>
    <t>f0a3d50a-5653-4a11-b38a-81e18b1ed956</t>
  </si>
  <si>
    <t>rent healthcare</t>
  </si>
  <si>
    <t>2189</t>
  </si>
  <si>
    <t>9c6f55fe-2fc4-4594-9d0f-43f44b3ef78d</t>
  </si>
  <si>
    <t>2190</t>
  </si>
  <si>
    <t>01e3b149-b6b4-4a64-804d-a7bc79776e61</t>
  </si>
  <si>
    <t>2191</t>
  </si>
  <si>
    <t>679dda98-4618-43e0-8081-842bb26daa22</t>
  </si>
  <si>
    <t>2192</t>
  </si>
  <si>
    <t>973f289d-d93e-4328-b763-148c6c0d46e5</t>
  </si>
  <si>
    <t>2199</t>
  </si>
  <si>
    <t>7c2942a6-4b91-4c81-82a7-af2ea09f9e7d</t>
  </si>
  <si>
    <t>2201</t>
  </si>
  <si>
    <t>22eb4557-9ae1-47a0-a8e0-dc959131a270</t>
  </si>
  <si>
    <t>2202</t>
  </si>
  <si>
    <t>d4dd6ae0-4169-4ee4-9f5c-97d92c7cd09d</t>
  </si>
  <si>
    <t>2205</t>
  </si>
  <si>
    <t>8daf629f-0051-430b-ab4c-d975485d642a</t>
  </si>
  <si>
    <t>2212</t>
  </si>
  <si>
    <t>1d4199bb-c0fe-457f-a918-8f3064fc9ab7</t>
  </si>
  <si>
    <t>temporary_seasonal_part_time cash_assistance</t>
  </si>
  <si>
    <t>2213</t>
  </si>
  <si>
    <t>2cb625d4-c6ed-41d6-9f4a-032e3eaa8506</t>
  </si>
  <si>
    <t>2214</t>
  </si>
  <si>
    <t>83c97722-3234-42a8-8b0c-0edc650dedf1</t>
  </si>
  <si>
    <t>2215</t>
  </si>
  <si>
    <t>8f1fb4bd-ec0a-432a-903f-9e663b2c6284</t>
  </si>
  <si>
    <t>2225</t>
  </si>
  <si>
    <t>0eb3ce80-f679-487a-85fd-b95bc9ff15d2</t>
  </si>
  <si>
    <t>2226</t>
  </si>
  <si>
    <t>329ea127-0743-4130-8354-0a73776c7aaf</t>
  </si>
  <si>
    <t>food utilities_bills healthcare clothing_footwear transportation_fuel communication</t>
  </si>
  <si>
    <t>2227</t>
  </si>
  <si>
    <t>6ba2cd35-3b78-457f-a9ab-66019f74428f</t>
  </si>
  <si>
    <t>2228</t>
  </si>
  <si>
    <t>48380cc4-02f7-4967-9b08-2cd0e762a386</t>
  </si>
  <si>
    <t>2026-04-22</t>
  </si>
  <si>
    <t>2250</t>
  </si>
  <si>
    <t>fa18268a-62b3-4599-b8c8-b29bbc6e8513</t>
  </si>
  <si>
    <t>2253</t>
  </si>
  <si>
    <t>b06d846c-8004-4cd1-abee-60734394a81a</t>
  </si>
  <si>
    <t>2256</t>
  </si>
  <si>
    <t>8965e515-5f19-47fe-8587-a8ee775c92e3</t>
  </si>
  <si>
    <t>2264</t>
  </si>
  <si>
    <t>df36eac7-1a5a-4850-b517-5ffdfb3c723b</t>
  </si>
  <si>
    <t>2265</t>
  </si>
  <si>
    <t>7cc18f0a-4396-4d96-b653-235afb3f8e71</t>
  </si>
  <si>
    <t>2271</t>
  </si>
  <si>
    <t>3f146c00-10e2-4891-aa0b-4c7352703a3b</t>
  </si>
  <si>
    <t>cash_assistance transfers_from_relatives_unspecified</t>
  </si>
  <si>
    <t>2278</t>
  </si>
  <si>
    <t>f7dbb4ee-1bb2-48d6-9127-d12e41c7588c</t>
  </si>
  <si>
    <t>2282</t>
  </si>
  <si>
    <t>28d9f39c-85d4-4792-989a-9f5600cf4e73</t>
  </si>
  <si>
    <t>2284</t>
  </si>
  <si>
    <t>98311f54-01d1-49c7-88bb-8afaa244701c</t>
  </si>
  <si>
    <t>food rent utilities_bills clothing_footwear</t>
  </si>
  <si>
    <t>2286</t>
  </si>
  <si>
    <t>50a0e237-d673-4fc8-9331-e4d48db078c5</t>
  </si>
  <si>
    <t>2289</t>
  </si>
  <si>
    <t>a73305e5-6c69-4d38-a8fd-2c817ab57d12</t>
  </si>
  <si>
    <t>2290</t>
  </si>
  <si>
    <t>895b2161-a325-4fad-aede-5a05adf3924d</t>
  </si>
  <si>
    <t>2291</t>
  </si>
  <si>
    <t>f092fd22-d772-4c70-a113-ace295d09a6c</t>
  </si>
  <si>
    <t>2293</t>
  </si>
  <si>
    <t>574ad85d-efa2-46d6-99b4-633f2a24ca1b</t>
  </si>
  <si>
    <t>2294</t>
  </si>
  <si>
    <t>974640ec-e186-45db-85ac-97d3e4fd4228</t>
  </si>
  <si>
    <t>2307</t>
  </si>
  <si>
    <t>0a7c31e2-d57d-469b-88f3-343d8ce7b4c1</t>
  </si>
  <si>
    <t>cash_assistance other</t>
  </si>
  <si>
    <t>Selling personal belongings</t>
  </si>
  <si>
    <t>2308</t>
  </si>
  <si>
    <t>53a13c6a-9b91-41c7-a01b-087ed4a12f4c</t>
  </si>
  <si>
    <t>2309</t>
  </si>
  <si>
    <t>826b3f56-e6f2-40c6-af6e-256252f1974a</t>
  </si>
  <si>
    <t>2310</t>
  </si>
  <si>
    <t>62bdb00d-489d-4fbe-9564-ee7c1fea3205</t>
  </si>
  <si>
    <t>food rent utilities_bills healthcare education clothing_footwear transportation_fuel communication optional_leisure</t>
  </si>
  <si>
    <t>2318</t>
  </si>
  <si>
    <t>df7271d4-f732-4b9b-ba76-2d39663bd363</t>
  </si>
  <si>
    <t>2323</t>
  </si>
  <si>
    <t>85912021-217d-42f0-9ce5-4c6c289ff041</t>
  </si>
  <si>
    <t>2326</t>
  </si>
  <si>
    <t>7c13f914-ecad-486b-84be-8daa9a2275fd</t>
  </si>
  <si>
    <t>2334</t>
  </si>
  <si>
    <t>f155d075-c057-4af0-9dbf-b4acce8acabd</t>
  </si>
  <si>
    <t>2338</t>
  </si>
  <si>
    <t>95f9f4e4-a0a1-4e8a-889d-6509194ef70a</t>
  </si>
  <si>
    <t>2344</t>
  </si>
  <si>
    <t>15d184bf-d804-47d1-817e-352e1f7c3cee</t>
  </si>
  <si>
    <t>2351</t>
  </si>
  <si>
    <t>4135181d-1f94-4c5a-9d76-0dc594b8bf66</t>
  </si>
  <si>
    <t>food utilities_bills clothing_footwear</t>
  </si>
  <si>
    <t>2352</t>
  </si>
  <si>
    <t>17389ce9-c5db-4aa8-a871-5b0cbb27d059</t>
  </si>
  <si>
    <t>2354</t>
  </si>
  <si>
    <t>ee21a195-085e-419d-a870-23431c0a5373</t>
  </si>
  <si>
    <t>2026-04-23</t>
  </si>
  <si>
    <t>transfers_from_relatives_in_ukr transfers_from_relatives_outside_ukr</t>
  </si>
  <si>
    <t>2373</t>
  </si>
  <si>
    <t>676cf362-fc55-427d-9a28-f3373a625076</t>
  </si>
  <si>
    <t>2376</t>
  </si>
  <si>
    <t>604ea1b2-750e-4fec-982c-5cd5e8fc18ec</t>
  </si>
  <si>
    <t>2380</t>
  </si>
  <si>
    <t>32942bc8-0f33-42dd-8d57-44532e4bf1fb</t>
  </si>
  <si>
    <t>2383</t>
  </si>
  <si>
    <t>c60e5c49-35e7-4c03-aa82-b105e2c627dc</t>
  </si>
  <si>
    <t>2385</t>
  </si>
  <si>
    <t>19315562-dd47-44bc-ac24-dac5d6677618</t>
  </si>
  <si>
    <t>2387</t>
  </si>
  <si>
    <t>0c97c570-b159-4095-8bca-2082c716ad31</t>
  </si>
  <si>
    <t>2388</t>
  </si>
  <si>
    <t>23df2c38-bcf9-427d-8e59-7e30c57c4912</t>
  </si>
  <si>
    <t>2390</t>
  </si>
  <si>
    <t>b475a37b-6684-401d-82fc-2f064de0e6ae</t>
  </si>
  <si>
    <t>2403</t>
  </si>
  <si>
    <t>da559f9b-4564-462b-a406-6d73419dc1ad</t>
  </si>
  <si>
    <t>2408</t>
  </si>
  <si>
    <t>3af5347c-a1c1-469e-b660-971c24898952</t>
  </si>
  <si>
    <t>2409</t>
  </si>
  <si>
    <t>fda75422-4313-42fc-9ab0-0c38c85db9ae</t>
  </si>
  <si>
    <t>2416</t>
  </si>
  <si>
    <t>31b1e95b-4d11-408d-8ad7-cc302f65402d</t>
  </si>
  <si>
    <t>2419</t>
  </si>
  <si>
    <t>0e627e91-5932-4dc6-b30d-342c3b8f2a6c</t>
  </si>
  <si>
    <t>2420</t>
  </si>
  <si>
    <t>e72d3e9c-78cd-4d32-a7e6-71a7065737f8</t>
  </si>
  <si>
    <t>2421</t>
  </si>
  <si>
    <t>a8410d8b-45d3-4dda-9720-99c7956bf67b</t>
  </si>
  <si>
    <t>utilities_bills communication other</t>
  </si>
  <si>
    <t>Medication</t>
  </si>
  <si>
    <t>2422</t>
  </si>
  <si>
    <t>cb18aa56-887f-4a84-9d5a-6e9254be5635</t>
  </si>
  <si>
    <t>2431</t>
  </si>
  <si>
    <t>20404ead-df5c-48c7-baf6-a60a7a3f3d57</t>
  </si>
  <si>
    <t>2451</t>
  </si>
  <si>
    <t>ac2bd6f4-59a4-4f42-8da2-b74c3da1e77e</t>
  </si>
  <si>
    <t>2460</t>
  </si>
  <si>
    <t>3bec38ed-aa9f-4e55-ac90-9061a2082812</t>
  </si>
  <si>
    <t>2479</t>
  </si>
  <si>
    <t>9d90ec7d-72a5-420a-a7af-9f89c7cd1022</t>
  </si>
  <si>
    <t>2489</t>
  </si>
  <si>
    <t>4ccf7981-e7f9-46c7-8665-be659567f882</t>
  </si>
  <si>
    <t>2496</t>
  </si>
  <si>
    <t>9e93fba4-fab3-4d32-a9ea-67ba3c7c2422</t>
  </si>
  <si>
    <t>2505</t>
  </si>
  <si>
    <t>84c82720-d442-4fed-8d42-09138928d22c</t>
  </si>
  <si>
    <t>2513</t>
  </si>
  <si>
    <t>576c21ab-92bf-49ba-a336-6d7cbc3d1831</t>
  </si>
  <si>
    <t>rent utilities_bills clothing_footwear transportation_fuel communication</t>
  </si>
  <si>
    <t>2514</t>
  </si>
  <si>
    <t>b20396eb-3699-4fb3-9760-a2aacbf513c0</t>
  </si>
  <si>
    <t>food rent utilities_bills healthcare clothing_footwear transportation_fuel communication optional_leisure</t>
  </si>
  <si>
    <t>2515</t>
  </si>
  <si>
    <t>0841bf6d-a46a-4117-8264-11613abf94f4</t>
  </si>
  <si>
    <t>2517</t>
  </si>
  <si>
    <t>2e3255ce-a070-4c9e-bca8-b09e31f59b44</t>
  </si>
  <si>
    <t>2026-04-24</t>
  </si>
  <si>
    <t>2602</t>
  </si>
  <si>
    <t>615d8355-c597-4fa4-a2ce-96e2dc77895b</t>
  </si>
  <si>
    <t>2628</t>
  </si>
  <si>
    <t>19b63103-4fd8-43b5-b8a4-a502f73462a0</t>
  </si>
  <si>
    <t>2638</t>
  </si>
  <si>
    <t>796966ae-15f8-4a5c-811a-0827e3251b55</t>
  </si>
  <si>
    <t>2640</t>
  </si>
  <si>
    <t>a95d1dea-ec33-4f12-82a2-f345c430e36a</t>
  </si>
  <si>
    <t>food transportation_fuel communication emergencies</t>
  </si>
  <si>
    <t>2658</t>
  </si>
  <si>
    <t>2ea8f1d2-089f-46af-b7e1-2b3220033b25</t>
  </si>
  <si>
    <t>2662</t>
  </si>
  <si>
    <t>7bb6ddc6-cd29-4eb0-b3ee-c7331b32e9a9</t>
  </si>
  <si>
    <t>2663</t>
  </si>
  <si>
    <t>00bb686a-cb75-4b94-bdb3-379bfe0d4e2f</t>
  </si>
  <si>
    <t>2670</t>
  </si>
  <si>
    <t>55e6adcd-f8c7-4c14-97a0-6d814d9f0a7d</t>
  </si>
  <si>
    <t>2671</t>
  </si>
  <si>
    <t>7f09f816-a167-469e-86d1-ebb069e6410a</t>
  </si>
  <si>
    <t>2672</t>
  </si>
  <si>
    <t>68d2a87d-4bf1-42bc-89e5-86f3d49a485f</t>
  </si>
  <si>
    <t>2673</t>
  </si>
  <si>
    <t>6a5e9436-a3c3-45a9-8cd0-76762fbad97d</t>
  </si>
  <si>
    <t>2717</t>
  </si>
  <si>
    <t>0c93948c-c7e9-4797-9b9e-b3b6b4aece4e</t>
  </si>
  <si>
    <t>2735</t>
  </si>
  <si>
    <t>92b28b32-82ee-4c9b-b4ba-0a2762dfa8e8</t>
  </si>
  <si>
    <t>2748</t>
  </si>
  <si>
    <t>26ec189a-dbc3-485a-892e-3be09c7f7f6f</t>
  </si>
  <si>
    <t>2754</t>
  </si>
  <si>
    <t>75ba8771-df4c-4f1d-9b20-b5c3cd0bcf63</t>
  </si>
  <si>
    <t>2762</t>
  </si>
  <si>
    <t>d2728f01-e455-405c-952e-ac2902356770</t>
  </si>
  <si>
    <t>2763</t>
  </si>
  <si>
    <t>8a41699f-f7ba-4093-9e8a-8ee355d5f8ed</t>
  </si>
  <si>
    <t>limited_ventilation lack_space</t>
  </si>
  <si>
    <t>2771</t>
  </si>
  <si>
    <t>18a16a01-64e1-4622-b8f1-f1a69b94453a</t>
  </si>
  <si>
    <t>2772</t>
  </si>
  <si>
    <t>fbd2cb76-2b38-4921-b6d8-af33cebd173d</t>
  </si>
  <si>
    <t>2816</t>
  </si>
  <si>
    <t>84c618f0-6ca5-4444-8ecc-cb8d890b8b56</t>
  </si>
  <si>
    <t>2825</t>
  </si>
  <si>
    <t>24eb40f5-c35a-40cf-97f3-dee91b53bc7d</t>
  </si>
  <si>
    <t>2831</t>
  </si>
  <si>
    <t>36e23a9b-36f4-4648-ad9c-36aba45ec45b</t>
  </si>
  <si>
    <t>2839</t>
  </si>
  <si>
    <t>83085e61-1878-49d7-9102-83d7a2260d75</t>
  </si>
  <si>
    <t>2840</t>
  </si>
  <si>
    <t>14298535-0652-41ab-bdb9-c11e4e376542</t>
  </si>
  <si>
    <t>2841</t>
  </si>
  <si>
    <t>1c740b06-854a-4e48-923c-2c019ea403a5</t>
  </si>
  <si>
    <t>2842</t>
  </si>
  <si>
    <t>f1c69422-582f-4c03-bf35-fb121af0a7e8</t>
  </si>
  <si>
    <t>2026-04-27</t>
  </si>
  <si>
    <t>social_benefits_ukr loans transfers_from_relatives_unspecified</t>
  </si>
  <si>
    <t>2851</t>
  </si>
  <si>
    <t>122fb335-94d4-4ec1-b4a9-c770e52a7e69</t>
  </si>
  <si>
    <t>2869</t>
  </si>
  <si>
    <t>2059f1a9-4164-4a96-88a0-8fe96b39fb8f</t>
  </si>
  <si>
    <t>disability_benefit persom_benefit</t>
  </si>
  <si>
    <t>2872</t>
  </si>
  <si>
    <t>abf48d6c-1e49-4a8b-a61a-a40f2e9725e0</t>
  </si>
  <si>
    <t>2890</t>
  </si>
  <si>
    <t>6e9c2bc0-247a-432a-b551-0f998fe185bb</t>
  </si>
  <si>
    <t>2891</t>
  </si>
  <si>
    <t>2d7a66b9-dec5-4111-a8d7-a6a91a1777b7</t>
  </si>
  <si>
    <t>2892</t>
  </si>
  <si>
    <t>ad5ee380-b390-4619-883d-cdd1b053092f</t>
  </si>
  <si>
    <t>2897</t>
  </si>
  <si>
    <t>f28eb00c-e3e2-4701-a51f-7727e2401382</t>
  </si>
  <si>
    <t>temporary_seasonal_part_time transfers_from_relatives_in_ukr</t>
  </si>
  <si>
    <t>2900</t>
  </si>
  <si>
    <t>47279aeb-5bdc-4185-badb-3a2bfeec01a7</t>
  </si>
  <si>
    <t>2904</t>
  </si>
  <si>
    <t>bf1c4649-edca-4f9e-ad88-c993673ee8cf</t>
  </si>
  <si>
    <t>2911</t>
  </si>
  <si>
    <t>d1db9bcf-17e0-4e2a-9c28-bcd92bbfa334</t>
  </si>
  <si>
    <t>2931</t>
  </si>
  <si>
    <t>4cfa5326-cf25-4f0d-82ac-2d45f4a0ee5f</t>
  </si>
  <si>
    <t>temporary_seasonal_part_time social_benefits_md social_benefits_ukr cash_assistance</t>
  </si>
  <si>
    <t>2933</t>
  </si>
  <si>
    <t>5ee77f66-5baa-4b8a-8684-1eac8680fcd1</t>
  </si>
  <si>
    <t>2934</t>
  </si>
  <si>
    <t>ef7d4cfa-f8be-4dd2-b1fa-fdf27c70495b</t>
  </si>
  <si>
    <t>2935</t>
  </si>
  <si>
    <t>ff52b679-3c06-4cfa-b4a1-8c634b9c77fa</t>
  </si>
  <si>
    <t>2939</t>
  </si>
  <si>
    <t>103daaf9-87e6-42ce-aea8-1887a71feacd</t>
  </si>
  <si>
    <t>2941</t>
  </si>
  <si>
    <t>5f109abe-14a4-42e8-85b8-bf3e2db8c4aa</t>
  </si>
  <si>
    <t>2942</t>
  </si>
  <si>
    <t>31d66fd7-5251-4b79-b4f4-82203060fed7</t>
  </si>
  <si>
    <t>2952</t>
  </si>
  <si>
    <t>0ecc5716-05d9-4131-b605-98ac53757305</t>
  </si>
  <si>
    <t>2956</t>
  </si>
  <si>
    <t>23146332-0d76-4766-af2c-ea4f983ccb51</t>
  </si>
  <si>
    <t>2957</t>
  </si>
  <si>
    <t>7e712cc0-4090-453f-97e7-4f7a2c0cb782</t>
  </si>
  <si>
    <t>full_time_emp temporary_seasonal_part_time cash_assistance</t>
  </si>
  <si>
    <t>food transportation_fuel</t>
  </si>
  <si>
    <t>2958</t>
  </si>
  <si>
    <t>0d946326-c350-4764-94bd-cef4b859c960</t>
  </si>
  <si>
    <t>2963</t>
  </si>
  <si>
    <t>d11cda27-1133-409f-afcd-294d03ab009a</t>
  </si>
  <si>
    <t>2964</t>
  </si>
  <si>
    <t>0bef4039-1238-4996-b515-846234abde85</t>
  </si>
  <si>
    <t>2966</t>
  </si>
  <si>
    <t>4b2091e0-94f8-4dc6-a871-bf67f110adbd</t>
  </si>
  <si>
    <t>2970</t>
  </si>
  <si>
    <t>13f7d49c-8407-4889-a322-fbb0d5b6b0f0</t>
  </si>
  <si>
    <t>2978</t>
  </si>
  <si>
    <t>7a0ca8ff-4507-4b9c-9f7c-233745bdb005</t>
  </si>
  <si>
    <t>2979</t>
  </si>
  <si>
    <t>e394cd97-a369-4349-b8af-462b55f6ed92</t>
  </si>
  <si>
    <t>2983</t>
  </si>
  <si>
    <t>4c0e18d3-56c7-4779-9570-8fc60e3d9668</t>
  </si>
  <si>
    <t>2985</t>
  </si>
  <si>
    <t>d29a2642-a1ed-4a6c-b214-aa352e9ac982</t>
  </si>
  <si>
    <t>2026-04-28</t>
  </si>
  <si>
    <t>2997</t>
  </si>
  <si>
    <t>22f29841-e91c-4b0a-a853-37887946de13</t>
  </si>
  <si>
    <t>2998</t>
  </si>
  <si>
    <t>f274066f-ca45-4d84-a2d8-7fa27143fa25</t>
  </si>
  <si>
    <t>3000</t>
  </si>
  <si>
    <t>da855194-87b9-4859-b215-1e4b78a346aa</t>
  </si>
  <si>
    <t>3001</t>
  </si>
  <si>
    <t>af3dec5e-d8ac-4d27-bac8-f44f55c13faa</t>
  </si>
  <si>
    <t>3003</t>
  </si>
  <si>
    <t>f86afe25-4527-4857-92da-96231f5a847d</t>
  </si>
  <si>
    <t>3004</t>
  </si>
  <si>
    <t>44be9fcc-dad1-4576-a9fc-312a23cc03c6</t>
  </si>
  <si>
    <t>Financial and in-kind support from host family</t>
  </si>
  <si>
    <t>3006</t>
  </si>
  <si>
    <t>feb03f20-23e6-48e7-b89d-33ded402edd8</t>
  </si>
  <si>
    <t>3008</t>
  </si>
  <si>
    <t>d88494a5-f4fb-49cb-9c0b-6365090c9de6</t>
  </si>
  <si>
    <t>3023</t>
  </si>
  <si>
    <t>de5af90c-eea6-4f43-88cc-91e0971ecb3d</t>
  </si>
  <si>
    <t>3024</t>
  </si>
  <si>
    <t>f82fd4d6-6a86-4411-8b26-f0f510cdf3de</t>
  </si>
  <si>
    <t>3029</t>
  </si>
  <si>
    <t>2aeab21b-ddd9-4227-a7a2-ff9b8f4e2edc</t>
  </si>
  <si>
    <t>3030</t>
  </si>
  <si>
    <t>ea38b653-984b-4c34-b662-8b545807014a</t>
  </si>
  <si>
    <t>3036</t>
  </si>
  <si>
    <t>36c53965-2343-44ef-803b-27a57b16c109</t>
  </si>
  <si>
    <t>3037</t>
  </si>
  <si>
    <t>e3d9ce89-76c0-4df6-bf1b-f1e9b6ae5f97</t>
  </si>
  <si>
    <t>3038</t>
  </si>
  <si>
    <t>9014f3c9-6e13-437a-b0aa-8401bb28383c</t>
  </si>
  <si>
    <t>3055</t>
  </si>
  <si>
    <t>a57eb65a-53ed-4e03-a592-b5541747fb17</t>
  </si>
  <si>
    <t>3056</t>
  </si>
  <si>
    <t>02e0dbe7-134b-42ea-86a7-00c9b16e5b18</t>
  </si>
  <si>
    <t>3059</t>
  </si>
  <si>
    <t>6a89d69c-0edf-4cf6-9051-d544fb24cdb8</t>
  </si>
  <si>
    <t>food rent utilities_bills communication optional_leisure</t>
  </si>
  <si>
    <t>3072</t>
  </si>
  <si>
    <t>ed2eba60-9174-4e87-a752-d695fe7a5b0f</t>
  </si>
  <si>
    <t>3078</t>
  </si>
  <si>
    <t>1cc95a17-3f96-405b-9e84-263356187534</t>
  </si>
  <si>
    <t>3080</t>
  </si>
  <si>
    <t>a7c7aa9a-59c2-400b-b33f-2b2e8896e869</t>
  </si>
  <si>
    <t>3081</t>
  </si>
  <si>
    <t>57d0da1b-b9df-49f0-8d06-fc1a8ea22029</t>
  </si>
  <si>
    <t>3082</t>
  </si>
  <si>
    <t>f980e1c5-a0f7-4964-9121-3ae5887063cc</t>
  </si>
  <si>
    <t>3083</t>
  </si>
  <si>
    <t>b4022c01-0a5c-48f6-923c-1211ffa447e1</t>
  </si>
  <si>
    <t>3101</t>
  </si>
  <si>
    <t>0d555e43-a490-4563-be11-e4e05624ab33</t>
  </si>
  <si>
    <t>3102</t>
  </si>
  <si>
    <t>2783a6ea-d90b-4552-8fe1-89570a4bccf6</t>
  </si>
  <si>
    <t>3103</t>
  </si>
  <si>
    <t>c66bd693-5de4-43b7-b076-d1cd76c6f516</t>
  </si>
  <si>
    <t>food utilities_bills transportation_fuel communication emergencies optional_leisure</t>
  </si>
  <si>
    <t>3104</t>
  </si>
  <si>
    <t>249ad7b4-fda6-4365-b7ab-89a07010ae2d</t>
  </si>
  <si>
    <t>2026-04-29</t>
  </si>
  <si>
    <t>3110</t>
  </si>
  <si>
    <t>ff744868-193b-49e3-b307-2023d4a10096</t>
  </si>
  <si>
    <t>food utilities_bills education clothing_footwear</t>
  </si>
  <si>
    <t>3112</t>
  </si>
  <si>
    <t>321994a8-368c-47dc-a691-b9963991af12</t>
  </si>
  <si>
    <t>3117</t>
  </si>
  <si>
    <t>1cc51fa1-8187-4de5-b519-3648e38746b7</t>
  </si>
  <si>
    <t>3133</t>
  </si>
  <si>
    <t>f723d1d3-a48f-4f69-aebd-19778e5037c5</t>
  </si>
  <si>
    <t>3134</t>
  </si>
  <si>
    <t>1d097df8-82ae-419e-91e6-6c86fe2b3f0a</t>
  </si>
  <si>
    <t>3145</t>
  </si>
  <si>
    <t>6685cb22-e7bd-499c-b498-3036b4d7cd3e</t>
  </si>
  <si>
    <t>3146</t>
  </si>
  <si>
    <t>75bba03e-e9e3-4b37-911a-e42ec76a5ce7</t>
  </si>
  <si>
    <t>3147</t>
  </si>
  <si>
    <t>04dfefe5-981e-42d5-ae89-71b3977205fc</t>
  </si>
  <si>
    <t>3148</t>
  </si>
  <si>
    <t>57a2e066-cba9-4d8d-afaa-58f66f41928f</t>
  </si>
  <si>
    <t>food rent utilities_bills emergencies optional_leisure</t>
  </si>
  <si>
    <t>3163</t>
  </si>
  <si>
    <t>3fe6f8ea-10c0-466f-bf19-e89f007ff944</t>
  </si>
  <si>
    <t>3166</t>
  </si>
  <si>
    <t>869c4ed3-d249-4201-b015-fdc72e7a9008</t>
  </si>
  <si>
    <t>3168</t>
  </si>
  <si>
    <t>4ee87699-a9c9-4f6d-aeb3-cbb1b544ea5c</t>
  </si>
  <si>
    <t>3169</t>
  </si>
  <si>
    <t>009159a2-60d6-49e2-8af9-da7335ad0101</t>
  </si>
  <si>
    <t>Child support/alimony</t>
  </si>
  <si>
    <t>3176</t>
  </si>
  <si>
    <t>851b21db-2864-4718-a80d-a6e60d7c0102</t>
  </si>
  <si>
    <t>3179</t>
  </si>
  <si>
    <t>38bf58ab-7328-4e54-bb03-9c32fce24b4c</t>
  </si>
  <si>
    <t>3182</t>
  </si>
  <si>
    <t>83eaf2cc-222e-4286-a58a-0a22aab5aa73</t>
  </si>
  <si>
    <t>3197</t>
  </si>
  <si>
    <t>8b2f143a-9c5b-4454-9fcc-71e276bdb654</t>
  </si>
  <si>
    <t>food rent utilities_bills healthcare transportation_fuel communication emergencies optional_leisure</t>
  </si>
  <si>
    <t>3198</t>
  </si>
  <si>
    <t>f6d5b613-2eba-4ecb-a7c1-db9e5cebddb5</t>
  </si>
  <si>
    <t>3206</t>
  </si>
  <si>
    <t>7f4fbac7-6343-440c-a1e9-c9d8d87b1e7f</t>
  </si>
  <si>
    <t>3207</t>
  </si>
  <si>
    <t>341eecd3-ded1-484d-96ab-07b4037236a7</t>
  </si>
  <si>
    <t>3208</t>
  </si>
  <si>
    <t>f5a4835d-dc40-4bcf-a757-35979a9782e7</t>
  </si>
  <si>
    <t>3217</t>
  </si>
  <si>
    <t>57e7eb04-d5d3-4f8d-8956-de873376ffe5</t>
  </si>
  <si>
    <t>3218</t>
  </si>
  <si>
    <t>e4013f57-33dd-4cd9-bc3c-b8643b80dae0</t>
  </si>
  <si>
    <t>3219</t>
  </si>
  <si>
    <t>1f66a4be-e449-448f-97eb-f08d6a2684b7</t>
  </si>
  <si>
    <t>2026-04-30</t>
  </si>
  <si>
    <t>3227</t>
  </si>
  <si>
    <t>b7e058db-e1bc-48ec-8f4e-596c0f65360f</t>
  </si>
  <si>
    <t>3240</t>
  </si>
  <si>
    <t>91552f54-7d3a-4992-890f-e92fabf161cb</t>
  </si>
  <si>
    <t>3244</t>
  </si>
  <si>
    <t>54ad2e49-7d19-4ac7-8549-b3e61500f32e</t>
  </si>
  <si>
    <t>3256</t>
  </si>
  <si>
    <t>1ba55d0b-38bf-4a3d-9f0a-2e3b797ec3a1</t>
  </si>
  <si>
    <t>3269</t>
  </si>
  <si>
    <t>e78534c2-c205-44a4-9e67-01de863435d7</t>
  </si>
  <si>
    <t>3273</t>
  </si>
  <si>
    <t>d9a3d7f6-a4c2-430c-a5be-b923088eab6f</t>
  </si>
  <si>
    <t>food rent utilities_bills healthcare clothing_footwear transportation_fuel communication emergencies optional_leisure</t>
  </si>
  <si>
    <t>3276</t>
  </si>
  <si>
    <t>f74330c4-a73b-4f43-8c26-25a72520f21f</t>
  </si>
  <si>
    <t>3277</t>
  </si>
  <si>
    <t>01018182-8f4d-4210-acc7-9373aed83b36</t>
  </si>
  <si>
    <t>3296</t>
  </si>
  <si>
    <t>5eb20f52-4e5c-403a-8c41-36cbacf0c85c</t>
  </si>
  <si>
    <t>3300</t>
  </si>
  <si>
    <t>dfeb5cb5-29e4-4bf1-bf92-389a493521da</t>
  </si>
  <si>
    <t>3301</t>
  </si>
  <si>
    <t>12b1c572-1f02-4935-81be-04698679541c</t>
  </si>
  <si>
    <t>3302</t>
  </si>
  <si>
    <t>citizenship/ukrainian</t>
  </si>
  <si>
    <t>citizenship/russian</t>
  </si>
  <si>
    <t>citizenship/hungarian</t>
  </si>
  <si>
    <t>citizenship/polish</t>
  </si>
  <si>
    <t>citizenship/czech</t>
  </si>
  <si>
    <t>citizenship/moldovan</t>
  </si>
  <si>
    <t>citizenship/bulgarian</t>
  </si>
  <si>
    <t>citizenship/slovakian</t>
  </si>
  <si>
    <t>citizenship/romanian</t>
  </si>
  <si>
    <t>citizenship/stateless</t>
  </si>
  <si>
    <t>citizenship/other</t>
  </si>
  <si>
    <t>citizenship/no_answer</t>
  </si>
  <si>
    <t>psn/seeing_glasses</t>
  </si>
  <si>
    <t>psn/hearing_aid</t>
  </si>
  <si>
    <t>psn/walking_steps</t>
  </si>
  <si>
    <t>psn/remembering_concentrating</t>
  </si>
  <si>
    <t>psn/self_dressing</t>
  </si>
  <si>
    <t>psn/communicating_language</t>
  </si>
  <si>
    <t>psn/no_issues</t>
  </si>
  <si>
    <t>psn/no_answer</t>
  </si>
  <si>
    <t>unable_healthcare_access/lack_knowledge</t>
  </si>
  <si>
    <t>unable_healthcare_access/health_facility_too_far</t>
  </si>
  <si>
    <t>unable_healthcare_access/unable_to_make_an_appointment</t>
  </si>
  <si>
    <t>unable_healthcare_access/could_not_afford_transport</t>
  </si>
  <si>
    <t>unable_healthcare_access/could_not_afford_fee_at_the_clinic</t>
  </si>
  <si>
    <t>unable_healthcare_access/could_not_afford_fees_at_hospital</t>
  </si>
  <si>
    <t>unable_healthcare_access/language_barriers</t>
  </si>
  <si>
    <t>unable_healthcare_access/lack_of_health_insurance</t>
  </si>
  <si>
    <t>unable_healthcare_access/do_not_trust_local_provider</t>
  </si>
  <si>
    <t>unable_healthcare_access/specific_medication</t>
  </si>
  <si>
    <t>unable_healthcare_access/long_waiting_times</t>
  </si>
  <si>
    <t>unable_healthcare_access/medical_staff_refused_to_provide_care</t>
  </si>
  <si>
    <t>unable_healthcare_access/wanted_to_wait_and_see_if_problem_got_better_on_its_own</t>
  </si>
  <si>
    <t>unable_healthcare_access/disability_prevents_access_to_health_facility</t>
  </si>
  <si>
    <t>unable_healthcare_access/other</t>
  </si>
  <si>
    <t>unable_healthcare_access/do_not_know</t>
  </si>
  <si>
    <t>unable_healthcare_access/no_answer</t>
  </si>
  <si>
    <t>parent_index</t>
  </si>
  <si>
    <t>total_income_per_capita_meb_ind</t>
  </si>
  <si>
    <t>loop1_1</t>
  </si>
  <si>
    <t>loop1_2</t>
  </si>
  <si>
    <t>loop1_3</t>
  </si>
  <si>
    <t>loop1_4</t>
  </si>
  <si>
    <t>loop1_5</t>
  </si>
  <si>
    <t>loop1_6</t>
  </si>
  <si>
    <t>loop1_7</t>
  </si>
  <si>
    <t>loop1_8</t>
  </si>
  <si>
    <t>loop1_9</t>
  </si>
  <si>
    <t>loop1_10</t>
  </si>
  <si>
    <t>loop1_11</t>
  </si>
  <si>
    <t>loop1_12</t>
  </si>
  <si>
    <t>loop1_13</t>
  </si>
  <si>
    <t>loop1_14</t>
  </si>
  <si>
    <t>loop1_15</t>
  </si>
  <si>
    <t>loop1_16</t>
  </si>
  <si>
    <t>loop1_17</t>
  </si>
  <si>
    <t>loop1_18</t>
  </si>
  <si>
    <t>loop1_19</t>
  </si>
  <si>
    <t>loop1_20</t>
  </si>
  <si>
    <t>loop1_21</t>
  </si>
  <si>
    <t>loop1_22</t>
  </si>
  <si>
    <t>loop1_23</t>
  </si>
  <si>
    <t>loop1_24</t>
  </si>
  <si>
    <t>loop1_25</t>
  </si>
  <si>
    <t>loop1_26</t>
  </si>
  <si>
    <t>loop1_27</t>
  </si>
  <si>
    <t>loop1_28</t>
  </si>
  <si>
    <t>loop1_29</t>
  </si>
  <si>
    <t>loop1_30</t>
  </si>
  <si>
    <t>loop1_31</t>
  </si>
  <si>
    <t>loop1_32</t>
  </si>
  <si>
    <t>loop1_33</t>
  </si>
  <si>
    <t>loop1_34</t>
  </si>
  <si>
    <t>loop1_35</t>
  </si>
  <si>
    <t>walking_steps self_dressing</t>
  </si>
  <si>
    <t>loop1_36</t>
  </si>
  <si>
    <t>loop1_37</t>
  </si>
  <si>
    <t>loop1_38</t>
  </si>
  <si>
    <t>loop1_39</t>
  </si>
  <si>
    <t>loop1_40</t>
  </si>
  <si>
    <t>loop1_41</t>
  </si>
  <si>
    <t>loop1_42</t>
  </si>
  <si>
    <t>loop1_43</t>
  </si>
  <si>
    <t>loop1_44</t>
  </si>
  <si>
    <t>loop1_45</t>
  </si>
  <si>
    <t>loop1_46</t>
  </si>
  <si>
    <t>loop1_47</t>
  </si>
  <si>
    <t>loop1_48</t>
  </si>
  <si>
    <t>loop1_49</t>
  </si>
  <si>
    <t>loop1_50</t>
  </si>
  <si>
    <t>loop1_51</t>
  </si>
  <si>
    <t>loop1_52</t>
  </si>
  <si>
    <t>loop1_53</t>
  </si>
  <si>
    <t>loop1_54</t>
  </si>
  <si>
    <t>loop1_55</t>
  </si>
  <si>
    <t>loop1_56</t>
  </si>
  <si>
    <t>loop1_57</t>
  </si>
  <si>
    <t>loop1_58</t>
  </si>
  <si>
    <t>loop1_59</t>
  </si>
  <si>
    <t>loop1_60</t>
  </si>
  <si>
    <t>loop1_61</t>
  </si>
  <si>
    <t>loop1_62</t>
  </si>
  <si>
    <t>loop1_63</t>
  </si>
  <si>
    <t>loop1_64</t>
  </si>
  <si>
    <t>loop1_65</t>
  </si>
  <si>
    <t>loop1_66</t>
  </si>
  <si>
    <t>loop1_67</t>
  </si>
  <si>
    <t>loop1_68</t>
  </si>
  <si>
    <t>loop1_69</t>
  </si>
  <si>
    <t>loop1_70</t>
  </si>
  <si>
    <t>loop1_71</t>
  </si>
  <si>
    <t>loop1_72</t>
  </si>
  <si>
    <t>loop1_73</t>
  </si>
  <si>
    <t>loop1_74</t>
  </si>
  <si>
    <t>loop1_75</t>
  </si>
  <si>
    <t>loop1_76</t>
  </si>
  <si>
    <t>loop1_77</t>
  </si>
  <si>
    <t>loop1_78</t>
  </si>
  <si>
    <t>seeing_glasses walking_steps remembering_concentrating self_dressing communicating_language</t>
  </si>
  <si>
    <t>loop1_79</t>
  </si>
  <si>
    <t>ukrainian russian</t>
  </si>
  <si>
    <t>loop1_80</t>
  </si>
  <si>
    <t>loop1_81</t>
  </si>
  <si>
    <t>loop1_82</t>
  </si>
  <si>
    <t>loop1_83</t>
  </si>
  <si>
    <t>loop1_84</t>
  </si>
  <si>
    <t>loop1_85</t>
  </si>
  <si>
    <t>loop1_86</t>
  </si>
  <si>
    <t>loop1_87</t>
  </si>
  <si>
    <t>loop1_88</t>
  </si>
  <si>
    <t>loop1_89</t>
  </si>
  <si>
    <t>loop1_90</t>
  </si>
  <si>
    <t>loop1_91</t>
  </si>
  <si>
    <t>loop1_92</t>
  </si>
  <si>
    <t>loop1_93</t>
  </si>
  <si>
    <t>loop1_94</t>
  </si>
  <si>
    <t>loop1_95</t>
  </si>
  <si>
    <t>loop1_96</t>
  </si>
  <si>
    <t>loop1_97</t>
  </si>
  <si>
    <t>loop1_98</t>
  </si>
  <si>
    <t>loop1_99</t>
  </si>
  <si>
    <t>loop1_100</t>
  </si>
  <si>
    <t>loop1_101</t>
  </si>
  <si>
    <t>loop1_102</t>
  </si>
  <si>
    <t>loop1_103</t>
  </si>
  <si>
    <t>loop1_104</t>
  </si>
  <si>
    <t>loop1_105</t>
  </si>
  <si>
    <t>seeing_glasses hearing_aid</t>
  </si>
  <si>
    <t>loop1_106</t>
  </si>
  <si>
    <t>loop1_107</t>
  </si>
  <si>
    <t>loop1_108</t>
  </si>
  <si>
    <t>loop1_109</t>
  </si>
  <si>
    <t>loop1_110</t>
  </si>
  <si>
    <t>loop1_111</t>
  </si>
  <si>
    <t>loop1_112</t>
  </si>
  <si>
    <t>loop1_113</t>
  </si>
  <si>
    <t>loop1_114</t>
  </si>
  <si>
    <t>remembering_concentrating self_dressing communicating_language</t>
  </si>
  <si>
    <t>loop1_115</t>
  </si>
  <si>
    <t>loop1_116</t>
  </si>
  <si>
    <t>loop1_117</t>
  </si>
  <si>
    <t>loop1_118</t>
  </si>
  <si>
    <t>loop1_119</t>
  </si>
  <si>
    <t>loop1_120</t>
  </si>
  <si>
    <t>loop1_121</t>
  </si>
  <si>
    <t>loop1_122</t>
  </si>
  <si>
    <t>loop1_123</t>
  </si>
  <si>
    <t>seeing_glasses walking_steps</t>
  </si>
  <si>
    <t>loop1_124</t>
  </si>
  <si>
    <t>loop1_125</t>
  </si>
  <si>
    <t>loop1_126</t>
  </si>
  <si>
    <t>loop1_127</t>
  </si>
  <si>
    <t>loop1_128</t>
  </si>
  <si>
    <t>loop1_129</t>
  </si>
  <si>
    <t>loop1_130</t>
  </si>
  <si>
    <t>loop1_131</t>
  </si>
  <si>
    <t>loop1_132</t>
  </si>
  <si>
    <t>loop1_133</t>
  </si>
  <si>
    <t>loop1_134</t>
  </si>
  <si>
    <t>loop1_135</t>
  </si>
  <si>
    <t>loop1_136</t>
  </si>
  <si>
    <t>loop1_137</t>
  </si>
  <si>
    <t>loop1_138</t>
  </si>
  <si>
    <t>loop1_139</t>
  </si>
  <si>
    <t>loop1_140</t>
  </si>
  <si>
    <t>loop1_141</t>
  </si>
  <si>
    <t>loop1_142</t>
  </si>
  <si>
    <t>loop1_143</t>
  </si>
  <si>
    <t>loop1_144</t>
  </si>
  <si>
    <t>loop1_145</t>
  </si>
  <si>
    <t>loop1_146</t>
  </si>
  <si>
    <t>loop1_147</t>
  </si>
  <si>
    <t>loop1_148</t>
  </si>
  <si>
    <t>loop1_149</t>
  </si>
  <si>
    <t>loop1_150</t>
  </si>
  <si>
    <t>loop1_151</t>
  </si>
  <si>
    <t>loop1_152</t>
  </si>
  <si>
    <t>loop1_153</t>
  </si>
  <si>
    <t>loop1_154</t>
  </si>
  <si>
    <t>loop1_155</t>
  </si>
  <si>
    <t>loop1_156</t>
  </si>
  <si>
    <t>loop1_157</t>
  </si>
  <si>
    <t>loop1_158</t>
  </si>
  <si>
    <t>loop1_159</t>
  </si>
  <si>
    <t>loop1_160</t>
  </si>
  <si>
    <t>loop1_161</t>
  </si>
  <si>
    <t>loop1_162</t>
  </si>
  <si>
    <t>loop1_163</t>
  </si>
  <si>
    <t>loop1_164</t>
  </si>
  <si>
    <t>loop1_165</t>
  </si>
  <si>
    <t>loop1_166</t>
  </si>
  <si>
    <t>loop1_167</t>
  </si>
  <si>
    <t>loop1_168</t>
  </si>
  <si>
    <t>loop1_169</t>
  </si>
  <si>
    <t>loop1_170</t>
  </si>
  <si>
    <t>loop1_171</t>
  </si>
  <si>
    <t>loop1_172</t>
  </si>
  <si>
    <t>loop1_173</t>
  </si>
  <si>
    <t>loop1_174</t>
  </si>
  <si>
    <t>loop1_175</t>
  </si>
  <si>
    <t>loop1_176</t>
  </si>
  <si>
    <t>loop1_177</t>
  </si>
  <si>
    <t>loop1_178</t>
  </si>
  <si>
    <t>loop1_179</t>
  </si>
  <si>
    <t>loop1_180</t>
  </si>
  <si>
    <t>loop1_181</t>
  </si>
  <si>
    <t>loop1_182</t>
  </si>
  <si>
    <t>loop1_183</t>
  </si>
  <si>
    <t>ukrainian moldovan</t>
  </si>
  <si>
    <t>loop1_184</t>
  </si>
  <si>
    <t>loop1_185</t>
  </si>
  <si>
    <t>loop1_186</t>
  </si>
  <si>
    <t>loop1_187</t>
  </si>
  <si>
    <t>loop1_188</t>
  </si>
  <si>
    <t>loop1_189</t>
  </si>
  <si>
    <t>loop1_190</t>
  </si>
  <si>
    <t>loop1_191</t>
  </si>
  <si>
    <t>loop1_192</t>
  </si>
  <si>
    <t>loop1_193</t>
  </si>
  <si>
    <t>loop1_194</t>
  </si>
  <si>
    <t>loop1_195</t>
  </si>
  <si>
    <t>loop1_196</t>
  </si>
  <si>
    <t>loop1_197</t>
  </si>
  <si>
    <t>loop1_198</t>
  </si>
  <si>
    <t>loop1_199</t>
  </si>
  <si>
    <t>loop1_200</t>
  </si>
  <si>
    <t>loop1_201</t>
  </si>
  <si>
    <t>loop1_202</t>
  </si>
  <si>
    <t>loop1_203</t>
  </si>
  <si>
    <t>seeing_glasses self_dressing</t>
  </si>
  <si>
    <t>loop1_204</t>
  </si>
  <si>
    <t>loop1_205</t>
  </si>
  <si>
    <t>loop1_206</t>
  </si>
  <si>
    <t>loop1_207</t>
  </si>
  <si>
    <t>loop1_208</t>
  </si>
  <si>
    <t>loop1_209</t>
  </si>
  <si>
    <t>loop1_210</t>
  </si>
  <si>
    <t>loop1_211</t>
  </si>
  <si>
    <t>Did not attempt to access healthcare in Moldova; sought care directly in Ukraine.</t>
  </si>
  <si>
    <t>loop1_212</t>
  </si>
  <si>
    <t>loop1_213</t>
  </si>
  <si>
    <t>loop1_214</t>
  </si>
  <si>
    <t>loop1_215</t>
  </si>
  <si>
    <t>loop1_216</t>
  </si>
  <si>
    <t>loop1_217</t>
  </si>
  <si>
    <t>loop1_218</t>
  </si>
  <si>
    <t>loop1_219</t>
  </si>
  <si>
    <t>loop1_220</t>
  </si>
  <si>
    <t>loop1_221</t>
  </si>
  <si>
    <t>loop1_222</t>
  </si>
  <si>
    <t>loop1_223</t>
  </si>
  <si>
    <t>loop1_224</t>
  </si>
  <si>
    <t>loop1_225</t>
  </si>
  <si>
    <t>remembering_concentrating self_dressing</t>
  </si>
  <si>
    <t>loop1_226</t>
  </si>
  <si>
    <t>loop1_227</t>
  </si>
  <si>
    <t>loop1_228</t>
  </si>
  <si>
    <t>loop1_229</t>
  </si>
  <si>
    <t>loop1_230</t>
  </si>
  <si>
    <t>loop1_231</t>
  </si>
  <si>
    <t>loop1_232</t>
  </si>
  <si>
    <t>loop1_233</t>
  </si>
  <si>
    <t>loop1_234</t>
  </si>
  <si>
    <t>loop1_235</t>
  </si>
  <si>
    <t>loop1_236</t>
  </si>
  <si>
    <t>loop1_237</t>
  </si>
  <si>
    <t>loop1_238</t>
  </si>
  <si>
    <t>loop1_239</t>
  </si>
  <si>
    <t>loop1_240</t>
  </si>
  <si>
    <t>loop1_241</t>
  </si>
  <si>
    <t>loop1_242</t>
  </si>
  <si>
    <t>loop1_243</t>
  </si>
  <si>
    <t>loop1_244</t>
  </si>
  <si>
    <t>loop1_245</t>
  </si>
  <si>
    <t>loop1_246</t>
  </si>
  <si>
    <t>loop1_247</t>
  </si>
  <si>
    <t>loop1_248</t>
  </si>
  <si>
    <t>loop1_249</t>
  </si>
  <si>
    <t>loop1_250</t>
  </si>
  <si>
    <t>loop1_251</t>
  </si>
  <si>
    <t>loop1_252</t>
  </si>
  <si>
    <t>loop1_253</t>
  </si>
  <si>
    <t>loop1_254</t>
  </si>
  <si>
    <t>loop1_255</t>
  </si>
  <si>
    <t>loop1_256</t>
  </si>
  <si>
    <t>loop1_257</t>
  </si>
  <si>
    <t>loop1_258</t>
  </si>
  <si>
    <t>loop1_259</t>
  </si>
  <si>
    <t>loop1_260</t>
  </si>
  <si>
    <t>loop1_261</t>
  </si>
  <si>
    <t>loop1_262</t>
  </si>
  <si>
    <t>loop1_263</t>
  </si>
  <si>
    <t>loop1_264</t>
  </si>
  <si>
    <t>loop1_265</t>
  </si>
  <si>
    <t>loop1_266</t>
  </si>
  <si>
    <t>loop1_267</t>
  </si>
  <si>
    <t>loop1_268</t>
  </si>
  <si>
    <t>loop1_269</t>
  </si>
  <si>
    <t>loop1_270</t>
  </si>
  <si>
    <t>loop1_271</t>
  </si>
  <si>
    <t>seeing_glasses walking_steps self_dressing</t>
  </si>
  <si>
    <t>loop1_272</t>
  </si>
  <si>
    <t>loop1_273</t>
  </si>
  <si>
    <t>loop1_274</t>
  </si>
  <si>
    <t>loop1_275</t>
  </si>
  <si>
    <t>loop1_276</t>
  </si>
  <si>
    <t>loop1_277</t>
  </si>
  <si>
    <t>walking_steps remembering_concentrating</t>
  </si>
  <si>
    <t>loop1_278</t>
  </si>
  <si>
    <t>loop1_279</t>
  </si>
  <si>
    <t>loop1_280</t>
  </si>
  <si>
    <t>loop1_281</t>
  </si>
  <si>
    <t>loop1_282</t>
  </si>
  <si>
    <t>loop1_283</t>
  </si>
  <si>
    <t>loop1_284</t>
  </si>
  <si>
    <t>loop1_285</t>
  </si>
  <si>
    <t>loop1_286</t>
  </si>
  <si>
    <t>loop1_287</t>
  </si>
  <si>
    <t>loop1_288</t>
  </si>
  <si>
    <t>loop1_289</t>
  </si>
  <si>
    <t>loop1_290</t>
  </si>
  <si>
    <t>loop1_291</t>
  </si>
  <si>
    <t>loop1_292</t>
  </si>
  <si>
    <t>loop1_293</t>
  </si>
  <si>
    <t>loop1_294</t>
  </si>
  <si>
    <t>loop1_295</t>
  </si>
  <si>
    <t>loop1_296</t>
  </si>
  <si>
    <t>loop1_297</t>
  </si>
  <si>
    <t>loop1_298</t>
  </si>
  <si>
    <t>loop1_299</t>
  </si>
  <si>
    <t>loop1_300</t>
  </si>
  <si>
    <t>loop1_301</t>
  </si>
  <si>
    <t>loop1_302</t>
  </si>
  <si>
    <t>loop1_303</t>
  </si>
  <si>
    <t>loop1_304</t>
  </si>
  <si>
    <t>loop1_305</t>
  </si>
  <si>
    <t>loop1_306</t>
  </si>
  <si>
    <t>loop1_307</t>
  </si>
  <si>
    <t>loop1_308</t>
  </si>
  <si>
    <t>loop1_309</t>
  </si>
  <si>
    <t>loop1_310</t>
  </si>
  <si>
    <t>loop1_311</t>
  </si>
  <si>
    <t>loop1_312</t>
  </si>
  <si>
    <t>loop1_313</t>
  </si>
  <si>
    <t>loop1_314</t>
  </si>
  <si>
    <t>loop1_315</t>
  </si>
  <si>
    <t>loop1_316</t>
  </si>
  <si>
    <t>loop1_317</t>
  </si>
  <si>
    <t>loop1_318</t>
  </si>
  <si>
    <t>loop1_319</t>
  </si>
  <si>
    <t>loop1_320</t>
  </si>
  <si>
    <t>loop1_321</t>
  </si>
  <si>
    <t>loop1_322</t>
  </si>
  <si>
    <t>loop1_323</t>
  </si>
  <si>
    <t>loop1_324</t>
  </si>
  <si>
    <t>loop1_325</t>
  </si>
  <si>
    <t>loop1_326</t>
  </si>
  <si>
    <t>loop1_327</t>
  </si>
  <si>
    <t>loop1_328</t>
  </si>
  <si>
    <t>loop1_329</t>
  </si>
  <si>
    <t>seeing_glasses hearing_aid walking_steps</t>
  </si>
  <si>
    <t>loop1_330</t>
  </si>
  <si>
    <t>loop1_331</t>
  </si>
  <si>
    <t>loop1_332</t>
  </si>
  <si>
    <t>loop1_333</t>
  </si>
  <si>
    <t>loop1_334</t>
  </si>
  <si>
    <t>loop1_335</t>
  </si>
  <si>
    <t>loop1_336</t>
  </si>
  <si>
    <t>loop1_337</t>
  </si>
  <si>
    <t>loop1_338</t>
  </si>
  <si>
    <t>loop1_339</t>
  </si>
  <si>
    <t>loop1_340</t>
  </si>
  <si>
    <t>loop1_341</t>
  </si>
  <si>
    <t>loop1_342</t>
  </si>
  <si>
    <t>loop1_343</t>
  </si>
  <si>
    <t>loop1_344</t>
  </si>
  <si>
    <t>loop1_345</t>
  </si>
  <si>
    <t>loop1_346</t>
  </si>
  <si>
    <t>loop1_347</t>
  </si>
  <si>
    <t>loop1_348</t>
  </si>
  <si>
    <t>loop1_349</t>
  </si>
  <si>
    <t>loop1_350</t>
  </si>
  <si>
    <t>loop1_351</t>
  </si>
  <si>
    <t>loop1_352</t>
  </si>
  <si>
    <t>loop1_353</t>
  </si>
  <si>
    <t>loop1_354</t>
  </si>
  <si>
    <t>loop1_355</t>
  </si>
  <si>
    <t>walking_steps remembering_concentrating self_dressing communicating_language</t>
  </si>
  <si>
    <t>loop1_356</t>
  </si>
  <si>
    <t>loop1_357</t>
  </si>
  <si>
    <t>loop1_358</t>
  </si>
  <si>
    <t>loop1_359</t>
  </si>
  <si>
    <t>loop1_360</t>
  </si>
  <si>
    <t>loop1_361</t>
  </si>
  <si>
    <t>loop1_362</t>
  </si>
  <si>
    <t>loop1_363</t>
  </si>
  <si>
    <t>loop1_364</t>
  </si>
  <si>
    <t>loop1_365</t>
  </si>
  <si>
    <t>loop1_366</t>
  </si>
  <si>
    <t>loop1_367</t>
  </si>
  <si>
    <t>loop1_368</t>
  </si>
  <si>
    <t>loop1_369</t>
  </si>
  <si>
    <t>loop1_370</t>
  </si>
  <si>
    <t>loop1_371</t>
  </si>
  <si>
    <t>loop1_372</t>
  </si>
  <si>
    <t>loop1_373</t>
  </si>
  <si>
    <t>loop1_374</t>
  </si>
  <si>
    <t>loop1_375</t>
  </si>
  <si>
    <t>loop1_376</t>
  </si>
  <si>
    <t>loop1_377</t>
  </si>
  <si>
    <t>loop1_378</t>
  </si>
  <si>
    <t>loop1_379</t>
  </si>
  <si>
    <t>loop1_380</t>
  </si>
  <si>
    <t>walking_steps remembering_concentrating self_dressing</t>
  </si>
  <si>
    <t>loop1_381</t>
  </si>
  <si>
    <t>loop1_382</t>
  </si>
  <si>
    <t>loop1_383</t>
  </si>
  <si>
    <t>loop1_384</t>
  </si>
  <si>
    <t>loop1_385</t>
  </si>
  <si>
    <t>loop1_386</t>
  </si>
  <si>
    <t>loop1_387</t>
  </si>
  <si>
    <t>loop1_388</t>
  </si>
  <si>
    <t>Specialized sessions for children with autism</t>
  </si>
  <si>
    <t>loop1_389</t>
  </si>
  <si>
    <t>loop1_390</t>
  </si>
  <si>
    <t>loop1_391</t>
  </si>
  <si>
    <t>loop1_392</t>
  </si>
  <si>
    <t>loop1_393</t>
  </si>
  <si>
    <t>loop1_394</t>
  </si>
  <si>
    <t>loop1_395</t>
  </si>
  <si>
    <t>loop1_396</t>
  </si>
  <si>
    <t>loop1_397</t>
  </si>
  <si>
    <t>loop1_398</t>
  </si>
  <si>
    <t>loop1_399</t>
  </si>
  <si>
    <t>loop1_400</t>
  </si>
  <si>
    <t>loop1_401</t>
  </si>
  <si>
    <t>loop1_402</t>
  </si>
  <si>
    <t>loop1_403</t>
  </si>
  <si>
    <t>loop1_404</t>
  </si>
  <si>
    <t>Humanitarian protection</t>
  </si>
  <si>
    <t>walking_steps self_dressing communicating_language</t>
  </si>
  <si>
    <t>loop1_405</t>
  </si>
  <si>
    <t>loop1_406</t>
  </si>
  <si>
    <t>loop1_407</t>
  </si>
  <si>
    <t>loop1_408</t>
  </si>
  <si>
    <t>loop1_409</t>
  </si>
  <si>
    <t>loop1_410</t>
  </si>
  <si>
    <t>loop1_411</t>
  </si>
  <si>
    <t>loop1_412</t>
  </si>
  <si>
    <t>loop1_413</t>
  </si>
  <si>
    <t>loop1_414</t>
  </si>
  <si>
    <t>loop1_415</t>
  </si>
  <si>
    <t>loop1_416</t>
  </si>
  <si>
    <t>loop1_417</t>
  </si>
  <si>
    <t>loop1_418</t>
  </si>
  <si>
    <t>loop1_419</t>
  </si>
  <si>
    <t>loop1_420</t>
  </si>
  <si>
    <t>seeing_glasses hearing_aid walking_steps remembering_concentrating self_dressing</t>
  </si>
  <si>
    <t>loop1_421</t>
  </si>
  <si>
    <t>loop1_422</t>
  </si>
  <si>
    <t>loop1_423</t>
  </si>
  <si>
    <t>loop1_424</t>
  </si>
  <si>
    <t>loop1_425</t>
  </si>
  <si>
    <t>loop1_426</t>
  </si>
  <si>
    <t>loop1_427</t>
  </si>
  <si>
    <t>loop1_428</t>
  </si>
  <si>
    <t>loop1_429</t>
  </si>
  <si>
    <t>loop1_430</t>
  </si>
  <si>
    <t>loop1_431</t>
  </si>
  <si>
    <t>loop1_432</t>
  </si>
  <si>
    <t>loop1_433</t>
  </si>
  <si>
    <t>loop1_434</t>
  </si>
  <si>
    <t>loop1_435</t>
  </si>
  <si>
    <t>loop1_436</t>
  </si>
  <si>
    <t>loop1_437</t>
  </si>
  <si>
    <t>loop1_438</t>
  </si>
  <si>
    <t>loop1_439</t>
  </si>
  <si>
    <t>loop1_440</t>
  </si>
  <si>
    <t>loop1_441</t>
  </si>
  <si>
    <t>loop1_442</t>
  </si>
  <si>
    <t>loop1_443</t>
  </si>
  <si>
    <t>loop1_444</t>
  </si>
  <si>
    <t>loop1_445</t>
  </si>
  <si>
    <t>loop1_446</t>
  </si>
  <si>
    <t>loop1_447</t>
  </si>
  <si>
    <t>loop1_448</t>
  </si>
  <si>
    <t>loop1_449</t>
  </si>
  <si>
    <t>loop1_450</t>
  </si>
  <si>
    <t>loop1_451</t>
  </si>
  <si>
    <t>loop1_452</t>
  </si>
  <si>
    <t>loop1_453</t>
  </si>
  <si>
    <t>loop1_454</t>
  </si>
  <si>
    <t>loop1_455</t>
  </si>
  <si>
    <t>loop1_456</t>
  </si>
  <si>
    <t>loop1_457</t>
  </si>
  <si>
    <t>loop1_458</t>
  </si>
  <si>
    <t>loop1_459</t>
  </si>
  <si>
    <t>loop1_460</t>
  </si>
  <si>
    <t>loop1_461</t>
  </si>
  <si>
    <t>loop1_462</t>
  </si>
  <si>
    <t>loop1_463</t>
  </si>
  <si>
    <t>loop1_464</t>
  </si>
  <si>
    <t>loop1_465</t>
  </si>
  <si>
    <t>loop1_466</t>
  </si>
  <si>
    <t>loop1_467</t>
  </si>
  <si>
    <t>loop1_468</t>
  </si>
  <si>
    <t>loop1_469</t>
  </si>
  <si>
    <t>loop1_470</t>
  </si>
  <si>
    <t>loop1_471</t>
  </si>
  <si>
    <t>loop1_472</t>
  </si>
  <si>
    <t>loop1_473</t>
  </si>
  <si>
    <t>loop1_474</t>
  </si>
  <si>
    <t>loop1_475</t>
  </si>
  <si>
    <t>loop1_476</t>
  </si>
  <si>
    <t>loop1_477</t>
  </si>
  <si>
    <t>loop1_478</t>
  </si>
  <si>
    <t>loop1_479</t>
  </si>
  <si>
    <t>loop1_480</t>
  </si>
  <si>
    <t>loop1_481</t>
  </si>
  <si>
    <t>loop1_482</t>
  </si>
  <si>
    <t>loop1_483</t>
  </si>
  <si>
    <t>loop1_484</t>
  </si>
  <si>
    <t>loop1_485</t>
  </si>
  <si>
    <t>loop1_486</t>
  </si>
  <si>
    <t>loop1_487</t>
  </si>
  <si>
    <t>loop1_488</t>
  </si>
  <si>
    <t>loop1_489</t>
  </si>
  <si>
    <t>loop1_490</t>
  </si>
  <si>
    <t>loop1_491</t>
  </si>
  <si>
    <t>loop1_492</t>
  </si>
  <si>
    <t>loop1_493</t>
  </si>
  <si>
    <t>loop1_494</t>
  </si>
  <si>
    <t>loop1_495</t>
  </si>
  <si>
    <t>loop1_496</t>
  </si>
  <si>
    <t>loop1_497</t>
  </si>
  <si>
    <t>loop1_498</t>
  </si>
  <si>
    <t>loop1_499</t>
  </si>
  <si>
    <t>loop1_500</t>
  </si>
  <si>
    <t>loop1_501</t>
  </si>
  <si>
    <t>loop1_502</t>
  </si>
  <si>
    <t>loop1_503</t>
  </si>
  <si>
    <t>loop1_504</t>
  </si>
  <si>
    <t>loop1_505</t>
  </si>
  <si>
    <t>loop1_506</t>
  </si>
  <si>
    <t>loop1_507</t>
  </si>
  <si>
    <t>loop1_508</t>
  </si>
  <si>
    <t>loop1_509</t>
  </si>
  <si>
    <t>loop1_510</t>
  </si>
  <si>
    <t>loop1_511</t>
  </si>
  <si>
    <t>loop1_512</t>
  </si>
  <si>
    <t>loop1_513</t>
  </si>
  <si>
    <t>loop1_514</t>
  </si>
  <si>
    <t>loop1_515</t>
  </si>
  <si>
    <t>loop1_516</t>
  </si>
  <si>
    <t>loop1_517</t>
  </si>
  <si>
    <t>loop1_518</t>
  </si>
  <si>
    <t>loop1_519</t>
  </si>
  <si>
    <t>loop1_520</t>
  </si>
  <si>
    <t>loop1_521</t>
  </si>
  <si>
    <t>loop1_522</t>
  </si>
  <si>
    <t>loop1_523</t>
  </si>
  <si>
    <t>loop1_524</t>
  </si>
  <si>
    <t>loop1_525</t>
  </si>
  <si>
    <t>loop1_526</t>
  </si>
  <si>
    <t>loop1_527</t>
  </si>
  <si>
    <t>loop1_528</t>
  </si>
  <si>
    <t>loop1_529</t>
  </si>
  <si>
    <t>loop1_530</t>
  </si>
  <si>
    <t>loop1_531</t>
  </si>
  <si>
    <t>loop1_532</t>
  </si>
  <si>
    <t>loop1_533</t>
  </si>
  <si>
    <t>loop1_534</t>
  </si>
  <si>
    <t>loop1_535</t>
  </si>
  <si>
    <t>loop1_536</t>
  </si>
  <si>
    <t>loop1_537</t>
  </si>
  <si>
    <t>loop1_538</t>
  </si>
  <si>
    <t>loop1_539</t>
  </si>
  <si>
    <t>loop1_540</t>
  </si>
  <si>
    <t>loop1_541</t>
  </si>
  <si>
    <t>loop1_542</t>
  </si>
  <si>
    <t>loop1_543</t>
  </si>
  <si>
    <t>loop1_544</t>
  </si>
  <si>
    <t>loop1_545</t>
  </si>
  <si>
    <t>loop1_546</t>
  </si>
  <si>
    <t>loop1_547</t>
  </si>
  <si>
    <t>loop1_548</t>
  </si>
  <si>
    <t>loop1_549</t>
  </si>
  <si>
    <t>loop1_550</t>
  </si>
  <si>
    <t>loop1_551</t>
  </si>
  <si>
    <t>loop1_552</t>
  </si>
  <si>
    <t>loop1_553</t>
  </si>
  <si>
    <t>loop1_554</t>
  </si>
  <si>
    <t>loop1_555</t>
  </si>
  <si>
    <t>loop1_556</t>
  </si>
  <si>
    <t>loop1_557</t>
  </si>
  <si>
    <t>loop1_558</t>
  </si>
  <si>
    <t>loop1_559</t>
  </si>
  <si>
    <t>loop1_560</t>
  </si>
  <si>
    <t>loop1_561</t>
  </si>
  <si>
    <t>loop1_562</t>
  </si>
  <si>
    <t>loop1_563</t>
  </si>
  <si>
    <t>loop1_564</t>
  </si>
  <si>
    <t>loop1_565</t>
  </si>
  <si>
    <t>loop1_566</t>
  </si>
  <si>
    <t>loop1_567</t>
  </si>
  <si>
    <t>loop1_568</t>
  </si>
  <si>
    <t>loop1_569</t>
  </si>
  <si>
    <t>loop1_570</t>
  </si>
  <si>
    <t>loop1_571</t>
  </si>
  <si>
    <t>loop1_572</t>
  </si>
  <si>
    <t>loop1_573</t>
  </si>
  <si>
    <t>loop1_574</t>
  </si>
  <si>
    <t>loop1_575</t>
  </si>
  <si>
    <t>loop1_576</t>
  </si>
  <si>
    <t>loop1_577</t>
  </si>
  <si>
    <t>loop1_578</t>
  </si>
  <si>
    <t>loop1_579</t>
  </si>
  <si>
    <t>loop1_580</t>
  </si>
  <si>
    <t>loop1_581</t>
  </si>
  <si>
    <t>loop1_582</t>
  </si>
  <si>
    <t>loop1_583</t>
  </si>
  <si>
    <t>loop1_584</t>
  </si>
  <si>
    <t>loop1_585</t>
  </si>
  <si>
    <t>loop1_586</t>
  </si>
  <si>
    <t>loop1_587</t>
  </si>
  <si>
    <t>loop1_588</t>
  </si>
  <si>
    <t>loop1_589</t>
  </si>
  <si>
    <t>loop1_590</t>
  </si>
  <si>
    <t>loop1_591</t>
  </si>
  <si>
    <t>loop1_592</t>
  </si>
  <si>
    <t>loop1_593</t>
  </si>
  <si>
    <t>loop1_594</t>
  </si>
  <si>
    <t>loop1_595</t>
  </si>
  <si>
    <t>loop1_596</t>
  </si>
  <si>
    <t>loop1_597</t>
  </si>
  <si>
    <t>loop1_598</t>
  </si>
  <si>
    <t>loop1_599</t>
  </si>
  <si>
    <t>loop1_600</t>
  </si>
  <si>
    <t>loop1_601</t>
  </si>
  <si>
    <t>loop1_602</t>
  </si>
  <si>
    <t>loop1_603</t>
  </si>
  <si>
    <t>loop1_604</t>
  </si>
  <si>
    <t>loop1_605</t>
  </si>
  <si>
    <t>loop1_606</t>
  </si>
  <si>
    <t>loop1_607</t>
  </si>
  <si>
    <t>loop1_608</t>
  </si>
  <si>
    <t>loop1_609</t>
  </si>
  <si>
    <t>loop1_610</t>
  </si>
  <si>
    <t>loop1_611</t>
  </si>
  <si>
    <t>loop1_612</t>
  </si>
  <si>
    <t>loop1_613</t>
  </si>
  <si>
    <t>health_facility_too_far unable_to_make_an_appointment could_not_afford_transport</t>
  </si>
  <si>
    <t>loop1_614</t>
  </si>
  <si>
    <t>loop1_615</t>
  </si>
  <si>
    <t>loop1_616</t>
  </si>
  <si>
    <t>loop1_617</t>
  </si>
  <si>
    <t>loop1_618</t>
  </si>
  <si>
    <t>loop1_619</t>
  </si>
  <si>
    <t>loop1_620</t>
  </si>
  <si>
    <t>loop1_621</t>
  </si>
  <si>
    <t>loop1_622</t>
  </si>
  <si>
    <t>loop1_623</t>
  </si>
  <si>
    <t>loop1_624</t>
  </si>
  <si>
    <t>loop1_625</t>
  </si>
  <si>
    <t>loop1_626</t>
  </si>
  <si>
    <t>loop1_627</t>
  </si>
  <si>
    <t>loop1_628</t>
  </si>
  <si>
    <t>loop1_629</t>
  </si>
  <si>
    <t>loop1_630</t>
  </si>
  <si>
    <t>loop1_631</t>
  </si>
  <si>
    <t>loop1_632</t>
  </si>
  <si>
    <t>loop1_633</t>
  </si>
  <si>
    <t>loop1_634</t>
  </si>
  <si>
    <t>loop1_635</t>
  </si>
  <si>
    <t>loop1_636</t>
  </si>
  <si>
    <t>loop1_637</t>
  </si>
  <si>
    <t>loop1_638</t>
  </si>
  <si>
    <t>loop1_639</t>
  </si>
  <si>
    <t>loop1_640</t>
  </si>
  <si>
    <t>loop1_641</t>
  </si>
  <si>
    <t>loop1_642</t>
  </si>
  <si>
    <t>loop1_643</t>
  </si>
  <si>
    <t>loop1_644</t>
  </si>
  <si>
    <t>loop1_645</t>
  </si>
  <si>
    <t>loop1_646</t>
  </si>
  <si>
    <t>loop1_647</t>
  </si>
  <si>
    <t>loop1_648</t>
  </si>
  <si>
    <t>loop1_649</t>
  </si>
  <si>
    <t>loop1_650</t>
  </si>
  <si>
    <t>loop1_651</t>
  </si>
  <si>
    <t>loop1_652</t>
  </si>
  <si>
    <t>loop1_653</t>
  </si>
  <si>
    <t>loop1_654</t>
  </si>
  <si>
    <t>loop1_655</t>
  </si>
  <si>
    <t>loop1_656</t>
  </si>
  <si>
    <t>loop1_657</t>
  </si>
  <si>
    <t>seeing_glasses remembering_concentrating</t>
  </si>
  <si>
    <t>loop1_658</t>
  </si>
  <si>
    <t>loop1_659</t>
  </si>
  <si>
    <t>loop1_660</t>
  </si>
  <si>
    <t>loop1_661</t>
  </si>
  <si>
    <t>loop1_662</t>
  </si>
  <si>
    <t>loop1_663</t>
  </si>
  <si>
    <t>loop1_664</t>
  </si>
  <si>
    <t>loop1_665</t>
  </si>
  <si>
    <t>loop1_666</t>
  </si>
  <si>
    <t>loop1_667</t>
  </si>
  <si>
    <t>loop1_668</t>
  </si>
  <si>
    <t>loop1_669</t>
  </si>
  <si>
    <t>loop1_670</t>
  </si>
  <si>
    <t>loop1_671</t>
  </si>
  <si>
    <t>loop1_672</t>
  </si>
  <si>
    <t>loop1_673</t>
  </si>
  <si>
    <t>loop1_674</t>
  </si>
  <si>
    <t>loop1_675</t>
  </si>
  <si>
    <t>loop1_676</t>
  </si>
  <si>
    <t>loop1_677</t>
  </si>
  <si>
    <t>loop1_678</t>
  </si>
  <si>
    <t>loop1_679</t>
  </si>
  <si>
    <t>loop1_680</t>
  </si>
  <si>
    <t>loop1_681</t>
  </si>
  <si>
    <t>loop1_682</t>
  </si>
  <si>
    <t>loop1_683</t>
  </si>
  <si>
    <t>loop1_684</t>
  </si>
  <si>
    <t>loop1_685</t>
  </si>
  <si>
    <t>loop1_686</t>
  </si>
  <si>
    <t>loop1_687</t>
  </si>
  <si>
    <t>loop1_688</t>
  </si>
  <si>
    <t>loop1_689</t>
  </si>
  <si>
    <t>loop1_690</t>
  </si>
  <si>
    <t>loop1_691</t>
  </si>
  <si>
    <t>loop1_692</t>
  </si>
  <si>
    <t>loop1_693</t>
  </si>
  <si>
    <t>loop1_694</t>
  </si>
  <si>
    <t>loop1_695</t>
  </si>
  <si>
    <t>loop1_696</t>
  </si>
  <si>
    <t>loop1_697</t>
  </si>
  <si>
    <t>loop1_698</t>
  </si>
  <si>
    <t>loop1_699</t>
  </si>
  <si>
    <t>loop1_700</t>
  </si>
  <si>
    <t>loop1_701</t>
  </si>
  <si>
    <t>loop1_702</t>
  </si>
  <si>
    <t>loop1_703</t>
  </si>
  <si>
    <t>loop1_704</t>
  </si>
  <si>
    <t>loop1_705</t>
  </si>
  <si>
    <t>loop1_706</t>
  </si>
  <si>
    <t>loop1_707</t>
  </si>
  <si>
    <t>loop1_708</t>
  </si>
  <si>
    <t>loop1_709</t>
  </si>
  <si>
    <t>loop1_710</t>
  </si>
  <si>
    <t>loop1_711</t>
  </si>
  <si>
    <t>loop1_712</t>
  </si>
  <si>
    <t>loop1_713</t>
  </si>
  <si>
    <t>loop1_714</t>
  </si>
  <si>
    <t>loop1_715</t>
  </si>
  <si>
    <t>loop1_716</t>
  </si>
  <si>
    <t>loop1_717</t>
  </si>
  <si>
    <t>self_dressing communicating_language</t>
  </si>
  <si>
    <t>loop1_718</t>
  </si>
  <si>
    <t>loop1_719</t>
  </si>
  <si>
    <t>loop1_720</t>
  </si>
  <si>
    <t>loop1_721</t>
  </si>
  <si>
    <t>loop1_722</t>
  </si>
  <si>
    <t>loop1_723</t>
  </si>
  <si>
    <t>loop1_724</t>
  </si>
  <si>
    <t>loop1_725</t>
  </si>
  <si>
    <t>loop1_726</t>
  </si>
  <si>
    <t>loop1_727</t>
  </si>
  <si>
    <t>loop1_728</t>
  </si>
  <si>
    <t>loop1_729</t>
  </si>
  <si>
    <t>loop1_730</t>
  </si>
  <si>
    <t>loop1_731</t>
  </si>
  <si>
    <t>loop1_732</t>
  </si>
  <si>
    <t>loop1_733</t>
  </si>
  <si>
    <t>loop1_734</t>
  </si>
  <si>
    <t>loop1_735</t>
  </si>
  <si>
    <t>loop1_736</t>
  </si>
  <si>
    <t>loop1_737</t>
  </si>
  <si>
    <t>loop1_738</t>
  </si>
  <si>
    <t>loop1_739</t>
  </si>
  <si>
    <t>loop1_740</t>
  </si>
  <si>
    <t>loop1_741</t>
  </si>
  <si>
    <t>loop1_742</t>
  </si>
  <si>
    <t>loop1_743</t>
  </si>
  <si>
    <t>loop1_744</t>
  </si>
  <si>
    <t>loop1_745</t>
  </si>
  <si>
    <t>loop1_746</t>
  </si>
  <si>
    <t>loop1_747</t>
  </si>
  <si>
    <t>loop1_748</t>
  </si>
  <si>
    <t>loop1_749</t>
  </si>
  <si>
    <t>loop1_750</t>
  </si>
  <si>
    <t>loop1_751</t>
  </si>
  <si>
    <t>loop1_752</t>
  </si>
  <si>
    <t>loop1_753</t>
  </si>
  <si>
    <t>loop1_754</t>
  </si>
  <si>
    <t>loop1_755</t>
  </si>
  <si>
    <t>loop1_756</t>
  </si>
  <si>
    <t>loop1_757</t>
  </si>
  <si>
    <t>loop1_758</t>
  </si>
  <si>
    <t>loop1_759</t>
  </si>
  <si>
    <t>loop1_760</t>
  </si>
  <si>
    <t>loop1_761</t>
  </si>
  <si>
    <t>loop1_762</t>
  </si>
  <si>
    <t>loop1_763</t>
  </si>
  <si>
    <t>loop1_764</t>
  </si>
  <si>
    <t>loop1_765</t>
  </si>
  <si>
    <t>loop1_766</t>
  </si>
  <si>
    <t>loop1_767</t>
  </si>
  <si>
    <t>loop1_768</t>
  </si>
  <si>
    <t>loop1_769</t>
  </si>
  <si>
    <t>loop1_770</t>
  </si>
  <si>
    <t>loop1_771</t>
  </si>
  <si>
    <t>loop1_772</t>
  </si>
  <si>
    <t>loop1_773</t>
  </si>
  <si>
    <t>loop1_774</t>
  </si>
  <si>
    <t>loop1_775</t>
  </si>
  <si>
    <t>loop1_776</t>
  </si>
  <si>
    <t>loop1_777</t>
  </si>
  <si>
    <t>loop1_778</t>
  </si>
  <si>
    <t>loop1_779</t>
  </si>
  <si>
    <t>loop1_780</t>
  </si>
  <si>
    <t>loop1_781</t>
  </si>
  <si>
    <t>loop1_782</t>
  </si>
  <si>
    <t>loop1_783</t>
  </si>
  <si>
    <t>loop1_784</t>
  </si>
  <si>
    <t>loop1_785</t>
  </si>
  <si>
    <t>loop1_786</t>
  </si>
  <si>
    <t>loop1_787</t>
  </si>
  <si>
    <t>loop1_788</t>
  </si>
  <si>
    <t>loop1_789</t>
  </si>
  <si>
    <t>loop1_790</t>
  </si>
  <si>
    <t>loop1_791</t>
  </si>
  <si>
    <t>loop1_792</t>
  </si>
  <si>
    <t>loop1_793</t>
  </si>
  <si>
    <t>loop1_794</t>
  </si>
  <si>
    <t>hearing_aid walking_steps</t>
  </si>
  <si>
    <t>loop1_795</t>
  </si>
  <si>
    <t>loop1_796</t>
  </si>
  <si>
    <t>loop1_797</t>
  </si>
  <si>
    <t>loop1_798</t>
  </si>
  <si>
    <t>loop1_799</t>
  </si>
  <si>
    <t>loop1_800</t>
  </si>
  <si>
    <t>loop1_801</t>
  </si>
  <si>
    <t>loop1_802</t>
  </si>
  <si>
    <t>loop1_803</t>
  </si>
  <si>
    <t>loop1_804</t>
  </si>
  <si>
    <t>loop1_805</t>
  </si>
  <si>
    <t>loop1_806</t>
  </si>
  <si>
    <t>loop1_807</t>
  </si>
  <si>
    <t>loop1_808</t>
  </si>
  <si>
    <t>loop1_809</t>
  </si>
  <si>
    <t>loop1_810</t>
  </si>
  <si>
    <t>loop1_811</t>
  </si>
  <si>
    <t>loop1_812</t>
  </si>
  <si>
    <t>loop1_813</t>
  </si>
  <si>
    <t>loop1_814</t>
  </si>
  <si>
    <t>loop1_815</t>
  </si>
  <si>
    <t>loop1_816</t>
  </si>
  <si>
    <t>loop1_817</t>
  </si>
  <si>
    <t>loop1_818</t>
  </si>
  <si>
    <t>loop1_819</t>
  </si>
  <si>
    <t>loop1_820</t>
  </si>
  <si>
    <t>loop1_821</t>
  </si>
  <si>
    <t>loop1_822</t>
  </si>
  <si>
    <t>loop1_823</t>
  </si>
  <si>
    <t>loop1_824</t>
  </si>
  <si>
    <t>loop1_825</t>
  </si>
  <si>
    <t>loop1_826</t>
  </si>
  <si>
    <t>loop1_827</t>
  </si>
  <si>
    <t>loop1_828</t>
  </si>
  <si>
    <t>loop1_829</t>
  </si>
  <si>
    <t>loop1_830</t>
  </si>
  <si>
    <t>loop1_831</t>
  </si>
  <si>
    <t>hearing_aid walking_steps remembering_concentrating self_dressing</t>
  </si>
  <si>
    <t>loop1_832</t>
  </si>
  <si>
    <t>loop1_833</t>
  </si>
  <si>
    <t>loop1_834</t>
  </si>
  <si>
    <t>loop1_835</t>
  </si>
  <si>
    <t>loop1_836</t>
  </si>
  <si>
    <t>loop1_837</t>
  </si>
  <si>
    <t>loop1_838</t>
  </si>
  <si>
    <t>loop1_839</t>
  </si>
  <si>
    <t>loop1_840</t>
  </si>
  <si>
    <t>loop1_841</t>
  </si>
  <si>
    <t>loop1_842</t>
  </si>
  <si>
    <t>loop1_843</t>
  </si>
  <si>
    <t>loop1_844</t>
  </si>
  <si>
    <t>loop1_845</t>
  </si>
  <si>
    <t>loop1_846</t>
  </si>
  <si>
    <t>loop1_847</t>
  </si>
  <si>
    <t>loop1_848</t>
  </si>
  <si>
    <t>hearing_aid self_dressing</t>
  </si>
  <si>
    <t>loop1_849</t>
  </si>
  <si>
    <t>loop1_850</t>
  </si>
  <si>
    <t>loop1_851</t>
  </si>
  <si>
    <t>loop1_852</t>
  </si>
  <si>
    <t>remembering_concentrating communicating_language</t>
  </si>
  <si>
    <t>loop1_853</t>
  </si>
  <si>
    <t>loop1_854</t>
  </si>
  <si>
    <t>loop1_855</t>
  </si>
  <si>
    <t>loop1_856</t>
  </si>
  <si>
    <t>loop1_857</t>
  </si>
  <si>
    <t>loop1_858</t>
  </si>
  <si>
    <t>loop1_859</t>
  </si>
  <si>
    <t>loop1_860</t>
  </si>
  <si>
    <t>loop1_861</t>
  </si>
  <si>
    <t>loop1_862</t>
  </si>
  <si>
    <t>loop1_863</t>
  </si>
  <si>
    <t>loop1_864</t>
  </si>
  <si>
    <t>loop1_865</t>
  </si>
  <si>
    <t>seeing_glasses remembering_concentrating communicating_language</t>
  </si>
  <si>
    <t>loop1_866</t>
  </si>
  <si>
    <t>loop1_867</t>
  </si>
  <si>
    <t>loop1_868</t>
  </si>
  <si>
    <t>loop1_869</t>
  </si>
  <si>
    <t>loop1_870</t>
  </si>
  <si>
    <t>loop1_871</t>
  </si>
  <si>
    <t>loop1_872</t>
  </si>
  <si>
    <t>loop1_873</t>
  </si>
  <si>
    <t>loop1_874</t>
  </si>
  <si>
    <t>loop1_875</t>
  </si>
  <si>
    <t>loop1_876</t>
  </si>
  <si>
    <t>loop1_877</t>
  </si>
  <si>
    <t>loop1_878</t>
  </si>
  <si>
    <t>loop1_879</t>
  </si>
  <si>
    <t>loop1_880</t>
  </si>
  <si>
    <t>loop1_881</t>
  </si>
  <si>
    <t>loop1_882</t>
  </si>
  <si>
    <t>loop1_883</t>
  </si>
  <si>
    <t>loop1_884</t>
  </si>
  <si>
    <t>loop1_885</t>
  </si>
  <si>
    <t>loop1_886</t>
  </si>
  <si>
    <t>loop1_887</t>
  </si>
  <si>
    <t>loop1_888</t>
  </si>
  <si>
    <t>loop1_889</t>
  </si>
  <si>
    <t>loop1_890</t>
  </si>
  <si>
    <t>loop1_891</t>
  </si>
  <si>
    <t>loop1_892</t>
  </si>
  <si>
    <t>loop1_893</t>
  </si>
  <si>
    <t>loop1_894</t>
  </si>
  <si>
    <t>loop1_895</t>
  </si>
  <si>
    <t>loop1_896</t>
  </si>
  <si>
    <t>loop1_897</t>
  </si>
  <si>
    <t>loop1_898</t>
  </si>
  <si>
    <t>loop1_899</t>
  </si>
  <si>
    <t>loop1_900</t>
  </si>
  <si>
    <t>loop1_901</t>
  </si>
  <si>
    <t>loop1_902</t>
  </si>
  <si>
    <t>loop1_903</t>
  </si>
  <si>
    <t>Born in Moldova; awaiting Ukrainian citizenship registration</t>
  </si>
  <si>
    <t>loop1_904</t>
  </si>
  <si>
    <t>loop1_905</t>
  </si>
  <si>
    <t>loop1_906</t>
  </si>
  <si>
    <t>loop1_907</t>
  </si>
  <si>
    <t>loop1_908</t>
  </si>
  <si>
    <t>loop1_909</t>
  </si>
  <si>
    <t>loop1_910</t>
  </si>
  <si>
    <t>loop1_911</t>
  </si>
  <si>
    <t>loop1_912</t>
  </si>
  <si>
    <t>loop1_913</t>
  </si>
  <si>
    <t>loop1_914</t>
  </si>
  <si>
    <t>loop1_915</t>
  </si>
  <si>
    <t>loop1_916</t>
  </si>
  <si>
    <t>loop1_917</t>
  </si>
  <si>
    <t>loop1_918</t>
  </si>
  <si>
    <t>loop1_919</t>
  </si>
  <si>
    <t>loop1_920</t>
  </si>
  <si>
    <t>loop1_921</t>
  </si>
  <si>
    <t>loop1_922</t>
  </si>
  <si>
    <t>loop1_923</t>
  </si>
  <si>
    <t>loop1_924</t>
  </si>
  <si>
    <t>loop1_925</t>
  </si>
  <si>
    <t>loop1_926</t>
  </si>
  <si>
    <t>loop1_927</t>
  </si>
  <si>
    <t>loop1_928</t>
  </si>
  <si>
    <t>loop1_929</t>
  </si>
  <si>
    <t>loop1_930</t>
  </si>
  <si>
    <t>loop1_931</t>
  </si>
  <si>
    <t>loop1_932</t>
  </si>
  <si>
    <t>loop1_933</t>
  </si>
  <si>
    <t>loop1_934</t>
  </si>
  <si>
    <t>loop1_935</t>
  </si>
  <si>
    <t>loop1_936</t>
  </si>
  <si>
    <t>loop1_937</t>
  </si>
  <si>
    <t>loop1_938</t>
  </si>
  <si>
    <t>loop1_939</t>
  </si>
  <si>
    <t>loop1_940</t>
  </si>
  <si>
    <t>loop1_941</t>
  </si>
  <si>
    <t>loop1_942</t>
  </si>
  <si>
    <t>loop1_943</t>
  </si>
  <si>
    <t>loop1_944</t>
  </si>
  <si>
    <t>loop1_945</t>
  </si>
  <si>
    <t>loop1_946</t>
  </si>
  <si>
    <t>loop1_947</t>
  </si>
  <si>
    <t>loop1_948</t>
  </si>
  <si>
    <t>loop1_949</t>
  </si>
  <si>
    <t>loop1_950</t>
  </si>
  <si>
    <t>loop1_951</t>
  </si>
  <si>
    <t>loop1_952</t>
  </si>
  <si>
    <t>loop1_953</t>
  </si>
  <si>
    <t>loop1_954</t>
  </si>
  <si>
    <t>loop1_955</t>
  </si>
  <si>
    <t>loop1_956</t>
  </si>
  <si>
    <t>loop1_957</t>
  </si>
  <si>
    <t>loop1_958</t>
  </si>
  <si>
    <t>loop1_959</t>
  </si>
  <si>
    <t>loop1_960</t>
  </si>
  <si>
    <t>loop1_961</t>
  </si>
  <si>
    <t>loop1_962</t>
  </si>
  <si>
    <t>loop1_963</t>
  </si>
  <si>
    <t>loop1_964</t>
  </si>
  <si>
    <t>loop1_965</t>
  </si>
  <si>
    <t>loop1_966</t>
  </si>
  <si>
    <t>loop1_967</t>
  </si>
  <si>
    <t>loop1_968</t>
  </si>
  <si>
    <t>loop1_969</t>
  </si>
  <si>
    <t>loop1_970</t>
  </si>
  <si>
    <t>loop1_971</t>
  </si>
  <si>
    <t>loop1_972</t>
  </si>
  <si>
    <t>loop1_973</t>
  </si>
  <si>
    <t>loop1_974</t>
  </si>
  <si>
    <t>loop1_975</t>
  </si>
  <si>
    <t>loop1_976</t>
  </si>
  <si>
    <t>loop1_977</t>
  </si>
  <si>
    <t>loop1_978</t>
  </si>
  <si>
    <t>loop1_979</t>
  </si>
  <si>
    <t>loop1_980</t>
  </si>
  <si>
    <t>loop1_981</t>
  </si>
  <si>
    <t>loop1_982</t>
  </si>
  <si>
    <t>loop1_983</t>
  </si>
  <si>
    <t>loop1_984</t>
  </si>
  <si>
    <t>loop1_985</t>
  </si>
  <si>
    <t>loop1_986</t>
  </si>
  <si>
    <t>loop1_987</t>
  </si>
  <si>
    <t>loop1_988</t>
  </si>
  <si>
    <t>loop1_989</t>
  </si>
  <si>
    <t>loop1_990</t>
  </si>
  <si>
    <t>loop1_991</t>
  </si>
  <si>
    <t>loop1_992</t>
  </si>
  <si>
    <t>loop1_993</t>
  </si>
  <si>
    <t>loop1_994</t>
  </si>
  <si>
    <t>loop1_995</t>
  </si>
  <si>
    <t>loop1_996</t>
  </si>
  <si>
    <t>loop1_997</t>
  </si>
  <si>
    <t>loop1_998</t>
  </si>
  <si>
    <t>loop1_999</t>
  </si>
  <si>
    <t>loop1_1000</t>
  </si>
  <si>
    <t>loop1_1001</t>
  </si>
  <si>
    <t>loop1_1002</t>
  </si>
  <si>
    <t>loop1_1003</t>
  </si>
  <si>
    <t>loop1_1004</t>
  </si>
  <si>
    <t>loop1_1005</t>
  </si>
  <si>
    <t>loop1_1006</t>
  </si>
  <si>
    <t>loop1_1007</t>
  </si>
  <si>
    <t>loop1_1008</t>
  </si>
  <si>
    <t>loop1_1009</t>
  </si>
  <si>
    <t>loop1_1010</t>
  </si>
  <si>
    <t>loop1_1011</t>
  </si>
  <si>
    <t>loop1_1012</t>
  </si>
  <si>
    <t>loop1_1013</t>
  </si>
  <si>
    <t>loop1_1014</t>
  </si>
  <si>
    <t>loop1_1015</t>
  </si>
  <si>
    <t>loop1_1016</t>
  </si>
  <si>
    <t>loop1_1017</t>
  </si>
  <si>
    <t>loop1_1018</t>
  </si>
  <si>
    <t>loop1_1019</t>
  </si>
  <si>
    <t>loop1_1020</t>
  </si>
  <si>
    <t>loop1_1021</t>
  </si>
  <si>
    <t>loop1_1022</t>
  </si>
  <si>
    <t>loop1_1023</t>
  </si>
  <si>
    <t>loop1_1024</t>
  </si>
  <si>
    <t>loop1_1025</t>
  </si>
  <si>
    <t>loop1_1026</t>
  </si>
  <si>
    <t>loop1_1027</t>
  </si>
  <si>
    <t>loop1_1028</t>
  </si>
  <si>
    <t>loop1_1029</t>
  </si>
  <si>
    <t>loop1_1030</t>
  </si>
  <si>
    <t>loop1_1031</t>
  </si>
  <si>
    <t>loop1_1032</t>
  </si>
  <si>
    <t>loop1_1033</t>
  </si>
  <si>
    <t>loop1_1034</t>
  </si>
  <si>
    <t>loop1_1035</t>
  </si>
  <si>
    <t>loop1_1036</t>
  </si>
  <si>
    <t>loop1_1037</t>
  </si>
  <si>
    <t>loop1_1038</t>
  </si>
  <si>
    <t>loop1_1039</t>
  </si>
  <si>
    <t>loop1_1040</t>
  </si>
  <si>
    <t>loop1_1041</t>
  </si>
  <si>
    <t>loop1_1042</t>
  </si>
  <si>
    <t>loop1_1043</t>
  </si>
  <si>
    <t>loop1_1044</t>
  </si>
  <si>
    <t>loop1_1045</t>
  </si>
  <si>
    <t>loop1_1046</t>
  </si>
  <si>
    <t>loop1_1047</t>
  </si>
  <si>
    <t>loop1_1048</t>
  </si>
  <si>
    <t>loop1_1049</t>
  </si>
  <si>
    <t>loop1_1050</t>
  </si>
  <si>
    <t>loop1_1051</t>
  </si>
  <si>
    <t>loop1_1052</t>
  </si>
  <si>
    <t>loop1_1053</t>
  </si>
  <si>
    <t>loop1_1054</t>
  </si>
  <si>
    <t>loop1_1055</t>
  </si>
  <si>
    <t>loop1_1056</t>
  </si>
  <si>
    <t>loop1_1057</t>
  </si>
  <si>
    <t>loop1_1058</t>
  </si>
  <si>
    <t>loop1_1059</t>
  </si>
  <si>
    <t>loop1_1060</t>
  </si>
  <si>
    <t>loop1_1061</t>
  </si>
  <si>
    <t>loop1_1062</t>
  </si>
  <si>
    <t>loop1_1063</t>
  </si>
  <si>
    <t>loop1_1064</t>
  </si>
  <si>
    <t>loop1_1065</t>
  </si>
  <si>
    <t>loop1_1066</t>
  </si>
  <si>
    <t>loop1_1067</t>
  </si>
  <si>
    <t>loop1_1068</t>
  </si>
  <si>
    <t>loop1_1069</t>
  </si>
  <si>
    <t>loop1_1070</t>
  </si>
  <si>
    <t>loop1_1071</t>
  </si>
  <si>
    <t>loop1_1072</t>
  </si>
  <si>
    <t>loop1_1073</t>
  </si>
  <si>
    <t>loop1_1074</t>
  </si>
  <si>
    <t>loop1_1075</t>
  </si>
  <si>
    <t>loop1_1076</t>
  </si>
  <si>
    <t>loop1_1077</t>
  </si>
  <si>
    <t>loop1_1078</t>
  </si>
  <si>
    <t>loop1_1079</t>
  </si>
  <si>
    <t>loop1_1080</t>
  </si>
  <si>
    <t>loop1_1081</t>
  </si>
  <si>
    <t>loop1_1082</t>
  </si>
  <si>
    <t>loop1_1083</t>
  </si>
  <si>
    <t>loop1_1084</t>
  </si>
  <si>
    <t>loop1_1085</t>
  </si>
  <si>
    <t>loop1_1086</t>
  </si>
  <si>
    <t>loop1_1087</t>
  </si>
  <si>
    <t>loop1_1088</t>
  </si>
  <si>
    <t>loop1_1089</t>
  </si>
  <si>
    <t>loop1_1090</t>
  </si>
  <si>
    <t>loop1_1091</t>
  </si>
  <si>
    <t>loop1_1092</t>
  </si>
  <si>
    <t>loop1_1093</t>
  </si>
  <si>
    <t>loop1_1094</t>
  </si>
  <si>
    <t>loop1_1095</t>
  </si>
  <si>
    <t>loop1_1096</t>
  </si>
  <si>
    <t>loop1_1097</t>
  </si>
  <si>
    <t>loop1_1098</t>
  </si>
  <si>
    <t>loop1_1099</t>
  </si>
  <si>
    <t>loop1_1100</t>
  </si>
  <si>
    <t>loop1_1101</t>
  </si>
  <si>
    <t>loop1_1102</t>
  </si>
  <si>
    <t>loop1_1103</t>
  </si>
  <si>
    <t>loop1_1104</t>
  </si>
  <si>
    <t>loop1_1105</t>
  </si>
  <si>
    <t>loop1_1106</t>
  </si>
  <si>
    <t>loop1_1107</t>
  </si>
  <si>
    <t>loop1_1108</t>
  </si>
  <si>
    <t>loop1_1109</t>
  </si>
  <si>
    <t>loop1_1110</t>
  </si>
  <si>
    <t>loop1_1111</t>
  </si>
  <si>
    <t>loop1_1112</t>
  </si>
  <si>
    <t>loop1_1113</t>
  </si>
  <si>
    <t>loop1_1114</t>
  </si>
  <si>
    <t>loop1_1115</t>
  </si>
  <si>
    <t>loop1_1116</t>
  </si>
  <si>
    <t>loop1_1117</t>
  </si>
  <si>
    <t>loop1_1118</t>
  </si>
  <si>
    <t>loop1_1119</t>
  </si>
  <si>
    <t>loop1_1120</t>
  </si>
  <si>
    <t>loop1_1121</t>
  </si>
  <si>
    <t>loop1_1122</t>
  </si>
  <si>
    <t>loop1_1123</t>
  </si>
  <si>
    <t>loop1_1124</t>
  </si>
  <si>
    <t>loop1_1125</t>
  </si>
  <si>
    <t>loop1_1126</t>
  </si>
  <si>
    <t>loop1_1127</t>
  </si>
  <si>
    <t>loop1_1128</t>
  </si>
  <si>
    <t>loop1_1129</t>
  </si>
  <si>
    <t>loop1_1130</t>
  </si>
  <si>
    <t>loop1_1131</t>
  </si>
  <si>
    <t>loop1_1132</t>
  </si>
  <si>
    <t>loop1_1133</t>
  </si>
  <si>
    <t>loop1_1134</t>
  </si>
  <si>
    <t>loop1_1135</t>
  </si>
  <si>
    <t>loop1_1136</t>
  </si>
  <si>
    <t>loop1_1137</t>
  </si>
  <si>
    <t>loop1_1138</t>
  </si>
  <si>
    <t>loop1_1139</t>
  </si>
  <si>
    <t>loop1_1140</t>
  </si>
  <si>
    <t>loop1_1141</t>
  </si>
  <si>
    <t>loop1_1142</t>
  </si>
  <si>
    <t>loop1_1143</t>
  </si>
  <si>
    <t>loop1_1144</t>
  </si>
  <si>
    <t>loop1_1145</t>
  </si>
  <si>
    <t>loop1_1146</t>
  </si>
  <si>
    <t>loop1_1147</t>
  </si>
  <si>
    <t>loop1_1148</t>
  </si>
  <si>
    <t>loop1_1149</t>
  </si>
  <si>
    <t>loop1_1150</t>
  </si>
  <si>
    <t>loop1_1151</t>
  </si>
  <si>
    <t>loop1_1152</t>
  </si>
  <si>
    <t>loop1_1153</t>
  </si>
  <si>
    <t>loop1_1154</t>
  </si>
  <si>
    <t>loop1_1155</t>
  </si>
  <si>
    <t>loop1_1156</t>
  </si>
  <si>
    <t>loop1_1157</t>
  </si>
  <si>
    <t>loop1_1158</t>
  </si>
  <si>
    <t>loop1_1159</t>
  </si>
  <si>
    <t>loop1_1160</t>
  </si>
  <si>
    <t>loop1_1161</t>
  </si>
  <si>
    <t>loop1_1162</t>
  </si>
  <si>
    <t>loop1_1163</t>
  </si>
  <si>
    <t>loop1_1164</t>
  </si>
  <si>
    <t>loop1_1165</t>
  </si>
  <si>
    <t>loop1_1166</t>
  </si>
  <si>
    <t>loop1_1167</t>
  </si>
  <si>
    <t>loop1_1168</t>
  </si>
  <si>
    <t>loop1_1169</t>
  </si>
  <si>
    <t>loop1_1170</t>
  </si>
  <si>
    <t>loop1_1171</t>
  </si>
  <si>
    <t>loop1_1172</t>
  </si>
  <si>
    <t>loop1_1173</t>
  </si>
  <si>
    <t>loop1_1174</t>
  </si>
  <si>
    <t>loop1_1175</t>
  </si>
  <si>
    <t>loop1_1176</t>
  </si>
  <si>
    <t>loop1_1177</t>
  </si>
  <si>
    <t>loop1_1178</t>
  </si>
  <si>
    <t>loop1_1179</t>
  </si>
  <si>
    <t>loop1_1180</t>
  </si>
  <si>
    <t>loop1_1181</t>
  </si>
  <si>
    <t>loop1_1182</t>
  </si>
  <si>
    <t>loop1_1183</t>
  </si>
  <si>
    <t>loop1_1184</t>
  </si>
  <si>
    <t>loop1_1185</t>
  </si>
  <si>
    <t>loop1_1186</t>
  </si>
  <si>
    <t>loop1_1187</t>
  </si>
  <si>
    <t>loop1_1188</t>
  </si>
  <si>
    <t>loop1_1189</t>
  </si>
  <si>
    <t>loop1_1190</t>
  </si>
  <si>
    <t>loop1_1191</t>
  </si>
  <si>
    <t>loop1_1192</t>
  </si>
  <si>
    <t>loop1_1193</t>
  </si>
  <si>
    <t>loop1_1194</t>
  </si>
  <si>
    <t>loop1_1195</t>
  </si>
  <si>
    <t>loop1_1196</t>
  </si>
  <si>
    <t>loop1_1197</t>
  </si>
  <si>
    <t>loop1_1198</t>
  </si>
  <si>
    <t>loop1_1199</t>
  </si>
  <si>
    <t>loop1_1200</t>
  </si>
  <si>
    <t>loop1_1201</t>
  </si>
  <si>
    <t>loop1_1202</t>
  </si>
  <si>
    <t>loop1_1203</t>
  </si>
  <si>
    <t>loop1_1204</t>
  </si>
  <si>
    <t>loop1_1205</t>
  </si>
  <si>
    <t>loop1_1206</t>
  </si>
  <si>
    <t>loop1_1207</t>
  </si>
  <si>
    <t>loop1_1208</t>
  </si>
  <si>
    <t>loop1_1209</t>
  </si>
  <si>
    <t>loop1_1210</t>
  </si>
  <si>
    <t>loop1_1211</t>
  </si>
  <si>
    <t>loop1_1212</t>
  </si>
  <si>
    <t>loop1_1213</t>
  </si>
  <si>
    <t>loop1_1214</t>
  </si>
  <si>
    <t>loop1_1215</t>
  </si>
  <si>
    <t>loop1_1216</t>
  </si>
  <si>
    <t>loop1_1217</t>
  </si>
  <si>
    <t>loop1_1218</t>
  </si>
  <si>
    <t>loop1_1219</t>
  </si>
  <si>
    <t>loop1_1220</t>
  </si>
  <si>
    <t>loop1_1221</t>
  </si>
  <si>
    <t>loop1_1222</t>
  </si>
  <si>
    <t>loop1_1223</t>
  </si>
  <si>
    <t>loop1_1224</t>
  </si>
  <si>
    <t>loop1_1225</t>
  </si>
  <si>
    <t>loop1_1226</t>
  </si>
  <si>
    <t>loop1_1227</t>
  </si>
  <si>
    <t>loop1_1228</t>
  </si>
  <si>
    <t>loop1_1229</t>
  </si>
  <si>
    <t>loop1_1230</t>
  </si>
  <si>
    <t>loop1_1231</t>
  </si>
  <si>
    <t>loop1_1232</t>
  </si>
  <si>
    <t>loop1_1233</t>
  </si>
  <si>
    <t>loop1_1234</t>
  </si>
  <si>
    <t>loop1_1235</t>
  </si>
  <si>
    <t>loop1_1236</t>
  </si>
  <si>
    <t>Job too far/long commuting distance</t>
  </si>
  <si>
    <t>loop1_1237</t>
  </si>
  <si>
    <t>loop1_1238</t>
  </si>
  <si>
    <t>loop1_1239</t>
  </si>
  <si>
    <t>loop1_1240</t>
  </si>
  <si>
    <t>loop1_1241</t>
  </si>
  <si>
    <t>loop1_1242</t>
  </si>
  <si>
    <t>loop1_1243</t>
  </si>
  <si>
    <t>loop1_1244</t>
  </si>
  <si>
    <t>loop1_1245</t>
  </si>
  <si>
    <t>loop1_1246</t>
  </si>
  <si>
    <t>loop1_1247</t>
  </si>
  <si>
    <t>loop1_1248</t>
  </si>
  <si>
    <t>loop1_1249</t>
  </si>
  <si>
    <t>loop1_1250</t>
  </si>
  <si>
    <t>loop1_1251</t>
  </si>
  <si>
    <t>loop1_1252</t>
  </si>
  <si>
    <t>loop1_1253</t>
  </si>
  <si>
    <t>loop1_1254</t>
  </si>
  <si>
    <t>loop1_1255</t>
  </si>
  <si>
    <t>loop1_1256</t>
  </si>
  <si>
    <t>loop1_1257</t>
  </si>
  <si>
    <t>loop1_1258</t>
  </si>
  <si>
    <t>loop1_1259</t>
  </si>
  <si>
    <t>loop1_1260</t>
  </si>
  <si>
    <t>loop1_1261</t>
  </si>
  <si>
    <t>loop1_1262</t>
  </si>
  <si>
    <t>loop1_1263</t>
  </si>
  <si>
    <t>seeing_glasses hearing_aid remembering_concentrating</t>
  </si>
  <si>
    <t>loop1_1264</t>
  </si>
  <si>
    <t>loop1_1265</t>
  </si>
  <si>
    <t>loop1_1266</t>
  </si>
  <si>
    <t>loop1_1267</t>
  </si>
  <si>
    <t>loop1_1268</t>
  </si>
  <si>
    <t>loop1_1269</t>
  </si>
  <si>
    <t>loop1_1270</t>
  </si>
  <si>
    <t>loop1_1271</t>
  </si>
  <si>
    <t>loop1_1272</t>
  </si>
  <si>
    <t>loop1_1273</t>
  </si>
  <si>
    <t>loop1_1274</t>
  </si>
  <si>
    <t>loop1_1275</t>
  </si>
  <si>
    <t>loop1_1276</t>
  </si>
  <si>
    <t>loop1_1277</t>
  </si>
  <si>
    <t>loop1_1278</t>
  </si>
  <si>
    <t>loop1_1279</t>
  </si>
  <si>
    <t>loop1_1280</t>
  </si>
  <si>
    <t>loop1_1281</t>
  </si>
  <si>
    <t>loop1_1282</t>
  </si>
  <si>
    <t>loop1_1283</t>
  </si>
  <si>
    <t>loop1_1284</t>
  </si>
  <si>
    <t>loop1_1285</t>
  </si>
  <si>
    <t>loop1_1286</t>
  </si>
  <si>
    <t>loop1_1287</t>
  </si>
  <si>
    <t>loop1_1288</t>
  </si>
  <si>
    <t>loop1_1289</t>
  </si>
  <si>
    <t>loop1_1290</t>
  </si>
  <si>
    <t>loop1_1291</t>
  </si>
  <si>
    <t>loop1_1292</t>
  </si>
  <si>
    <t>loop1_1293</t>
  </si>
  <si>
    <t>loop1_1294</t>
  </si>
  <si>
    <t>loop1_1295</t>
  </si>
  <si>
    <t>loop1_1296</t>
  </si>
  <si>
    <t>loop1_1297</t>
  </si>
  <si>
    <t>loop1_1298</t>
  </si>
  <si>
    <t>loop1_1299</t>
  </si>
  <si>
    <t>loop1_1300</t>
  </si>
  <si>
    <t>loop1_1301</t>
  </si>
  <si>
    <t>hearing_aid walking_steps self_dressing</t>
  </si>
  <si>
    <t>loop1_1302</t>
  </si>
  <si>
    <t>loop1_1303</t>
  </si>
  <si>
    <t>loop1_1304</t>
  </si>
  <si>
    <t>loop1_1305</t>
  </si>
  <si>
    <t>loop1_1306</t>
  </si>
  <si>
    <t>loop1_1307</t>
  </si>
  <si>
    <t>loop1_1308</t>
  </si>
  <si>
    <t>loop1_1309</t>
  </si>
  <si>
    <t>loop1_1310</t>
  </si>
  <si>
    <t>loop1_1311</t>
  </si>
  <si>
    <t>loop1_1312</t>
  </si>
  <si>
    <t>loop1_1313</t>
  </si>
  <si>
    <t>loop1_1314</t>
  </si>
  <si>
    <t>loop1_1315</t>
  </si>
  <si>
    <t>loop1_1316</t>
  </si>
  <si>
    <t>loop1_1317</t>
  </si>
  <si>
    <t>loop1_1318</t>
  </si>
  <si>
    <t>loop1_1319</t>
  </si>
  <si>
    <t>loop1_1320</t>
  </si>
  <si>
    <t>loop1_1321</t>
  </si>
  <si>
    <t>loop1_1322</t>
  </si>
  <si>
    <t>loop1_1323</t>
  </si>
  <si>
    <t>loop1_1324</t>
  </si>
  <si>
    <t>loop1_1325</t>
  </si>
  <si>
    <t>loop1_1326</t>
  </si>
  <si>
    <t>loop1_1327</t>
  </si>
  <si>
    <t>loop1_1328</t>
  </si>
  <si>
    <t>loop1_1329</t>
  </si>
  <si>
    <t>loop1_1330</t>
  </si>
  <si>
    <t>loop1_1331</t>
  </si>
  <si>
    <t>loop1_1332</t>
  </si>
  <si>
    <t>loop1_1333</t>
  </si>
  <si>
    <t>loop1_1334</t>
  </si>
  <si>
    <t>loop1_1335</t>
  </si>
  <si>
    <t>loop1_1336</t>
  </si>
  <si>
    <t>loop1_1337</t>
  </si>
  <si>
    <t>loop1_1338</t>
  </si>
  <si>
    <t>loop1_1339</t>
  </si>
  <si>
    <t>loop1_1340</t>
  </si>
  <si>
    <t>loop1_1341</t>
  </si>
  <si>
    <t>loop1_1342</t>
  </si>
  <si>
    <t>loop1_1343</t>
  </si>
  <si>
    <t>loop1_1344</t>
  </si>
  <si>
    <t>loop1_1345</t>
  </si>
  <si>
    <t>Azerbaijan</t>
  </si>
  <si>
    <t>loop1_1346</t>
  </si>
  <si>
    <t>loop1_1347</t>
  </si>
  <si>
    <t>loop1_1348</t>
  </si>
  <si>
    <t>loop1_1349</t>
  </si>
  <si>
    <t>loop1_1350</t>
  </si>
  <si>
    <t>loop1_1351</t>
  </si>
  <si>
    <t>loop1_1352</t>
  </si>
  <si>
    <t>loop1_1353</t>
  </si>
  <si>
    <t>loop1_1354</t>
  </si>
  <si>
    <t>loop1_1355</t>
  </si>
  <si>
    <t>loop1_1356</t>
  </si>
  <si>
    <t>loop1_1357</t>
  </si>
  <si>
    <t>loop1_1358</t>
  </si>
  <si>
    <t>loop1_1359</t>
  </si>
  <si>
    <t>loop1_1360</t>
  </si>
  <si>
    <t>loop1_1361</t>
  </si>
  <si>
    <t>loop1_1362</t>
  </si>
  <si>
    <t>loop1_1363</t>
  </si>
  <si>
    <t>loop1_1364</t>
  </si>
  <si>
    <t>loop1_1365</t>
  </si>
  <si>
    <t>loop1_1366</t>
  </si>
  <si>
    <t>loop1_1367</t>
  </si>
  <si>
    <t>loop1_1368</t>
  </si>
  <si>
    <t>loop1_1369</t>
  </si>
  <si>
    <t>loop1_1370</t>
  </si>
  <si>
    <t>loop1_1371</t>
  </si>
  <si>
    <t>loop1_1372</t>
  </si>
  <si>
    <t>loop1_1373</t>
  </si>
  <si>
    <t>Project background</t>
  </si>
  <si>
    <t>Primary data collection time period</t>
  </si>
  <si>
    <t>Research Question</t>
  </si>
  <si>
    <t>Data collection method</t>
  </si>
  <si>
    <t>Indicator group / sector</t>
  </si>
  <si>
    <t>Indicator IMPACT</t>
  </si>
  <si>
    <t>Questionnaire Question (ENG)</t>
  </si>
  <si>
    <t>Questionnaire Question (RU)</t>
  </si>
  <si>
    <t>Instructions</t>
  </si>
  <si>
    <t>Hints / Notes (ENG)</t>
  </si>
  <si>
    <t>Hints / Notes (RU)</t>
  </si>
  <si>
    <t>Options (ENG)</t>
  </si>
  <si>
    <t>Options (RU)</t>
  </si>
  <si>
    <t>Data collection level</t>
  </si>
  <si>
    <t>Disaggregation variable(s)</t>
  </si>
  <si>
    <t>(For probability sampling) Are disaggregation variables in line with stratification plan? Y/ N</t>
  </si>
  <si>
    <t xml:space="preserve">Maps planned? </t>
  </si>
  <si>
    <t>Metadata &amp; Consent</t>
  </si>
  <si>
    <t>Household Interview</t>
  </si>
  <si>
    <t>Enumerator ID</t>
  </si>
  <si>
    <t>Enter unique ID of enumerator or name/initials</t>
  </si>
  <si>
    <t>Введите уникальный ID энумератора или имя/инициалы</t>
  </si>
  <si>
    <t>Select one</t>
  </si>
  <si>
    <t>List of enumerator IDs</t>
  </si>
  <si>
    <t>Список ID энумераторов</t>
  </si>
  <si>
    <t xml:space="preserve">Probability simple random sampling </t>
  </si>
  <si>
    <t>Age, gender, disability status, HH type, HH size, employment status, legal status</t>
  </si>
  <si>
    <t>(For the enumerator to fill) Were you able to reach the respondent?</t>
  </si>
  <si>
    <t>(для заполнения интервьюером) Удалось ли вам связаться с респондентом?</t>
  </si>
  <si>
    <t>Note</t>
  </si>
  <si>
    <t>Read</t>
  </si>
  <si>
    <t>Consent</t>
  </si>
  <si>
    <t>Individual/Respodent</t>
  </si>
  <si>
    <t>Text</t>
  </si>
  <si>
    <t>Demographics</t>
  </si>
  <si>
    <t>Respondent age</t>
  </si>
  <si>
    <t>Integer</t>
  </si>
  <si>
    <t>Household</t>
  </si>
  <si>
    <t>% of respondents currently residing in the Republic of Moldova</t>
  </si>
  <si>
    <t>List of raions assessed</t>
  </si>
  <si>
    <t>Список районов, охваченных оценкой</t>
  </si>
  <si>
    <t xml:space="preserve">List of settlements </t>
  </si>
  <si>
    <t xml:space="preserve">Список населенных пунктов </t>
  </si>
  <si>
    <t>В какой области Украины проживало большинство членов семьи до переселения?</t>
  </si>
  <si>
    <t>Length of residence in Moldova households (in months) - statistics</t>
  </si>
  <si>
    <t>Date</t>
  </si>
  <si>
    <t>Individual</t>
  </si>
  <si>
    <t>HH size</t>
  </si>
  <si>
    <t>Enumerator to read: We will now collect information about each individual in the household. We will not be collecting names or exact dates of birth. We will start with you, the main respondent, and then continue with the other household members, starting from the youngest to the oldest.</t>
  </si>
  <si>
    <t>Энумератор читает: Сейчас мы соберём информацию о каждом человеке в домохозяйстве. Мы не будем собирать имена или точные даты рождения. Мы начнём с вас, основного респондента, а затем продолжим с другими членами домохозяйства, начиная с младшего и заканчивая старшим.</t>
  </si>
  <si>
    <t>Enumerator to read: We will now collect information about individual ${iteration_hh} out of ${DR8_NUM_HH_SIZE} in the household.</t>
  </si>
  <si>
    <t>Энумератор читает: Сейчас мы соберём информацию о человеке ${iteration_hh} из ${DR8_NUM_HH_SIZE} в домохозяйстве.</t>
  </si>
  <si>
    <t>Select multiple</t>
  </si>
  <si>
    <t>Protection</t>
  </si>
  <si>
    <t xml:space="preserve">% of HH members by current legal status </t>
  </si>
  <si>
    <t>Education</t>
  </si>
  <si>
    <t>% of HH members by highest level of formal education attained to date</t>
  </si>
  <si>
    <t>% of HH members by level of education or training attended in the last 30 days</t>
  </si>
  <si>
    <t>Socio-Economic Inclusion</t>
  </si>
  <si>
    <t>% of HH members by their current work/occupation status</t>
  </si>
  <si>
    <t xml:space="preserve">% of  employed HH members (aged 15 and above) with or without a formal employment contract at their main job </t>
  </si>
  <si>
    <t>Health - Disability</t>
  </si>
  <si>
    <t>% of HH members (aged 5 and above) with difficulty seeing, even if wearing glasses</t>
  </si>
  <si>
    <t>% of HH members (aged 5 and above) with difficulty hearing, even when using hearing aids</t>
  </si>
  <si>
    <t>% of HH members (aged 5 and above) with difficulty walking or climbing steps</t>
  </si>
  <si>
    <t xml:space="preserve">% of HH members (aged 5 and above) with difficulty remembering or concentrating </t>
  </si>
  <si>
    <t xml:space="preserve">% of HH members (aged 5 and above) with difficulty with self-care, such as washing all over or dressing </t>
  </si>
  <si>
    <t xml:space="preserve">% of HH members (aged 5 and above) with difficulty communicating </t>
  </si>
  <si>
    <t>% of HH members (aged 5 and above) who have a certified disability (i.e., an official disability certificate issued in their home country or recognised in Moldova)</t>
  </si>
  <si>
    <t xml:space="preserve">Health </t>
  </si>
  <si>
    <t>% of HH members who tried to access needed health care</t>
  </si>
  <si>
    <t>% of HH members by main reason for not trying to access needed health care</t>
  </si>
  <si>
    <t xml:space="preserve">% of HH members having been able to access the needed healthcare </t>
  </si>
  <si>
    <t>% of HH members by self-reported barriers to accessing health care in the last month</t>
  </si>
  <si>
    <t>% of HH members who incurred any expenses (including gifts) for medical services they used, excluding medication</t>
  </si>
  <si>
    <t>Health Insurance</t>
  </si>
  <si>
    <t>% of HH members by primary reason for not having state-provided health insurance</t>
  </si>
  <si>
    <t>% of HHs by reasons for perceived risk of eviction</t>
  </si>
  <si>
    <t xml:space="preserve">Why do you feel at risk of eviction now or within the next six months? </t>
  </si>
  <si>
    <t xml:space="preserve">Почему вы считаете, что вам грозит выселение сейчас или в течение ближайших шести месяцев? </t>
  </si>
  <si>
    <t>% of HHs by concrete plans for seeking shelter in the first two weeks following eviction</t>
  </si>
  <si>
    <t>What are your household’s concrete plans for seeking shelter in the first two weeks following your eviction?</t>
  </si>
  <si>
    <t>Accommodation - Condition</t>
  </si>
  <si>
    <t>% of HHs living in accommodation with electricity</t>
  </si>
  <si>
    <t>% of HHs by type of heating system</t>
  </si>
  <si>
    <t>Socio-Economic Inclusion - Economic Capacity</t>
  </si>
  <si>
    <t>% of HHs that currently have an automatic washing machine in their household</t>
  </si>
  <si>
    <t xml:space="preserve">In terms of standard of living, how is your household living now compared to 12 months ago? </t>
  </si>
  <si>
    <t>Примечание: В отношении лиц, временно отсутствующих на работе (особенно моряков), в качестве источника дохода выберите «Временная, сезонная или неполная занятость (для лиц, не проживающих в данном домохозяйстве)» и укажите их среднемесячный заработок, исходя из последнего периода работы, даже если за последние 30 дней они не получали дохода.</t>
  </si>
  <si>
    <t>HH income (in MDL) from full-time employment in the last 30 days</t>
  </si>
  <si>
    <t>HH income (in MDL) from temporary, seasonal, or part-time employment in the last 30 days</t>
  </si>
  <si>
    <t>Note: If the respondent is a sailor, has a written contract, but is currently temporarily absent from work, please record their average monthly earnings based on their most recent employment period, even if they had no income in the last 30 days.</t>
  </si>
  <si>
    <t>Примечание: если респондент является моряком, имеет письменный трудовой договор, но в настоящее время временно отсутствует на работе, пожалуйста, укажите его среднемесячный заработок, исходя из последнего периода работы, даже если за последние 30 дней он не получал дохода.</t>
  </si>
  <si>
    <t>HH income (in MDL) from daily, casual, or irregular labour in the last 30 days</t>
  </si>
  <si>
    <t>HH income (in MDL) from income generated by HH's own business or production (including agriculture, livestock, fishing, food processing, home manufacture, or other business activities) in the last 30 days</t>
  </si>
  <si>
    <t>% of HHs by type of social protection benefits received from the Moldovan government in the last 30 days</t>
  </si>
  <si>
    <t>HH income (in MDL) from social protection benefits received from the Moldovan government in the last 30 days</t>
  </si>
  <si>
    <t>% of HHs by type of social protection benefits received from the Ukrainian government in the last 30 days</t>
  </si>
  <si>
    <t>HH income (in Ukrainian hryvnia) from social protection benefits received from the Ukrainian government in the last 30 days</t>
  </si>
  <si>
    <t>HH income (in MDL) from cash assistance from humanitarian organisations in the last 30 days</t>
  </si>
  <si>
    <t>HH income (in MDL) received after tax from investment returns, property rental, and other non-employment income sources in the last 30 days</t>
  </si>
  <si>
    <t>HH income (in MDL) from transfers received from relatives or friends in Ukraine in the last 30 days</t>
  </si>
  <si>
    <t>HH income (in MDL) from transfers received from relatives or friends outside Ukraine in the last 30 days</t>
  </si>
  <si>
    <t>HH income (in MDL) from loans from any sources in the last 30 days</t>
  </si>
  <si>
    <t>HH income (in MDL) from other sources in the last 30 days</t>
  </si>
  <si>
    <t>% of HHs by frequency of remittances received in the last 6 months</t>
  </si>
  <si>
    <t>% of HHs by level of reliance on remittances for meeting their financial needs</t>
  </si>
  <si>
    <t>Socio Economic Inclusion - Expenditure</t>
  </si>
  <si>
    <t>Return Intentions</t>
  </si>
  <si>
    <t>% of households by planned move location</t>
  </si>
  <si>
    <t>% of HHs by main reason for planned move</t>
  </si>
  <si>
    <t>End</t>
  </si>
  <si>
    <t>Enumerator comments</t>
  </si>
  <si>
    <t>Для энумератора: пожалуйста, добавьте здесь любые соответствующие комментарии.</t>
  </si>
  <si>
    <t>SIM inactive
Did not pick up, 1st attempt
Did not pick up, 2nd attempt
Yes
Other, please specify</t>
  </si>
  <si>
    <t>SIM-карта неактивна
Не взял(а) трубку, 1-я попытка
Не взял(а) трубку, 2-я попытка
Да
Другое, пожалуйста укажите</t>
  </si>
  <si>
    <t>Hello, my name is {enumerator_name}, and I work with REACH, an initiative of IMPACT Initiatives. We are conducting a Household Economic Capacity Assessment, in partnership with UNHCR, to better understand the living conditions, socio-economic situation, and vulnerabilities of Ukrainian refugee households in Moldova following the escalation of hostilities in February 2022.
This assessment will help humanitarian organisations and authorities improve planning and support programs by providing up-to-date, evidence-based information on aspects such as income, expenditures, accommodation, health, access to services, and other factors affecting household well-being.
We will ask questions about your household, including its composition, income and employment, expenditures, living conditions, access to services, health, and external support. Your responses will remain confidential; only aggregated findings will be shared.
I would like to mention that participation is voluntary, respondents will not be receiving any assistance or compensation directly for their participation, and there are no negative effects from not participating. 
The survey will take about 30 minutes. Please note that you can retract your participation at any time. If you prefer not to answer a specific question, just let me know, and we will skip it. If you have any questions about this research, feel free to ask now or during the interview.</t>
  </si>
  <si>
    <t>Здравствуйте, меня зовут {enumerator_name}, и я работаю в REACH — инициативе IMPACT Initiatives. Мы проводим оценку экономического потенциала домохозяйств, в сотрудничестве с УВКБ ООН, чтобы лучше понять условия жизни, социально-экономическую ситуацию и уязвимости домохозяйств украинских беженцев в Молдове после эскалации боевых действий в феврале 2022 года.
Это исследование поможет гуманитарным организациям и органам власти улучшить планирование и программы поддержки, предоставляя актуальную, основанную на данных информацию по таким аспектам, как доходы, расходы, условия проживания, здоровье, доступ к услугам и другие факторы, влияющие на благополучие домохозяйств.
Мы будем задавать вопросы о вашем домохозяйстве, включая его состав, доходы и занятость, расходы, условия проживания, доступ к услугам, здоровье и внешнюю поддержку. Ваши ответы останутся конфиденциальными; будут представлены только обобщённые результаты.
Я хотел(а) бы отметить, что участие является добровольным, респонденты не получают никакой помощи или компенсации непосредственно за участие, и отказ от участия не влечёт никаких негативных последствий.
Опрос займёт около 30 минут. Пожалуйста, обратите внимание, что вы можете отказаться от участия в любой момент. Если вы предпочитаете не отвечать на какой-либо вопрос, просто сообщите мне, и мы его пропустим. Если у вас есть вопросы об этом исследовании, вы можете задать их сейчас или в ходе интервью</t>
  </si>
  <si>
    <t>Yes
No</t>
  </si>
  <si>
    <t>Да
Нет</t>
  </si>
  <si>
    <t>Is there another member of your household who is willing to respond to this interview instead?
If the respondent did not give consent to continue with the interview.</t>
  </si>
  <si>
    <t>Есть ли другой член вашего домохозяйства, который готов ответить на этот опрос вместо вас?
Если респондент не дал согласия на продолжение опроса.</t>
  </si>
  <si>
    <t>Please provide the availability and phone number of the household member:
If the respondent mentioned another household member willing to participate in the interview.</t>
  </si>
  <si>
    <t>Пожалуйста, укажите доступность и номер телефона члена домохозяйства:
Если респондент упомянул другого члена домохозяйства, готового принять участие в опросе</t>
  </si>
  <si>
    <t>If there is nobody else in your household that wishes to take part in the interview, we will not start the interview and wish to thank you for your time.
If neither the respondent nor any other member of the household is willing to participate in the interview.</t>
  </si>
  <si>
    <t>Если в вашем домохозяйстве нет другого человека, желающего принять участие в опросе, мы не будем начинать опрос и благодарим вас за уделённое время.
Если ни респондент, ни какой-либо другой член домохозяйства не готовы участвовать в опросе</t>
  </si>
  <si>
    <t>1.	What are the demographic characteristics, household composition, and legal statuses of Ukrainian refugee households in Moldova?</t>
  </si>
  <si>
    <t>Thank you for your time. This survey is only targeting households with at least one Ukrainian refugee.
If the household does not include at least one Ukrainian refugee.</t>
  </si>
  <si>
    <t>Спасибо за ваше время. Этот опрос предназначен только для домохозяйств, в которых есть хотя бы один украинский беженец.
Если в домохозяйстве нет хотя бы одного украинского беженца</t>
  </si>
  <si>
    <t>Male
Female
Other
Prefer not to answer</t>
  </si>
  <si>
    <t>Мужской
Женский
Другой
Предпочитаю не отвечать</t>
  </si>
  <si>
    <t>Urban
Rural
Don't know</t>
  </si>
  <si>
    <t>Городская
Сельская
Не знаю</t>
  </si>
  <si>
    <t>Avtonomna Respublika Krym
Cherkaska
Chernihivska
Chernivetska
Dnipropetrovska
Donetska
Ivano-Frankivska
Kharkivska
Khersonska
Khmelnytska
Kirovohradska
Kyivska
Kyiv
Luhanska
Lvivska
Mykolaivska
Odeska
Poltavska
Rivnenska
Sumska
Ternopilska
Vinnytska
Volynska
Zakarpatska
Zaporizka
Zhytomyrska
Don't know
Prefer not to answer</t>
  </si>
  <si>
    <t>Автономная Республика Крым
Черкасская
Черниговская
Черновицкая
Днепропетровская
Донецкая
Ивано-Франковская
Харьковская
Херсонская
Хмельницкая
Кировоградская
Киевская
Киев
Луганская
Львовская
Николаевская
Одесская
Полтавская
Ровненская
Сумская
Тернопольская
Винницкая
Волынская
Закарпатская
Запорожская
Житомирская
Не знаю
Предпочитаю не отвечать</t>
  </si>
  <si>
    <t xml:space="preserve">
Male
Female
Other
Prefer not to answer</t>
  </si>
  <si>
    <t>Мужской
Женский
Другое
Предпочитаю не отвечать</t>
  </si>
  <si>
    <t>Do you/this household member make important decisions in the household? For example, major financial decisions, health care, accommodation, etc.
Among HH members aged 15 and above.</t>
  </si>
  <si>
    <t>Вы/этот член домохозяйства принимает важные решения в домохозяйстве? Например, по вопросам крупных финансовых расходов, здравоохранения, жилья и т.д.
Среди членов домохозяйства в возрасте 15 лет и старше.</t>
  </si>
  <si>
    <t>Yes
No
Do not know
Prefer not to answer</t>
  </si>
  <si>
    <t>Да
Нет
Не знаю
Предпочитаю не отвечать</t>
  </si>
  <si>
    <t>Ukrainian
Russian
Hungarian
Polish
Czech
Moldovan
Bulgarian
Slovakian
Romanian
Stateless
Other, please specify
Prefer not to answer</t>
  </si>
  <si>
    <t>Украинское
Российское
Венгерское
Польское
Чешское
Молдавское
Болгарское
Словацкое
Румынское
Без гражданства
Другое, укажите
Предпочитаю не отвечать</t>
  </si>
  <si>
    <t>Have been granted temporary protection in Moldova
Have applied for temporary protection and waiting for decision
Have been granted official refugee status, (through formal refugee determination process)
Have applied for refugee status and waiting for decision
Temporary / short-term residence permit or visa (less than 12 months - unconnected to temporary protection)
Permanent / long-term residence permit or visa (12 months or more - unconnected to temporary protection)
Visa free scheme
Have a work permit
Have a study permit
Have a visitor’s visa
Citizen 
No legal status
Other, please specify
Do not know
Prefer not to answer</t>
  </si>
  <si>
    <t>Получили временную защиту в Молдове
Подали заявление на временную защиту и ожидают решения
Получили официальный статус беженца (через формальный процесс определения беженца)
Подали заявление на статус беженца и ожидают решения
Временное / краткосрочное разрешение на проживание или виза (менее 12 месяцев — не связано с временной защитой)
Постоянное / долгосрочное разрешение на проживание или виза (12 месяцев и более — не связано с временной защитой)
Схема безвизового въезда
Имеют разрешение на работу
Имеют разрешение на учебу
Имеют туристическую визу
Гражданство
Нет законного статуса
Другое, укажите
Не знаю
Предпочитаю не отвечать</t>
  </si>
  <si>
    <t>2.	What are the main livelihood activities, employment conditions, and education participation levels among household members?</t>
  </si>
  <si>
    <t>What is the highest level of formal education that you/this household member has attained to date?
Among HH members aged 15 and above.</t>
  </si>
  <si>
    <t>Какой наивысший уровень формального образования вы/этот член домохозяйства получили на сегодняшний день?
Среди членов домохозяйства в возрасте 15 лет и старше</t>
  </si>
  <si>
    <t>No formal education
Primary education
Lower secondary / incomplete secondary
Upper secondary / high school
Vocational / technical secondary school
Post-secondary vocational / college / technical school
Bachelor’s degree (university)
Specialization
Master’s degree / professional higher education (e.g., Medicine, Pharmacy, Veterinary, Architecture)
Doctorate / Postdoctorate
Do not know
Prefer not to answer</t>
  </si>
  <si>
    <t>Без формального образования
Начальное образование
Младшие классы средней школы / неполное среднее образование
Старшие классы средней школы / средняя школа
Профессионально-техническая средняя школа
Профессиональное образование после средней школы / колледж / техникум
Степень бакалавра (университет)
Специалист
Степень магистра / профессиональное высшее образование (например, медицина, фармация, ветеринария, архитектура)
Докторская степень / постдокторантура
Не знаю
Предпочитаю не отвечать</t>
  </si>
  <si>
    <t>In the last 30 days, what level of education or training has you/this household member attended?
Among HH members aged 3 and 29.</t>
  </si>
  <si>
    <t>За последние 30 дней какое образование или профессиональную подготовку вы/этот член домохозяйства проходили?
Среди членов домохозяйства в возрасте от 3 до 29 лет</t>
  </si>
  <si>
    <t>None
Preschool
Primary school (grades 1–4)
Lower secondary / Middle school (grades 5–9)
Upper secondary / High school (grades 10–12)
Vocational / Technical school / Trade school
Short professional training / courses / workshops (non-formal education)
Post-secondary vocational / College / Center of excellence
Bachelor’s degree / University
Master’s degree / Professional higher education
Doctorate / Postdoctorate
Other, please specify
Do not know
Prefer not to answer</t>
  </si>
  <si>
    <t>Ни одно
Дошкольное образование
Начальная школа (1–4 классы)
Младшие классы средней школы (5–9 классы)
Старшая средняя школа / Старшие классы (10–12 классы)
Профессионально-техническое училище / Техникум / Ремесленное училище
Краткосрочное профессиональное обучение / курсы / семинары (неформальное образование)
Постсреднее профессиональное образование / Колледж / Центр передового опыта
Бакалавриат / Университет
Магистратура / Профессиональное высшее образование
Докторантура / Постдокторантура
Другое, пожалуйста, уточните
Не знаю
Предпочитаю не отвечать</t>
  </si>
  <si>
    <t>What is your/this household member's current work/occupation status?
Among HH members aged 15 and above.</t>
  </si>
  <si>
    <t>Каков текущий статус работы/занятости у вас/этого члена домохозяйства?
Среди членов домохозяйства в возрасте 15 лет и старше</t>
  </si>
  <si>
    <t>Employer
Self-employed
Paid employee
Unpaid family worker
Has a job/business but temporarily absent from work
Unemployed
Not looking for work
Full-time student (not working)
Homemaker
Retired / too old to work
Unable to work due to disability or long-term illness
Do not know
Prefer not to answer</t>
  </si>
  <si>
    <t>Работодатель
Самозанятый
Наёмный работник с оплатой
Семейный работник без оплаты
Есть работа/бизнес, но временно отсутствует на работе
Безработный
Не ищет работу
Студент очной формы обучения (не работает)
Домохозяйка / Домохозяин
На пенсии / слишком стар для работы
Не может работать из-за ограниченных возможностей или длительного заболевания
Не знаю
Предпочитаю не отвечать</t>
  </si>
  <si>
    <t>In the last 7 days, did you/this household member work for someone else for pay, for one or more hours?
(this includes informal or undeclared work for pay)
Among HH members aged 15 and above.</t>
  </si>
  <si>
    <t>За последние 7 дней вы/этот член домохозяйства работали на кого-либо за плату хотя бы один час?
(включая неофициальную или незадекларированную работу за плату)
Среди членов домохозяйства в возрасте 15 лет и старше.</t>
  </si>
  <si>
    <t>In the last 7 days, did you/this household member run or operate any business, farm, or other activity to earn income?
Among HH members aged 15 and above.</t>
  </si>
  <si>
    <t>За последние 7 дней вы/этот член домохозяйства вели или управляли каким-либо бизнесом, фермой или другой деятельностью для получения дохода?
Среди членов домохозяйства в возрасте 15 лет и старше.</t>
  </si>
  <si>
    <t>In the last 7 days, did you/this household member help in a family business or on a family farm to earn income?
Among HH members aged 15 and above.</t>
  </si>
  <si>
    <t>За последние 7 дней вы/этот член домохозяйства помогали в семейном бизнесе или на семейной ферме для получения дохода?
Среди членов домохозяйства в возрасте 15 лет и старше.</t>
  </si>
  <si>
    <t>Even if you/this household member did not work in the last 7 days, do you/they have a permanent job, business, or a helper role in a family business or farm from which you/they were temporarily absent?
Among HH members (aged 15 and above) who were not working for pay, not running a business, not farming or helping in a family business in the last 7 days.</t>
  </si>
  <si>
    <t>Даже если вы/этот член домохозяйства не работали за последние 7 дней, есть ли у вас/него постоянная работа, бизнес или роль помощника в семейном бизнесе или на ферме, от которой вы/он временно отсутствовали?
Среди членов домохозяйства (в возрасте 15 лет и старше), которые не работали за плату, не вели бизнес, не занимались фермерством и не помогали в семейном бизнесе за последние 7 дней.</t>
  </si>
  <si>
    <t>What was the main reason you/this household member were temporarily absent from this job, business, or family activity?
Among HH members (aged 15 and above) who were not working for pay, not running a business, not farming or helping in a family business in the last 7 days.</t>
  </si>
  <si>
    <t>Какова была основная причина вашего/этого члена домохозяйства временного отсутствия на этой работе, в бизнесе или семейной деятельности?
Среди членов домохозяйства (в возрасте 15 лет и старше), которые не работали за плату, не вели бизнес, не занимались фермерством и не помогали в семейном бизнесе за последние 7 дней.</t>
  </si>
  <si>
    <t xml:space="preserve">
Annual leave or study leave; training or professional development courses; illness, accident (medical certificate); maternity/paternity leave;
Technical unemployment (lack of raw materials or energy, lack of orders/clients); strike or labor conflict; days off, holidays, flexible schedule; temporary inactivity in agriculture; family responsibilities; unfavorable weather conditions
Other (childcare leave up to 3 or 4/6 years; leave of absence; seasonal work (employee/self-employed))
Do not know
Prefer not to answer</t>
  </si>
  <si>
    <t>Ежегодный отпуск или учебный отпуск; курсы обучения или профессионального развития; болезнь, несчастный случай (медицинская справка); декретный отпуск по беременности/отцовству;
Техническая безработица (отсутствие сырья или энергии, отсутствие заказов/клиентов); забастовка или трудовой конфликт; выходные, праздники, гибкий график; временная неактивность в сельском хозяйстве; семейные обязанности; неблагоприятные погодные условия
Другое (отпуск по уходу за ребёнком до 3 или 4/6 лет; отпуск по семейным обстоятельствам; сезонная работа (работник/самозанятый))
Не знаю
Предпочитаю не отвечать</t>
  </si>
  <si>
    <t>In the last 30 days, did you/this household member do anything to look for a paid job or to start a business?
Among HH members (aged 15 and above) who were not working for pay, not running a business, not farming or helping in a family business, and not temporarily absent from a job/income-generating activity in the last 7 days.</t>
  </si>
  <si>
    <t>За последние 30 дней вы/этот член домохозяйства предпринимали какие-либо действия для поиска работы с оплатой или для начала бизнеса?
Среди членов домохозяйства (в возрасте 15 лет и старше), которые не работали за плату, не вели бизнес, не занимались фермерством и не помогали в семейном бизнесе, а также не были временно отсутствующими на работе/деятельности, приносящей доход, за последние 7 дней.</t>
  </si>
  <si>
    <t>What is the main reason why you/this household member did not try to find a paid job or start a business in the last 30 days?
Among HH members (aged 15 and above) who did not attempt to find a job or start a business in the last 30 days.</t>
  </si>
  <si>
    <t>Какова основная причина, по которой вы/этот член домохозяйства не пытались искать оплачиваемую работу или начать бизнес за последние 30 дней?
Среди членов домохозяйства (в возрасте 15 лет и старше), которые не предпринимали попыток найти работу или начать бизнес за последние 30 дней.</t>
  </si>
  <si>
    <t>Waiting for the season to start (employment is seasonal)
Already found a job/business, waiting to start 
Tired of looking for jobs, no suitable jobs in the area
Has family or household responsibilities, including taking care of children or elderly
Has a disability, injury, illness
Is a student
Is undergoing vocational training
Is doing unpaid volunteering
Not interested in finding a job
Not planning to stay here
Is retired 
Other, please specify
Do not know
Prefer not to answer</t>
  </si>
  <si>
    <t>Ждёт начала сезона (работа сезонная)
Уже нашёл работу/бизнес, ждёт начала
Устал искать работу, нет подходящей работы в этом районе
Есть семейные или домашние обязанности, включая уход за детьми или пожилыми
Есть ограниченные возможности, травма, болезнь
Учится
Проходит профессиональное обучение
Выполняет неоплачиваемую волонтёрскую работу
Не интересуется поиском работы
Не планирует оставаться здесь
На пенсии
Другое, укажите
Не знаю
Предпочитаю не отвечать</t>
  </si>
  <si>
    <t>Could you/this household member start working within the next two weeks if offered a job?
Among HH members (aged 15 and above) who were not working for pay, not running a business, not farming or helping in a family business, and not temporarily absent from a job/income-generating activity in the last 7 days, except those who were reportedly retired.</t>
  </si>
  <si>
    <t>Могли бы вы/этот член домохозяйства начать работать в течение следующих двух недель, если бы вам предложили работу?
Среди членов домохозяйства (в возрасте 15 лет и старше), которые за последние 7 дней не работали за плату, не вели бизнес, не занимались фермерством, не помогали в семейном бизнесе и не отсутствовали временно на работе/занятиях, приносящих доход, за исключением тех, кто, как сообщалось, находится на пенсии.</t>
  </si>
  <si>
    <t>What is the main activity of the place or business where you/this household member works? If they have more than one job, please think of the job in which they usually work the most hours.
Among HH members (aged 15 and above) who worked for at least one hour and who were temporarily absent from a job during the past seven days.</t>
  </si>
  <si>
    <t>Какова основная деятельность места работы или бизнеса, где вы/этот член домохозяйства работает? Если у него/неё несколько работ, укажите ту, на которой он/она обычно работает больше всего часов.
Среди членов домохозяйства (в возрасте 15 лет и старше), которые работали хотя бы один час и временно отсутствовали на работе за последние семь дней.</t>
  </si>
  <si>
    <t>Agriculture, forestry, fishing (includes growing of crops and raising and breeding of animals: farms, fish farms, fishing companies, plant nurseries, logging companies, hunting and trapping businesses)
Mining ( includes extraction of minerals: mines, quarries, gas, peat, oil extraction companies)
Manufacturing ( includes manufacture of food and non-food products: factories, plants, assembly plants, mills, businesses making crafts, textiles, furniture, milk pasteurizing plants, water bottling plants)
Electricity, gas, water supply, waste management ( includes electric, gas, water companies, water treatment facilities, sewage treatment facilities, waste collection companies)
Construction ( includes construction companies, businesses engaged in construction or repair of houses, buildings, motorways, streets, bridges, industrial facilities, companies engaged in demolition and site preparation works, electrical, plumbing or other construction installation work, building painting (interior and exterior))
Trading (buying and selling), car &amp; motorcycle repair ( includes shops, market places, mechanic workshops, international and domestic trading companies, door-to-door sellers, street stalls, commission agents selling any type of products)
Transportation and storage ( includes trucking companies, bus companies, taxis, ferry companies, parking businesses, storage companies, mail service providers)
Accommodation and food services ( includes hotels, motels, guesthouses, pensions, boarding houses, student residences, restaurants, bars, taverns, coffee shops, cafeterias, food stalls, mobile food carts, event catering, canteens)
Financial, insurance, real estate services ( including insurance, reinsurance and pension funding activities, selling, buying or renting real estate)
Professional and administrative services ( all activities that support general business operations: specialized professional activities like legal, accounting, advertising and management consultancy services, architecture and engineering services, security, cleaning and packaging services, scientific research and development)
Public administration and defence ( includes activities normally carried out by the public administration)
Education ( includes schools, universities, pre-school centers, vocational training centers, adult education providers, sports schools and training centers, summer camps, art and music training centers, religious schools, educational counselling services)
Human health and social services ( includes hospitals, health clinics, dental clinics, diagnostic laboratories, imaging centers, nursing care facilities, nursing homes, psychiatry centers, assisted living facilities, facilities for treatment of addictions, homeless shelters, child daycare centers)
Other services (arts, entertainment, communications) ( includes arts and entertainment (libraries, museums, sports facilities), production and distribution of information (publishing books, newspapers, magazines, tv broadcasting), activities of organizations (trade unions, religious and political organizations))
Personal services or domestic services ( personal services, like washing and cleaning services, hairdressing, massage salons, shoe shining, funeral homes)
Repair of household goods or vehicles ( repair of computers, personal and other household goods, including vehicles)
Other (please specify)
Do not know
Prefer not to answer</t>
  </si>
  <si>
    <t>Сельское хозяйство, лесное хозяйство, рыболовство (включает выращивание сельскохозяйственных культур и разведение животных: фермы, рыбоводческие хозяйства, рыболовные компании, питомники растений, лесозаготовительные компании, охотничьи и ловчие хозяйства)
Добыча полезных ископаемых (включает добычу минералов: шахты, карьеры, газодобывающие, торфяные, нефтедобывающие компании)
Производство (включает производство продуктов питания и непродовольственных товаров: фабрики, заводы, сборочные предприятия, мельницы, предприятия по изготовлению ремесленных изделий, текстиля, мебели, молокопастеризационные заводы, заводы по разливу воды)
Электроэнергия, газ, водоснабжение, управление отходами (включает компании по электричеству, газу, воде, очистные сооружения, компании по сбору отходов)
Строительство (включает строительные компании, предприятия, занимающиеся строительством или ремонтом домов, зданий, автомагистралей, улиц, мостов, промышленных объектов, сноса и подготовки площадок, электромонтажные, сантехнические и другие строительные работы, окраску зданий внутри и снаружи)
Торговля (покупка и продажа), ремонт автомобилей и мотоциклов (включает магазины, рынки, автосервисы, международные и внутренние торговые компании, продавцы на дому, уличные торговые точки, комиссионеров, продающих любые товары)
Транспорт и хранение (включает грузовые компании, автобусные компании, такси, паромные компании, парковочные предприятия, компании по хранению, почтовые службы)
Жильё и услуги питания (включает отели, мотели, гостевые дома, пансионы, общежития, рестораны, бары, таверны, кофейни, столовые, торговые точки с едой, передвижные торговые тележки, кейтеринг, столовые)
Финансовые, страховые и услуги с недвижимостью (включает страхование, перестрахование и пенсионное финансирование, покупку, продажу или аренду недвижимости)
Профессиональные и административные услуги (все виды деятельности, поддерживающие общие бизнес-операции: специализированные профессиональные услуги, такие как юридические, бухгалтерские, рекламные и консалтинговые услуги, архитектурные и инженерные услуги, охрана, клининг и упаковка, научные исследования и разработки)
Государственное управление и оборона (включает деятельность, обычно осуществляемую государственными органами)
Образование (включает школы, университеты, дошкольные учреждения, центры профессионального обучения, образовательные учреждения для взрослых, спортивные школы и учебные центры, летние лагеря, художественные и музыкальные центры, религиозные школы, консультационные образовательные услуги)
Здравоохранение и социальные услуги (включает больницы, поликлиники, стоматологические клиники, диагностические лаборатории, центры визуализации, учреждения ухода за больными, дома престарелых, психиатрические центры, учреждения поддерживаемого проживания, учреждения для лечения зависимостей, приюты для бездомных, детские сады)
Прочие услуги (искусство, развлечения, коммуникации) (включает искусство и развлечения (библиотеки, музеи, спортивные объекты), производство и распространение информации (издание книг, газет, журналов, телевещание), деятельность организаций (профсоюзы, религиозные и политические организации))
Личные услуги или бытовые услуги (личные услуги, такие как прачечные и клининговые услуги, парикмахерские, массажные салоны, чистка обуви, похоронные услуги)
Ремонт бытовых товаров или транспортных средств (ремонт компьютеров, личных и других бытовых товаров, включая транспортные средства)
Другое, укажите
Не знаю
Предпочитаю не отвечать</t>
  </si>
  <si>
    <t>What is your/this household member’s occupation in the job they usually work the most hours? If they have more than one job, please think of the job in which they usually work the most hours.
Among HH members (aged 15 and above) who worked for at least one hour and who were temporarily absent from a job during the past seven days.</t>
  </si>
  <si>
    <t>Какова ваша/этого члена домохозяйства профессия на работе, где он/она обычно работает больше всего часов? Если у него/неё несколько работ, укажите ту, на которой он/она обычно работает больше всего часов.
Среди членов домохозяйства (в возрасте 15 лет и старше), которые работали хотя бы один час и временно отсутствовали на работе за последние семь дней.</t>
  </si>
  <si>
    <t>Manager (directors, chief executives, high level officials, managers)
Professional, technician, associate professional ( engineers, architects, biologists, medical doctors, nurses and other medicine professionals, veterinarians, teachers, finance, marketing, public relations professions, computer and telecommunication professionals, lawyers, business administrators and agents, culture administrators, sports and fitness workers, religious workers, government professionals, chef)
Clerical support worker (clerks and secretaries across different industries)
Sales, personal care, protective or personal services worker (shop keepers and salespersons, market sellers, street food sellers, cashiers and other sales workers, cooks, waiters, bartenders, hairdressers, beauticians, childcare workers, teacher aides, home nursing aids, travel guides, police officers, security guards)
Agriculture, forestry or fishery worker (farmers, fishers, animal producers, forestry workers, hunters, trappers)
Craft, related trades worker (building, electrical, metal, wood, textiles, food processing (craft workers in building and construction, painters, blacksmiths, toolmakers, metal workers, electrical, electronic, telecommunication installers and repairers, food processing and handicraft workers, tailors, shoe makers, furniture makers)
Plant or machine operator, assembler, driver (machine operators, assemblers in mining, factories making textiles, chemical, metal, rubber, plastic, paper, food products, wood processing operators. Any drivers, ship deck crews)
Cleaner, helper, labourer, street worker, refuse worker (elementary occupations and in odd-jobs in different industries: cleaners (domestic, hotel, office), helpers in agriculture, labourers in mining, construction, manufacturing, transport, fast food preparers, kitchen helpers, non-food street sellers, waste pickers, recycling workers)
Armed forces(commissioned and non-commissioned officers: soldiers, sergeants, military police)
Other (please specify)
Do not know
Prefer not to answer</t>
  </si>
  <si>
    <t>Менеджер (директора, генеральные директора, высокопоставленные должностные лица, менеджеры)
Профессионал, техник, специалист (инженеры, архитекторы, биологи, врачи, медсестры и другие медицинские специалисты, ветеринары, учителя, специалисты по финансам, маркетингу, связям с общественностью, IT и телекоммуникациям, юристы, администраторы и агенты бизнеса, культурные администраторы, спортивные и фитнес-инструкторы, религиозные служители, государственные служащие, шеф-повара)
Офисный/клерк (клерки и секретари в разных отраслях)
Работники продаж, личного ухода, охраны или персональных услуг (продавцы магазинов и рынков, уличные торговцы едой, кассиры и другие работники продаж, повара, официанты, бармены, парикмахеры, косметологи, работники по уходу за детьми, ассистенты учителей, помощники медсестёр на дому, гиды, полицейские, охранники)
Работники сельского хозяйства, лесного хозяйства или рыболовства (фермеры, рыбаки, животноводы, лесники, охотники, ловцы)
Работники ремесел и смежных профессий (строительство, электротехника, металлообработка, деревообработка, текстиль, переработка пищевых продуктов: строительные и строительные ремесленники, маляры, кузнецы, слесари, металлисты, монтажники электрических, электронных и телекоммуникационных систем, работники пищевой промышленности и ремесел, портные, обувщики, производители мебели)
Операторы станков или машин, сборщики, водители (операторы станков, сборщики на шахтах, фабриках по производству текстиля, химических, металлических, резиновых, пластиковых, бумажных, пищевых продуктов, деревообрабатывающие операторы; любые водители, члены экипажа судов)
Уборщики, помощники, рабочие, уличные работники, сборщики мусора (элементарные профессии и разовые работы в разных отраслях: уборщики (домашние, гостиничные, офисные), помощники в сельском хозяйстве, рабочие в горнодобыче, строительстве, производстве, транспорте, приготовления фастфуда, помощники на кухне, уличные продавцы непродовольственных товаров, сборщики и переработчики отходов)
Вооружённые силы (офицеры и унтер-офицеры: солдаты, сержанты, военная полиция)
Другое, укажите
Не знаю
Предпочитаю не отвечать</t>
  </si>
  <si>
    <t>What type of contract or work arrangement was you/this household member employed under?
Among HH members (aged 15 and above) who worked for at least one hour and who were temporarily absent from a job during the past seven days.</t>
  </si>
  <si>
    <t>По какому типу контракта или трудового соглашения вы/этот член домохозяйства были заняты?
Среди членов домохозяйства (в возрасте 15 лет и старше), которые работали хотя бы один час и временно отсутствовали на работе за последние семь дней.</t>
  </si>
  <si>
    <t>Fixed-term contract (written)
Open-ended / permanent contract (written)
Fixed-term agreement (verbal or informal, e.g., seasonal work)
Casual/daily labour (verbal or informal, very short-term work)
Open-ended / permanent agreement (verbal or informal)
Do not know
Prefer not to answer</t>
  </si>
  <si>
    <t>Контракт с фиксированным сроком (письменный)
Бессрочный / постоянный контракт (письменный)
Соглашение с фиксированным сроком (устное или неофициальное, например, сезонная работа)
Случайная/ежедневная работа (устная или неофициальная, очень краткосрочная)
Бессрочное / постоянное соглашение (устное или неофициальное)
Не знаю
Предпочитаю не отвечать</t>
  </si>
  <si>
    <t>Is your/this household member’s work schedule full-time or part-time?
Among HH members (aged 15 and above) who worked for at least one hour and who were temporarily absent from a job during the past seven days.</t>
  </si>
  <si>
    <t>Ваш/этого члена домохозяйства график работы является полным или неполным?
Среди членов домохозяйства (в возрасте 15 лет и старше), которые работали хотя бы один час и временно отсутствовали на работе за последние семь дней.</t>
  </si>
  <si>
    <t>Full-time
Part-time
Do not know
Prefer not to answer</t>
  </si>
  <si>
    <t>Полная занятость
Неполная занятость
Не знаю
Предпочитаю не отвечать</t>
  </si>
  <si>
    <t>What is your/this household member’s main employment arrangement when it comes to work modality at their main job? (e.g., remote work, office work, etc.) 
Among HH members (aged 15 and above) who were working for pay, running a business, farming or helping in a family business, and temporarily absent from a job/income-generating activity in the last 7 days.</t>
  </si>
  <si>
    <t>Каковы основные условия труда у вас/у этого члена домохозяйства в отношении формы работы на основном месте занятости?(например, удалённая работа, работа в офисе и т.д.)
Среди членов домохозяйства (в возрасте 15 лет и старше), которые работали за плату, вели бизнес, занимались фермерством или помогали в семейном бизнесе и временно отсутствовали на работе/деятельности, приносящей доход, за последние 7 дней.</t>
  </si>
  <si>
    <t>Employed in person by an employer in Moldova
Employed remotely by an employer in Moldova
Employed hybrid by an employer in Moldova
Employed remotely by an employer in Ukraine
Employed remotely by an employer in other country (not Ukraine or Moldova)
Employed in person abroad (e.g., seafarer, cruise ship crew, offshore worker, international contractor)
Do not know
Prefer not to answer</t>
  </si>
  <si>
    <t>Работает лично у работодателя в Молдове
Работает удалённо у работодателя в Молдове
Работает в гибридном формате у работодателя в Молдове
Работает удалённо у работодателя в Украине
Работает удалённо у работодателя в другой стране (не Украина и не Молдова)
Работает лично за границей (например, моряки, члены экипажей круизных судов, работники морских платформ, международные контрактники)
Не знаю
Предпочитаю не отвечать</t>
  </si>
  <si>
    <t>Would you say that your/this household member’s current main employment matches their professional level of skill or qualifications? Please do not take local language skills into account when responding.
Among HH members (aged 15 and above) who were working for pay, running a business, farming or helping in a family business, and temporarily absent from a job/income-generating activity in the last 7 days.</t>
  </si>
  <si>
    <t>Считаете ли вы, что ваша/этого члена домохозяйства текущая основная работа соответствует его профессиональному уровню квалификации? При ответе, пожалуйста, не учитывайте знание местного языка
Среди членов домохозяйства (в возрасте 15 лет и старше), которые работали за плату, вели бизнес, занимались фермерством или помогали в семейном бизнесе и временно отсутствовали на работе/деятельности, приносящей доход, за последние 7 дней.</t>
  </si>
  <si>
    <t>Significantly below my/this person’s skills or qualifications
Somewhat below my/this person’s skills or qualifications
Matches my/this person’s skills or qualifications
Requires some skills/qualifications I/they need to obtain
Requires many skills/qualifications I/they need to obtain
Do not know
Prefer not to answer</t>
  </si>
  <si>
    <t>Значительно ниже моих/данного человека навыков или квалификации
Немного ниже моих/данного человека навыков или квалификации
Соответствует моим/данного человека навыкам или квалификации
Требует некоторых навыков/квалификаций, которые мне/ему нужно получить
Требует многих навыков/квалификаций, которые мне/ему нужно получить
Не знаю
Предпочитаю не отвечать</t>
  </si>
  <si>
    <t>What was the main difficulty, if any, that you/this household member encountered while finding work in Moldova over the last 12 months?
Among HH members aged 15 and above.</t>
  </si>
  <si>
    <t>Какова была основная трудность, если таковая имелась, с которой вы/этот член домохозяйства столкнулись при поиске работы в Молдове за последние 12 месяцев?
Среди членов домохозяйства в возрасте 15 лет и старше.</t>
  </si>
  <si>
    <t>None - no difficulties
Not actively looking for work
Lack of work permit
Lack of knowledge of local language
Lack of other documentation
Lack of formal work (do not want an informal job)
Cannot find a job with a decent pay
Finding work with a suitable or flexible schedule
Lack of employment opportunities suited to my skills or experience
Lack of employment opportunities for someone of my age
Lack of access to childcare services
Lack of access to transport
Lack of education / skills recognition
Lack of information on how to access the labour market
Lack of registered address / location
Need to take care of other household member(s)
Not planning to stay in this country
Discrimination
Other, please specify
Do not know
Prefer not to answer</t>
  </si>
  <si>
    <t>Нет — трудностей нет
Не ищет работу активно
Отсутствие разрешения на работу
Недостаток знаний местного языка
Отсутствие других документов
Отсутствие официальной работы (не хочет неофициальную работу)
Не может найти работу с достойной оплатой
Найти работу с подходящим или гибким графиком
Отсутствие возможностей трудоустройства, соответствующих моим навыкам или опыту
Отсутствие возможностей трудоустройства для человека моего возраста
Отсутствие доступа к услугам по уходу за детьми
Отсутствие доступа к транспорту
Недостаток образования / признания квалификаций
Недостаток информации о том, как выйти на рынок труда
Отсутствие зарегистрированного адреса / места проживания
Необходимость заботы о других членах домохозяйства
Не планирует оставаться в этой стране
Дискриминация
Другое, укажите
Не знаю
Предпочитаю не отвечать</t>
  </si>
  <si>
    <t>Were you/this household member registered last week with a Public Employment Service or a refugee-focused employment programme in Moldova?
Among HH members (aged 15 and above) who were not working for pay, not running a business, not farming or helping in a family business, and not temporarily absent from a job/income-generating activity in the last 7 days.</t>
  </si>
  <si>
    <t>Были ли вы/ этот член вашего домохозяйства всё ещё зарегистрированы на прошлой неделе в государственной службе занятости или в программе трудоустройства беженцев в Молдове?
Среди членов домохозяйства (в возрасте 15 лет и старше), которые за последние 7 дней не работали за плату, не вели бизнес, не занимались фермерством, не помогали в семейном бизнесе и не временно отсутствовали на работе/деятельности, приносящей доход.</t>
  </si>
  <si>
    <t>3.	What is the health status of household members, and to what extent do they have access to healthcare services and health insurance?</t>
  </si>
  <si>
    <t>Does you/this household member have difficulty with any of the following?
Among HH members aged 5 and above.</t>
  </si>
  <si>
    <t>Есть ли у вас/этого члена домохозяйства трудности с любым из следующих аспектов?
Среди членов домохозяйства в возрасте 5 лет и старше.</t>
  </si>
  <si>
    <t>Seeing, even if wearing glasses
Hearing, even if using a hearing aid
Walking or climbing steps
Remembering or concentrating
Self-care, such as washing all over or dressing
Communicating, such as understanding or being understood using usual language
No issues
Prefer not to answer</t>
  </si>
  <si>
    <t>Зрение, даже когда в очках
Слух, даже в случае использования слухового аппарата
Передвижение или подъем по лестнице
Память или концентрация внимания
Уход за собой, например, мытье всего тела или одевание одежды
Коммуникация, например, понимание или быть понятным на родном языке
Нет проблем
Предпочитаю не отвечать</t>
  </si>
  <si>
    <t>Does you/this household member have difficulty seeing, even if wearing glasses? Would you say…
Among HH members aged 5 and above who reported having difficulties with difficulty seeing, even if wearing glasses.</t>
  </si>
  <si>
    <t>Испытываете ли вы или кто-либо из членов вашего домохозяйства проблемы со зрением, даже при ношении очков? Вы бы сказали…
Среди членов домохозяйства в возрасте 5 лет и старше, которые сообщили о трудностях с видением, даже при ношении очков.</t>
  </si>
  <si>
    <t>Some difficulty
A lot of difficulty
Cannot do at all
Prefer not to answer
Do not know</t>
  </si>
  <si>
    <t>Некоторые трудности
Большие трудности
Вообще не могу
Предпочитаю не отвечать
Не знаю</t>
  </si>
  <si>
    <t>Does you/this household member have difficulty hearing even if using a hearing aid? Would you say…
Among HH members aged 5 and above who reported having difficulties with hearing, even when using hearing aids.</t>
  </si>
  <si>
    <t>Испытываете ли вы или кто-либо из членов вашего домохозяйства трудности со слухом даже при использовании слухового аппарата? Вы бы сказали…
Среди членов домохозяйства в возрасте 5 лет и старше, которые сообщили о трудностях со слухом, даже при использовании слуховых аппаратов.</t>
  </si>
  <si>
    <t>Does you/this household member have difficulty walking or climbing steps? Would you say…
Among HH members aged 5 and above who reported having difficulties with walking or climbing steps</t>
  </si>
  <si>
    <t>Испытываете ли вы или кто-либо из членов вашего домохозяйства трудности при ходьбе или подъеме по лестнице? Вы бы сказали…
Среди членов домохозяйства в возрасте 5 лет и старше, которые сообщили о трудностях с ходьбой или подъёмом по лестнице.</t>
  </si>
  <si>
    <t>Does you/this household member have difficulty remembering or concentrating? Would you say…
Among HH members aged 5 and above who reported having difficulties with remembering or concentrating</t>
  </si>
  <si>
    <t>Испытываете ли вы или кто-либо из членов вашего домохозяйства трудности с запоминанием или концентрацией внимания? Вы бы сказали…
Среди членов домохозяйства в возрасте 5 лет и старше, которые сообщили о трудностях с памятью или концентрацией внимания.</t>
  </si>
  <si>
    <t>Does you/this household member have difficulty with self-care, such as washing all over or dressing? Would you say…
Among HH members aged 5 and above who reported having difficulties with self-care, such as washing all over or dressing.</t>
  </si>
  <si>
    <t>Испытываете ли вы или кто-либо из членов вашего домохозяйства трудности с самообслуживанием, например с мытьем всего тела или одеванием? Вы бы сказали…
Среди членов домохозяйства в возрасте 5 лет и старше, которые сообщили о трудностях с самообслуживанием, например, с полным мытьём тела или одеванием.</t>
  </si>
  <si>
    <t>Using your usual language, you/this household member have difficulty communicating, for example understanding or being understood? Would you say…
Among HH members aged 5 and above who reported having difficulties communicating, for example understanding or being understood using their usual language.</t>
  </si>
  <si>
    <t>Испытываете ли вы или кто-либо из членов вашего домохозяйства трудности с общением на вашем обычном языке, например, с пониманием или с тем, чтобы вас поняли? Вы бы сказали…
Среди членов домохозяйства в возрасте 5 лет и старше, которые сообщили о трудностях в общении, например, с пониманием или возможностью быть понятым на привычном языке.</t>
  </si>
  <si>
    <t>Do you have a certified disability (i.e., an official disability certificate issued in your home country or recognised in Moldova)?
Among HH members aged 5 and above who reported at least one functional difficulty according to the Washington Group Short Set of Questions (WGSSQ)</t>
  </si>
  <si>
    <t>Есть ли у вас официально подтверждённая ограниченная возможность(т.е. официальный сертификат об ограниченных возможностях, выданный в вашей стране или признанный в Молдове)?
Среди членов домохозяйства в возрасте 5 лет и старше, которые сообщили хотя бы о одной функциональной трудности согласно Краткому набору вопросов Вашингтонской группы (WGSSQ).</t>
  </si>
  <si>
    <t>No
Yes, severe (Level I)
Yes, pronounced / significant (Level II)
Yes, moderate (Level III)
Do not know
Prefer not to asnwer</t>
  </si>
  <si>
    <t>Нет
Да, тяжёлая (Уровень I)
Да, выраженная / значительная (Уровень II)
Да, умеренная (Уровень III)
Не знаю
Предпочитаю не отвечать</t>
  </si>
  <si>
    <t>Did you/this household member try to access the health care needed for this health problem?
Among HH members who had a health problem and needed to access health care.</t>
  </si>
  <si>
    <t>Пытались ли вы или этот член вашего домохозяйства получить медицинскую помощь, необходимую для лечения данной проблемы со здоровьем?
Среди членов домохозяйства, у которых была проблема со здоровьем и которым требовалась медицинская помощь</t>
  </si>
  <si>
    <t>What is the main reason you/this household member did not try to access the needed health care?
Among HH members who had a health problem but did not try to access the needed health care.</t>
  </si>
  <si>
    <t>Какова основная причина, по которой вы/этот член вашего домохозяйства не обратились за необходимой медицинской помощью?
Среди членов домохозяйства, у которых были проблемы со здоровьем, но которые не обратились за необходимой медицинской помощью</t>
  </si>
  <si>
    <t>Treated myself/themselves independently (self-medication)
Waited for the problem to resolve on its own
Could not afford it (too expensive)
Waiting time for consultation was too long / appointment list was too long
Services are of poor quality
Medical facility is located too far away
Other, please specify
Do not know
Prefer not to answer</t>
  </si>
  <si>
    <t>Лечился(сь) самостоятельно (самолечение)
Ждал(а), пока проблема решится сама
Не мог(ла) себе позволить (слишком дорого)
Время ожидания консультации было слишком долгим / список на приём был слишком длинным
Услуги низкого качества
Медицинское учреждение находится слишком далеко
Другое, укажите
Не знаю
Предпочитаю не отвечать</t>
  </si>
  <si>
    <t>Was you/this household member able to obtain the needed health care in Moldova?
Among HH members who had a health problem and tried to access the needed health care.</t>
  </si>
  <si>
    <t>Удалось ли вам/этому члену вашего домохозяйства получить необходимую медицинскую помощь в Молдове?
Среди членов домохозяйств, у которых были проблемы со здоровьем и которые пытались получить необходимую медицинскую помощь</t>
  </si>
  <si>
    <t xml:space="preserve">What were the main reasons you/this household member was unable to access health care?
Among HH members who were not able to obtain the needed health care. </t>
  </si>
  <si>
    <t>Каковы были основные причины, по которым вы/этот член вашего домохозяйства не смогли получить медицинскую помощь?
Среди членов домохозяйства, которые не смогли получить необходимую медицинскую помощь</t>
  </si>
  <si>
    <t>Lack of knowledge of how to access health services - don't know where to go
Health facility too far / transportation issue (e.g. no transport available, long distance, poor roads, no public transport)
Unable to make an appointment (e.g. administrative barrier, referral issues for specialist) 
Could not afford transport (e.g. no money for bus, taxi, fuel)
Could not afford fee at the clinic or cost of medication
Could not afford fees at hospital 
Language barriers (e.g. unable to communicate with health staff)
Lack of health insurance in host country
Do not trust local provider
Specific medication, treatment or service needed unavailable
Long waiting times
Medical staff refused to provide care
Wanted to wait and see if problem got better on its own
Disability prevents access to health facility
Other barriers, please specify
Do not know
Prefer not to answer</t>
  </si>
  <si>
    <t>Недостаток знаний о том, как получить медицинские услуги — не знает, куда обращаться
Медицинское учреждение слишком далеко / проблемы с транспортом (например: нет доступного транспорта, большое расстояние, плохие дороги, нет общественного транспорта)
Невозможность записаться на приём (например, административные барьеры, проблемы с направлением к специалисту)
Не мог(ла) себе позволить транспорт (например: нет денег на автобус, такси или топливо)
Не мог(ла) себе позволить оплату в клинике или стоимость лекарства
Не мог(ла) себе позволить оплату в больнице
Языковые барьеры (например, невозможность общения с медицинским персоналом)
Отсутствие медицинской страховки в принимающей стране
Не доверяет местному поставщику услуг
Необходимое конкретное лекарство, лечение или услуга недоступны
Длительное время ожидания
Медицинский персонал отказался предоставить помощь
Хотел(а) подождать и посмотреть, улучшится ли состояние самостоятельно
Ограниченная возможность мешает доступу к медицинскому учреждению
Другие препятствия, укажите
Не знаю
Предпочитаю не отвечать</t>
  </si>
  <si>
    <t>In the last month, did you/this household member incur any expenses (including gifts) for medical services you used, excluding medication?
Among HH members who accessed the health care they needed</t>
  </si>
  <si>
    <t>За последний месяц несли ли вы или кто-либо из членов вашего домохозяйства какие-либо расходы (включая подарки) на медицинские услуги, которыми вы воспользовались, за исключением лекарств?
Среди членов домохозяйств, которые получили необходимую медицинскую помощь</t>
  </si>
  <si>
    <t>No expenses
Yes, formal expenses (with receipt or payment document)
Yes, informal expenses (without receipt or payment document)
Yes, both formal and informal expenses
Do not know
Prefer not to asnwer</t>
  </si>
  <si>
    <t>Нет расходов
Да, официальные расходы (с чеком или документом об оплате)
Да, неофициальные расходы (без чека или документа об оплате)
Да, как официальные, так и неофициальные расходы
Не знаю
Предпочитаю не отвечать</t>
  </si>
  <si>
    <t>Yes, monthly contributions from employer
Yes, subsidised by the state (including Temporary Protection holders)
Yes, I pay my own contributions
Yes, I have free health insurance (for retired, with disabilities, children, etc.)
No
Do not know
Prefer not to answer</t>
  </si>
  <si>
    <t>Да, ежемесячные взносы от работодателя
Да, субсидированное государством (включая получателей временной защиты)
Да, я плачу свои взносы самостоятельно
Да, у меня бесплатное медицинское страхование (для пенсионеров, людей с ограниченными возможностями, детей и т.д.)
Нет
Не знаю
Предпочитаю не отвечать</t>
  </si>
  <si>
    <t>What is the primary reason you/this household member do not have state-provided health insurance? 
Among HH members who did not have state-provided health insurance coverage</t>
  </si>
  <si>
    <t>Какова основная причина того, что у вас/у этого члена домохозяйства нет государственной медицинской страховки? 
Среди членов домохозяйств, не имеющих государственной медицинской страховки</t>
  </si>
  <si>
    <t>Employed informally
Unemployed
Works abroad or for a business based outside Moldova
It is too expensive
Has another type of medical insurance (private insurance, international health insurance, etc.)
Legal or registration issues (no legal residence, not registered for TP, missing documents)
Other, please specify
Do not know
Prefer not to answer</t>
  </si>
  <si>
    <t>Работает неофициально
Безработный
Работает за границей или на компанию, базирующуюся за пределами Молдовы
Слишком дорого
Есть другой тип медицинской страховки (частная страховка, международная медицинская страховка и т.д.)
Проблемы с правовым статусом или регистрацией (нет легального проживания, не зарегистрирован для вз, недостающие документы)
Другое, укажите
Не знаю
Предпочитаю не отвечать</t>
  </si>
  <si>
    <t>4.	What are the current housing conditions, accommodation arrangements, and access to essential services and assets?</t>
  </si>
  <si>
    <t>Living in a separate apartment or house 
Sharing an apartment or house with others (other refugees, hosts, etc)
Collective site (accommodation center, transit center etc.)
Hotel/hostel
Workers Accommodation / Accommodation offered by employer
Other, please specify
Prefer not to answer</t>
  </si>
  <si>
    <t>Проживание в отдельной квартире или доме
Совместное проживание в квартире или доме с другими (другие беженцы, принимающие семьи и т.д.)
Коллективное размещение (центр проживания, транзитный центр и т.д.)
Отель/хостел
Жильё для работников / жильё, предоставленное работодателем
Другое, укажите
Предпочитаю не отвечать</t>
  </si>
  <si>
    <t>Full payment covered by household – household pays all rent, utilities, mortgage, etc.
Partial payment covered by household – household pays part of rent and/or utilities.
No payment covered by household – household does not pay anything.
Do not know
Prefer not to answer</t>
  </si>
  <si>
    <t>Полная оплата домохозяйством — домохозяйство оплачивает всю аренду, коммунальные услуги, ипотеку и т.д.
Частичная оплата домохозяйством — домохозяйство оплачивает часть аренды и/или коммунальных услуг
Домохозяйство не оплачивает ничего
Не знаю
Предпочитаю не отвечать</t>
  </si>
  <si>
    <t>Government/public scheme – e.g., accommodation centre, transit centre, free housing scheme
NGO/UN/Civil Society Organisation – e.g., humanitarian aid, refugee programs
Relatives/close friends 
Local person/unrelated 
Employer/workplace-provided accommodation 
Other, please specify
Prefer not to answer</t>
  </si>
  <si>
    <t>Государственная / общественная программа — например, центр проживания, транзитный центр, программа бесплатного жилья
НПО / ООН / организации гражданского общества — например, гуманитарная помощь, программы для беженцев
Родственники / близкие друзья
Местное лицо / не родственник
Жильё, предоставленное работодателем / рабочим местом
Другое, укажите
Предпочитаю не отвечать</t>
  </si>
  <si>
    <t>We only have a verbal agreement
Yes, we have a written agreement
No, we do not have any agreement
Do not know
Prefer not to answer</t>
  </si>
  <si>
    <t>У нас только устная договорённость
Да, у нас есть письменная договорённость
Нет, у нас нет никакой договорённости
Не знаю
Предпочитаю не отвечать</t>
  </si>
  <si>
    <t>"Арендодатель попросил домохозяйство покинуть жилье" — относится только к домохозяйствам, проживающим в отдельной квартире или жилом помещении.
"Принимающая сторона совместного жилья попросила домохозяйство покинуть жильё" — относится только к домохозяйствам, проживающим в совместном жилье, независимо от того, является ли принимающая сторона другом, родственником или представителем принимающего сообщества.</t>
  </si>
  <si>
    <t>We cannot afford to pay rent in the next six months
Discrimination
Lack of personal documentation
Lack of housing arrangement supporting documentation (land/house title, rental agreement, etc.)
Landlord plans to sell / use the property
RAC manager asked the household to leave
Landlord asked the household to leave
Host of shared accommodation asked the household to leave
RAC is closing down
Other, please specify
Do not know
Prefer not to answer</t>
  </si>
  <si>
    <t>Мы не можем позволить себе платить за аренду в течение следующих шести месяцев
Дискриминация
Отсутствие личных документов
Отсутствие документов, подтверждающих жилищные условия (свидетельство о праве собственности на землю/дом, договор аренды и т. д.)
Арендодатель планирует продать/использовать недвижимость
Менеджер RAC попросил домохозяйство покинуть жилье
Арендодатель попросил домохозяйство покинуть жилье
Принимающая сторона совместного жилья попросила домохозяйство покинуть жильё
RAC закрывается
Другое, укажите
Не знаю
Предпочитаю не отвечать</t>
  </si>
  <si>
    <t>Be hosted by relatives, friends, or acquaintances
Rent alternative accommodation
Seek accommodation provided by hosts, not previously acquainted
Seek accommodation in a RAC
Return to Ukraine
Seek assistance from humanitarian organizations or local authorities (if this, please specify)
Squat in an unnocupied building
Use a makeshift shelter (tent, etc.)
Will have no shelter/Sleep in the open air
Do not know - waiting to make a decision
Other, please specify
Prefer not to answer</t>
  </si>
  <si>
    <t>Поселиться у родственников, друзей или знакомых
Снять альтернативное жилье
Искать жилье у хозяев, с которыми ранее не были знакомы
Искать жилье в центре временного размещения 
Вернуться в Украину
Обратиться за помощью к гуманитарным организациям или местным властям (если да, пожалуйста, уточните)
Заселиться в пустующее здание
Использовать временное укрытие (палатку и т. п.)
Остаться без крова/спать под открытым небом
Не знаю — жду, чтобы принять решение
Другое, пожалуйста, уточните
Предпочитаю не отвечать</t>
  </si>
  <si>
    <t>How many rooms are occupied by members of your household?
(Do not include kitchen, bathroom, toilet, hallways, storage rooms, pantry, or rooms rented out.)</t>
  </si>
  <si>
    <t>Сколько комнат занимают члены вашего домохозяйства?
(Не учитывайте кухню, ванную комнату, туалет, коридоры, кладовые, буфетные и сдаваемые в аренду комнаты.)</t>
  </si>
  <si>
    <t>And are any of these rooms shared with people outside your household?
Among HHs residing in RACs</t>
  </si>
  <si>
    <t>И есть ли среди этих комнат такие, которые вы делите с людьми, не являющимися членами вашего домохозяйства?
Среди домохозяйств, проживающих в Коллективное размещени.</t>
  </si>
  <si>
    <t>No, not shared with anyone outside the household
Yes, shared with 1 other person
Yes, shared with 2 other persons
Yes, shared with 3 other persons
Other, please specify
Prefer not to answer</t>
  </si>
  <si>
    <t>Нет, ни с кем помимо членов домохозяйства
Да, с одним человеком
Да, с двумя людьми
Да, с тремя людьми
Другое, укажите
Предпочитаю не отвечать</t>
  </si>
  <si>
    <t>Please indicate the size of the habitable floor area of your accommodation (in square metres):
(Do not include the kitchen, bathroom, toilet, hallways, storage rooms, pantry, or any rooms rented out.)</t>
  </si>
  <si>
    <t>Пожалуйста, укажите размер жилой площади вашего жилья (в квадратных метрах):
(Не включайте площадь кухни, ванной комнаты, туалета, прихожей, кладовых, буфетной или любых сдаваемых в аренду помещений.)</t>
  </si>
  <si>
    <t>Yes
No
Prefer not to answer</t>
  </si>
  <si>
    <t>Да
Нет
Предпочитаю не отвечать</t>
  </si>
  <si>
    <t>Public network
Spring/well
Bottled water
Rainwater collection
Other, please specify
Do not know
Prefer not to answer</t>
  </si>
  <si>
    <t>Общественная сеть
Родник/колодец
Бутилированная вода
Сбор дождевой воды
Другое (укажите)
Не знаю
Предпочитаю не отвечать</t>
  </si>
  <si>
    <t>Yes, the public system
Yes, own sewage setup
No
Do not know
Prefer not to answer</t>
  </si>
  <si>
    <t>Да, общественная система
Да, собственная канализация
Нет
Не знаю
Предпочитаю не отвечать</t>
  </si>
  <si>
    <t>Yes, natural gas (public network)
Yes, liquefied gas (cylinder)
No
Prefer not to answer</t>
  </si>
  <si>
    <t>Да, природный газ (коммунальная сеть)
Да, сжиженный газ (балон)
Нет
Предпочитаю не отвечать</t>
  </si>
  <si>
    <t>Central heating
Own heating system (independent)
Natural gas stove
Wood/coal stove
Heater, convector, air conditioner
No heating system 
Do not know
Prefer not to answer</t>
  </si>
  <si>
    <t>Центральное отопление
Собственная система отопления (автономная)
Газовая печь
Дровяная/угольная печь
Обогреватель, конвектор, кондиционер
Системы отопления нет
Не знаю
Предпочитаю не отвечать</t>
  </si>
  <si>
    <t>Yes, public network 
Yes, boiler (electric or gas) 
Yes, boiler (wood or coal) 
No
Do not know
Prefer not to answer</t>
  </si>
  <si>
    <t>Да, центральная система
Да, котёл/бойлер (электрический или газовый)
Да, котёл/бойлер (на дровах или угле)
Нет
Не знаю
Предпочитаю не отвечать</t>
  </si>
  <si>
    <t>No noticeable issue
Lack of privacy inside the accommodation – no partitions or doors
Lack of space inside the accommodation – less than 9m² per household member
Inside the accommodation it is often too hot/cold (unable to keep warm or cool)
Limited ventilation – no air circulation unless windows/doors are open
No natural light inside the accommodation – e.g., dark rooms, blocked windows
Unable to lock the accommodation – doors or windows cannot be secured
Lack of space inside or near the accommodation to wash and dry clothes
Unable to cook and/or store food properly (cooking facilities are unsafe, insufficient cooking items)
Lack of separate showers and/or toilets
Lack of sufficient hot water
Space is not easily accessible using local transportation
Place is not accessible to persons with disabilities
Insufficient sleeping materials (mattress, blankets etc)
Other (please specify)
Don’t know
Prefer not to answer</t>
  </si>
  <si>
    <t>Нет заметных проблем
Недостаток приватности внутри жилья — нет перегородок или дверей
Недостаток пространства внутри жилья — менее 9 м² на одного члена домохозяйства
Внутри жилья часто слишком жарко/холодно (невозможно поддерживать комфортную температуру)
Ограниченная вентиляция — нет циркуляции воздуха, если окна/двери закрыты
Нет естественного освещения внутри жилья — например, тёмные комнаты, заблокированные окна
Невозможно запереть жильё — двери или окна нельзя надёжно закрыть
Недостаток места внутри или рядом с жильём для стирки и сушки одежды
Невозможно правильно готовить и/или хранить еду (небезопасные кухонные условия, недостаток посуды)
Недостаток отдельных душевых и/или туалетов
Недостаток горячей воды
Место недоступно с использованием местного транспорта
Место недоступно для людей с ограниченными возможностями
Недостаток спальных принадлежностей (матрасы, одеяла и т.д.)
Другое, укажите
Не знаю
Предпочитаю не отвечать</t>
  </si>
  <si>
    <t>5.	What are the primary sources of household income, and how do households manage expenditures, savings, debt, and financial shocks?</t>
  </si>
  <si>
    <t>Very good
Good
Satisfying
Bad
Very bad
Prefer not to answer</t>
  </si>
  <si>
    <t>Очень хорошо
Хорошо
Удовлетворительно
Плохо
Очень плохо
Предпочитаю не отвечат</t>
  </si>
  <si>
    <t>Much better
Better
Same
Worse
Much worse
Prefer not to answer</t>
  </si>
  <si>
    <t>Намного лучше
Лучше
Без изменений
Хуже
Намного хуже
Предпочитаю не отвечать</t>
  </si>
  <si>
    <t>The household saves money
The household uses its savings
The household borrows money
The household does not save, use savings, or borrow money
Prefer not to answer</t>
  </si>
  <si>
    <t>Домохозяйство откладывает деньги
Домохозяйство использует свои сбережения
Домохозяйство берёт деньги в долг
Домохозяйство не откладывает, не использует сбережения и не берёт в долг
Предпочитаю не отвечать</t>
  </si>
  <si>
    <t>Yes, once 
Yes, a few times
No
Not applicable
Prefer not to answer</t>
  </si>
  <si>
    <t>Да, один раз
Да, несколько раз
Нет
Не применимо
Предпочитаю не отвечать</t>
  </si>
  <si>
    <t>Income increased
Income remained more or less the same
Income decreased
Do not know
Prefer not to Answer</t>
  </si>
  <si>
    <t>Доход увеличился
Доход остался примерно на том же уровне
Доход уменьшился
Не знаю
Предпочитаю не отвечать</t>
  </si>
  <si>
    <t xml:space="preserve">Note: For individuals who are temporarily absent from work (especially sailors), please select “Temporary, seasonal, or part-time employment (for someone outside the household)” as the income source, and indicate their average monthly earnings based on their most recent employment period, even if they had no income in the last 30 days.
 </t>
  </si>
  <si>
    <t xml:space="preserve">No income
Full-time employment (for someone outside the household)
Temporary, seasonal, or part-time employment (for someone outside the household)
Daily, casual, or irregular labor (for someone outside the household)
Income from own business or production (including agriculture, livestock, fishing, food processing, home manufacture, or other business activities)
Social protection benefits from Moldovan government
Social protection benefits from Ukrainian government
Cash assistance from humanitarian organisations
Income from investment, property
Transfers from relatives or friends in Ukraine
Transfers from relatives or friends outside of Ukraine
Loans from any sources
Other, please specify
Do not know
Prefer not to answer
</t>
  </si>
  <si>
    <t>Нет дохода
Полная занятость (на кого-то вне домохозяйства)
Временная, сезонная или неполная занятость (на кого-то вне домохозяйства)
Ежедневная, случайная или нерегулярная работа (на кого-то вне домохозяйства)
Доход от собственного бизнеса или производства (включая сельское хозяйство, животноводство, рыболовство, переработку пищи, домашнее производство или другие виды деятельности)
Социальные выплаты от правительства Молдовы
Социальные выплаты от правительства Украины
Наличные выплаты от гуманитарных организаций
Доход от инвестиций, недвижимости
Переводы от родственников или друзей в Украине
Переводы от родственников или друзей за пределами Украины
Займы из любых источников
Другое, укажите
Не знаю
Предпочитаю не отвечать</t>
  </si>
  <si>
    <t>In the last 30 days, how much money did your household receive from household members employed full-time, in MDL?
Among HHs that reported having income from full-time employment.</t>
  </si>
  <si>
    <t>За последние 30 дней, сколько денег ваше домохозяйство получило от членов домохозяйства, работающих полный рабочий день, в MDL?
Среди домохозяйств, которые сообщили о доходе от работы на полный рабочий день.</t>
  </si>
  <si>
    <t>In the last 30 days, how much money did your household receive from household members employed temporarily, seasonally, or part-time, in MDL?
Among HHs that reported having income from temporary, seasonal, or part-time employment.</t>
  </si>
  <si>
    <t>За последние 30 дней, сколько денег ваше домохозяйство получило от членов домохозяйства, работающих временно, сезонно или неполный рабочий день, в MDL?
Среди домохозяйств, которые сообщили о доходе от временной, сезонной или неполной занятости.</t>
  </si>
  <si>
    <t>In the last 30 days, how much money did your household receive from household members doing daily, casual, or irregular labor, in MDL?
Among HHs that reported having income from daily, casual, or irregular labour.</t>
  </si>
  <si>
    <t>За последние 30 дней, сколько денег ваше домохозяйство получило от членов домохозяйства, выполняющих ежедневную, случайную или нерегулярную работу, в MDL?
Среди домохозяйств, которые сообщили о доходе от ежедневной, случайной или нерегулярной работы.</t>
  </si>
  <si>
    <t>In the last 30 days, how much money did your household receive from income generated by your own business or production (including agriculture, livestock, fishing, food processing, home manufacture, or other business activities), in MDL?
Among HHs that reported having income from own business or production (including agriculture, livestock, fishing, food processing, home manufacture, or other business activities)</t>
  </si>
  <si>
    <t>За последние 30 дней, сколько денег ваше домохозяйство получило от дохода, полученного собственным бизнесом или производством (включая сельское хозяйство, животноводство, рыболовство, переработку продуктов питания, домашнее производство или другую предпринимательскую деятельность), в MDL?
Среди домохозяйств, которые сообщили о доходе от собственного бизнеса или производства (включая сельское хозяйство, животноводство, рыболовство, переработку продуктов питания, домашнее производство или другую предпринимательскую деятельность).</t>
  </si>
  <si>
    <t>In the last 30 days, which social protection benefits do you receive from the Moldovan government?
Among HHs that reported receiving income from social protection benefits from the Moldovan government.</t>
  </si>
  <si>
    <t>За последние 30 дней, какие социальные пособия вы получали от правительства Молдовы?
Среди домохозяйств, которые сообщили о получении дохода от социальных пособий от правительства Молдовы.</t>
  </si>
  <si>
    <t>Accommodation allowance
Child or family benefit
Disability benefit
Unemployment benefit
Employment injury benefit
Other vulnerability benefit
Pension benefit
Business grant
Training grant
Low income support allowance (e.g. subsistence allowance, guaranteed minimal income allowance, low-income social benefit)
Other government/municipal benefit (specify)
Do not know
Prefer not to answer</t>
  </si>
  <si>
    <t>Пособие на жильё
Пособие на ребёнка или семью
Пособие по ограниченным возможностям
Пособие по безработице
Пособие при производственной травме
Другое пособие для уязвимых групп
Пенсионное пособие
Грант на бизнес
Грант на обучение
Пособие для лиц с низким доходом (например, пособие на прожиточный минимум, гарантированное минимальное пособие, социальное пособие для лиц с низким доходом)
Другое государственное/муниципальное пособие (укажите)
Не знаю
Предпочитаю не отвечать</t>
  </si>
  <si>
    <t>In the last 30 days, how much money in total did your household receive from social protection benefits in Moldova in MDL?
Among households that reported receiving income from social protection benefits from the Moldovan government.</t>
  </si>
  <si>
    <t>За последние 30 дней, сколько всего денег ваше домохозяйство получило от социальных пособий в Молдове в MDL?
Среди домохозяйств, которые сообщили о получении дохода от социальных пособий от правительства Молдовы.</t>
  </si>
  <si>
    <t>In the last 30 days, which social protection benefits do you receive from the Ukrainian government?
Among HHs that reported receiving income from social protection benefits from the Ukrainian government.</t>
  </si>
  <si>
    <t>За последние 30 дней, какие социальные пособия вы получали от правительства Украины?
Среди домохозяйств, которые сообщили о получении дохода от социальных пособий от правительства Украины.</t>
  </si>
  <si>
    <t>Parental benefit
Disability benefit
Unemployment benefit
Employment injury benefit
Old-age pension
Other vulnerability benefit
Other Ukrainian government benefit (specify)
Do not know
Prefer not to answer</t>
  </si>
  <si>
    <t>Пособие по уходу за ребёнком
Пособие по ограниченным возможностям
Пособие по безработице
Пособие при производственной травме
Пенсия по старости
Другое пособие для уязвимых групп
Другое пособие от правительства Украины (укажите)
Не знаю
Предпочитаю не отвечать</t>
  </si>
  <si>
    <t>In the last 30 days, how much money did your household receive from Social protection benefits from Ukrainian government in Ukrainian hryvnia?
Among HHs that reported receiving income from social protection benefits from the Ukrainian government.</t>
  </si>
  <si>
    <t>За последние 30 дней, сколько денег ваше домохозяйство получило от социальных пособий от правительства Украины в украинских гривнах?
Среди домохозяйств, которые сообщили о получении дохода от социальных пособий от правительства Украины.</t>
  </si>
  <si>
    <t>In the last 30 days, how much money did your household receive from cash assistance from humanitarian organisations, in MDL?
Among HHs that reported receiving income from cash assistance provided by humanitarian organisations.</t>
  </si>
  <si>
    <t>За последние 30 дней, сколько денег ваше домохозяйство получило в виде денежной помощи от гуманитарных организаций, в MDL?
Среди домохозяйств, которые сообщили о получении дохода в виде денежной помощи от гуманитарных организаций.</t>
  </si>
  <si>
    <t>In the last 30 days, how much money did your household receive (after tax) from sources such as investment returns, property rental, or other forms of non-employment income in MDL?
Among HHs that reported receiving income from sources such as investment returns, property rental, or other forms of non-employment.</t>
  </si>
  <si>
    <t>За последние 30 дней, сколько денег ваше домохозяйство получило (после вычета налогов) из источников, таких как доход от инвестиций, аренда недвижимости или другие виды дохода, не связанные с работой, в MDL?
Среди домохозяйств, которые сообщили о доходе из источников, таких как доход от инвестиций, аренда недвижимости или другие виды дохода, не связанные с работой.</t>
  </si>
  <si>
    <t>In the last 30 days, how much money did your household receive from transfers from relatives or friends in Ukraine, in MDL?
Among HHs that reported receiving income from transfers from relatives or friends in Ukraine.</t>
  </si>
  <si>
    <t>За последние 30 дней, сколько денег ваше домохозяйство получило в виде переводов от родственников или друзей из Украины, в MDL?
Среди домохозяйств, которые сообщили о доходе от переводов от родственников или друзей из Украины.</t>
  </si>
  <si>
    <t>In the last 30 days, how much money did your household receive from transfers from relatives or friends outside of Ukraine, in MDL?
Among HHs that reported receiving income from transfers from relatives or friends outside of Ukraine.</t>
  </si>
  <si>
    <t>За последние 30 дней, сколько денег ваше домохозяйство получило в виде переводов от родственников или друзей из-за пределов Украины, в MDL?
Среди домохозяйств, которые сообщили о доходе от переводов от родственников или друзей из-за пределов Украины.</t>
  </si>
  <si>
    <t>In the last 30 days, how much money did your household receive from loans from any sources, in MDL?
Among HHs that reported having income from loans from any sources.</t>
  </si>
  <si>
    <t>За последние 30 дней, сколько денег ваше домохозяйство получило в виде займов из любых источников, в MDL?
Среди домохозяйств, которые сообщили о доходе от займов из любых источников.</t>
  </si>
  <si>
    <t>In the last 30 days, how much money did your household receive (after tax) from other sources, in MDL?
Among HHs that reported receiving income from other sources.</t>
  </si>
  <si>
    <t>За последние 30 дней, сколько денег ваше домохозяйство получило (после вычета налогов) из других источников, в MDL?
Среди домохозяйств, которые сообщили о доходе из других источников.</t>
  </si>
  <si>
    <t>6.	What are the overall living standards and key vulnerabilities experienced by households, and how does external support contribute to their well-being?</t>
  </si>
  <si>
    <t>Yes, once
Yes, twice
Yes, three to four times
Yes, monthly
No
Do not know
Prefer not to answer</t>
  </si>
  <si>
    <t>Да, один раз
Да, два раза
Да, три–четыре раза
Да, ежемесячно
Нет
Не знаю
Предпочитаю не отвечать</t>
  </si>
  <si>
    <t>To what extent does your household rely on remittances for meeting its financial needs?
Among households that reported receiving remittances from relatives or friends in the last 6 months.</t>
  </si>
  <si>
    <t>В какой степени ваше домохозяйство зависит от денежных переводов для удовлетворения своих финансовых потребностей?
Среди домохозяйств, которые сообщили о получении денежных переводов от родственников или друзей за последние 6 месяцев</t>
  </si>
  <si>
    <t>Not at all relied upon
Slightly relied upon
Moderately relied upon
Strongly relied upon
Fully relied upon/primary source
Do not know
Prefer not to answer</t>
  </si>
  <si>
    <t>Вовсе не зависят
Слегка зависят
В средней степени зависят
В значительной степени зависят
Полностью зависят/основной источник
Не знаю
Предпочитаю не отвечать</t>
  </si>
  <si>
    <t>Yes, used some savings (partially)
Yes, used most or all savings (completely)
No, household has savings but did not use any
No, household does not have any savings
Do not know
Prefer not to asnwer</t>
  </si>
  <si>
    <t>Да, частично использовали сбережения
Да, использовали большую часть или все сбережения
Нет, у семьи есть сбережения, но они не использовались
Нет, у семьи нет сбережений
Не знаю
Предпочитаю не отвечать</t>
  </si>
  <si>
    <t>If yes, what were the main expenses covered using savings in the last 30 days?
Among HHs that reported using their savings to cover expenses.</t>
  </si>
  <si>
    <t>Если да, какие основные расходы покрывались за счёт сбережений за последние 30 дней?
Среди домохозяйств, которые сообщили о использовании своих сбережений для покрытия расходов.</t>
  </si>
  <si>
    <t>Food
Rent
Utilities/Household bills
Health care/Medical expenses
Education/School expenses/School supplies
Debt repayment
Clothing/Footwear
Transportation/Fuel
Communication (phone, internet)
Work-related expenses (business, farm, self-employment)
Emergencies/Unexpected expenses
Purchase of household assets (appliances, furniture, etc.)
Optional leisure/non-essential spending
Other, please specify
Do not know
Prefer not to asnwer</t>
  </si>
  <si>
    <t>Еда
Аренда
Коммунальные услуги / счета за жильё
Здравоохранение / медицинские расходы
Образование / школьные расходы / школьные принадлежности
Погашение долгов
Одежда / обувь
Транспорт / топливо
Связь (телефон, интернет)
Рабочие расходы (бизнес, ферма, самозанятость)
Чрезвычайные / непредвиденные расходы
Покупка предметов домашнего обихода (техника, мебель и т.д.)
Факультативные досуговые / несущественные расходы
Другое, укажите
Не знаю
Предпочитаю не отвечать</t>
  </si>
  <si>
    <t>Yes, formal loan/credit (bank, microfinance, moneylender)
Yes, informal loan (friends or family)
Yes, informal loan from other local persons
No
Other, please specify
Do not know
Prefer not to asnwer</t>
  </si>
  <si>
    <t>Да, официальный кредит / заём (банк, микрофинансовая организация, кредитор)
Да, неофициальный заём (друзья или семья)
Да, неофициальный заём от других местных лиц
Нет
Другое, укажите
Не знаю
Предпочитаю не отвечать</t>
  </si>
  <si>
    <t>7.	What are households’ intentions regarding their future location, and what factors shape these decisions?</t>
  </si>
  <si>
    <t>Where is your household planning to move?
Among HHs that have a concrete plan to move within the next 12 months.</t>
  </si>
  <si>
    <t>Куда ваше домохозяйство планирует переехать?
Среди домохозяйств, которые имеют конкретный план переезда в течение следующих 12 месяцев.</t>
  </si>
  <si>
    <t>Move to another area in Moldova
Return to habitual place of residence in Ukraine
Return to another location inside Ukraine
Move to another country
Do not know - waiting to make a decision
Other, please specify
Prefer not to asnwer</t>
  </si>
  <si>
    <t>Переезд в другой район Молдовы
Возврат в привычное место жительства в Украине
Возврат в другое место внутри Украины
Переезд в другую страну
Не знаю — ожидаю принятия решения
Другое, укажите
Предпочитаю не отвечать</t>
  </si>
  <si>
    <t>What is the main reason for this planned move?
Among HHs that have a concrete plan to move within the next 12 months.</t>
  </si>
  <si>
    <t>Какова основная причина этого планируемого переезда?
Среди домохозяйств, которые имеют конкретный план переезда в течение следующих 12 месяцев.</t>
  </si>
  <si>
    <t>Safety and security
Employment or income opportunities
Stable housing
Education opportunities for children
Access to healthcare
Family or social connections
Legal status or residence rights
Cost of living / financial situation
Other, please specify
Do not know
Prefer not to asnwer</t>
  </si>
  <si>
    <t>Безопасность и защищенность
Возможности трудоустройства или получения дохода
Стабильное жилье
Возможности получения образования для детей
Доступ к медицинскому обслуживанию
Семейные или социальные связи
Правовой статус или право на проживание
Стоимость жизни / финансовое положение
Другое (укажите)
Не знаю
Предпочитаю не отвечать</t>
  </si>
  <si>
    <t>Thank you for your time!
If you would like to provide any feedback or complaint to my organisation regarding the conduct of this interview, you can do it through the Acted Moldova Feedback and Complaints Mechanism (AFM) via telephone hotlines (+37362124339), and email (mda.crm@acted.org).</t>
  </si>
  <si>
    <t>Спасибо за уделенное время!
Если вы хотите оставить отзыв или подать жалобу в нашу организацию по поводу проведения данного опроса, вы можете сделать это через механизм обратной связи и рассмотрения жалоб Acted Moldova (AFM) по телефонам горячей линии (+37362124339) или по электронной почте (mda.crm@acted.org).</t>
  </si>
  <si>
    <t>Composite_indicators</t>
  </si>
  <si>
    <t>Sampling_info</t>
  </si>
  <si>
    <t xml:space="preserve">Survey </t>
  </si>
  <si>
    <t>Choices</t>
  </si>
  <si>
    <t>Kobo questionnaire</t>
  </si>
  <si>
    <t>Kobo answer options</t>
  </si>
  <si>
    <t>Population</t>
  </si>
  <si>
    <t>Planned surveys</t>
  </si>
  <si>
    <t>Sampled surveys</t>
  </si>
  <si>
    <t>Modality (in-person / remote / mixed)</t>
  </si>
  <si>
    <t>Remote</t>
  </si>
  <si>
    <t>Geographic coverage</t>
  </si>
  <si>
    <t>Geographic coverage is nationwide across the Republic of Moldova.</t>
  </si>
  <si>
    <t>Participating Partners</t>
  </si>
  <si>
    <t>UNHCR</t>
  </si>
  <si>
    <t>Data cleaning process</t>
  </si>
  <si>
    <t>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t>
  </si>
  <si>
    <t>Links to Research Design</t>
  </si>
  <si>
    <t>HH_clean_data</t>
  </si>
  <si>
    <t>Roster_clean_data</t>
  </si>
  <si>
    <t>Link to the Terms of Reference: https://repository.impact-initiatives.org/document/impact/94f28ddc/REACH_MDA_Terms-of-Reference_Household-Economic-Capacity-Assessment-HECA_April-2026.pdf  
Link to the Data Analysis Plan: https://repository.impact-initiatives.org/document/impact/9dc68d35/REACH_MDA_Data-Analysis-Plan_Household-Economic-Capacity-Assessment-HECA_April-2026.xlsx</t>
  </si>
  <si>
    <t>1189</t>
  </si>
  <si>
    <t>109</t>
  </si>
  <si>
    <t>94.1%</t>
  </si>
  <si>
    <t>729</t>
  </si>
  <si>
    <t>535</t>
  </si>
  <si>
    <t>224</t>
  </si>
  <si>
    <t>person_id</t>
  </si>
  <si>
    <t>admin_1</t>
  </si>
  <si>
    <t>admin_2</t>
  </si>
  <si>
    <t>admin_2_other</t>
  </si>
  <si>
    <t>selected(${admin_2}, 'other')</t>
  </si>
  <si>
    <t>filter=${admin_1} or filter = 'any'</t>
  </si>
  <si>
    <t>admin_1_pcode</t>
  </si>
  <si>
    <t>accomm_type_overall_142</t>
  </si>
  <si>
    <t>accomm_type_overall_D_143_by_household_typology_1</t>
  </si>
  <si>
    <t>accomm_type_overall_D_144_by_household_typology_2</t>
  </si>
  <si>
    <t>accomm_type_overall_D_145_by_household_typology_3</t>
  </si>
  <si>
    <t>accomm_type_overall_D_146_by_hh_size_cat</t>
  </si>
  <si>
    <t>accomm_type_overall_D_147_by_settlement_type</t>
  </si>
  <si>
    <t>accommodation_quality_mpi_overall_190</t>
  </si>
  <si>
    <t>admin_1_overall_6</t>
  </si>
  <si>
    <t>admin_2_overall_7</t>
  </si>
  <si>
    <t>any_rooms_overall_166</t>
  </si>
  <si>
    <t>concrete_plans_overall_164</t>
  </si>
  <si>
    <t>damp_walls_overall_186</t>
  </si>
  <si>
    <t>damp_walls_overall_D_187_by_settlement_type</t>
  </si>
  <si>
    <t>electricity_overall_168</t>
  </si>
  <si>
    <t>% of HH members who incurred any expenses (including gifts) for medical services they used, excluding medication, among HH members who were able to obtain the needed healthcare in Moldova</t>
  </si>
  <si>
    <t>expenses_for_medicine_overall_D_134_by_health_ins</t>
  </si>
  <si>
    <t>% of HH members who incurred any expenses (including gifts) for medical services they used, excluding medication, among HH members who were able to obtain the needed healthcare in Moldova, by state-provided health insurance coverage</t>
  </si>
  <si>
    <t>70.6%</t>
  </si>
  <si>
    <t>49.6%</t>
  </si>
  <si>
    <t>46.1%</t>
  </si>
  <si>
    <t>feel_risk_overall_160</t>
  </si>
  <si>
    <t>feel_risk_overall_D_161_by_household_typology_1</t>
  </si>
  <si>
    <t>feel_risk_overall_D_162_by_settlement_type</t>
  </si>
  <si>
    <t>gas_overall_174</t>
  </si>
  <si>
    <t>gas_overall_D_176_by_accomm_type</t>
  </si>
  <si>
    <t>gas_overall_D_177_by_settlement_type</t>
  </si>
  <si>
    <t>habital_size_overall_167</t>
  </si>
  <si>
    <t>health_ins_hh_overall_140</t>
  </si>
  <si>
    <t>health_ins_overall_135</t>
  </si>
  <si>
    <t>health_ins_overall_D_136_by_ind_age_cat</t>
  </si>
  <si>
    <t>health_ins_overall_D_137_by_ind_gender</t>
  </si>
  <si>
    <t>health_ins_overall_D_138_by_psn_type3_above</t>
  </si>
  <si>
    <t>health_ins_overall_D_139_by_chronic_illnes</t>
  </si>
  <si>
    <t>heating_system_overall_178</t>
  </si>
  <si>
    <t>heating_system_overall_D_179_by_accomm_type</t>
  </si>
  <si>
    <t>heating_system_overall_D_180_by_settlement_type</t>
  </si>
  <si>
    <t>hh_out_school_overall_D_44_by_admin_1</t>
  </si>
  <si>
    <t>hot_water_overall_181</t>
  </si>
  <si>
    <t>hot_water_overall_D_182_by_accomm_type</t>
  </si>
  <si>
    <t>hot_water_overall_D_183_by_settlement_type</t>
  </si>
  <si>
    <t>leaks_overall_184</t>
  </si>
  <si>
    <t>leaks_overall_D_185_by_settlement_type</t>
  </si>
  <si>
    <t>mobile_phone_overall_194</t>
  </si>
  <si>
    <t>no_health_ins_overall_141</t>
  </si>
  <si>
    <t>noticeable_issues_overall_191</t>
  </si>
  <si>
    <t>noticeable_issues_overall_D_192_by_accomm_type</t>
  </si>
  <si>
    <t>noticeable_issues_overall_D_193_by_settlement_type</t>
  </si>
  <si>
    <t>num_of_rooms_overall_165</t>
  </si>
  <si>
    <t>payment_arrangement_overall_148</t>
  </si>
  <si>
    <t>payment_arrangement_overall_D_149_by_household_typology_1</t>
  </si>
  <si>
    <t>payment_arrangement_overall_D_150_by_household_typology_2</t>
  </si>
  <si>
    <t>payment_arrangement_overall_D_151_by_settlement_type</t>
  </si>
  <si>
    <t>rotten_windows_overall_188</t>
  </si>
  <si>
    <t>rotten_windows_overall_D_189_by_settlement_type</t>
  </si>
  <si>
    <t>sewage_system_overall_172</t>
  </si>
  <si>
    <t>sewage_system_overall_D_173_by_settlement_type</t>
  </si>
  <si>
    <t>water_source_overall_169</t>
  </si>
  <si>
    <t>water_source_overall_D_170_by_accomm_type</t>
  </si>
  <si>
    <t>water_source_overall_D_171_by_settlement_type</t>
  </si>
  <si>
    <t>who_cover_overall_152</t>
  </si>
  <si>
    <t>who_cover_overall_D_153_by_household_typology_1</t>
  </si>
  <si>
    <t>who_cover_overall_D_154_by_household_typology_2</t>
  </si>
  <si>
    <t>who_cover_overall_D_155_by_settlement_type</t>
  </si>
  <si>
    <t>why_feel_risk_overall_163</t>
  </si>
  <si>
    <t>written_doc_overall_156</t>
  </si>
  <si>
    <t>written_doc_overall_D_157_by_household_typology_1</t>
  </si>
  <si>
    <t>written_doc_overall_D_158_by_household_typology_2</t>
  </si>
  <si>
    <t>written_doc_overall_D_159_by_settlement_type</t>
  </si>
  <si>
    <t>admin_2_pcode</t>
  </si>
  <si>
    <t>MD0100</t>
  </si>
  <si>
    <t>MD101000</t>
  </si>
  <si>
    <t>MD0300</t>
  </si>
  <si>
    <t>MD301000</t>
  </si>
  <si>
    <t>MD7100</t>
  </si>
  <si>
    <t>MD7121000</t>
  </si>
  <si>
    <t>MD1000</t>
  </si>
  <si>
    <t>MD1012000</t>
  </si>
  <si>
    <t>MD3400</t>
  </si>
  <si>
    <t>MD3401000</t>
  </si>
  <si>
    <t>MD8500</t>
  </si>
  <si>
    <t>MD8501000</t>
  </si>
  <si>
    <t>MD3600</t>
  </si>
  <si>
    <t>MD3635000</t>
  </si>
  <si>
    <t>MD6000</t>
  </si>
  <si>
    <t>MD6001000</t>
  </si>
  <si>
    <t>MD1200</t>
  </si>
  <si>
    <t>MD1201000</t>
  </si>
  <si>
    <t>MD2700</t>
  </si>
  <si>
    <t>MD2701000</t>
  </si>
  <si>
    <t>MD1700</t>
  </si>
  <si>
    <t>MD1701000</t>
  </si>
  <si>
    <t>MD3800</t>
  </si>
  <si>
    <t>MD3812000</t>
  </si>
  <si>
    <t>MD5500</t>
  </si>
  <si>
    <t>MD5501000</t>
  </si>
  <si>
    <t>MD6400</t>
  </si>
  <si>
    <t>MD6401000</t>
  </si>
  <si>
    <t>MD5300</t>
  </si>
  <si>
    <t>MD5318000</t>
  </si>
  <si>
    <t>MD9600</t>
  </si>
  <si>
    <t>MD9602000</t>
  </si>
  <si>
    <t>MD4500</t>
  </si>
  <si>
    <t>MD4545000</t>
  </si>
  <si>
    <t>MD0500</t>
  </si>
  <si>
    <t>MD501000</t>
  </si>
  <si>
    <t>MD6024000</t>
  </si>
  <si>
    <t>MD9805000</t>
  </si>
  <si>
    <t>MD1001000</t>
  </si>
  <si>
    <t>MD6200</t>
  </si>
  <si>
    <t>MD6215000</t>
  </si>
  <si>
    <t>MD9800</t>
  </si>
  <si>
    <t>MD9808000</t>
  </si>
  <si>
    <t>MD1212000</t>
  </si>
  <si>
    <t>MD5700</t>
  </si>
  <si>
    <t>MD5702000</t>
  </si>
  <si>
    <t>MD9200</t>
  </si>
  <si>
    <t>MD9201000</t>
  </si>
  <si>
    <t>MD6700</t>
  </si>
  <si>
    <t>MD6701000</t>
  </si>
  <si>
    <t>MD131000</t>
  </si>
  <si>
    <t>MD9822000</t>
  </si>
  <si>
    <t>MD3423000</t>
  </si>
  <si>
    <t>MD8531000</t>
  </si>
  <si>
    <t>MD3420000</t>
  </si>
  <si>
    <t>MD9804000</t>
  </si>
  <si>
    <t>MD9603000</t>
  </si>
  <si>
    <t>MD8000</t>
  </si>
  <si>
    <t>MD8029000</t>
  </si>
  <si>
    <t>MD9817000</t>
  </si>
  <si>
    <t>MD141000</t>
  </si>
  <si>
    <t>MD8700</t>
  </si>
  <si>
    <t>MD8701000</t>
  </si>
  <si>
    <t>MD8300</t>
  </si>
  <si>
    <t>MD8331000</t>
  </si>
  <si>
    <t>MD7800</t>
  </si>
  <si>
    <t>MD7801000</t>
  </si>
  <si>
    <t>MD9825000</t>
  </si>
  <si>
    <t>MD121000</t>
  </si>
  <si>
    <t>MD5301000</t>
  </si>
  <si>
    <t>MD1718000</t>
  </si>
  <si>
    <t>MD9234002</t>
  </si>
  <si>
    <t>MD1400</t>
  </si>
  <si>
    <t>MD1401000</t>
  </si>
  <si>
    <t>MD8522000</t>
  </si>
  <si>
    <t>MD9826002</t>
  </si>
  <si>
    <t>MD3601000</t>
  </si>
  <si>
    <t>MD4300</t>
  </si>
  <si>
    <t>MD4334000</t>
  </si>
  <si>
    <t>MD7400</t>
  </si>
  <si>
    <t>MD7401000</t>
  </si>
  <si>
    <t>MD3815000</t>
  </si>
  <si>
    <t>MD9801000</t>
  </si>
  <si>
    <t>MD7101000</t>
  </si>
  <si>
    <t>MD8512000</t>
  </si>
  <si>
    <t>MD6203000</t>
  </si>
  <si>
    <t>MD2500</t>
  </si>
  <si>
    <t>MD2534000</t>
  </si>
  <si>
    <t>MD6201000</t>
  </si>
  <si>
    <t>MD7816000</t>
  </si>
  <si>
    <t>MD6213000</t>
  </si>
  <si>
    <t>MD4525000</t>
  </si>
  <si>
    <t>MD154000</t>
  </si>
  <si>
    <t>MD5332000</t>
  </si>
  <si>
    <t>MD9601000</t>
  </si>
  <si>
    <t>MD1033000</t>
  </si>
  <si>
    <t>MD6416000</t>
  </si>
  <si>
    <t>MD4100</t>
  </si>
  <si>
    <t>MD4101000</t>
  </si>
  <si>
    <t>MD4501000</t>
  </si>
  <si>
    <t>MD8716000</t>
  </si>
  <si>
    <t>MD3417100</t>
  </si>
  <si>
    <t>MD2900</t>
  </si>
  <si>
    <t>MD2911000</t>
  </si>
  <si>
    <t>MD4102000</t>
  </si>
  <si>
    <t>MD8524000</t>
  </si>
  <si>
    <t>MD7426000</t>
  </si>
  <si>
    <t>MD2501000</t>
  </si>
  <si>
    <t>MD8511000</t>
  </si>
  <si>
    <t>MD6226000</t>
  </si>
  <si>
    <t>MD9818000</t>
  </si>
  <si>
    <t>MD4317000</t>
  </si>
  <si>
    <t>MD8521000</t>
  </si>
  <si>
    <t>MD9222000</t>
  </si>
  <si>
    <t>MD9856000</t>
  </si>
  <si>
    <t>MD1730000</t>
  </si>
  <si>
    <t>MD112000</t>
  </si>
  <si>
    <t>MD9622000</t>
  </si>
  <si>
    <t>MD6021000</t>
  </si>
  <si>
    <t>MD6225000</t>
  </si>
  <si>
    <t>MD3100</t>
  </si>
  <si>
    <t>MD3101000</t>
  </si>
  <si>
    <t>MD4800</t>
  </si>
  <si>
    <t>MD4812000</t>
  </si>
  <si>
    <t>MD7821000</t>
  </si>
  <si>
    <t>MD9809000</t>
  </si>
  <si>
    <t>accomm_exp_cat_overall_322</t>
  </si>
  <si>
    <t>accomm_exp_cat_overall_D_323_by_household_typology_1</t>
  </si>
  <si>
    <t>accomm_exp_cat_overall_D_324_by_household_typology_2</t>
  </si>
  <si>
    <t>accomm_exp_cat_overall_D_325_by_household_typology_3</t>
  </si>
  <si>
    <t>accomm_exp_cat_overall_D_326_by_settlement_type</t>
  </si>
  <si>
    <t>accomm_exp_cat_overall_D_327_by_hh_with_employed_member</t>
  </si>
  <si>
    <t>accomm_exp_cat_overall_D_328_by_hh_size_cat</t>
  </si>
  <si>
    <t>accomm_exp_overall_321</t>
  </si>
  <si>
    <t>accomm_exp_share_overall_329</t>
  </si>
  <si>
    <t>accomm_maintenance_exp_30_days_overall_415</t>
  </si>
  <si>
    <t>accomm_maintenance_exp_30_days_share_overall_421</t>
  </si>
  <si>
    <t>accomm_maintenance_exp_cat_overall_416</t>
  </si>
  <si>
    <t>accomm_maintenance_exp_cat_overall_D_417_by_household_typology_1</t>
  </si>
  <si>
    <t>accomm_maintenance_exp_cat_overall_D_418_by_household_typology_2</t>
  </si>
  <si>
    <t>accomm_maintenance_exp_cat_overall_D_419_by_household_typology_3</t>
  </si>
  <si>
    <t>accomm_maintenance_exp_cat_overall_D_420_by_settlement_type</t>
  </si>
  <si>
    <t>accomm_maintenance_exp_overall_414</t>
  </si>
  <si>
    <t>air_conditioner_overall_206</t>
  </si>
  <si>
    <t>air_conditioner_overall_D_207_by_settlement_type</t>
  </si>
  <si>
    <t>% of HHs that currently have an air conditioner in their accommodation, by type of settlement</t>
  </si>
  <si>
    <t>alco_tobacco_exp_cat_overall_313</t>
  </si>
  <si>
    <t>alco_tobacco_exp_cat_overall_D_314_by_household_typology_1</t>
  </si>
  <si>
    <t>alco_tobacco_exp_cat_overall_D_315_by_household_typology_2</t>
  </si>
  <si>
    <t>alco_tobacco_exp_cat_overall_D_316_by_household_typology_3</t>
  </si>
  <si>
    <t>alco_tobacco_exp_cat_overall_D_317_by_settlement_type</t>
  </si>
  <si>
    <t>alco_tobacco_exp_cat_overall_D_318_by_hh_with_employed_member</t>
  </si>
  <si>
    <t>alco_tobacco_exp_cat_overall_D_319_by_hh_size_cat</t>
  </si>
  <si>
    <t>alco_tobacco_exp_overall_312</t>
  </si>
  <si>
    <t>alco_tobacco_exp_share_overall_320</t>
  </si>
  <si>
    <t>bank_account_overall_226</t>
  </si>
  <si>
    <t>bank_account_overall_D_227_by_resp_age_cat</t>
  </si>
  <si>
    <t>bank_account_overall_D_228_by_resp_gender</t>
  </si>
  <si>
    <t>bank_account_overall_D_229_by_employed_respondent</t>
  </si>
  <si>
    <t>borrow_money_cat_overall_299</t>
  </si>
  <si>
    <t>borrow_money_cat_overall_D_300_by_household_typology_1</t>
  </si>
  <si>
    <t>borrow_money_cat_overall_D_301_by_household_typology_2</t>
  </si>
  <si>
    <t>borrow_money_cat_overall_D_302_by_household_typology_3</t>
  </si>
  <si>
    <t>borrow_money_overall_298</t>
  </si>
  <si>
    <t>car_overall_208</t>
  </si>
  <si>
    <t>car_overall_D_209_by_settlement_type</t>
  </si>
  <si>
    <t>% of HHs that currently have a car available for household use, by type of settlement</t>
  </si>
  <si>
    <t>cash_assistance_income_cat_overall_254</t>
  </si>
  <si>
    <t>cash_assistance_income_overall_253</t>
  </si>
  <si>
    <t>clothing_exp_30_days_overall_382</t>
  </si>
  <si>
    <t>clothing_exp_30_days_share_overall_389</t>
  </si>
  <si>
    <t>clothing_exp_cat_overall_383</t>
  </si>
  <si>
    <t>clothing_exp_cat_overall_D_384_by_household_typology_1</t>
  </si>
  <si>
    <t>clothing_exp_cat_overall_D_385_by_household_typology_2</t>
  </si>
  <si>
    <t>clothing_exp_cat_overall_D_386_by_household_typology_3</t>
  </si>
  <si>
    <t>clothing_exp_cat_overall_D_387_by_settlement_type</t>
  </si>
  <si>
    <t>clothing_exp_cat_overall_D_388_by_hh_size_cat</t>
  </si>
  <si>
    <t>clothing_exp_overall_381</t>
  </si>
  <si>
    <t>comm_exp_cat_overall_349</t>
  </si>
  <si>
    <t>comm_exp_cat_overall_D_350_by_household_typology_1</t>
  </si>
  <si>
    <t>comm_exp_cat_overall_D_351_by_household_typology_2</t>
  </si>
  <si>
    <t>comm_exp_cat_overall_D_352_by_household_typology_3</t>
  </si>
  <si>
    <t>comm_exp_cat_overall_D_353_by_settlement_type</t>
  </si>
  <si>
    <t>comm_exp_cat_overall_D_354_by_hh_with_employed_member</t>
  </si>
  <si>
    <t>comm_exp_cat_overall_D_355_by_hh_size_cat</t>
  </si>
  <si>
    <t>comm_exp_overall_348</t>
  </si>
  <si>
    <t>comm_exp_share_overall_356</t>
  </si>
  <si>
    <t>computer_laptop_overall_198</t>
  </si>
  <si>
    <t>computer_laptop_overall_D_199_by_settlement_type</t>
  </si>
  <si>
    <t>% of HHs that currently have a computer, notebook, or tablet in the household, by type of settlement</t>
  </si>
  <si>
    <t>58.6%</t>
  </si>
  <si>
    <t>76.1%</t>
  </si>
  <si>
    <t>daily_irregular_labor_income_cat_overall_244</t>
  </si>
  <si>
    <t>daily_irregular_labor_income_overall_243</t>
  </si>
  <si>
    <t>debt_payment_exp_30_days_overall_407</t>
  </si>
  <si>
    <t>debt_payment_exp_30_days_share_overall_413</t>
  </si>
  <si>
    <t>debt_payment_exp_cat_overall_408</t>
  </si>
  <si>
    <t>debt_payment_exp_cat_overall_D_409_by_household_typology_1</t>
  </si>
  <si>
    <t>debt_payment_exp_cat_overall_D_410_by_household_typology_2</t>
  </si>
  <si>
    <t>debt_payment_exp_cat_overall_D_411_by_household_typology_3</t>
  </si>
  <si>
    <t>debt_payment_exp_cat_overall_D_412_by_settlement_type</t>
  </si>
  <si>
    <t>debt_payment_exp_overall_406</t>
  </si>
  <si>
    <t>edu_exp_30_days_overall_423</t>
  </si>
  <si>
    <t>edu_exp_30_days_share_overall_429</t>
  </si>
  <si>
    <t>edu_exp_cat_overall_424</t>
  </si>
  <si>
    <t>edu_exp_cat_overall_D_425_by_household_typology_1</t>
  </si>
  <si>
    <t>edu_exp_cat_overall_D_426_by_household_typology_2</t>
  </si>
  <si>
    <t>edu_exp_cat_overall_D_427_by_household_typology_3</t>
  </si>
  <si>
    <t>edu_exp_cat_overall_D_428_by_settlement_type</t>
  </si>
  <si>
    <t>edu_exp_overall_422</t>
  </si>
  <si>
    <t>essential_30_days_exp_cat_overall_443</t>
  </si>
  <si>
    <t>essential_30_days_exp_cat_overall_D_444_by_household_typology_1</t>
  </si>
  <si>
    <t>essential_30_days_exp_cat_overall_D_445_by_household_typology_2</t>
  </si>
  <si>
    <t>essential_30_days_exp_cat_overall_D_446_by_household_typology_3</t>
  </si>
  <si>
    <t>essential_30_days_exp_cat_overall_D_447_by_settlement_type</t>
  </si>
  <si>
    <t>essential_30_days_exp_cat_overall_D_448_by_hh_with_employed_member</t>
  </si>
  <si>
    <t>essential_30_days_exp_cat_overall_D_449_by_hh_size_cat</t>
  </si>
  <si>
    <t>essential_30_days_exp_overall_442</t>
  </si>
  <si>
    <t>essential_30_days_exp_per_capita_cat_overall_451</t>
  </si>
  <si>
    <t>essential_30_days_exp_per_capita_overall_450</t>
  </si>
  <si>
    <t>fin_diff_loan_overall_225</t>
  </si>
  <si>
    <t>fin_diff_rent_overall_224</t>
  </si>
  <si>
    <t>fin_diff_utilities_overall_223</t>
  </si>
  <si>
    <t>food_exp_cat_overall_304</t>
  </si>
  <si>
    <t>food_exp_cat_overall_D_305_by_household_typology_1</t>
  </si>
  <si>
    <t>food_exp_cat_overall_D_306_by_household_typology_2</t>
  </si>
  <si>
    <t>food_exp_cat_overall_D_307_by_household_typology_3</t>
  </si>
  <si>
    <t>food_exp_cat_overall_D_308_by_settlement_type</t>
  </si>
  <si>
    <t>food_exp_cat_overall_D_309_by_hh_with_employed_member</t>
  </si>
  <si>
    <t>food_exp_cat_overall_D_310_by_hh_size_cat</t>
  </si>
  <si>
    <t>food_exp_overall_303</t>
  </si>
  <si>
    <t>food_exp_share_overall_311</t>
  </si>
  <si>
    <t>full_time_emp_income_cat_overall_240</t>
  </si>
  <si>
    <t>full_time_emp_income_overall_239</t>
  </si>
  <si>
    <t>health_exp_30_days_overall_399</t>
  </si>
  <si>
    <t>health_exp_30_days_share_overall_405</t>
  </si>
  <si>
    <t>health_exp_cat_overall_400</t>
  </si>
  <si>
    <t>health_exp_cat_overall_D_401_by_household_typology_1</t>
  </si>
  <si>
    <t>health_exp_cat_overall_D_402_by_household_typology_2</t>
  </si>
  <si>
    <t>health_exp_cat_overall_D_403_by_household_typology_3</t>
  </si>
  <si>
    <t>health_exp_cat_overall_D_404_by_settlement_type</t>
  </si>
  <si>
    <t>health_exp_overall_398</t>
  </si>
  <si>
    <t>hyg_exp_cat_overall_340</t>
  </si>
  <si>
    <t>hyg_exp_cat_overall_D_341_by_household_typology_1</t>
  </si>
  <si>
    <t>hyg_exp_cat_overall_D_342_by_household_typology_2</t>
  </si>
  <si>
    <t>hyg_exp_cat_overall_D_343_by_household_typology_3</t>
  </si>
  <si>
    <t>hyg_exp_cat_overall_D_344_by_settlement_type</t>
  </si>
  <si>
    <t>hyg_exp_cat_overall_D_345_by_hh_with_employed_member</t>
  </si>
  <si>
    <t>hyg_exp_cat_overall_D_346_by_hh_size_cat</t>
  </si>
  <si>
    <t>hyg_exp_overall_339</t>
  </si>
  <si>
    <t>hyg_exp_share_overall_347</t>
  </si>
  <si>
    <t>income_change_overall_230</t>
  </si>
  <si>
    <t>income_change_overall_D_231_by_household_typology_1</t>
  </si>
  <si>
    <t>income_change_overall_D_232_by_household_typology_2</t>
  </si>
  <si>
    <t>income_change_overall_D_233_by_hh_with_employed_member</t>
  </si>
  <si>
    <t>income_change_overall_D_234_by_hh_size_cat</t>
  </si>
  <si>
    <t>income_source_overall_235</t>
  </si>
  <si>
    <t>income_source_overall_D_236_by_household_typology_1</t>
  </si>
  <si>
    <t>income_source_overall_D_237_by_household_typology_2</t>
  </si>
  <si>
    <t>income_source_overall_D_238_by_household_typology_3</t>
  </si>
  <si>
    <t>internet_overall_200</t>
  </si>
  <si>
    <t>internet_overall_D_201_by_settlement_type</t>
  </si>
  <si>
    <t>% of HHs that currently have access to an internet connection in their accommodation, by type of settlement</t>
  </si>
  <si>
    <t>91.9%</t>
  </si>
  <si>
    <t>investment_income_overall_255</t>
  </si>
  <si>
    <t>living_now_overall_214</t>
  </si>
  <si>
    <t>living_now_overall_D_215_by_household_typology_1</t>
  </si>
  <si>
    <t>living_now_overall_D_216_by_household_typology_2</t>
  </si>
  <si>
    <t>living_now_overall_D_217_by_hh_with_employed_member</t>
  </si>
  <si>
    <t>living_standart_overall_210</t>
  </si>
  <si>
    <t>living_standart_overall_D_211_by_household_typology_1</t>
  </si>
  <si>
    <t>living_standart_overall_D_212_by_household_typology_2</t>
  </si>
  <si>
    <t>living_standart_overall_D_213_by_hh_with_employed_member</t>
  </si>
  <si>
    <t>loans_income_overall_260</t>
  </si>
  <si>
    <t>mda_benefits_income_cat_overall_248</t>
  </si>
  <si>
    <t>mda_benefits_income_overall_247</t>
  </si>
  <si>
    <t>mda_benefits_overall_246</t>
  </si>
  <si>
    <t>medical_exp_30_days_overall_391</t>
  </si>
  <si>
    <t>medical_exp_30_days_share_overall_397</t>
  </si>
  <si>
    <t>medical_exp_cat_overall_392</t>
  </si>
  <si>
    <t>medical_exp_cat_overall_D_393_by_household_typology_1</t>
  </si>
  <si>
    <t>medical_exp_cat_overall_D_394_by_household_typology_2</t>
  </si>
  <si>
    <t>medical_exp_cat_overall_D_395_by_household_typology_3</t>
  </si>
  <si>
    <t>medical_exp_cat_overall_D_396_by_settlement_type</t>
  </si>
  <si>
    <t>medical_exp_overall_390</t>
  </si>
  <si>
    <t>mobile_phone_overall_D_195_by_settlement_type</t>
  </si>
  <si>
    <t>% of HHs that currently have at least one mobile phone available for personal use, by type of settlement</t>
  </si>
  <si>
    <t>moving_reason_overall_478</t>
  </si>
  <si>
    <t>non_essential_30_days_exp_cat_overall_453</t>
  </si>
  <si>
    <t>non_essential_30_days_exp_cat_overall_D_454_by_household_typology_1</t>
  </si>
  <si>
    <t>non_essential_30_days_exp_cat_overall_D_455_by_household_typology_2</t>
  </si>
  <si>
    <t>non_essential_30_days_exp_cat_overall_D_456_by_household_typology_3</t>
  </si>
  <si>
    <t>non_essential_30_days_exp_cat_overall_D_457_by_settlement_type</t>
  </si>
  <si>
    <t>non_essential_30_days_exp_cat_overall_D_458_by_hh_with_employed_member</t>
  </si>
  <si>
    <t>non_essential_30_days_exp_cat_overall_D_459_by_hh_size_cat</t>
  </si>
  <si>
    <t>non_essential_30_days_exp_overall_452</t>
  </si>
  <si>
    <t>non_essential_30_days_exp_per_capita_cat_overall_461</t>
  </si>
  <si>
    <t>non_essential_30_days_exp_per_capita_overall_460</t>
  </si>
  <si>
    <t>other_goods_exp_30_days_overall_431</t>
  </si>
  <si>
    <t>other_goods_exp_30_days_share_overall_437</t>
  </si>
  <si>
    <t>other_goods_exp_cat_overall_432</t>
  </si>
  <si>
    <t>other_goods_exp_cat_overall_D_433_by_household_typology_1</t>
  </si>
  <si>
    <t>other_goods_exp_cat_overall_D_434_by_household_typology_2</t>
  </si>
  <si>
    <t>other_goods_exp_cat_overall_D_435_by_household_typology_3</t>
  </si>
  <si>
    <t>other_goods_exp_cat_overall_D_436_by_settlement_type</t>
  </si>
  <si>
    <t>other_goods_exp_overall_430</t>
  </si>
  <si>
    <t>other_income_overall_261</t>
  </si>
  <si>
    <t>own_bussiness_income_overall_245</t>
  </si>
  <si>
    <t>plans_to_move_overall_472</t>
  </si>
  <si>
    <t>plans_to_move_overall_D_473_by_household_typology_1</t>
  </si>
  <si>
    <t>plans_to_move_overall_D_474_by_household_typology_2</t>
  </si>
  <si>
    <t>plans_to_move_overall_D_475_by_household_typology_3</t>
  </si>
  <si>
    <t>plans_to_move_overall_D_476_by_hh_with_employed_member</t>
  </si>
  <si>
    <t>received_remmit_overall_276</t>
  </si>
  <si>
    <t>received_remmit_overall_D_277_by_household_typology_1</t>
  </si>
  <si>
    <t>received_remmit_overall_D_278_by_household_typology_2</t>
  </si>
  <si>
    <t>received_remmit_overall_D_279_by_household_typology_3</t>
  </si>
  <si>
    <t>received_remmit_overall_D_280_by_hh_with_employed_member</t>
  </si>
  <si>
    <t>recreational_exp_30_days_overall_373</t>
  </si>
  <si>
    <t>recreational_exp_30_days_share_overall_380</t>
  </si>
  <si>
    <t>recreational_exp_cat_overall_374</t>
  </si>
  <si>
    <t>recreational_exp_cat_overall_D_375_by_household_typology_1</t>
  </si>
  <si>
    <t>recreational_exp_cat_overall_D_376_by_household_typology_2</t>
  </si>
  <si>
    <t>recreational_exp_cat_overall_D_377_by_household_typology_3</t>
  </si>
  <si>
    <t>recreational_exp_cat_overall_D_378_by_settlement_type</t>
  </si>
  <si>
    <t>recreational_exp_cat_overall_D_379_by_hh_size_cat</t>
  </si>
  <si>
    <t>recreational_exp_overall_372</t>
  </si>
  <si>
    <t>refrigirator_overall_202</t>
  </si>
  <si>
    <t>refrigirator_overall_D_203_by_settlement_type</t>
  </si>
  <si>
    <t>% of HHs that currently have a refrigerator or freezer in their accommodation, by type of settlement</t>
  </si>
  <si>
    <t>rely_extent_overall_281</t>
  </si>
  <si>
    <t>rely_extent_overall_D_282_by_household_typology_1</t>
  </si>
  <si>
    <t>rely_extent_overall_D_283_by_household_typology_1</t>
  </si>
  <si>
    <t>rely_extent_overall_D_284_by_household_typology_2</t>
  </si>
  <si>
    <t>rely_extent_overall_D_285_by_household_typology_2</t>
  </si>
  <si>
    <t>rely_extent_overall_D_286_by_hh_with_employed_member</t>
  </si>
  <si>
    <t>restaurants_exp_cat_overall_367</t>
  </si>
  <si>
    <t>restaurants_exp_cat_overall_D_368_by_household_typology_3</t>
  </si>
  <si>
    <t>restaurants_exp_cat_overall_D_369_by_settlement_type</t>
  </si>
  <si>
    <t>restaurants_exp_cat_overall_D_370_by_hh_size_cat</t>
  </si>
  <si>
    <t>restaurants_exp_overall_366</t>
  </si>
  <si>
    <t>restaurants_exp_share_overall_371</t>
  </si>
  <si>
    <t>save_money_overall_218</t>
  </si>
  <si>
    <t>save_money_overall_D_219_by_household_typology_1</t>
  </si>
  <si>
    <t>save_money_overall_D_220_by_household_typology_2</t>
  </si>
  <si>
    <t>save_money_overall_D_221_by_hh_with_employed_member</t>
  </si>
  <si>
    <t>save_money_overall_D_222_by_hh_size_cat</t>
  </si>
  <si>
    <t>savings_covered_exp_overall_293</t>
  </si>
  <si>
    <t>savings_covered_exp_overall_D_294_by_household_typology_1</t>
  </si>
  <si>
    <t>savings_covered_exp_overall_D_295_by_household_typology_1</t>
  </si>
  <si>
    <t>savings_covered_exp_overall_D_296_by_household_typology_2</t>
  </si>
  <si>
    <t>savings_covered_exp_overall_D_297_by_household_typology_3</t>
  </si>
  <si>
    <t>sending_money_exp_30_days_overall_439</t>
  </si>
  <si>
    <t>sending_money_exp_30_days_share_overall_441</t>
  </si>
  <si>
    <t>sending_money_exp_cat_overall_440</t>
  </si>
  <si>
    <t>sending_money_exp_overall_438</t>
  </si>
  <si>
    <t>temporary_income_cat_overall_242</t>
  </si>
  <si>
    <t>temporary_income_overall_241</t>
  </si>
  <si>
    <t>total_expenditure_cat_overall_463</t>
  </si>
  <si>
    <t>total_expenditure_cat_overall_D_464_by_household_typology_1</t>
  </si>
  <si>
    <t>total_expenditure_cat_overall_D_465_by_household_typology_2</t>
  </si>
  <si>
    <t>total_expenditure_cat_overall_D_466_by_household_typology_3</t>
  </si>
  <si>
    <t>total_expenditure_cat_overall_D_467_by_settlement_type</t>
  </si>
  <si>
    <t>total_expenditure_cat_overall_D_468_by_hh_with_employed_member</t>
  </si>
  <si>
    <t>total_expenditure_cat_overall_D_469_by_hh_size_cat</t>
  </si>
  <si>
    <t>total_expenditure_overall_462</t>
  </si>
  <si>
    <t>total_expenditure_per_capita_cat_overall_471</t>
  </si>
  <si>
    <t>total_expenditure_per_capita_overall_470</t>
  </si>
  <si>
    <t>total_income_cat_overall_263</t>
  </si>
  <si>
    <t>total_income_overall_262</t>
  </si>
  <si>
    <t>total_income_per_capita_cat_overall_265</t>
  </si>
  <si>
    <t>total_income_per_capita_meb_ind_overall_273</t>
  </si>
  <si>
    <t>total_income_per_capita_meb_ind_overall_D_274_by_ind_age_cat</t>
  </si>
  <si>
    <t>total_income_per_capita_meb_ind_overall_D_275_by_ind_gender</t>
  </si>
  <si>
    <t>total_income_per_capita_meb_overall_266</t>
  </si>
  <si>
    <t>total_income_per_capita_meb_overall_D_267_by_household_typology_1</t>
  </si>
  <si>
    <t>total_income_per_capita_meb_overall_D_268_by_household_typology_2</t>
  </si>
  <si>
    <t>total_income_per_capita_meb_overall_D_269_by_household_typology_3</t>
  </si>
  <si>
    <t>total_income_per_capita_meb_overall_D_270_by_settlement_type</t>
  </si>
  <si>
    <t>total_income_per_capita_meb_overall_D_271_by_hh_with_employed_member</t>
  </si>
  <si>
    <t>total_income_per_capita_meb_overall_D_272_by_hh_size_cat</t>
  </si>
  <si>
    <t>total_income_per_capita_overall_264</t>
  </si>
  <si>
    <t>transfers_from_relatives_in_ukr_income_cat_overall_257</t>
  </si>
  <si>
    <t>transfers_from_relatives_in_ukr_income_overall_256</t>
  </si>
  <si>
    <t>transfers_from_relatives_outside_ukr_income_cat_overall_259</t>
  </si>
  <si>
    <t>transfers_from_relatives_outside_ukr_income_overall_258</t>
  </si>
  <si>
    <t>transport_exp_cat_overall_358</t>
  </si>
  <si>
    <t>transport_exp_cat_overall_D_359_by_household_typology_1</t>
  </si>
  <si>
    <t>transport_exp_cat_overall_D_360_by_household_typology_2</t>
  </si>
  <si>
    <t>transport_exp_cat_overall_D_361_by_household_typology_3</t>
  </si>
  <si>
    <t>transport_exp_cat_overall_D_362_by_settlement_type</t>
  </si>
  <si>
    <t>transport_exp_cat_overall_D_363_by_hh_with_employed_member</t>
  </si>
  <si>
    <t>transport_exp_cat_overall_D_364_by_hh_size_cat</t>
  </si>
  <si>
    <t>transport_exp_overall_357</t>
  </si>
  <si>
    <t>transport_exp_share_overall_365</t>
  </si>
  <si>
    <t>tv_overall_196</t>
  </si>
  <si>
    <t>tv_overall_D_197_by_settlement_type</t>
  </si>
  <si>
    <t>% of HHs that currently have a television in their household, by type of settlement</t>
  </si>
  <si>
    <t>ukr_benefits_income_mdl_cat_overall_252</t>
  </si>
  <si>
    <t>ukr_benefits_income_mdl_overall_251</t>
  </si>
  <si>
    <t>ukr_benefits_income_overall_250</t>
  </si>
  <si>
    <t>ukr_benefits_overall_249</t>
  </si>
  <si>
    <t>used_savings_overall_287</t>
  </si>
  <si>
    <t>used_savings_overall_D_288_by_household_typology_1</t>
  </si>
  <si>
    <t>used_savings_overall_D_289_by_household_typology_2</t>
  </si>
  <si>
    <t>used_savings_overall_D_290_by_household_typology_3</t>
  </si>
  <si>
    <t>used_savings_overall_D_291_by_hh_with_employed_member</t>
  </si>
  <si>
    <t>used_savings_overall_D_292_by_psn_type3_hh_level</t>
  </si>
  <si>
    <t>utilities_exp_cat_overall_331</t>
  </si>
  <si>
    <t>utilities_exp_cat_overall_D_332_by_household_typology_1</t>
  </si>
  <si>
    <t>utilities_exp_cat_overall_D_333_by_household_typology_2</t>
  </si>
  <si>
    <t>utilities_exp_cat_overall_D_334_by_household_typology_3</t>
  </si>
  <si>
    <t>utilities_exp_cat_overall_D_335_by_settlement_type</t>
  </si>
  <si>
    <t>utilities_exp_cat_overall_D_336_by_hh_with_employed_member</t>
  </si>
  <si>
    <t>utilities_exp_cat_overall_D_337_by_hh_size_cat</t>
  </si>
  <si>
    <t>utilities_exp_overall_330</t>
  </si>
  <si>
    <t>utilities_exp_share_overall_338</t>
  </si>
  <si>
    <t>washing_machine_overall_204</t>
  </si>
  <si>
    <t>washing_machine_overall_D_205_by_settlement_type</t>
  </si>
  <si>
    <t>% of HHs that currently have an automatic washing machine in their accommodation, by type of settlement</t>
  </si>
  <si>
    <t>where_plan_to_move_overall_477</t>
  </si>
  <si>
    <t>Section</t>
  </si>
  <si>
    <t>Label</t>
  </si>
  <si>
    <t>Legal status</t>
  </si>
  <si>
    <t xml:space="preserve">Number of HHs by main reason for planned move, among HHs that have concrete plans to move to another location within the next 12 months </t>
  </si>
  <si>
    <t xml:space="preserve">Number of households by planned move location, among HHs that have concrete plans to move to another location within the next 12 months </t>
  </si>
  <si>
    <r>
      <rPr>
        <sz val="10"/>
        <color rgb="FF000000"/>
        <rFont val="Segoe UI"/>
        <family val="2"/>
      </rPr>
      <t>The Household Economic Capacity Assessment (HECA) 2026 employed a quantitative, household-level survey conducted remotely using computer-assisted telephone interviewing (CATI). The assessment targeted refugee households in the Republic of Moldova in which at least one member</t>
    </r>
    <r>
      <rPr>
        <sz val="10"/>
        <rFont val="Segoe UI"/>
        <family val="2"/>
      </rPr>
      <t xml:space="preserve"> signed-up on the platform for the extension of TP until 1 March 2027, between 1 February and 16 February 2026.</t>
    </r>
    <r>
      <rPr>
        <sz val="10"/>
        <color rgb="FF000000"/>
        <rFont val="Segoe UI"/>
        <family val="2"/>
      </rPr>
      <t xml:space="preserve"> Geographic coverage was nationwide.
A probability sampling approach was applied using simple random sampling. The sampling frame consisted of a deduplicated list of 16,658 </t>
    </r>
    <r>
      <rPr>
        <sz val="10"/>
        <rFont val="Segoe UI"/>
        <family val="2"/>
      </rPr>
      <t>households who signed-up on the platform for the extension of TP until 1 March 2027</t>
    </r>
    <r>
      <rPr>
        <sz val="10"/>
        <color rgb="FF000000"/>
        <rFont val="Segoe UI"/>
        <family val="2"/>
      </rPr>
      <t>. The sample size was calculated at a 98% confidence level and 5% margin of error, with a 5% buffer, resulting in a target of 551 completed household interviews. To mitigate non-response risks, a replacement list equivalent to 70% of the required sample was prepared.
Data was collected through a structured household questionnaire, including both household-level modules (covering composition, accommodation, income, expenditure, access to services, and living standards) and an individual roster module capturing demographic and socio-economic characteristics of each household member. Interviews were conducted with the head of household or another knowledgeable adult member.
Data collection was carried out by trained enumerators over a five-week period using secure digital tools. Standard data protection measures, including restricted access to phone numbers and removal of personally identifiable information after validation, were applied. The unit of analysis was the household, with selected indicators collected at the individual level. Respondents were asked to provide information that accurately represents their entire household. Additionally, certain indicators within the questionnaire were assessed at the individual level using a roster approach. 
A total of 577 interviews were collected.</t>
    </r>
  </si>
  <si>
    <r>
      <t xml:space="preserve">contains all the necessary R scripts used in analysis. </t>
    </r>
    <r>
      <rPr>
        <b/>
        <sz val="10"/>
        <color theme="1"/>
        <rFont val="Segoe UI"/>
        <family val="2"/>
      </rPr>
      <t>format_dataset.R</t>
    </r>
    <r>
      <rPr>
        <sz val="10"/>
        <color theme="1"/>
        <rFont val="Segoe UI"/>
        <family val="2"/>
      </rPr>
      <t xml:space="preserve"> contains all newly created variables for disaggregation</t>
    </r>
  </si>
  <si>
    <r>
      <t xml:space="preserve">contains the </t>
    </r>
    <r>
      <rPr>
        <b/>
        <sz val="10"/>
        <color theme="1"/>
        <rFont val="Segoe UI"/>
        <family val="2"/>
      </rPr>
      <t xml:space="preserve">cleaned dataset </t>
    </r>
    <r>
      <rPr>
        <sz val="10"/>
        <color theme="1"/>
        <rFont val="Segoe UI"/>
        <family val="2"/>
      </rPr>
      <t>used as input to the script</t>
    </r>
  </si>
  <si>
    <r>
      <t xml:space="preserve">Creation of age groups for respondents: </t>
    </r>
    <r>
      <rPr>
        <b/>
        <sz val="10"/>
        <color rgb="FF000000"/>
        <rFont val="Segoe UI"/>
        <family val="2"/>
      </rPr>
      <t>18–34, 35–59, 60+.</t>
    </r>
  </si>
  <si>
    <r>
      <t xml:space="preserve">Creation of combined gender and age category variable for population pyramid analysis: </t>
    </r>
    <r>
      <rPr>
        <b/>
        <sz val="10"/>
        <color rgb="FF000000"/>
        <rFont val="Segoe UI"/>
        <family val="2"/>
      </rPr>
      <t>Female, Male, Other × 18–34, 35–59, 60+.</t>
    </r>
  </si>
  <si>
    <r>
      <t xml:space="preserve">Creation of duration of stay in the country based on arrival date, and categorization into groups: </t>
    </r>
    <r>
      <rPr>
        <b/>
        <sz val="10"/>
        <color rgb="FF000000"/>
        <rFont val="Segoe UI"/>
        <family val="2"/>
      </rPr>
      <t>Less than 6 months, 
6 months to &lt;1 year,
1–&lt;2 years,
2–&lt;3 years, 
3+ years.</t>
    </r>
  </si>
  <si>
    <r>
      <t xml:space="preserve">Creation of individual age categories: </t>
    </r>
    <r>
      <rPr>
        <b/>
        <sz val="10"/>
        <color rgb="FF000000"/>
        <rFont val="Segoe UI"/>
        <family val="2"/>
      </rPr>
      <t>0–5, 6–11, 12–17, 18–34, 35–59, 60+.</t>
    </r>
  </si>
  <si>
    <r>
      <t xml:space="preserve">Creation of combined gender and age variable for individual-level population pyramid analysis: </t>
    </r>
    <r>
      <rPr>
        <b/>
        <sz val="10"/>
        <color rgb="FF000000"/>
        <rFont val="Segoe UI"/>
        <family val="2"/>
      </rPr>
      <t>Female, Male, Other × 0–5, 6–11, 12–17, 18–34, 35–59, 60+.</t>
    </r>
  </si>
  <si>
    <r>
      <t xml:space="preserve">Creation of household typology based on composition of adults, children, and elderly: 
</t>
    </r>
    <r>
      <rPr>
        <b/>
        <sz val="10"/>
        <color rgb="FF000000"/>
        <rFont val="Segoe UI"/>
        <family val="2"/>
      </rPr>
      <t>adults (18–59) without dependents, 
older persons (60+) only, 
older persons with children, 
single adult with dependents,
multiple adults with dependents.</t>
    </r>
  </si>
  <si>
    <r>
      <t xml:space="preserve">Creation of household typology based on adult gender composition and presence of children: 
</t>
    </r>
    <r>
      <rPr>
        <b/>
        <sz val="10"/>
        <color rgb="FF000000"/>
        <rFont val="Segoe UI"/>
        <family val="2"/>
      </rPr>
      <t>Female adult(s) (18+) without children
Female adult(s) (18+) with children
Male adult(s) (18+) without children
Male adult(s) (18+) with children
Two or more adults (18+) without children
Two or more adults (18+) with children</t>
    </r>
  </si>
  <si>
    <r>
      <t xml:space="preserve">Creation of household typology based on presence of children:
</t>
    </r>
    <r>
      <rPr>
        <b/>
        <sz val="10"/>
        <color rgb="FF000000"/>
        <rFont val="Segoe UI"/>
        <family val="2"/>
      </rPr>
      <t>HH without children
HH with children</t>
    </r>
  </si>
  <si>
    <r>
      <t xml:space="preserve">Creation of household classification based on presence of infants:
</t>
    </r>
    <r>
      <rPr>
        <b/>
        <sz val="10"/>
        <color rgb="FF000000"/>
        <rFont val="Segoe UI"/>
        <family val="2"/>
      </rPr>
      <t>Household with infants
Household without infants</t>
    </r>
  </si>
  <si>
    <r>
      <t xml:space="preserve">Creation of household education level classification based on members aged 18–65:
</t>
    </r>
    <r>
      <rPr>
        <b/>
        <sz val="10"/>
        <color rgb="FF000000"/>
        <rFont val="Segoe UI"/>
        <family val="2"/>
      </rPr>
      <t>HH below secondary threshold
HH at or above secondary threshold</t>
    </r>
  </si>
  <si>
    <r>
      <t xml:space="preserve">Creation of respondent employment status based on labour activity:
Employed
Unemployed
Out of the labour force
</t>
    </r>
    <r>
      <rPr>
        <b/>
        <sz val="10"/>
        <color rgb="FF000000"/>
        <rFont val="Segoe UI"/>
        <family val="2"/>
      </rPr>
      <t>Employed:</t>
    </r>
    <r>
      <rPr>
        <sz val="10"/>
        <color rgb="FF000000"/>
        <rFont val="Segoe UI"/>
        <family val="2"/>
      </rPr>
      <t xml:space="preserve"> work_for_pay = "yes" OR operate_fam_business = "yes" OR help_fam_business = "yes" OR permanent_job = "yes"
</t>
    </r>
    <r>
      <rPr>
        <b/>
        <sz val="10"/>
        <color rgb="FF000000"/>
        <rFont val="Segoe UI"/>
        <family val="2"/>
      </rPr>
      <t>Unemployed:</t>
    </r>
    <r>
      <rPr>
        <sz val="10"/>
        <color rgb="FF000000"/>
        <rFont val="Segoe UI"/>
        <family val="2"/>
      </rPr>
      <t xml:space="preserve"> all "no" in above + look_or_paid_job = "yes" + start_working = "yes"
</t>
    </r>
    <r>
      <rPr>
        <b/>
        <sz val="10"/>
        <color rgb="FF000000"/>
        <rFont val="Segoe UI"/>
        <family val="2"/>
      </rPr>
      <t xml:space="preserve">Out of the labour force: </t>
    </r>
    <r>
      <rPr>
        <sz val="10"/>
        <color rgb="FF000000"/>
        <rFont val="Segoe UI"/>
        <family val="2"/>
      </rPr>
      <t>all other cases
Merge of education_lvl for respondent (iteration 1).</t>
    </r>
  </si>
  <si>
    <r>
      <t xml:space="preserve">Creation of household member employment status (age ≥15) based on labour activity variables:
</t>
    </r>
    <r>
      <rPr>
        <b/>
        <sz val="10"/>
        <color rgb="FF000000"/>
        <rFont val="Segoe UI"/>
        <family val="2"/>
      </rPr>
      <t>Employed</t>
    </r>
    <r>
      <rPr>
        <sz val="10"/>
        <color rgb="FF000000"/>
        <rFont val="Segoe UI"/>
        <family val="2"/>
      </rPr>
      <t xml:space="preserve"> (work_for_pay = "yes" OR operate_fam_business = "yes" OR help_fam_business = "yes" OR permanent_job = "yes")
</t>
    </r>
    <r>
      <rPr>
        <b/>
        <sz val="10"/>
        <color rgb="FF000000"/>
        <rFont val="Segoe UI"/>
        <family val="2"/>
      </rPr>
      <t xml:space="preserve">Unemployed </t>
    </r>
    <r>
      <rPr>
        <sz val="10"/>
        <color rgb="FF000000"/>
        <rFont val="Segoe UI"/>
        <family val="2"/>
      </rPr>
      <t xml:space="preserve">(all "no" in above + look_or_paid_job = "yes" + start_working = "yes")
</t>
    </r>
    <r>
      <rPr>
        <b/>
        <sz val="10"/>
        <color rgb="FF000000"/>
        <rFont val="Segoe UI"/>
        <family val="2"/>
      </rPr>
      <t>Out of the labour force</t>
    </r>
    <r>
      <rPr>
        <sz val="10"/>
        <color rgb="FF000000"/>
        <rFont val="Segoe UI"/>
        <family val="2"/>
      </rPr>
      <t xml:space="preserve"> (age ≥15, all other cases)</t>
    </r>
  </si>
  <si>
    <r>
      <t xml:space="preserve">Creation of household-level employment indicator based on individual members’ employment status:
</t>
    </r>
    <r>
      <rPr>
        <b/>
        <sz val="10"/>
        <color rgb="FF000000"/>
        <rFont val="Segoe UI"/>
        <family val="2"/>
      </rPr>
      <t>Household with at least one employed member</t>
    </r>
    <r>
      <rPr>
        <sz val="10"/>
        <color rgb="FF000000"/>
        <rFont val="Segoe UI"/>
        <family val="2"/>
      </rPr>
      <t xml:space="preserve"> (at least one member has employed_hh_member = "Employed")
</t>
    </r>
    <r>
      <rPr>
        <b/>
        <sz val="10"/>
        <color rgb="FF000000"/>
        <rFont val="Segoe UI"/>
        <family val="2"/>
      </rPr>
      <t>No household members employed</t>
    </r>
    <r>
      <rPr>
        <sz val="10"/>
        <color rgb="FF000000"/>
        <rFont val="Segoe UI"/>
        <family val="2"/>
      </rPr>
      <t xml:space="preserve"> (no members with employed_hh_member = "Employed")</t>
    </r>
  </si>
  <si>
    <r>
      <t xml:space="preserve">Creation of youth NEET-related activity status (age 15–29) based on employment and job-seeking status:
</t>
    </r>
    <r>
      <rPr>
        <b/>
        <sz val="10"/>
        <color rgb="FF000000"/>
        <rFont val="Segoe UI"/>
        <family val="2"/>
      </rPr>
      <t>Active</t>
    </r>
    <r>
      <rPr>
        <sz val="10"/>
        <color rgb="FF000000"/>
        <rFont val="Segoe UI"/>
        <family val="2"/>
      </rPr>
      <t xml:space="preserve"> (employed OR main_reason_not_find_job = student / undergoing_vocational_training / found_job)
</t>
    </r>
    <r>
      <rPr>
        <b/>
        <sz val="10"/>
        <color rgb="FF000000"/>
        <rFont val="Segoe UI"/>
        <family val="2"/>
      </rPr>
      <t>Inactive</t>
    </r>
    <r>
      <rPr>
        <sz val="10"/>
        <color rgb="FF000000"/>
        <rFont val="Segoe UI"/>
        <family val="2"/>
      </rPr>
      <t xml:space="preserve"> (age 15–29, all other cases)</t>
    </r>
  </si>
  <si>
    <r>
      <t xml:space="preserve">Creation of certified disability status based on disability severity levels:
</t>
    </r>
    <r>
      <rPr>
        <b/>
        <sz val="10"/>
        <color rgb="FF000000"/>
        <rFont val="Segoe UI"/>
        <family val="2"/>
      </rPr>
      <t>Yes</t>
    </r>
    <r>
      <rPr>
        <sz val="10"/>
        <color rgb="FF000000"/>
        <rFont val="Segoe UI"/>
        <family val="2"/>
      </rPr>
      <t xml:space="preserve"> (yes_severe_lvl_1, yes_pronounced_lvl_2, yes_moderate_lvl_3)
</t>
    </r>
    <r>
      <rPr>
        <b/>
        <sz val="10"/>
        <color rgb="FF000000"/>
        <rFont val="Segoe UI"/>
        <family val="2"/>
      </rPr>
      <t>No</t>
    </r>
    <r>
      <rPr>
        <sz val="10"/>
        <color rgb="FF000000"/>
        <rFont val="Segoe UI"/>
        <family val="2"/>
      </rPr>
      <t xml:space="preserve"> (no)</t>
    </r>
  </si>
  <si>
    <r>
      <t xml:space="preserve">Creation of disability status based on functional difficulties (seeing, hearing, walking, remembering, dressing, communicating):
</t>
    </r>
    <r>
      <rPr>
        <b/>
        <sz val="10"/>
        <color rgb="FF000000"/>
        <rFont val="Segoe UI"/>
        <family val="2"/>
      </rPr>
      <t xml:space="preserve">HH member with disability </t>
    </r>
    <r>
      <rPr>
        <sz val="10"/>
        <color rgb="FF000000"/>
        <rFont val="Segoe UI"/>
        <family val="2"/>
      </rPr>
      <t xml:space="preserve">(at least one difficulty = a_lot_of_difficulty or cannot_do)
</t>
    </r>
    <r>
      <rPr>
        <b/>
        <sz val="10"/>
        <color rgb="FF000000"/>
        <rFont val="Segoe UI"/>
        <family val="2"/>
      </rPr>
      <t>HH member without disability</t>
    </r>
    <r>
      <rPr>
        <sz val="10"/>
        <color rgb="FF000000"/>
        <rFont val="Segoe UI"/>
        <family val="2"/>
      </rPr>
      <t xml:space="preserve"> (no difficulties reported and valid responses present)</t>
    </r>
  </si>
  <si>
    <r>
      <t xml:space="preserve">Creation of household-level disability indicator based on individual members’ disability status:
</t>
    </r>
    <r>
      <rPr>
        <b/>
        <sz val="10"/>
        <color rgb="FF000000"/>
        <rFont val="Segoe UI"/>
        <family val="2"/>
      </rPr>
      <t>At least one HH member with disability</t>
    </r>
    <r>
      <rPr>
        <sz val="10"/>
        <color rgb="FF000000"/>
        <rFont val="Segoe UI"/>
        <family val="2"/>
      </rPr>
      <t xml:space="preserve"> (any psn_type3_above = "HH member with disability")
</t>
    </r>
    <r>
      <rPr>
        <b/>
        <sz val="10"/>
        <color rgb="FF000000"/>
        <rFont val="Segoe UI"/>
        <family val="2"/>
      </rPr>
      <t>No HH members with disability</t>
    </r>
    <r>
      <rPr>
        <sz val="10"/>
        <color rgb="FF000000"/>
        <rFont val="Segoe UI"/>
        <family val="2"/>
      </rPr>
      <t xml:space="preserve"> (no members with psn_type3_above = "HH member with disability")</t>
    </r>
  </si>
  <si>
    <r>
      <t xml:space="preserve">Creation of household-level chronic illness indicator based on individual members’ health status:
</t>
    </r>
    <r>
      <rPr>
        <b/>
        <sz val="10"/>
        <color rgb="FF000000"/>
        <rFont val="Segoe UI"/>
        <family val="2"/>
      </rPr>
      <t>Households with at least one member with a chronic illness</t>
    </r>
    <r>
      <rPr>
        <sz val="10"/>
        <color rgb="FF000000"/>
        <rFont val="Segoe UI"/>
        <family val="2"/>
      </rPr>
      <t xml:space="preserve"> (any chronic_illnes = "yes")
</t>
    </r>
    <r>
      <rPr>
        <b/>
        <sz val="10"/>
        <color rgb="FF000000"/>
        <rFont val="Segoe UI"/>
        <family val="2"/>
      </rPr>
      <t>Households with no members with chronic illness</t>
    </r>
    <r>
      <rPr>
        <sz val="10"/>
        <color rgb="FF000000"/>
        <rFont val="Segoe UI"/>
        <family val="2"/>
      </rPr>
      <t xml:space="preserve"> (no chronic_illnes = "yes")</t>
    </r>
  </si>
  <si>
    <r>
      <t xml:space="preserve">Creation of household-level healthcare access indicator based on individual members’ ability to obtain needed healthcare:
</t>
    </r>
    <r>
      <rPr>
        <b/>
        <sz val="10"/>
        <color rgb="FF000000"/>
        <rFont val="Segoe UI"/>
        <family val="2"/>
      </rPr>
      <t>HH did not obtain the needed healthcare</t>
    </r>
    <r>
      <rPr>
        <sz val="10"/>
        <color rgb="FF000000"/>
        <rFont val="Segoe UI"/>
        <family val="2"/>
      </rPr>
      <t xml:space="preserve"> (any member = 0)
</t>
    </r>
    <r>
      <rPr>
        <b/>
        <sz val="10"/>
        <color rgb="FF000000"/>
        <rFont val="Segoe UI"/>
        <family val="2"/>
      </rPr>
      <t>HH obtained the needed healthcare</t>
    </r>
    <r>
      <rPr>
        <sz val="10"/>
        <color rgb="FF000000"/>
        <rFont val="Segoe UI"/>
        <family val="2"/>
      </rPr>
      <t xml:space="preserve"> (any member = 1)</t>
    </r>
  </si>
  <si>
    <r>
      <t xml:space="preserve">Creation of household-level health insurance coverage indicator based on individual members’ insurance status:
</t>
    </r>
    <r>
      <rPr>
        <b/>
        <sz val="10"/>
        <color rgb="FF000000"/>
        <rFont val="Segoe UI"/>
        <family val="2"/>
      </rPr>
      <t>Not all HH members have health insurance</t>
    </r>
    <r>
      <rPr>
        <sz val="10"/>
        <color rgb="FF000000"/>
        <rFont val="Segoe UI"/>
        <family val="2"/>
      </rPr>
      <t xml:space="preserve"> (any health_ins = "no")
</t>
    </r>
    <r>
      <rPr>
        <b/>
        <sz val="10"/>
        <color rgb="FF000000"/>
        <rFont val="Segoe UI"/>
        <family val="2"/>
      </rPr>
      <t>All HH members have health insurance</t>
    </r>
    <r>
      <rPr>
        <sz val="10"/>
        <color rgb="FF000000"/>
        <rFont val="Segoe UI"/>
        <family val="2"/>
      </rPr>
      <t xml:space="preserve"> (no health_ins = "no")</t>
    </r>
  </si>
  <si>
    <r>
      <t xml:space="preserve">Creation of accommodation quality indicator based on housing conditions:
</t>
    </r>
    <r>
      <rPr>
        <b/>
        <sz val="10"/>
        <color theme="1"/>
        <rFont val="Segoe UI"/>
        <family val="2"/>
      </rPr>
      <t>Deprived</t>
    </r>
    <r>
      <rPr>
        <sz val="10"/>
        <color theme="1"/>
        <rFont val="Segoe UI"/>
        <family val="2"/>
      </rPr>
      <t xml:space="preserve"> (leaks = "yes" OR damp_walls = "yes" OR rotten_windows = "yes")
</t>
    </r>
    <r>
      <rPr>
        <b/>
        <sz val="10"/>
        <color theme="1"/>
        <rFont val="Segoe UI"/>
        <family val="2"/>
      </rPr>
      <t>Non-deprived</t>
    </r>
    <r>
      <rPr>
        <sz val="10"/>
        <color theme="1"/>
        <rFont val="Segoe UI"/>
        <family val="2"/>
      </rPr>
      <t xml:space="preserve"> (leaks = "no" AND damp_walls = "no" AND rotten_windows = "no")</t>
    </r>
  </si>
  <si>
    <r>
      <t xml:space="preserve">Creation of borrowing status based on access to formal and informal loans:
</t>
    </r>
    <r>
      <rPr>
        <b/>
        <sz val="10"/>
        <color theme="1"/>
        <rFont val="Segoe UI"/>
        <family val="2"/>
      </rPr>
      <t>Yes</t>
    </r>
    <r>
      <rPr>
        <sz val="10"/>
        <color theme="1"/>
        <rFont val="Segoe UI"/>
        <family val="2"/>
      </rPr>
      <t xml:space="preserve"> (yes_formal_loan, yes_informal_loan_friends_fam, yes_informal_loan_local_person)
</t>
    </r>
    <r>
      <rPr>
        <b/>
        <sz val="10"/>
        <color theme="1"/>
        <rFont val="Segoe UI"/>
        <family val="2"/>
      </rPr>
      <t>No</t>
    </r>
    <r>
      <rPr>
        <sz val="10"/>
        <color theme="1"/>
        <rFont val="Segoe UI"/>
        <family val="2"/>
      </rPr>
      <t xml:space="preserve"> (no)</t>
    </r>
  </si>
  <si>
    <r>
      <t xml:space="preserve">Conversion of 6-month recall expenditures into monthly values:
</t>
    </r>
    <r>
      <rPr>
        <b/>
        <sz val="10"/>
        <color theme="1"/>
        <rFont val="Segoe UI"/>
        <family val="2"/>
      </rPr>
      <t>clothing_exp / 6</t>
    </r>
  </si>
  <si>
    <r>
      <t xml:space="preserve">Creation of household expenditure aggregates based on essential and non-essential categories:
</t>
    </r>
    <r>
      <rPr>
        <b/>
        <sz val="10"/>
        <color theme="1"/>
        <rFont val="Segoe UI"/>
        <family val="2"/>
      </rPr>
      <t xml:space="preserve">
essential_30_days_exp = sum of food_exp, accomm_exp, utilities_exp, hyg_exp, comm_exp, transport_exp, clothing_exp_30_days, health_exp_30_days, edu_exp_30_days (if at least one value is not missing)</t>
    </r>
  </si>
  <si>
    <r>
      <t xml:space="preserve">Calculation of per capita household expenditure indicators:
</t>
    </r>
    <r>
      <rPr>
        <b/>
        <sz val="10"/>
        <color theme="1"/>
        <rFont val="Segoe UI"/>
        <family val="2"/>
      </rPr>
      <t>total_expenditure_per_capita = total_expenditure / hh_size</t>
    </r>
  </si>
  <si>
    <r>
      <t xml:space="preserve">Creation of school attendance status for children (age 3–16):
</t>
    </r>
    <r>
      <rPr>
        <b/>
        <sz val="10"/>
        <color theme="1"/>
        <rFont val="Segoe UI"/>
        <family val="2"/>
      </rPr>
      <t>In kindergarten or school</t>
    </r>
    <r>
      <rPr>
        <sz val="10"/>
        <color theme="1"/>
        <rFont val="Segoe UI"/>
        <family val="2"/>
      </rPr>
      <t xml:space="preserve"> (training_education ≠ "none")
</t>
    </r>
    <r>
      <rPr>
        <b/>
        <sz val="10"/>
        <color theme="1"/>
        <rFont val="Segoe UI"/>
        <family val="2"/>
      </rPr>
      <t>Not in kindergarten or school</t>
    </r>
    <r>
      <rPr>
        <sz val="10"/>
        <color theme="1"/>
        <rFont val="Segoe UI"/>
        <family val="2"/>
      </rPr>
      <t xml:space="preserve"> (training_education = "none")</t>
    </r>
  </si>
  <si>
    <r>
      <t xml:space="preserve">Creation of household-level school attendance indicator for children (age 3–16):
</t>
    </r>
    <r>
      <rPr>
        <b/>
        <sz val="10"/>
        <color theme="1"/>
        <rFont val="Segoe UI"/>
        <family val="2"/>
      </rPr>
      <t>HH with at least a child not in kindergarten or school</t>
    </r>
    <r>
      <rPr>
        <sz val="10"/>
        <color theme="1"/>
        <rFont val="Segoe UI"/>
        <family val="2"/>
      </rPr>
      <t xml:space="preserve"> (any training_education = "none")
</t>
    </r>
    <r>
      <rPr>
        <b/>
        <sz val="10"/>
        <color theme="1"/>
        <rFont val="Segoe UI"/>
        <family val="2"/>
      </rPr>
      <t>HH with all children in kindergarten or school</t>
    </r>
    <r>
      <rPr>
        <sz val="10"/>
        <color theme="1"/>
        <rFont val="Segoe UI"/>
        <family val="2"/>
      </rPr>
      <t xml:space="preserve"> (all training_education ≠ "none")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</si>
</sst>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3">
    <font>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charset val="238"/>
      <scheme val="minor"/>
    </font>
    <font>
      <u/>
      <sz val="11"/>
      <color theme="10"/>
      <name val="Calibri"/>
      <family val="2"/>
      <charset val="238"/>
      <scheme val="minor"/>
    </font>
    <font>
      <b/>
      <sz val="12"/>
      <color theme="0"/>
      <name val="Arial Narrow"/>
      <family val="2"/>
    </font>
    <font>
      <sz val="10"/>
      <color theme="1"/>
      <name val="Arial Narrow"/>
      <family val="2"/>
    </font>
    <font>
      <sz val="11"/>
      <color theme="1"/>
      <name val="Arial Narrow"/>
      <family val="2"/>
    </font>
    <font>
      <b/>
      <sz val="22"/>
      <color rgb="FF000000"/>
      <name val="Roboto Condensed"/>
    </font>
    <font>
      <b/>
      <sz val="10"/>
      <name val="Segoe UI"/>
      <family val="2"/>
    </font>
    <font>
      <sz val="10"/>
      <name val="Segoe UI"/>
      <family val="2"/>
    </font>
    <font>
      <sz val="10"/>
      <color rgb="FF000000"/>
      <name val="Segoe UI"/>
      <family val="2"/>
    </font>
    <font>
      <u/>
      <sz val="10"/>
      <color theme="10"/>
      <name val="Segoe UI"/>
      <family val="2"/>
    </font>
    <font>
      <i/>
      <sz val="10"/>
      <name val="Segoe UI"/>
      <family val="2"/>
    </font>
    <font>
      <b/>
      <sz val="10"/>
      <color theme="0"/>
      <name val="Segoe UI"/>
      <family val="2"/>
    </font>
    <font>
      <sz val="10"/>
      <color theme="1"/>
      <name val="Segoe UI"/>
      <family val="2"/>
    </font>
    <font>
      <b/>
      <sz val="10"/>
      <color theme="1"/>
      <name val="Segoe UI"/>
      <family val="2"/>
    </font>
    <font>
      <b/>
      <sz val="10"/>
      <color theme="0"/>
      <name val="Sogoe ui"/>
    </font>
    <font>
      <sz val="10"/>
      <color theme="1"/>
      <name val="Sogoe ui"/>
    </font>
    <font>
      <i/>
      <sz val="10"/>
      <color theme="1"/>
      <name val="Sogoe ui"/>
    </font>
    <font>
      <b/>
      <sz val="10"/>
      <color rgb="FFFFFFFF"/>
      <name val="Segoe UI"/>
      <family val="2"/>
    </font>
    <font>
      <sz val="10"/>
      <color theme="0"/>
      <name val="Segoe UI"/>
      <family val="2"/>
    </font>
    <font>
      <b/>
      <sz val="10"/>
      <color rgb="FF000000"/>
      <name val="Segoe UI"/>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EE5859"/>
        <bgColor rgb="FFD63F40"/>
      </patternFill>
    </fill>
    <fill>
      <patternFill patternType="solid">
        <fgColor rgb="FFE34443"/>
        <bgColor indexed="64"/>
      </patternFill>
    </fill>
    <fill>
      <patternFill patternType="solid">
        <fgColor rgb="FFEE5859"/>
        <bgColor indexed="64"/>
      </patternFill>
    </fill>
    <fill>
      <patternFill patternType="solid">
        <fgColor rgb="FFEE5859"/>
        <bgColor theme="0"/>
      </patternFill>
    </fill>
  </fills>
  <borders count="18">
    <border>
      <left/>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indexed="64"/>
      </right>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right style="medium">
        <color indexed="64"/>
      </right>
      <top style="medium">
        <color rgb="FFFFFFFF"/>
      </top>
      <bottom style="medium">
        <color rgb="FFFFFFFF"/>
      </bottom>
      <diagonal/>
    </border>
    <border>
      <left style="thin">
        <color rgb="FFFFFFFF"/>
      </left>
      <right style="medium">
        <color indexed="64"/>
      </right>
      <top/>
      <bottom/>
      <diagonal/>
    </border>
    <border>
      <left style="medium">
        <color indexed="64"/>
      </left>
      <right style="medium">
        <color rgb="FFFFFFFF"/>
      </right>
      <top style="medium">
        <color rgb="FFFFFFFF"/>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rgb="FFFFFFFF"/>
      </left>
      <right style="medium">
        <color indexed="64"/>
      </right>
      <top style="medium">
        <color rgb="FFFFFFFF"/>
      </top>
      <bottom/>
      <diagonal/>
    </border>
    <border>
      <left style="medium">
        <color indexed="64"/>
      </left>
      <right style="medium">
        <color rgb="FFFFFFFF"/>
      </right>
      <top/>
      <bottom style="medium">
        <color rgb="FFFFFFFF"/>
      </bottom>
      <diagonal/>
    </border>
  </borders>
  <cellStyleXfs count="6">
    <xf numFmtId="0" fontId="0" fillId="0" borderId="0"/>
    <xf numFmtId="0" fontId="2" fillId="0" borderId="0" applyNumberFormat="0" applyFill="0" applyBorder="0" applyAlignment="0" applyProtection="0"/>
    <xf numFmtId="0" fontId="3" fillId="0" borderId="0"/>
    <xf numFmtId="0" fontId="4" fillId="0" borderId="0" applyNumberFormat="0" applyFill="0" applyBorder="0" applyAlignment="0" applyProtection="0"/>
    <xf numFmtId="0" fontId="1" fillId="0" borderId="0"/>
    <xf numFmtId="0" fontId="6" fillId="0" borderId="0"/>
  </cellStyleXfs>
  <cellXfs count="72">
    <xf numFmtId="0" fontId="0" fillId="0" borderId="0" xfId="0"/>
    <xf numFmtId="0" fontId="3" fillId="4" borderId="0" xfId="2" applyFill="1"/>
    <xf numFmtId="0" fontId="3" fillId="0" borderId="0" xfId="2"/>
    <xf numFmtId="0" fontId="3" fillId="0" borderId="0" xfId="2" applyAlignment="1">
      <alignment horizontal="center"/>
    </xf>
    <xf numFmtId="0" fontId="5" fillId="6" borderId="0" xfId="2" applyFont="1" applyFill="1" applyAlignment="1">
      <alignment horizontal="left" vertical="center"/>
    </xf>
    <xf numFmtId="0" fontId="0" fillId="4" borderId="0" xfId="0" applyFill="1"/>
    <xf numFmtId="0" fontId="1" fillId="4" borderId="0" xfId="4" applyFill="1"/>
    <xf numFmtId="0" fontId="7" fillId="0" borderId="0" xfId="2" applyFont="1"/>
    <xf numFmtId="0" fontId="6" fillId="0" borderId="0" xfId="2" applyFont="1"/>
    <xf numFmtId="0" fontId="9" fillId="2" borderId="8" xfId="0" applyFont="1" applyFill="1" applyBorder="1" applyAlignment="1">
      <alignment vertical="top" wrapText="1"/>
    </xf>
    <xf numFmtId="0" fontId="10" fillId="2" borderId="6" xfId="0" applyFont="1" applyFill="1" applyBorder="1" applyAlignment="1">
      <alignment horizontal="left" vertical="top" wrapText="1"/>
    </xf>
    <xf numFmtId="0" fontId="9" fillId="0" borderId="8" xfId="0" applyFont="1" applyBorder="1" applyAlignment="1">
      <alignment vertical="top" wrapText="1"/>
    </xf>
    <xf numFmtId="0" fontId="10" fillId="0" borderId="6" xfId="0" applyFont="1" applyBorder="1" applyAlignment="1">
      <alignment horizontal="left" vertical="top" wrapText="1"/>
    </xf>
    <xf numFmtId="0" fontId="11" fillId="2" borderId="6" xfId="0" applyFont="1" applyFill="1" applyBorder="1" applyAlignment="1">
      <alignment vertical="top" wrapText="1"/>
    </xf>
    <xf numFmtId="0" fontId="10" fillId="0" borderId="9" xfId="0" applyFont="1" applyBorder="1" applyAlignment="1">
      <alignment horizontal="left" vertical="top" wrapText="1"/>
    </xf>
    <xf numFmtId="0" fontId="9" fillId="2" borderId="10" xfId="4" applyFont="1" applyFill="1" applyBorder="1" applyAlignment="1">
      <alignment vertical="top" wrapText="1"/>
    </xf>
    <xf numFmtId="0" fontId="10" fillId="2" borderId="11" xfId="4" applyFont="1" applyFill="1" applyBorder="1" applyAlignment="1">
      <alignment vertical="top" wrapText="1"/>
    </xf>
    <xf numFmtId="0" fontId="9" fillId="0" borderId="8" xfId="4" applyFont="1" applyBorder="1" applyAlignment="1">
      <alignment vertical="top" wrapText="1"/>
    </xf>
    <xf numFmtId="0" fontId="10" fillId="0" borderId="9" xfId="4" applyFont="1" applyBorder="1" applyAlignment="1">
      <alignment horizontal="left" vertical="top" wrapText="1"/>
    </xf>
    <xf numFmtId="0" fontId="12" fillId="2" borderId="8" xfId="1" applyFont="1" applyFill="1" applyBorder="1" applyAlignment="1">
      <alignment vertical="top" wrapText="1"/>
    </xf>
    <xf numFmtId="0" fontId="13" fillId="2" borderId="6" xfId="2" applyFont="1" applyFill="1" applyBorder="1" applyAlignment="1">
      <alignment horizontal="left" vertical="top" wrapText="1"/>
    </xf>
    <xf numFmtId="0" fontId="12" fillId="0" borderId="5" xfId="1" applyFont="1" applyFill="1" applyBorder="1"/>
    <xf numFmtId="0" fontId="13" fillId="0" borderId="9" xfId="2" applyFont="1" applyBorder="1" applyAlignment="1">
      <alignment horizontal="left" vertical="top" wrapText="1"/>
    </xf>
    <xf numFmtId="0" fontId="12" fillId="0" borderId="8" xfId="3" applyFont="1" applyFill="1" applyBorder="1" applyAlignment="1">
      <alignment vertical="top" wrapText="1"/>
    </xf>
    <xf numFmtId="0" fontId="12" fillId="0" borderId="0" xfId="1" applyFont="1" applyFill="1"/>
    <xf numFmtId="0" fontId="13" fillId="0" borderId="16" xfId="2" applyFont="1" applyBorder="1" applyAlignment="1">
      <alignment horizontal="left" vertical="top" wrapText="1"/>
    </xf>
    <xf numFmtId="0" fontId="12" fillId="0" borderId="17" xfId="1" applyFont="1" applyFill="1" applyBorder="1" applyAlignment="1">
      <alignment vertical="top" wrapText="1"/>
    </xf>
    <xf numFmtId="0" fontId="13" fillId="0" borderId="7" xfId="2" applyFont="1" applyBorder="1" applyAlignment="1">
      <alignment horizontal="left" vertical="top" wrapText="1"/>
    </xf>
    <xf numFmtId="0" fontId="12" fillId="2" borderId="13" xfId="1" applyFont="1" applyFill="1" applyBorder="1" applyAlignment="1">
      <alignment vertical="top" wrapText="1"/>
    </xf>
    <xf numFmtId="0" fontId="13" fillId="2" borderId="14" xfId="2" applyFont="1" applyFill="1" applyBorder="1" applyAlignment="1">
      <alignment horizontal="left" vertical="top" wrapText="1"/>
    </xf>
    <xf numFmtId="0" fontId="14" fillId="5" borderId="5" xfId="2" applyFont="1" applyFill="1" applyBorder="1" applyAlignment="1">
      <alignment vertical="top" wrapText="1"/>
    </xf>
    <xf numFmtId="0" fontId="14" fillId="5" borderId="7" xfId="2" applyFont="1" applyFill="1" applyBorder="1" applyAlignment="1">
      <alignment horizontal="left" vertical="top" wrapText="1"/>
    </xf>
    <xf numFmtId="0" fontId="14" fillId="5" borderId="12" xfId="2" applyFont="1" applyFill="1" applyBorder="1" applyAlignment="1">
      <alignment horizontal="left" vertical="top" wrapText="1"/>
    </xf>
    <xf numFmtId="0" fontId="14" fillId="6" borderId="0" xfId="2" applyFont="1" applyFill="1" applyAlignment="1">
      <alignment horizontal="left" vertical="center"/>
    </xf>
    <xf numFmtId="0" fontId="15" fillId="0" borderId="0" xfId="0" applyFont="1"/>
    <xf numFmtId="3" fontId="15" fillId="0" borderId="0" xfId="0" applyNumberFormat="1" applyFont="1"/>
    <xf numFmtId="0" fontId="15" fillId="0" borderId="0" xfId="2" applyFont="1"/>
    <xf numFmtId="0" fontId="14" fillId="7" borderId="15" xfId="0" applyFont="1" applyFill="1" applyBorder="1" applyAlignment="1">
      <alignment horizontal="left" vertical="center" wrapText="1"/>
    </xf>
    <xf numFmtId="0" fontId="14" fillId="8" borderId="15" xfId="0" applyFont="1" applyFill="1" applyBorder="1" applyAlignment="1">
      <alignment horizontal="left" vertical="center" wrapText="1"/>
    </xf>
    <xf numFmtId="0" fontId="16" fillId="0" borderId="0" xfId="0" applyFont="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left" vertical="center"/>
    </xf>
    <xf numFmtId="0" fontId="17" fillId="6" borderId="0" xfId="0" applyFont="1" applyFill="1" applyAlignment="1">
      <alignment horizontal="center" vertical="center" wrapText="1"/>
    </xf>
    <xf numFmtId="0" fontId="18" fillId="0" borderId="0" xfId="0" applyFont="1" applyAlignment="1">
      <alignment horizontal="center"/>
    </xf>
    <xf numFmtId="0" fontId="19" fillId="3" borderId="0" xfId="0" applyFont="1" applyFill="1" applyAlignment="1">
      <alignment vertical="center" wrapText="1"/>
    </xf>
    <xf numFmtId="0" fontId="18" fillId="0" borderId="0" xfId="0" applyFont="1" applyAlignment="1">
      <alignment wrapText="1"/>
    </xf>
    <xf numFmtId="0" fontId="18" fillId="0" borderId="0" xfId="0" applyFont="1"/>
    <xf numFmtId="0" fontId="16" fillId="0" borderId="0" xfId="2" applyFont="1"/>
    <xf numFmtId="0" fontId="14" fillId="6" borderId="0" xfId="2" applyFont="1" applyFill="1" applyAlignment="1">
      <alignment horizontal="center" vertical="top" wrapText="1"/>
    </xf>
    <xf numFmtId="0" fontId="20" fillId="6" borderId="0" xfId="2" applyFont="1" applyFill="1" applyAlignment="1">
      <alignment horizontal="center" vertical="center" wrapText="1"/>
    </xf>
    <xf numFmtId="0" fontId="15" fillId="0" borderId="0" xfId="4" applyFont="1"/>
    <xf numFmtId="0" fontId="21" fillId="0" borderId="0" xfId="5" applyFont="1" applyAlignment="1">
      <alignment vertical="center"/>
    </xf>
    <xf numFmtId="0" fontId="15" fillId="0" borderId="0" xfId="5" applyFont="1" applyAlignment="1">
      <alignment vertical="top"/>
    </xf>
    <xf numFmtId="0" fontId="15" fillId="0" borderId="0" xfId="5" applyFont="1" applyAlignment="1">
      <alignment vertical="top" wrapText="1"/>
    </xf>
    <xf numFmtId="0" fontId="11" fillId="0" borderId="0" xfId="5" applyFont="1" applyAlignment="1">
      <alignment wrapText="1"/>
    </xf>
    <xf numFmtId="0" fontId="21" fillId="0" borderId="0" xfId="4" applyFont="1"/>
    <xf numFmtId="0" fontId="15" fillId="0" borderId="0" xfId="5" applyFont="1" applyAlignment="1">
      <alignment wrapText="1"/>
    </xf>
    <xf numFmtId="0" fontId="15" fillId="0" borderId="0" xfId="4" applyFont="1" applyAlignment="1">
      <alignment vertical="top" wrapText="1"/>
    </xf>
    <xf numFmtId="0" fontId="15" fillId="0" borderId="0" xfId="4" applyFont="1" applyAlignment="1">
      <alignment wrapText="1"/>
    </xf>
    <xf numFmtId="0" fontId="16" fillId="0" borderId="0" xfId="4" applyFont="1" applyAlignment="1">
      <alignment wrapText="1"/>
    </xf>
    <xf numFmtId="0" fontId="15" fillId="0" borderId="0" xfId="4" applyFont="1" applyAlignment="1">
      <alignment vertical="top"/>
    </xf>
    <xf numFmtId="0" fontId="14" fillId="6" borderId="0" xfId="0" applyFont="1" applyFill="1" applyAlignment="1">
      <alignment horizontal="center" vertical="center" wrapText="1"/>
    </xf>
    <xf numFmtId="0" fontId="12" fillId="0" borderId="0" xfId="0" applyFont="1"/>
    <xf numFmtId="0" fontId="8" fillId="0" borderId="3" xfId="2" applyFont="1" applyBorder="1" applyAlignment="1">
      <alignment horizontal="left" vertical="top" wrapText="1"/>
    </xf>
    <xf numFmtId="0" fontId="8" fillId="0" borderId="4" xfId="2" applyFont="1" applyBorder="1" applyAlignment="1">
      <alignment horizontal="left" vertical="top" wrapText="1"/>
    </xf>
    <xf numFmtId="0" fontId="14" fillId="6" borderId="1"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5" fillId="0" borderId="15" xfId="0" applyFont="1" applyBorder="1" applyAlignment="1">
      <alignment horizontal="left" vertical="center" wrapText="1"/>
    </xf>
    <xf numFmtId="0" fontId="15" fillId="3" borderId="0" xfId="0" applyFont="1" applyFill="1"/>
    <xf numFmtId="0" fontId="15" fillId="0" borderId="0" xfId="0" applyFont="1" applyFill="1"/>
  </cellXfs>
  <cellStyles count="6">
    <cellStyle name="Hyperlink" xfId="1" builtinId="8"/>
    <cellStyle name="Hyperlink 2" xfId="3" xr:uid="{B244DB48-A280-4DBC-8F5F-3448BA7FC567}"/>
    <cellStyle name="Normal" xfId="0" builtinId="0"/>
    <cellStyle name="Normal 2" xfId="2" xr:uid="{C2C42AC3-E4B3-4D34-AC2F-1B3C8304CBA1}"/>
    <cellStyle name="Normal 2 2" xfId="4" xr:uid="{317973FA-7A5A-40D2-9C27-468FF4B6DA26}"/>
    <cellStyle name="Normal 5" xfId="5" xr:uid="{B8F3562B-890C-4B7A-B6D6-ABE0AC623853}"/>
  </cellStyles>
  <dxfs count="4">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3"/>
      <tableStyleElement type="headerRow" dxfId="2"/>
    </tableStyle>
  </tableStyles>
  <colors>
    <mruColors>
      <color rgb="FFA4181B"/>
      <color rgb="FFEE8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9872-CAC5-4B48-A4F9-C6FB8B4EE4C7}">
  <sheetPr>
    <tabColor rgb="FFEE5859"/>
  </sheetPr>
  <dimension ref="A1:B25"/>
  <sheetViews>
    <sheetView tabSelected="1" zoomScaleNormal="100" workbookViewId="0">
      <selection sqref="A1:B1"/>
    </sheetView>
  </sheetViews>
  <sheetFormatPr defaultColWidth="8.5546875" defaultRowHeight="14.4"/>
  <cols>
    <col min="1" max="1" width="34.5546875" style="2" customWidth="1"/>
    <col min="2" max="2" width="99.44140625" style="2" customWidth="1"/>
    <col min="3" max="16384" width="8.5546875" style="1"/>
  </cols>
  <sheetData>
    <row r="1" spans="1:2" ht="62.4" customHeight="1">
      <c r="A1" s="65" t="s">
        <v>4155</v>
      </c>
      <c r="B1" s="66"/>
    </row>
    <row r="2" spans="1:2" ht="15.6" thickBot="1">
      <c r="A2" s="30" t="s">
        <v>0</v>
      </c>
      <c r="B2" s="31" t="s">
        <v>1</v>
      </c>
    </row>
    <row r="3" spans="1:2" s="5" customFormat="1" ht="318" customHeight="1" thickBot="1">
      <c r="A3" s="9" t="s">
        <v>9073</v>
      </c>
      <c r="B3" s="10" t="s">
        <v>4165</v>
      </c>
    </row>
    <row r="4" spans="1:2" s="5" customFormat="1" ht="15.6" thickBot="1">
      <c r="A4" s="11" t="s">
        <v>9074</v>
      </c>
      <c r="B4" s="12" t="s">
        <v>4156</v>
      </c>
    </row>
    <row r="5" spans="1:2" s="5" customFormat="1" ht="15.6" thickBot="1">
      <c r="A5" s="9" t="s">
        <v>9445</v>
      </c>
      <c r="B5" s="13" t="s">
        <v>9446</v>
      </c>
    </row>
    <row r="6" spans="1:2" s="5" customFormat="1" ht="332.4" customHeight="1" thickBot="1">
      <c r="A6" s="11" t="s">
        <v>12</v>
      </c>
      <c r="B6" s="14" t="s">
        <v>9963</v>
      </c>
    </row>
    <row r="7" spans="1:2" s="6" customFormat="1" ht="15.6" thickBot="1">
      <c r="A7" s="15" t="s">
        <v>9447</v>
      </c>
      <c r="B7" s="16" t="s">
        <v>9448</v>
      </c>
    </row>
    <row r="8" spans="1:2" s="6" customFormat="1" ht="232.2" customHeight="1" thickBot="1">
      <c r="A8" s="17" t="s">
        <v>11</v>
      </c>
      <c r="B8" s="18" t="s">
        <v>4166</v>
      </c>
    </row>
    <row r="9" spans="1:2" s="6" customFormat="1" ht="46.8" customHeight="1" thickBot="1">
      <c r="A9" s="15" t="s">
        <v>9449</v>
      </c>
      <c r="B9" s="16" t="s">
        <v>9450</v>
      </c>
    </row>
    <row r="10" spans="1:2" s="6" customFormat="1" ht="60.6" thickBot="1">
      <c r="A10" s="17" t="s">
        <v>6</v>
      </c>
      <c r="B10" s="18" t="s">
        <v>4158</v>
      </c>
    </row>
    <row r="11" spans="1:2" s="6" customFormat="1" ht="57.6" customHeight="1" thickBot="1">
      <c r="A11" s="15" t="s">
        <v>9451</v>
      </c>
      <c r="B11" s="16" t="s">
        <v>9454</v>
      </c>
    </row>
    <row r="12" spans="1:2" ht="15.6" thickBot="1">
      <c r="A12" s="30" t="s">
        <v>2</v>
      </c>
      <c r="B12" s="32" t="s">
        <v>1</v>
      </c>
    </row>
    <row r="13" spans="1:2" ht="15.6" thickBot="1">
      <c r="A13" s="19" t="s">
        <v>26</v>
      </c>
      <c r="B13" s="20" t="s">
        <v>34</v>
      </c>
    </row>
    <row r="14" spans="1:2" ht="15.6" thickBot="1">
      <c r="A14" s="21" t="s">
        <v>27</v>
      </c>
      <c r="B14" s="22" t="s">
        <v>35</v>
      </c>
    </row>
    <row r="15" spans="1:2" ht="15.6" thickBot="1">
      <c r="A15" s="19" t="s">
        <v>9434</v>
      </c>
      <c r="B15" s="20" t="s">
        <v>30</v>
      </c>
    </row>
    <row r="16" spans="1:2" ht="15.6" thickBot="1">
      <c r="A16" s="23" t="s">
        <v>7</v>
      </c>
      <c r="B16" s="22" t="s">
        <v>8</v>
      </c>
    </row>
    <row r="17" spans="1:2" ht="60.6" thickBot="1">
      <c r="A17" s="19" t="s">
        <v>13</v>
      </c>
      <c r="B17" s="20" t="s">
        <v>14</v>
      </c>
    </row>
    <row r="18" spans="1:2" ht="15.6" thickBot="1">
      <c r="A18" s="21" t="s">
        <v>15</v>
      </c>
      <c r="B18" s="22" t="s">
        <v>16</v>
      </c>
    </row>
    <row r="19" spans="1:2" ht="15.6" thickBot="1">
      <c r="A19" s="19" t="s">
        <v>9435</v>
      </c>
      <c r="B19" s="20" t="s">
        <v>10</v>
      </c>
    </row>
    <row r="20" spans="1:2" ht="15.6" thickBot="1">
      <c r="A20" s="24" t="s">
        <v>9452</v>
      </c>
      <c r="B20" s="25" t="s">
        <v>28</v>
      </c>
    </row>
    <row r="21" spans="1:2" ht="15.6" thickBot="1">
      <c r="A21" s="19" t="s">
        <v>9453</v>
      </c>
      <c r="B21" s="20" t="s">
        <v>29</v>
      </c>
    </row>
    <row r="22" spans="1:2" ht="15.6" thickBot="1">
      <c r="A22" s="26" t="s">
        <v>9436</v>
      </c>
      <c r="B22" s="27" t="s">
        <v>9438</v>
      </c>
    </row>
    <row r="23" spans="1:2" ht="15.6" thickBot="1">
      <c r="A23" s="28" t="s">
        <v>9437</v>
      </c>
      <c r="B23" s="29" t="s">
        <v>9439</v>
      </c>
    </row>
    <row r="24" spans="1:2">
      <c r="A24" s="8"/>
      <c r="B24" s="8"/>
    </row>
    <row r="25" spans="1:2">
      <c r="A25" s="7"/>
    </row>
  </sheetData>
  <mergeCells count="1">
    <mergeCell ref="A1:B1"/>
  </mergeCells>
  <hyperlinks>
    <hyperlink ref="A16" location="R_file_directory!A1" display="R_file_directory" xr:uid="{44F6FDCA-2D25-4FCB-AE8C-DF777C6A1BCE}"/>
    <hyperlink ref="A17" location="Deviations_from_ToR!A1" display="Deviations_from_ToR" xr:uid="{A25A0B1F-F8B4-4A3E-8B0F-84A43D1365FD}"/>
    <hyperlink ref="A18" location="Extended_DAP!A1" display="Extended_DAP" xr:uid="{711BF611-B7D4-4B8F-A933-734F2D163016}"/>
    <hyperlink ref="A13" location="Table_of_contents!A1" display="Table_of_contents" xr:uid="{B6DFD198-1EB4-4A94-8BE4-2434D799775C}"/>
    <hyperlink ref="A14" location="Data_Analysis!A1" display="Data_Analysis" xr:uid="{9995F373-0BCE-449B-9C96-516B3FD637A6}"/>
    <hyperlink ref="A22" location="Survey!R1C1" display="Survey " xr:uid="{713002B7-96E3-487F-B1EB-4C513F96D2E3}"/>
    <hyperlink ref="A23" location="Choices!R1C1" display="Choices" xr:uid="{1F0F90E6-04F3-4BF4-907C-BB02D791BF31}"/>
    <hyperlink ref="A20" location="HH_clean_data!R1C1" display="HH_clean_data" xr:uid="{730CD75B-569F-4332-8E2C-FB80A35CEC3F}"/>
    <hyperlink ref="A21" location="Roster_clean_data!R1C1" display="Roster_clean_data" xr:uid="{B6259AB1-A930-4BC1-AF8E-95C0B76B0ED5}"/>
    <hyperlink ref="A19" location="Sampling_info!R1C1" display="Sampling_info" xr:uid="{B3AB8275-C111-4871-9C9F-11E18A68EA66}"/>
    <hyperlink ref="A15" location="Composite_indicators!R1C1" display="Composite_indicators" xr:uid="{A03B35A7-A62D-4459-ACE2-7DA5A40392BC}"/>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FDF4B-071C-4BBE-B9C9-C8A1BCAD7ED6}">
  <sheetPr>
    <tabColor theme="0" tint="-0.249977111117893"/>
  </sheetPr>
  <dimension ref="A1:DF1374"/>
  <sheetViews>
    <sheetView workbookViewId="0">
      <pane ySplit="1" topLeftCell="A2" activePane="bottomLeft" state="frozen"/>
      <selection pane="bottomLeft"/>
    </sheetView>
  </sheetViews>
  <sheetFormatPr defaultColWidth="11.44140625" defaultRowHeight="15"/>
  <cols>
    <col min="1" max="1" width="38.6640625" style="34" customWidth="1"/>
    <col min="2" max="16384" width="11.44140625" style="34"/>
  </cols>
  <sheetData>
    <row r="1" spans="1:110" s="33" customFormat="1">
      <c r="A1" s="33" t="s">
        <v>6188</v>
      </c>
      <c r="B1" s="33" t="s">
        <v>415</v>
      </c>
      <c r="C1" s="33" t="s">
        <v>136</v>
      </c>
      <c r="D1" s="33" t="s">
        <v>152</v>
      </c>
      <c r="E1" s="33" t="s">
        <v>440</v>
      </c>
      <c r="F1" s="33" t="s">
        <v>442</v>
      </c>
      <c r="G1" s="33" t="s">
        <v>444</v>
      </c>
      <c r="H1" s="33" t="s">
        <v>446</v>
      </c>
      <c r="I1" s="33" t="s">
        <v>448</v>
      </c>
      <c r="J1" s="33" t="s">
        <v>450</v>
      </c>
      <c r="K1" s="33" t="s">
        <v>452</v>
      </c>
      <c r="L1" s="33" t="s">
        <v>454</v>
      </c>
      <c r="M1" s="33" t="s">
        <v>457</v>
      </c>
      <c r="N1" s="33" t="s">
        <v>462</v>
      </c>
      <c r="O1" s="33" t="s">
        <v>7629</v>
      </c>
      <c r="P1" s="33" t="s">
        <v>7630</v>
      </c>
      <c r="Q1" s="33" t="s">
        <v>7631</v>
      </c>
      <c r="R1" s="33" t="s">
        <v>7632</v>
      </c>
      <c r="S1" s="33" t="s">
        <v>7633</v>
      </c>
      <c r="T1" s="33" t="s">
        <v>7634</v>
      </c>
      <c r="U1" s="33" t="s">
        <v>7635</v>
      </c>
      <c r="V1" s="33" t="s">
        <v>7636</v>
      </c>
      <c r="W1" s="33" t="s">
        <v>7637</v>
      </c>
      <c r="X1" s="33" t="s">
        <v>7638</v>
      </c>
      <c r="Y1" s="33" t="s">
        <v>7639</v>
      </c>
      <c r="Z1" s="33" t="s">
        <v>7640</v>
      </c>
      <c r="AA1" s="33" t="s">
        <v>468</v>
      </c>
      <c r="AB1" s="33" t="s">
        <v>471</v>
      </c>
      <c r="AC1" s="33" t="s">
        <v>474</v>
      </c>
      <c r="AD1" s="33" t="s">
        <v>137</v>
      </c>
      <c r="AE1" s="33" t="s">
        <v>480</v>
      </c>
      <c r="AF1" s="33" t="s">
        <v>486</v>
      </c>
      <c r="AG1" s="33" t="s">
        <v>492</v>
      </c>
      <c r="AH1" s="33" t="s">
        <v>495</v>
      </c>
      <c r="AI1" s="33" t="s">
        <v>498</v>
      </c>
      <c r="AJ1" s="33" t="s">
        <v>501</v>
      </c>
      <c r="AK1" s="33" t="s">
        <v>504</v>
      </c>
      <c r="AL1" s="33" t="s">
        <v>509</v>
      </c>
      <c r="AM1" s="33" t="s">
        <v>513</v>
      </c>
      <c r="AN1" s="33" t="s">
        <v>518</v>
      </c>
      <c r="AO1" s="33" t="s">
        <v>522</v>
      </c>
      <c r="AP1" s="33" t="s">
        <v>524</v>
      </c>
      <c r="AQ1" s="33" t="s">
        <v>528</v>
      </c>
      <c r="AR1" s="33" t="s">
        <v>534</v>
      </c>
      <c r="AS1" s="33" t="s">
        <v>537</v>
      </c>
      <c r="AT1" s="33" t="s">
        <v>540</v>
      </c>
      <c r="AU1" s="33" t="s">
        <v>543</v>
      </c>
      <c r="AV1" s="33" t="s">
        <v>547</v>
      </c>
      <c r="AW1" s="33" t="s">
        <v>551</v>
      </c>
      <c r="AX1" s="33" t="s">
        <v>555</v>
      </c>
      <c r="AY1" s="33" t="s">
        <v>559</v>
      </c>
      <c r="AZ1" s="33" t="s">
        <v>562</v>
      </c>
      <c r="BA1" s="33" t="s">
        <v>564</v>
      </c>
      <c r="BB1" s="33" t="s">
        <v>573</v>
      </c>
      <c r="BC1" s="33" t="s">
        <v>7641</v>
      </c>
      <c r="BD1" s="33" t="s">
        <v>7642</v>
      </c>
      <c r="BE1" s="33" t="s">
        <v>7643</v>
      </c>
      <c r="BF1" s="33" t="s">
        <v>7644</v>
      </c>
      <c r="BG1" s="33" t="s">
        <v>7645</v>
      </c>
      <c r="BH1" s="33" t="s">
        <v>7646</v>
      </c>
      <c r="BI1" s="33" t="s">
        <v>7647</v>
      </c>
      <c r="BJ1" s="33" t="s">
        <v>7648</v>
      </c>
      <c r="BK1" s="33" t="s">
        <v>583</v>
      </c>
      <c r="BL1" s="33" t="s">
        <v>588</v>
      </c>
      <c r="BM1" s="33" t="s">
        <v>592</v>
      </c>
      <c r="BN1" s="33" t="s">
        <v>596</v>
      </c>
      <c r="BO1" s="33" t="s">
        <v>600</v>
      </c>
      <c r="BP1" s="33" t="s">
        <v>604</v>
      </c>
      <c r="BQ1" s="33" t="s">
        <v>138</v>
      </c>
      <c r="BR1" s="33" t="s">
        <v>153</v>
      </c>
      <c r="BS1" s="33" t="s">
        <v>616</v>
      </c>
      <c r="BT1" s="33" t="s">
        <v>619</v>
      </c>
      <c r="BU1" s="33" t="s">
        <v>624</v>
      </c>
      <c r="BV1" s="33" t="s">
        <v>628</v>
      </c>
      <c r="BW1" s="33" t="s">
        <v>139</v>
      </c>
      <c r="BX1" s="33" t="s">
        <v>634</v>
      </c>
      <c r="BY1" s="33" t="s">
        <v>7649</v>
      </c>
      <c r="BZ1" s="33" t="s">
        <v>7650</v>
      </c>
      <c r="CA1" s="33" t="s">
        <v>7651</v>
      </c>
      <c r="CB1" s="33" t="s">
        <v>7652</v>
      </c>
      <c r="CC1" s="33" t="s">
        <v>7653</v>
      </c>
      <c r="CD1" s="33" t="s">
        <v>7654</v>
      </c>
      <c r="CE1" s="33" t="s">
        <v>7655</v>
      </c>
      <c r="CF1" s="33" t="s">
        <v>7656</v>
      </c>
      <c r="CG1" s="33" t="s">
        <v>7657</v>
      </c>
      <c r="CH1" s="33" t="s">
        <v>7658</v>
      </c>
      <c r="CI1" s="33" t="s">
        <v>7659</v>
      </c>
      <c r="CJ1" s="33" t="s">
        <v>7660</v>
      </c>
      <c r="CK1" s="33" t="s">
        <v>7661</v>
      </c>
      <c r="CL1" s="33" t="s">
        <v>7662</v>
      </c>
      <c r="CM1" s="33" t="s">
        <v>7663</v>
      </c>
      <c r="CN1" s="33" t="s">
        <v>7664</v>
      </c>
      <c r="CO1" s="33" t="s">
        <v>7665</v>
      </c>
      <c r="CP1" s="33" t="s">
        <v>641</v>
      </c>
      <c r="CQ1" s="33" t="s">
        <v>644</v>
      </c>
      <c r="CR1" s="33" t="s">
        <v>140</v>
      </c>
      <c r="CS1" s="33" t="s">
        <v>656</v>
      </c>
      <c r="CT1" s="33" t="s">
        <v>660</v>
      </c>
      <c r="CU1" s="33" t="s">
        <v>9461</v>
      </c>
      <c r="CV1" s="33" t="s">
        <v>7666</v>
      </c>
      <c r="CW1" s="33" t="s">
        <v>4226</v>
      </c>
      <c r="CX1" s="33" t="s">
        <v>46</v>
      </c>
      <c r="CY1" s="33" t="s">
        <v>47</v>
      </c>
      <c r="CZ1" s="33" t="s">
        <v>53</v>
      </c>
      <c r="DA1" s="33" t="s">
        <v>54</v>
      </c>
      <c r="DB1" s="33" t="s">
        <v>57</v>
      </c>
      <c r="DC1" s="33" t="s">
        <v>58</v>
      </c>
      <c r="DD1" s="33" t="s">
        <v>56</v>
      </c>
      <c r="DE1" s="33" t="s">
        <v>4152</v>
      </c>
      <c r="DF1" s="33" t="s">
        <v>7667</v>
      </c>
    </row>
    <row r="2" spans="1:110">
      <c r="A2" s="34" t="s">
        <v>6297</v>
      </c>
      <c r="B2" s="34" t="s">
        <v>4881</v>
      </c>
      <c r="C2" s="34">
        <v>37</v>
      </c>
      <c r="D2" s="34" t="s">
        <v>442</v>
      </c>
      <c r="E2" s="34" t="s">
        <v>4170</v>
      </c>
      <c r="F2" s="34" t="s">
        <v>4881</v>
      </c>
      <c r="G2" s="34" t="s">
        <v>4170</v>
      </c>
      <c r="H2" s="34" t="s">
        <v>4881</v>
      </c>
      <c r="I2" s="34" t="s">
        <v>4170</v>
      </c>
      <c r="J2" s="34" t="s">
        <v>4170</v>
      </c>
      <c r="K2" s="34" t="s">
        <v>4170</v>
      </c>
      <c r="L2" s="34" t="s">
        <v>4170</v>
      </c>
      <c r="M2" s="34" t="s">
        <v>1041</v>
      </c>
      <c r="N2" s="34" t="s">
        <v>3155</v>
      </c>
      <c r="O2" s="34" t="s">
        <v>4881</v>
      </c>
      <c r="P2" s="34" t="s">
        <v>4170</v>
      </c>
      <c r="Q2" s="34" t="s">
        <v>4170</v>
      </c>
      <c r="R2" s="34" t="s">
        <v>4170</v>
      </c>
      <c r="S2" s="34" t="s">
        <v>4170</v>
      </c>
      <c r="T2" s="34" t="s">
        <v>4170</v>
      </c>
      <c r="U2" s="34" t="s">
        <v>4170</v>
      </c>
      <c r="V2" s="34" t="s">
        <v>4170</v>
      </c>
      <c r="W2" s="34" t="s">
        <v>4170</v>
      </c>
      <c r="X2" s="34" t="s">
        <v>4170</v>
      </c>
      <c r="Y2" s="34" t="s">
        <v>4170</v>
      </c>
      <c r="Z2" s="34" t="s">
        <v>4170</v>
      </c>
      <c r="AB2" s="34" t="s">
        <v>3187</v>
      </c>
      <c r="AD2" s="34" t="s">
        <v>3244</v>
      </c>
      <c r="AG2" s="34" t="s">
        <v>3291</v>
      </c>
      <c r="AH2" s="34" t="s">
        <v>1041</v>
      </c>
      <c r="AI2" s="34" t="s">
        <v>1044</v>
      </c>
      <c r="AJ2" s="34" t="s">
        <v>1044</v>
      </c>
      <c r="AQ2" s="34" t="s">
        <v>3369</v>
      </c>
      <c r="AS2" s="34" t="s">
        <v>3420</v>
      </c>
      <c r="AU2" s="34" t="s">
        <v>3435</v>
      </c>
      <c r="AV2" s="34" t="s">
        <v>154</v>
      </c>
      <c r="AW2" s="34" t="s">
        <v>3452</v>
      </c>
      <c r="AX2" s="34" t="s">
        <v>3476</v>
      </c>
      <c r="AY2" s="34" t="s">
        <v>3253</v>
      </c>
      <c r="BB2" s="34" t="s">
        <v>3557</v>
      </c>
      <c r="BC2" s="34" t="s">
        <v>4170</v>
      </c>
      <c r="BD2" s="34" t="s">
        <v>4170</v>
      </c>
      <c r="BE2" s="34" t="s">
        <v>4170</v>
      </c>
      <c r="BF2" s="34" t="s">
        <v>4170</v>
      </c>
      <c r="BG2" s="34" t="s">
        <v>4170</v>
      </c>
      <c r="BH2" s="34" t="s">
        <v>4170</v>
      </c>
      <c r="BI2" s="34" t="s">
        <v>4881</v>
      </c>
      <c r="BJ2" s="34" t="s">
        <v>4170</v>
      </c>
      <c r="BR2" s="34" t="s">
        <v>1044</v>
      </c>
      <c r="BS2" s="34" t="s">
        <v>1044</v>
      </c>
      <c r="CR2" s="34" t="s">
        <v>3654</v>
      </c>
      <c r="CU2" s="34" t="s">
        <v>7668</v>
      </c>
      <c r="CV2" s="34" t="s">
        <v>4533</v>
      </c>
      <c r="CW2" s="34" t="s">
        <v>4226</v>
      </c>
      <c r="CX2" s="34" t="s">
        <v>4542</v>
      </c>
      <c r="CY2" s="34" t="s">
        <v>5453</v>
      </c>
      <c r="CZ2" s="34" t="s">
        <v>4556</v>
      </c>
      <c r="DA2" s="34" t="s">
        <v>4556</v>
      </c>
      <c r="DC2" s="34" t="s">
        <v>5096</v>
      </c>
      <c r="DF2" s="34" t="s">
        <v>5992</v>
      </c>
    </row>
    <row r="3" spans="1:110">
      <c r="A3" s="34" t="s">
        <v>6297</v>
      </c>
      <c r="B3" s="34" t="s">
        <v>4609</v>
      </c>
      <c r="C3" s="34">
        <v>35</v>
      </c>
      <c r="D3" s="34" t="s">
        <v>440</v>
      </c>
      <c r="E3" s="34" t="s">
        <v>4881</v>
      </c>
      <c r="F3" s="34" t="s">
        <v>4170</v>
      </c>
      <c r="G3" s="34" t="s">
        <v>4881</v>
      </c>
      <c r="H3" s="34" t="s">
        <v>4170</v>
      </c>
      <c r="I3" s="34" t="s">
        <v>4170</v>
      </c>
      <c r="J3" s="34" t="s">
        <v>4170</v>
      </c>
      <c r="K3" s="34" t="s">
        <v>4170</v>
      </c>
      <c r="L3" s="34" t="s">
        <v>4881</v>
      </c>
      <c r="M3" s="34" t="s">
        <v>1041</v>
      </c>
      <c r="N3" s="34" t="s">
        <v>3170</v>
      </c>
      <c r="O3" s="34" t="s">
        <v>4170</v>
      </c>
      <c r="P3" s="34" t="s">
        <v>4170</v>
      </c>
      <c r="Q3" s="34" t="s">
        <v>4170</v>
      </c>
      <c r="R3" s="34" t="s">
        <v>4170</v>
      </c>
      <c r="S3" s="34" t="s">
        <v>4170</v>
      </c>
      <c r="T3" s="34" t="s">
        <v>4881</v>
      </c>
      <c r="U3" s="34" t="s">
        <v>4170</v>
      </c>
      <c r="V3" s="34" t="s">
        <v>4170</v>
      </c>
      <c r="W3" s="34" t="s">
        <v>4170</v>
      </c>
      <c r="X3" s="34" t="s">
        <v>4170</v>
      </c>
      <c r="Y3" s="34" t="s">
        <v>4170</v>
      </c>
      <c r="Z3" s="34" t="s">
        <v>4170</v>
      </c>
      <c r="AB3" s="34" t="s">
        <v>3217</v>
      </c>
      <c r="AD3" s="34" t="s">
        <v>3244</v>
      </c>
      <c r="AG3" s="34" t="s">
        <v>3309</v>
      </c>
      <c r="AH3" s="34" t="s">
        <v>1044</v>
      </c>
      <c r="AI3" s="34" t="s">
        <v>1044</v>
      </c>
      <c r="AJ3" s="34" t="s">
        <v>1044</v>
      </c>
      <c r="AK3" s="34" t="s">
        <v>1044</v>
      </c>
      <c r="AM3" s="34" t="s">
        <v>1044</v>
      </c>
      <c r="AN3" s="34" t="s">
        <v>3350</v>
      </c>
      <c r="AP3" s="34" t="s">
        <v>1041</v>
      </c>
      <c r="AY3" s="34" t="s">
        <v>3487</v>
      </c>
      <c r="BA3" s="34" t="s">
        <v>1044</v>
      </c>
      <c r="BB3" s="34" t="s">
        <v>3539</v>
      </c>
      <c r="BC3" s="34" t="s">
        <v>4881</v>
      </c>
      <c r="BD3" s="34" t="s">
        <v>4170</v>
      </c>
      <c r="BE3" s="34" t="s">
        <v>4170</v>
      </c>
      <c r="BF3" s="34" t="s">
        <v>4170</v>
      </c>
      <c r="BG3" s="34" t="s">
        <v>4170</v>
      </c>
      <c r="BH3" s="34" t="s">
        <v>4170</v>
      </c>
      <c r="BI3" s="34" t="s">
        <v>4170</v>
      </c>
      <c r="BJ3" s="34" t="s">
        <v>4170</v>
      </c>
      <c r="BK3" s="34" t="s">
        <v>3561</v>
      </c>
      <c r="BQ3" s="34" t="s">
        <v>1044</v>
      </c>
      <c r="BR3" s="34" t="s">
        <v>1044</v>
      </c>
      <c r="BS3" s="34" t="s">
        <v>1044</v>
      </c>
      <c r="CR3" s="34" t="s">
        <v>1044</v>
      </c>
      <c r="CS3" s="34" t="s">
        <v>3300</v>
      </c>
      <c r="CU3" s="34" t="s">
        <v>7669</v>
      </c>
      <c r="CV3" s="34" t="s">
        <v>4533</v>
      </c>
      <c r="CW3" s="34" t="s">
        <v>4226</v>
      </c>
      <c r="CX3" s="34" t="s">
        <v>4542</v>
      </c>
      <c r="CY3" s="34" t="s">
        <v>5447</v>
      </c>
      <c r="DA3" s="34" t="s">
        <v>4560</v>
      </c>
      <c r="DB3" s="34" t="s">
        <v>1046</v>
      </c>
      <c r="DC3" s="34" t="s">
        <v>5096</v>
      </c>
      <c r="DF3" s="34" t="s">
        <v>5992</v>
      </c>
    </row>
    <row r="4" spans="1:110">
      <c r="A4" s="34" t="s">
        <v>6300</v>
      </c>
      <c r="B4" s="34" t="s">
        <v>4881</v>
      </c>
      <c r="C4" s="34">
        <v>21</v>
      </c>
      <c r="D4" s="34" t="s">
        <v>440</v>
      </c>
      <c r="E4" s="34" t="s">
        <v>4881</v>
      </c>
      <c r="F4" s="34" t="s">
        <v>4170</v>
      </c>
      <c r="G4" s="34" t="s">
        <v>4881</v>
      </c>
      <c r="H4" s="34" t="s">
        <v>4170</v>
      </c>
      <c r="I4" s="34" t="s">
        <v>4170</v>
      </c>
      <c r="J4" s="34" t="s">
        <v>4170</v>
      </c>
      <c r="K4" s="34" t="s">
        <v>4170</v>
      </c>
      <c r="L4" s="34" t="s">
        <v>4881</v>
      </c>
      <c r="M4" s="34" t="s">
        <v>1041</v>
      </c>
      <c r="N4" s="34" t="s">
        <v>3155</v>
      </c>
      <c r="O4" s="34" t="s">
        <v>4881</v>
      </c>
      <c r="P4" s="34" t="s">
        <v>4170</v>
      </c>
      <c r="Q4" s="34" t="s">
        <v>4170</v>
      </c>
      <c r="R4" s="34" t="s">
        <v>4170</v>
      </c>
      <c r="S4" s="34" t="s">
        <v>4170</v>
      </c>
      <c r="T4" s="34" t="s">
        <v>4170</v>
      </c>
      <c r="U4" s="34" t="s">
        <v>4170</v>
      </c>
      <c r="V4" s="34" t="s">
        <v>4170</v>
      </c>
      <c r="W4" s="34" t="s">
        <v>4170</v>
      </c>
      <c r="X4" s="34" t="s">
        <v>4170</v>
      </c>
      <c r="Y4" s="34" t="s">
        <v>4170</v>
      </c>
      <c r="Z4" s="34" t="s">
        <v>4170</v>
      </c>
      <c r="AB4" s="34" t="s">
        <v>3187</v>
      </c>
      <c r="AD4" s="34" t="s">
        <v>3232</v>
      </c>
      <c r="AE4" s="34" t="s">
        <v>3253</v>
      </c>
      <c r="AG4" s="34" t="s">
        <v>3309</v>
      </c>
      <c r="AH4" s="34" t="s">
        <v>1044</v>
      </c>
      <c r="AI4" s="34" t="s">
        <v>1044</v>
      </c>
      <c r="AJ4" s="34" t="s">
        <v>1044</v>
      </c>
      <c r="AK4" s="34" t="s">
        <v>1044</v>
      </c>
      <c r="AM4" s="34" t="s">
        <v>1044</v>
      </c>
      <c r="AN4" s="34" t="s">
        <v>3335</v>
      </c>
      <c r="AP4" s="34" t="s">
        <v>1044</v>
      </c>
      <c r="AY4" s="34" t="s">
        <v>3487</v>
      </c>
      <c r="BA4" s="34" t="s">
        <v>1044</v>
      </c>
      <c r="BB4" s="34" t="s">
        <v>3557</v>
      </c>
      <c r="BC4" s="34" t="s">
        <v>4170</v>
      </c>
      <c r="BD4" s="34" t="s">
        <v>4170</v>
      </c>
      <c r="BE4" s="34" t="s">
        <v>4170</v>
      </c>
      <c r="BF4" s="34" t="s">
        <v>4170</v>
      </c>
      <c r="BG4" s="34" t="s">
        <v>4170</v>
      </c>
      <c r="BH4" s="34" t="s">
        <v>4170</v>
      </c>
      <c r="BI4" s="34" t="s">
        <v>4881</v>
      </c>
      <c r="BJ4" s="34" t="s">
        <v>4170</v>
      </c>
      <c r="BR4" s="34" t="s">
        <v>1044</v>
      </c>
      <c r="BS4" s="34" t="s">
        <v>1041</v>
      </c>
      <c r="BT4" s="34" t="s">
        <v>1041</v>
      </c>
      <c r="BW4" s="34" t="s">
        <v>1041</v>
      </c>
      <c r="CQ4" s="34" t="s">
        <v>3648</v>
      </c>
      <c r="CR4" s="34" t="s">
        <v>3654</v>
      </c>
      <c r="CU4" s="34" t="s">
        <v>7670</v>
      </c>
      <c r="CV4" s="34" t="s">
        <v>4627</v>
      </c>
      <c r="CW4" s="34" t="s">
        <v>4226</v>
      </c>
      <c r="CX4" s="34" t="s">
        <v>4539</v>
      </c>
      <c r="CY4" s="34" t="s">
        <v>5446</v>
      </c>
      <c r="CZ4" s="34" t="s">
        <v>4560</v>
      </c>
      <c r="DA4" s="34" t="s">
        <v>4560</v>
      </c>
      <c r="DC4" s="34" t="s">
        <v>5096</v>
      </c>
      <c r="DD4" s="34" t="s">
        <v>6186</v>
      </c>
      <c r="DF4" s="34" t="s">
        <v>5993</v>
      </c>
    </row>
    <row r="5" spans="1:110">
      <c r="A5" s="34" t="s">
        <v>6300</v>
      </c>
      <c r="B5" s="34" t="s">
        <v>4609</v>
      </c>
      <c r="C5" s="34">
        <v>25</v>
      </c>
      <c r="D5" s="34" t="s">
        <v>442</v>
      </c>
      <c r="E5" s="34" t="s">
        <v>4170</v>
      </c>
      <c r="F5" s="34" t="s">
        <v>4881</v>
      </c>
      <c r="G5" s="34" t="s">
        <v>4170</v>
      </c>
      <c r="H5" s="34" t="s">
        <v>4881</v>
      </c>
      <c r="I5" s="34" t="s">
        <v>4170</v>
      </c>
      <c r="J5" s="34" t="s">
        <v>4170</v>
      </c>
      <c r="K5" s="34" t="s">
        <v>4170</v>
      </c>
      <c r="L5" s="34" t="s">
        <v>4170</v>
      </c>
      <c r="M5" s="34" t="s">
        <v>1041</v>
      </c>
      <c r="N5" s="34" t="s">
        <v>3155</v>
      </c>
      <c r="O5" s="34" t="s">
        <v>4881</v>
      </c>
      <c r="P5" s="34" t="s">
        <v>4170</v>
      </c>
      <c r="Q5" s="34" t="s">
        <v>4170</v>
      </c>
      <c r="R5" s="34" t="s">
        <v>4170</v>
      </c>
      <c r="S5" s="34" t="s">
        <v>4170</v>
      </c>
      <c r="T5" s="34" t="s">
        <v>4170</v>
      </c>
      <c r="U5" s="34" t="s">
        <v>4170</v>
      </c>
      <c r="V5" s="34" t="s">
        <v>4170</v>
      </c>
      <c r="W5" s="34" t="s">
        <v>4170</v>
      </c>
      <c r="X5" s="34" t="s">
        <v>4170</v>
      </c>
      <c r="Y5" s="34" t="s">
        <v>4170</v>
      </c>
      <c r="Z5" s="34" t="s">
        <v>4170</v>
      </c>
      <c r="AB5" s="34" t="s">
        <v>3187</v>
      </c>
      <c r="AD5" s="34" t="s">
        <v>3238</v>
      </c>
      <c r="AE5" s="34" t="s">
        <v>3253</v>
      </c>
      <c r="AG5" s="34" t="s">
        <v>3303</v>
      </c>
      <c r="AH5" s="34" t="s">
        <v>1044</v>
      </c>
      <c r="AI5" s="34" t="s">
        <v>1044</v>
      </c>
      <c r="AJ5" s="34" t="s">
        <v>1044</v>
      </c>
      <c r="AK5" s="34" t="s">
        <v>1044</v>
      </c>
      <c r="AM5" s="34" t="s">
        <v>1044</v>
      </c>
      <c r="AN5" s="34" t="s">
        <v>452</v>
      </c>
      <c r="AO5" s="34" t="s">
        <v>3495</v>
      </c>
      <c r="AP5" s="34" t="s">
        <v>3071</v>
      </c>
      <c r="AY5" s="34" t="s">
        <v>3493</v>
      </c>
      <c r="BA5" s="34" t="s">
        <v>1044</v>
      </c>
      <c r="BB5" s="34" t="s">
        <v>3557</v>
      </c>
      <c r="BC5" s="34" t="s">
        <v>4170</v>
      </c>
      <c r="BD5" s="34" t="s">
        <v>4170</v>
      </c>
      <c r="BE5" s="34" t="s">
        <v>4170</v>
      </c>
      <c r="BF5" s="34" t="s">
        <v>4170</v>
      </c>
      <c r="BG5" s="34" t="s">
        <v>4170</v>
      </c>
      <c r="BH5" s="34" t="s">
        <v>4170</v>
      </c>
      <c r="BI5" s="34" t="s">
        <v>4881</v>
      </c>
      <c r="BJ5" s="34" t="s">
        <v>4170</v>
      </c>
      <c r="BR5" s="34" t="s">
        <v>1044</v>
      </c>
      <c r="BS5" s="34" t="s">
        <v>1044</v>
      </c>
      <c r="CR5" s="34" t="s">
        <v>3654</v>
      </c>
      <c r="CU5" s="34" t="s">
        <v>7671</v>
      </c>
      <c r="CV5" s="34" t="s">
        <v>4627</v>
      </c>
      <c r="CW5" s="34" t="s">
        <v>4226</v>
      </c>
      <c r="CX5" s="34" t="s">
        <v>4539</v>
      </c>
      <c r="CY5" s="34" t="s">
        <v>5452</v>
      </c>
      <c r="DA5" s="34" t="s">
        <v>4560</v>
      </c>
      <c r="DC5" s="34" t="s">
        <v>5096</v>
      </c>
      <c r="DD5" s="34" t="s">
        <v>6186</v>
      </c>
      <c r="DF5" s="34" t="s">
        <v>5993</v>
      </c>
    </row>
    <row r="6" spans="1:110">
      <c r="A6" s="34" t="s">
        <v>6300</v>
      </c>
      <c r="B6" s="34" t="s">
        <v>4848</v>
      </c>
      <c r="C6" s="34">
        <v>2</v>
      </c>
      <c r="D6" s="34" t="s">
        <v>442</v>
      </c>
      <c r="E6" s="34" t="s">
        <v>4170</v>
      </c>
      <c r="F6" s="34" t="s">
        <v>4881</v>
      </c>
      <c r="G6" s="34" t="s">
        <v>4170</v>
      </c>
      <c r="H6" s="34" t="s">
        <v>4170</v>
      </c>
      <c r="I6" s="34" t="s">
        <v>4170</v>
      </c>
      <c r="J6" s="34" t="s">
        <v>4881</v>
      </c>
      <c r="K6" s="34" t="s">
        <v>4170</v>
      </c>
      <c r="L6" s="34" t="s">
        <v>4170</v>
      </c>
      <c r="N6" s="34" t="s">
        <v>3155</v>
      </c>
      <c r="O6" s="34" t="s">
        <v>4881</v>
      </c>
      <c r="P6" s="34" t="s">
        <v>4170</v>
      </c>
      <c r="Q6" s="34" t="s">
        <v>4170</v>
      </c>
      <c r="R6" s="34" t="s">
        <v>4170</v>
      </c>
      <c r="S6" s="34" t="s">
        <v>4170</v>
      </c>
      <c r="T6" s="34" t="s">
        <v>4170</v>
      </c>
      <c r="U6" s="34" t="s">
        <v>4170</v>
      </c>
      <c r="V6" s="34" t="s">
        <v>4170</v>
      </c>
      <c r="W6" s="34" t="s">
        <v>4170</v>
      </c>
      <c r="X6" s="34" t="s">
        <v>4170</v>
      </c>
      <c r="Y6" s="34" t="s">
        <v>4170</v>
      </c>
      <c r="Z6" s="34" t="s">
        <v>4170</v>
      </c>
      <c r="AB6" s="34" t="s">
        <v>3187</v>
      </c>
      <c r="BR6" s="34" t="s">
        <v>1044</v>
      </c>
      <c r="BS6" s="34" t="s">
        <v>1041</v>
      </c>
      <c r="BT6" s="34" t="s">
        <v>1041</v>
      </c>
      <c r="BW6" s="34" t="s">
        <v>1041</v>
      </c>
      <c r="CQ6" s="34" t="s">
        <v>3642</v>
      </c>
      <c r="CR6" s="34" t="s">
        <v>3663</v>
      </c>
      <c r="CU6" s="34" t="s">
        <v>7672</v>
      </c>
      <c r="CV6" s="34" t="s">
        <v>4627</v>
      </c>
      <c r="CW6" s="34" t="s">
        <v>4226</v>
      </c>
      <c r="CX6" s="34" t="s">
        <v>4608</v>
      </c>
      <c r="CY6" s="34" t="s">
        <v>5450</v>
      </c>
      <c r="DF6" s="34" t="s">
        <v>5993</v>
      </c>
    </row>
    <row r="7" spans="1:110">
      <c r="A7" s="34" t="s">
        <v>6303</v>
      </c>
      <c r="B7" s="34" t="s">
        <v>4881</v>
      </c>
      <c r="C7" s="34">
        <v>67</v>
      </c>
      <c r="D7" s="34" t="s">
        <v>440</v>
      </c>
      <c r="E7" s="34" t="s">
        <v>4881</v>
      </c>
      <c r="F7" s="34" t="s">
        <v>4170</v>
      </c>
      <c r="G7" s="34" t="s">
        <v>4881</v>
      </c>
      <c r="H7" s="34" t="s">
        <v>4170</v>
      </c>
      <c r="I7" s="34" t="s">
        <v>4170</v>
      </c>
      <c r="J7" s="34" t="s">
        <v>4170</v>
      </c>
      <c r="K7" s="34" t="s">
        <v>4170</v>
      </c>
      <c r="L7" s="34" t="s">
        <v>4170</v>
      </c>
      <c r="M7" s="34" t="s">
        <v>1041</v>
      </c>
      <c r="N7" s="34" t="s">
        <v>3155</v>
      </c>
      <c r="O7" s="34" t="s">
        <v>4881</v>
      </c>
      <c r="P7" s="34" t="s">
        <v>4170</v>
      </c>
      <c r="Q7" s="34" t="s">
        <v>4170</v>
      </c>
      <c r="R7" s="34" t="s">
        <v>4170</v>
      </c>
      <c r="S7" s="34" t="s">
        <v>4170</v>
      </c>
      <c r="T7" s="34" t="s">
        <v>4170</v>
      </c>
      <c r="U7" s="34" t="s">
        <v>4170</v>
      </c>
      <c r="V7" s="34" t="s">
        <v>4170</v>
      </c>
      <c r="W7" s="34" t="s">
        <v>4170</v>
      </c>
      <c r="X7" s="34" t="s">
        <v>4170</v>
      </c>
      <c r="Y7" s="34" t="s">
        <v>4170</v>
      </c>
      <c r="Z7" s="34" t="s">
        <v>4170</v>
      </c>
      <c r="AB7" s="34" t="s">
        <v>3187</v>
      </c>
      <c r="AD7" s="34" t="s">
        <v>3238</v>
      </c>
      <c r="AG7" s="34" t="s">
        <v>3312</v>
      </c>
      <c r="AH7" s="34" t="s">
        <v>1044</v>
      </c>
      <c r="AI7" s="34" t="s">
        <v>1044</v>
      </c>
      <c r="AJ7" s="34" t="s">
        <v>1044</v>
      </c>
      <c r="AK7" s="34" t="s">
        <v>1044</v>
      </c>
      <c r="AM7" s="34" t="s">
        <v>1044</v>
      </c>
      <c r="AN7" s="34" t="s">
        <v>3312</v>
      </c>
      <c r="AP7" s="34" t="s">
        <v>1041</v>
      </c>
      <c r="AY7" s="34" t="s">
        <v>3508</v>
      </c>
      <c r="BA7" s="34" t="s">
        <v>1044</v>
      </c>
      <c r="BB7" s="34" t="s">
        <v>3557</v>
      </c>
      <c r="BC7" s="34" t="s">
        <v>4170</v>
      </c>
      <c r="BD7" s="34" t="s">
        <v>4170</v>
      </c>
      <c r="BE7" s="34" t="s">
        <v>4170</v>
      </c>
      <c r="BF7" s="34" t="s">
        <v>4170</v>
      </c>
      <c r="BG7" s="34" t="s">
        <v>4170</v>
      </c>
      <c r="BH7" s="34" t="s">
        <v>4170</v>
      </c>
      <c r="BI7" s="34" t="s">
        <v>4881</v>
      </c>
      <c r="BJ7" s="34" t="s">
        <v>4170</v>
      </c>
      <c r="BR7" s="34" t="s">
        <v>1041</v>
      </c>
      <c r="BS7" s="34" t="s">
        <v>1044</v>
      </c>
      <c r="CR7" s="34" t="s">
        <v>3657</v>
      </c>
      <c r="CU7" s="34" t="s">
        <v>7673</v>
      </c>
      <c r="CV7" s="34" t="s">
        <v>5328</v>
      </c>
      <c r="CW7" s="34" t="s">
        <v>4226</v>
      </c>
      <c r="CX7" s="34" t="s">
        <v>4546</v>
      </c>
      <c r="CY7" s="34" t="s">
        <v>5449</v>
      </c>
      <c r="CZ7" s="34" t="s">
        <v>4560</v>
      </c>
      <c r="DA7" s="34" t="s">
        <v>4560</v>
      </c>
      <c r="DC7" s="34" t="s">
        <v>5096</v>
      </c>
      <c r="DF7" s="34" t="s">
        <v>5992</v>
      </c>
    </row>
    <row r="8" spans="1:110">
      <c r="A8" s="34" t="s">
        <v>6306</v>
      </c>
      <c r="B8" s="34" t="s">
        <v>4881</v>
      </c>
      <c r="C8" s="34">
        <v>29</v>
      </c>
      <c r="D8" s="34" t="s">
        <v>442</v>
      </c>
      <c r="E8" s="34" t="s">
        <v>4170</v>
      </c>
      <c r="F8" s="34" t="s">
        <v>4881</v>
      </c>
      <c r="G8" s="34" t="s">
        <v>4170</v>
      </c>
      <c r="H8" s="34" t="s">
        <v>4881</v>
      </c>
      <c r="I8" s="34" t="s">
        <v>4170</v>
      </c>
      <c r="J8" s="34" t="s">
        <v>4170</v>
      </c>
      <c r="K8" s="34" t="s">
        <v>4170</v>
      </c>
      <c r="L8" s="34" t="s">
        <v>4170</v>
      </c>
      <c r="M8" s="34" t="s">
        <v>1041</v>
      </c>
      <c r="N8" s="34" t="s">
        <v>3155</v>
      </c>
      <c r="O8" s="34" t="s">
        <v>4881</v>
      </c>
      <c r="P8" s="34" t="s">
        <v>4170</v>
      </c>
      <c r="Q8" s="34" t="s">
        <v>4170</v>
      </c>
      <c r="R8" s="34" t="s">
        <v>4170</v>
      </c>
      <c r="S8" s="34" t="s">
        <v>4170</v>
      </c>
      <c r="T8" s="34" t="s">
        <v>4170</v>
      </c>
      <c r="U8" s="34" t="s">
        <v>4170</v>
      </c>
      <c r="V8" s="34" t="s">
        <v>4170</v>
      </c>
      <c r="W8" s="34" t="s">
        <v>4170</v>
      </c>
      <c r="X8" s="34" t="s">
        <v>4170</v>
      </c>
      <c r="Y8" s="34" t="s">
        <v>4170</v>
      </c>
      <c r="Z8" s="34" t="s">
        <v>4170</v>
      </c>
      <c r="AB8" s="34" t="s">
        <v>3187</v>
      </c>
      <c r="AD8" s="34" t="s">
        <v>3241</v>
      </c>
      <c r="AE8" s="34" t="s">
        <v>3253</v>
      </c>
      <c r="AG8" s="34" t="s">
        <v>3288</v>
      </c>
      <c r="AH8" s="34" t="s">
        <v>1044</v>
      </c>
      <c r="AI8" s="34" t="s">
        <v>1041</v>
      </c>
      <c r="AJ8" s="34" t="s">
        <v>1044</v>
      </c>
      <c r="AQ8" s="34" t="s">
        <v>3384</v>
      </c>
      <c r="AS8" s="34" t="s">
        <v>3423</v>
      </c>
      <c r="AU8" s="34" t="s">
        <v>3435</v>
      </c>
      <c r="AV8" s="34" t="s">
        <v>3449</v>
      </c>
      <c r="AW8" s="34" t="s">
        <v>3467</v>
      </c>
      <c r="AX8" s="34" t="s">
        <v>3476</v>
      </c>
      <c r="AY8" s="34" t="s">
        <v>3253</v>
      </c>
      <c r="BB8" s="34" t="s">
        <v>3557</v>
      </c>
      <c r="BC8" s="34" t="s">
        <v>4170</v>
      </c>
      <c r="BD8" s="34" t="s">
        <v>4170</v>
      </c>
      <c r="BE8" s="34" t="s">
        <v>4170</v>
      </c>
      <c r="BF8" s="34" t="s">
        <v>4170</v>
      </c>
      <c r="BG8" s="34" t="s">
        <v>4170</v>
      </c>
      <c r="BH8" s="34" t="s">
        <v>4170</v>
      </c>
      <c r="BI8" s="34" t="s">
        <v>4881</v>
      </c>
      <c r="BJ8" s="34" t="s">
        <v>4170</v>
      </c>
      <c r="BR8" s="34" t="s">
        <v>1044</v>
      </c>
      <c r="BS8" s="34" t="s">
        <v>1044</v>
      </c>
      <c r="CR8" s="34" t="s">
        <v>3657</v>
      </c>
      <c r="CU8" s="34" t="s">
        <v>7674</v>
      </c>
      <c r="CV8" s="34" t="s">
        <v>5824</v>
      </c>
      <c r="CW8" s="34" t="s">
        <v>4226</v>
      </c>
      <c r="CX8" s="34" t="s">
        <v>4539</v>
      </c>
      <c r="CY8" s="34" t="s">
        <v>5452</v>
      </c>
      <c r="CZ8" s="34" t="s">
        <v>4556</v>
      </c>
      <c r="DA8" s="34" t="s">
        <v>4556</v>
      </c>
      <c r="DC8" s="34" t="s">
        <v>5096</v>
      </c>
      <c r="DD8" s="34" t="s">
        <v>6185</v>
      </c>
    </row>
    <row r="9" spans="1:110">
      <c r="A9" s="34" t="s">
        <v>6306</v>
      </c>
      <c r="B9" s="34" t="s">
        <v>4609</v>
      </c>
      <c r="C9" s="34">
        <v>24</v>
      </c>
      <c r="D9" s="34" t="s">
        <v>440</v>
      </c>
      <c r="E9" s="34" t="s">
        <v>4881</v>
      </c>
      <c r="F9" s="34" t="s">
        <v>4170</v>
      </c>
      <c r="G9" s="34" t="s">
        <v>4881</v>
      </c>
      <c r="H9" s="34" t="s">
        <v>4170</v>
      </c>
      <c r="I9" s="34" t="s">
        <v>4170</v>
      </c>
      <c r="J9" s="34" t="s">
        <v>4170</v>
      </c>
      <c r="K9" s="34" t="s">
        <v>4170</v>
      </c>
      <c r="L9" s="34" t="s">
        <v>4881</v>
      </c>
      <c r="M9" s="34" t="s">
        <v>1041</v>
      </c>
      <c r="N9" s="34" t="s">
        <v>3155</v>
      </c>
      <c r="O9" s="34" t="s">
        <v>4881</v>
      </c>
      <c r="P9" s="34" t="s">
        <v>4170</v>
      </c>
      <c r="Q9" s="34" t="s">
        <v>4170</v>
      </c>
      <c r="R9" s="34" t="s">
        <v>4170</v>
      </c>
      <c r="S9" s="34" t="s">
        <v>4170</v>
      </c>
      <c r="T9" s="34" t="s">
        <v>4170</v>
      </c>
      <c r="U9" s="34" t="s">
        <v>4170</v>
      </c>
      <c r="V9" s="34" t="s">
        <v>4170</v>
      </c>
      <c r="W9" s="34" t="s">
        <v>4170</v>
      </c>
      <c r="X9" s="34" t="s">
        <v>4170</v>
      </c>
      <c r="Y9" s="34" t="s">
        <v>4170</v>
      </c>
      <c r="Z9" s="34" t="s">
        <v>4170</v>
      </c>
      <c r="AB9" s="34" t="s">
        <v>3187</v>
      </c>
      <c r="AD9" s="34" t="s">
        <v>3232</v>
      </c>
      <c r="AE9" s="34" t="s">
        <v>3253</v>
      </c>
      <c r="AG9" s="34" t="s">
        <v>3300</v>
      </c>
      <c r="AH9" s="34" t="s">
        <v>1044</v>
      </c>
      <c r="AI9" s="34" t="s">
        <v>1044</v>
      </c>
      <c r="AJ9" s="34" t="s">
        <v>1044</v>
      </c>
      <c r="AK9" s="34" t="s">
        <v>1044</v>
      </c>
      <c r="AM9" s="34" t="s">
        <v>1044</v>
      </c>
      <c r="AN9" s="34" t="s">
        <v>3350</v>
      </c>
      <c r="AP9" s="34" t="s">
        <v>1041</v>
      </c>
      <c r="AY9" s="34" t="s">
        <v>3487</v>
      </c>
      <c r="BA9" s="34" t="s">
        <v>1044</v>
      </c>
      <c r="BB9" s="34" t="s">
        <v>3557</v>
      </c>
      <c r="BC9" s="34" t="s">
        <v>4170</v>
      </c>
      <c r="BD9" s="34" t="s">
        <v>4170</v>
      </c>
      <c r="BE9" s="34" t="s">
        <v>4170</v>
      </c>
      <c r="BF9" s="34" t="s">
        <v>4170</v>
      </c>
      <c r="BG9" s="34" t="s">
        <v>4170</v>
      </c>
      <c r="BH9" s="34" t="s">
        <v>4170</v>
      </c>
      <c r="BI9" s="34" t="s">
        <v>4881</v>
      </c>
      <c r="BJ9" s="34" t="s">
        <v>4170</v>
      </c>
      <c r="BR9" s="34" t="s">
        <v>1044</v>
      </c>
      <c r="BS9" s="34" t="s">
        <v>1044</v>
      </c>
      <c r="CR9" s="34" t="s">
        <v>3657</v>
      </c>
      <c r="CU9" s="34" t="s">
        <v>7675</v>
      </c>
      <c r="CV9" s="34" t="s">
        <v>5824</v>
      </c>
      <c r="CW9" s="34" t="s">
        <v>4226</v>
      </c>
      <c r="CX9" s="34" t="s">
        <v>4539</v>
      </c>
      <c r="CY9" s="34" t="s">
        <v>5446</v>
      </c>
      <c r="DA9" s="34" t="s">
        <v>4560</v>
      </c>
      <c r="DC9" s="34" t="s">
        <v>5096</v>
      </c>
      <c r="DD9" s="34" t="s">
        <v>6186</v>
      </c>
    </row>
    <row r="10" spans="1:110">
      <c r="A10" s="34" t="s">
        <v>6308</v>
      </c>
      <c r="B10" s="34" t="s">
        <v>4881</v>
      </c>
      <c r="C10" s="34">
        <v>41</v>
      </c>
      <c r="D10" s="34" t="s">
        <v>440</v>
      </c>
      <c r="E10" s="34" t="s">
        <v>4881</v>
      </c>
      <c r="F10" s="34" t="s">
        <v>4170</v>
      </c>
      <c r="G10" s="34" t="s">
        <v>4881</v>
      </c>
      <c r="H10" s="34" t="s">
        <v>4170</v>
      </c>
      <c r="I10" s="34" t="s">
        <v>4170</v>
      </c>
      <c r="J10" s="34" t="s">
        <v>4170</v>
      </c>
      <c r="K10" s="34" t="s">
        <v>4170</v>
      </c>
      <c r="L10" s="34" t="s">
        <v>4881</v>
      </c>
      <c r="M10" s="34" t="s">
        <v>1041</v>
      </c>
      <c r="N10" s="34" t="s">
        <v>3155</v>
      </c>
      <c r="O10" s="34" t="s">
        <v>4881</v>
      </c>
      <c r="P10" s="34" t="s">
        <v>4170</v>
      </c>
      <c r="Q10" s="34" t="s">
        <v>4170</v>
      </c>
      <c r="R10" s="34" t="s">
        <v>4170</v>
      </c>
      <c r="S10" s="34" t="s">
        <v>4170</v>
      </c>
      <c r="T10" s="34" t="s">
        <v>4170</v>
      </c>
      <c r="U10" s="34" t="s">
        <v>4170</v>
      </c>
      <c r="V10" s="34" t="s">
        <v>4170</v>
      </c>
      <c r="W10" s="34" t="s">
        <v>4170</v>
      </c>
      <c r="X10" s="34" t="s">
        <v>4170</v>
      </c>
      <c r="Y10" s="34" t="s">
        <v>4170</v>
      </c>
      <c r="Z10" s="34" t="s">
        <v>4170</v>
      </c>
      <c r="AB10" s="34" t="s">
        <v>3187</v>
      </c>
      <c r="AD10" s="34" t="s">
        <v>3238</v>
      </c>
      <c r="AG10" s="34" t="s">
        <v>3291</v>
      </c>
      <c r="AH10" s="34" t="s">
        <v>1041</v>
      </c>
      <c r="AI10" s="34" t="s">
        <v>1044</v>
      </c>
      <c r="AJ10" s="34" t="s">
        <v>1044</v>
      </c>
      <c r="AQ10" s="34" t="s">
        <v>3372</v>
      </c>
      <c r="AS10" s="34" t="s">
        <v>3415</v>
      </c>
      <c r="AU10" s="34" t="s">
        <v>3444</v>
      </c>
      <c r="AV10" s="34" t="s">
        <v>154</v>
      </c>
      <c r="AW10" s="34" t="s">
        <v>3452</v>
      </c>
      <c r="AX10" s="34" t="s">
        <v>3473</v>
      </c>
      <c r="AY10" s="34" t="s">
        <v>3493</v>
      </c>
      <c r="BB10" s="34" t="s">
        <v>3557</v>
      </c>
      <c r="BC10" s="34" t="s">
        <v>4170</v>
      </c>
      <c r="BD10" s="34" t="s">
        <v>4170</v>
      </c>
      <c r="BE10" s="34" t="s">
        <v>4170</v>
      </c>
      <c r="BF10" s="34" t="s">
        <v>4170</v>
      </c>
      <c r="BG10" s="34" t="s">
        <v>4170</v>
      </c>
      <c r="BH10" s="34" t="s">
        <v>4170</v>
      </c>
      <c r="BI10" s="34" t="s">
        <v>4881</v>
      </c>
      <c r="BJ10" s="34" t="s">
        <v>4170</v>
      </c>
      <c r="BR10" s="34" t="s">
        <v>1044</v>
      </c>
      <c r="BS10" s="34" t="s">
        <v>1044</v>
      </c>
      <c r="CR10" s="34" t="s">
        <v>3657</v>
      </c>
      <c r="CU10" s="34" t="s">
        <v>7676</v>
      </c>
      <c r="CV10" s="34" t="s">
        <v>6312</v>
      </c>
      <c r="CW10" s="34" t="s">
        <v>4226</v>
      </c>
      <c r="CX10" s="34" t="s">
        <v>4542</v>
      </c>
      <c r="CY10" s="34" t="s">
        <v>5447</v>
      </c>
      <c r="CZ10" s="34" t="s">
        <v>4556</v>
      </c>
      <c r="DA10" s="34" t="s">
        <v>4556</v>
      </c>
      <c r="DC10" s="34" t="s">
        <v>5096</v>
      </c>
      <c r="DF10" s="34" t="s">
        <v>5992</v>
      </c>
    </row>
    <row r="11" spans="1:110">
      <c r="A11" s="34" t="s">
        <v>6308</v>
      </c>
      <c r="B11" s="34" t="s">
        <v>4609</v>
      </c>
      <c r="C11" s="34">
        <v>20</v>
      </c>
      <c r="D11" s="34" t="s">
        <v>440</v>
      </c>
      <c r="E11" s="34" t="s">
        <v>4881</v>
      </c>
      <c r="F11" s="34" t="s">
        <v>4170</v>
      </c>
      <c r="G11" s="34" t="s">
        <v>4881</v>
      </c>
      <c r="H11" s="34" t="s">
        <v>4170</v>
      </c>
      <c r="I11" s="34" t="s">
        <v>4170</v>
      </c>
      <c r="J11" s="34" t="s">
        <v>4170</v>
      </c>
      <c r="K11" s="34" t="s">
        <v>4170</v>
      </c>
      <c r="L11" s="34" t="s">
        <v>4881</v>
      </c>
      <c r="M11" s="34" t="s">
        <v>1044</v>
      </c>
      <c r="N11" s="34" t="s">
        <v>3155</v>
      </c>
      <c r="O11" s="34" t="s">
        <v>4881</v>
      </c>
      <c r="P11" s="34" t="s">
        <v>4170</v>
      </c>
      <c r="Q11" s="34" t="s">
        <v>4170</v>
      </c>
      <c r="R11" s="34" t="s">
        <v>4170</v>
      </c>
      <c r="S11" s="34" t="s">
        <v>4170</v>
      </c>
      <c r="T11" s="34" t="s">
        <v>4170</v>
      </c>
      <c r="U11" s="34" t="s">
        <v>4170</v>
      </c>
      <c r="V11" s="34" t="s">
        <v>4170</v>
      </c>
      <c r="W11" s="34" t="s">
        <v>4170</v>
      </c>
      <c r="X11" s="34" t="s">
        <v>4170</v>
      </c>
      <c r="Y11" s="34" t="s">
        <v>4170</v>
      </c>
      <c r="Z11" s="34" t="s">
        <v>4170</v>
      </c>
      <c r="AB11" s="34" t="s">
        <v>3187</v>
      </c>
      <c r="AD11" s="34" t="s">
        <v>3232</v>
      </c>
      <c r="AE11" s="34" t="s">
        <v>3253</v>
      </c>
      <c r="AG11" s="34" t="s">
        <v>3309</v>
      </c>
      <c r="AH11" s="34" t="s">
        <v>1044</v>
      </c>
      <c r="AI11" s="34" t="s">
        <v>1044</v>
      </c>
      <c r="AJ11" s="34" t="s">
        <v>1044</v>
      </c>
      <c r="AK11" s="34" t="s">
        <v>1044</v>
      </c>
      <c r="AM11" s="34" t="s">
        <v>1044</v>
      </c>
      <c r="AN11" s="34" t="s">
        <v>3335</v>
      </c>
      <c r="AP11" s="34" t="s">
        <v>1044</v>
      </c>
      <c r="AY11" s="34" t="s">
        <v>3487</v>
      </c>
      <c r="BA11" s="34" t="s">
        <v>1044</v>
      </c>
      <c r="BB11" s="34" t="s">
        <v>3557</v>
      </c>
      <c r="BC11" s="34" t="s">
        <v>4170</v>
      </c>
      <c r="BD11" s="34" t="s">
        <v>4170</v>
      </c>
      <c r="BE11" s="34" t="s">
        <v>4170</v>
      </c>
      <c r="BF11" s="34" t="s">
        <v>4170</v>
      </c>
      <c r="BG11" s="34" t="s">
        <v>4170</v>
      </c>
      <c r="BH11" s="34" t="s">
        <v>4170</v>
      </c>
      <c r="BI11" s="34" t="s">
        <v>4881</v>
      </c>
      <c r="BJ11" s="34" t="s">
        <v>4170</v>
      </c>
      <c r="BR11" s="34" t="s">
        <v>1044</v>
      </c>
      <c r="BS11" s="34" t="s">
        <v>1044</v>
      </c>
      <c r="CR11" s="34" t="s">
        <v>3657</v>
      </c>
      <c r="CU11" s="34" t="s">
        <v>7677</v>
      </c>
      <c r="CV11" s="34" t="s">
        <v>6312</v>
      </c>
      <c r="CW11" s="34" t="s">
        <v>4226</v>
      </c>
      <c r="CX11" s="34" t="s">
        <v>4539</v>
      </c>
      <c r="CY11" s="34" t="s">
        <v>5446</v>
      </c>
      <c r="DA11" s="34" t="s">
        <v>4560</v>
      </c>
      <c r="DC11" s="34" t="s">
        <v>5096</v>
      </c>
      <c r="DD11" s="34" t="s">
        <v>6186</v>
      </c>
      <c r="DF11" s="34" t="s">
        <v>5992</v>
      </c>
    </row>
    <row r="12" spans="1:110">
      <c r="A12" s="34" t="s">
        <v>6308</v>
      </c>
      <c r="B12" s="34" t="s">
        <v>4848</v>
      </c>
      <c r="C12" s="34">
        <v>5</v>
      </c>
      <c r="D12" s="34" t="s">
        <v>442</v>
      </c>
      <c r="E12" s="34" t="s">
        <v>4170</v>
      </c>
      <c r="F12" s="34" t="s">
        <v>4881</v>
      </c>
      <c r="G12" s="34" t="s">
        <v>4170</v>
      </c>
      <c r="H12" s="34" t="s">
        <v>4170</v>
      </c>
      <c r="I12" s="34" t="s">
        <v>4170</v>
      </c>
      <c r="J12" s="34" t="s">
        <v>4881</v>
      </c>
      <c r="K12" s="34" t="s">
        <v>4170</v>
      </c>
      <c r="L12" s="34" t="s">
        <v>4170</v>
      </c>
      <c r="N12" s="34" t="s">
        <v>3155</v>
      </c>
      <c r="O12" s="34" t="s">
        <v>4881</v>
      </c>
      <c r="P12" s="34" t="s">
        <v>4170</v>
      </c>
      <c r="Q12" s="34" t="s">
        <v>4170</v>
      </c>
      <c r="R12" s="34" t="s">
        <v>4170</v>
      </c>
      <c r="S12" s="34" t="s">
        <v>4170</v>
      </c>
      <c r="T12" s="34" t="s">
        <v>4170</v>
      </c>
      <c r="U12" s="34" t="s">
        <v>4170</v>
      </c>
      <c r="V12" s="34" t="s">
        <v>4170</v>
      </c>
      <c r="W12" s="34" t="s">
        <v>4170</v>
      </c>
      <c r="X12" s="34" t="s">
        <v>4170</v>
      </c>
      <c r="Y12" s="34" t="s">
        <v>4170</v>
      </c>
      <c r="Z12" s="34" t="s">
        <v>4170</v>
      </c>
      <c r="AB12" s="34" t="s">
        <v>3187</v>
      </c>
      <c r="AE12" s="34" t="s">
        <v>3253</v>
      </c>
      <c r="BB12" s="34" t="s">
        <v>3557</v>
      </c>
      <c r="BC12" s="34" t="s">
        <v>4170</v>
      </c>
      <c r="BD12" s="34" t="s">
        <v>4170</v>
      </c>
      <c r="BE12" s="34" t="s">
        <v>4170</v>
      </c>
      <c r="BF12" s="34" t="s">
        <v>4170</v>
      </c>
      <c r="BG12" s="34" t="s">
        <v>4170</v>
      </c>
      <c r="BH12" s="34" t="s">
        <v>4170</v>
      </c>
      <c r="BI12" s="34" t="s">
        <v>4881</v>
      </c>
      <c r="BJ12" s="34" t="s">
        <v>4170</v>
      </c>
      <c r="BR12" s="34" t="s">
        <v>1044</v>
      </c>
      <c r="BS12" s="34" t="s">
        <v>1041</v>
      </c>
      <c r="BT12" s="34" t="s">
        <v>1041</v>
      </c>
      <c r="BW12" s="34" t="s">
        <v>1041</v>
      </c>
      <c r="CQ12" s="34" t="s">
        <v>3642</v>
      </c>
      <c r="CR12" s="34" t="s">
        <v>3657</v>
      </c>
      <c r="CU12" s="34" t="s">
        <v>7678</v>
      </c>
      <c r="CV12" s="34" t="s">
        <v>6312</v>
      </c>
      <c r="CW12" s="34" t="s">
        <v>4226</v>
      </c>
      <c r="CX12" s="34" t="s">
        <v>4608</v>
      </c>
      <c r="CY12" s="34" t="s">
        <v>5450</v>
      </c>
      <c r="DC12" s="34" t="s">
        <v>5096</v>
      </c>
      <c r="DE12" s="34" t="s">
        <v>4650</v>
      </c>
      <c r="DF12" s="34" t="s">
        <v>5992</v>
      </c>
    </row>
    <row r="13" spans="1:110">
      <c r="A13" s="34" t="s">
        <v>6314</v>
      </c>
      <c r="B13" s="34" t="s">
        <v>4881</v>
      </c>
      <c r="C13" s="34">
        <v>39</v>
      </c>
      <c r="D13" s="34" t="s">
        <v>442</v>
      </c>
      <c r="E13" s="34" t="s">
        <v>4170</v>
      </c>
      <c r="F13" s="34" t="s">
        <v>4881</v>
      </c>
      <c r="G13" s="34" t="s">
        <v>4170</v>
      </c>
      <c r="H13" s="34" t="s">
        <v>4881</v>
      </c>
      <c r="I13" s="34" t="s">
        <v>4170</v>
      </c>
      <c r="J13" s="34" t="s">
        <v>4170</v>
      </c>
      <c r="K13" s="34" t="s">
        <v>4170</v>
      </c>
      <c r="L13" s="34" t="s">
        <v>4170</v>
      </c>
      <c r="M13" s="34" t="s">
        <v>1041</v>
      </c>
      <c r="N13" s="34" t="s">
        <v>3155</v>
      </c>
      <c r="O13" s="34" t="s">
        <v>4881</v>
      </c>
      <c r="P13" s="34" t="s">
        <v>4170</v>
      </c>
      <c r="Q13" s="34" t="s">
        <v>4170</v>
      </c>
      <c r="R13" s="34" t="s">
        <v>4170</v>
      </c>
      <c r="S13" s="34" t="s">
        <v>4170</v>
      </c>
      <c r="T13" s="34" t="s">
        <v>4170</v>
      </c>
      <c r="U13" s="34" t="s">
        <v>4170</v>
      </c>
      <c r="V13" s="34" t="s">
        <v>4170</v>
      </c>
      <c r="W13" s="34" t="s">
        <v>4170</v>
      </c>
      <c r="X13" s="34" t="s">
        <v>4170</v>
      </c>
      <c r="Y13" s="34" t="s">
        <v>4170</v>
      </c>
      <c r="Z13" s="34" t="s">
        <v>4170</v>
      </c>
      <c r="AB13" s="34" t="s">
        <v>3187</v>
      </c>
      <c r="AD13" s="34" t="s">
        <v>3238</v>
      </c>
      <c r="AG13" s="34" t="s">
        <v>3297</v>
      </c>
      <c r="AH13" s="34" t="s">
        <v>1044</v>
      </c>
      <c r="AI13" s="34" t="s">
        <v>1044</v>
      </c>
      <c r="AJ13" s="34" t="s">
        <v>1044</v>
      </c>
      <c r="AK13" s="34" t="s">
        <v>1041</v>
      </c>
      <c r="AL13" s="34" t="s">
        <v>452</v>
      </c>
      <c r="AQ13" s="34" t="s">
        <v>3375</v>
      </c>
      <c r="AS13" s="34" t="s">
        <v>3423</v>
      </c>
      <c r="AU13" s="34" t="s">
        <v>3435</v>
      </c>
      <c r="AV13" s="34" t="s">
        <v>154</v>
      </c>
      <c r="AW13" s="34" t="s">
        <v>3467</v>
      </c>
      <c r="AX13" s="34" t="s">
        <v>3476</v>
      </c>
      <c r="AY13" s="34" t="s">
        <v>3487</v>
      </c>
      <c r="BB13" s="34" t="s">
        <v>3557</v>
      </c>
      <c r="BC13" s="34" t="s">
        <v>4170</v>
      </c>
      <c r="BD13" s="34" t="s">
        <v>4170</v>
      </c>
      <c r="BE13" s="34" t="s">
        <v>4170</v>
      </c>
      <c r="BF13" s="34" t="s">
        <v>4170</v>
      </c>
      <c r="BG13" s="34" t="s">
        <v>4170</v>
      </c>
      <c r="BH13" s="34" t="s">
        <v>4170</v>
      </c>
      <c r="BI13" s="34" t="s">
        <v>4881</v>
      </c>
      <c r="BJ13" s="34" t="s">
        <v>4170</v>
      </c>
      <c r="BR13" s="34" t="s">
        <v>1044</v>
      </c>
      <c r="BS13" s="34" t="s">
        <v>1044</v>
      </c>
      <c r="CR13" s="34" t="s">
        <v>3657</v>
      </c>
      <c r="CU13" s="34" t="s">
        <v>7679</v>
      </c>
      <c r="CV13" s="34" t="s">
        <v>5832</v>
      </c>
      <c r="CW13" s="34" t="s">
        <v>4226</v>
      </c>
      <c r="CX13" s="34" t="s">
        <v>4542</v>
      </c>
      <c r="CY13" s="34" t="s">
        <v>5453</v>
      </c>
      <c r="CZ13" s="34" t="s">
        <v>4556</v>
      </c>
      <c r="DA13" s="34" t="s">
        <v>4556</v>
      </c>
      <c r="DC13" s="34" t="s">
        <v>5096</v>
      </c>
      <c r="DF13" s="34" t="s">
        <v>5992</v>
      </c>
    </row>
    <row r="14" spans="1:110">
      <c r="A14" s="34" t="s">
        <v>6314</v>
      </c>
      <c r="B14" s="34" t="s">
        <v>4609</v>
      </c>
      <c r="C14" s="34">
        <v>7</v>
      </c>
      <c r="D14" s="34" t="s">
        <v>442</v>
      </c>
      <c r="E14" s="34" t="s">
        <v>4170</v>
      </c>
      <c r="F14" s="34" t="s">
        <v>4881</v>
      </c>
      <c r="G14" s="34" t="s">
        <v>4170</v>
      </c>
      <c r="H14" s="34" t="s">
        <v>4170</v>
      </c>
      <c r="I14" s="34" t="s">
        <v>4170</v>
      </c>
      <c r="J14" s="34" t="s">
        <v>4881</v>
      </c>
      <c r="K14" s="34" t="s">
        <v>4170</v>
      </c>
      <c r="L14" s="34" t="s">
        <v>4170</v>
      </c>
      <c r="N14" s="34" t="s">
        <v>3155</v>
      </c>
      <c r="O14" s="34" t="s">
        <v>4881</v>
      </c>
      <c r="P14" s="34" t="s">
        <v>4170</v>
      </c>
      <c r="Q14" s="34" t="s">
        <v>4170</v>
      </c>
      <c r="R14" s="34" t="s">
        <v>4170</v>
      </c>
      <c r="S14" s="34" t="s">
        <v>4170</v>
      </c>
      <c r="T14" s="34" t="s">
        <v>4170</v>
      </c>
      <c r="U14" s="34" t="s">
        <v>4170</v>
      </c>
      <c r="V14" s="34" t="s">
        <v>4170</v>
      </c>
      <c r="W14" s="34" t="s">
        <v>4170</v>
      </c>
      <c r="X14" s="34" t="s">
        <v>4170</v>
      </c>
      <c r="Y14" s="34" t="s">
        <v>4170</v>
      </c>
      <c r="Z14" s="34" t="s">
        <v>4170</v>
      </c>
      <c r="AB14" s="34" t="s">
        <v>3187</v>
      </c>
      <c r="AE14" s="34" t="s">
        <v>3259</v>
      </c>
      <c r="BB14" s="34" t="s">
        <v>3557</v>
      </c>
      <c r="BC14" s="34" t="s">
        <v>4170</v>
      </c>
      <c r="BD14" s="34" t="s">
        <v>4170</v>
      </c>
      <c r="BE14" s="34" t="s">
        <v>4170</v>
      </c>
      <c r="BF14" s="34" t="s">
        <v>4170</v>
      </c>
      <c r="BG14" s="34" t="s">
        <v>4170</v>
      </c>
      <c r="BH14" s="34" t="s">
        <v>4170</v>
      </c>
      <c r="BI14" s="34" t="s">
        <v>4881</v>
      </c>
      <c r="BJ14" s="34" t="s">
        <v>4170</v>
      </c>
      <c r="BR14" s="34" t="s">
        <v>1044</v>
      </c>
      <c r="BS14" s="34" t="s">
        <v>1044</v>
      </c>
      <c r="CR14" s="34" t="s">
        <v>3657</v>
      </c>
      <c r="CU14" s="34" t="s">
        <v>7680</v>
      </c>
      <c r="CV14" s="34" t="s">
        <v>5832</v>
      </c>
      <c r="CW14" s="34" t="s">
        <v>4226</v>
      </c>
      <c r="CX14" s="34" t="s">
        <v>4619</v>
      </c>
      <c r="CY14" s="34" t="s">
        <v>5454</v>
      </c>
      <c r="DC14" s="34" t="s">
        <v>5096</v>
      </c>
      <c r="DE14" s="34" t="s">
        <v>4649</v>
      </c>
      <c r="DF14" s="34" t="s">
        <v>5992</v>
      </c>
    </row>
    <row r="15" spans="1:110">
      <c r="A15" s="34" t="s">
        <v>6314</v>
      </c>
      <c r="B15" s="34" t="s">
        <v>4848</v>
      </c>
      <c r="C15" s="34">
        <v>17</v>
      </c>
      <c r="D15" s="34" t="s">
        <v>440</v>
      </c>
      <c r="E15" s="34" t="s">
        <v>4881</v>
      </c>
      <c r="F15" s="34" t="s">
        <v>4170</v>
      </c>
      <c r="G15" s="34" t="s">
        <v>4170</v>
      </c>
      <c r="H15" s="34" t="s">
        <v>4170</v>
      </c>
      <c r="I15" s="34" t="s">
        <v>4881</v>
      </c>
      <c r="J15" s="34" t="s">
        <v>4170</v>
      </c>
      <c r="K15" s="34" t="s">
        <v>4170</v>
      </c>
      <c r="L15" s="34" t="s">
        <v>4881</v>
      </c>
      <c r="M15" s="34" t="s">
        <v>1041</v>
      </c>
      <c r="N15" s="34" t="s">
        <v>3155</v>
      </c>
      <c r="O15" s="34" t="s">
        <v>4881</v>
      </c>
      <c r="P15" s="34" t="s">
        <v>4170</v>
      </c>
      <c r="Q15" s="34" t="s">
        <v>4170</v>
      </c>
      <c r="R15" s="34" t="s">
        <v>4170</v>
      </c>
      <c r="S15" s="34" t="s">
        <v>4170</v>
      </c>
      <c r="T15" s="34" t="s">
        <v>4170</v>
      </c>
      <c r="U15" s="34" t="s">
        <v>4170</v>
      </c>
      <c r="V15" s="34" t="s">
        <v>4170</v>
      </c>
      <c r="W15" s="34" t="s">
        <v>4170</v>
      </c>
      <c r="X15" s="34" t="s">
        <v>4170</v>
      </c>
      <c r="Y15" s="34" t="s">
        <v>4170</v>
      </c>
      <c r="Z15" s="34" t="s">
        <v>4170</v>
      </c>
      <c r="AB15" s="34" t="s">
        <v>3187</v>
      </c>
      <c r="AD15" s="34" t="s">
        <v>3232</v>
      </c>
      <c r="AE15" s="34" t="s">
        <v>3268</v>
      </c>
      <c r="AG15" s="34" t="s">
        <v>3306</v>
      </c>
      <c r="AH15" s="34" t="s">
        <v>1044</v>
      </c>
      <c r="AI15" s="34" t="s">
        <v>1044</v>
      </c>
      <c r="AJ15" s="34" t="s">
        <v>1044</v>
      </c>
      <c r="AK15" s="34" t="s">
        <v>1044</v>
      </c>
      <c r="AM15" s="34" t="s">
        <v>1044</v>
      </c>
      <c r="AN15" s="34" t="s">
        <v>3341</v>
      </c>
      <c r="AP15" s="34" t="s">
        <v>1044</v>
      </c>
      <c r="AY15" s="34" t="s">
        <v>3487</v>
      </c>
      <c r="BA15" s="34" t="s">
        <v>1044</v>
      </c>
      <c r="BB15" s="34" t="s">
        <v>3557</v>
      </c>
      <c r="BC15" s="34" t="s">
        <v>4170</v>
      </c>
      <c r="BD15" s="34" t="s">
        <v>4170</v>
      </c>
      <c r="BE15" s="34" t="s">
        <v>4170</v>
      </c>
      <c r="BF15" s="34" t="s">
        <v>4170</v>
      </c>
      <c r="BG15" s="34" t="s">
        <v>4170</v>
      </c>
      <c r="BH15" s="34" t="s">
        <v>4170</v>
      </c>
      <c r="BI15" s="34" t="s">
        <v>4881</v>
      </c>
      <c r="BJ15" s="34" t="s">
        <v>4170</v>
      </c>
      <c r="BR15" s="34" t="s">
        <v>1044</v>
      </c>
      <c r="BS15" s="34" t="s">
        <v>1044</v>
      </c>
      <c r="CR15" s="34" t="s">
        <v>3657</v>
      </c>
      <c r="CU15" s="34" t="s">
        <v>7681</v>
      </c>
      <c r="CV15" s="34" t="s">
        <v>5832</v>
      </c>
      <c r="CW15" s="34" t="s">
        <v>4226</v>
      </c>
      <c r="CX15" s="34" t="s">
        <v>4611</v>
      </c>
      <c r="CY15" s="34" t="s">
        <v>5445</v>
      </c>
      <c r="DA15" s="34" t="s">
        <v>4560</v>
      </c>
      <c r="DC15" s="34" t="s">
        <v>5096</v>
      </c>
      <c r="DD15" s="34" t="s">
        <v>6185</v>
      </c>
      <c r="DF15" s="34" t="s">
        <v>5992</v>
      </c>
    </row>
    <row r="16" spans="1:110">
      <c r="A16" s="34" t="s">
        <v>6314</v>
      </c>
      <c r="B16" s="34" t="s">
        <v>4626</v>
      </c>
      <c r="C16" s="34">
        <v>39</v>
      </c>
      <c r="D16" s="34" t="s">
        <v>440</v>
      </c>
      <c r="E16" s="34" t="s">
        <v>4881</v>
      </c>
      <c r="F16" s="34" t="s">
        <v>4170</v>
      </c>
      <c r="G16" s="34" t="s">
        <v>4881</v>
      </c>
      <c r="H16" s="34" t="s">
        <v>4170</v>
      </c>
      <c r="I16" s="34" t="s">
        <v>4170</v>
      </c>
      <c r="J16" s="34" t="s">
        <v>4170</v>
      </c>
      <c r="K16" s="34" t="s">
        <v>4170</v>
      </c>
      <c r="L16" s="34" t="s">
        <v>4881</v>
      </c>
      <c r="M16" s="34" t="s">
        <v>1041</v>
      </c>
      <c r="N16" s="34" t="s">
        <v>3155</v>
      </c>
      <c r="O16" s="34" t="s">
        <v>4881</v>
      </c>
      <c r="P16" s="34" t="s">
        <v>4170</v>
      </c>
      <c r="Q16" s="34" t="s">
        <v>4170</v>
      </c>
      <c r="R16" s="34" t="s">
        <v>4170</v>
      </c>
      <c r="S16" s="34" t="s">
        <v>4170</v>
      </c>
      <c r="T16" s="34" t="s">
        <v>4170</v>
      </c>
      <c r="U16" s="34" t="s">
        <v>4170</v>
      </c>
      <c r="V16" s="34" t="s">
        <v>4170</v>
      </c>
      <c r="W16" s="34" t="s">
        <v>4170</v>
      </c>
      <c r="X16" s="34" t="s">
        <v>4170</v>
      </c>
      <c r="Y16" s="34" t="s">
        <v>4170</v>
      </c>
      <c r="Z16" s="34" t="s">
        <v>4170</v>
      </c>
      <c r="AB16" s="34" t="s">
        <v>3187</v>
      </c>
      <c r="AD16" s="34" t="s">
        <v>3244</v>
      </c>
      <c r="AG16" s="34" t="s">
        <v>3309</v>
      </c>
      <c r="AH16" s="34" t="s">
        <v>1044</v>
      </c>
      <c r="AI16" s="34" t="s">
        <v>1044</v>
      </c>
      <c r="AJ16" s="34" t="s">
        <v>1044</v>
      </c>
      <c r="AK16" s="34" t="s">
        <v>1044</v>
      </c>
      <c r="AM16" s="34" t="s">
        <v>1044</v>
      </c>
      <c r="AN16" s="34" t="s">
        <v>3350</v>
      </c>
      <c r="AP16" s="34" t="s">
        <v>1044</v>
      </c>
      <c r="AY16" s="34" t="s">
        <v>3487</v>
      </c>
      <c r="BA16" s="34" t="s">
        <v>1044</v>
      </c>
      <c r="BB16" s="34" t="s">
        <v>3557</v>
      </c>
      <c r="BC16" s="34" t="s">
        <v>4170</v>
      </c>
      <c r="BD16" s="34" t="s">
        <v>4170</v>
      </c>
      <c r="BE16" s="34" t="s">
        <v>4170</v>
      </c>
      <c r="BF16" s="34" t="s">
        <v>4170</v>
      </c>
      <c r="BG16" s="34" t="s">
        <v>4170</v>
      </c>
      <c r="BH16" s="34" t="s">
        <v>4170</v>
      </c>
      <c r="BI16" s="34" t="s">
        <v>4881</v>
      </c>
      <c r="BJ16" s="34" t="s">
        <v>4170</v>
      </c>
      <c r="BR16" s="34" t="s">
        <v>1044</v>
      </c>
      <c r="BS16" s="34" t="s">
        <v>1044</v>
      </c>
      <c r="CR16" s="34" t="s">
        <v>3657</v>
      </c>
      <c r="CU16" s="34" t="s">
        <v>7682</v>
      </c>
      <c r="CV16" s="34" t="s">
        <v>5832</v>
      </c>
      <c r="CW16" s="34" t="s">
        <v>4226</v>
      </c>
      <c r="CX16" s="34" t="s">
        <v>4542</v>
      </c>
      <c r="CY16" s="34" t="s">
        <v>5447</v>
      </c>
      <c r="DA16" s="34" t="s">
        <v>4560</v>
      </c>
      <c r="DC16" s="34" t="s">
        <v>5096</v>
      </c>
      <c r="DF16" s="34" t="s">
        <v>5992</v>
      </c>
    </row>
    <row r="17" spans="1:110">
      <c r="A17" s="34" t="s">
        <v>6317</v>
      </c>
      <c r="B17" s="34" t="s">
        <v>4881</v>
      </c>
      <c r="C17" s="34">
        <v>25</v>
      </c>
      <c r="D17" s="34" t="s">
        <v>442</v>
      </c>
      <c r="E17" s="34" t="s">
        <v>4170</v>
      </c>
      <c r="F17" s="34" t="s">
        <v>4881</v>
      </c>
      <c r="G17" s="34" t="s">
        <v>4170</v>
      </c>
      <c r="H17" s="34" t="s">
        <v>4881</v>
      </c>
      <c r="I17" s="34" t="s">
        <v>4170</v>
      </c>
      <c r="J17" s="34" t="s">
        <v>4170</v>
      </c>
      <c r="K17" s="34" t="s">
        <v>4170</v>
      </c>
      <c r="L17" s="34" t="s">
        <v>4170</v>
      </c>
      <c r="M17" s="34" t="s">
        <v>1041</v>
      </c>
      <c r="N17" s="34" t="s">
        <v>3155</v>
      </c>
      <c r="O17" s="34" t="s">
        <v>4881</v>
      </c>
      <c r="P17" s="34" t="s">
        <v>4170</v>
      </c>
      <c r="Q17" s="34" t="s">
        <v>4170</v>
      </c>
      <c r="R17" s="34" t="s">
        <v>4170</v>
      </c>
      <c r="S17" s="34" t="s">
        <v>4170</v>
      </c>
      <c r="T17" s="34" t="s">
        <v>4170</v>
      </c>
      <c r="U17" s="34" t="s">
        <v>4170</v>
      </c>
      <c r="V17" s="34" t="s">
        <v>4170</v>
      </c>
      <c r="W17" s="34" t="s">
        <v>4170</v>
      </c>
      <c r="X17" s="34" t="s">
        <v>4170</v>
      </c>
      <c r="Y17" s="34" t="s">
        <v>4170</v>
      </c>
      <c r="Z17" s="34" t="s">
        <v>4170</v>
      </c>
      <c r="AB17" s="34" t="s">
        <v>3187</v>
      </c>
      <c r="AD17" s="34" t="s">
        <v>3247</v>
      </c>
      <c r="AE17" s="34" t="s">
        <v>3253</v>
      </c>
      <c r="AG17" s="34" t="s">
        <v>3291</v>
      </c>
      <c r="AH17" s="34" t="s">
        <v>1041</v>
      </c>
      <c r="AI17" s="34" t="s">
        <v>1044</v>
      </c>
      <c r="AJ17" s="34" t="s">
        <v>1044</v>
      </c>
      <c r="AQ17" s="34" t="s">
        <v>3384</v>
      </c>
      <c r="AS17" s="34" t="s">
        <v>3409</v>
      </c>
      <c r="AU17" s="34" t="s">
        <v>3432</v>
      </c>
      <c r="AV17" s="34" t="s">
        <v>154</v>
      </c>
      <c r="AW17" s="34" t="s">
        <v>3452</v>
      </c>
      <c r="AX17" s="34" t="s">
        <v>3476</v>
      </c>
      <c r="AY17" s="34" t="s">
        <v>3253</v>
      </c>
      <c r="BB17" s="34" t="s">
        <v>3557</v>
      </c>
      <c r="BC17" s="34" t="s">
        <v>4170</v>
      </c>
      <c r="BD17" s="34" t="s">
        <v>4170</v>
      </c>
      <c r="BE17" s="34" t="s">
        <v>4170</v>
      </c>
      <c r="BF17" s="34" t="s">
        <v>4170</v>
      </c>
      <c r="BG17" s="34" t="s">
        <v>4170</v>
      </c>
      <c r="BH17" s="34" t="s">
        <v>4170</v>
      </c>
      <c r="BI17" s="34" t="s">
        <v>4881</v>
      </c>
      <c r="BJ17" s="34" t="s">
        <v>4170</v>
      </c>
      <c r="BR17" s="34" t="s">
        <v>1044</v>
      </c>
      <c r="BS17" s="34" t="s">
        <v>1044</v>
      </c>
      <c r="CR17" s="34" t="s">
        <v>3654</v>
      </c>
      <c r="CU17" s="34" t="s">
        <v>7683</v>
      </c>
      <c r="CV17" s="34" t="s">
        <v>4930</v>
      </c>
      <c r="CW17" s="34" t="s">
        <v>4226</v>
      </c>
      <c r="CX17" s="34" t="s">
        <v>4539</v>
      </c>
      <c r="CY17" s="34" t="s">
        <v>5452</v>
      </c>
      <c r="CZ17" s="34" t="s">
        <v>4556</v>
      </c>
      <c r="DA17" s="34" t="s">
        <v>4556</v>
      </c>
      <c r="DC17" s="34" t="s">
        <v>5096</v>
      </c>
      <c r="DD17" s="34" t="s">
        <v>6185</v>
      </c>
      <c r="DF17" s="34" t="s">
        <v>5992</v>
      </c>
    </row>
    <row r="18" spans="1:110">
      <c r="A18" s="34" t="s">
        <v>6317</v>
      </c>
      <c r="B18" s="34" t="s">
        <v>4609</v>
      </c>
      <c r="C18" s="34">
        <v>24</v>
      </c>
      <c r="D18" s="34" t="s">
        <v>440</v>
      </c>
      <c r="E18" s="34" t="s">
        <v>4881</v>
      </c>
      <c r="F18" s="34" t="s">
        <v>4170</v>
      </c>
      <c r="G18" s="34" t="s">
        <v>4881</v>
      </c>
      <c r="H18" s="34" t="s">
        <v>4170</v>
      </c>
      <c r="I18" s="34" t="s">
        <v>4170</v>
      </c>
      <c r="J18" s="34" t="s">
        <v>4170</v>
      </c>
      <c r="K18" s="34" t="s">
        <v>4170</v>
      </c>
      <c r="L18" s="34" t="s">
        <v>4881</v>
      </c>
      <c r="M18" s="34" t="s">
        <v>1041</v>
      </c>
      <c r="N18" s="34" t="s">
        <v>3155</v>
      </c>
      <c r="O18" s="34" t="s">
        <v>4881</v>
      </c>
      <c r="P18" s="34" t="s">
        <v>4170</v>
      </c>
      <c r="Q18" s="34" t="s">
        <v>4170</v>
      </c>
      <c r="R18" s="34" t="s">
        <v>4170</v>
      </c>
      <c r="S18" s="34" t="s">
        <v>4170</v>
      </c>
      <c r="T18" s="34" t="s">
        <v>4170</v>
      </c>
      <c r="U18" s="34" t="s">
        <v>4170</v>
      </c>
      <c r="V18" s="34" t="s">
        <v>4170</v>
      </c>
      <c r="W18" s="34" t="s">
        <v>4170</v>
      </c>
      <c r="X18" s="34" t="s">
        <v>4170</v>
      </c>
      <c r="Y18" s="34" t="s">
        <v>4170</v>
      </c>
      <c r="Z18" s="34" t="s">
        <v>4170</v>
      </c>
      <c r="AB18" s="34" t="s">
        <v>3187</v>
      </c>
      <c r="AD18" s="34" t="s">
        <v>3247</v>
      </c>
      <c r="AE18" s="34" t="s">
        <v>3253</v>
      </c>
      <c r="AG18" s="34" t="s">
        <v>3291</v>
      </c>
      <c r="AH18" s="34" t="s">
        <v>1041</v>
      </c>
      <c r="AI18" s="34" t="s">
        <v>1044</v>
      </c>
      <c r="AJ18" s="34" t="s">
        <v>1044</v>
      </c>
      <c r="AQ18" s="34" t="s">
        <v>3384</v>
      </c>
      <c r="AS18" s="34" t="s">
        <v>3409</v>
      </c>
      <c r="AU18" s="34" t="s">
        <v>3432</v>
      </c>
      <c r="AV18" s="34" t="s">
        <v>154</v>
      </c>
      <c r="AW18" s="34" t="s">
        <v>3452</v>
      </c>
      <c r="AX18" s="34" t="s">
        <v>3476</v>
      </c>
      <c r="AY18" s="34" t="s">
        <v>3253</v>
      </c>
      <c r="BB18" s="34" t="s">
        <v>3557</v>
      </c>
      <c r="BC18" s="34" t="s">
        <v>4170</v>
      </c>
      <c r="BD18" s="34" t="s">
        <v>4170</v>
      </c>
      <c r="BE18" s="34" t="s">
        <v>4170</v>
      </c>
      <c r="BF18" s="34" t="s">
        <v>4170</v>
      </c>
      <c r="BG18" s="34" t="s">
        <v>4170</v>
      </c>
      <c r="BH18" s="34" t="s">
        <v>4170</v>
      </c>
      <c r="BI18" s="34" t="s">
        <v>4881</v>
      </c>
      <c r="BJ18" s="34" t="s">
        <v>4170</v>
      </c>
      <c r="BR18" s="34" t="s">
        <v>1044</v>
      </c>
      <c r="BS18" s="34" t="s">
        <v>1044</v>
      </c>
      <c r="CR18" s="34" t="s">
        <v>3654</v>
      </c>
      <c r="CU18" s="34" t="s">
        <v>7684</v>
      </c>
      <c r="CV18" s="34" t="s">
        <v>4930</v>
      </c>
      <c r="CW18" s="34" t="s">
        <v>4226</v>
      </c>
      <c r="CX18" s="34" t="s">
        <v>4539</v>
      </c>
      <c r="CY18" s="34" t="s">
        <v>5446</v>
      </c>
      <c r="DA18" s="34" t="s">
        <v>4556</v>
      </c>
      <c r="DC18" s="34" t="s">
        <v>5096</v>
      </c>
      <c r="DD18" s="34" t="s">
        <v>6185</v>
      </c>
      <c r="DF18" s="34" t="s">
        <v>5992</v>
      </c>
    </row>
    <row r="19" spans="1:110">
      <c r="A19" s="34" t="s">
        <v>6319</v>
      </c>
      <c r="B19" s="34" t="s">
        <v>4881</v>
      </c>
      <c r="C19" s="34">
        <v>62</v>
      </c>
      <c r="D19" s="34" t="s">
        <v>440</v>
      </c>
      <c r="E19" s="34" t="s">
        <v>4881</v>
      </c>
      <c r="F19" s="34" t="s">
        <v>4170</v>
      </c>
      <c r="G19" s="34" t="s">
        <v>4881</v>
      </c>
      <c r="H19" s="34" t="s">
        <v>4170</v>
      </c>
      <c r="I19" s="34" t="s">
        <v>4170</v>
      </c>
      <c r="J19" s="34" t="s">
        <v>4170</v>
      </c>
      <c r="K19" s="34" t="s">
        <v>4170</v>
      </c>
      <c r="L19" s="34" t="s">
        <v>4170</v>
      </c>
      <c r="M19" s="34" t="s">
        <v>1041</v>
      </c>
      <c r="N19" s="34" t="s">
        <v>3155</v>
      </c>
      <c r="O19" s="34" t="s">
        <v>4881</v>
      </c>
      <c r="P19" s="34" t="s">
        <v>4170</v>
      </c>
      <c r="Q19" s="34" t="s">
        <v>4170</v>
      </c>
      <c r="R19" s="34" t="s">
        <v>4170</v>
      </c>
      <c r="S19" s="34" t="s">
        <v>4170</v>
      </c>
      <c r="T19" s="34" t="s">
        <v>4170</v>
      </c>
      <c r="U19" s="34" t="s">
        <v>4170</v>
      </c>
      <c r="V19" s="34" t="s">
        <v>4170</v>
      </c>
      <c r="W19" s="34" t="s">
        <v>4170</v>
      </c>
      <c r="X19" s="34" t="s">
        <v>4170</v>
      </c>
      <c r="Y19" s="34" t="s">
        <v>4170</v>
      </c>
      <c r="Z19" s="34" t="s">
        <v>4170</v>
      </c>
      <c r="AB19" s="34" t="s">
        <v>3187</v>
      </c>
      <c r="AD19" s="34" t="s">
        <v>3238</v>
      </c>
      <c r="AG19" s="34" t="s">
        <v>3300</v>
      </c>
      <c r="AH19" s="34" t="s">
        <v>1044</v>
      </c>
      <c r="AI19" s="34" t="s">
        <v>1044</v>
      </c>
      <c r="AJ19" s="34" t="s">
        <v>1044</v>
      </c>
      <c r="AK19" s="34" t="s">
        <v>1044</v>
      </c>
      <c r="AM19" s="34" t="s">
        <v>1041</v>
      </c>
      <c r="AP19" s="34" t="s">
        <v>1041</v>
      </c>
      <c r="AY19" s="34" t="s">
        <v>1053</v>
      </c>
      <c r="BA19" s="34" t="s">
        <v>1044</v>
      </c>
      <c r="BB19" s="34" t="s">
        <v>3557</v>
      </c>
      <c r="BC19" s="34" t="s">
        <v>4170</v>
      </c>
      <c r="BD19" s="34" t="s">
        <v>4170</v>
      </c>
      <c r="BE19" s="34" t="s">
        <v>4170</v>
      </c>
      <c r="BF19" s="34" t="s">
        <v>4170</v>
      </c>
      <c r="BG19" s="34" t="s">
        <v>4170</v>
      </c>
      <c r="BH19" s="34" t="s">
        <v>4170</v>
      </c>
      <c r="BI19" s="34" t="s">
        <v>4881</v>
      </c>
      <c r="BJ19" s="34" t="s">
        <v>4170</v>
      </c>
      <c r="BR19" s="34" t="s">
        <v>1044</v>
      </c>
      <c r="BS19" s="34" t="s">
        <v>1041</v>
      </c>
      <c r="BT19" s="34" t="s">
        <v>1041</v>
      </c>
      <c r="BW19" s="34" t="s">
        <v>1041</v>
      </c>
      <c r="CQ19" s="34" t="s">
        <v>3645</v>
      </c>
      <c r="CR19" s="34" t="s">
        <v>3657</v>
      </c>
      <c r="CU19" s="34" t="s">
        <v>7685</v>
      </c>
      <c r="CV19" s="34" t="s">
        <v>6321</v>
      </c>
      <c r="CW19" s="34" t="s">
        <v>4226</v>
      </c>
      <c r="CX19" s="34" t="s">
        <v>4546</v>
      </c>
      <c r="CY19" s="34" t="s">
        <v>5449</v>
      </c>
      <c r="CZ19" s="34" t="s">
        <v>3302</v>
      </c>
      <c r="DA19" s="34" t="s">
        <v>3302</v>
      </c>
      <c r="DC19" s="34" t="s">
        <v>5096</v>
      </c>
      <c r="DF19" s="34" t="s">
        <v>5993</v>
      </c>
    </row>
    <row r="20" spans="1:110">
      <c r="A20" s="34" t="s">
        <v>6322</v>
      </c>
      <c r="B20" s="34" t="s">
        <v>4881</v>
      </c>
      <c r="C20" s="34">
        <v>53</v>
      </c>
      <c r="D20" s="34" t="s">
        <v>442</v>
      </c>
      <c r="E20" s="34" t="s">
        <v>4170</v>
      </c>
      <c r="F20" s="34" t="s">
        <v>4881</v>
      </c>
      <c r="G20" s="34" t="s">
        <v>4170</v>
      </c>
      <c r="H20" s="34" t="s">
        <v>4881</v>
      </c>
      <c r="I20" s="34" t="s">
        <v>4170</v>
      </c>
      <c r="J20" s="34" t="s">
        <v>4170</v>
      </c>
      <c r="K20" s="34" t="s">
        <v>4170</v>
      </c>
      <c r="L20" s="34" t="s">
        <v>4170</v>
      </c>
      <c r="M20" s="34" t="s">
        <v>1041</v>
      </c>
      <c r="N20" s="34" t="s">
        <v>3155</v>
      </c>
      <c r="O20" s="34" t="s">
        <v>4881</v>
      </c>
      <c r="P20" s="34" t="s">
        <v>4170</v>
      </c>
      <c r="Q20" s="34" t="s">
        <v>4170</v>
      </c>
      <c r="R20" s="34" t="s">
        <v>4170</v>
      </c>
      <c r="S20" s="34" t="s">
        <v>4170</v>
      </c>
      <c r="T20" s="34" t="s">
        <v>4170</v>
      </c>
      <c r="U20" s="34" t="s">
        <v>4170</v>
      </c>
      <c r="V20" s="34" t="s">
        <v>4170</v>
      </c>
      <c r="W20" s="34" t="s">
        <v>4170</v>
      </c>
      <c r="X20" s="34" t="s">
        <v>4170</v>
      </c>
      <c r="Y20" s="34" t="s">
        <v>4170</v>
      </c>
      <c r="Z20" s="34" t="s">
        <v>4170</v>
      </c>
      <c r="AB20" s="34" t="s">
        <v>3187</v>
      </c>
      <c r="AD20" s="34" t="s">
        <v>3232</v>
      </c>
      <c r="AG20" s="34" t="s">
        <v>3291</v>
      </c>
      <c r="AH20" s="34" t="s">
        <v>1041</v>
      </c>
      <c r="AI20" s="34" t="s">
        <v>1044</v>
      </c>
      <c r="AJ20" s="34" t="s">
        <v>1044</v>
      </c>
      <c r="AQ20" s="34" t="s">
        <v>3396</v>
      </c>
      <c r="AS20" s="34" t="s">
        <v>3409</v>
      </c>
      <c r="AU20" s="34" t="s">
        <v>3432</v>
      </c>
      <c r="AV20" s="34" t="s">
        <v>154</v>
      </c>
      <c r="AW20" s="34" t="s">
        <v>3452</v>
      </c>
      <c r="AX20" s="34" t="s">
        <v>3476</v>
      </c>
      <c r="AY20" s="34" t="s">
        <v>3253</v>
      </c>
      <c r="BB20" s="34" t="s">
        <v>3557</v>
      </c>
      <c r="BC20" s="34" t="s">
        <v>4170</v>
      </c>
      <c r="BD20" s="34" t="s">
        <v>4170</v>
      </c>
      <c r="BE20" s="34" t="s">
        <v>4170</v>
      </c>
      <c r="BF20" s="34" t="s">
        <v>4170</v>
      </c>
      <c r="BG20" s="34" t="s">
        <v>4170</v>
      </c>
      <c r="BH20" s="34" t="s">
        <v>4170</v>
      </c>
      <c r="BI20" s="34" t="s">
        <v>4881</v>
      </c>
      <c r="BJ20" s="34" t="s">
        <v>4170</v>
      </c>
      <c r="BR20" s="34" t="s">
        <v>1041</v>
      </c>
      <c r="BS20" s="34" t="s">
        <v>1041</v>
      </c>
      <c r="BT20" s="34" t="s">
        <v>1041</v>
      </c>
      <c r="BW20" s="34" t="s">
        <v>1041</v>
      </c>
      <c r="CQ20" s="34" t="s">
        <v>3642</v>
      </c>
      <c r="CR20" s="34" t="s">
        <v>3654</v>
      </c>
      <c r="CU20" s="34" t="s">
        <v>7686</v>
      </c>
      <c r="CV20" s="34" t="s">
        <v>4362</v>
      </c>
      <c r="CW20" s="34" t="s">
        <v>4226</v>
      </c>
      <c r="CX20" s="34" t="s">
        <v>4542</v>
      </c>
      <c r="CY20" s="34" t="s">
        <v>5453</v>
      </c>
      <c r="CZ20" s="34" t="s">
        <v>4556</v>
      </c>
      <c r="DA20" s="34" t="s">
        <v>4556</v>
      </c>
      <c r="DC20" s="34" t="s">
        <v>5096</v>
      </c>
      <c r="DF20" s="34" t="s">
        <v>5992</v>
      </c>
    </row>
    <row r="21" spans="1:110">
      <c r="A21" s="34" t="s">
        <v>6322</v>
      </c>
      <c r="B21" s="34" t="s">
        <v>4609</v>
      </c>
      <c r="C21" s="34">
        <v>52</v>
      </c>
      <c r="D21" s="34" t="s">
        <v>440</v>
      </c>
      <c r="E21" s="34" t="s">
        <v>4881</v>
      </c>
      <c r="F21" s="34" t="s">
        <v>4170</v>
      </c>
      <c r="G21" s="34" t="s">
        <v>4881</v>
      </c>
      <c r="H21" s="34" t="s">
        <v>4170</v>
      </c>
      <c r="I21" s="34" t="s">
        <v>4170</v>
      </c>
      <c r="J21" s="34" t="s">
        <v>4170</v>
      </c>
      <c r="K21" s="34" t="s">
        <v>4170</v>
      </c>
      <c r="L21" s="34" t="s">
        <v>4881</v>
      </c>
      <c r="M21" s="34" t="s">
        <v>1041</v>
      </c>
      <c r="N21" s="34" t="s">
        <v>3155</v>
      </c>
      <c r="O21" s="34" t="s">
        <v>4881</v>
      </c>
      <c r="P21" s="34" t="s">
        <v>4170</v>
      </c>
      <c r="Q21" s="34" t="s">
        <v>4170</v>
      </c>
      <c r="R21" s="34" t="s">
        <v>4170</v>
      </c>
      <c r="S21" s="34" t="s">
        <v>4170</v>
      </c>
      <c r="T21" s="34" t="s">
        <v>4170</v>
      </c>
      <c r="U21" s="34" t="s">
        <v>4170</v>
      </c>
      <c r="V21" s="34" t="s">
        <v>4170</v>
      </c>
      <c r="W21" s="34" t="s">
        <v>4170</v>
      </c>
      <c r="X21" s="34" t="s">
        <v>4170</v>
      </c>
      <c r="Y21" s="34" t="s">
        <v>4170</v>
      </c>
      <c r="Z21" s="34" t="s">
        <v>4170</v>
      </c>
      <c r="AB21" s="34" t="s">
        <v>3187</v>
      </c>
      <c r="AD21" s="34" t="s">
        <v>3232</v>
      </c>
      <c r="AG21" s="34" t="s">
        <v>3291</v>
      </c>
      <c r="AH21" s="34" t="s">
        <v>1041</v>
      </c>
      <c r="AI21" s="34" t="s">
        <v>1044</v>
      </c>
      <c r="AJ21" s="34" t="s">
        <v>1044</v>
      </c>
      <c r="AQ21" s="34" t="s">
        <v>3399</v>
      </c>
      <c r="AS21" s="34" t="s">
        <v>3426</v>
      </c>
      <c r="AU21" s="34" t="s">
        <v>3432</v>
      </c>
      <c r="AV21" s="34" t="s">
        <v>154</v>
      </c>
      <c r="AW21" s="34" t="s">
        <v>3452</v>
      </c>
      <c r="AX21" s="34" t="s">
        <v>3476</v>
      </c>
      <c r="AY21" s="34" t="s">
        <v>3253</v>
      </c>
      <c r="BB21" s="34" t="s">
        <v>3557</v>
      </c>
      <c r="BC21" s="34" t="s">
        <v>4170</v>
      </c>
      <c r="BD21" s="34" t="s">
        <v>4170</v>
      </c>
      <c r="BE21" s="34" t="s">
        <v>4170</v>
      </c>
      <c r="BF21" s="34" t="s">
        <v>4170</v>
      </c>
      <c r="BG21" s="34" t="s">
        <v>4170</v>
      </c>
      <c r="BH21" s="34" t="s">
        <v>4170</v>
      </c>
      <c r="BI21" s="34" t="s">
        <v>4881</v>
      </c>
      <c r="BJ21" s="34" t="s">
        <v>4170</v>
      </c>
      <c r="BR21" s="34" t="s">
        <v>1041</v>
      </c>
      <c r="BS21" s="34" t="s">
        <v>1041</v>
      </c>
      <c r="BT21" s="34" t="s">
        <v>1041</v>
      </c>
      <c r="BW21" s="34" t="s">
        <v>1041</v>
      </c>
      <c r="CQ21" s="34" t="s">
        <v>3642</v>
      </c>
      <c r="CR21" s="34" t="s">
        <v>3654</v>
      </c>
      <c r="CU21" s="34" t="s">
        <v>7687</v>
      </c>
      <c r="CV21" s="34" t="s">
        <v>4362</v>
      </c>
      <c r="CW21" s="34" t="s">
        <v>4226</v>
      </c>
      <c r="CX21" s="34" t="s">
        <v>4542</v>
      </c>
      <c r="CY21" s="34" t="s">
        <v>5447</v>
      </c>
      <c r="DA21" s="34" t="s">
        <v>4556</v>
      </c>
      <c r="DC21" s="34" t="s">
        <v>5096</v>
      </c>
      <c r="DF21" s="34" t="s">
        <v>5992</v>
      </c>
    </row>
    <row r="22" spans="1:110">
      <c r="A22" s="34" t="s">
        <v>6322</v>
      </c>
      <c r="B22" s="34" t="s">
        <v>4848</v>
      </c>
      <c r="C22" s="34">
        <v>11</v>
      </c>
      <c r="D22" s="34" t="s">
        <v>442</v>
      </c>
      <c r="E22" s="34" t="s">
        <v>4170</v>
      </c>
      <c r="F22" s="34" t="s">
        <v>4881</v>
      </c>
      <c r="G22" s="34" t="s">
        <v>4170</v>
      </c>
      <c r="H22" s="34" t="s">
        <v>4170</v>
      </c>
      <c r="I22" s="34" t="s">
        <v>4170</v>
      </c>
      <c r="J22" s="34" t="s">
        <v>4881</v>
      </c>
      <c r="K22" s="34" t="s">
        <v>4170</v>
      </c>
      <c r="L22" s="34" t="s">
        <v>4170</v>
      </c>
      <c r="N22" s="34" t="s">
        <v>3155</v>
      </c>
      <c r="O22" s="34" t="s">
        <v>4881</v>
      </c>
      <c r="P22" s="34" t="s">
        <v>4170</v>
      </c>
      <c r="Q22" s="34" t="s">
        <v>4170</v>
      </c>
      <c r="R22" s="34" t="s">
        <v>4170</v>
      </c>
      <c r="S22" s="34" t="s">
        <v>4170</v>
      </c>
      <c r="T22" s="34" t="s">
        <v>4170</v>
      </c>
      <c r="U22" s="34" t="s">
        <v>4170</v>
      </c>
      <c r="V22" s="34" t="s">
        <v>4170</v>
      </c>
      <c r="W22" s="34" t="s">
        <v>4170</v>
      </c>
      <c r="X22" s="34" t="s">
        <v>4170</v>
      </c>
      <c r="Y22" s="34" t="s">
        <v>4170</v>
      </c>
      <c r="Z22" s="34" t="s">
        <v>4170</v>
      </c>
      <c r="AB22" s="34" t="s">
        <v>3187</v>
      </c>
      <c r="AE22" s="34" t="s">
        <v>3262</v>
      </c>
      <c r="BB22" s="34" t="s">
        <v>3548</v>
      </c>
      <c r="BC22" s="34" t="s">
        <v>4170</v>
      </c>
      <c r="BD22" s="34" t="s">
        <v>4170</v>
      </c>
      <c r="BE22" s="34" t="s">
        <v>4170</v>
      </c>
      <c r="BF22" s="34" t="s">
        <v>4881</v>
      </c>
      <c r="BG22" s="34" t="s">
        <v>4170</v>
      </c>
      <c r="BH22" s="34" t="s">
        <v>4170</v>
      </c>
      <c r="BI22" s="34" t="s">
        <v>4170</v>
      </c>
      <c r="BJ22" s="34" t="s">
        <v>4170</v>
      </c>
      <c r="BN22" s="34" t="s">
        <v>3561</v>
      </c>
      <c r="BQ22" s="34" t="s">
        <v>1044</v>
      </c>
      <c r="BR22" s="34" t="s">
        <v>1041</v>
      </c>
      <c r="BS22" s="34" t="s">
        <v>1041</v>
      </c>
      <c r="BT22" s="34" t="s">
        <v>1041</v>
      </c>
      <c r="BW22" s="34" t="s">
        <v>1041</v>
      </c>
      <c r="CQ22" s="34" t="s">
        <v>3642</v>
      </c>
      <c r="CR22" s="34" t="s">
        <v>3657</v>
      </c>
      <c r="CU22" s="34" t="s">
        <v>7688</v>
      </c>
      <c r="CV22" s="34" t="s">
        <v>4362</v>
      </c>
      <c r="CW22" s="34" t="s">
        <v>4226</v>
      </c>
      <c r="CX22" s="34" t="s">
        <v>4619</v>
      </c>
      <c r="CY22" s="34" t="s">
        <v>5454</v>
      </c>
      <c r="DB22" s="34" t="s">
        <v>1046</v>
      </c>
      <c r="DC22" s="34" t="s">
        <v>5096</v>
      </c>
      <c r="DE22" s="34" t="s">
        <v>4649</v>
      </c>
      <c r="DF22" s="34" t="s">
        <v>5992</v>
      </c>
    </row>
    <row r="23" spans="1:110">
      <c r="A23" s="34" t="s">
        <v>6322</v>
      </c>
      <c r="B23" s="34" t="s">
        <v>4626</v>
      </c>
      <c r="C23" s="34">
        <v>8</v>
      </c>
      <c r="D23" s="34" t="s">
        <v>442</v>
      </c>
      <c r="E23" s="34" t="s">
        <v>4170</v>
      </c>
      <c r="F23" s="34" t="s">
        <v>4881</v>
      </c>
      <c r="G23" s="34" t="s">
        <v>4170</v>
      </c>
      <c r="H23" s="34" t="s">
        <v>4170</v>
      </c>
      <c r="I23" s="34" t="s">
        <v>4170</v>
      </c>
      <c r="J23" s="34" t="s">
        <v>4881</v>
      </c>
      <c r="K23" s="34" t="s">
        <v>4170</v>
      </c>
      <c r="L23" s="34" t="s">
        <v>4170</v>
      </c>
      <c r="N23" s="34" t="s">
        <v>3155</v>
      </c>
      <c r="O23" s="34" t="s">
        <v>4881</v>
      </c>
      <c r="P23" s="34" t="s">
        <v>4170</v>
      </c>
      <c r="Q23" s="34" t="s">
        <v>4170</v>
      </c>
      <c r="R23" s="34" t="s">
        <v>4170</v>
      </c>
      <c r="S23" s="34" t="s">
        <v>4170</v>
      </c>
      <c r="T23" s="34" t="s">
        <v>4170</v>
      </c>
      <c r="U23" s="34" t="s">
        <v>4170</v>
      </c>
      <c r="V23" s="34" t="s">
        <v>4170</v>
      </c>
      <c r="W23" s="34" t="s">
        <v>4170</v>
      </c>
      <c r="X23" s="34" t="s">
        <v>4170</v>
      </c>
      <c r="Y23" s="34" t="s">
        <v>4170</v>
      </c>
      <c r="Z23" s="34" t="s">
        <v>4170</v>
      </c>
      <c r="AB23" s="34" t="s">
        <v>3187</v>
      </c>
      <c r="AE23" s="34" t="s">
        <v>3259</v>
      </c>
      <c r="BB23" s="34" t="s">
        <v>3557</v>
      </c>
      <c r="BC23" s="34" t="s">
        <v>4170</v>
      </c>
      <c r="BD23" s="34" t="s">
        <v>4170</v>
      </c>
      <c r="BE23" s="34" t="s">
        <v>4170</v>
      </c>
      <c r="BF23" s="34" t="s">
        <v>4170</v>
      </c>
      <c r="BG23" s="34" t="s">
        <v>4170</v>
      </c>
      <c r="BH23" s="34" t="s">
        <v>4170</v>
      </c>
      <c r="BI23" s="34" t="s">
        <v>4881</v>
      </c>
      <c r="BJ23" s="34" t="s">
        <v>4170</v>
      </c>
      <c r="BR23" s="34" t="s">
        <v>1041</v>
      </c>
      <c r="BS23" s="34" t="s">
        <v>1041</v>
      </c>
      <c r="BT23" s="34" t="s">
        <v>1041</v>
      </c>
      <c r="BW23" s="34" t="s">
        <v>1041</v>
      </c>
      <c r="CQ23" s="34" t="s">
        <v>3642</v>
      </c>
      <c r="CR23" s="34" t="s">
        <v>3657</v>
      </c>
      <c r="CU23" s="34" t="s">
        <v>7689</v>
      </c>
      <c r="CV23" s="34" t="s">
        <v>4362</v>
      </c>
      <c r="CW23" s="34" t="s">
        <v>4226</v>
      </c>
      <c r="CX23" s="34" t="s">
        <v>4619</v>
      </c>
      <c r="CY23" s="34" t="s">
        <v>5454</v>
      </c>
      <c r="DC23" s="34" t="s">
        <v>5096</v>
      </c>
      <c r="DE23" s="34" t="s">
        <v>4649</v>
      </c>
      <c r="DF23" s="34" t="s">
        <v>5992</v>
      </c>
    </row>
    <row r="24" spans="1:110">
      <c r="A24" s="34" t="s">
        <v>6325</v>
      </c>
      <c r="B24" s="34" t="s">
        <v>4881</v>
      </c>
      <c r="C24" s="34">
        <v>37</v>
      </c>
      <c r="D24" s="34" t="s">
        <v>440</v>
      </c>
      <c r="E24" s="34" t="s">
        <v>4881</v>
      </c>
      <c r="F24" s="34" t="s">
        <v>4170</v>
      </c>
      <c r="G24" s="34" t="s">
        <v>4881</v>
      </c>
      <c r="H24" s="34" t="s">
        <v>4170</v>
      </c>
      <c r="I24" s="34" t="s">
        <v>4170</v>
      </c>
      <c r="J24" s="34" t="s">
        <v>4170</v>
      </c>
      <c r="K24" s="34" t="s">
        <v>4170</v>
      </c>
      <c r="L24" s="34" t="s">
        <v>4881</v>
      </c>
      <c r="M24" s="34" t="s">
        <v>1041</v>
      </c>
      <c r="N24" s="34" t="s">
        <v>3155</v>
      </c>
      <c r="O24" s="34" t="s">
        <v>4881</v>
      </c>
      <c r="P24" s="34" t="s">
        <v>4170</v>
      </c>
      <c r="Q24" s="34" t="s">
        <v>4170</v>
      </c>
      <c r="R24" s="34" t="s">
        <v>4170</v>
      </c>
      <c r="S24" s="34" t="s">
        <v>4170</v>
      </c>
      <c r="T24" s="34" t="s">
        <v>4170</v>
      </c>
      <c r="U24" s="34" t="s">
        <v>4170</v>
      </c>
      <c r="V24" s="34" t="s">
        <v>4170</v>
      </c>
      <c r="W24" s="34" t="s">
        <v>4170</v>
      </c>
      <c r="X24" s="34" t="s">
        <v>4170</v>
      </c>
      <c r="Y24" s="34" t="s">
        <v>4170</v>
      </c>
      <c r="Z24" s="34" t="s">
        <v>4170</v>
      </c>
      <c r="AB24" s="34" t="s">
        <v>3187</v>
      </c>
      <c r="AD24" s="34" t="s">
        <v>3244</v>
      </c>
      <c r="AG24" s="34" t="s">
        <v>3309</v>
      </c>
      <c r="AH24" s="34" t="s">
        <v>1044</v>
      </c>
      <c r="AI24" s="34" t="s">
        <v>1044</v>
      </c>
      <c r="AJ24" s="34" t="s">
        <v>1044</v>
      </c>
      <c r="AK24" s="34" t="s">
        <v>1044</v>
      </c>
      <c r="AM24" s="34" t="s">
        <v>1044</v>
      </c>
      <c r="AN24" s="34" t="s">
        <v>3335</v>
      </c>
      <c r="AP24" s="34" t="s">
        <v>1044</v>
      </c>
      <c r="AY24" s="34" t="s">
        <v>3487</v>
      </c>
      <c r="BA24" s="34" t="s">
        <v>1044</v>
      </c>
      <c r="BB24" s="34" t="s">
        <v>3557</v>
      </c>
      <c r="BC24" s="34" t="s">
        <v>4170</v>
      </c>
      <c r="BD24" s="34" t="s">
        <v>4170</v>
      </c>
      <c r="BE24" s="34" t="s">
        <v>4170</v>
      </c>
      <c r="BF24" s="34" t="s">
        <v>4170</v>
      </c>
      <c r="BG24" s="34" t="s">
        <v>4170</v>
      </c>
      <c r="BH24" s="34" t="s">
        <v>4170</v>
      </c>
      <c r="BI24" s="34" t="s">
        <v>4881</v>
      </c>
      <c r="BJ24" s="34" t="s">
        <v>4170</v>
      </c>
      <c r="BR24" s="34" t="s">
        <v>1041</v>
      </c>
      <c r="BS24" s="34" t="s">
        <v>1041</v>
      </c>
      <c r="BT24" s="34" t="s">
        <v>1041</v>
      </c>
      <c r="BW24" s="34" t="s">
        <v>1041</v>
      </c>
      <c r="CQ24" s="34" t="s">
        <v>3642</v>
      </c>
      <c r="CR24" s="34" t="s">
        <v>3657</v>
      </c>
      <c r="CU24" s="34" t="s">
        <v>7690</v>
      </c>
      <c r="CV24" s="34" t="s">
        <v>5672</v>
      </c>
      <c r="CW24" s="34" t="s">
        <v>4226</v>
      </c>
      <c r="CX24" s="34" t="s">
        <v>4542</v>
      </c>
      <c r="CY24" s="34" t="s">
        <v>5447</v>
      </c>
      <c r="CZ24" s="34" t="s">
        <v>4560</v>
      </c>
      <c r="DA24" s="34" t="s">
        <v>4560</v>
      </c>
      <c r="DC24" s="34" t="s">
        <v>5096</v>
      </c>
      <c r="DF24" s="34" t="s">
        <v>5992</v>
      </c>
    </row>
    <row r="25" spans="1:110">
      <c r="A25" s="34" t="s">
        <v>6325</v>
      </c>
      <c r="B25" s="34" t="s">
        <v>4609</v>
      </c>
      <c r="C25" s="34">
        <v>4</v>
      </c>
      <c r="D25" s="34" t="s">
        <v>442</v>
      </c>
      <c r="E25" s="34" t="s">
        <v>4170</v>
      </c>
      <c r="F25" s="34" t="s">
        <v>4881</v>
      </c>
      <c r="G25" s="34" t="s">
        <v>4170</v>
      </c>
      <c r="H25" s="34" t="s">
        <v>4170</v>
      </c>
      <c r="I25" s="34" t="s">
        <v>4170</v>
      </c>
      <c r="J25" s="34" t="s">
        <v>4881</v>
      </c>
      <c r="K25" s="34" t="s">
        <v>4170</v>
      </c>
      <c r="L25" s="34" t="s">
        <v>4170</v>
      </c>
      <c r="N25" s="34" t="s">
        <v>3155</v>
      </c>
      <c r="O25" s="34" t="s">
        <v>4881</v>
      </c>
      <c r="P25" s="34" t="s">
        <v>4170</v>
      </c>
      <c r="Q25" s="34" t="s">
        <v>4170</v>
      </c>
      <c r="R25" s="34" t="s">
        <v>4170</v>
      </c>
      <c r="S25" s="34" t="s">
        <v>4170</v>
      </c>
      <c r="T25" s="34" t="s">
        <v>4170</v>
      </c>
      <c r="U25" s="34" t="s">
        <v>4170</v>
      </c>
      <c r="V25" s="34" t="s">
        <v>4170</v>
      </c>
      <c r="W25" s="34" t="s">
        <v>4170</v>
      </c>
      <c r="X25" s="34" t="s">
        <v>4170</v>
      </c>
      <c r="Y25" s="34" t="s">
        <v>4170</v>
      </c>
      <c r="Z25" s="34" t="s">
        <v>4170</v>
      </c>
      <c r="AB25" s="34" t="s">
        <v>3187</v>
      </c>
      <c r="AE25" s="34" t="s">
        <v>3256</v>
      </c>
      <c r="BR25" s="34" t="s">
        <v>1044</v>
      </c>
      <c r="BS25" s="34" t="s">
        <v>1044</v>
      </c>
      <c r="CR25" s="34" t="s">
        <v>3657</v>
      </c>
      <c r="CU25" s="34" t="s">
        <v>7691</v>
      </c>
      <c r="CV25" s="34" t="s">
        <v>5672</v>
      </c>
      <c r="CW25" s="34" t="s">
        <v>4226</v>
      </c>
      <c r="CX25" s="34" t="s">
        <v>4608</v>
      </c>
      <c r="CY25" s="34" t="s">
        <v>5450</v>
      </c>
      <c r="DE25" s="34" t="s">
        <v>4649</v>
      </c>
      <c r="DF25" s="34" t="s">
        <v>5992</v>
      </c>
    </row>
    <row r="26" spans="1:110">
      <c r="A26" s="34" t="s">
        <v>6325</v>
      </c>
      <c r="B26" s="34" t="s">
        <v>4848</v>
      </c>
      <c r="C26" s="34">
        <v>6</v>
      </c>
      <c r="D26" s="34" t="s">
        <v>440</v>
      </c>
      <c r="E26" s="34" t="s">
        <v>4881</v>
      </c>
      <c r="F26" s="34" t="s">
        <v>4170</v>
      </c>
      <c r="G26" s="34" t="s">
        <v>4170</v>
      </c>
      <c r="H26" s="34" t="s">
        <v>4170</v>
      </c>
      <c r="I26" s="34" t="s">
        <v>4881</v>
      </c>
      <c r="J26" s="34" t="s">
        <v>4170</v>
      </c>
      <c r="K26" s="34" t="s">
        <v>4170</v>
      </c>
      <c r="L26" s="34" t="s">
        <v>4170</v>
      </c>
      <c r="N26" s="34" t="s">
        <v>3155</v>
      </c>
      <c r="O26" s="34" t="s">
        <v>4881</v>
      </c>
      <c r="P26" s="34" t="s">
        <v>4170</v>
      </c>
      <c r="Q26" s="34" t="s">
        <v>4170</v>
      </c>
      <c r="R26" s="34" t="s">
        <v>4170</v>
      </c>
      <c r="S26" s="34" t="s">
        <v>4170</v>
      </c>
      <c r="T26" s="34" t="s">
        <v>4170</v>
      </c>
      <c r="U26" s="34" t="s">
        <v>4170</v>
      </c>
      <c r="V26" s="34" t="s">
        <v>4170</v>
      </c>
      <c r="W26" s="34" t="s">
        <v>4170</v>
      </c>
      <c r="X26" s="34" t="s">
        <v>4170</v>
      </c>
      <c r="Y26" s="34" t="s">
        <v>4170</v>
      </c>
      <c r="Z26" s="34" t="s">
        <v>4170</v>
      </c>
      <c r="AB26" s="34" t="s">
        <v>3187</v>
      </c>
      <c r="AE26" s="34" t="s">
        <v>3256</v>
      </c>
      <c r="BB26" s="34" t="s">
        <v>3557</v>
      </c>
      <c r="BC26" s="34" t="s">
        <v>4170</v>
      </c>
      <c r="BD26" s="34" t="s">
        <v>4170</v>
      </c>
      <c r="BE26" s="34" t="s">
        <v>4170</v>
      </c>
      <c r="BF26" s="34" t="s">
        <v>4170</v>
      </c>
      <c r="BG26" s="34" t="s">
        <v>4170</v>
      </c>
      <c r="BH26" s="34" t="s">
        <v>4170</v>
      </c>
      <c r="BI26" s="34" t="s">
        <v>4881</v>
      </c>
      <c r="BJ26" s="34" t="s">
        <v>4170</v>
      </c>
      <c r="BR26" s="34" t="s">
        <v>1044</v>
      </c>
      <c r="BS26" s="34" t="s">
        <v>1044</v>
      </c>
      <c r="CR26" s="34" t="s">
        <v>3657</v>
      </c>
      <c r="CU26" s="34" t="s">
        <v>7692</v>
      </c>
      <c r="CV26" s="34" t="s">
        <v>5672</v>
      </c>
      <c r="CW26" s="34" t="s">
        <v>4226</v>
      </c>
      <c r="CX26" s="34" t="s">
        <v>4619</v>
      </c>
      <c r="CY26" s="34" t="s">
        <v>5448</v>
      </c>
      <c r="DC26" s="34" t="s">
        <v>5096</v>
      </c>
      <c r="DE26" s="34" t="s">
        <v>4649</v>
      </c>
      <c r="DF26" s="34" t="s">
        <v>5992</v>
      </c>
    </row>
    <row r="27" spans="1:110">
      <c r="A27" s="34" t="s">
        <v>6327</v>
      </c>
      <c r="B27" s="34" t="s">
        <v>4881</v>
      </c>
      <c r="C27" s="34">
        <v>52</v>
      </c>
      <c r="D27" s="34" t="s">
        <v>442</v>
      </c>
      <c r="E27" s="34" t="s">
        <v>4170</v>
      </c>
      <c r="F27" s="34" t="s">
        <v>4881</v>
      </c>
      <c r="G27" s="34" t="s">
        <v>4170</v>
      </c>
      <c r="H27" s="34" t="s">
        <v>4881</v>
      </c>
      <c r="I27" s="34" t="s">
        <v>4170</v>
      </c>
      <c r="J27" s="34" t="s">
        <v>4170</v>
      </c>
      <c r="K27" s="34" t="s">
        <v>4170</v>
      </c>
      <c r="L27" s="34" t="s">
        <v>4170</v>
      </c>
      <c r="M27" s="34" t="s">
        <v>1041</v>
      </c>
      <c r="N27" s="34" t="s">
        <v>3155</v>
      </c>
      <c r="O27" s="34" t="s">
        <v>4881</v>
      </c>
      <c r="P27" s="34" t="s">
        <v>4170</v>
      </c>
      <c r="Q27" s="34" t="s">
        <v>4170</v>
      </c>
      <c r="R27" s="34" t="s">
        <v>4170</v>
      </c>
      <c r="S27" s="34" t="s">
        <v>4170</v>
      </c>
      <c r="T27" s="34" t="s">
        <v>4170</v>
      </c>
      <c r="U27" s="34" t="s">
        <v>4170</v>
      </c>
      <c r="V27" s="34" t="s">
        <v>4170</v>
      </c>
      <c r="W27" s="34" t="s">
        <v>4170</v>
      </c>
      <c r="X27" s="34" t="s">
        <v>4170</v>
      </c>
      <c r="Y27" s="34" t="s">
        <v>4170</v>
      </c>
      <c r="Z27" s="34" t="s">
        <v>4170</v>
      </c>
      <c r="AB27" s="34" t="s">
        <v>3187</v>
      </c>
      <c r="AD27" s="34" t="s">
        <v>3235</v>
      </c>
      <c r="AG27" s="34" t="s">
        <v>3315</v>
      </c>
      <c r="AH27" s="34" t="s">
        <v>1044</v>
      </c>
      <c r="AI27" s="34" t="s">
        <v>1044</v>
      </c>
      <c r="AJ27" s="34" t="s">
        <v>1044</v>
      </c>
      <c r="AK27" s="34" t="s">
        <v>1044</v>
      </c>
      <c r="AM27" s="34" t="s">
        <v>1044</v>
      </c>
      <c r="AN27" s="34" t="s">
        <v>3338</v>
      </c>
      <c r="AP27" s="34" t="s">
        <v>1044</v>
      </c>
      <c r="AY27" s="34" t="s">
        <v>3487</v>
      </c>
      <c r="BA27" s="34" t="s">
        <v>1044</v>
      </c>
      <c r="BB27" s="34" t="s">
        <v>3557</v>
      </c>
      <c r="BC27" s="34" t="s">
        <v>4170</v>
      </c>
      <c r="BD27" s="34" t="s">
        <v>4170</v>
      </c>
      <c r="BE27" s="34" t="s">
        <v>4170</v>
      </c>
      <c r="BF27" s="34" t="s">
        <v>4170</v>
      </c>
      <c r="BG27" s="34" t="s">
        <v>4170</v>
      </c>
      <c r="BH27" s="34" t="s">
        <v>4170</v>
      </c>
      <c r="BI27" s="34" t="s">
        <v>4881</v>
      </c>
      <c r="BJ27" s="34" t="s">
        <v>4170</v>
      </c>
      <c r="BR27" s="34" t="s">
        <v>1041</v>
      </c>
      <c r="BS27" s="34" t="s">
        <v>1044</v>
      </c>
      <c r="CR27" s="34" t="s">
        <v>3657</v>
      </c>
      <c r="CU27" s="34" t="s">
        <v>7693</v>
      </c>
      <c r="CV27" s="34" t="s">
        <v>5190</v>
      </c>
      <c r="CW27" s="34" t="s">
        <v>4226</v>
      </c>
      <c r="CX27" s="34" t="s">
        <v>4542</v>
      </c>
      <c r="CY27" s="34" t="s">
        <v>5453</v>
      </c>
      <c r="CZ27" s="34" t="s">
        <v>4560</v>
      </c>
      <c r="DA27" s="34" t="s">
        <v>4560</v>
      </c>
      <c r="DC27" s="34" t="s">
        <v>5096</v>
      </c>
    </row>
    <row r="28" spans="1:110">
      <c r="A28" s="34" t="s">
        <v>6330</v>
      </c>
      <c r="B28" s="34" t="s">
        <v>4881</v>
      </c>
      <c r="C28" s="34">
        <v>50</v>
      </c>
      <c r="D28" s="34" t="s">
        <v>442</v>
      </c>
      <c r="E28" s="34" t="s">
        <v>4170</v>
      </c>
      <c r="F28" s="34" t="s">
        <v>4881</v>
      </c>
      <c r="G28" s="34" t="s">
        <v>4170</v>
      </c>
      <c r="H28" s="34" t="s">
        <v>4881</v>
      </c>
      <c r="I28" s="34" t="s">
        <v>4170</v>
      </c>
      <c r="J28" s="34" t="s">
        <v>4170</v>
      </c>
      <c r="K28" s="34" t="s">
        <v>4170</v>
      </c>
      <c r="L28" s="34" t="s">
        <v>4170</v>
      </c>
      <c r="M28" s="34" t="s">
        <v>1041</v>
      </c>
      <c r="N28" s="34" t="s">
        <v>3155</v>
      </c>
      <c r="O28" s="34" t="s">
        <v>4881</v>
      </c>
      <c r="P28" s="34" t="s">
        <v>4170</v>
      </c>
      <c r="Q28" s="34" t="s">
        <v>4170</v>
      </c>
      <c r="R28" s="34" t="s">
        <v>4170</v>
      </c>
      <c r="S28" s="34" t="s">
        <v>4170</v>
      </c>
      <c r="T28" s="34" t="s">
        <v>4170</v>
      </c>
      <c r="U28" s="34" t="s">
        <v>4170</v>
      </c>
      <c r="V28" s="34" t="s">
        <v>4170</v>
      </c>
      <c r="W28" s="34" t="s">
        <v>4170</v>
      </c>
      <c r="X28" s="34" t="s">
        <v>4170</v>
      </c>
      <c r="Y28" s="34" t="s">
        <v>4170</v>
      </c>
      <c r="Z28" s="34" t="s">
        <v>4170</v>
      </c>
      <c r="AB28" s="34" t="s">
        <v>3187</v>
      </c>
      <c r="AD28" s="34" t="s">
        <v>3244</v>
      </c>
      <c r="AG28" s="34" t="s">
        <v>3300</v>
      </c>
      <c r="AH28" s="34" t="s">
        <v>1044</v>
      </c>
      <c r="AI28" s="34" t="s">
        <v>1044</v>
      </c>
      <c r="AJ28" s="34" t="s">
        <v>1044</v>
      </c>
      <c r="AK28" s="34" t="s">
        <v>1044</v>
      </c>
      <c r="AM28" s="34" t="s">
        <v>1041</v>
      </c>
      <c r="AP28" s="34" t="s">
        <v>1041</v>
      </c>
      <c r="AY28" s="34" t="s">
        <v>3502</v>
      </c>
      <c r="BA28" s="34" t="s">
        <v>1044</v>
      </c>
      <c r="BB28" s="34" t="s">
        <v>3557</v>
      </c>
      <c r="BC28" s="34" t="s">
        <v>4170</v>
      </c>
      <c r="BD28" s="34" t="s">
        <v>4170</v>
      </c>
      <c r="BE28" s="34" t="s">
        <v>4170</v>
      </c>
      <c r="BF28" s="34" t="s">
        <v>4170</v>
      </c>
      <c r="BG28" s="34" t="s">
        <v>4170</v>
      </c>
      <c r="BH28" s="34" t="s">
        <v>4170</v>
      </c>
      <c r="BI28" s="34" t="s">
        <v>4881</v>
      </c>
      <c r="BJ28" s="34" t="s">
        <v>4170</v>
      </c>
      <c r="BR28" s="34" t="s">
        <v>1044</v>
      </c>
      <c r="BS28" s="34" t="s">
        <v>1044</v>
      </c>
      <c r="CR28" s="34" t="s">
        <v>3657</v>
      </c>
      <c r="CU28" s="34" t="s">
        <v>7694</v>
      </c>
      <c r="CV28" s="34" t="s">
        <v>5081</v>
      </c>
      <c r="CW28" s="34" t="s">
        <v>4226</v>
      </c>
      <c r="CX28" s="34" t="s">
        <v>4542</v>
      </c>
      <c r="CY28" s="34" t="s">
        <v>5453</v>
      </c>
      <c r="CZ28" s="34" t="s">
        <v>3302</v>
      </c>
      <c r="DA28" s="34" t="s">
        <v>3302</v>
      </c>
      <c r="DC28" s="34" t="s">
        <v>5096</v>
      </c>
    </row>
    <row r="29" spans="1:110">
      <c r="A29" s="34" t="s">
        <v>6332</v>
      </c>
      <c r="B29" s="34" t="s">
        <v>4881</v>
      </c>
      <c r="C29" s="34">
        <v>30</v>
      </c>
      <c r="D29" s="34" t="s">
        <v>442</v>
      </c>
      <c r="E29" s="34" t="s">
        <v>4170</v>
      </c>
      <c r="F29" s="34" t="s">
        <v>4881</v>
      </c>
      <c r="G29" s="34" t="s">
        <v>4170</v>
      </c>
      <c r="H29" s="34" t="s">
        <v>4881</v>
      </c>
      <c r="I29" s="34" t="s">
        <v>4170</v>
      </c>
      <c r="J29" s="34" t="s">
        <v>4170</v>
      </c>
      <c r="K29" s="34" t="s">
        <v>4170</v>
      </c>
      <c r="L29" s="34" t="s">
        <v>4170</v>
      </c>
      <c r="M29" s="34" t="s">
        <v>1041</v>
      </c>
      <c r="N29" s="34" t="s">
        <v>3155</v>
      </c>
      <c r="O29" s="34" t="s">
        <v>4881</v>
      </c>
      <c r="P29" s="34" t="s">
        <v>4170</v>
      </c>
      <c r="Q29" s="34" t="s">
        <v>4170</v>
      </c>
      <c r="R29" s="34" t="s">
        <v>4170</v>
      </c>
      <c r="S29" s="34" t="s">
        <v>4170</v>
      </c>
      <c r="T29" s="34" t="s">
        <v>4170</v>
      </c>
      <c r="U29" s="34" t="s">
        <v>4170</v>
      </c>
      <c r="V29" s="34" t="s">
        <v>4170</v>
      </c>
      <c r="W29" s="34" t="s">
        <v>4170</v>
      </c>
      <c r="X29" s="34" t="s">
        <v>4170</v>
      </c>
      <c r="Y29" s="34" t="s">
        <v>4170</v>
      </c>
      <c r="Z29" s="34" t="s">
        <v>4170</v>
      </c>
      <c r="AB29" s="34" t="s">
        <v>3187</v>
      </c>
      <c r="AD29" s="34" t="s">
        <v>3244</v>
      </c>
      <c r="AG29" s="34" t="s">
        <v>3297</v>
      </c>
      <c r="AH29" s="34" t="s">
        <v>1044</v>
      </c>
      <c r="AI29" s="34" t="s">
        <v>1044</v>
      </c>
      <c r="AJ29" s="34" t="s">
        <v>1044</v>
      </c>
      <c r="AK29" s="34" t="s">
        <v>1041</v>
      </c>
      <c r="AL29" s="34" t="s">
        <v>452</v>
      </c>
      <c r="AQ29" s="34" t="s">
        <v>3375</v>
      </c>
      <c r="AS29" s="34" t="s">
        <v>3423</v>
      </c>
      <c r="AW29" s="34" t="s">
        <v>3467</v>
      </c>
      <c r="AY29" s="34" t="s">
        <v>3487</v>
      </c>
      <c r="BB29" s="34" t="s">
        <v>3557</v>
      </c>
      <c r="BC29" s="34" t="s">
        <v>4170</v>
      </c>
      <c r="BD29" s="34" t="s">
        <v>4170</v>
      </c>
      <c r="BE29" s="34" t="s">
        <v>4170</v>
      </c>
      <c r="BF29" s="34" t="s">
        <v>4170</v>
      </c>
      <c r="BG29" s="34" t="s">
        <v>4170</v>
      </c>
      <c r="BH29" s="34" t="s">
        <v>4170</v>
      </c>
      <c r="BI29" s="34" t="s">
        <v>4881</v>
      </c>
      <c r="BJ29" s="34" t="s">
        <v>4170</v>
      </c>
      <c r="BR29" s="34" t="s">
        <v>1044</v>
      </c>
      <c r="BS29" s="34" t="s">
        <v>1044</v>
      </c>
      <c r="CR29" s="34" t="s">
        <v>3657</v>
      </c>
      <c r="CU29" s="34" t="s">
        <v>7695</v>
      </c>
      <c r="CV29" s="34" t="s">
        <v>5916</v>
      </c>
      <c r="CW29" s="34" t="s">
        <v>4226</v>
      </c>
      <c r="CX29" s="34" t="s">
        <v>4539</v>
      </c>
      <c r="CY29" s="34" t="s">
        <v>5452</v>
      </c>
      <c r="CZ29" s="34" t="s">
        <v>4556</v>
      </c>
      <c r="DA29" s="34" t="s">
        <v>4556</v>
      </c>
      <c r="DC29" s="34" t="s">
        <v>5096</v>
      </c>
      <c r="DF29" s="34" t="s">
        <v>5993</v>
      </c>
    </row>
    <row r="30" spans="1:110">
      <c r="A30" s="34" t="s">
        <v>6332</v>
      </c>
      <c r="B30" s="34" t="s">
        <v>4609</v>
      </c>
      <c r="C30" s="34">
        <v>68</v>
      </c>
      <c r="D30" s="34" t="s">
        <v>440</v>
      </c>
      <c r="E30" s="34" t="s">
        <v>4881</v>
      </c>
      <c r="F30" s="34" t="s">
        <v>4170</v>
      </c>
      <c r="G30" s="34" t="s">
        <v>4881</v>
      </c>
      <c r="H30" s="34" t="s">
        <v>4170</v>
      </c>
      <c r="I30" s="34" t="s">
        <v>4170</v>
      </c>
      <c r="J30" s="34" t="s">
        <v>4170</v>
      </c>
      <c r="K30" s="34" t="s">
        <v>4170</v>
      </c>
      <c r="L30" s="34" t="s">
        <v>4170</v>
      </c>
      <c r="M30" s="34" t="s">
        <v>1041</v>
      </c>
      <c r="N30" s="34" t="s">
        <v>3155</v>
      </c>
      <c r="O30" s="34" t="s">
        <v>4881</v>
      </c>
      <c r="P30" s="34" t="s">
        <v>4170</v>
      </c>
      <c r="Q30" s="34" t="s">
        <v>4170</v>
      </c>
      <c r="R30" s="34" t="s">
        <v>4170</v>
      </c>
      <c r="S30" s="34" t="s">
        <v>4170</v>
      </c>
      <c r="T30" s="34" t="s">
        <v>4170</v>
      </c>
      <c r="U30" s="34" t="s">
        <v>4170</v>
      </c>
      <c r="V30" s="34" t="s">
        <v>4170</v>
      </c>
      <c r="W30" s="34" t="s">
        <v>4170</v>
      </c>
      <c r="X30" s="34" t="s">
        <v>4170</v>
      </c>
      <c r="Y30" s="34" t="s">
        <v>4170</v>
      </c>
      <c r="Z30" s="34" t="s">
        <v>4170</v>
      </c>
      <c r="AB30" s="34" t="s">
        <v>3187</v>
      </c>
      <c r="AD30" s="34" t="s">
        <v>3244</v>
      </c>
      <c r="AG30" s="34" t="s">
        <v>3312</v>
      </c>
      <c r="AH30" s="34" t="s">
        <v>1044</v>
      </c>
      <c r="AI30" s="34" t="s">
        <v>1044</v>
      </c>
      <c r="AJ30" s="34" t="s">
        <v>1044</v>
      </c>
      <c r="AK30" s="34" t="s">
        <v>1044</v>
      </c>
      <c r="AM30" s="34" t="s">
        <v>1044</v>
      </c>
      <c r="AN30" s="34" t="s">
        <v>3312</v>
      </c>
      <c r="AP30" s="34" t="s">
        <v>1044</v>
      </c>
      <c r="AY30" s="34" t="s">
        <v>3487</v>
      </c>
      <c r="BA30" s="34" t="s">
        <v>1044</v>
      </c>
      <c r="BB30" s="34" t="s">
        <v>3557</v>
      </c>
      <c r="BC30" s="34" t="s">
        <v>4170</v>
      </c>
      <c r="BD30" s="34" t="s">
        <v>4170</v>
      </c>
      <c r="BE30" s="34" t="s">
        <v>4170</v>
      </c>
      <c r="BF30" s="34" t="s">
        <v>4170</v>
      </c>
      <c r="BG30" s="34" t="s">
        <v>4170</v>
      </c>
      <c r="BH30" s="34" t="s">
        <v>4170</v>
      </c>
      <c r="BI30" s="34" t="s">
        <v>4881</v>
      </c>
      <c r="BJ30" s="34" t="s">
        <v>4170</v>
      </c>
      <c r="BR30" s="34" t="s">
        <v>1041</v>
      </c>
      <c r="BS30" s="34" t="s">
        <v>1041</v>
      </c>
      <c r="BT30" s="34" t="s">
        <v>1041</v>
      </c>
      <c r="BW30" s="34" t="s">
        <v>1041</v>
      </c>
      <c r="CQ30" s="34" t="s">
        <v>3071</v>
      </c>
      <c r="CR30" s="34" t="s">
        <v>3657</v>
      </c>
      <c r="CU30" s="34" t="s">
        <v>7696</v>
      </c>
      <c r="CV30" s="34" t="s">
        <v>5916</v>
      </c>
      <c r="CW30" s="34" t="s">
        <v>4226</v>
      </c>
      <c r="CX30" s="34" t="s">
        <v>4546</v>
      </c>
      <c r="CY30" s="34" t="s">
        <v>5449</v>
      </c>
      <c r="DA30" s="34" t="s">
        <v>4560</v>
      </c>
      <c r="DC30" s="34" t="s">
        <v>5096</v>
      </c>
      <c r="DF30" s="34" t="s">
        <v>5993</v>
      </c>
    </row>
    <row r="31" spans="1:110">
      <c r="A31" s="34" t="s">
        <v>6334</v>
      </c>
      <c r="B31" s="34" t="s">
        <v>4881</v>
      </c>
      <c r="C31" s="34">
        <v>51</v>
      </c>
      <c r="D31" s="34" t="s">
        <v>440</v>
      </c>
      <c r="E31" s="34" t="s">
        <v>4881</v>
      </c>
      <c r="F31" s="34" t="s">
        <v>4170</v>
      </c>
      <c r="G31" s="34" t="s">
        <v>4881</v>
      </c>
      <c r="H31" s="34" t="s">
        <v>4170</v>
      </c>
      <c r="I31" s="34" t="s">
        <v>4170</v>
      </c>
      <c r="J31" s="34" t="s">
        <v>4170</v>
      </c>
      <c r="K31" s="34" t="s">
        <v>4170</v>
      </c>
      <c r="L31" s="34" t="s">
        <v>4881</v>
      </c>
      <c r="M31" s="34" t="s">
        <v>1041</v>
      </c>
      <c r="N31" s="34" t="s">
        <v>3155</v>
      </c>
      <c r="O31" s="34" t="s">
        <v>4881</v>
      </c>
      <c r="P31" s="34" t="s">
        <v>4170</v>
      </c>
      <c r="Q31" s="34" t="s">
        <v>4170</v>
      </c>
      <c r="R31" s="34" t="s">
        <v>4170</v>
      </c>
      <c r="S31" s="34" t="s">
        <v>4170</v>
      </c>
      <c r="T31" s="34" t="s">
        <v>4170</v>
      </c>
      <c r="U31" s="34" t="s">
        <v>4170</v>
      </c>
      <c r="V31" s="34" t="s">
        <v>4170</v>
      </c>
      <c r="W31" s="34" t="s">
        <v>4170</v>
      </c>
      <c r="X31" s="34" t="s">
        <v>4170</v>
      </c>
      <c r="Y31" s="34" t="s">
        <v>4170</v>
      </c>
      <c r="Z31" s="34" t="s">
        <v>4170</v>
      </c>
      <c r="AB31" s="34" t="s">
        <v>3187</v>
      </c>
      <c r="AD31" s="34" t="s">
        <v>3244</v>
      </c>
      <c r="AG31" s="34" t="s">
        <v>3291</v>
      </c>
      <c r="AH31" s="34" t="s">
        <v>1041</v>
      </c>
      <c r="AI31" s="34" t="s">
        <v>1044</v>
      </c>
      <c r="AJ31" s="34" t="s">
        <v>1044</v>
      </c>
      <c r="AQ31" s="34" t="s">
        <v>3399</v>
      </c>
      <c r="AS31" s="34" t="s">
        <v>3426</v>
      </c>
      <c r="AU31" s="34" t="s">
        <v>3435</v>
      </c>
      <c r="AV31" s="34" t="s">
        <v>3449</v>
      </c>
      <c r="AW31" s="34" t="s">
        <v>3452</v>
      </c>
      <c r="AX31" s="34" t="s">
        <v>3470</v>
      </c>
      <c r="AY31" s="34" t="s">
        <v>3508</v>
      </c>
      <c r="BB31" s="34" t="s">
        <v>3539</v>
      </c>
      <c r="BC31" s="34" t="s">
        <v>4881</v>
      </c>
      <c r="BD31" s="34" t="s">
        <v>4170</v>
      </c>
      <c r="BE31" s="34" t="s">
        <v>4170</v>
      </c>
      <c r="BF31" s="34" t="s">
        <v>4170</v>
      </c>
      <c r="BG31" s="34" t="s">
        <v>4170</v>
      </c>
      <c r="BH31" s="34" t="s">
        <v>4170</v>
      </c>
      <c r="BI31" s="34" t="s">
        <v>4170</v>
      </c>
      <c r="BJ31" s="34" t="s">
        <v>4170</v>
      </c>
      <c r="BK31" s="34" t="s">
        <v>3561</v>
      </c>
      <c r="BQ31" s="34" t="s">
        <v>3577</v>
      </c>
      <c r="BR31" s="34" t="s">
        <v>1044</v>
      </c>
      <c r="BS31" s="34" t="s">
        <v>1044</v>
      </c>
      <c r="CR31" s="34" t="s">
        <v>3654</v>
      </c>
      <c r="CU31" s="34" t="s">
        <v>7697</v>
      </c>
      <c r="CV31" s="34" t="s">
        <v>5791</v>
      </c>
      <c r="CW31" s="34" t="s">
        <v>4226</v>
      </c>
      <c r="CX31" s="34" t="s">
        <v>4542</v>
      </c>
      <c r="CY31" s="34" t="s">
        <v>5447</v>
      </c>
      <c r="CZ31" s="34" t="s">
        <v>4556</v>
      </c>
      <c r="DA31" s="34" t="s">
        <v>4556</v>
      </c>
      <c r="DB31" s="34" t="s">
        <v>1043</v>
      </c>
      <c r="DC31" s="34" t="s">
        <v>5096</v>
      </c>
      <c r="DF31" s="34" t="s">
        <v>5993</v>
      </c>
    </row>
    <row r="32" spans="1:110">
      <c r="A32" s="34" t="s">
        <v>6334</v>
      </c>
      <c r="B32" s="34" t="s">
        <v>4609</v>
      </c>
      <c r="C32" s="34">
        <v>12</v>
      </c>
      <c r="D32" s="34" t="s">
        <v>440</v>
      </c>
      <c r="E32" s="34" t="s">
        <v>4881</v>
      </c>
      <c r="F32" s="34" t="s">
        <v>4170</v>
      </c>
      <c r="G32" s="34" t="s">
        <v>4170</v>
      </c>
      <c r="H32" s="34" t="s">
        <v>4170</v>
      </c>
      <c r="I32" s="34" t="s">
        <v>4881</v>
      </c>
      <c r="J32" s="34" t="s">
        <v>4170</v>
      </c>
      <c r="K32" s="34" t="s">
        <v>4170</v>
      </c>
      <c r="L32" s="34" t="s">
        <v>4881</v>
      </c>
      <c r="N32" s="34" t="s">
        <v>3155</v>
      </c>
      <c r="O32" s="34" t="s">
        <v>4881</v>
      </c>
      <c r="P32" s="34" t="s">
        <v>4170</v>
      </c>
      <c r="Q32" s="34" t="s">
        <v>4170</v>
      </c>
      <c r="R32" s="34" t="s">
        <v>4170</v>
      </c>
      <c r="S32" s="34" t="s">
        <v>4170</v>
      </c>
      <c r="T32" s="34" t="s">
        <v>4170</v>
      </c>
      <c r="U32" s="34" t="s">
        <v>4170</v>
      </c>
      <c r="V32" s="34" t="s">
        <v>4170</v>
      </c>
      <c r="W32" s="34" t="s">
        <v>4170</v>
      </c>
      <c r="X32" s="34" t="s">
        <v>4170</v>
      </c>
      <c r="Y32" s="34" t="s">
        <v>4170</v>
      </c>
      <c r="Z32" s="34" t="s">
        <v>4170</v>
      </c>
      <c r="AB32" s="34" t="s">
        <v>3187</v>
      </c>
      <c r="AE32" s="34" t="s">
        <v>3262</v>
      </c>
      <c r="BB32" s="34" t="s">
        <v>3539</v>
      </c>
      <c r="BC32" s="34" t="s">
        <v>4881</v>
      </c>
      <c r="BD32" s="34" t="s">
        <v>4170</v>
      </c>
      <c r="BE32" s="34" t="s">
        <v>4170</v>
      </c>
      <c r="BF32" s="34" t="s">
        <v>4170</v>
      </c>
      <c r="BG32" s="34" t="s">
        <v>4170</v>
      </c>
      <c r="BH32" s="34" t="s">
        <v>4170</v>
      </c>
      <c r="BI32" s="34" t="s">
        <v>4170</v>
      </c>
      <c r="BJ32" s="34" t="s">
        <v>4170</v>
      </c>
      <c r="BK32" s="34" t="s">
        <v>3561</v>
      </c>
      <c r="BQ32" s="34" t="s">
        <v>1044</v>
      </c>
      <c r="BR32" s="34" t="s">
        <v>1044</v>
      </c>
      <c r="BS32" s="34" t="s">
        <v>1044</v>
      </c>
      <c r="CR32" s="34" t="s">
        <v>3657</v>
      </c>
      <c r="CU32" s="34" t="s">
        <v>7698</v>
      </c>
      <c r="CV32" s="34" t="s">
        <v>5791</v>
      </c>
      <c r="CW32" s="34" t="s">
        <v>4226</v>
      </c>
      <c r="CX32" s="34" t="s">
        <v>4611</v>
      </c>
      <c r="CY32" s="34" t="s">
        <v>5445</v>
      </c>
      <c r="DB32" s="34" t="s">
        <v>1046</v>
      </c>
      <c r="DC32" s="34" t="s">
        <v>5096</v>
      </c>
      <c r="DE32" s="34" t="s">
        <v>4649</v>
      </c>
      <c r="DF32" s="34" t="s">
        <v>5993</v>
      </c>
    </row>
    <row r="33" spans="1:110">
      <c r="A33" s="34" t="s">
        <v>6334</v>
      </c>
      <c r="B33" s="34" t="s">
        <v>4848</v>
      </c>
      <c r="C33" s="34">
        <v>14</v>
      </c>
      <c r="D33" s="34" t="s">
        <v>440</v>
      </c>
      <c r="E33" s="34" t="s">
        <v>4881</v>
      </c>
      <c r="F33" s="34" t="s">
        <v>4170</v>
      </c>
      <c r="G33" s="34" t="s">
        <v>4170</v>
      </c>
      <c r="H33" s="34" t="s">
        <v>4170</v>
      </c>
      <c r="I33" s="34" t="s">
        <v>4881</v>
      </c>
      <c r="J33" s="34" t="s">
        <v>4170</v>
      </c>
      <c r="K33" s="34" t="s">
        <v>4170</v>
      </c>
      <c r="L33" s="34" t="s">
        <v>4881</v>
      </c>
      <c r="N33" s="34" t="s">
        <v>3155</v>
      </c>
      <c r="O33" s="34" t="s">
        <v>4881</v>
      </c>
      <c r="P33" s="34" t="s">
        <v>4170</v>
      </c>
      <c r="Q33" s="34" t="s">
        <v>4170</v>
      </c>
      <c r="R33" s="34" t="s">
        <v>4170</v>
      </c>
      <c r="S33" s="34" t="s">
        <v>4170</v>
      </c>
      <c r="T33" s="34" t="s">
        <v>4170</v>
      </c>
      <c r="U33" s="34" t="s">
        <v>4170</v>
      </c>
      <c r="V33" s="34" t="s">
        <v>4170</v>
      </c>
      <c r="W33" s="34" t="s">
        <v>4170</v>
      </c>
      <c r="X33" s="34" t="s">
        <v>4170</v>
      </c>
      <c r="Y33" s="34" t="s">
        <v>4170</v>
      </c>
      <c r="Z33" s="34" t="s">
        <v>4170</v>
      </c>
      <c r="AB33" s="34" t="s">
        <v>3187</v>
      </c>
      <c r="AE33" s="34" t="s">
        <v>3262</v>
      </c>
      <c r="BB33" s="34" t="s">
        <v>3539</v>
      </c>
      <c r="BC33" s="34" t="s">
        <v>4881</v>
      </c>
      <c r="BD33" s="34" t="s">
        <v>4170</v>
      </c>
      <c r="BE33" s="34" t="s">
        <v>4170</v>
      </c>
      <c r="BF33" s="34" t="s">
        <v>4170</v>
      </c>
      <c r="BG33" s="34" t="s">
        <v>4170</v>
      </c>
      <c r="BH33" s="34" t="s">
        <v>4170</v>
      </c>
      <c r="BI33" s="34" t="s">
        <v>4170</v>
      </c>
      <c r="BJ33" s="34" t="s">
        <v>4170</v>
      </c>
      <c r="BK33" s="34" t="s">
        <v>3564</v>
      </c>
      <c r="BQ33" s="34" t="s">
        <v>3574</v>
      </c>
      <c r="BR33" s="34" t="s">
        <v>1044</v>
      </c>
      <c r="BS33" s="34" t="s">
        <v>1044</v>
      </c>
      <c r="CR33" s="34" t="s">
        <v>3657</v>
      </c>
      <c r="CU33" s="34" t="s">
        <v>7699</v>
      </c>
      <c r="CV33" s="34" t="s">
        <v>5791</v>
      </c>
      <c r="CW33" s="34" t="s">
        <v>4226</v>
      </c>
      <c r="CX33" s="34" t="s">
        <v>4611</v>
      </c>
      <c r="CY33" s="34" t="s">
        <v>5445</v>
      </c>
      <c r="DB33" s="34" t="s">
        <v>1043</v>
      </c>
      <c r="DC33" s="34" t="s">
        <v>5094</v>
      </c>
      <c r="DE33" s="34" t="s">
        <v>4649</v>
      </c>
      <c r="DF33" s="34" t="s">
        <v>5993</v>
      </c>
    </row>
    <row r="34" spans="1:110">
      <c r="A34" s="34" t="s">
        <v>6336</v>
      </c>
      <c r="B34" s="34" t="s">
        <v>4881</v>
      </c>
      <c r="C34" s="34">
        <v>37</v>
      </c>
      <c r="D34" s="34" t="s">
        <v>442</v>
      </c>
      <c r="E34" s="34" t="s">
        <v>4170</v>
      </c>
      <c r="F34" s="34" t="s">
        <v>4881</v>
      </c>
      <c r="G34" s="34" t="s">
        <v>4170</v>
      </c>
      <c r="H34" s="34" t="s">
        <v>4881</v>
      </c>
      <c r="I34" s="34" t="s">
        <v>4170</v>
      </c>
      <c r="J34" s="34" t="s">
        <v>4170</v>
      </c>
      <c r="K34" s="34" t="s">
        <v>4170</v>
      </c>
      <c r="L34" s="34" t="s">
        <v>4170</v>
      </c>
      <c r="M34" s="34" t="s">
        <v>1041</v>
      </c>
      <c r="N34" s="34" t="s">
        <v>3155</v>
      </c>
      <c r="O34" s="34" t="s">
        <v>4881</v>
      </c>
      <c r="P34" s="34" t="s">
        <v>4170</v>
      </c>
      <c r="Q34" s="34" t="s">
        <v>4170</v>
      </c>
      <c r="R34" s="34" t="s">
        <v>4170</v>
      </c>
      <c r="S34" s="34" t="s">
        <v>4170</v>
      </c>
      <c r="T34" s="34" t="s">
        <v>4170</v>
      </c>
      <c r="U34" s="34" t="s">
        <v>4170</v>
      </c>
      <c r="V34" s="34" t="s">
        <v>4170</v>
      </c>
      <c r="W34" s="34" t="s">
        <v>4170</v>
      </c>
      <c r="X34" s="34" t="s">
        <v>4170</v>
      </c>
      <c r="Y34" s="34" t="s">
        <v>4170</v>
      </c>
      <c r="Z34" s="34" t="s">
        <v>4170</v>
      </c>
      <c r="AB34" s="34" t="s">
        <v>3187</v>
      </c>
      <c r="AD34" s="34" t="s">
        <v>3238</v>
      </c>
      <c r="AG34" s="34" t="s">
        <v>3291</v>
      </c>
      <c r="AH34" s="34" t="s">
        <v>1041</v>
      </c>
      <c r="AI34" s="34" t="s">
        <v>1044</v>
      </c>
      <c r="AJ34" s="34" t="s">
        <v>1044</v>
      </c>
      <c r="AQ34" s="34" t="s">
        <v>3375</v>
      </c>
      <c r="AS34" s="34" t="s">
        <v>3423</v>
      </c>
      <c r="AU34" s="34" t="s">
        <v>3432</v>
      </c>
      <c r="AV34" s="34" t="s">
        <v>154</v>
      </c>
      <c r="AW34" s="34" t="s">
        <v>3467</v>
      </c>
      <c r="AX34" s="34" t="s">
        <v>3476</v>
      </c>
      <c r="AY34" s="34" t="s">
        <v>3253</v>
      </c>
      <c r="BB34" s="34" t="s">
        <v>3557</v>
      </c>
      <c r="BC34" s="34" t="s">
        <v>4170</v>
      </c>
      <c r="BD34" s="34" t="s">
        <v>4170</v>
      </c>
      <c r="BE34" s="34" t="s">
        <v>4170</v>
      </c>
      <c r="BF34" s="34" t="s">
        <v>4170</v>
      </c>
      <c r="BG34" s="34" t="s">
        <v>4170</v>
      </c>
      <c r="BH34" s="34" t="s">
        <v>4170</v>
      </c>
      <c r="BI34" s="34" t="s">
        <v>4881</v>
      </c>
      <c r="BJ34" s="34" t="s">
        <v>4170</v>
      </c>
      <c r="BR34" s="34" t="s">
        <v>1044</v>
      </c>
      <c r="BS34" s="34" t="s">
        <v>1041</v>
      </c>
      <c r="BT34" s="34" t="s">
        <v>1041</v>
      </c>
      <c r="BW34" s="34" t="s">
        <v>1041</v>
      </c>
      <c r="CQ34" s="34" t="s">
        <v>3645</v>
      </c>
      <c r="CR34" s="34" t="s">
        <v>3657</v>
      </c>
      <c r="CU34" s="34" t="s">
        <v>7700</v>
      </c>
      <c r="CV34" s="34" t="s">
        <v>6338</v>
      </c>
      <c r="CW34" s="34" t="s">
        <v>4226</v>
      </c>
      <c r="CX34" s="34" t="s">
        <v>4542</v>
      </c>
      <c r="CY34" s="34" t="s">
        <v>5453</v>
      </c>
      <c r="CZ34" s="34" t="s">
        <v>4556</v>
      </c>
      <c r="DA34" s="34" t="s">
        <v>4556</v>
      </c>
      <c r="DC34" s="34" t="s">
        <v>5096</v>
      </c>
    </row>
    <row r="35" spans="1:110">
      <c r="A35" s="34" t="s">
        <v>6336</v>
      </c>
      <c r="B35" s="34" t="s">
        <v>4609</v>
      </c>
      <c r="C35" s="34">
        <v>5</v>
      </c>
      <c r="D35" s="34" t="s">
        <v>442</v>
      </c>
      <c r="E35" s="34" t="s">
        <v>4170</v>
      </c>
      <c r="F35" s="34" t="s">
        <v>4881</v>
      </c>
      <c r="G35" s="34" t="s">
        <v>4170</v>
      </c>
      <c r="H35" s="34" t="s">
        <v>4170</v>
      </c>
      <c r="I35" s="34" t="s">
        <v>4170</v>
      </c>
      <c r="J35" s="34" t="s">
        <v>4881</v>
      </c>
      <c r="K35" s="34" t="s">
        <v>4170</v>
      </c>
      <c r="L35" s="34" t="s">
        <v>4170</v>
      </c>
      <c r="N35" s="34" t="s">
        <v>3155</v>
      </c>
      <c r="O35" s="34" t="s">
        <v>4881</v>
      </c>
      <c r="P35" s="34" t="s">
        <v>4170</v>
      </c>
      <c r="Q35" s="34" t="s">
        <v>4170</v>
      </c>
      <c r="R35" s="34" t="s">
        <v>4170</v>
      </c>
      <c r="S35" s="34" t="s">
        <v>4170</v>
      </c>
      <c r="T35" s="34" t="s">
        <v>4170</v>
      </c>
      <c r="U35" s="34" t="s">
        <v>4170</v>
      </c>
      <c r="V35" s="34" t="s">
        <v>4170</v>
      </c>
      <c r="W35" s="34" t="s">
        <v>4170</v>
      </c>
      <c r="X35" s="34" t="s">
        <v>4170</v>
      </c>
      <c r="Y35" s="34" t="s">
        <v>4170</v>
      </c>
      <c r="Z35" s="34" t="s">
        <v>4170</v>
      </c>
      <c r="AB35" s="34" t="s">
        <v>3187</v>
      </c>
      <c r="AE35" s="34" t="s">
        <v>3256</v>
      </c>
      <c r="BB35" s="34" t="s">
        <v>3557</v>
      </c>
      <c r="BC35" s="34" t="s">
        <v>4170</v>
      </c>
      <c r="BD35" s="34" t="s">
        <v>4170</v>
      </c>
      <c r="BE35" s="34" t="s">
        <v>4170</v>
      </c>
      <c r="BF35" s="34" t="s">
        <v>4170</v>
      </c>
      <c r="BG35" s="34" t="s">
        <v>4170</v>
      </c>
      <c r="BH35" s="34" t="s">
        <v>4170</v>
      </c>
      <c r="BI35" s="34" t="s">
        <v>4881</v>
      </c>
      <c r="BJ35" s="34" t="s">
        <v>4170</v>
      </c>
      <c r="BR35" s="34" t="s">
        <v>1044</v>
      </c>
      <c r="BS35" s="34" t="s">
        <v>1044</v>
      </c>
      <c r="CR35" s="34" t="s">
        <v>3657</v>
      </c>
      <c r="CU35" s="34" t="s">
        <v>7701</v>
      </c>
      <c r="CV35" s="34" t="s">
        <v>6338</v>
      </c>
      <c r="CW35" s="34" t="s">
        <v>4226</v>
      </c>
      <c r="CX35" s="34" t="s">
        <v>4608</v>
      </c>
      <c r="CY35" s="34" t="s">
        <v>5450</v>
      </c>
      <c r="DC35" s="34" t="s">
        <v>5096</v>
      </c>
      <c r="DE35" s="34" t="s">
        <v>4649</v>
      </c>
    </row>
    <row r="36" spans="1:110">
      <c r="A36" s="34" t="s">
        <v>6336</v>
      </c>
      <c r="B36" s="34" t="s">
        <v>4848</v>
      </c>
      <c r="C36" s="34">
        <v>37</v>
      </c>
      <c r="D36" s="34" t="s">
        <v>440</v>
      </c>
      <c r="E36" s="34" t="s">
        <v>4881</v>
      </c>
      <c r="F36" s="34" t="s">
        <v>4170</v>
      </c>
      <c r="G36" s="34" t="s">
        <v>4881</v>
      </c>
      <c r="H36" s="34" t="s">
        <v>4170</v>
      </c>
      <c r="I36" s="34" t="s">
        <v>4170</v>
      </c>
      <c r="J36" s="34" t="s">
        <v>4170</v>
      </c>
      <c r="K36" s="34" t="s">
        <v>4170</v>
      </c>
      <c r="L36" s="34" t="s">
        <v>4881</v>
      </c>
      <c r="M36" s="34" t="s">
        <v>1041</v>
      </c>
      <c r="N36" s="34" t="s">
        <v>3155</v>
      </c>
      <c r="O36" s="34" t="s">
        <v>4881</v>
      </c>
      <c r="P36" s="34" t="s">
        <v>4170</v>
      </c>
      <c r="Q36" s="34" t="s">
        <v>4170</v>
      </c>
      <c r="R36" s="34" t="s">
        <v>4170</v>
      </c>
      <c r="S36" s="34" t="s">
        <v>4170</v>
      </c>
      <c r="T36" s="34" t="s">
        <v>4170</v>
      </c>
      <c r="U36" s="34" t="s">
        <v>4170</v>
      </c>
      <c r="V36" s="34" t="s">
        <v>4170</v>
      </c>
      <c r="W36" s="34" t="s">
        <v>4170</v>
      </c>
      <c r="X36" s="34" t="s">
        <v>4170</v>
      </c>
      <c r="Y36" s="34" t="s">
        <v>4170</v>
      </c>
      <c r="Z36" s="34" t="s">
        <v>4170</v>
      </c>
      <c r="AB36" s="34" t="s">
        <v>3187</v>
      </c>
      <c r="AD36" s="34" t="s">
        <v>3241</v>
      </c>
      <c r="AG36" s="34" t="s">
        <v>3309</v>
      </c>
      <c r="AH36" s="34" t="s">
        <v>1044</v>
      </c>
      <c r="AI36" s="34" t="s">
        <v>1044</v>
      </c>
      <c r="AJ36" s="34" t="s">
        <v>1044</v>
      </c>
      <c r="AK36" s="34" t="s">
        <v>1044</v>
      </c>
      <c r="AM36" s="34" t="s">
        <v>1044</v>
      </c>
      <c r="AN36" s="34" t="s">
        <v>3335</v>
      </c>
      <c r="AP36" s="34" t="s">
        <v>1044</v>
      </c>
      <c r="AY36" s="34" t="s">
        <v>3487</v>
      </c>
      <c r="BA36" s="34" t="s">
        <v>1044</v>
      </c>
      <c r="BB36" s="34" t="s">
        <v>3557</v>
      </c>
      <c r="BC36" s="34" t="s">
        <v>4170</v>
      </c>
      <c r="BD36" s="34" t="s">
        <v>4170</v>
      </c>
      <c r="BE36" s="34" t="s">
        <v>4170</v>
      </c>
      <c r="BF36" s="34" t="s">
        <v>4170</v>
      </c>
      <c r="BG36" s="34" t="s">
        <v>4170</v>
      </c>
      <c r="BH36" s="34" t="s">
        <v>4170</v>
      </c>
      <c r="BI36" s="34" t="s">
        <v>4881</v>
      </c>
      <c r="BJ36" s="34" t="s">
        <v>4170</v>
      </c>
      <c r="BR36" s="34" t="s">
        <v>1044</v>
      </c>
      <c r="BS36" s="34" t="s">
        <v>1044</v>
      </c>
      <c r="CR36" s="34" t="s">
        <v>3657</v>
      </c>
      <c r="CU36" s="34" t="s">
        <v>7702</v>
      </c>
      <c r="CV36" s="34" t="s">
        <v>6338</v>
      </c>
      <c r="CW36" s="34" t="s">
        <v>4226</v>
      </c>
      <c r="CX36" s="34" t="s">
        <v>4542</v>
      </c>
      <c r="CY36" s="34" t="s">
        <v>5447</v>
      </c>
      <c r="DA36" s="34" t="s">
        <v>4560</v>
      </c>
      <c r="DC36" s="34" t="s">
        <v>5096</v>
      </c>
    </row>
    <row r="37" spans="1:110">
      <c r="A37" s="34" t="s">
        <v>6339</v>
      </c>
      <c r="B37" s="34" t="s">
        <v>4881</v>
      </c>
      <c r="C37" s="34">
        <v>69</v>
      </c>
      <c r="D37" s="34" t="s">
        <v>440</v>
      </c>
      <c r="E37" s="34" t="s">
        <v>4881</v>
      </c>
      <c r="F37" s="34" t="s">
        <v>4170</v>
      </c>
      <c r="G37" s="34" t="s">
        <v>4881</v>
      </c>
      <c r="H37" s="34" t="s">
        <v>4170</v>
      </c>
      <c r="I37" s="34" t="s">
        <v>4170</v>
      </c>
      <c r="J37" s="34" t="s">
        <v>4170</v>
      </c>
      <c r="K37" s="34" t="s">
        <v>4170</v>
      </c>
      <c r="L37" s="34" t="s">
        <v>4170</v>
      </c>
      <c r="M37" s="34" t="s">
        <v>1041</v>
      </c>
      <c r="N37" s="34" t="s">
        <v>3155</v>
      </c>
      <c r="O37" s="34" t="s">
        <v>4881</v>
      </c>
      <c r="P37" s="34" t="s">
        <v>4170</v>
      </c>
      <c r="Q37" s="34" t="s">
        <v>4170</v>
      </c>
      <c r="R37" s="34" t="s">
        <v>4170</v>
      </c>
      <c r="S37" s="34" t="s">
        <v>4170</v>
      </c>
      <c r="T37" s="34" t="s">
        <v>4170</v>
      </c>
      <c r="U37" s="34" t="s">
        <v>4170</v>
      </c>
      <c r="V37" s="34" t="s">
        <v>4170</v>
      </c>
      <c r="W37" s="34" t="s">
        <v>4170</v>
      </c>
      <c r="X37" s="34" t="s">
        <v>4170</v>
      </c>
      <c r="Y37" s="34" t="s">
        <v>4170</v>
      </c>
      <c r="Z37" s="34" t="s">
        <v>4170</v>
      </c>
      <c r="AB37" s="34" t="s">
        <v>3187</v>
      </c>
      <c r="AD37" s="34" t="s">
        <v>3235</v>
      </c>
      <c r="AG37" s="34" t="s">
        <v>3312</v>
      </c>
      <c r="AH37" s="34" t="s">
        <v>1044</v>
      </c>
      <c r="AI37" s="34" t="s">
        <v>1044</v>
      </c>
      <c r="AJ37" s="34" t="s">
        <v>1044</v>
      </c>
      <c r="AK37" s="34" t="s">
        <v>1044</v>
      </c>
      <c r="AM37" s="34" t="s">
        <v>1044</v>
      </c>
      <c r="AN37" s="34" t="s">
        <v>3312</v>
      </c>
      <c r="AP37" s="34" t="s">
        <v>1044</v>
      </c>
      <c r="AY37" s="34" t="s">
        <v>3487</v>
      </c>
      <c r="BA37" s="34" t="s">
        <v>1044</v>
      </c>
      <c r="BB37" s="34" t="s">
        <v>7703</v>
      </c>
      <c r="BC37" s="34" t="s">
        <v>4170</v>
      </c>
      <c r="BD37" s="34" t="s">
        <v>4170</v>
      </c>
      <c r="BE37" s="34" t="s">
        <v>4881</v>
      </c>
      <c r="BF37" s="34" t="s">
        <v>4170</v>
      </c>
      <c r="BG37" s="34" t="s">
        <v>4881</v>
      </c>
      <c r="BH37" s="34" t="s">
        <v>4170</v>
      </c>
      <c r="BI37" s="34" t="s">
        <v>4170</v>
      </c>
      <c r="BJ37" s="34" t="s">
        <v>4170</v>
      </c>
      <c r="BM37" s="34" t="s">
        <v>3564</v>
      </c>
      <c r="BO37" s="34" t="s">
        <v>3561</v>
      </c>
      <c r="BQ37" s="34" t="s">
        <v>1044</v>
      </c>
      <c r="BR37" s="34" t="s">
        <v>1044</v>
      </c>
      <c r="BS37" s="34" t="s">
        <v>1041</v>
      </c>
      <c r="BT37" s="34" t="s">
        <v>1041</v>
      </c>
      <c r="BW37" s="34" t="s">
        <v>1041</v>
      </c>
      <c r="CQ37" s="34" t="s">
        <v>3648</v>
      </c>
      <c r="CR37" s="34" t="s">
        <v>3657</v>
      </c>
      <c r="CU37" s="34" t="s">
        <v>7704</v>
      </c>
      <c r="CV37" s="34" t="s">
        <v>4729</v>
      </c>
      <c r="CW37" s="34" t="s">
        <v>4226</v>
      </c>
      <c r="CX37" s="34" t="s">
        <v>4546</v>
      </c>
      <c r="CY37" s="34" t="s">
        <v>5449</v>
      </c>
      <c r="CZ37" s="34" t="s">
        <v>4560</v>
      </c>
      <c r="DA37" s="34" t="s">
        <v>4560</v>
      </c>
      <c r="DB37" s="34" t="s">
        <v>1046</v>
      </c>
      <c r="DC37" s="34" t="s">
        <v>5094</v>
      </c>
      <c r="DF37" s="34" t="s">
        <v>5993</v>
      </c>
    </row>
    <row r="38" spans="1:110">
      <c r="A38" s="34" t="s">
        <v>6341</v>
      </c>
      <c r="B38" s="34" t="s">
        <v>4881</v>
      </c>
      <c r="C38" s="34">
        <v>63</v>
      </c>
      <c r="D38" s="34" t="s">
        <v>440</v>
      </c>
      <c r="E38" s="34" t="s">
        <v>4881</v>
      </c>
      <c r="F38" s="34" t="s">
        <v>4170</v>
      </c>
      <c r="G38" s="34" t="s">
        <v>4881</v>
      </c>
      <c r="H38" s="34" t="s">
        <v>4170</v>
      </c>
      <c r="I38" s="34" t="s">
        <v>4170</v>
      </c>
      <c r="J38" s="34" t="s">
        <v>4170</v>
      </c>
      <c r="K38" s="34" t="s">
        <v>4170</v>
      </c>
      <c r="L38" s="34" t="s">
        <v>4170</v>
      </c>
      <c r="M38" s="34" t="s">
        <v>1041</v>
      </c>
      <c r="N38" s="34" t="s">
        <v>3155</v>
      </c>
      <c r="O38" s="34" t="s">
        <v>4881</v>
      </c>
      <c r="P38" s="34" t="s">
        <v>4170</v>
      </c>
      <c r="Q38" s="34" t="s">
        <v>4170</v>
      </c>
      <c r="R38" s="34" t="s">
        <v>4170</v>
      </c>
      <c r="S38" s="34" t="s">
        <v>4170</v>
      </c>
      <c r="T38" s="34" t="s">
        <v>4170</v>
      </c>
      <c r="U38" s="34" t="s">
        <v>4170</v>
      </c>
      <c r="V38" s="34" t="s">
        <v>4170</v>
      </c>
      <c r="W38" s="34" t="s">
        <v>4170</v>
      </c>
      <c r="X38" s="34" t="s">
        <v>4170</v>
      </c>
      <c r="Y38" s="34" t="s">
        <v>4170</v>
      </c>
      <c r="Z38" s="34" t="s">
        <v>4170</v>
      </c>
      <c r="AB38" s="34" t="s">
        <v>3187</v>
      </c>
      <c r="AD38" s="34" t="s">
        <v>3244</v>
      </c>
      <c r="AG38" s="34" t="s">
        <v>3312</v>
      </c>
      <c r="AH38" s="34" t="s">
        <v>1044</v>
      </c>
      <c r="AI38" s="34" t="s">
        <v>1044</v>
      </c>
      <c r="AJ38" s="34" t="s">
        <v>1044</v>
      </c>
      <c r="AK38" s="34" t="s">
        <v>1044</v>
      </c>
      <c r="AM38" s="34" t="s">
        <v>1044</v>
      </c>
      <c r="AN38" s="34" t="s">
        <v>3312</v>
      </c>
      <c r="AP38" s="34" t="s">
        <v>1044</v>
      </c>
      <c r="AY38" s="34" t="s">
        <v>3487</v>
      </c>
      <c r="BA38" s="34" t="s">
        <v>1044</v>
      </c>
      <c r="BB38" s="34" t="s">
        <v>3539</v>
      </c>
      <c r="BC38" s="34" t="s">
        <v>4881</v>
      </c>
      <c r="BD38" s="34" t="s">
        <v>4170</v>
      </c>
      <c r="BE38" s="34" t="s">
        <v>4170</v>
      </c>
      <c r="BF38" s="34" t="s">
        <v>4170</v>
      </c>
      <c r="BG38" s="34" t="s">
        <v>4170</v>
      </c>
      <c r="BH38" s="34" t="s">
        <v>4170</v>
      </c>
      <c r="BI38" s="34" t="s">
        <v>4170</v>
      </c>
      <c r="BJ38" s="34" t="s">
        <v>4170</v>
      </c>
      <c r="BK38" s="34" t="s">
        <v>3561</v>
      </c>
      <c r="BQ38" s="34" t="s">
        <v>1044</v>
      </c>
      <c r="BR38" s="34" t="s">
        <v>1041</v>
      </c>
      <c r="BS38" s="34" t="s">
        <v>1041</v>
      </c>
      <c r="BT38" s="34" t="s">
        <v>1041</v>
      </c>
      <c r="BW38" s="34" t="s">
        <v>1041</v>
      </c>
      <c r="CQ38" s="34" t="s">
        <v>3645</v>
      </c>
      <c r="CR38" s="34" t="s">
        <v>3657</v>
      </c>
      <c r="CU38" s="34" t="s">
        <v>7705</v>
      </c>
      <c r="CV38" s="34" t="s">
        <v>4678</v>
      </c>
      <c r="CW38" s="34" t="s">
        <v>4226</v>
      </c>
      <c r="CX38" s="34" t="s">
        <v>4546</v>
      </c>
      <c r="CY38" s="34" t="s">
        <v>5449</v>
      </c>
      <c r="CZ38" s="34" t="s">
        <v>4560</v>
      </c>
      <c r="DA38" s="34" t="s">
        <v>4560</v>
      </c>
      <c r="DB38" s="34" t="s">
        <v>1046</v>
      </c>
      <c r="DC38" s="34" t="s">
        <v>5096</v>
      </c>
      <c r="DF38" s="34" t="s">
        <v>5992</v>
      </c>
    </row>
    <row r="39" spans="1:110">
      <c r="A39" s="34" t="s">
        <v>6341</v>
      </c>
      <c r="B39" s="34" t="s">
        <v>4609</v>
      </c>
      <c r="C39" s="34">
        <v>38</v>
      </c>
      <c r="D39" s="34" t="s">
        <v>442</v>
      </c>
      <c r="E39" s="34" t="s">
        <v>4170</v>
      </c>
      <c r="F39" s="34" t="s">
        <v>4881</v>
      </c>
      <c r="G39" s="34" t="s">
        <v>4170</v>
      </c>
      <c r="H39" s="34" t="s">
        <v>4881</v>
      </c>
      <c r="I39" s="34" t="s">
        <v>4170</v>
      </c>
      <c r="J39" s="34" t="s">
        <v>4170</v>
      </c>
      <c r="K39" s="34" t="s">
        <v>4170</v>
      </c>
      <c r="L39" s="34" t="s">
        <v>4170</v>
      </c>
      <c r="M39" s="34" t="s">
        <v>1041</v>
      </c>
      <c r="N39" s="34" t="s">
        <v>3155</v>
      </c>
      <c r="O39" s="34" t="s">
        <v>4881</v>
      </c>
      <c r="P39" s="34" t="s">
        <v>4170</v>
      </c>
      <c r="Q39" s="34" t="s">
        <v>4170</v>
      </c>
      <c r="R39" s="34" t="s">
        <v>4170</v>
      </c>
      <c r="S39" s="34" t="s">
        <v>4170</v>
      </c>
      <c r="T39" s="34" t="s">
        <v>4170</v>
      </c>
      <c r="U39" s="34" t="s">
        <v>4170</v>
      </c>
      <c r="V39" s="34" t="s">
        <v>4170</v>
      </c>
      <c r="W39" s="34" t="s">
        <v>4170</v>
      </c>
      <c r="X39" s="34" t="s">
        <v>4170</v>
      </c>
      <c r="Y39" s="34" t="s">
        <v>4170</v>
      </c>
      <c r="Z39" s="34" t="s">
        <v>4170</v>
      </c>
      <c r="AB39" s="34" t="s">
        <v>3187</v>
      </c>
      <c r="AD39" s="34" t="s">
        <v>3244</v>
      </c>
      <c r="AG39" s="34" t="s">
        <v>3291</v>
      </c>
      <c r="AH39" s="34" t="s">
        <v>1041</v>
      </c>
      <c r="AI39" s="34" t="s">
        <v>1044</v>
      </c>
      <c r="AJ39" s="34" t="s">
        <v>1044</v>
      </c>
      <c r="AQ39" s="34" t="s">
        <v>3384</v>
      </c>
      <c r="AS39" s="34" t="s">
        <v>3409</v>
      </c>
      <c r="AU39" s="34" t="s">
        <v>3435</v>
      </c>
      <c r="AV39" s="34" t="s">
        <v>154</v>
      </c>
      <c r="AW39" s="34" t="s">
        <v>3461</v>
      </c>
      <c r="AX39" s="34" t="s">
        <v>3476</v>
      </c>
      <c r="AY39" s="34" t="s">
        <v>3487</v>
      </c>
      <c r="BB39" s="34" t="s">
        <v>3557</v>
      </c>
      <c r="BC39" s="34" t="s">
        <v>4170</v>
      </c>
      <c r="BD39" s="34" t="s">
        <v>4170</v>
      </c>
      <c r="BE39" s="34" t="s">
        <v>4170</v>
      </c>
      <c r="BF39" s="34" t="s">
        <v>4170</v>
      </c>
      <c r="BG39" s="34" t="s">
        <v>4170</v>
      </c>
      <c r="BH39" s="34" t="s">
        <v>4170</v>
      </c>
      <c r="BI39" s="34" t="s">
        <v>4881</v>
      </c>
      <c r="BJ39" s="34" t="s">
        <v>4170</v>
      </c>
      <c r="BR39" s="34" t="s">
        <v>1044</v>
      </c>
      <c r="BS39" s="34" t="s">
        <v>1044</v>
      </c>
      <c r="CR39" s="34" t="s">
        <v>3657</v>
      </c>
      <c r="CU39" s="34" t="s">
        <v>7706</v>
      </c>
      <c r="CV39" s="34" t="s">
        <v>4678</v>
      </c>
      <c r="CW39" s="34" t="s">
        <v>4226</v>
      </c>
      <c r="CX39" s="34" t="s">
        <v>4542</v>
      </c>
      <c r="CY39" s="34" t="s">
        <v>5453</v>
      </c>
      <c r="DA39" s="34" t="s">
        <v>4556</v>
      </c>
      <c r="DC39" s="34" t="s">
        <v>5096</v>
      </c>
      <c r="DF39" s="34" t="s">
        <v>5992</v>
      </c>
    </row>
    <row r="40" spans="1:110">
      <c r="A40" s="34" t="s">
        <v>6343</v>
      </c>
      <c r="B40" s="34" t="s">
        <v>4881</v>
      </c>
      <c r="C40" s="34">
        <v>29</v>
      </c>
      <c r="D40" s="34" t="s">
        <v>440</v>
      </c>
      <c r="E40" s="34" t="s">
        <v>4881</v>
      </c>
      <c r="F40" s="34" t="s">
        <v>4170</v>
      </c>
      <c r="G40" s="34" t="s">
        <v>4881</v>
      </c>
      <c r="H40" s="34" t="s">
        <v>4170</v>
      </c>
      <c r="I40" s="34" t="s">
        <v>4170</v>
      </c>
      <c r="J40" s="34" t="s">
        <v>4170</v>
      </c>
      <c r="K40" s="34" t="s">
        <v>4170</v>
      </c>
      <c r="L40" s="34" t="s">
        <v>4881</v>
      </c>
      <c r="M40" s="34" t="s">
        <v>1041</v>
      </c>
      <c r="N40" s="34" t="s">
        <v>3155</v>
      </c>
      <c r="O40" s="34" t="s">
        <v>4881</v>
      </c>
      <c r="P40" s="34" t="s">
        <v>4170</v>
      </c>
      <c r="Q40" s="34" t="s">
        <v>4170</v>
      </c>
      <c r="R40" s="34" t="s">
        <v>4170</v>
      </c>
      <c r="S40" s="34" t="s">
        <v>4170</v>
      </c>
      <c r="T40" s="34" t="s">
        <v>4170</v>
      </c>
      <c r="U40" s="34" t="s">
        <v>4170</v>
      </c>
      <c r="V40" s="34" t="s">
        <v>4170</v>
      </c>
      <c r="W40" s="34" t="s">
        <v>4170</v>
      </c>
      <c r="X40" s="34" t="s">
        <v>4170</v>
      </c>
      <c r="Y40" s="34" t="s">
        <v>4170</v>
      </c>
      <c r="Z40" s="34" t="s">
        <v>4170</v>
      </c>
      <c r="AB40" s="34" t="s">
        <v>3187</v>
      </c>
      <c r="AD40" s="34" t="s">
        <v>3232</v>
      </c>
      <c r="AE40" s="34" t="s">
        <v>3253</v>
      </c>
      <c r="AG40" s="34" t="s">
        <v>3309</v>
      </c>
      <c r="AH40" s="34" t="s">
        <v>1044</v>
      </c>
      <c r="AI40" s="34" t="s">
        <v>1044</v>
      </c>
      <c r="AJ40" s="34" t="s">
        <v>1044</v>
      </c>
      <c r="AK40" s="34" t="s">
        <v>1044</v>
      </c>
      <c r="AM40" s="34" t="s">
        <v>1044</v>
      </c>
      <c r="AN40" s="34" t="s">
        <v>3335</v>
      </c>
      <c r="AP40" s="34" t="s">
        <v>1044</v>
      </c>
      <c r="AY40" s="34" t="s">
        <v>3487</v>
      </c>
      <c r="BA40" s="34" t="s">
        <v>1044</v>
      </c>
      <c r="BB40" s="34" t="s">
        <v>3557</v>
      </c>
      <c r="BC40" s="34" t="s">
        <v>4170</v>
      </c>
      <c r="BD40" s="34" t="s">
        <v>4170</v>
      </c>
      <c r="BE40" s="34" t="s">
        <v>4170</v>
      </c>
      <c r="BF40" s="34" t="s">
        <v>4170</v>
      </c>
      <c r="BG40" s="34" t="s">
        <v>4170</v>
      </c>
      <c r="BH40" s="34" t="s">
        <v>4170</v>
      </c>
      <c r="BI40" s="34" t="s">
        <v>4881</v>
      </c>
      <c r="BJ40" s="34" t="s">
        <v>4170</v>
      </c>
      <c r="BR40" s="34" t="s">
        <v>1041</v>
      </c>
      <c r="BS40" s="34" t="s">
        <v>1044</v>
      </c>
      <c r="CR40" s="34" t="s">
        <v>3657</v>
      </c>
      <c r="CU40" s="34" t="s">
        <v>7707</v>
      </c>
      <c r="CV40" s="34" t="s">
        <v>4984</v>
      </c>
      <c r="CW40" s="34" t="s">
        <v>4226</v>
      </c>
      <c r="CX40" s="34" t="s">
        <v>4539</v>
      </c>
      <c r="CY40" s="34" t="s">
        <v>5446</v>
      </c>
      <c r="CZ40" s="34" t="s">
        <v>4560</v>
      </c>
      <c r="DA40" s="34" t="s">
        <v>4560</v>
      </c>
      <c r="DC40" s="34" t="s">
        <v>5096</v>
      </c>
      <c r="DD40" s="34" t="s">
        <v>6186</v>
      </c>
      <c r="DF40" s="34" t="s">
        <v>5993</v>
      </c>
    </row>
    <row r="41" spans="1:110">
      <c r="A41" s="34" t="s">
        <v>6343</v>
      </c>
      <c r="B41" s="34" t="s">
        <v>4609</v>
      </c>
      <c r="C41" s="34">
        <v>6</v>
      </c>
      <c r="D41" s="34" t="s">
        <v>440</v>
      </c>
      <c r="E41" s="34" t="s">
        <v>4881</v>
      </c>
      <c r="F41" s="34" t="s">
        <v>4170</v>
      </c>
      <c r="G41" s="34" t="s">
        <v>4170</v>
      </c>
      <c r="H41" s="34" t="s">
        <v>4170</v>
      </c>
      <c r="I41" s="34" t="s">
        <v>4881</v>
      </c>
      <c r="J41" s="34" t="s">
        <v>4170</v>
      </c>
      <c r="K41" s="34" t="s">
        <v>4170</v>
      </c>
      <c r="L41" s="34" t="s">
        <v>4170</v>
      </c>
      <c r="N41" s="34" t="s">
        <v>3155</v>
      </c>
      <c r="O41" s="34" t="s">
        <v>4881</v>
      </c>
      <c r="P41" s="34" t="s">
        <v>4170</v>
      </c>
      <c r="Q41" s="34" t="s">
        <v>4170</v>
      </c>
      <c r="R41" s="34" t="s">
        <v>4170</v>
      </c>
      <c r="S41" s="34" t="s">
        <v>4170</v>
      </c>
      <c r="T41" s="34" t="s">
        <v>4170</v>
      </c>
      <c r="U41" s="34" t="s">
        <v>4170</v>
      </c>
      <c r="V41" s="34" t="s">
        <v>4170</v>
      </c>
      <c r="W41" s="34" t="s">
        <v>4170</v>
      </c>
      <c r="X41" s="34" t="s">
        <v>4170</v>
      </c>
      <c r="Y41" s="34" t="s">
        <v>4170</v>
      </c>
      <c r="Z41" s="34" t="s">
        <v>4170</v>
      </c>
      <c r="AB41" s="34" t="s">
        <v>3187</v>
      </c>
      <c r="AE41" s="34" t="s">
        <v>3256</v>
      </c>
      <c r="BB41" s="34" t="s">
        <v>3557</v>
      </c>
      <c r="BC41" s="34" t="s">
        <v>4170</v>
      </c>
      <c r="BD41" s="34" t="s">
        <v>4170</v>
      </c>
      <c r="BE41" s="34" t="s">
        <v>4170</v>
      </c>
      <c r="BF41" s="34" t="s">
        <v>4170</v>
      </c>
      <c r="BG41" s="34" t="s">
        <v>4170</v>
      </c>
      <c r="BH41" s="34" t="s">
        <v>4170</v>
      </c>
      <c r="BI41" s="34" t="s">
        <v>4881</v>
      </c>
      <c r="BJ41" s="34" t="s">
        <v>4170</v>
      </c>
      <c r="BR41" s="34" t="s">
        <v>1044</v>
      </c>
      <c r="BS41" s="34" t="s">
        <v>1044</v>
      </c>
      <c r="CR41" s="34" t="s">
        <v>3657</v>
      </c>
      <c r="CU41" s="34" t="s">
        <v>7708</v>
      </c>
      <c r="CV41" s="34" t="s">
        <v>4984</v>
      </c>
      <c r="CW41" s="34" t="s">
        <v>4226</v>
      </c>
      <c r="CX41" s="34" t="s">
        <v>4619</v>
      </c>
      <c r="CY41" s="34" t="s">
        <v>5448</v>
      </c>
      <c r="DC41" s="34" t="s">
        <v>5096</v>
      </c>
      <c r="DE41" s="34" t="s">
        <v>4649</v>
      </c>
      <c r="DF41" s="34" t="s">
        <v>5993</v>
      </c>
    </row>
    <row r="42" spans="1:110">
      <c r="A42" s="34" t="s">
        <v>6343</v>
      </c>
      <c r="B42" s="34" t="s">
        <v>4848</v>
      </c>
      <c r="C42" s="34">
        <v>1</v>
      </c>
      <c r="D42" s="34" t="s">
        <v>442</v>
      </c>
      <c r="E42" s="34" t="s">
        <v>4170</v>
      </c>
      <c r="F42" s="34" t="s">
        <v>4881</v>
      </c>
      <c r="G42" s="34" t="s">
        <v>4170</v>
      </c>
      <c r="H42" s="34" t="s">
        <v>4170</v>
      </c>
      <c r="I42" s="34" t="s">
        <v>4170</v>
      </c>
      <c r="J42" s="34" t="s">
        <v>4881</v>
      </c>
      <c r="K42" s="34" t="s">
        <v>4170</v>
      </c>
      <c r="L42" s="34" t="s">
        <v>4170</v>
      </c>
      <c r="N42" s="34" t="s">
        <v>3170</v>
      </c>
      <c r="O42" s="34" t="s">
        <v>4170</v>
      </c>
      <c r="P42" s="34" t="s">
        <v>4170</v>
      </c>
      <c r="Q42" s="34" t="s">
        <v>4170</v>
      </c>
      <c r="R42" s="34" t="s">
        <v>4170</v>
      </c>
      <c r="S42" s="34" t="s">
        <v>4170</v>
      </c>
      <c r="T42" s="34" t="s">
        <v>4881</v>
      </c>
      <c r="U42" s="34" t="s">
        <v>4170</v>
      </c>
      <c r="V42" s="34" t="s">
        <v>4170</v>
      </c>
      <c r="W42" s="34" t="s">
        <v>4170</v>
      </c>
      <c r="X42" s="34" t="s">
        <v>4170</v>
      </c>
      <c r="Y42" s="34" t="s">
        <v>4170</v>
      </c>
      <c r="Z42" s="34" t="s">
        <v>4170</v>
      </c>
      <c r="AB42" s="34" t="s">
        <v>3217</v>
      </c>
      <c r="BR42" s="34" t="s">
        <v>1044</v>
      </c>
      <c r="BS42" s="34" t="s">
        <v>1041</v>
      </c>
      <c r="BT42" s="34" t="s">
        <v>1041</v>
      </c>
      <c r="BW42" s="34" t="s">
        <v>1041</v>
      </c>
      <c r="CQ42" s="34" t="s">
        <v>3642</v>
      </c>
      <c r="CR42" s="34" t="s">
        <v>3663</v>
      </c>
      <c r="CU42" s="34" t="s">
        <v>7709</v>
      </c>
      <c r="CV42" s="34" t="s">
        <v>4984</v>
      </c>
      <c r="CW42" s="34" t="s">
        <v>4226</v>
      </c>
      <c r="CX42" s="34" t="s">
        <v>4608</v>
      </c>
      <c r="CY42" s="34" t="s">
        <v>5450</v>
      </c>
      <c r="DF42" s="34" t="s">
        <v>5993</v>
      </c>
    </row>
    <row r="43" spans="1:110">
      <c r="A43" s="34" t="s">
        <v>6346</v>
      </c>
      <c r="B43" s="34" t="s">
        <v>4881</v>
      </c>
      <c r="C43" s="34">
        <v>46</v>
      </c>
      <c r="D43" s="34" t="s">
        <v>440</v>
      </c>
      <c r="E43" s="34" t="s">
        <v>4881</v>
      </c>
      <c r="F43" s="34" t="s">
        <v>4170</v>
      </c>
      <c r="G43" s="34" t="s">
        <v>4881</v>
      </c>
      <c r="H43" s="34" t="s">
        <v>4170</v>
      </c>
      <c r="I43" s="34" t="s">
        <v>4170</v>
      </c>
      <c r="J43" s="34" t="s">
        <v>4170</v>
      </c>
      <c r="K43" s="34" t="s">
        <v>4170</v>
      </c>
      <c r="L43" s="34" t="s">
        <v>4881</v>
      </c>
      <c r="M43" s="34" t="s">
        <v>1041</v>
      </c>
      <c r="N43" s="34" t="s">
        <v>3155</v>
      </c>
      <c r="O43" s="34" t="s">
        <v>4881</v>
      </c>
      <c r="P43" s="34" t="s">
        <v>4170</v>
      </c>
      <c r="Q43" s="34" t="s">
        <v>4170</v>
      </c>
      <c r="R43" s="34" t="s">
        <v>4170</v>
      </c>
      <c r="S43" s="34" t="s">
        <v>4170</v>
      </c>
      <c r="T43" s="34" t="s">
        <v>4170</v>
      </c>
      <c r="U43" s="34" t="s">
        <v>4170</v>
      </c>
      <c r="V43" s="34" t="s">
        <v>4170</v>
      </c>
      <c r="W43" s="34" t="s">
        <v>4170</v>
      </c>
      <c r="X43" s="34" t="s">
        <v>4170</v>
      </c>
      <c r="Y43" s="34" t="s">
        <v>4170</v>
      </c>
      <c r="Z43" s="34" t="s">
        <v>4170</v>
      </c>
      <c r="AB43" s="34" t="s">
        <v>3187</v>
      </c>
      <c r="AD43" s="34" t="s">
        <v>3232</v>
      </c>
      <c r="AG43" s="34" t="s">
        <v>3291</v>
      </c>
      <c r="AH43" s="34" t="s">
        <v>1041</v>
      </c>
      <c r="AI43" s="34" t="s">
        <v>1044</v>
      </c>
      <c r="AJ43" s="34" t="s">
        <v>1044</v>
      </c>
      <c r="AQ43" s="34" t="s">
        <v>3399</v>
      </c>
      <c r="AS43" s="34" t="s">
        <v>3426</v>
      </c>
      <c r="AU43" s="34" t="s">
        <v>3432</v>
      </c>
      <c r="AV43" s="34" t="s">
        <v>154</v>
      </c>
      <c r="AW43" s="34" t="s">
        <v>3452</v>
      </c>
      <c r="AX43" s="34" t="s">
        <v>3470</v>
      </c>
      <c r="AY43" s="34" t="s">
        <v>3253</v>
      </c>
      <c r="BB43" s="34" t="s">
        <v>3557</v>
      </c>
      <c r="BC43" s="34" t="s">
        <v>4170</v>
      </c>
      <c r="BD43" s="34" t="s">
        <v>4170</v>
      </c>
      <c r="BE43" s="34" t="s">
        <v>4170</v>
      </c>
      <c r="BF43" s="34" t="s">
        <v>4170</v>
      </c>
      <c r="BG43" s="34" t="s">
        <v>4170</v>
      </c>
      <c r="BH43" s="34" t="s">
        <v>4170</v>
      </c>
      <c r="BI43" s="34" t="s">
        <v>4881</v>
      </c>
      <c r="BJ43" s="34" t="s">
        <v>4170</v>
      </c>
      <c r="BR43" s="34" t="s">
        <v>1041</v>
      </c>
      <c r="BS43" s="34" t="s">
        <v>1044</v>
      </c>
      <c r="CR43" s="34" t="s">
        <v>3654</v>
      </c>
      <c r="CU43" s="34" t="s">
        <v>7710</v>
      </c>
      <c r="CV43" s="34" t="s">
        <v>4676</v>
      </c>
      <c r="CW43" s="34" t="s">
        <v>4226</v>
      </c>
      <c r="CX43" s="34" t="s">
        <v>4542</v>
      </c>
      <c r="CY43" s="34" t="s">
        <v>5447</v>
      </c>
      <c r="CZ43" s="34" t="s">
        <v>4556</v>
      </c>
      <c r="DA43" s="34" t="s">
        <v>4556</v>
      </c>
      <c r="DC43" s="34" t="s">
        <v>5096</v>
      </c>
      <c r="DF43" s="34" t="s">
        <v>5992</v>
      </c>
    </row>
    <row r="44" spans="1:110">
      <c r="A44" s="34" t="s">
        <v>6346</v>
      </c>
      <c r="B44" s="34" t="s">
        <v>4609</v>
      </c>
      <c r="C44" s="34">
        <v>67</v>
      </c>
      <c r="D44" s="34" t="s">
        <v>440</v>
      </c>
      <c r="E44" s="34" t="s">
        <v>4881</v>
      </c>
      <c r="F44" s="34" t="s">
        <v>4170</v>
      </c>
      <c r="G44" s="34" t="s">
        <v>4881</v>
      </c>
      <c r="H44" s="34" t="s">
        <v>4170</v>
      </c>
      <c r="I44" s="34" t="s">
        <v>4170</v>
      </c>
      <c r="J44" s="34" t="s">
        <v>4170</v>
      </c>
      <c r="K44" s="34" t="s">
        <v>4170</v>
      </c>
      <c r="L44" s="34" t="s">
        <v>4170</v>
      </c>
      <c r="M44" s="34" t="s">
        <v>1041</v>
      </c>
      <c r="N44" s="34" t="s">
        <v>3155</v>
      </c>
      <c r="O44" s="34" t="s">
        <v>4881</v>
      </c>
      <c r="P44" s="34" t="s">
        <v>4170</v>
      </c>
      <c r="Q44" s="34" t="s">
        <v>4170</v>
      </c>
      <c r="R44" s="34" t="s">
        <v>4170</v>
      </c>
      <c r="S44" s="34" t="s">
        <v>4170</v>
      </c>
      <c r="T44" s="34" t="s">
        <v>4170</v>
      </c>
      <c r="U44" s="34" t="s">
        <v>4170</v>
      </c>
      <c r="V44" s="34" t="s">
        <v>4170</v>
      </c>
      <c r="W44" s="34" t="s">
        <v>4170</v>
      </c>
      <c r="X44" s="34" t="s">
        <v>4170</v>
      </c>
      <c r="Y44" s="34" t="s">
        <v>4170</v>
      </c>
      <c r="Z44" s="34" t="s">
        <v>4170</v>
      </c>
      <c r="AB44" s="34" t="s">
        <v>3187</v>
      </c>
      <c r="AD44" s="34" t="s">
        <v>3238</v>
      </c>
      <c r="AG44" s="34" t="s">
        <v>3315</v>
      </c>
      <c r="AH44" s="34" t="s">
        <v>1044</v>
      </c>
      <c r="AI44" s="34" t="s">
        <v>1044</v>
      </c>
      <c r="AJ44" s="34" t="s">
        <v>1044</v>
      </c>
      <c r="AK44" s="34" t="s">
        <v>1044</v>
      </c>
      <c r="AM44" s="34" t="s">
        <v>1044</v>
      </c>
      <c r="AN44" s="34" t="s">
        <v>3338</v>
      </c>
      <c r="AP44" s="34" t="s">
        <v>1044</v>
      </c>
      <c r="AY44" s="34" t="s">
        <v>3487</v>
      </c>
      <c r="BA44" s="34" t="s">
        <v>1044</v>
      </c>
      <c r="BB44" s="34" t="s">
        <v>3539</v>
      </c>
      <c r="BC44" s="34" t="s">
        <v>4881</v>
      </c>
      <c r="BD44" s="34" t="s">
        <v>4170</v>
      </c>
      <c r="BE44" s="34" t="s">
        <v>4170</v>
      </c>
      <c r="BF44" s="34" t="s">
        <v>4170</v>
      </c>
      <c r="BG44" s="34" t="s">
        <v>4170</v>
      </c>
      <c r="BH44" s="34" t="s">
        <v>4170</v>
      </c>
      <c r="BI44" s="34" t="s">
        <v>4170</v>
      </c>
      <c r="BJ44" s="34" t="s">
        <v>4170</v>
      </c>
      <c r="BK44" s="34" t="s">
        <v>3561</v>
      </c>
      <c r="BQ44" s="34" t="s">
        <v>1044</v>
      </c>
      <c r="BR44" s="34" t="s">
        <v>1041</v>
      </c>
      <c r="BS44" s="34" t="s">
        <v>1041</v>
      </c>
      <c r="BT44" s="34" t="s">
        <v>1041</v>
      </c>
      <c r="BW44" s="34" t="s">
        <v>1041</v>
      </c>
      <c r="CQ44" s="34" t="s">
        <v>3642</v>
      </c>
      <c r="CR44" s="34" t="s">
        <v>3657</v>
      </c>
      <c r="CU44" s="34" t="s">
        <v>7711</v>
      </c>
      <c r="CV44" s="34" t="s">
        <v>4676</v>
      </c>
      <c r="CW44" s="34" t="s">
        <v>4226</v>
      </c>
      <c r="CX44" s="34" t="s">
        <v>4546</v>
      </c>
      <c r="CY44" s="34" t="s">
        <v>5449</v>
      </c>
      <c r="DA44" s="34" t="s">
        <v>4560</v>
      </c>
      <c r="DB44" s="34" t="s">
        <v>1046</v>
      </c>
      <c r="DC44" s="34" t="s">
        <v>5096</v>
      </c>
      <c r="DF44" s="34" t="s">
        <v>5992</v>
      </c>
    </row>
    <row r="45" spans="1:110">
      <c r="A45" s="34" t="s">
        <v>6348</v>
      </c>
      <c r="B45" s="34" t="s">
        <v>4881</v>
      </c>
      <c r="C45" s="34">
        <v>18</v>
      </c>
      <c r="D45" s="34" t="s">
        <v>442</v>
      </c>
      <c r="E45" s="34" t="s">
        <v>4170</v>
      </c>
      <c r="F45" s="34" t="s">
        <v>4881</v>
      </c>
      <c r="G45" s="34" t="s">
        <v>4170</v>
      </c>
      <c r="H45" s="34" t="s">
        <v>4881</v>
      </c>
      <c r="I45" s="34" t="s">
        <v>4170</v>
      </c>
      <c r="J45" s="34" t="s">
        <v>4170</v>
      </c>
      <c r="K45" s="34" t="s">
        <v>4170</v>
      </c>
      <c r="L45" s="34" t="s">
        <v>4170</v>
      </c>
      <c r="M45" s="34" t="s">
        <v>1041</v>
      </c>
      <c r="N45" s="34" t="s">
        <v>3155</v>
      </c>
      <c r="O45" s="34" t="s">
        <v>4881</v>
      </c>
      <c r="P45" s="34" t="s">
        <v>4170</v>
      </c>
      <c r="Q45" s="34" t="s">
        <v>4170</v>
      </c>
      <c r="R45" s="34" t="s">
        <v>4170</v>
      </c>
      <c r="S45" s="34" t="s">
        <v>4170</v>
      </c>
      <c r="T45" s="34" t="s">
        <v>4170</v>
      </c>
      <c r="U45" s="34" t="s">
        <v>4170</v>
      </c>
      <c r="V45" s="34" t="s">
        <v>4170</v>
      </c>
      <c r="W45" s="34" t="s">
        <v>4170</v>
      </c>
      <c r="X45" s="34" t="s">
        <v>4170</v>
      </c>
      <c r="Y45" s="34" t="s">
        <v>4170</v>
      </c>
      <c r="Z45" s="34" t="s">
        <v>4170</v>
      </c>
      <c r="AB45" s="34" t="s">
        <v>3187</v>
      </c>
      <c r="AD45" s="34" t="s">
        <v>3232</v>
      </c>
      <c r="AE45" s="34" t="s">
        <v>3253</v>
      </c>
      <c r="AG45" s="34" t="s">
        <v>3300</v>
      </c>
      <c r="AH45" s="34" t="s">
        <v>1044</v>
      </c>
      <c r="AI45" s="34" t="s">
        <v>1044</v>
      </c>
      <c r="AJ45" s="34" t="s">
        <v>1044</v>
      </c>
      <c r="AK45" s="34" t="s">
        <v>1044</v>
      </c>
      <c r="AM45" s="34" t="s">
        <v>1041</v>
      </c>
      <c r="AP45" s="34" t="s">
        <v>1041</v>
      </c>
      <c r="AY45" s="34" t="s">
        <v>3493</v>
      </c>
      <c r="BA45" s="34" t="s">
        <v>1044</v>
      </c>
      <c r="BB45" s="34" t="s">
        <v>3557</v>
      </c>
      <c r="BC45" s="34" t="s">
        <v>4170</v>
      </c>
      <c r="BD45" s="34" t="s">
        <v>4170</v>
      </c>
      <c r="BE45" s="34" t="s">
        <v>4170</v>
      </c>
      <c r="BF45" s="34" t="s">
        <v>4170</v>
      </c>
      <c r="BG45" s="34" t="s">
        <v>4170</v>
      </c>
      <c r="BH45" s="34" t="s">
        <v>4170</v>
      </c>
      <c r="BI45" s="34" t="s">
        <v>4881</v>
      </c>
      <c r="BJ45" s="34" t="s">
        <v>4170</v>
      </c>
      <c r="BR45" s="34" t="s">
        <v>1044</v>
      </c>
      <c r="BS45" s="34" t="s">
        <v>1044</v>
      </c>
      <c r="CR45" s="34" t="s">
        <v>3657</v>
      </c>
      <c r="CU45" s="34" t="s">
        <v>7712</v>
      </c>
      <c r="CV45" s="34" t="s">
        <v>4229</v>
      </c>
      <c r="CW45" s="34" t="s">
        <v>4226</v>
      </c>
      <c r="CX45" s="34" t="s">
        <v>4539</v>
      </c>
      <c r="CY45" s="34" t="s">
        <v>5452</v>
      </c>
      <c r="CZ45" s="34" t="s">
        <v>3302</v>
      </c>
      <c r="DA45" s="34" t="s">
        <v>3302</v>
      </c>
      <c r="DC45" s="34" t="s">
        <v>5096</v>
      </c>
      <c r="DD45" s="34" t="s">
        <v>6186</v>
      </c>
      <c r="DF45" s="34" t="s">
        <v>5992</v>
      </c>
    </row>
    <row r="46" spans="1:110">
      <c r="A46" s="34" t="s">
        <v>6348</v>
      </c>
      <c r="B46" s="34" t="s">
        <v>4609</v>
      </c>
      <c r="C46" s="34">
        <v>61</v>
      </c>
      <c r="D46" s="34" t="s">
        <v>440</v>
      </c>
      <c r="E46" s="34" t="s">
        <v>4881</v>
      </c>
      <c r="F46" s="34" t="s">
        <v>4170</v>
      </c>
      <c r="G46" s="34" t="s">
        <v>4881</v>
      </c>
      <c r="H46" s="34" t="s">
        <v>4170</v>
      </c>
      <c r="I46" s="34" t="s">
        <v>4170</v>
      </c>
      <c r="J46" s="34" t="s">
        <v>4170</v>
      </c>
      <c r="K46" s="34" t="s">
        <v>4170</v>
      </c>
      <c r="L46" s="34" t="s">
        <v>4170</v>
      </c>
      <c r="M46" s="34" t="s">
        <v>1041</v>
      </c>
      <c r="N46" s="34" t="s">
        <v>3155</v>
      </c>
      <c r="O46" s="34" t="s">
        <v>4881</v>
      </c>
      <c r="P46" s="34" t="s">
        <v>4170</v>
      </c>
      <c r="Q46" s="34" t="s">
        <v>4170</v>
      </c>
      <c r="R46" s="34" t="s">
        <v>4170</v>
      </c>
      <c r="S46" s="34" t="s">
        <v>4170</v>
      </c>
      <c r="T46" s="34" t="s">
        <v>4170</v>
      </c>
      <c r="U46" s="34" t="s">
        <v>4170</v>
      </c>
      <c r="V46" s="34" t="s">
        <v>4170</v>
      </c>
      <c r="W46" s="34" t="s">
        <v>4170</v>
      </c>
      <c r="X46" s="34" t="s">
        <v>4170</v>
      </c>
      <c r="Y46" s="34" t="s">
        <v>4170</v>
      </c>
      <c r="Z46" s="34" t="s">
        <v>4170</v>
      </c>
      <c r="AB46" s="34" t="s">
        <v>3187</v>
      </c>
      <c r="AD46" s="34" t="s">
        <v>3235</v>
      </c>
      <c r="AG46" s="34" t="s">
        <v>3312</v>
      </c>
      <c r="AH46" s="34" t="s">
        <v>1044</v>
      </c>
      <c r="AI46" s="34" t="s">
        <v>1044</v>
      </c>
      <c r="AJ46" s="34" t="s">
        <v>1044</v>
      </c>
      <c r="AK46" s="34" t="s">
        <v>1044</v>
      </c>
      <c r="AM46" s="34" t="s">
        <v>1044</v>
      </c>
      <c r="AN46" s="34" t="s">
        <v>3312</v>
      </c>
      <c r="AP46" s="34" t="s">
        <v>1044</v>
      </c>
      <c r="AY46" s="34" t="s">
        <v>3487</v>
      </c>
      <c r="BA46" s="34" t="s">
        <v>1044</v>
      </c>
      <c r="BB46" s="34" t="s">
        <v>3557</v>
      </c>
      <c r="BC46" s="34" t="s">
        <v>4170</v>
      </c>
      <c r="BD46" s="34" t="s">
        <v>4170</v>
      </c>
      <c r="BE46" s="34" t="s">
        <v>4170</v>
      </c>
      <c r="BF46" s="34" t="s">
        <v>4170</v>
      </c>
      <c r="BG46" s="34" t="s">
        <v>4170</v>
      </c>
      <c r="BH46" s="34" t="s">
        <v>4170</v>
      </c>
      <c r="BI46" s="34" t="s">
        <v>4881</v>
      </c>
      <c r="BJ46" s="34" t="s">
        <v>4170</v>
      </c>
      <c r="BR46" s="34" t="s">
        <v>1044</v>
      </c>
      <c r="BS46" s="34" t="s">
        <v>1044</v>
      </c>
      <c r="CR46" s="34" t="s">
        <v>3657</v>
      </c>
      <c r="CU46" s="34" t="s">
        <v>7713</v>
      </c>
      <c r="CV46" s="34" t="s">
        <v>4229</v>
      </c>
      <c r="CW46" s="34" t="s">
        <v>4226</v>
      </c>
      <c r="CX46" s="34" t="s">
        <v>4546</v>
      </c>
      <c r="CY46" s="34" t="s">
        <v>5449</v>
      </c>
      <c r="DA46" s="34" t="s">
        <v>4560</v>
      </c>
      <c r="DC46" s="34" t="s">
        <v>5096</v>
      </c>
      <c r="DF46" s="34" t="s">
        <v>5992</v>
      </c>
    </row>
    <row r="47" spans="1:110">
      <c r="A47" s="34" t="s">
        <v>6350</v>
      </c>
      <c r="B47" s="34" t="s">
        <v>4881</v>
      </c>
      <c r="C47" s="34">
        <v>25</v>
      </c>
      <c r="D47" s="34" t="s">
        <v>440</v>
      </c>
      <c r="E47" s="34" t="s">
        <v>4881</v>
      </c>
      <c r="F47" s="34" t="s">
        <v>4170</v>
      </c>
      <c r="G47" s="34" t="s">
        <v>4881</v>
      </c>
      <c r="H47" s="34" t="s">
        <v>4170</v>
      </c>
      <c r="I47" s="34" t="s">
        <v>4170</v>
      </c>
      <c r="J47" s="34" t="s">
        <v>4170</v>
      </c>
      <c r="K47" s="34" t="s">
        <v>4170</v>
      </c>
      <c r="L47" s="34" t="s">
        <v>4881</v>
      </c>
      <c r="M47" s="34" t="s">
        <v>1041</v>
      </c>
      <c r="N47" s="34" t="s">
        <v>3155</v>
      </c>
      <c r="O47" s="34" t="s">
        <v>4881</v>
      </c>
      <c r="P47" s="34" t="s">
        <v>4170</v>
      </c>
      <c r="Q47" s="34" t="s">
        <v>4170</v>
      </c>
      <c r="R47" s="34" t="s">
        <v>4170</v>
      </c>
      <c r="S47" s="34" t="s">
        <v>4170</v>
      </c>
      <c r="T47" s="34" t="s">
        <v>4170</v>
      </c>
      <c r="U47" s="34" t="s">
        <v>4170</v>
      </c>
      <c r="V47" s="34" t="s">
        <v>4170</v>
      </c>
      <c r="W47" s="34" t="s">
        <v>4170</v>
      </c>
      <c r="X47" s="34" t="s">
        <v>4170</v>
      </c>
      <c r="Y47" s="34" t="s">
        <v>4170</v>
      </c>
      <c r="Z47" s="34" t="s">
        <v>4170</v>
      </c>
      <c r="AB47" s="34" t="s">
        <v>3187</v>
      </c>
      <c r="AD47" s="34" t="s">
        <v>3244</v>
      </c>
      <c r="AE47" s="34" t="s">
        <v>3253</v>
      </c>
      <c r="AG47" s="34" t="s">
        <v>3291</v>
      </c>
      <c r="AH47" s="34" t="s">
        <v>1041</v>
      </c>
      <c r="AI47" s="34" t="s">
        <v>1044</v>
      </c>
      <c r="AJ47" s="34" t="s">
        <v>1044</v>
      </c>
      <c r="AQ47" s="34" t="s">
        <v>3375</v>
      </c>
      <c r="AS47" s="34" t="s">
        <v>3409</v>
      </c>
      <c r="AU47" s="34" t="s">
        <v>3435</v>
      </c>
      <c r="AV47" s="34" t="s">
        <v>154</v>
      </c>
      <c r="AW47" s="34" t="s">
        <v>3461</v>
      </c>
      <c r="AX47" s="34" t="s">
        <v>3476</v>
      </c>
      <c r="AY47" s="34" t="s">
        <v>3487</v>
      </c>
      <c r="BB47" s="34" t="s">
        <v>3557</v>
      </c>
      <c r="BC47" s="34" t="s">
        <v>4170</v>
      </c>
      <c r="BD47" s="34" t="s">
        <v>4170</v>
      </c>
      <c r="BE47" s="34" t="s">
        <v>4170</v>
      </c>
      <c r="BF47" s="34" t="s">
        <v>4170</v>
      </c>
      <c r="BG47" s="34" t="s">
        <v>4170</v>
      </c>
      <c r="BH47" s="34" t="s">
        <v>4170</v>
      </c>
      <c r="BI47" s="34" t="s">
        <v>4881</v>
      </c>
      <c r="BJ47" s="34" t="s">
        <v>4170</v>
      </c>
      <c r="BR47" s="34" t="s">
        <v>1044</v>
      </c>
      <c r="BS47" s="34" t="s">
        <v>1044</v>
      </c>
      <c r="CR47" s="34" t="s">
        <v>3657</v>
      </c>
      <c r="CU47" s="34" t="s">
        <v>7714</v>
      </c>
      <c r="CV47" s="34" t="s">
        <v>4950</v>
      </c>
      <c r="CW47" s="34" t="s">
        <v>4226</v>
      </c>
      <c r="CX47" s="34" t="s">
        <v>4539</v>
      </c>
      <c r="CY47" s="34" t="s">
        <v>5446</v>
      </c>
      <c r="CZ47" s="34" t="s">
        <v>4556</v>
      </c>
      <c r="DA47" s="34" t="s">
        <v>4556</v>
      </c>
      <c r="DC47" s="34" t="s">
        <v>5096</v>
      </c>
      <c r="DD47" s="34" t="s">
        <v>6185</v>
      </c>
      <c r="DF47" s="34" t="s">
        <v>5992</v>
      </c>
    </row>
    <row r="48" spans="1:110">
      <c r="A48" s="34" t="s">
        <v>6350</v>
      </c>
      <c r="B48" s="34" t="s">
        <v>4609</v>
      </c>
      <c r="C48" s="34">
        <v>26</v>
      </c>
      <c r="D48" s="34" t="s">
        <v>442</v>
      </c>
      <c r="E48" s="34" t="s">
        <v>4170</v>
      </c>
      <c r="F48" s="34" t="s">
        <v>4881</v>
      </c>
      <c r="G48" s="34" t="s">
        <v>4170</v>
      </c>
      <c r="H48" s="34" t="s">
        <v>4881</v>
      </c>
      <c r="I48" s="34" t="s">
        <v>4170</v>
      </c>
      <c r="J48" s="34" t="s">
        <v>4170</v>
      </c>
      <c r="K48" s="34" t="s">
        <v>4170</v>
      </c>
      <c r="L48" s="34" t="s">
        <v>4170</v>
      </c>
      <c r="M48" s="34" t="s">
        <v>1041</v>
      </c>
      <c r="N48" s="34" t="s">
        <v>3170</v>
      </c>
      <c r="O48" s="34" t="s">
        <v>4170</v>
      </c>
      <c r="P48" s="34" t="s">
        <v>4170</v>
      </c>
      <c r="Q48" s="34" t="s">
        <v>4170</v>
      </c>
      <c r="R48" s="34" t="s">
        <v>4170</v>
      </c>
      <c r="S48" s="34" t="s">
        <v>4170</v>
      </c>
      <c r="T48" s="34" t="s">
        <v>4881</v>
      </c>
      <c r="U48" s="34" t="s">
        <v>4170</v>
      </c>
      <c r="V48" s="34" t="s">
        <v>4170</v>
      </c>
      <c r="W48" s="34" t="s">
        <v>4170</v>
      </c>
      <c r="X48" s="34" t="s">
        <v>4170</v>
      </c>
      <c r="Y48" s="34" t="s">
        <v>4170</v>
      </c>
      <c r="Z48" s="34" t="s">
        <v>4170</v>
      </c>
      <c r="AB48" s="34" t="s">
        <v>3217</v>
      </c>
      <c r="AD48" s="34" t="s">
        <v>3244</v>
      </c>
      <c r="AE48" s="34" t="s">
        <v>3253</v>
      </c>
      <c r="AG48" s="34" t="s">
        <v>3291</v>
      </c>
      <c r="AH48" s="34" t="s">
        <v>1041</v>
      </c>
      <c r="AI48" s="34" t="s">
        <v>1044</v>
      </c>
      <c r="AJ48" s="34" t="s">
        <v>1044</v>
      </c>
      <c r="AQ48" s="34" t="s">
        <v>3375</v>
      </c>
      <c r="AS48" s="34" t="s">
        <v>3409</v>
      </c>
      <c r="AU48" s="34" t="s">
        <v>3435</v>
      </c>
      <c r="AV48" s="34" t="s">
        <v>154</v>
      </c>
      <c r="AW48" s="34" t="s">
        <v>3452</v>
      </c>
      <c r="AX48" s="34" t="s">
        <v>3476</v>
      </c>
      <c r="AY48" s="34" t="s">
        <v>3487</v>
      </c>
      <c r="BB48" s="34" t="s">
        <v>3557</v>
      </c>
      <c r="BC48" s="34" t="s">
        <v>4170</v>
      </c>
      <c r="BD48" s="34" t="s">
        <v>4170</v>
      </c>
      <c r="BE48" s="34" t="s">
        <v>4170</v>
      </c>
      <c r="BF48" s="34" t="s">
        <v>4170</v>
      </c>
      <c r="BG48" s="34" t="s">
        <v>4170</v>
      </c>
      <c r="BH48" s="34" t="s">
        <v>4170</v>
      </c>
      <c r="BI48" s="34" t="s">
        <v>4881</v>
      </c>
      <c r="BJ48" s="34" t="s">
        <v>4170</v>
      </c>
      <c r="BR48" s="34" t="s">
        <v>1044</v>
      </c>
      <c r="BS48" s="34" t="s">
        <v>1044</v>
      </c>
      <c r="CR48" s="34" t="s">
        <v>3654</v>
      </c>
      <c r="CU48" s="34" t="s">
        <v>7715</v>
      </c>
      <c r="CV48" s="34" t="s">
        <v>4950</v>
      </c>
      <c r="CW48" s="34" t="s">
        <v>4226</v>
      </c>
      <c r="CX48" s="34" t="s">
        <v>4539</v>
      </c>
      <c r="CY48" s="34" t="s">
        <v>5452</v>
      </c>
      <c r="DA48" s="34" t="s">
        <v>4556</v>
      </c>
      <c r="DC48" s="34" t="s">
        <v>5096</v>
      </c>
      <c r="DD48" s="34" t="s">
        <v>6185</v>
      </c>
      <c r="DF48" s="34" t="s">
        <v>5992</v>
      </c>
    </row>
    <row r="49" spans="1:110">
      <c r="A49" s="34" t="s">
        <v>6351</v>
      </c>
      <c r="B49" s="34" t="s">
        <v>4881</v>
      </c>
      <c r="C49" s="34">
        <v>50</v>
      </c>
      <c r="D49" s="34" t="s">
        <v>442</v>
      </c>
      <c r="E49" s="34" t="s">
        <v>4170</v>
      </c>
      <c r="F49" s="34" t="s">
        <v>4881</v>
      </c>
      <c r="G49" s="34" t="s">
        <v>4170</v>
      </c>
      <c r="H49" s="34" t="s">
        <v>4881</v>
      </c>
      <c r="I49" s="34" t="s">
        <v>4170</v>
      </c>
      <c r="J49" s="34" t="s">
        <v>4170</v>
      </c>
      <c r="K49" s="34" t="s">
        <v>4170</v>
      </c>
      <c r="L49" s="34" t="s">
        <v>4170</v>
      </c>
      <c r="M49" s="34" t="s">
        <v>1041</v>
      </c>
      <c r="N49" s="34" t="s">
        <v>3155</v>
      </c>
      <c r="O49" s="34" t="s">
        <v>4881</v>
      </c>
      <c r="P49" s="34" t="s">
        <v>4170</v>
      </c>
      <c r="Q49" s="34" t="s">
        <v>4170</v>
      </c>
      <c r="R49" s="34" t="s">
        <v>4170</v>
      </c>
      <c r="S49" s="34" t="s">
        <v>4170</v>
      </c>
      <c r="T49" s="34" t="s">
        <v>4170</v>
      </c>
      <c r="U49" s="34" t="s">
        <v>4170</v>
      </c>
      <c r="V49" s="34" t="s">
        <v>4170</v>
      </c>
      <c r="W49" s="34" t="s">
        <v>4170</v>
      </c>
      <c r="X49" s="34" t="s">
        <v>4170</v>
      </c>
      <c r="Y49" s="34" t="s">
        <v>4170</v>
      </c>
      <c r="Z49" s="34" t="s">
        <v>4170</v>
      </c>
      <c r="AB49" s="34" t="s">
        <v>3187</v>
      </c>
      <c r="AD49" s="34" t="s">
        <v>3232</v>
      </c>
      <c r="AG49" s="34" t="s">
        <v>3291</v>
      </c>
      <c r="AH49" s="34" t="s">
        <v>1041</v>
      </c>
      <c r="AI49" s="34" t="s">
        <v>1044</v>
      </c>
      <c r="AJ49" s="34" t="s">
        <v>1044</v>
      </c>
      <c r="AQ49" s="34" t="s">
        <v>3369</v>
      </c>
      <c r="AS49" s="34" t="s">
        <v>3420</v>
      </c>
      <c r="AU49" s="34" t="s">
        <v>3432</v>
      </c>
      <c r="AV49" s="34" t="s">
        <v>154</v>
      </c>
      <c r="AW49" s="34" t="s">
        <v>3452</v>
      </c>
      <c r="AX49" s="34" t="s">
        <v>3476</v>
      </c>
      <c r="AY49" s="34" t="s">
        <v>3253</v>
      </c>
      <c r="BB49" s="34" t="s">
        <v>3557</v>
      </c>
      <c r="BC49" s="34" t="s">
        <v>4170</v>
      </c>
      <c r="BD49" s="34" t="s">
        <v>4170</v>
      </c>
      <c r="BE49" s="34" t="s">
        <v>4170</v>
      </c>
      <c r="BF49" s="34" t="s">
        <v>4170</v>
      </c>
      <c r="BG49" s="34" t="s">
        <v>4170</v>
      </c>
      <c r="BH49" s="34" t="s">
        <v>4170</v>
      </c>
      <c r="BI49" s="34" t="s">
        <v>4881</v>
      </c>
      <c r="BJ49" s="34" t="s">
        <v>4170</v>
      </c>
      <c r="BR49" s="34" t="s">
        <v>1044</v>
      </c>
      <c r="BS49" s="34" t="s">
        <v>1044</v>
      </c>
      <c r="CR49" s="34" t="s">
        <v>3654</v>
      </c>
      <c r="CU49" s="34" t="s">
        <v>7716</v>
      </c>
      <c r="CV49" s="34" t="s">
        <v>6353</v>
      </c>
      <c r="CW49" s="34" t="s">
        <v>4226</v>
      </c>
      <c r="CX49" s="34" t="s">
        <v>4542</v>
      </c>
      <c r="CY49" s="34" t="s">
        <v>5453</v>
      </c>
      <c r="CZ49" s="34" t="s">
        <v>4556</v>
      </c>
      <c r="DA49" s="34" t="s">
        <v>4556</v>
      </c>
      <c r="DC49" s="34" t="s">
        <v>5096</v>
      </c>
    </row>
    <row r="50" spans="1:110">
      <c r="A50" s="34" t="s">
        <v>6354</v>
      </c>
      <c r="B50" s="34" t="s">
        <v>4881</v>
      </c>
      <c r="C50" s="34">
        <v>30</v>
      </c>
      <c r="D50" s="34" t="s">
        <v>442</v>
      </c>
      <c r="E50" s="34" t="s">
        <v>4170</v>
      </c>
      <c r="F50" s="34" t="s">
        <v>4881</v>
      </c>
      <c r="G50" s="34" t="s">
        <v>4170</v>
      </c>
      <c r="H50" s="34" t="s">
        <v>4881</v>
      </c>
      <c r="I50" s="34" t="s">
        <v>4170</v>
      </c>
      <c r="J50" s="34" t="s">
        <v>4170</v>
      </c>
      <c r="K50" s="34" t="s">
        <v>4170</v>
      </c>
      <c r="L50" s="34" t="s">
        <v>4170</v>
      </c>
      <c r="M50" s="34" t="s">
        <v>1041</v>
      </c>
      <c r="N50" s="34" t="s">
        <v>3155</v>
      </c>
      <c r="O50" s="34" t="s">
        <v>4881</v>
      </c>
      <c r="P50" s="34" t="s">
        <v>4170</v>
      </c>
      <c r="Q50" s="34" t="s">
        <v>4170</v>
      </c>
      <c r="R50" s="34" t="s">
        <v>4170</v>
      </c>
      <c r="S50" s="34" t="s">
        <v>4170</v>
      </c>
      <c r="T50" s="34" t="s">
        <v>4170</v>
      </c>
      <c r="U50" s="34" t="s">
        <v>4170</v>
      </c>
      <c r="V50" s="34" t="s">
        <v>4170</v>
      </c>
      <c r="W50" s="34" t="s">
        <v>4170</v>
      </c>
      <c r="X50" s="34" t="s">
        <v>4170</v>
      </c>
      <c r="Y50" s="34" t="s">
        <v>4170</v>
      </c>
      <c r="Z50" s="34" t="s">
        <v>4170</v>
      </c>
      <c r="AB50" s="34" t="s">
        <v>3187</v>
      </c>
      <c r="AD50" s="34" t="s">
        <v>3244</v>
      </c>
      <c r="AG50" s="34" t="s">
        <v>3297</v>
      </c>
      <c r="AH50" s="34" t="s">
        <v>1044</v>
      </c>
      <c r="AI50" s="34" t="s">
        <v>1044</v>
      </c>
      <c r="AJ50" s="34" t="s">
        <v>1044</v>
      </c>
      <c r="AK50" s="34" t="s">
        <v>1041</v>
      </c>
      <c r="AL50" s="34" t="s">
        <v>452</v>
      </c>
      <c r="AQ50" s="34" t="s">
        <v>3375</v>
      </c>
      <c r="AS50" s="34" t="s">
        <v>3423</v>
      </c>
      <c r="AW50" s="34" t="s">
        <v>3467</v>
      </c>
      <c r="AY50" s="34" t="s">
        <v>3487</v>
      </c>
      <c r="BB50" s="34" t="s">
        <v>3557</v>
      </c>
      <c r="BC50" s="34" t="s">
        <v>4170</v>
      </c>
      <c r="BD50" s="34" t="s">
        <v>4170</v>
      </c>
      <c r="BE50" s="34" t="s">
        <v>4170</v>
      </c>
      <c r="BF50" s="34" t="s">
        <v>4170</v>
      </c>
      <c r="BG50" s="34" t="s">
        <v>4170</v>
      </c>
      <c r="BH50" s="34" t="s">
        <v>4170</v>
      </c>
      <c r="BI50" s="34" t="s">
        <v>4881</v>
      </c>
      <c r="BJ50" s="34" t="s">
        <v>4170</v>
      </c>
      <c r="BR50" s="34" t="s">
        <v>1044</v>
      </c>
      <c r="BS50" s="34" t="s">
        <v>1044</v>
      </c>
      <c r="CR50" s="34" t="s">
        <v>3657</v>
      </c>
      <c r="CU50" s="34" t="s">
        <v>7717</v>
      </c>
      <c r="CV50" s="34" t="s">
        <v>4635</v>
      </c>
      <c r="CW50" s="34" t="s">
        <v>4226</v>
      </c>
      <c r="CX50" s="34" t="s">
        <v>4539</v>
      </c>
      <c r="CY50" s="34" t="s">
        <v>5452</v>
      </c>
      <c r="CZ50" s="34" t="s">
        <v>4556</v>
      </c>
      <c r="DA50" s="34" t="s">
        <v>4556</v>
      </c>
      <c r="DC50" s="34" t="s">
        <v>5096</v>
      </c>
    </row>
    <row r="51" spans="1:110">
      <c r="A51" s="34" t="s">
        <v>6354</v>
      </c>
      <c r="B51" s="34" t="s">
        <v>4609</v>
      </c>
      <c r="C51" s="34">
        <v>0</v>
      </c>
      <c r="D51" s="34" t="s">
        <v>442</v>
      </c>
      <c r="E51" s="34" t="s">
        <v>4170</v>
      </c>
      <c r="F51" s="34" t="s">
        <v>4881</v>
      </c>
      <c r="G51" s="34" t="s">
        <v>4170</v>
      </c>
      <c r="H51" s="34" t="s">
        <v>4170</v>
      </c>
      <c r="I51" s="34" t="s">
        <v>4170</v>
      </c>
      <c r="J51" s="34" t="s">
        <v>4881</v>
      </c>
      <c r="K51" s="34" t="s">
        <v>4170</v>
      </c>
      <c r="L51" s="34" t="s">
        <v>4170</v>
      </c>
      <c r="N51" s="34" t="s">
        <v>3155</v>
      </c>
      <c r="O51" s="34" t="s">
        <v>4881</v>
      </c>
      <c r="P51" s="34" t="s">
        <v>4170</v>
      </c>
      <c r="Q51" s="34" t="s">
        <v>4170</v>
      </c>
      <c r="R51" s="34" t="s">
        <v>4170</v>
      </c>
      <c r="S51" s="34" t="s">
        <v>4170</v>
      </c>
      <c r="T51" s="34" t="s">
        <v>4170</v>
      </c>
      <c r="U51" s="34" t="s">
        <v>4170</v>
      </c>
      <c r="V51" s="34" t="s">
        <v>4170</v>
      </c>
      <c r="W51" s="34" t="s">
        <v>4170</v>
      </c>
      <c r="X51" s="34" t="s">
        <v>4170</v>
      </c>
      <c r="Y51" s="34" t="s">
        <v>4170</v>
      </c>
      <c r="Z51" s="34" t="s">
        <v>4170</v>
      </c>
      <c r="AB51" s="34" t="s">
        <v>3220</v>
      </c>
      <c r="BR51" s="34" t="s">
        <v>1044</v>
      </c>
      <c r="BS51" s="34" t="s">
        <v>1044</v>
      </c>
      <c r="CR51" s="34" t="s">
        <v>1044</v>
      </c>
      <c r="CS51" s="34" t="s">
        <v>3678</v>
      </c>
      <c r="CU51" s="34" t="s">
        <v>7718</v>
      </c>
      <c r="CV51" s="34" t="s">
        <v>4635</v>
      </c>
      <c r="CW51" s="34" t="s">
        <v>4226</v>
      </c>
      <c r="CX51" s="34" t="s">
        <v>4608</v>
      </c>
      <c r="CY51" s="34" t="s">
        <v>5450</v>
      </c>
    </row>
    <row r="52" spans="1:110">
      <c r="A52" s="34" t="s">
        <v>6354</v>
      </c>
      <c r="B52" s="34" t="s">
        <v>4848</v>
      </c>
      <c r="C52" s="34">
        <v>35</v>
      </c>
      <c r="D52" s="34" t="s">
        <v>440</v>
      </c>
      <c r="E52" s="34" t="s">
        <v>4881</v>
      </c>
      <c r="F52" s="34" t="s">
        <v>4170</v>
      </c>
      <c r="G52" s="34" t="s">
        <v>4881</v>
      </c>
      <c r="H52" s="34" t="s">
        <v>4170</v>
      </c>
      <c r="I52" s="34" t="s">
        <v>4170</v>
      </c>
      <c r="J52" s="34" t="s">
        <v>4170</v>
      </c>
      <c r="K52" s="34" t="s">
        <v>4170</v>
      </c>
      <c r="L52" s="34" t="s">
        <v>4881</v>
      </c>
      <c r="M52" s="34" t="s">
        <v>1041</v>
      </c>
      <c r="N52" s="34" t="s">
        <v>3155</v>
      </c>
      <c r="O52" s="34" t="s">
        <v>4881</v>
      </c>
      <c r="P52" s="34" t="s">
        <v>4170</v>
      </c>
      <c r="Q52" s="34" t="s">
        <v>4170</v>
      </c>
      <c r="R52" s="34" t="s">
        <v>4170</v>
      </c>
      <c r="S52" s="34" t="s">
        <v>4170</v>
      </c>
      <c r="T52" s="34" t="s">
        <v>4170</v>
      </c>
      <c r="U52" s="34" t="s">
        <v>4170</v>
      </c>
      <c r="V52" s="34" t="s">
        <v>4170</v>
      </c>
      <c r="W52" s="34" t="s">
        <v>4170</v>
      </c>
      <c r="X52" s="34" t="s">
        <v>4170</v>
      </c>
      <c r="Y52" s="34" t="s">
        <v>4170</v>
      </c>
      <c r="Z52" s="34" t="s">
        <v>4170</v>
      </c>
      <c r="AB52" s="34" t="s">
        <v>3187</v>
      </c>
      <c r="AD52" s="34" t="s">
        <v>3244</v>
      </c>
      <c r="AG52" s="34" t="s">
        <v>3309</v>
      </c>
      <c r="AH52" s="34" t="s">
        <v>1044</v>
      </c>
      <c r="AI52" s="34" t="s">
        <v>1044</v>
      </c>
      <c r="AJ52" s="34" t="s">
        <v>1044</v>
      </c>
      <c r="AK52" s="34" t="s">
        <v>1044</v>
      </c>
      <c r="AM52" s="34" t="s">
        <v>1044</v>
      </c>
      <c r="AN52" s="34" t="s">
        <v>3335</v>
      </c>
      <c r="AP52" s="34" t="s">
        <v>1044</v>
      </c>
      <c r="AY52" s="34" t="s">
        <v>3487</v>
      </c>
      <c r="BA52" s="34" t="s">
        <v>1044</v>
      </c>
      <c r="BB52" s="34" t="s">
        <v>3557</v>
      </c>
      <c r="BC52" s="34" t="s">
        <v>4170</v>
      </c>
      <c r="BD52" s="34" t="s">
        <v>4170</v>
      </c>
      <c r="BE52" s="34" t="s">
        <v>4170</v>
      </c>
      <c r="BF52" s="34" t="s">
        <v>4170</v>
      </c>
      <c r="BG52" s="34" t="s">
        <v>4170</v>
      </c>
      <c r="BH52" s="34" t="s">
        <v>4170</v>
      </c>
      <c r="BI52" s="34" t="s">
        <v>4881</v>
      </c>
      <c r="BJ52" s="34" t="s">
        <v>4170</v>
      </c>
      <c r="BR52" s="34" t="s">
        <v>1044</v>
      </c>
      <c r="BS52" s="34" t="s">
        <v>1044</v>
      </c>
      <c r="CR52" s="34" t="s">
        <v>3657</v>
      </c>
      <c r="CU52" s="34" t="s">
        <v>7719</v>
      </c>
      <c r="CV52" s="34" t="s">
        <v>4635</v>
      </c>
      <c r="CW52" s="34" t="s">
        <v>4226</v>
      </c>
      <c r="CX52" s="34" t="s">
        <v>4542</v>
      </c>
      <c r="CY52" s="34" t="s">
        <v>5447</v>
      </c>
      <c r="DA52" s="34" t="s">
        <v>4560</v>
      </c>
      <c r="DC52" s="34" t="s">
        <v>5096</v>
      </c>
    </row>
    <row r="53" spans="1:110">
      <c r="A53" s="34" t="s">
        <v>6356</v>
      </c>
      <c r="B53" s="34" t="s">
        <v>4881</v>
      </c>
      <c r="C53" s="34">
        <v>34</v>
      </c>
      <c r="D53" s="34" t="s">
        <v>440</v>
      </c>
      <c r="E53" s="34" t="s">
        <v>4881</v>
      </c>
      <c r="F53" s="34" t="s">
        <v>4170</v>
      </c>
      <c r="G53" s="34" t="s">
        <v>4881</v>
      </c>
      <c r="H53" s="34" t="s">
        <v>4170</v>
      </c>
      <c r="I53" s="34" t="s">
        <v>4170</v>
      </c>
      <c r="J53" s="34" t="s">
        <v>4170</v>
      </c>
      <c r="K53" s="34" t="s">
        <v>4170</v>
      </c>
      <c r="L53" s="34" t="s">
        <v>4881</v>
      </c>
      <c r="M53" s="34" t="s">
        <v>1041</v>
      </c>
      <c r="N53" s="34" t="s">
        <v>3155</v>
      </c>
      <c r="O53" s="34" t="s">
        <v>4881</v>
      </c>
      <c r="P53" s="34" t="s">
        <v>4170</v>
      </c>
      <c r="Q53" s="34" t="s">
        <v>4170</v>
      </c>
      <c r="R53" s="34" t="s">
        <v>4170</v>
      </c>
      <c r="S53" s="34" t="s">
        <v>4170</v>
      </c>
      <c r="T53" s="34" t="s">
        <v>4170</v>
      </c>
      <c r="U53" s="34" t="s">
        <v>4170</v>
      </c>
      <c r="V53" s="34" t="s">
        <v>4170</v>
      </c>
      <c r="W53" s="34" t="s">
        <v>4170</v>
      </c>
      <c r="X53" s="34" t="s">
        <v>4170</v>
      </c>
      <c r="Y53" s="34" t="s">
        <v>4170</v>
      </c>
      <c r="Z53" s="34" t="s">
        <v>4170</v>
      </c>
      <c r="AB53" s="34" t="s">
        <v>3187</v>
      </c>
      <c r="AD53" s="34" t="s">
        <v>3244</v>
      </c>
      <c r="AG53" s="34" t="s">
        <v>3297</v>
      </c>
      <c r="AH53" s="34" t="s">
        <v>1044</v>
      </c>
      <c r="AI53" s="34" t="s">
        <v>1044</v>
      </c>
      <c r="AJ53" s="34" t="s">
        <v>1044</v>
      </c>
      <c r="AK53" s="34" t="s">
        <v>1041</v>
      </c>
      <c r="AL53" s="34" t="s">
        <v>3321</v>
      </c>
      <c r="AV53" s="34" t="s">
        <v>3449</v>
      </c>
      <c r="AW53" s="34" t="s">
        <v>3464</v>
      </c>
      <c r="AY53" s="34" t="s">
        <v>3487</v>
      </c>
      <c r="BB53" s="34" t="s">
        <v>3557</v>
      </c>
      <c r="BC53" s="34" t="s">
        <v>4170</v>
      </c>
      <c r="BD53" s="34" t="s">
        <v>4170</v>
      </c>
      <c r="BE53" s="34" t="s">
        <v>4170</v>
      </c>
      <c r="BF53" s="34" t="s">
        <v>4170</v>
      </c>
      <c r="BG53" s="34" t="s">
        <v>4170</v>
      </c>
      <c r="BH53" s="34" t="s">
        <v>4170</v>
      </c>
      <c r="BI53" s="34" t="s">
        <v>4881</v>
      </c>
      <c r="BJ53" s="34" t="s">
        <v>4170</v>
      </c>
      <c r="BR53" s="34" t="s">
        <v>1044</v>
      </c>
      <c r="BS53" s="34" t="s">
        <v>1041</v>
      </c>
      <c r="BT53" s="34" t="s">
        <v>1041</v>
      </c>
      <c r="BW53" s="34" t="s">
        <v>1041</v>
      </c>
      <c r="CQ53" s="34" t="s">
        <v>3648</v>
      </c>
      <c r="CR53" s="34" t="s">
        <v>3657</v>
      </c>
      <c r="CU53" s="34" t="s">
        <v>7720</v>
      </c>
      <c r="CV53" s="34" t="s">
        <v>5034</v>
      </c>
      <c r="CW53" s="34" t="s">
        <v>4226</v>
      </c>
      <c r="CX53" s="34" t="s">
        <v>4539</v>
      </c>
      <c r="CY53" s="34" t="s">
        <v>5446</v>
      </c>
      <c r="CZ53" s="34" t="s">
        <v>4556</v>
      </c>
      <c r="DA53" s="34" t="s">
        <v>4556</v>
      </c>
      <c r="DC53" s="34" t="s">
        <v>5096</v>
      </c>
      <c r="DF53" s="34" t="s">
        <v>5992</v>
      </c>
    </row>
    <row r="54" spans="1:110">
      <c r="A54" s="34" t="s">
        <v>6356</v>
      </c>
      <c r="B54" s="34" t="s">
        <v>4609</v>
      </c>
      <c r="C54" s="34">
        <v>6</v>
      </c>
      <c r="D54" s="34" t="s">
        <v>442</v>
      </c>
      <c r="E54" s="34" t="s">
        <v>4170</v>
      </c>
      <c r="F54" s="34" t="s">
        <v>4881</v>
      </c>
      <c r="G54" s="34" t="s">
        <v>4170</v>
      </c>
      <c r="H54" s="34" t="s">
        <v>4170</v>
      </c>
      <c r="I54" s="34" t="s">
        <v>4170</v>
      </c>
      <c r="J54" s="34" t="s">
        <v>4881</v>
      </c>
      <c r="K54" s="34" t="s">
        <v>4170</v>
      </c>
      <c r="L54" s="34" t="s">
        <v>4170</v>
      </c>
      <c r="N54" s="34" t="s">
        <v>3155</v>
      </c>
      <c r="O54" s="34" t="s">
        <v>4881</v>
      </c>
      <c r="P54" s="34" t="s">
        <v>4170</v>
      </c>
      <c r="Q54" s="34" t="s">
        <v>4170</v>
      </c>
      <c r="R54" s="34" t="s">
        <v>4170</v>
      </c>
      <c r="S54" s="34" t="s">
        <v>4170</v>
      </c>
      <c r="T54" s="34" t="s">
        <v>4170</v>
      </c>
      <c r="U54" s="34" t="s">
        <v>4170</v>
      </c>
      <c r="V54" s="34" t="s">
        <v>4170</v>
      </c>
      <c r="W54" s="34" t="s">
        <v>4170</v>
      </c>
      <c r="X54" s="34" t="s">
        <v>4170</v>
      </c>
      <c r="Y54" s="34" t="s">
        <v>4170</v>
      </c>
      <c r="Z54" s="34" t="s">
        <v>4170</v>
      </c>
      <c r="AB54" s="34" t="s">
        <v>3187</v>
      </c>
      <c r="AE54" s="34" t="s">
        <v>3256</v>
      </c>
      <c r="BB54" s="34" t="s">
        <v>3557</v>
      </c>
      <c r="BC54" s="34" t="s">
        <v>4170</v>
      </c>
      <c r="BD54" s="34" t="s">
        <v>4170</v>
      </c>
      <c r="BE54" s="34" t="s">
        <v>4170</v>
      </c>
      <c r="BF54" s="34" t="s">
        <v>4170</v>
      </c>
      <c r="BG54" s="34" t="s">
        <v>4170</v>
      </c>
      <c r="BH54" s="34" t="s">
        <v>4170</v>
      </c>
      <c r="BI54" s="34" t="s">
        <v>4881</v>
      </c>
      <c r="BJ54" s="34" t="s">
        <v>4170</v>
      </c>
      <c r="BR54" s="34" t="s">
        <v>1044</v>
      </c>
      <c r="BS54" s="34" t="s">
        <v>1041</v>
      </c>
      <c r="BT54" s="34" t="s">
        <v>1041</v>
      </c>
      <c r="BW54" s="34" t="s">
        <v>1041</v>
      </c>
      <c r="CQ54" s="34" t="s">
        <v>3642</v>
      </c>
      <c r="CR54" s="34" t="s">
        <v>3657</v>
      </c>
      <c r="CU54" s="34" t="s">
        <v>7721</v>
      </c>
      <c r="CV54" s="34" t="s">
        <v>5034</v>
      </c>
      <c r="CW54" s="34" t="s">
        <v>4226</v>
      </c>
      <c r="CX54" s="34" t="s">
        <v>4619</v>
      </c>
      <c r="CY54" s="34" t="s">
        <v>5454</v>
      </c>
      <c r="DC54" s="34" t="s">
        <v>5096</v>
      </c>
      <c r="DE54" s="34" t="s">
        <v>4649</v>
      </c>
      <c r="DF54" s="34" t="s">
        <v>5992</v>
      </c>
    </row>
    <row r="55" spans="1:110">
      <c r="A55" s="34" t="s">
        <v>6358</v>
      </c>
      <c r="B55" s="34" t="s">
        <v>4881</v>
      </c>
      <c r="C55" s="34">
        <v>70</v>
      </c>
      <c r="D55" s="34" t="s">
        <v>442</v>
      </c>
      <c r="E55" s="34" t="s">
        <v>4170</v>
      </c>
      <c r="F55" s="34" t="s">
        <v>4881</v>
      </c>
      <c r="G55" s="34" t="s">
        <v>4170</v>
      </c>
      <c r="H55" s="34" t="s">
        <v>4881</v>
      </c>
      <c r="I55" s="34" t="s">
        <v>4170</v>
      </c>
      <c r="J55" s="34" t="s">
        <v>4170</v>
      </c>
      <c r="K55" s="34" t="s">
        <v>4170</v>
      </c>
      <c r="L55" s="34" t="s">
        <v>4170</v>
      </c>
      <c r="M55" s="34" t="s">
        <v>1041</v>
      </c>
      <c r="N55" s="34" t="s">
        <v>3170</v>
      </c>
      <c r="O55" s="34" t="s">
        <v>4170</v>
      </c>
      <c r="P55" s="34" t="s">
        <v>4170</v>
      </c>
      <c r="Q55" s="34" t="s">
        <v>4170</v>
      </c>
      <c r="R55" s="34" t="s">
        <v>4170</v>
      </c>
      <c r="S55" s="34" t="s">
        <v>4170</v>
      </c>
      <c r="T55" s="34" t="s">
        <v>4881</v>
      </c>
      <c r="U55" s="34" t="s">
        <v>4170</v>
      </c>
      <c r="V55" s="34" t="s">
        <v>4170</v>
      </c>
      <c r="W55" s="34" t="s">
        <v>4170</v>
      </c>
      <c r="X55" s="34" t="s">
        <v>4170</v>
      </c>
      <c r="Y55" s="34" t="s">
        <v>4170</v>
      </c>
      <c r="Z55" s="34" t="s">
        <v>4170</v>
      </c>
      <c r="AB55" s="34" t="s">
        <v>3217</v>
      </c>
      <c r="AD55" s="34" t="s">
        <v>3244</v>
      </c>
      <c r="AG55" s="34" t="s">
        <v>3312</v>
      </c>
      <c r="AH55" s="34" t="s">
        <v>1044</v>
      </c>
      <c r="AI55" s="34" t="s">
        <v>1044</v>
      </c>
      <c r="AJ55" s="34" t="s">
        <v>1044</v>
      </c>
      <c r="AK55" s="34" t="s">
        <v>1044</v>
      </c>
      <c r="AM55" s="34" t="s">
        <v>1044</v>
      </c>
      <c r="AN55" s="34" t="s">
        <v>3312</v>
      </c>
      <c r="AP55" s="34" t="s">
        <v>1044</v>
      </c>
      <c r="AY55" s="34" t="s">
        <v>3487</v>
      </c>
      <c r="BA55" s="34" t="s">
        <v>1044</v>
      </c>
      <c r="BB55" s="34" t="s">
        <v>3545</v>
      </c>
      <c r="BC55" s="34" t="s">
        <v>4170</v>
      </c>
      <c r="BD55" s="34" t="s">
        <v>4170</v>
      </c>
      <c r="BE55" s="34" t="s">
        <v>4881</v>
      </c>
      <c r="BF55" s="34" t="s">
        <v>4170</v>
      </c>
      <c r="BG55" s="34" t="s">
        <v>4170</v>
      </c>
      <c r="BH55" s="34" t="s">
        <v>4170</v>
      </c>
      <c r="BI55" s="34" t="s">
        <v>4170</v>
      </c>
      <c r="BJ55" s="34" t="s">
        <v>4170</v>
      </c>
      <c r="BM55" s="34" t="s">
        <v>3561</v>
      </c>
      <c r="BQ55" s="34" t="s">
        <v>3574</v>
      </c>
      <c r="BR55" s="34" t="s">
        <v>1041</v>
      </c>
      <c r="BS55" s="34" t="s">
        <v>1041</v>
      </c>
      <c r="BT55" s="34" t="s">
        <v>1041</v>
      </c>
      <c r="BW55" s="34" t="s">
        <v>1041</v>
      </c>
      <c r="CQ55" s="34" t="s">
        <v>3645</v>
      </c>
      <c r="CR55" s="34" t="s">
        <v>3663</v>
      </c>
      <c r="CU55" s="34" t="s">
        <v>7722</v>
      </c>
      <c r="CV55" s="34" t="s">
        <v>5397</v>
      </c>
      <c r="CW55" s="34" t="s">
        <v>4226</v>
      </c>
      <c r="CX55" s="34" t="s">
        <v>4546</v>
      </c>
      <c r="CY55" s="34" t="s">
        <v>5455</v>
      </c>
      <c r="CZ55" s="34" t="s">
        <v>4560</v>
      </c>
      <c r="DA55" s="34" t="s">
        <v>4560</v>
      </c>
      <c r="DB55" s="34" t="s">
        <v>1043</v>
      </c>
      <c r="DC55" s="34" t="s">
        <v>5096</v>
      </c>
      <c r="DF55" s="34" t="s">
        <v>5992</v>
      </c>
    </row>
    <row r="56" spans="1:110">
      <c r="A56" s="34" t="s">
        <v>6358</v>
      </c>
      <c r="B56" s="34" t="s">
        <v>4609</v>
      </c>
      <c r="C56" s="34">
        <v>71</v>
      </c>
      <c r="D56" s="34" t="s">
        <v>440</v>
      </c>
      <c r="E56" s="34" t="s">
        <v>4881</v>
      </c>
      <c r="F56" s="34" t="s">
        <v>4170</v>
      </c>
      <c r="G56" s="34" t="s">
        <v>4881</v>
      </c>
      <c r="H56" s="34" t="s">
        <v>4170</v>
      </c>
      <c r="I56" s="34" t="s">
        <v>4170</v>
      </c>
      <c r="J56" s="34" t="s">
        <v>4170</v>
      </c>
      <c r="K56" s="34" t="s">
        <v>4170</v>
      </c>
      <c r="L56" s="34" t="s">
        <v>4170</v>
      </c>
      <c r="M56" s="34" t="s">
        <v>1041</v>
      </c>
      <c r="N56" s="34" t="s">
        <v>3170</v>
      </c>
      <c r="O56" s="34" t="s">
        <v>4170</v>
      </c>
      <c r="P56" s="34" t="s">
        <v>4170</v>
      </c>
      <c r="Q56" s="34" t="s">
        <v>4170</v>
      </c>
      <c r="R56" s="34" t="s">
        <v>4170</v>
      </c>
      <c r="S56" s="34" t="s">
        <v>4170</v>
      </c>
      <c r="T56" s="34" t="s">
        <v>4881</v>
      </c>
      <c r="U56" s="34" t="s">
        <v>4170</v>
      </c>
      <c r="V56" s="34" t="s">
        <v>4170</v>
      </c>
      <c r="W56" s="34" t="s">
        <v>4170</v>
      </c>
      <c r="X56" s="34" t="s">
        <v>4170</v>
      </c>
      <c r="Y56" s="34" t="s">
        <v>4170</v>
      </c>
      <c r="Z56" s="34" t="s">
        <v>4170</v>
      </c>
      <c r="AB56" s="34" t="s">
        <v>3217</v>
      </c>
      <c r="AD56" s="34" t="s">
        <v>3238</v>
      </c>
      <c r="AG56" s="34" t="s">
        <v>3312</v>
      </c>
      <c r="AH56" s="34" t="s">
        <v>1044</v>
      </c>
      <c r="AI56" s="34" t="s">
        <v>1044</v>
      </c>
      <c r="AJ56" s="34" t="s">
        <v>1044</v>
      </c>
      <c r="AK56" s="34" t="s">
        <v>1044</v>
      </c>
      <c r="AM56" s="34" t="s">
        <v>1044</v>
      </c>
      <c r="AN56" s="34" t="s">
        <v>3312</v>
      </c>
      <c r="AP56" s="34" t="s">
        <v>1044</v>
      </c>
      <c r="AY56" s="34" t="s">
        <v>3487</v>
      </c>
      <c r="BA56" s="34" t="s">
        <v>1044</v>
      </c>
      <c r="BB56" s="34" t="s">
        <v>3542</v>
      </c>
      <c r="BC56" s="34" t="s">
        <v>4170</v>
      </c>
      <c r="BD56" s="34" t="s">
        <v>4881</v>
      </c>
      <c r="BE56" s="34" t="s">
        <v>4170</v>
      </c>
      <c r="BF56" s="34" t="s">
        <v>4170</v>
      </c>
      <c r="BG56" s="34" t="s">
        <v>4170</v>
      </c>
      <c r="BH56" s="34" t="s">
        <v>4170</v>
      </c>
      <c r="BI56" s="34" t="s">
        <v>4170</v>
      </c>
      <c r="BJ56" s="34" t="s">
        <v>4170</v>
      </c>
      <c r="BL56" s="34" t="s">
        <v>3561</v>
      </c>
      <c r="BQ56" s="34" t="s">
        <v>1044</v>
      </c>
      <c r="BR56" s="34" t="s">
        <v>1041</v>
      </c>
      <c r="BS56" s="34" t="s">
        <v>1041</v>
      </c>
      <c r="BT56" s="34" t="s">
        <v>1041</v>
      </c>
      <c r="BW56" s="34" t="s">
        <v>1041</v>
      </c>
      <c r="CQ56" s="34" t="s">
        <v>3642</v>
      </c>
      <c r="CR56" s="34" t="s">
        <v>3663</v>
      </c>
      <c r="CU56" s="34" t="s">
        <v>7723</v>
      </c>
      <c r="CV56" s="34" t="s">
        <v>5397</v>
      </c>
      <c r="CW56" s="34" t="s">
        <v>4226</v>
      </c>
      <c r="CX56" s="34" t="s">
        <v>4546</v>
      </c>
      <c r="CY56" s="34" t="s">
        <v>5449</v>
      </c>
      <c r="DA56" s="34" t="s">
        <v>4560</v>
      </c>
      <c r="DB56" s="34" t="s">
        <v>1046</v>
      </c>
      <c r="DC56" s="34" t="s">
        <v>5096</v>
      </c>
      <c r="DF56" s="34" t="s">
        <v>5992</v>
      </c>
    </row>
    <row r="57" spans="1:110">
      <c r="A57" s="34" t="s">
        <v>6358</v>
      </c>
      <c r="B57" s="34" t="s">
        <v>4848</v>
      </c>
      <c r="C57" s="34">
        <v>75</v>
      </c>
      <c r="D57" s="34" t="s">
        <v>440</v>
      </c>
      <c r="E57" s="34" t="s">
        <v>4881</v>
      </c>
      <c r="F57" s="34" t="s">
        <v>4170</v>
      </c>
      <c r="G57" s="34" t="s">
        <v>4881</v>
      </c>
      <c r="H57" s="34" t="s">
        <v>4170</v>
      </c>
      <c r="I57" s="34" t="s">
        <v>4170</v>
      </c>
      <c r="J57" s="34" t="s">
        <v>4170</v>
      </c>
      <c r="K57" s="34" t="s">
        <v>4170</v>
      </c>
      <c r="L57" s="34" t="s">
        <v>4170</v>
      </c>
      <c r="M57" s="34" t="s">
        <v>1041</v>
      </c>
      <c r="N57" s="34" t="s">
        <v>3155</v>
      </c>
      <c r="O57" s="34" t="s">
        <v>4881</v>
      </c>
      <c r="P57" s="34" t="s">
        <v>4170</v>
      </c>
      <c r="Q57" s="34" t="s">
        <v>4170</v>
      </c>
      <c r="R57" s="34" t="s">
        <v>4170</v>
      </c>
      <c r="S57" s="34" t="s">
        <v>4170</v>
      </c>
      <c r="T57" s="34" t="s">
        <v>4170</v>
      </c>
      <c r="U57" s="34" t="s">
        <v>4170</v>
      </c>
      <c r="V57" s="34" t="s">
        <v>4170</v>
      </c>
      <c r="W57" s="34" t="s">
        <v>4170</v>
      </c>
      <c r="X57" s="34" t="s">
        <v>4170</v>
      </c>
      <c r="Y57" s="34" t="s">
        <v>4170</v>
      </c>
      <c r="Z57" s="34" t="s">
        <v>4170</v>
      </c>
      <c r="AB57" s="34" t="s">
        <v>3187</v>
      </c>
      <c r="AD57" s="34" t="s">
        <v>3238</v>
      </c>
      <c r="AG57" s="34" t="s">
        <v>3312</v>
      </c>
      <c r="AH57" s="34" t="s">
        <v>1044</v>
      </c>
      <c r="AI57" s="34" t="s">
        <v>1044</v>
      </c>
      <c r="AJ57" s="34" t="s">
        <v>1044</v>
      </c>
      <c r="AK57" s="34" t="s">
        <v>1044</v>
      </c>
      <c r="AM57" s="34" t="s">
        <v>1044</v>
      </c>
      <c r="AN57" s="34" t="s">
        <v>3312</v>
      </c>
      <c r="AP57" s="34" t="s">
        <v>1044</v>
      </c>
      <c r="AY57" s="34" t="s">
        <v>3487</v>
      </c>
      <c r="BA57" s="34" t="s">
        <v>1044</v>
      </c>
      <c r="BB57" s="34" t="s">
        <v>3545</v>
      </c>
      <c r="BC57" s="34" t="s">
        <v>4170</v>
      </c>
      <c r="BD57" s="34" t="s">
        <v>4170</v>
      </c>
      <c r="BE57" s="34" t="s">
        <v>4881</v>
      </c>
      <c r="BF57" s="34" t="s">
        <v>4170</v>
      </c>
      <c r="BG57" s="34" t="s">
        <v>4170</v>
      </c>
      <c r="BH57" s="34" t="s">
        <v>4170</v>
      </c>
      <c r="BI57" s="34" t="s">
        <v>4170</v>
      </c>
      <c r="BJ57" s="34" t="s">
        <v>4170</v>
      </c>
      <c r="BM57" s="34" t="s">
        <v>3564</v>
      </c>
      <c r="BQ57" s="34" t="s">
        <v>1044</v>
      </c>
      <c r="BR57" s="34" t="s">
        <v>1041</v>
      </c>
      <c r="BS57" s="34" t="s">
        <v>1041</v>
      </c>
      <c r="BT57" s="34" t="s">
        <v>1041</v>
      </c>
      <c r="BW57" s="34" t="s">
        <v>1041</v>
      </c>
      <c r="CQ57" s="34" t="s">
        <v>3642</v>
      </c>
      <c r="CR57" s="34" t="s">
        <v>3657</v>
      </c>
      <c r="CU57" s="34" t="s">
        <v>7724</v>
      </c>
      <c r="CV57" s="34" t="s">
        <v>5397</v>
      </c>
      <c r="CW57" s="34" t="s">
        <v>4226</v>
      </c>
      <c r="CX57" s="34" t="s">
        <v>4546</v>
      </c>
      <c r="CY57" s="34" t="s">
        <v>5449</v>
      </c>
      <c r="DA57" s="34" t="s">
        <v>4560</v>
      </c>
      <c r="DB57" s="34" t="s">
        <v>1046</v>
      </c>
      <c r="DC57" s="34" t="s">
        <v>5094</v>
      </c>
      <c r="DF57" s="34" t="s">
        <v>5992</v>
      </c>
    </row>
    <row r="58" spans="1:110">
      <c r="A58" s="34" t="s">
        <v>6361</v>
      </c>
      <c r="B58" s="34" t="s">
        <v>4881</v>
      </c>
      <c r="C58" s="34">
        <v>27</v>
      </c>
      <c r="D58" s="34" t="s">
        <v>442</v>
      </c>
      <c r="E58" s="34" t="s">
        <v>4170</v>
      </c>
      <c r="F58" s="34" t="s">
        <v>4881</v>
      </c>
      <c r="G58" s="34" t="s">
        <v>4170</v>
      </c>
      <c r="H58" s="34" t="s">
        <v>4881</v>
      </c>
      <c r="I58" s="34" t="s">
        <v>4170</v>
      </c>
      <c r="J58" s="34" t="s">
        <v>4170</v>
      </c>
      <c r="K58" s="34" t="s">
        <v>4170</v>
      </c>
      <c r="L58" s="34" t="s">
        <v>4170</v>
      </c>
      <c r="M58" s="34" t="s">
        <v>1041</v>
      </c>
      <c r="N58" s="34" t="s">
        <v>3155</v>
      </c>
      <c r="O58" s="34" t="s">
        <v>4881</v>
      </c>
      <c r="P58" s="34" t="s">
        <v>4170</v>
      </c>
      <c r="Q58" s="34" t="s">
        <v>4170</v>
      </c>
      <c r="R58" s="34" t="s">
        <v>4170</v>
      </c>
      <c r="S58" s="34" t="s">
        <v>4170</v>
      </c>
      <c r="T58" s="34" t="s">
        <v>4170</v>
      </c>
      <c r="U58" s="34" t="s">
        <v>4170</v>
      </c>
      <c r="V58" s="34" t="s">
        <v>4170</v>
      </c>
      <c r="W58" s="34" t="s">
        <v>4170</v>
      </c>
      <c r="X58" s="34" t="s">
        <v>4170</v>
      </c>
      <c r="Y58" s="34" t="s">
        <v>4170</v>
      </c>
      <c r="Z58" s="34" t="s">
        <v>4170</v>
      </c>
      <c r="AB58" s="34" t="s">
        <v>3187</v>
      </c>
      <c r="AD58" s="34" t="s">
        <v>3232</v>
      </c>
      <c r="AE58" s="34" t="s">
        <v>3253</v>
      </c>
      <c r="AG58" s="34" t="s">
        <v>3291</v>
      </c>
      <c r="AH58" s="34" t="s">
        <v>1041</v>
      </c>
      <c r="AI58" s="34" t="s">
        <v>1044</v>
      </c>
      <c r="AJ58" s="34" t="s">
        <v>1044</v>
      </c>
      <c r="AQ58" s="34" t="s">
        <v>3364</v>
      </c>
      <c r="AS58" s="34" t="s">
        <v>3409</v>
      </c>
      <c r="AU58" s="34" t="s">
        <v>3432</v>
      </c>
      <c r="AV58" s="34" t="s">
        <v>154</v>
      </c>
      <c r="AW58" s="34" t="s">
        <v>3452</v>
      </c>
      <c r="AX58" s="34" t="s">
        <v>3476</v>
      </c>
      <c r="AY58" s="34" t="s">
        <v>3253</v>
      </c>
      <c r="BB58" s="34" t="s">
        <v>3557</v>
      </c>
      <c r="BC58" s="34" t="s">
        <v>4170</v>
      </c>
      <c r="BD58" s="34" t="s">
        <v>4170</v>
      </c>
      <c r="BE58" s="34" t="s">
        <v>4170</v>
      </c>
      <c r="BF58" s="34" t="s">
        <v>4170</v>
      </c>
      <c r="BG58" s="34" t="s">
        <v>4170</v>
      </c>
      <c r="BH58" s="34" t="s">
        <v>4170</v>
      </c>
      <c r="BI58" s="34" t="s">
        <v>4881</v>
      </c>
      <c r="BJ58" s="34" t="s">
        <v>4170</v>
      </c>
      <c r="BR58" s="34" t="s">
        <v>1044</v>
      </c>
      <c r="BS58" s="34" t="s">
        <v>1044</v>
      </c>
      <c r="CR58" s="34" t="s">
        <v>3654</v>
      </c>
      <c r="CU58" s="34" t="s">
        <v>7725</v>
      </c>
      <c r="CV58" s="34" t="s">
        <v>4515</v>
      </c>
      <c r="CW58" s="34" t="s">
        <v>4226</v>
      </c>
      <c r="CX58" s="34" t="s">
        <v>4539</v>
      </c>
      <c r="CY58" s="34" t="s">
        <v>5452</v>
      </c>
      <c r="CZ58" s="34" t="s">
        <v>4556</v>
      </c>
      <c r="DA58" s="34" t="s">
        <v>4556</v>
      </c>
      <c r="DC58" s="34" t="s">
        <v>5096</v>
      </c>
      <c r="DD58" s="34" t="s">
        <v>6185</v>
      </c>
      <c r="DF58" s="34" t="s">
        <v>5992</v>
      </c>
    </row>
    <row r="59" spans="1:110">
      <c r="A59" s="34" t="s">
        <v>6363</v>
      </c>
      <c r="B59" s="34" t="s">
        <v>4881</v>
      </c>
      <c r="C59" s="34">
        <v>28</v>
      </c>
      <c r="D59" s="34" t="s">
        <v>440</v>
      </c>
      <c r="E59" s="34" t="s">
        <v>4881</v>
      </c>
      <c r="F59" s="34" t="s">
        <v>4170</v>
      </c>
      <c r="G59" s="34" t="s">
        <v>4881</v>
      </c>
      <c r="H59" s="34" t="s">
        <v>4170</v>
      </c>
      <c r="I59" s="34" t="s">
        <v>4170</v>
      </c>
      <c r="J59" s="34" t="s">
        <v>4170</v>
      </c>
      <c r="K59" s="34" t="s">
        <v>4170</v>
      </c>
      <c r="L59" s="34" t="s">
        <v>4881</v>
      </c>
      <c r="M59" s="34" t="s">
        <v>1041</v>
      </c>
      <c r="N59" s="34" t="s">
        <v>3155</v>
      </c>
      <c r="O59" s="34" t="s">
        <v>4881</v>
      </c>
      <c r="P59" s="34" t="s">
        <v>4170</v>
      </c>
      <c r="Q59" s="34" t="s">
        <v>4170</v>
      </c>
      <c r="R59" s="34" t="s">
        <v>4170</v>
      </c>
      <c r="S59" s="34" t="s">
        <v>4170</v>
      </c>
      <c r="T59" s="34" t="s">
        <v>4170</v>
      </c>
      <c r="U59" s="34" t="s">
        <v>4170</v>
      </c>
      <c r="V59" s="34" t="s">
        <v>4170</v>
      </c>
      <c r="W59" s="34" t="s">
        <v>4170</v>
      </c>
      <c r="X59" s="34" t="s">
        <v>4170</v>
      </c>
      <c r="Y59" s="34" t="s">
        <v>4170</v>
      </c>
      <c r="Z59" s="34" t="s">
        <v>4170</v>
      </c>
      <c r="AB59" s="34" t="s">
        <v>3187</v>
      </c>
      <c r="AD59" s="34" t="s">
        <v>3238</v>
      </c>
      <c r="AE59" s="34" t="s">
        <v>3253</v>
      </c>
      <c r="AG59" s="34" t="s">
        <v>3309</v>
      </c>
      <c r="AH59" s="34" t="s">
        <v>1044</v>
      </c>
      <c r="AI59" s="34" t="s">
        <v>1044</v>
      </c>
      <c r="AJ59" s="34" t="s">
        <v>1044</v>
      </c>
      <c r="AK59" s="34" t="s">
        <v>1044</v>
      </c>
      <c r="AM59" s="34" t="s">
        <v>1044</v>
      </c>
      <c r="AN59" s="34" t="s">
        <v>3335</v>
      </c>
      <c r="AP59" s="34" t="s">
        <v>1044</v>
      </c>
      <c r="AY59" s="34" t="s">
        <v>3487</v>
      </c>
      <c r="BA59" s="34" t="s">
        <v>1044</v>
      </c>
      <c r="BB59" s="34" t="s">
        <v>3557</v>
      </c>
      <c r="BC59" s="34" t="s">
        <v>4170</v>
      </c>
      <c r="BD59" s="34" t="s">
        <v>4170</v>
      </c>
      <c r="BE59" s="34" t="s">
        <v>4170</v>
      </c>
      <c r="BF59" s="34" t="s">
        <v>4170</v>
      </c>
      <c r="BG59" s="34" t="s">
        <v>4170</v>
      </c>
      <c r="BH59" s="34" t="s">
        <v>4170</v>
      </c>
      <c r="BI59" s="34" t="s">
        <v>4881</v>
      </c>
      <c r="BJ59" s="34" t="s">
        <v>4170</v>
      </c>
      <c r="BR59" s="34" t="s">
        <v>1044</v>
      </c>
      <c r="BS59" s="34" t="s">
        <v>1041</v>
      </c>
      <c r="BT59" s="34" t="s">
        <v>1041</v>
      </c>
      <c r="BW59" s="34" t="s">
        <v>1041</v>
      </c>
      <c r="CQ59" s="34" t="s">
        <v>3642</v>
      </c>
      <c r="CR59" s="34" t="s">
        <v>3657</v>
      </c>
      <c r="CU59" s="34" t="s">
        <v>7726</v>
      </c>
      <c r="CV59" s="34" t="s">
        <v>5567</v>
      </c>
      <c r="CW59" s="34" t="s">
        <v>4226</v>
      </c>
      <c r="CX59" s="34" t="s">
        <v>4539</v>
      </c>
      <c r="CY59" s="34" t="s">
        <v>5446</v>
      </c>
      <c r="CZ59" s="34" t="s">
        <v>4560</v>
      </c>
      <c r="DA59" s="34" t="s">
        <v>4560</v>
      </c>
      <c r="DC59" s="34" t="s">
        <v>5096</v>
      </c>
      <c r="DD59" s="34" t="s">
        <v>6186</v>
      </c>
      <c r="DF59" s="34" t="s">
        <v>5992</v>
      </c>
    </row>
    <row r="60" spans="1:110">
      <c r="A60" s="34" t="s">
        <v>6363</v>
      </c>
      <c r="B60" s="34" t="s">
        <v>4609</v>
      </c>
      <c r="C60" s="34">
        <v>9</v>
      </c>
      <c r="D60" s="34" t="s">
        <v>442</v>
      </c>
      <c r="E60" s="34" t="s">
        <v>4170</v>
      </c>
      <c r="F60" s="34" t="s">
        <v>4881</v>
      </c>
      <c r="G60" s="34" t="s">
        <v>4170</v>
      </c>
      <c r="H60" s="34" t="s">
        <v>4170</v>
      </c>
      <c r="I60" s="34" t="s">
        <v>4170</v>
      </c>
      <c r="J60" s="34" t="s">
        <v>4881</v>
      </c>
      <c r="K60" s="34" t="s">
        <v>4170</v>
      </c>
      <c r="L60" s="34" t="s">
        <v>4170</v>
      </c>
      <c r="N60" s="34" t="s">
        <v>3155</v>
      </c>
      <c r="O60" s="34" t="s">
        <v>4881</v>
      </c>
      <c r="P60" s="34" t="s">
        <v>4170</v>
      </c>
      <c r="Q60" s="34" t="s">
        <v>4170</v>
      </c>
      <c r="R60" s="34" t="s">
        <v>4170</v>
      </c>
      <c r="S60" s="34" t="s">
        <v>4170</v>
      </c>
      <c r="T60" s="34" t="s">
        <v>4170</v>
      </c>
      <c r="U60" s="34" t="s">
        <v>4170</v>
      </c>
      <c r="V60" s="34" t="s">
        <v>4170</v>
      </c>
      <c r="W60" s="34" t="s">
        <v>4170</v>
      </c>
      <c r="X60" s="34" t="s">
        <v>4170</v>
      </c>
      <c r="Y60" s="34" t="s">
        <v>4170</v>
      </c>
      <c r="Z60" s="34" t="s">
        <v>4170</v>
      </c>
      <c r="AB60" s="34" t="s">
        <v>3187</v>
      </c>
      <c r="AE60" s="34" t="s">
        <v>3259</v>
      </c>
      <c r="BB60" s="34" t="s">
        <v>3557</v>
      </c>
      <c r="BC60" s="34" t="s">
        <v>4170</v>
      </c>
      <c r="BD60" s="34" t="s">
        <v>4170</v>
      </c>
      <c r="BE60" s="34" t="s">
        <v>4170</v>
      </c>
      <c r="BF60" s="34" t="s">
        <v>4170</v>
      </c>
      <c r="BG60" s="34" t="s">
        <v>4170</v>
      </c>
      <c r="BH60" s="34" t="s">
        <v>4170</v>
      </c>
      <c r="BI60" s="34" t="s">
        <v>4881</v>
      </c>
      <c r="BJ60" s="34" t="s">
        <v>4170</v>
      </c>
      <c r="BR60" s="34" t="s">
        <v>1044</v>
      </c>
      <c r="BS60" s="34" t="s">
        <v>1041</v>
      </c>
      <c r="BT60" s="34" t="s">
        <v>1041</v>
      </c>
      <c r="BW60" s="34" t="s">
        <v>1041</v>
      </c>
      <c r="CQ60" s="34" t="s">
        <v>3642</v>
      </c>
      <c r="CR60" s="34" t="s">
        <v>3657</v>
      </c>
      <c r="CU60" s="34" t="s">
        <v>7727</v>
      </c>
      <c r="CV60" s="34" t="s">
        <v>5567</v>
      </c>
      <c r="CW60" s="34" t="s">
        <v>4226</v>
      </c>
      <c r="CX60" s="34" t="s">
        <v>4619</v>
      </c>
      <c r="CY60" s="34" t="s">
        <v>5454</v>
      </c>
      <c r="DC60" s="34" t="s">
        <v>5096</v>
      </c>
      <c r="DE60" s="34" t="s">
        <v>4649</v>
      </c>
      <c r="DF60" s="34" t="s">
        <v>5992</v>
      </c>
    </row>
    <row r="61" spans="1:110">
      <c r="A61" s="34" t="s">
        <v>6363</v>
      </c>
      <c r="B61" s="34" t="s">
        <v>4848</v>
      </c>
      <c r="C61" s="34">
        <v>7</v>
      </c>
      <c r="D61" s="34" t="s">
        <v>440</v>
      </c>
      <c r="E61" s="34" t="s">
        <v>4881</v>
      </c>
      <c r="F61" s="34" t="s">
        <v>4170</v>
      </c>
      <c r="G61" s="34" t="s">
        <v>4170</v>
      </c>
      <c r="H61" s="34" t="s">
        <v>4170</v>
      </c>
      <c r="I61" s="34" t="s">
        <v>4881</v>
      </c>
      <c r="J61" s="34" t="s">
        <v>4170</v>
      </c>
      <c r="K61" s="34" t="s">
        <v>4170</v>
      </c>
      <c r="L61" s="34" t="s">
        <v>4170</v>
      </c>
      <c r="N61" s="34" t="s">
        <v>3155</v>
      </c>
      <c r="O61" s="34" t="s">
        <v>4881</v>
      </c>
      <c r="P61" s="34" t="s">
        <v>4170</v>
      </c>
      <c r="Q61" s="34" t="s">
        <v>4170</v>
      </c>
      <c r="R61" s="34" t="s">
        <v>4170</v>
      </c>
      <c r="S61" s="34" t="s">
        <v>4170</v>
      </c>
      <c r="T61" s="34" t="s">
        <v>4170</v>
      </c>
      <c r="U61" s="34" t="s">
        <v>4170</v>
      </c>
      <c r="V61" s="34" t="s">
        <v>4170</v>
      </c>
      <c r="W61" s="34" t="s">
        <v>4170</v>
      </c>
      <c r="X61" s="34" t="s">
        <v>4170</v>
      </c>
      <c r="Y61" s="34" t="s">
        <v>4170</v>
      </c>
      <c r="Z61" s="34" t="s">
        <v>4170</v>
      </c>
      <c r="AB61" s="34" t="s">
        <v>3187</v>
      </c>
      <c r="AE61" s="34" t="s">
        <v>3259</v>
      </c>
      <c r="BB61" s="34" t="s">
        <v>3557</v>
      </c>
      <c r="BC61" s="34" t="s">
        <v>4170</v>
      </c>
      <c r="BD61" s="34" t="s">
        <v>4170</v>
      </c>
      <c r="BE61" s="34" t="s">
        <v>4170</v>
      </c>
      <c r="BF61" s="34" t="s">
        <v>4170</v>
      </c>
      <c r="BG61" s="34" t="s">
        <v>4170</v>
      </c>
      <c r="BH61" s="34" t="s">
        <v>4170</v>
      </c>
      <c r="BI61" s="34" t="s">
        <v>4881</v>
      </c>
      <c r="BJ61" s="34" t="s">
        <v>4170</v>
      </c>
      <c r="BR61" s="34" t="s">
        <v>1041</v>
      </c>
      <c r="BS61" s="34" t="s">
        <v>1041</v>
      </c>
      <c r="BT61" s="34" t="s">
        <v>1041</v>
      </c>
      <c r="BW61" s="34" t="s">
        <v>1041</v>
      </c>
      <c r="CQ61" s="34" t="s">
        <v>3642</v>
      </c>
      <c r="CR61" s="34" t="s">
        <v>3657</v>
      </c>
      <c r="CU61" s="34" t="s">
        <v>7728</v>
      </c>
      <c r="CV61" s="34" t="s">
        <v>5567</v>
      </c>
      <c r="CW61" s="34" t="s">
        <v>4226</v>
      </c>
      <c r="CX61" s="34" t="s">
        <v>4619</v>
      </c>
      <c r="CY61" s="34" t="s">
        <v>5448</v>
      </c>
      <c r="DC61" s="34" t="s">
        <v>5096</v>
      </c>
      <c r="DE61" s="34" t="s">
        <v>4649</v>
      </c>
      <c r="DF61" s="34" t="s">
        <v>5992</v>
      </c>
    </row>
    <row r="62" spans="1:110">
      <c r="A62" s="34" t="s">
        <v>6363</v>
      </c>
      <c r="B62" s="34" t="s">
        <v>4626</v>
      </c>
      <c r="C62" s="34">
        <v>6</v>
      </c>
      <c r="D62" s="34" t="s">
        <v>442</v>
      </c>
      <c r="E62" s="34" t="s">
        <v>4170</v>
      </c>
      <c r="F62" s="34" t="s">
        <v>4881</v>
      </c>
      <c r="G62" s="34" t="s">
        <v>4170</v>
      </c>
      <c r="H62" s="34" t="s">
        <v>4170</v>
      </c>
      <c r="I62" s="34" t="s">
        <v>4170</v>
      </c>
      <c r="J62" s="34" t="s">
        <v>4881</v>
      </c>
      <c r="K62" s="34" t="s">
        <v>4170</v>
      </c>
      <c r="L62" s="34" t="s">
        <v>4170</v>
      </c>
      <c r="N62" s="34" t="s">
        <v>3155</v>
      </c>
      <c r="O62" s="34" t="s">
        <v>4881</v>
      </c>
      <c r="P62" s="34" t="s">
        <v>4170</v>
      </c>
      <c r="Q62" s="34" t="s">
        <v>4170</v>
      </c>
      <c r="R62" s="34" t="s">
        <v>4170</v>
      </c>
      <c r="S62" s="34" t="s">
        <v>4170</v>
      </c>
      <c r="T62" s="34" t="s">
        <v>4170</v>
      </c>
      <c r="U62" s="34" t="s">
        <v>4170</v>
      </c>
      <c r="V62" s="34" t="s">
        <v>4170</v>
      </c>
      <c r="W62" s="34" t="s">
        <v>4170</v>
      </c>
      <c r="X62" s="34" t="s">
        <v>4170</v>
      </c>
      <c r="Y62" s="34" t="s">
        <v>4170</v>
      </c>
      <c r="Z62" s="34" t="s">
        <v>4170</v>
      </c>
      <c r="AB62" s="34" t="s">
        <v>3187</v>
      </c>
      <c r="AE62" s="34" t="s">
        <v>3253</v>
      </c>
      <c r="BB62" s="34" t="s">
        <v>3545</v>
      </c>
      <c r="BC62" s="34" t="s">
        <v>4170</v>
      </c>
      <c r="BD62" s="34" t="s">
        <v>4170</v>
      </c>
      <c r="BE62" s="34" t="s">
        <v>4881</v>
      </c>
      <c r="BF62" s="34" t="s">
        <v>4170</v>
      </c>
      <c r="BG62" s="34" t="s">
        <v>4170</v>
      </c>
      <c r="BH62" s="34" t="s">
        <v>4170</v>
      </c>
      <c r="BI62" s="34" t="s">
        <v>4170</v>
      </c>
      <c r="BJ62" s="34" t="s">
        <v>4170</v>
      </c>
      <c r="BM62" s="34" t="s">
        <v>3564</v>
      </c>
      <c r="BQ62" s="34" t="s">
        <v>3571</v>
      </c>
      <c r="BR62" s="34" t="s">
        <v>1044</v>
      </c>
      <c r="BS62" s="34" t="s">
        <v>1041</v>
      </c>
      <c r="BT62" s="34" t="s">
        <v>1041</v>
      </c>
      <c r="BW62" s="34" t="s">
        <v>1041</v>
      </c>
      <c r="CQ62" s="34" t="s">
        <v>3642</v>
      </c>
      <c r="CR62" s="34" t="s">
        <v>3657</v>
      </c>
      <c r="CU62" s="34" t="s">
        <v>7729</v>
      </c>
      <c r="CV62" s="34" t="s">
        <v>5567</v>
      </c>
      <c r="CW62" s="34" t="s">
        <v>4226</v>
      </c>
      <c r="CX62" s="34" t="s">
        <v>4619</v>
      </c>
      <c r="CY62" s="34" t="s">
        <v>5454</v>
      </c>
      <c r="DB62" s="34" t="s">
        <v>1043</v>
      </c>
      <c r="DC62" s="34" t="s">
        <v>5094</v>
      </c>
      <c r="DE62" s="34" t="s">
        <v>4650</v>
      </c>
      <c r="DF62" s="34" t="s">
        <v>5992</v>
      </c>
    </row>
    <row r="63" spans="1:110">
      <c r="A63" s="34" t="s">
        <v>6366</v>
      </c>
      <c r="B63" s="34" t="s">
        <v>4881</v>
      </c>
      <c r="C63" s="34">
        <v>32</v>
      </c>
      <c r="D63" s="34" t="s">
        <v>440</v>
      </c>
      <c r="E63" s="34" t="s">
        <v>4881</v>
      </c>
      <c r="F63" s="34" t="s">
        <v>4170</v>
      </c>
      <c r="G63" s="34" t="s">
        <v>4881</v>
      </c>
      <c r="H63" s="34" t="s">
        <v>4170</v>
      </c>
      <c r="I63" s="34" t="s">
        <v>4170</v>
      </c>
      <c r="J63" s="34" t="s">
        <v>4170</v>
      </c>
      <c r="K63" s="34" t="s">
        <v>4170</v>
      </c>
      <c r="L63" s="34" t="s">
        <v>4881</v>
      </c>
      <c r="M63" s="34" t="s">
        <v>1041</v>
      </c>
      <c r="N63" s="34" t="s">
        <v>3155</v>
      </c>
      <c r="O63" s="34" t="s">
        <v>4881</v>
      </c>
      <c r="P63" s="34" t="s">
        <v>4170</v>
      </c>
      <c r="Q63" s="34" t="s">
        <v>4170</v>
      </c>
      <c r="R63" s="34" t="s">
        <v>4170</v>
      </c>
      <c r="S63" s="34" t="s">
        <v>4170</v>
      </c>
      <c r="T63" s="34" t="s">
        <v>4170</v>
      </c>
      <c r="U63" s="34" t="s">
        <v>4170</v>
      </c>
      <c r="V63" s="34" t="s">
        <v>4170</v>
      </c>
      <c r="W63" s="34" t="s">
        <v>4170</v>
      </c>
      <c r="X63" s="34" t="s">
        <v>4170</v>
      </c>
      <c r="Y63" s="34" t="s">
        <v>4170</v>
      </c>
      <c r="Z63" s="34" t="s">
        <v>4170</v>
      </c>
      <c r="AB63" s="34" t="s">
        <v>3187</v>
      </c>
      <c r="AD63" s="34" t="s">
        <v>3238</v>
      </c>
      <c r="AG63" s="34" t="s">
        <v>3309</v>
      </c>
      <c r="AH63" s="34" t="s">
        <v>1044</v>
      </c>
      <c r="AI63" s="34" t="s">
        <v>1044</v>
      </c>
      <c r="AJ63" s="34" t="s">
        <v>1044</v>
      </c>
      <c r="AK63" s="34" t="s">
        <v>1044</v>
      </c>
      <c r="AM63" s="34" t="s">
        <v>1044</v>
      </c>
      <c r="AN63" s="34" t="s">
        <v>3350</v>
      </c>
      <c r="AP63" s="34" t="s">
        <v>1044</v>
      </c>
      <c r="AY63" s="34" t="s">
        <v>3487</v>
      </c>
      <c r="BA63" s="34" t="s">
        <v>1044</v>
      </c>
      <c r="BB63" s="34" t="s">
        <v>3557</v>
      </c>
      <c r="BC63" s="34" t="s">
        <v>4170</v>
      </c>
      <c r="BD63" s="34" t="s">
        <v>4170</v>
      </c>
      <c r="BE63" s="34" t="s">
        <v>4170</v>
      </c>
      <c r="BF63" s="34" t="s">
        <v>4170</v>
      </c>
      <c r="BG63" s="34" t="s">
        <v>4170</v>
      </c>
      <c r="BH63" s="34" t="s">
        <v>4170</v>
      </c>
      <c r="BI63" s="34" t="s">
        <v>4881</v>
      </c>
      <c r="BJ63" s="34" t="s">
        <v>4170</v>
      </c>
      <c r="BR63" s="34" t="s">
        <v>1044</v>
      </c>
      <c r="BS63" s="34" t="s">
        <v>1044</v>
      </c>
      <c r="CR63" s="34" t="s">
        <v>3657</v>
      </c>
      <c r="CU63" s="34" t="s">
        <v>7730</v>
      </c>
      <c r="CV63" s="34" t="s">
        <v>6368</v>
      </c>
      <c r="CW63" s="34" t="s">
        <v>4226</v>
      </c>
      <c r="CX63" s="34" t="s">
        <v>4539</v>
      </c>
      <c r="CY63" s="34" t="s">
        <v>5446</v>
      </c>
      <c r="CZ63" s="34" t="s">
        <v>4560</v>
      </c>
      <c r="DA63" s="34" t="s">
        <v>4560</v>
      </c>
      <c r="DC63" s="34" t="s">
        <v>5096</v>
      </c>
      <c r="DF63" s="34" t="s">
        <v>5992</v>
      </c>
    </row>
    <row r="64" spans="1:110">
      <c r="A64" s="34" t="s">
        <v>6366</v>
      </c>
      <c r="B64" s="34" t="s">
        <v>4609</v>
      </c>
      <c r="C64" s="34">
        <v>32</v>
      </c>
      <c r="D64" s="34" t="s">
        <v>442</v>
      </c>
      <c r="E64" s="34" t="s">
        <v>4170</v>
      </c>
      <c r="F64" s="34" t="s">
        <v>4881</v>
      </c>
      <c r="G64" s="34" t="s">
        <v>4170</v>
      </c>
      <c r="H64" s="34" t="s">
        <v>4881</v>
      </c>
      <c r="I64" s="34" t="s">
        <v>4170</v>
      </c>
      <c r="J64" s="34" t="s">
        <v>4170</v>
      </c>
      <c r="K64" s="34" t="s">
        <v>4170</v>
      </c>
      <c r="L64" s="34" t="s">
        <v>4170</v>
      </c>
      <c r="M64" s="34" t="s">
        <v>1041</v>
      </c>
      <c r="N64" s="34" t="s">
        <v>3155</v>
      </c>
      <c r="O64" s="34" t="s">
        <v>4881</v>
      </c>
      <c r="P64" s="34" t="s">
        <v>4170</v>
      </c>
      <c r="Q64" s="34" t="s">
        <v>4170</v>
      </c>
      <c r="R64" s="34" t="s">
        <v>4170</v>
      </c>
      <c r="S64" s="34" t="s">
        <v>4170</v>
      </c>
      <c r="T64" s="34" t="s">
        <v>4170</v>
      </c>
      <c r="U64" s="34" t="s">
        <v>4170</v>
      </c>
      <c r="V64" s="34" t="s">
        <v>4170</v>
      </c>
      <c r="W64" s="34" t="s">
        <v>4170</v>
      </c>
      <c r="X64" s="34" t="s">
        <v>4170</v>
      </c>
      <c r="Y64" s="34" t="s">
        <v>4170</v>
      </c>
      <c r="Z64" s="34" t="s">
        <v>4170</v>
      </c>
      <c r="AB64" s="34" t="s">
        <v>3187</v>
      </c>
      <c r="AD64" s="34" t="s">
        <v>3244</v>
      </c>
      <c r="AG64" s="34" t="s">
        <v>3291</v>
      </c>
      <c r="AH64" s="34" t="s">
        <v>1041</v>
      </c>
      <c r="AI64" s="34" t="s">
        <v>1044</v>
      </c>
      <c r="AJ64" s="34" t="s">
        <v>1044</v>
      </c>
      <c r="AQ64" s="34" t="s">
        <v>3375</v>
      </c>
      <c r="AS64" s="34" t="s">
        <v>3420</v>
      </c>
      <c r="AU64" s="34" t="s">
        <v>3432</v>
      </c>
      <c r="AV64" s="34" t="s">
        <v>154</v>
      </c>
      <c r="AW64" s="34" t="s">
        <v>3467</v>
      </c>
      <c r="AX64" s="34" t="s">
        <v>3476</v>
      </c>
      <c r="AY64" s="34" t="s">
        <v>3487</v>
      </c>
      <c r="BB64" s="34" t="s">
        <v>3557</v>
      </c>
      <c r="BC64" s="34" t="s">
        <v>4170</v>
      </c>
      <c r="BD64" s="34" t="s">
        <v>4170</v>
      </c>
      <c r="BE64" s="34" t="s">
        <v>4170</v>
      </c>
      <c r="BF64" s="34" t="s">
        <v>4170</v>
      </c>
      <c r="BG64" s="34" t="s">
        <v>4170</v>
      </c>
      <c r="BH64" s="34" t="s">
        <v>4170</v>
      </c>
      <c r="BI64" s="34" t="s">
        <v>4881</v>
      </c>
      <c r="BJ64" s="34" t="s">
        <v>4170</v>
      </c>
      <c r="BR64" s="34" t="s">
        <v>1044</v>
      </c>
      <c r="BS64" s="34" t="s">
        <v>1044</v>
      </c>
      <c r="CR64" s="34" t="s">
        <v>3657</v>
      </c>
      <c r="CU64" s="34" t="s">
        <v>7731</v>
      </c>
      <c r="CV64" s="34" t="s">
        <v>6368</v>
      </c>
      <c r="CW64" s="34" t="s">
        <v>4226</v>
      </c>
      <c r="CX64" s="34" t="s">
        <v>4539</v>
      </c>
      <c r="CY64" s="34" t="s">
        <v>5452</v>
      </c>
      <c r="DA64" s="34" t="s">
        <v>4556</v>
      </c>
      <c r="DC64" s="34" t="s">
        <v>5096</v>
      </c>
      <c r="DF64" s="34" t="s">
        <v>5992</v>
      </c>
    </row>
    <row r="65" spans="1:110">
      <c r="A65" s="34" t="s">
        <v>6369</v>
      </c>
      <c r="B65" s="34" t="s">
        <v>4881</v>
      </c>
      <c r="C65" s="34">
        <v>40</v>
      </c>
      <c r="D65" s="34" t="s">
        <v>440</v>
      </c>
      <c r="E65" s="34" t="s">
        <v>4881</v>
      </c>
      <c r="F65" s="34" t="s">
        <v>4170</v>
      </c>
      <c r="G65" s="34" t="s">
        <v>4881</v>
      </c>
      <c r="H65" s="34" t="s">
        <v>4170</v>
      </c>
      <c r="I65" s="34" t="s">
        <v>4170</v>
      </c>
      <c r="J65" s="34" t="s">
        <v>4170</v>
      </c>
      <c r="K65" s="34" t="s">
        <v>4170</v>
      </c>
      <c r="L65" s="34" t="s">
        <v>4881</v>
      </c>
      <c r="M65" s="34" t="s">
        <v>1041</v>
      </c>
      <c r="N65" s="34" t="s">
        <v>3155</v>
      </c>
      <c r="O65" s="34" t="s">
        <v>4881</v>
      </c>
      <c r="P65" s="34" t="s">
        <v>4170</v>
      </c>
      <c r="Q65" s="34" t="s">
        <v>4170</v>
      </c>
      <c r="R65" s="34" t="s">
        <v>4170</v>
      </c>
      <c r="S65" s="34" t="s">
        <v>4170</v>
      </c>
      <c r="T65" s="34" t="s">
        <v>4170</v>
      </c>
      <c r="U65" s="34" t="s">
        <v>4170</v>
      </c>
      <c r="V65" s="34" t="s">
        <v>4170</v>
      </c>
      <c r="W65" s="34" t="s">
        <v>4170</v>
      </c>
      <c r="X65" s="34" t="s">
        <v>4170</v>
      </c>
      <c r="Y65" s="34" t="s">
        <v>4170</v>
      </c>
      <c r="Z65" s="34" t="s">
        <v>4170</v>
      </c>
      <c r="AB65" s="34" t="s">
        <v>3187</v>
      </c>
      <c r="AD65" s="34" t="s">
        <v>3244</v>
      </c>
      <c r="AG65" s="34" t="s">
        <v>3309</v>
      </c>
      <c r="AH65" s="34" t="s">
        <v>1044</v>
      </c>
      <c r="AI65" s="34" t="s">
        <v>1044</v>
      </c>
      <c r="AJ65" s="34" t="s">
        <v>1044</v>
      </c>
      <c r="AK65" s="34" t="s">
        <v>1044</v>
      </c>
      <c r="AM65" s="34" t="s">
        <v>1044</v>
      </c>
      <c r="AN65" s="34" t="s">
        <v>3335</v>
      </c>
      <c r="AP65" s="34" t="s">
        <v>1044</v>
      </c>
      <c r="AY65" s="34" t="s">
        <v>3487</v>
      </c>
      <c r="BA65" s="34" t="s">
        <v>1044</v>
      </c>
      <c r="BB65" s="34" t="s">
        <v>3557</v>
      </c>
      <c r="BC65" s="34" t="s">
        <v>4170</v>
      </c>
      <c r="BD65" s="34" t="s">
        <v>4170</v>
      </c>
      <c r="BE65" s="34" t="s">
        <v>4170</v>
      </c>
      <c r="BF65" s="34" t="s">
        <v>4170</v>
      </c>
      <c r="BG65" s="34" t="s">
        <v>4170</v>
      </c>
      <c r="BH65" s="34" t="s">
        <v>4170</v>
      </c>
      <c r="BI65" s="34" t="s">
        <v>4881</v>
      </c>
      <c r="BJ65" s="34" t="s">
        <v>4170</v>
      </c>
      <c r="BR65" s="34" t="s">
        <v>1044</v>
      </c>
      <c r="BS65" s="34" t="s">
        <v>1044</v>
      </c>
      <c r="CR65" s="34" t="s">
        <v>3657</v>
      </c>
      <c r="CU65" s="34" t="s">
        <v>7732</v>
      </c>
      <c r="CV65" s="34" t="s">
        <v>6372</v>
      </c>
      <c r="CW65" s="34" t="s">
        <v>4226</v>
      </c>
      <c r="CX65" s="34" t="s">
        <v>4542</v>
      </c>
      <c r="CY65" s="34" t="s">
        <v>5447</v>
      </c>
      <c r="CZ65" s="34" t="s">
        <v>4560</v>
      </c>
      <c r="DA65" s="34" t="s">
        <v>4560</v>
      </c>
      <c r="DC65" s="34" t="s">
        <v>5096</v>
      </c>
      <c r="DF65" s="34" t="s">
        <v>5993</v>
      </c>
    </row>
    <row r="66" spans="1:110">
      <c r="A66" s="34" t="s">
        <v>6369</v>
      </c>
      <c r="B66" s="34" t="s">
        <v>4609</v>
      </c>
      <c r="C66" s="34">
        <v>45</v>
      </c>
      <c r="D66" s="34" t="s">
        <v>442</v>
      </c>
      <c r="E66" s="34" t="s">
        <v>4170</v>
      </c>
      <c r="F66" s="34" t="s">
        <v>4881</v>
      </c>
      <c r="G66" s="34" t="s">
        <v>4170</v>
      </c>
      <c r="H66" s="34" t="s">
        <v>4881</v>
      </c>
      <c r="I66" s="34" t="s">
        <v>4170</v>
      </c>
      <c r="J66" s="34" t="s">
        <v>4170</v>
      </c>
      <c r="K66" s="34" t="s">
        <v>4170</v>
      </c>
      <c r="L66" s="34" t="s">
        <v>4170</v>
      </c>
      <c r="M66" s="34" t="s">
        <v>1041</v>
      </c>
      <c r="N66" s="34" t="s">
        <v>3155</v>
      </c>
      <c r="O66" s="34" t="s">
        <v>4881</v>
      </c>
      <c r="P66" s="34" t="s">
        <v>4170</v>
      </c>
      <c r="Q66" s="34" t="s">
        <v>4170</v>
      </c>
      <c r="R66" s="34" t="s">
        <v>4170</v>
      </c>
      <c r="S66" s="34" t="s">
        <v>4170</v>
      </c>
      <c r="T66" s="34" t="s">
        <v>4170</v>
      </c>
      <c r="U66" s="34" t="s">
        <v>4170</v>
      </c>
      <c r="V66" s="34" t="s">
        <v>4170</v>
      </c>
      <c r="W66" s="34" t="s">
        <v>4170</v>
      </c>
      <c r="X66" s="34" t="s">
        <v>4170</v>
      </c>
      <c r="Y66" s="34" t="s">
        <v>4170</v>
      </c>
      <c r="Z66" s="34" t="s">
        <v>4170</v>
      </c>
      <c r="AB66" s="34" t="s">
        <v>3187</v>
      </c>
      <c r="AD66" s="34" t="s">
        <v>3244</v>
      </c>
      <c r="AG66" s="34" t="s">
        <v>3300</v>
      </c>
      <c r="AH66" s="34" t="s">
        <v>1044</v>
      </c>
      <c r="AI66" s="34" t="s">
        <v>1044</v>
      </c>
      <c r="AJ66" s="34" t="s">
        <v>1044</v>
      </c>
      <c r="AK66" s="34" t="s">
        <v>1044</v>
      </c>
      <c r="AM66" s="34" t="s">
        <v>1041</v>
      </c>
      <c r="AP66" s="34" t="s">
        <v>1041</v>
      </c>
      <c r="AY66" s="34" t="s">
        <v>3535</v>
      </c>
      <c r="BA66" s="34" t="s">
        <v>1044</v>
      </c>
      <c r="BB66" s="34" t="s">
        <v>3557</v>
      </c>
      <c r="BC66" s="34" t="s">
        <v>4170</v>
      </c>
      <c r="BD66" s="34" t="s">
        <v>4170</v>
      </c>
      <c r="BE66" s="34" t="s">
        <v>4170</v>
      </c>
      <c r="BF66" s="34" t="s">
        <v>4170</v>
      </c>
      <c r="BG66" s="34" t="s">
        <v>4170</v>
      </c>
      <c r="BH66" s="34" t="s">
        <v>4170</v>
      </c>
      <c r="BI66" s="34" t="s">
        <v>4881</v>
      </c>
      <c r="BJ66" s="34" t="s">
        <v>4170</v>
      </c>
      <c r="BR66" s="34" t="s">
        <v>1041</v>
      </c>
      <c r="BS66" s="34" t="s">
        <v>1041</v>
      </c>
      <c r="BT66" s="34" t="s">
        <v>1041</v>
      </c>
      <c r="BW66" s="34" t="s">
        <v>1041</v>
      </c>
      <c r="CQ66" s="34" t="s">
        <v>3645</v>
      </c>
      <c r="CR66" s="34" t="s">
        <v>3657</v>
      </c>
      <c r="CU66" s="34" t="s">
        <v>7733</v>
      </c>
      <c r="CV66" s="34" t="s">
        <v>6372</v>
      </c>
      <c r="CW66" s="34" t="s">
        <v>4226</v>
      </c>
      <c r="CX66" s="34" t="s">
        <v>4542</v>
      </c>
      <c r="CY66" s="34" t="s">
        <v>5453</v>
      </c>
      <c r="DA66" s="34" t="s">
        <v>3302</v>
      </c>
      <c r="DC66" s="34" t="s">
        <v>5096</v>
      </c>
      <c r="DF66" s="34" t="s">
        <v>5993</v>
      </c>
    </row>
    <row r="67" spans="1:110">
      <c r="A67" s="34" t="s">
        <v>6369</v>
      </c>
      <c r="B67" s="34" t="s">
        <v>4848</v>
      </c>
      <c r="C67" s="34">
        <v>13</v>
      </c>
      <c r="D67" s="34" t="s">
        <v>440</v>
      </c>
      <c r="E67" s="34" t="s">
        <v>4881</v>
      </c>
      <c r="F67" s="34" t="s">
        <v>4170</v>
      </c>
      <c r="G67" s="34" t="s">
        <v>4170</v>
      </c>
      <c r="H67" s="34" t="s">
        <v>4170</v>
      </c>
      <c r="I67" s="34" t="s">
        <v>4881</v>
      </c>
      <c r="J67" s="34" t="s">
        <v>4170</v>
      </c>
      <c r="K67" s="34" t="s">
        <v>4170</v>
      </c>
      <c r="L67" s="34" t="s">
        <v>4881</v>
      </c>
      <c r="N67" s="34" t="s">
        <v>3155</v>
      </c>
      <c r="O67" s="34" t="s">
        <v>4881</v>
      </c>
      <c r="P67" s="34" t="s">
        <v>4170</v>
      </c>
      <c r="Q67" s="34" t="s">
        <v>4170</v>
      </c>
      <c r="R67" s="34" t="s">
        <v>4170</v>
      </c>
      <c r="S67" s="34" t="s">
        <v>4170</v>
      </c>
      <c r="T67" s="34" t="s">
        <v>4170</v>
      </c>
      <c r="U67" s="34" t="s">
        <v>4170</v>
      </c>
      <c r="V67" s="34" t="s">
        <v>4170</v>
      </c>
      <c r="W67" s="34" t="s">
        <v>4170</v>
      </c>
      <c r="X67" s="34" t="s">
        <v>4170</v>
      </c>
      <c r="Y67" s="34" t="s">
        <v>4170</v>
      </c>
      <c r="Z67" s="34" t="s">
        <v>4170</v>
      </c>
      <c r="AB67" s="34" t="s">
        <v>3187</v>
      </c>
      <c r="AE67" s="34" t="s">
        <v>3262</v>
      </c>
      <c r="BB67" s="34" t="s">
        <v>3557</v>
      </c>
      <c r="BC67" s="34" t="s">
        <v>4170</v>
      </c>
      <c r="BD67" s="34" t="s">
        <v>4170</v>
      </c>
      <c r="BE67" s="34" t="s">
        <v>4170</v>
      </c>
      <c r="BF67" s="34" t="s">
        <v>4170</v>
      </c>
      <c r="BG67" s="34" t="s">
        <v>4170</v>
      </c>
      <c r="BH67" s="34" t="s">
        <v>4170</v>
      </c>
      <c r="BI67" s="34" t="s">
        <v>4881</v>
      </c>
      <c r="BJ67" s="34" t="s">
        <v>4170</v>
      </c>
      <c r="BR67" s="34" t="s">
        <v>1044</v>
      </c>
      <c r="BS67" s="34" t="s">
        <v>1041</v>
      </c>
      <c r="BT67" s="34" t="s">
        <v>1041</v>
      </c>
      <c r="BW67" s="34" t="s">
        <v>1041</v>
      </c>
      <c r="CQ67" s="34" t="s">
        <v>3642</v>
      </c>
      <c r="CR67" s="34" t="s">
        <v>3657</v>
      </c>
      <c r="CU67" s="34" t="s">
        <v>7734</v>
      </c>
      <c r="CV67" s="34" t="s">
        <v>6372</v>
      </c>
      <c r="CW67" s="34" t="s">
        <v>4226</v>
      </c>
      <c r="CX67" s="34" t="s">
        <v>4611</v>
      </c>
      <c r="CY67" s="34" t="s">
        <v>5445</v>
      </c>
      <c r="DC67" s="34" t="s">
        <v>5096</v>
      </c>
      <c r="DE67" s="34" t="s">
        <v>4649</v>
      </c>
      <c r="DF67" s="34" t="s">
        <v>5993</v>
      </c>
    </row>
    <row r="68" spans="1:110">
      <c r="A68" s="34" t="s">
        <v>6369</v>
      </c>
      <c r="B68" s="34" t="s">
        <v>4626</v>
      </c>
      <c r="C68" s="34">
        <v>70</v>
      </c>
      <c r="D68" s="34" t="s">
        <v>440</v>
      </c>
      <c r="E68" s="34" t="s">
        <v>4881</v>
      </c>
      <c r="F68" s="34" t="s">
        <v>4170</v>
      </c>
      <c r="G68" s="34" t="s">
        <v>4881</v>
      </c>
      <c r="H68" s="34" t="s">
        <v>4170</v>
      </c>
      <c r="I68" s="34" t="s">
        <v>4170</v>
      </c>
      <c r="J68" s="34" t="s">
        <v>4170</v>
      </c>
      <c r="K68" s="34" t="s">
        <v>4170</v>
      </c>
      <c r="L68" s="34" t="s">
        <v>4170</v>
      </c>
      <c r="M68" s="34" t="s">
        <v>1041</v>
      </c>
      <c r="N68" s="34" t="s">
        <v>3155</v>
      </c>
      <c r="O68" s="34" t="s">
        <v>4881</v>
      </c>
      <c r="P68" s="34" t="s">
        <v>4170</v>
      </c>
      <c r="Q68" s="34" t="s">
        <v>4170</v>
      </c>
      <c r="R68" s="34" t="s">
        <v>4170</v>
      </c>
      <c r="S68" s="34" t="s">
        <v>4170</v>
      </c>
      <c r="T68" s="34" t="s">
        <v>4170</v>
      </c>
      <c r="U68" s="34" t="s">
        <v>4170</v>
      </c>
      <c r="V68" s="34" t="s">
        <v>4170</v>
      </c>
      <c r="W68" s="34" t="s">
        <v>4170</v>
      </c>
      <c r="X68" s="34" t="s">
        <v>4170</v>
      </c>
      <c r="Y68" s="34" t="s">
        <v>4170</v>
      </c>
      <c r="Z68" s="34" t="s">
        <v>4170</v>
      </c>
      <c r="AB68" s="34" t="s">
        <v>3187</v>
      </c>
      <c r="AD68" s="34" t="s">
        <v>3244</v>
      </c>
      <c r="AG68" s="34" t="s">
        <v>3312</v>
      </c>
      <c r="AH68" s="34" t="s">
        <v>1044</v>
      </c>
      <c r="AI68" s="34" t="s">
        <v>1044</v>
      </c>
      <c r="AJ68" s="34" t="s">
        <v>1044</v>
      </c>
      <c r="AK68" s="34" t="s">
        <v>1044</v>
      </c>
      <c r="AM68" s="34" t="s">
        <v>1044</v>
      </c>
      <c r="AN68" s="34" t="s">
        <v>3312</v>
      </c>
      <c r="AP68" s="34" t="s">
        <v>1044</v>
      </c>
      <c r="AY68" s="34" t="s">
        <v>3487</v>
      </c>
      <c r="BA68" s="34" t="s">
        <v>1044</v>
      </c>
      <c r="BB68" s="34" t="s">
        <v>3557</v>
      </c>
      <c r="BC68" s="34" t="s">
        <v>4170</v>
      </c>
      <c r="BD68" s="34" t="s">
        <v>4170</v>
      </c>
      <c r="BE68" s="34" t="s">
        <v>4170</v>
      </c>
      <c r="BF68" s="34" t="s">
        <v>4170</v>
      </c>
      <c r="BG68" s="34" t="s">
        <v>4170</v>
      </c>
      <c r="BH68" s="34" t="s">
        <v>4170</v>
      </c>
      <c r="BI68" s="34" t="s">
        <v>4881</v>
      </c>
      <c r="BJ68" s="34" t="s">
        <v>4170</v>
      </c>
      <c r="BR68" s="34" t="s">
        <v>1041</v>
      </c>
      <c r="BS68" s="34" t="s">
        <v>1041</v>
      </c>
      <c r="BT68" s="34" t="s">
        <v>1041</v>
      </c>
      <c r="BW68" s="34" t="s">
        <v>1041</v>
      </c>
      <c r="CQ68" s="34" t="s">
        <v>3642</v>
      </c>
      <c r="CR68" s="34" t="s">
        <v>3657</v>
      </c>
      <c r="CU68" s="34" t="s">
        <v>7735</v>
      </c>
      <c r="CV68" s="34" t="s">
        <v>6372</v>
      </c>
      <c r="CW68" s="34" t="s">
        <v>4226</v>
      </c>
      <c r="CX68" s="34" t="s">
        <v>4546</v>
      </c>
      <c r="CY68" s="34" t="s">
        <v>5449</v>
      </c>
      <c r="DA68" s="34" t="s">
        <v>4560</v>
      </c>
      <c r="DC68" s="34" t="s">
        <v>5096</v>
      </c>
      <c r="DF68" s="34" t="s">
        <v>5993</v>
      </c>
    </row>
    <row r="69" spans="1:110">
      <c r="A69" s="34" t="s">
        <v>6373</v>
      </c>
      <c r="B69" s="34" t="s">
        <v>4881</v>
      </c>
      <c r="C69" s="34">
        <v>46</v>
      </c>
      <c r="D69" s="34" t="s">
        <v>440</v>
      </c>
      <c r="E69" s="34" t="s">
        <v>4881</v>
      </c>
      <c r="F69" s="34" t="s">
        <v>4170</v>
      </c>
      <c r="G69" s="34" t="s">
        <v>4881</v>
      </c>
      <c r="H69" s="34" t="s">
        <v>4170</v>
      </c>
      <c r="I69" s="34" t="s">
        <v>4170</v>
      </c>
      <c r="J69" s="34" t="s">
        <v>4170</v>
      </c>
      <c r="K69" s="34" t="s">
        <v>4170</v>
      </c>
      <c r="L69" s="34" t="s">
        <v>4881</v>
      </c>
      <c r="M69" s="34" t="s">
        <v>1041</v>
      </c>
      <c r="N69" s="34" t="s">
        <v>3155</v>
      </c>
      <c r="O69" s="34" t="s">
        <v>4881</v>
      </c>
      <c r="P69" s="34" t="s">
        <v>4170</v>
      </c>
      <c r="Q69" s="34" t="s">
        <v>4170</v>
      </c>
      <c r="R69" s="34" t="s">
        <v>4170</v>
      </c>
      <c r="S69" s="34" t="s">
        <v>4170</v>
      </c>
      <c r="T69" s="34" t="s">
        <v>4170</v>
      </c>
      <c r="U69" s="34" t="s">
        <v>4170</v>
      </c>
      <c r="V69" s="34" t="s">
        <v>4170</v>
      </c>
      <c r="W69" s="34" t="s">
        <v>4170</v>
      </c>
      <c r="X69" s="34" t="s">
        <v>4170</v>
      </c>
      <c r="Y69" s="34" t="s">
        <v>4170</v>
      </c>
      <c r="Z69" s="34" t="s">
        <v>4170</v>
      </c>
      <c r="AB69" s="34" t="s">
        <v>3187</v>
      </c>
      <c r="AD69" s="34" t="s">
        <v>3241</v>
      </c>
      <c r="AG69" s="34" t="s">
        <v>3315</v>
      </c>
      <c r="AH69" s="34" t="s">
        <v>1044</v>
      </c>
      <c r="AI69" s="34" t="s">
        <v>1044</v>
      </c>
      <c r="AJ69" s="34" t="s">
        <v>1044</v>
      </c>
      <c r="AK69" s="34" t="s">
        <v>1044</v>
      </c>
      <c r="AM69" s="34" t="s">
        <v>1044</v>
      </c>
      <c r="AN69" s="34" t="s">
        <v>3338</v>
      </c>
      <c r="AP69" s="34" t="s">
        <v>1044</v>
      </c>
      <c r="AY69" s="34" t="s">
        <v>3487</v>
      </c>
      <c r="BA69" s="34" t="s">
        <v>1044</v>
      </c>
      <c r="BB69" s="34" t="s">
        <v>3545</v>
      </c>
      <c r="BC69" s="34" t="s">
        <v>4170</v>
      </c>
      <c r="BD69" s="34" t="s">
        <v>4170</v>
      </c>
      <c r="BE69" s="34" t="s">
        <v>4881</v>
      </c>
      <c r="BF69" s="34" t="s">
        <v>4170</v>
      </c>
      <c r="BG69" s="34" t="s">
        <v>4170</v>
      </c>
      <c r="BH69" s="34" t="s">
        <v>4170</v>
      </c>
      <c r="BI69" s="34" t="s">
        <v>4170</v>
      </c>
      <c r="BJ69" s="34" t="s">
        <v>4170</v>
      </c>
      <c r="BM69" s="34" t="s">
        <v>3561</v>
      </c>
      <c r="BQ69" s="34" t="s">
        <v>1044</v>
      </c>
      <c r="BR69" s="34" t="s">
        <v>1041</v>
      </c>
      <c r="BS69" s="34" t="s">
        <v>1041</v>
      </c>
      <c r="BT69" s="34" t="s">
        <v>1041</v>
      </c>
      <c r="BW69" s="34" t="s">
        <v>1041</v>
      </c>
      <c r="CQ69" s="34" t="s">
        <v>3642</v>
      </c>
      <c r="CR69" s="34" t="s">
        <v>3657</v>
      </c>
      <c r="CU69" s="34" t="s">
        <v>7736</v>
      </c>
      <c r="CV69" s="34" t="s">
        <v>4967</v>
      </c>
      <c r="CW69" s="34" t="s">
        <v>4226</v>
      </c>
      <c r="CX69" s="34" t="s">
        <v>4542</v>
      </c>
      <c r="CY69" s="34" t="s">
        <v>5447</v>
      </c>
      <c r="CZ69" s="34" t="s">
        <v>4560</v>
      </c>
      <c r="DA69" s="34" t="s">
        <v>4560</v>
      </c>
      <c r="DB69" s="34" t="s">
        <v>1046</v>
      </c>
      <c r="DC69" s="34" t="s">
        <v>5096</v>
      </c>
      <c r="DF69" s="34" t="s">
        <v>5993</v>
      </c>
    </row>
    <row r="70" spans="1:110">
      <c r="A70" s="34" t="s">
        <v>6373</v>
      </c>
      <c r="B70" s="34" t="s">
        <v>4609</v>
      </c>
      <c r="C70" s="34">
        <v>9</v>
      </c>
      <c r="D70" s="34" t="s">
        <v>442</v>
      </c>
      <c r="E70" s="34" t="s">
        <v>4170</v>
      </c>
      <c r="F70" s="34" t="s">
        <v>4881</v>
      </c>
      <c r="G70" s="34" t="s">
        <v>4170</v>
      </c>
      <c r="H70" s="34" t="s">
        <v>4170</v>
      </c>
      <c r="I70" s="34" t="s">
        <v>4170</v>
      </c>
      <c r="J70" s="34" t="s">
        <v>4881</v>
      </c>
      <c r="K70" s="34" t="s">
        <v>4170</v>
      </c>
      <c r="L70" s="34" t="s">
        <v>4170</v>
      </c>
      <c r="N70" s="34" t="s">
        <v>3155</v>
      </c>
      <c r="O70" s="34" t="s">
        <v>4881</v>
      </c>
      <c r="P70" s="34" t="s">
        <v>4170</v>
      </c>
      <c r="Q70" s="34" t="s">
        <v>4170</v>
      </c>
      <c r="R70" s="34" t="s">
        <v>4170</v>
      </c>
      <c r="S70" s="34" t="s">
        <v>4170</v>
      </c>
      <c r="T70" s="34" t="s">
        <v>4170</v>
      </c>
      <c r="U70" s="34" t="s">
        <v>4170</v>
      </c>
      <c r="V70" s="34" t="s">
        <v>4170</v>
      </c>
      <c r="W70" s="34" t="s">
        <v>4170</v>
      </c>
      <c r="X70" s="34" t="s">
        <v>4170</v>
      </c>
      <c r="Y70" s="34" t="s">
        <v>4170</v>
      </c>
      <c r="Z70" s="34" t="s">
        <v>4170</v>
      </c>
      <c r="AB70" s="34" t="s">
        <v>3187</v>
      </c>
      <c r="AE70" s="34" t="s">
        <v>3259</v>
      </c>
      <c r="BB70" s="34" t="s">
        <v>3557</v>
      </c>
      <c r="BC70" s="34" t="s">
        <v>4170</v>
      </c>
      <c r="BD70" s="34" t="s">
        <v>4170</v>
      </c>
      <c r="BE70" s="34" t="s">
        <v>4170</v>
      </c>
      <c r="BF70" s="34" t="s">
        <v>4170</v>
      </c>
      <c r="BG70" s="34" t="s">
        <v>4170</v>
      </c>
      <c r="BH70" s="34" t="s">
        <v>4170</v>
      </c>
      <c r="BI70" s="34" t="s">
        <v>4881</v>
      </c>
      <c r="BJ70" s="34" t="s">
        <v>4170</v>
      </c>
      <c r="BR70" s="34" t="s">
        <v>1044</v>
      </c>
      <c r="BS70" s="34" t="s">
        <v>1044</v>
      </c>
      <c r="CR70" s="34" t="s">
        <v>3657</v>
      </c>
      <c r="CU70" s="34" t="s">
        <v>7737</v>
      </c>
      <c r="CV70" s="34" t="s">
        <v>4967</v>
      </c>
      <c r="CW70" s="34" t="s">
        <v>4226</v>
      </c>
      <c r="CX70" s="34" t="s">
        <v>4619</v>
      </c>
      <c r="CY70" s="34" t="s">
        <v>5454</v>
      </c>
      <c r="DC70" s="34" t="s">
        <v>5096</v>
      </c>
      <c r="DE70" s="34" t="s">
        <v>4649</v>
      </c>
      <c r="DF70" s="34" t="s">
        <v>5993</v>
      </c>
    </row>
    <row r="71" spans="1:110">
      <c r="A71" s="34" t="s">
        <v>6373</v>
      </c>
      <c r="B71" s="34" t="s">
        <v>4848</v>
      </c>
      <c r="C71" s="34">
        <v>17</v>
      </c>
      <c r="D71" s="34" t="s">
        <v>442</v>
      </c>
      <c r="E71" s="34" t="s">
        <v>4170</v>
      </c>
      <c r="F71" s="34" t="s">
        <v>4881</v>
      </c>
      <c r="G71" s="34" t="s">
        <v>4170</v>
      </c>
      <c r="H71" s="34" t="s">
        <v>4170</v>
      </c>
      <c r="I71" s="34" t="s">
        <v>4170</v>
      </c>
      <c r="J71" s="34" t="s">
        <v>4881</v>
      </c>
      <c r="K71" s="34" t="s">
        <v>4170</v>
      </c>
      <c r="L71" s="34" t="s">
        <v>4170</v>
      </c>
      <c r="M71" s="34" t="s">
        <v>1044</v>
      </c>
      <c r="N71" s="34" t="s">
        <v>3155</v>
      </c>
      <c r="O71" s="34" t="s">
        <v>4881</v>
      </c>
      <c r="P71" s="34" t="s">
        <v>4170</v>
      </c>
      <c r="Q71" s="34" t="s">
        <v>4170</v>
      </c>
      <c r="R71" s="34" t="s">
        <v>4170</v>
      </c>
      <c r="S71" s="34" t="s">
        <v>4170</v>
      </c>
      <c r="T71" s="34" t="s">
        <v>4170</v>
      </c>
      <c r="U71" s="34" t="s">
        <v>4170</v>
      </c>
      <c r="V71" s="34" t="s">
        <v>4170</v>
      </c>
      <c r="W71" s="34" t="s">
        <v>4170</v>
      </c>
      <c r="X71" s="34" t="s">
        <v>4170</v>
      </c>
      <c r="Y71" s="34" t="s">
        <v>4170</v>
      </c>
      <c r="Z71" s="34" t="s">
        <v>4170</v>
      </c>
      <c r="AB71" s="34" t="s">
        <v>3187</v>
      </c>
      <c r="AD71" s="34" t="s">
        <v>3229</v>
      </c>
      <c r="AE71" s="34" t="s">
        <v>3265</v>
      </c>
      <c r="AG71" s="34" t="s">
        <v>3306</v>
      </c>
      <c r="AH71" s="34" t="s">
        <v>1044</v>
      </c>
      <c r="AI71" s="34" t="s">
        <v>1044</v>
      </c>
      <c r="AJ71" s="34" t="s">
        <v>1044</v>
      </c>
      <c r="AK71" s="34" t="s">
        <v>1044</v>
      </c>
      <c r="AM71" s="34" t="s">
        <v>1044</v>
      </c>
      <c r="AN71" s="34" t="s">
        <v>3341</v>
      </c>
      <c r="AP71" s="34" t="s">
        <v>1041</v>
      </c>
      <c r="AY71" s="34" t="s">
        <v>3487</v>
      </c>
      <c r="BA71" s="34" t="s">
        <v>1044</v>
      </c>
      <c r="BB71" s="34" t="s">
        <v>3557</v>
      </c>
      <c r="BC71" s="34" t="s">
        <v>4170</v>
      </c>
      <c r="BD71" s="34" t="s">
        <v>4170</v>
      </c>
      <c r="BE71" s="34" t="s">
        <v>4170</v>
      </c>
      <c r="BF71" s="34" t="s">
        <v>4170</v>
      </c>
      <c r="BG71" s="34" t="s">
        <v>4170</v>
      </c>
      <c r="BH71" s="34" t="s">
        <v>4170</v>
      </c>
      <c r="BI71" s="34" t="s">
        <v>4881</v>
      </c>
      <c r="BJ71" s="34" t="s">
        <v>4170</v>
      </c>
      <c r="BR71" s="34" t="s">
        <v>1041</v>
      </c>
      <c r="BS71" s="34" t="s">
        <v>1044</v>
      </c>
      <c r="CR71" s="34" t="s">
        <v>3657</v>
      </c>
      <c r="CU71" s="34" t="s">
        <v>7738</v>
      </c>
      <c r="CV71" s="34" t="s">
        <v>4967</v>
      </c>
      <c r="CW71" s="34" t="s">
        <v>4226</v>
      </c>
      <c r="CX71" s="34" t="s">
        <v>4611</v>
      </c>
      <c r="CY71" s="34" t="s">
        <v>5451</v>
      </c>
      <c r="DA71" s="34" t="s">
        <v>4560</v>
      </c>
      <c r="DC71" s="34" t="s">
        <v>5096</v>
      </c>
      <c r="DD71" s="34" t="s">
        <v>6185</v>
      </c>
      <c r="DF71" s="34" t="s">
        <v>5993</v>
      </c>
    </row>
    <row r="72" spans="1:110">
      <c r="A72" s="34" t="s">
        <v>6375</v>
      </c>
      <c r="B72" s="34" t="s">
        <v>4881</v>
      </c>
      <c r="C72" s="34">
        <v>40</v>
      </c>
      <c r="D72" s="34" t="s">
        <v>440</v>
      </c>
      <c r="E72" s="34" t="s">
        <v>4881</v>
      </c>
      <c r="F72" s="34" t="s">
        <v>4170</v>
      </c>
      <c r="G72" s="34" t="s">
        <v>4881</v>
      </c>
      <c r="H72" s="34" t="s">
        <v>4170</v>
      </c>
      <c r="I72" s="34" t="s">
        <v>4170</v>
      </c>
      <c r="J72" s="34" t="s">
        <v>4170</v>
      </c>
      <c r="K72" s="34" t="s">
        <v>4170</v>
      </c>
      <c r="L72" s="34" t="s">
        <v>4881</v>
      </c>
      <c r="M72" s="34" t="s">
        <v>1041</v>
      </c>
      <c r="N72" s="34" t="s">
        <v>3155</v>
      </c>
      <c r="O72" s="34" t="s">
        <v>4881</v>
      </c>
      <c r="P72" s="34" t="s">
        <v>4170</v>
      </c>
      <c r="Q72" s="34" t="s">
        <v>4170</v>
      </c>
      <c r="R72" s="34" t="s">
        <v>4170</v>
      </c>
      <c r="S72" s="34" t="s">
        <v>4170</v>
      </c>
      <c r="T72" s="34" t="s">
        <v>4170</v>
      </c>
      <c r="U72" s="34" t="s">
        <v>4170</v>
      </c>
      <c r="V72" s="34" t="s">
        <v>4170</v>
      </c>
      <c r="W72" s="34" t="s">
        <v>4170</v>
      </c>
      <c r="X72" s="34" t="s">
        <v>4170</v>
      </c>
      <c r="Y72" s="34" t="s">
        <v>4170</v>
      </c>
      <c r="Z72" s="34" t="s">
        <v>4170</v>
      </c>
      <c r="AB72" s="34" t="s">
        <v>3187</v>
      </c>
      <c r="AD72" s="34" t="s">
        <v>3244</v>
      </c>
      <c r="AG72" s="34" t="s">
        <v>3309</v>
      </c>
      <c r="AH72" s="34" t="s">
        <v>1044</v>
      </c>
      <c r="AI72" s="34" t="s">
        <v>1044</v>
      </c>
      <c r="AJ72" s="34" t="s">
        <v>1044</v>
      </c>
      <c r="AK72" s="34" t="s">
        <v>1044</v>
      </c>
      <c r="AM72" s="34" t="s">
        <v>1044</v>
      </c>
      <c r="AN72" s="34" t="s">
        <v>3335</v>
      </c>
      <c r="AP72" s="34" t="s">
        <v>1044</v>
      </c>
      <c r="AY72" s="34" t="s">
        <v>3487</v>
      </c>
      <c r="BA72" s="34" t="s">
        <v>1044</v>
      </c>
      <c r="BB72" s="34" t="s">
        <v>3557</v>
      </c>
      <c r="BC72" s="34" t="s">
        <v>4170</v>
      </c>
      <c r="BD72" s="34" t="s">
        <v>4170</v>
      </c>
      <c r="BE72" s="34" t="s">
        <v>4170</v>
      </c>
      <c r="BF72" s="34" t="s">
        <v>4170</v>
      </c>
      <c r="BG72" s="34" t="s">
        <v>4170</v>
      </c>
      <c r="BH72" s="34" t="s">
        <v>4170</v>
      </c>
      <c r="BI72" s="34" t="s">
        <v>4881</v>
      </c>
      <c r="BJ72" s="34" t="s">
        <v>4170</v>
      </c>
      <c r="BR72" s="34" t="s">
        <v>1041</v>
      </c>
      <c r="BS72" s="34" t="s">
        <v>1041</v>
      </c>
      <c r="BT72" s="34" t="s">
        <v>1041</v>
      </c>
      <c r="BW72" s="34" t="s">
        <v>1041</v>
      </c>
      <c r="CQ72" s="34" t="s">
        <v>3645</v>
      </c>
      <c r="CR72" s="34" t="s">
        <v>3657</v>
      </c>
      <c r="CU72" s="34" t="s">
        <v>7739</v>
      </c>
      <c r="CV72" s="34" t="s">
        <v>5329</v>
      </c>
      <c r="CW72" s="34" t="s">
        <v>4226</v>
      </c>
      <c r="CX72" s="34" t="s">
        <v>4542</v>
      </c>
      <c r="CY72" s="34" t="s">
        <v>5447</v>
      </c>
      <c r="CZ72" s="34" t="s">
        <v>4560</v>
      </c>
      <c r="DA72" s="34" t="s">
        <v>4560</v>
      </c>
      <c r="DC72" s="34" t="s">
        <v>5096</v>
      </c>
      <c r="DF72" s="34" t="s">
        <v>5993</v>
      </c>
    </row>
    <row r="73" spans="1:110">
      <c r="A73" s="34" t="s">
        <v>6375</v>
      </c>
      <c r="B73" s="34" t="s">
        <v>4609</v>
      </c>
      <c r="C73" s="34">
        <v>75</v>
      </c>
      <c r="D73" s="34" t="s">
        <v>440</v>
      </c>
      <c r="E73" s="34" t="s">
        <v>4881</v>
      </c>
      <c r="F73" s="34" t="s">
        <v>4170</v>
      </c>
      <c r="G73" s="34" t="s">
        <v>4881</v>
      </c>
      <c r="H73" s="34" t="s">
        <v>4170</v>
      </c>
      <c r="I73" s="34" t="s">
        <v>4170</v>
      </c>
      <c r="J73" s="34" t="s">
        <v>4170</v>
      </c>
      <c r="K73" s="34" t="s">
        <v>4170</v>
      </c>
      <c r="L73" s="34" t="s">
        <v>4170</v>
      </c>
      <c r="M73" s="34" t="s">
        <v>1041</v>
      </c>
      <c r="N73" s="34" t="s">
        <v>3155</v>
      </c>
      <c r="O73" s="34" t="s">
        <v>4881</v>
      </c>
      <c r="P73" s="34" t="s">
        <v>4170</v>
      </c>
      <c r="Q73" s="34" t="s">
        <v>4170</v>
      </c>
      <c r="R73" s="34" t="s">
        <v>4170</v>
      </c>
      <c r="S73" s="34" t="s">
        <v>4170</v>
      </c>
      <c r="T73" s="34" t="s">
        <v>4170</v>
      </c>
      <c r="U73" s="34" t="s">
        <v>4170</v>
      </c>
      <c r="V73" s="34" t="s">
        <v>4170</v>
      </c>
      <c r="W73" s="34" t="s">
        <v>4170</v>
      </c>
      <c r="X73" s="34" t="s">
        <v>4170</v>
      </c>
      <c r="Y73" s="34" t="s">
        <v>4170</v>
      </c>
      <c r="Z73" s="34" t="s">
        <v>4170</v>
      </c>
      <c r="AB73" s="34" t="s">
        <v>3187</v>
      </c>
      <c r="AD73" s="34" t="s">
        <v>3238</v>
      </c>
      <c r="AG73" s="34" t="s">
        <v>3312</v>
      </c>
      <c r="AH73" s="34" t="s">
        <v>1044</v>
      </c>
      <c r="AI73" s="34" t="s">
        <v>1044</v>
      </c>
      <c r="AJ73" s="34" t="s">
        <v>1044</v>
      </c>
      <c r="AK73" s="34" t="s">
        <v>1044</v>
      </c>
      <c r="AM73" s="34" t="s">
        <v>1044</v>
      </c>
      <c r="AN73" s="34" t="s">
        <v>3312</v>
      </c>
      <c r="AP73" s="34" t="s">
        <v>1044</v>
      </c>
      <c r="AY73" s="34" t="s">
        <v>3487</v>
      </c>
      <c r="BA73" s="34" t="s">
        <v>1044</v>
      </c>
      <c r="BB73" s="34" t="s">
        <v>7703</v>
      </c>
      <c r="BC73" s="34" t="s">
        <v>4170</v>
      </c>
      <c r="BD73" s="34" t="s">
        <v>4170</v>
      </c>
      <c r="BE73" s="34" t="s">
        <v>4881</v>
      </c>
      <c r="BF73" s="34" t="s">
        <v>4170</v>
      </c>
      <c r="BG73" s="34" t="s">
        <v>4881</v>
      </c>
      <c r="BH73" s="34" t="s">
        <v>4170</v>
      </c>
      <c r="BI73" s="34" t="s">
        <v>4170</v>
      </c>
      <c r="BJ73" s="34" t="s">
        <v>4170</v>
      </c>
      <c r="BM73" s="34" t="s">
        <v>3564</v>
      </c>
      <c r="BO73" s="34" t="s">
        <v>3561</v>
      </c>
      <c r="BQ73" s="34" t="s">
        <v>3574</v>
      </c>
      <c r="BR73" s="34" t="s">
        <v>1041</v>
      </c>
      <c r="BS73" s="34" t="s">
        <v>1041</v>
      </c>
      <c r="BT73" s="34" t="s">
        <v>1041</v>
      </c>
      <c r="BW73" s="34" t="s">
        <v>1041</v>
      </c>
      <c r="CQ73" s="34" t="s">
        <v>3645</v>
      </c>
      <c r="CR73" s="34" t="s">
        <v>3657</v>
      </c>
      <c r="CU73" s="34" t="s">
        <v>7740</v>
      </c>
      <c r="CV73" s="34" t="s">
        <v>5329</v>
      </c>
      <c r="CW73" s="34" t="s">
        <v>4226</v>
      </c>
      <c r="CX73" s="34" t="s">
        <v>4546</v>
      </c>
      <c r="CY73" s="34" t="s">
        <v>5449</v>
      </c>
      <c r="DA73" s="34" t="s">
        <v>4560</v>
      </c>
      <c r="DB73" s="34" t="s">
        <v>1043</v>
      </c>
      <c r="DC73" s="34" t="s">
        <v>5094</v>
      </c>
      <c r="DF73" s="34" t="s">
        <v>5993</v>
      </c>
    </row>
    <row r="74" spans="1:110">
      <c r="A74" s="34" t="s">
        <v>6379</v>
      </c>
      <c r="B74" s="34" t="s">
        <v>4881</v>
      </c>
      <c r="C74" s="34">
        <v>60</v>
      </c>
      <c r="D74" s="34" t="s">
        <v>440</v>
      </c>
      <c r="E74" s="34" t="s">
        <v>4881</v>
      </c>
      <c r="F74" s="34" t="s">
        <v>4170</v>
      </c>
      <c r="G74" s="34" t="s">
        <v>4881</v>
      </c>
      <c r="H74" s="34" t="s">
        <v>4170</v>
      </c>
      <c r="I74" s="34" t="s">
        <v>4170</v>
      </c>
      <c r="J74" s="34" t="s">
        <v>4170</v>
      </c>
      <c r="K74" s="34" t="s">
        <v>4170</v>
      </c>
      <c r="L74" s="34" t="s">
        <v>4170</v>
      </c>
      <c r="M74" s="34" t="s">
        <v>1041</v>
      </c>
      <c r="N74" s="34" t="s">
        <v>3155</v>
      </c>
      <c r="O74" s="34" t="s">
        <v>4881</v>
      </c>
      <c r="P74" s="34" t="s">
        <v>4170</v>
      </c>
      <c r="Q74" s="34" t="s">
        <v>4170</v>
      </c>
      <c r="R74" s="34" t="s">
        <v>4170</v>
      </c>
      <c r="S74" s="34" t="s">
        <v>4170</v>
      </c>
      <c r="T74" s="34" t="s">
        <v>4170</v>
      </c>
      <c r="U74" s="34" t="s">
        <v>4170</v>
      </c>
      <c r="V74" s="34" t="s">
        <v>4170</v>
      </c>
      <c r="W74" s="34" t="s">
        <v>4170</v>
      </c>
      <c r="X74" s="34" t="s">
        <v>4170</v>
      </c>
      <c r="Y74" s="34" t="s">
        <v>4170</v>
      </c>
      <c r="Z74" s="34" t="s">
        <v>4170</v>
      </c>
      <c r="AB74" s="34" t="s">
        <v>3187</v>
      </c>
      <c r="AD74" s="34" t="s">
        <v>3238</v>
      </c>
      <c r="AG74" s="34" t="s">
        <v>3291</v>
      </c>
      <c r="AH74" s="34" t="s">
        <v>1041</v>
      </c>
      <c r="AI74" s="34" t="s">
        <v>1044</v>
      </c>
      <c r="AJ74" s="34" t="s">
        <v>1044</v>
      </c>
      <c r="AQ74" s="34" t="s">
        <v>3399</v>
      </c>
      <c r="AS74" s="34" t="s">
        <v>3426</v>
      </c>
      <c r="AU74" s="34" t="s">
        <v>3444</v>
      </c>
      <c r="AV74" s="34" t="s">
        <v>154</v>
      </c>
      <c r="AW74" s="34" t="s">
        <v>3452</v>
      </c>
      <c r="AX74" s="34" t="s">
        <v>3476</v>
      </c>
      <c r="AY74" s="34" t="s">
        <v>3253</v>
      </c>
      <c r="BB74" s="34" t="s">
        <v>3557</v>
      </c>
      <c r="BC74" s="34" t="s">
        <v>4170</v>
      </c>
      <c r="BD74" s="34" t="s">
        <v>4170</v>
      </c>
      <c r="BE74" s="34" t="s">
        <v>4170</v>
      </c>
      <c r="BF74" s="34" t="s">
        <v>4170</v>
      </c>
      <c r="BG74" s="34" t="s">
        <v>4170</v>
      </c>
      <c r="BH74" s="34" t="s">
        <v>4170</v>
      </c>
      <c r="BI74" s="34" t="s">
        <v>4881</v>
      </c>
      <c r="BJ74" s="34" t="s">
        <v>4170</v>
      </c>
      <c r="BR74" s="34" t="s">
        <v>1044</v>
      </c>
      <c r="BS74" s="34" t="s">
        <v>1044</v>
      </c>
      <c r="CR74" s="34" t="s">
        <v>3657</v>
      </c>
      <c r="CU74" s="34" t="s">
        <v>7741</v>
      </c>
      <c r="CV74" s="34" t="s">
        <v>5524</v>
      </c>
      <c r="CW74" s="34" t="s">
        <v>4226</v>
      </c>
      <c r="CX74" s="34" t="s">
        <v>4546</v>
      </c>
      <c r="CY74" s="34" t="s">
        <v>5449</v>
      </c>
      <c r="CZ74" s="34" t="s">
        <v>4556</v>
      </c>
      <c r="DA74" s="34" t="s">
        <v>4556</v>
      </c>
      <c r="DC74" s="34" t="s">
        <v>5096</v>
      </c>
      <c r="DF74" s="34" t="s">
        <v>5992</v>
      </c>
    </row>
    <row r="75" spans="1:110">
      <c r="A75" s="34" t="s">
        <v>6381</v>
      </c>
      <c r="B75" s="34" t="s">
        <v>4881</v>
      </c>
      <c r="C75" s="34">
        <v>63</v>
      </c>
      <c r="D75" s="34" t="s">
        <v>440</v>
      </c>
      <c r="E75" s="34" t="s">
        <v>4881</v>
      </c>
      <c r="F75" s="34" t="s">
        <v>4170</v>
      </c>
      <c r="G75" s="34" t="s">
        <v>4881</v>
      </c>
      <c r="H75" s="34" t="s">
        <v>4170</v>
      </c>
      <c r="I75" s="34" t="s">
        <v>4170</v>
      </c>
      <c r="J75" s="34" t="s">
        <v>4170</v>
      </c>
      <c r="K75" s="34" t="s">
        <v>4170</v>
      </c>
      <c r="L75" s="34" t="s">
        <v>4170</v>
      </c>
      <c r="M75" s="34" t="s">
        <v>1041</v>
      </c>
      <c r="N75" s="34" t="s">
        <v>3155</v>
      </c>
      <c r="O75" s="34" t="s">
        <v>4881</v>
      </c>
      <c r="P75" s="34" t="s">
        <v>4170</v>
      </c>
      <c r="Q75" s="34" t="s">
        <v>4170</v>
      </c>
      <c r="R75" s="34" t="s">
        <v>4170</v>
      </c>
      <c r="S75" s="34" t="s">
        <v>4170</v>
      </c>
      <c r="T75" s="34" t="s">
        <v>4170</v>
      </c>
      <c r="U75" s="34" t="s">
        <v>4170</v>
      </c>
      <c r="V75" s="34" t="s">
        <v>4170</v>
      </c>
      <c r="W75" s="34" t="s">
        <v>4170</v>
      </c>
      <c r="X75" s="34" t="s">
        <v>4170</v>
      </c>
      <c r="Y75" s="34" t="s">
        <v>4170</v>
      </c>
      <c r="Z75" s="34" t="s">
        <v>4170</v>
      </c>
      <c r="AB75" s="34" t="s">
        <v>3187</v>
      </c>
      <c r="AD75" s="34" t="s">
        <v>3238</v>
      </c>
      <c r="AG75" s="34" t="s">
        <v>3312</v>
      </c>
      <c r="AH75" s="34" t="s">
        <v>1044</v>
      </c>
      <c r="AI75" s="34" t="s">
        <v>1044</v>
      </c>
      <c r="AJ75" s="34" t="s">
        <v>1044</v>
      </c>
      <c r="AK75" s="34" t="s">
        <v>1044</v>
      </c>
      <c r="AM75" s="34" t="s">
        <v>1044</v>
      </c>
      <c r="AN75" s="34" t="s">
        <v>3312</v>
      </c>
      <c r="AP75" s="34" t="s">
        <v>1044</v>
      </c>
      <c r="AY75" s="34" t="s">
        <v>3487</v>
      </c>
      <c r="BA75" s="34" t="s">
        <v>1044</v>
      </c>
      <c r="BB75" s="34" t="s">
        <v>3557</v>
      </c>
      <c r="BC75" s="34" t="s">
        <v>4170</v>
      </c>
      <c r="BD75" s="34" t="s">
        <v>4170</v>
      </c>
      <c r="BE75" s="34" t="s">
        <v>4170</v>
      </c>
      <c r="BF75" s="34" t="s">
        <v>4170</v>
      </c>
      <c r="BG75" s="34" t="s">
        <v>4170</v>
      </c>
      <c r="BH75" s="34" t="s">
        <v>4170</v>
      </c>
      <c r="BI75" s="34" t="s">
        <v>4881</v>
      </c>
      <c r="BJ75" s="34" t="s">
        <v>4170</v>
      </c>
      <c r="BR75" s="34" t="s">
        <v>1041</v>
      </c>
      <c r="BS75" s="34" t="s">
        <v>1041</v>
      </c>
      <c r="BT75" s="34" t="s">
        <v>1041</v>
      </c>
      <c r="BW75" s="34" t="s">
        <v>1041</v>
      </c>
      <c r="CQ75" s="34" t="s">
        <v>3645</v>
      </c>
      <c r="CR75" s="34" t="s">
        <v>3657</v>
      </c>
      <c r="CU75" s="34" t="s">
        <v>7742</v>
      </c>
      <c r="CV75" s="34" t="s">
        <v>6384</v>
      </c>
      <c r="CW75" s="34" t="s">
        <v>4226</v>
      </c>
      <c r="CX75" s="34" t="s">
        <v>4546</v>
      </c>
      <c r="CY75" s="34" t="s">
        <v>5449</v>
      </c>
      <c r="CZ75" s="34" t="s">
        <v>4560</v>
      </c>
      <c r="DA75" s="34" t="s">
        <v>4560</v>
      </c>
      <c r="DC75" s="34" t="s">
        <v>5096</v>
      </c>
      <c r="DF75" s="34" t="s">
        <v>5992</v>
      </c>
    </row>
    <row r="76" spans="1:110">
      <c r="A76" s="34" t="s">
        <v>6381</v>
      </c>
      <c r="B76" s="34" t="s">
        <v>4609</v>
      </c>
      <c r="C76" s="34">
        <v>36</v>
      </c>
      <c r="D76" s="34" t="s">
        <v>440</v>
      </c>
      <c r="E76" s="34" t="s">
        <v>4881</v>
      </c>
      <c r="F76" s="34" t="s">
        <v>4170</v>
      </c>
      <c r="G76" s="34" t="s">
        <v>4881</v>
      </c>
      <c r="H76" s="34" t="s">
        <v>4170</v>
      </c>
      <c r="I76" s="34" t="s">
        <v>4170</v>
      </c>
      <c r="J76" s="34" t="s">
        <v>4170</v>
      </c>
      <c r="K76" s="34" t="s">
        <v>4170</v>
      </c>
      <c r="L76" s="34" t="s">
        <v>4881</v>
      </c>
      <c r="M76" s="34" t="s">
        <v>1041</v>
      </c>
      <c r="N76" s="34" t="s">
        <v>3155</v>
      </c>
      <c r="O76" s="34" t="s">
        <v>4881</v>
      </c>
      <c r="P76" s="34" t="s">
        <v>4170</v>
      </c>
      <c r="Q76" s="34" t="s">
        <v>4170</v>
      </c>
      <c r="R76" s="34" t="s">
        <v>4170</v>
      </c>
      <c r="S76" s="34" t="s">
        <v>4170</v>
      </c>
      <c r="T76" s="34" t="s">
        <v>4170</v>
      </c>
      <c r="U76" s="34" t="s">
        <v>4170</v>
      </c>
      <c r="V76" s="34" t="s">
        <v>4170</v>
      </c>
      <c r="W76" s="34" t="s">
        <v>4170</v>
      </c>
      <c r="X76" s="34" t="s">
        <v>4170</v>
      </c>
      <c r="Y76" s="34" t="s">
        <v>4170</v>
      </c>
      <c r="Z76" s="34" t="s">
        <v>4170</v>
      </c>
      <c r="AB76" s="34" t="s">
        <v>3187</v>
      </c>
      <c r="AD76" s="34" t="s">
        <v>3235</v>
      </c>
      <c r="AG76" s="34" t="s">
        <v>3300</v>
      </c>
      <c r="AH76" s="34" t="s">
        <v>1044</v>
      </c>
      <c r="AI76" s="34" t="s">
        <v>1044</v>
      </c>
      <c r="AJ76" s="34" t="s">
        <v>1044</v>
      </c>
      <c r="AK76" s="34" t="s">
        <v>1044</v>
      </c>
      <c r="AM76" s="34" t="s">
        <v>1041</v>
      </c>
      <c r="AP76" s="34" t="s">
        <v>1041</v>
      </c>
      <c r="AY76" s="34" t="s">
        <v>3493</v>
      </c>
      <c r="BA76" s="34" t="s">
        <v>1044</v>
      </c>
      <c r="BB76" s="34" t="s">
        <v>3557</v>
      </c>
      <c r="BC76" s="34" t="s">
        <v>4170</v>
      </c>
      <c r="BD76" s="34" t="s">
        <v>4170</v>
      </c>
      <c r="BE76" s="34" t="s">
        <v>4170</v>
      </c>
      <c r="BF76" s="34" t="s">
        <v>4170</v>
      </c>
      <c r="BG76" s="34" t="s">
        <v>4170</v>
      </c>
      <c r="BH76" s="34" t="s">
        <v>4170</v>
      </c>
      <c r="BI76" s="34" t="s">
        <v>4881</v>
      </c>
      <c r="BJ76" s="34" t="s">
        <v>4170</v>
      </c>
      <c r="BR76" s="34" t="s">
        <v>1044</v>
      </c>
      <c r="BS76" s="34" t="s">
        <v>1044</v>
      </c>
      <c r="CR76" s="34" t="s">
        <v>3657</v>
      </c>
      <c r="CU76" s="34" t="s">
        <v>7743</v>
      </c>
      <c r="CV76" s="34" t="s">
        <v>6384</v>
      </c>
      <c r="CW76" s="34" t="s">
        <v>4226</v>
      </c>
      <c r="CX76" s="34" t="s">
        <v>4542</v>
      </c>
      <c r="CY76" s="34" t="s">
        <v>5447</v>
      </c>
      <c r="DA76" s="34" t="s">
        <v>3302</v>
      </c>
      <c r="DC76" s="34" t="s">
        <v>5096</v>
      </c>
      <c r="DF76" s="34" t="s">
        <v>5992</v>
      </c>
    </row>
    <row r="77" spans="1:110">
      <c r="A77" s="34" t="s">
        <v>6385</v>
      </c>
      <c r="B77" s="34" t="s">
        <v>4881</v>
      </c>
      <c r="C77" s="34">
        <v>72</v>
      </c>
      <c r="D77" s="34" t="s">
        <v>440</v>
      </c>
      <c r="E77" s="34" t="s">
        <v>4881</v>
      </c>
      <c r="F77" s="34" t="s">
        <v>4170</v>
      </c>
      <c r="G77" s="34" t="s">
        <v>4881</v>
      </c>
      <c r="H77" s="34" t="s">
        <v>4170</v>
      </c>
      <c r="I77" s="34" t="s">
        <v>4170</v>
      </c>
      <c r="J77" s="34" t="s">
        <v>4170</v>
      </c>
      <c r="K77" s="34" t="s">
        <v>4170</v>
      </c>
      <c r="L77" s="34" t="s">
        <v>4170</v>
      </c>
      <c r="M77" s="34" t="s">
        <v>1041</v>
      </c>
      <c r="N77" s="34" t="s">
        <v>3155</v>
      </c>
      <c r="O77" s="34" t="s">
        <v>4881</v>
      </c>
      <c r="P77" s="34" t="s">
        <v>4170</v>
      </c>
      <c r="Q77" s="34" t="s">
        <v>4170</v>
      </c>
      <c r="R77" s="34" t="s">
        <v>4170</v>
      </c>
      <c r="S77" s="34" t="s">
        <v>4170</v>
      </c>
      <c r="T77" s="34" t="s">
        <v>4170</v>
      </c>
      <c r="U77" s="34" t="s">
        <v>4170</v>
      </c>
      <c r="V77" s="34" t="s">
        <v>4170</v>
      </c>
      <c r="W77" s="34" t="s">
        <v>4170</v>
      </c>
      <c r="X77" s="34" t="s">
        <v>4170</v>
      </c>
      <c r="Y77" s="34" t="s">
        <v>4170</v>
      </c>
      <c r="Z77" s="34" t="s">
        <v>4170</v>
      </c>
      <c r="AB77" s="34" t="s">
        <v>3187</v>
      </c>
      <c r="AD77" s="34" t="s">
        <v>3238</v>
      </c>
      <c r="AG77" s="34" t="s">
        <v>3312</v>
      </c>
      <c r="AH77" s="34" t="s">
        <v>1044</v>
      </c>
      <c r="AI77" s="34" t="s">
        <v>1044</v>
      </c>
      <c r="AJ77" s="34" t="s">
        <v>1044</v>
      </c>
      <c r="AK77" s="34" t="s">
        <v>1044</v>
      </c>
      <c r="AM77" s="34" t="s">
        <v>1044</v>
      </c>
      <c r="AN77" s="34" t="s">
        <v>3312</v>
      </c>
      <c r="AP77" s="34" t="s">
        <v>1044</v>
      </c>
      <c r="AY77" s="34" t="s">
        <v>3487</v>
      </c>
      <c r="BA77" s="34" t="s">
        <v>1044</v>
      </c>
      <c r="BB77" s="34" t="s">
        <v>3539</v>
      </c>
      <c r="BC77" s="34" t="s">
        <v>4881</v>
      </c>
      <c r="BD77" s="34" t="s">
        <v>4170</v>
      </c>
      <c r="BE77" s="34" t="s">
        <v>4170</v>
      </c>
      <c r="BF77" s="34" t="s">
        <v>4170</v>
      </c>
      <c r="BG77" s="34" t="s">
        <v>4170</v>
      </c>
      <c r="BH77" s="34" t="s">
        <v>4170</v>
      </c>
      <c r="BI77" s="34" t="s">
        <v>4170</v>
      </c>
      <c r="BJ77" s="34" t="s">
        <v>4170</v>
      </c>
      <c r="BK77" s="34" t="s">
        <v>3561</v>
      </c>
      <c r="BQ77" s="34" t="s">
        <v>3574</v>
      </c>
      <c r="BR77" s="34" t="s">
        <v>1041</v>
      </c>
      <c r="BS77" s="34" t="s">
        <v>1044</v>
      </c>
      <c r="CR77" s="34" t="s">
        <v>3657</v>
      </c>
      <c r="CU77" s="34" t="s">
        <v>7744</v>
      </c>
      <c r="CV77" s="34" t="s">
        <v>6386</v>
      </c>
      <c r="CW77" s="34" t="s">
        <v>4226</v>
      </c>
      <c r="CX77" s="34" t="s">
        <v>4546</v>
      </c>
      <c r="CY77" s="34" t="s">
        <v>5449</v>
      </c>
      <c r="CZ77" s="34" t="s">
        <v>4560</v>
      </c>
      <c r="DA77" s="34" t="s">
        <v>4560</v>
      </c>
      <c r="DB77" s="34" t="s">
        <v>1043</v>
      </c>
      <c r="DC77" s="34" t="s">
        <v>5096</v>
      </c>
      <c r="DF77" s="34" t="s">
        <v>5992</v>
      </c>
    </row>
    <row r="78" spans="1:110">
      <c r="A78" s="34" t="s">
        <v>6387</v>
      </c>
      <c r="B78" s="34" t="s">
        <v>4881</v>
      </c>
      <c r="C78" s="34">
        <v>50</v>
      </c>
      <c r="D78" s="34" t="s">
        <v>440</v>
      </c>
      <c r="E78" s="34" t="s">
        <v>4881</v>
      </c>
      <c r="F78" s="34" t="s">
        <v>4170</v>
      </c>
      <c r="G78" s="34" t="s">
        <v>4881</v>
      </c>
      <c r="H78" s="34" t="s">
        <v>4170</v>
      </c>
      <c r="I78" s="34" t="s">
        <v>4170</v>
      </c>
      <c r="J78" s="34" t="s">
        <v>4170</v>
      </c>
      <c r="K78" s="34" t="s">
        <v>4170</v>
      </c>
      <c r="L78" s="34" t="s">
        <v>4881</v>
      </c>
      <c r="M78" s="34" t="s">
        <v>1041</v>
      </c>
      <c r="N78" s="34" t="s">
        <v>3155</v>
      </c>
      <c r="O78" s="34" t="s">
        <v>4881</v>
      </c>
      <c r="P78" s="34" t="s">
        <v>4170</v>
      </c>
      <c r="Q78" s="34" t="s">
        <v>4170</v>
      </c>
      <c r="R78" s="34" t="s">
        <v>4170</v>
      </c>
      <c r="S78" s="34" t="s">
        <v>4170</v>
      </c>
      <c r="T78" s="34" t="s">
        <v>4170</v>
      </c>
      <c r="U78" s="34" t="s">
        <v>4170</v>
      </c>
      <c r="V78" s="34" t="s">
        <v>4170</v>
      </c>
      <c r="W78" s="34" t="s">
        <v>4170</v>
      </c>
      <c r="X78" s="34" t="s">
        <v>4170</v>
      </c>
      <c r="Y78" s="34" t="s">
        <v>4170</v>
      </c>
      <c r="Z78" s="34" t="s">
        <v>4170</v>
      </c>
      <c r="AB78" s="34" t="s">
        <v>3187</v>
      </c>
      <c r="AD78" s="34" t="s">
        <v>3232</v>
      </c>
      <c r="AG78" s="34" t="s">
        <v>3291</v>
      </c>
      <c r="AH78" s="34" t="s">
        <v>1041</v>
      </c>
      <c r="AI78" s="34" t="s">
        <v>1044</v>
      </c>
      <c r="AJ78" s="34" t="s">
        <v>1044</v>
      </c>
      <c r="AQ78" s="34" t="s">
        <v>3399</v>
      </c>
      <c r="AS78" s="34" t="s">
        <v>3415</v>
      </c>
      <c r="AU78" s="34" t="s">
        <v>3444</v>
      </c>
      <c r="AV78" s="34" t="s">
        <v>3449</v>
      </c>
      <c r="AW78" s="34" t="s">
        <v>3452</v>
      </c>
      <c r="AX78" s="34" t="s">
        <v>3473</v>
      </c>
      <c r="AY78" s="34" t="s">
        <v>3253</v>
      </c>
      <c r="BB78" s="34" t="s">
        <v>3545</v>
      </c>
      <c r="BC78" s="34" t="s">
        <v>4170</v>
      </c>
      <c r="BD78" s="34" t="s">
        <v>4170</v>
      </c>
      <c r="BE78" s="34" t="s">
        <v>4881</v>
      </c>
      <c r="BF78" s="34" t="s">
        <v>4170</v>
      </c>
      <c r="BG78" s="34" t="s">
        <v>4170</v>
      </c>
      <c r="BH78" s="34" t="s">
        <v>4170</v>
      </c>
      <c r="BI78" s="34" t="s">
        <v>4170</v>
      </c>
      <c r="BJ78" s="34" t="s">
        <v>4170</v>
      </c>
      <c r="BM78" s="34" t="s">
        <v>3561</v>
      </c>
      <c r="BQ78" s="34" t="s">
        <v>1044</v>
      </c>
      <c r="BR78" s="34" t="s">
        <v>1044</v>
      </c>
      <c r="BS78" s="34" t="s">
        <v>1044</v>
      </c>
      <c r="CR78" s="34" t="s">
        <v>3657</v>
      </c>
      <c r="CU78" s="34" t="s">
        <v>7745</v>
      </c>
      <c r="CV78" s="34" t="s">
        <v>6388</v>
      </c>
      <c r="CW78" s="34" t="s">
        <v>4226</v>
      </c>
      <c r="CX78" s="34" t="s">
        <v>4542</v>
      </c>
      <c r="CY78" s="34" t="s">
        <v>5447</v>
      </c>
      <c r="CZ78" s="34" t="s">
        <v>4556</v>
      </c>
      <c r="DA78" s="34" t="s">
        <v>4556</v>
      </c>
      <c r="DB78" s="34" t="s">
        <v>1046</v>
      </c>
      <c r="DC78" s="34" t="s">
        <v>5096</v>
      </c>
      <c r="DF78" s="34" t="s">
        <v>5992</v>
      </c>
    </row>
    <row r="79" spans="1:110">
      <c r="A79" s="34" t="s">
        <v>6389</v>
      </c>
      <c r="B79" s="34" t="s">
        <v>4881</v>
      </c>
      <c r="C79" s="34">
        <v>70</v>
      </c>
      <c r="D79" s="34" t="s">
        <v>440</v>
      </c>
      <c r="E79" s="34" t="s">
        <v>4881</v>
      </c>
      <c r="F79" s="34" t="s">
        <v>4170</v>
      </c>
      <c r="G79" s="34" t="s">
        <v>4881</v>
      </c>
      <c r="H79" s="34" t="s">
        <v>4170</v>
      </c>
      <c r="I79" s="34" t="s">
        <v>4170</v>
      </c>
      <c r="J79" s="34" t="s">
        <v>4170</v>
      </c>
      <c r="K79" s="34" t="s">
        <v>4170</v>
      </c>
      <c r="L79" s="34" t="s">
        <v>4170</v>
      </c>
      <c r="M79" s="34" t="s">
        <v>1041</v>
      </c>
      <c r="N79" s="34" t="s">
        <v>3155</v>
      </c>
      <c r="O79" s="34" t="s">
        <v>4881</v>
      </c>
      <c r="P79" s="34" t="s">
        <v>4170</v>
      </c>
      <c r="Q79" s="34" t="s">
        <v>4170</v>
      </c>
      <c r="R79" s="34" t="s">
        <v>4170</v>
      </c>
      <c r="S79" s="34" t="s">
        <v>4170</v>
      </c>
      <c r="T79" s="34" t="s">
        <v>4170</v>
      </c>
      <c r="U79" s="34" t="s">
        <v>4170</v>
      </c>
      <c r="V79" s="34" t="s">
        <v>4170</v>
      </c>
      <c r="W79" s="34" t="s">
        <v>4170</v>
      </c>
      <c r="X79" s="34" t="s">
        <v>4170</v>
      </c>
      <c r="Y79" s="34" t="s">
        <v>4170</v>
      </c>
      <c r="Z79" s="34" t="s">
        <v>4170</v>
      </c>
      <c r="AB79" s="34" t="s">
        <v>3187</v>
      </c>
      <c r="AD79" s="34" t="s">
        <v>3241</v>
      </c>
      <c r="AG79" s="34" t="s">
        <v>3312</v>
      </c>
      <c r="AH79" s="34" t="s">
        <v>1044</v>
      </c>
      <c r="AI79" s="34" t="s">
        <v>1044</v>
      </c>
      <c r="AJ79" s="34" t="s">
        <v>1044</v>
      </c>
      <c r="AK79" s="34" t="s">
        <v>1044</v>
      </c>
      <c r="AM79" s="34" t="s">
        <v>1044</v>
      </c>
      <c r="AN79" s="34" t="s">
        <v>3312</v>
      </c>
      <c r="AP79" s="34" t="s">
        <v>1044</v>
      </c>
      <c r="AY79" s="34" t="s">
        <v>3487</v>
      </c>
      <c r="BA79" s="34" t="s">
        <v>1044</v>
      </c>
      <c r="BB79" s="34" t="s">
        <v>3539</v>
      </c>
      <c r="BC79" s="34" t="s">
        <v>4881</v>
      </c>
      <c r="BD79" s="34" t="s">
        <v>4170</v>
      </c>
      <c r="BE79" s="34" t="s">
        <v>4170</v>
      </c>
      <c r="BF79" s="34" t="s">
        <v>4170</v>
      </c>
      <c r="BG79" s="34" t="s">
        <v>4170</v>
      </c>
      <c r="BH79" s="34" t="s">
        <v>4170</v>
      </c>
      <c r="BI79" s="34" t="s">
        <v>4170</v>
      </c>
      <c r="BJ79" s="34" t="s">
        <v>4170</v>
      </c>
      <c r="BK79" s="34" t="s">
        <v>3564</v>
      </c>
      <c r="BQ79" s="34" t="s">
        <v>1044</v>
      </c>
      <c r="BR79" s="34" t="s">
        <v>1044</v>
      </c>
      <c r="BS79" s="34" t="s">
        <v>1044</v>
      </c>
      <c r="CR79" s="34" t="s">
        <v>3657</v>
      </c>
      <c r="CU79" s="34" t="s">
        <v>7746</v>
      </c>
      <c r="CV79" s="34" t="s">
        <v>6391</v>
      </c>
      <c r="CW79" s="34" t="s">
        <v>4226</v>
      </c>
      <c r="CX79" s="34" t="s">
        <v>4546</v>
      </c>
      <c r="CY79" s="34" t="s">
        <v>5449</v>
      </c>
      <c r="CZ79" s="34" t="s">
        <v>4560</v>
      </c>
      <c r="DA79" s="34" t="s">
        <v>4560</v>
      </c>
      <c r="DB79" s="34" t="s">
        <v>1046</v>
      </c>
      <c r="DC79" s="34" t="s">
        <v>5094</v>
      </c>
      <c r="DF79" s="34" t="s">
        <v>5993</v>
      </c>
    </row>
    <row r="80" spans="1:110">
      <c r="A80" s="34" t="s">
        <v>6389</v>
      </c>
      <c r="B80" s="34" t="s">
        <v>4609</v>
      </c>
      <c r="C80" s="34">
        <v>75</v>
      </c>
      <c r="D80" s="34" t="s">
        <v>440</v>
      </c>
      <c r="E80" s="34" t="s">
        <v>4881</v>
      </c>
      <c r="F80" s="34" t="s">
        <v>4170</v>
      </c>
      <c r="G80" s="34" t="s">
        <v>4881</v>
      </c>
      <c r="H80" s="34" t="s">
        <v>4170</v>
      </c>
      <c r="I80" s="34" t="s">
        <v>4170</v>
      </c>
      <c r="J80" s="34" t="s">
        <v>4170</v>
      </c>
      <c r="K80" s="34" t="s">
        <v>4170</v>
      </c>
      <c r="L80" s="34" t="s">
        <v>4170</v>
      </c>
      <c r="M80" s="34" t="s">
        <v>1041</v>
      </c>
      <c r="N80" s="34" t="s">
        <v>3170</v>
      </c>
      <c r="O80" s="34" t="s">
        <v>4170</v>
      </c>
      <c r="P80" s="34" t="s">
        <v>4170</v>
      </c>
      <c r="Q80" s="34" t="s">
        <v>4170</v>
      </c>
      <c r="R80" s="34" t="s">
        <v>4170</v>
      </c>
      <c r="S80" s="34" t="s">
        <v>4170</v>
      </c>
      <c r="T80" s="34" t="s">
        <v>4881</v>
      </c>
      <c r="U80" s="34" t="s">
        <v>4170</v>
      </c>
      <c r="V80" s="34" t="s">
        <v>4170</v>
      </c>
      <c r="W80" s="34" t="s">
        <v>4170</v>
      </c>
      <c r="X80" s="34" t="s">
        <v>4170</v>
      </c>
      <c r="Y80" s="34" t="s">
        <v>4170</v>
      </c>
      <c r="Z80" s="34" t="s">
        <v>4170</v>
      </c>
      <c r="AB80" s="34" t="s">
        <v>3217</v>
      </c>
      <c r="AD80" s="34" t="s">
        <v>3241</v>
      </c>
      <c r="AG80" s="34" t="s">
        <v>3312</v>
      </c>
      <c r="AH80" s="34" t="s">
        <v>1044</v>
      </c>
      <c r="AI80" s="34" t="s">
        <v>1044</v>
      </c>
      <c r="AJ80" s="34" t="s">
        <v>1044</v>
      </c>
      <c r="AK80" s="34" t="s">
        <v>1044</v>
      </c>
      <c r="AM80" s="34" t="s">
        <v>1044</v>
      </c>
      <c r="AN80" s="34" t="s">
        <v>3312</v>
      </c>
      <c r="AP80" s="34" t="s">
        <v>1044</v>
      </c>
      <c r="AY80" s="34" t="s">
        <v>3487</v>
      </c>
      <c r="BA80" s="34" t="s">
        <v>1044</v>
      </c>
      <c r="BB80" s="34" t="s">
        <v>7747</v>
      </c>
      <c r="BC80" s="34" t="s">
        <v>4881</v>
      </c>
      <c r="BD80" s="34" t="s">
        <v>4170</v>
      </c>
      <c r="BE80" s="34" t="s">
        <v>4881</v>
      </c>
      <c r="BF80" s="34" t="s">
        <v>4881</v>
      </c>
      <c r="BG80" s="34" t="s">
        <v>4881</v>
      </c>
      <c r="BH80" s="34" t="s">
        <v>4881</v>
      </c>
      <c r="BI80" s="34" t="s">
        <v>4170</v>
      </c>
      <c r="BJ80" s="34" t="s">
        <v>4170</v>
      </c>
      <c r="BK80" s="34" t="s">
        <v>3567</v>
      </c>
      <c r="BM80" s="34" t="s">
        <v>3564</v>
      </c>
      <c r="BN80" s="34" t="s">
        <v>3567</v>
      </c>
      <c r="BO80" s="34" t="s">
        <v>3567</v>
      </c>
      <c r="BP80" s="34" t="s">
        <v>3567</v>
      </c>
      <c r="BQ80" s="34" t="s">
        <v>3574</v>
      </c>
      <c r="BR80" s="34" t="s">
        <v>1041</v>
      </c>
      <c r="BS80" s="34" t="s">
        <v>1041</v>
      </c>
      <c r="BT80" s="34" t="s">
        <v>1041</v>
      </c>
      <c r="BW80" s="34" t="s">
        <v>1041</v>
      </c>
      <c r="CQ80" s="34" t="s">
        <v>3642</v>
      </c>
      <c r="CR80" s="34" t="s">
        <v>3663</v>
      </c>
      <c r="CU80" s="34" t="s">
        <v>7748</v>
      </c>
      <c r="CV80" s="34" t="s">
        <v>6391</v>
      </c>
      <c r="CW80" s="34" t="s">
        <v>4226</v>
      </c>
      <c r="CX80" s="34" t="s">
        <v>4546</v>
      </c>
      <c r="CY80" s="34" t="s">
        <v>5449</v>
      </c>
      <c r="DA80" s="34" t="s">
        <v>4560</v>
      </c>
      <c r="DB80" s="34" t="s">
        <v>1043</v>
      </c>
      <c r="DC80" s="34" t="s">
        <v>5094</v>
      </c>
      <c r="DF80" s="34" t="s">
        <v>5993</v>
      </c>
    </row>
    <row r="81" spans="1:110">
      <c r="A81" s="34" t="s">
        <v>6392</v>
      </c>
      <c r="B81" s="34" t="s">
        <v>4881</v>
      </c>
      <c r="C81" s="34">
        <v>36</v>
      </c>
      <c r="D81" s="34" t="s">
        <v>440</v>
      </c>
      <c r="E81" s="34" t="s">
        <v>4881</v>
      </c>
      <c r="F81" s="34" t="s">
        <v>4170</v>
      </c>
      <c r="G81" s="34" t="s">
        <v>4881</v>
      </c>
      <c r="H81" s="34" t="s">
        <v>4170</v>
      </c>
      <c r="I81" s="34" t="s">
        <v>4170</v>
      </c>
      <c r="J81" s="34" t="s">
        <v>4170</v>
      </c>
      <c r="K81" s="34" t="s">
        <v>4170</v>
      </c>
      <c r="L81" s="34" t="s">
        <v>4881</v>
      </c>
      <c r="M81" s="34" t="s">
        <v>1041</v>
      </c>
      <c r="N81" s="34" t="s">
        <v>7749</v>
      </c>
      <c r="O81" s="34" t="s">
        <v>4881</v>
      </c>
      <c r="P81" s="34" t="s">
        <v>4881</v>
      </c>
      <c r="Q81" s="34" t="s">
        <v>4170</v>
      </c>
      <c r="R81" s="34" t="s">
        <v>4170</v>
      </c>
      <c r="S81" s="34" t="s">
        <v>4170</v>
      </c>
      <c r="T81" s="34" t="s">
        <v>4170</v>
      </c>
      <c r="U81" s="34" t="s">
        <v>4170</v>
      </c>
      <c r="V81" s="34" t="s">
        <v>4170</v>
      </c>
      <c r="W81" s="34" t="s">
        <v>4170</v>
      </c>
      <c r="X81" s="34" t="s">
        <v>4170</v>
      </c>
      <c r="Y81" s="34" t="s">
        <v>4170</v>
      </c>
      <c r="Z81" s="34" t="s">
        <v>4170</v>
      </c>
      <c r="AB81" s="34" t="s">
        <v>3187</v>
      </c>
      <c r="AD81" s="34" t="s">
        <v>3238</v>
      </c>
      <c r="AG81" s="34" t="s">
        <v>3300</v>
      </c>
      <c r="AH81" s="34" t="s">
        <v>1044</v>
      </c>
      <c r="AI81" s="34" t="s">
        <v>1044</v>
      </c>
      <c r="AJ81" s="34" t="s">
        <v>1044</v>
      </c>
      <c r="AK81" s="34" t="s">
        <v>1044</v>
      </c>
      <c r="AM81" s="34" t="s">
        <v>1044</v>
      </c>
      <c r="AN81" s="34" t="s">
        <v>3332</v>
      </c>
      <c r="AP81" s="34" t="s">
        <v>1041</v>
      </c>
      <c r="AY81" s="34" t="s">
        <v>3493</v>
      </c>
      <c r="BA81" s="34" t="s">
        <v>1044</v>
      </c>
      <c r="BB81" s="34" t="s">
        <v>3557</v>
      </c>
      <c r="BC81" s="34" t="s">
        <v>4170</v>
      </c>
      <c r="BD81" s="34" t="s">
        <v>4170</v>
      </c>
      <c r="BE81" s="34" t="s">
        <v>4170</v>
      </c>
      <c r="BF81" s="34" t="s">
        <v>4170</v>
      </c>
      <c r="BG81" s="34" t="s">
        <v>4170</v>
      </c>
      <c r="BH81" s="34" t="s">
        <v>4170</v>
      </c>
      <c r="BI81" s="34" t="s">
        <v>4881</v>
      </c>
      <c r="BJ81" s="34" t="s">
        <v>4170</v>
      </c>
      <c r="BR81" s="34" t="s">
        <v>1044</v>
      </c>
      <c r="BS81" s="34" t="s">
        <v>1044</v>
      </c>
      <c r="CR81" s="34" t="s">
        <v>3657</v>
      </c>
      <c r="CU81" s="34" t="s">
        <v>7750</v>
      </c>
      <c r="CV81" s="34" t="s">
        <v>6393</v>
      </c>
      <c r="CW81" s="34" t="s">
        <v>4226</v>
      </c>
      <c r="CX81" s="34" t="s">
        <v>4542</v>
      </c>
      <c r="CY81" s="34" t="s">
        <v>5447</v>
      </c>
      <c r="CZ81" s="34" t="s">
        <v>4560</v>
      </c>
      <c r="DA81" s="34" t="s">
        <v>4560</v>
      </c>
      <c r="DC81" s="34" t="s">
        <v>5096</v>
      </c>
      <c r="DF81" s="34" t="s">
        <v>5992</v>
      </c>
    </row>
    <row r="82" spans="1:110">
      <c r="A82" s="34" t="s">
        <v>6392</v>
      </c>
      <c r="B82" s="34" t="s">
        <v>4609</v>
      </c>
      <c r="C82" s="34">
        <v>39</v>
      </c>
      <c r="D82" s="34" t="s">
        <v>442</v>
      </c>
      <c r="E82" s="34" t="s">
        <v>4170</v>
      </c>
      <c r="F82" s="34" t="s">
        <v>4881</v>
      </c>
      <c r="G82" s="34" t="s">
        <v>4170</v>
      </c>
      <c r="H82" s="34" t="s">
        <v>4881</v>
      </c>
      <c r="I82" s="34" t="s">
        <v>4170</v>
      </c>
      <c r="J82" s="34" t="s">
        <v>4170</v>
      </c>
      <c r="K82" s="34" t="s">
        <v>4170</v>
      </c>
      <c r="L82" s="34" t="s">
        <v>4170</v>
      </c>
      <c r="M82" s="34" t="s">
        <v>1041</v>
      </c>
      <c r="N82" s="34" t="s">
        <v>3155</v>
      </c>
      <c r="O82" s="34" t="s">
        <v>4881</v>
      </c>
      <c r="P82" s="34" t="s">
        <v>4170</v>
      </c>
      <c r="Q82" s="34" t="s">
        <v>4170</v>
      </c>
      <c r="R82" s="34" t="s">
        <v>4170</v>
      </c>
      <c r="S82" s="34" t="s">
        <v>4170</v>
      </c>
      <c r="T82" s="34" t="s">
        <v>4170</v>
      </c>
      <c r="U82" s="34" t="s">
        <v>4170</v>
      </c>
      <c r="V82" s="34" t="s">
        <v>4170</v>
      </c>
      <c r="W82" s="34" t="s">
        <v>4170</v>
      </c>
      <c r="X82" s="34" t="s">
        <v>4170</v>
      </c>
      <c r="Y82" s="34" t="s">
        <v>4170</v>
      </c>
      <c r="Z82" s="34" t="s">
        <v>4170</v>
      </c>
      <c r="AB82" s="34" t="s">
        <v>3187</v>
      </c>
      <c r="AD82" s="34" t="s">
        <v>3244</v>
      </c>
      <c r="AG82" s="34" t="s">
        <v>3291</v>
      </c>
      <c r="AH82" s="34" t="s">
        <v>1041</v>
      </c>
      <c r="AI82" s="34" t="s">
        <v>1044</v>
      </c>
      <c r="AJ82" s="34" t="s">
        <v>1044</v>
      </c>
      <c r="AQ82" s="34" t="s">
        <v>3384</v>
      </c>
      <c r="AS82" s="34" t="s">
        <v>3409</v>
      </c>
      <c r="AU82" s="34" t="s">
        <v>3435</v>
      </c>
      <c r="AV82" s="34" t="s">
        <v>154</v>
      </c>
      <c r="AW82" s="34" t="s">
        <v>3461</v>
      </c>
      <c r="AX82" s="34" t="s">
        <v>3476</v>
      </c>
      <c r="AY82" s="34" t="s">
        <v>3487</v>
      </c>
      <c r="BB82" s="34" t="s">
        <v>3557</v>
      </c>
      <c r="BC82" s="34" t="s">
        <v>4170</v>
      </c>
      <c r="BD82" s="34" t="s">
        <v>4170</v>
      </c>
      <c r="BE82" s="34" t="s">
        <v>4170</v>
      </c>
      <c r="BF82" s="34" t="s">
        <v>4170</v>
      </c>
      <c r="BG82" s="34" t="s">
        <v>4170</v>
      </c>
      <c r="BH82" s="34" t="s">
        <v>4170</v>
      </c>
      <c r="BI82" s="34" t="s">
        <v>4881</v>
      </c>
      <c r="BJ82" s="34" t="s">
        <v>4170</v>
      </c>
      <c r="BR82" s="34" t="s">
        <v>1044</v>
      </c>
      <c r="BS82" s="34" t="s">
        <v>1044</v>
      </c>
      <c r="CR82" s="34" t="s">
        <v>3657</v>
      </c>
      <c r="CU82" s="34" t="s">
        <v>7751</v>
      </c>
      <c r="CV82" s="34" t="s">
        <v>6393</v>
      </c>
      <c r="CW82" s="34" t="s">
        <v>4226</v>
      </c>
      <c r="CX82" s="34" t="s">
        <v>4542</v>
      </c>
      <c r="CY82" s="34" t="s">
        <v>5453</v>
      </c>
      <c r="DA82" s="34" t="s">
        <v>4556</v>
      </c>
      <c r="DC82" s="34" t="s">
        <v>5096</v>
      </c>
      <c r="DF82" s="34" t="s">
        <v>5992</v>
      </c>
    </row>
    <row r="83" spans="1:110">
      <c r="A83" s="34" t="s">
        <v>6394</v>
      </c>
      <c r="B83" s="34" t="s">
        <v>4881</v>
      </c>
      <c r="C83" s="34">
        <v>38</v>
      </c>
      <c r="D83" s="34" t="s">
        <v>442</v>
      </c>
      <c r="E83" s="34" t="s">
        <v>4170</v>
      </c>
      <c r="F83" s="34" t="s">
        <v>4881</v>
      </c>
      <c r="G83" s="34" t="s">
        <v>4170</v>
      </c>
      <c r="H83" s="34" t="s">
        <v>4881</v>
      </c>
      <c r="I83" s="34" t="s">
        <v>4170</v>
      </c>
      <c r="J83" s="34" t="s">
        <v>4170</v>
      </c>
      <c r="K83" s="34" t="s">
        <v>4170</v>
      </c>
      <c r="L83" s="34" t="s">
        <v>4170</v>
      </c>
      <c r="M83" s="34" t="s">
        <v>1041</v>
      </c>
      <c r="N83" s="34" t="s">
        <v>3155</v>
      </c>
      <c r="O83" s="34" t="s">
        <v>4881</v>
      </c>
      <c r="P83" s="34" t="s">
        <v>4170</v>
      </c>
      <c r="Q83" s="34" t="s">
        <v>4170</v>
      </c>
      <c r="R83" s="34" t="s">
        <v>4170</v>
      </c>
      <c r="S83" s="34" t="s">
        <v>4170</v>
      </c>
      <c r="T83" s="34" t="s">
        <v>4170</v>
      </c>
      <c r="U83" s="34" t="s">
        <v>4170</v>
      </c>
      <c r="V83" s="34" t="s">
        <v>4170</v>
      </c>
      <c r="W83" s="34" t="s">
        <v>4170</v>
      </c>
      <c r="X83" s="34" t="s">
        <v>4170</v>
      </c>
      <c r="Y83" s="34" t="s">
        <v>4170</v>
      </c>
      <c r="Z83" s="34" t="s">
        <v>4170</v>
      </c>
      <c r="AB83" s="34" t="s">
        <v>3187</v>
      </c>
      <c r="AD83" s="34" t="s">
        <v>3247</v>
      </c>
      <c r="AG83" s="34" t="s">
        <v>3297</v>
      </c>
      <c r="AH83" s="34" t="s">
        <v>1044</v>
      </c>
      <c r="AI83" s="34" t="s">
        <v>1044</v>
      </c>
      <c r="AJ83" s="34" t="s">
        <v>1044</v>
      </c>
      <c r="AK83" s="34" t="s">
        <v>1041</v>
      </c>
      <c r="AL83" s="34" t="s">
        <v>452</v>
      </c>
      <c r="AQ83" s="34" t="s">
        <v>3375</v>
      </c>
      <c r="AS83" s="34" t="s">
        <v>3423</v>
      </c>
      <c r="AU83" s="34" t="s">
        <v>3432</v>
      </c>
      <c r="AV83" s="34" t="s">
        <v>154</v>
      </c>
      <c r="AW83" s="34" t="s">
        <v>3467</v>
      </c>
      <c r="AX83" s="34" t="s">
        <v>3476</v>
      </c>
      <c r="AY83" s="34" t="s">
        <v>3487</v>
      </c>
      <c r="BB83" s="34" t="s">
        <v>3557</v>
      </c>
      <c r="BC83" s="34" t="s">
        <v>4170</v>
      </c>
      <c r="BD83" s="34" t="s">
        <v>4170</v>
      </c>
      <c r="BE83" s="34" t="s">
        <v>4170</v>
      </c>
      <c r="BF83" s="34" t="s">
        <v>4170</v>
      </c>
      <c r="BG83" s="34" t="s">
        <v>4170</v>
      </c>
      <c r="BH83" s="34" t="s">
        <v>4170</v>
      </c>
      <c r="BI83" s="34" t="s">
        <v>4881</v>
      </c>
      <c r="BJ83" s="34" t="s">
        <v>4170</v>
      </c>
      <c r="BR83" s="34" t="s">
        <v>1044</v>
      </c>
      <c r="BS83" s="34" t="s">
        <v>1041</v>
      </c>
      <c r="BT83" s="34" t="s">
        <v>1041</v>
      </c>
      <c r="BW83" s="34" t="s">
        <v>1041</v>
      </c>
      <c r="CQ83" s="34" t="s">
        <v>3645</v>
      </c>
      <c r="CR83" s="34" t="s">
        <v>3657</v>
      </c>
      <c r="CU83" s="34" t="s">
        <v>7752</v>
      </c>
      <c r="CV83" s="34" t="s">
        <v>6397</v>
      </c>
      <c r="CW83" s="34" t="s">
        <v>4226</v>
      </c>
      <c r="CX83" s="34" t="s">
        <v>4542</v>
      </c>
      <c r="CY83" s="34" t="s">
        <v>5453</v>
      </c>
      <c r="CZ83" s="34" t="s">
        <v>4556</v>
      </c>
      <c r="DA83" s="34" t="s">
        <v>4556</v>
      </c>
      <c r="DC83" s="34" t="s">
        <v>5096</v>
      </c>
    </row>
    <row r="84" spans="1:110">
      <c r="A84" s="34" t="s">
        <v>6398</v>
      </c>
      <c r="B84" s="34" t="s">
        <v>4881</v>
      </c>
      <c r="C84" s="34">
        <v>43</v>
      </c>
      <c r="D84" s="34" t="s">
        <v>442</v>
      </c>
      <c r="E84" s="34" t="s">
        <v>4170</v>
      </c>
      <c r="F84" s="34" t="s">
        <v>4881</v>
      </c>
      <c r="G84" s="34" t="s">
        <v>4170</v>
      </c>
      <c r="H84" s="34" t="s">
        <v>4881</v>
      </c>
      <c r="I84" s="34" t="s">
        <v>4170</v>
      </c>
      <c r="J84" s="34" t="s">
        <v>4170</v>
      </c>
      <c r="K84" s="34" t="s">
        <v>4170</v>
      </c>
      <c r="L84" s="34" t="s">
        <v>4170</v>
      </c>
      <c r="M84" s="34" t="s">
        <v>1041</v>
      </c>
      <c r="N84" s="34" t="s">
        <v>3155</v>
      </c>
      <c r="O84" s="34" t="s">
        <v>4881</v>
      </c>
      <c r="P84" s="34" t="s">
        <v>4170</v>
      </c>
      <c r="Q84" s="34" t="s">
        <v>4170</v>
      </c>
      <c r="R84" s="34" t="s">
        <v>4170</v>
      </c>
      <c r="S84" s="34" t="s">
        <v>4170</v>
      </c>
      <c r="T84" s="34" t="s">
        <v>4170</v>
      </c>
      <c r="U84" s="34" t="s">
        <v>4170</v>
      </c>
      <c r="V84" s="34" t="s">
        <v>4170</v>
      </c>
      <c r="W84" s="34" t="s">
        <v>4170</v>
      </c>
      <c r="X84" s="34" t="s">
        <v>4170</v>
      </c>
      <c r="Y84" s="34" t="s">
        <v>4170</v>
      </c>
      <c r="Z84" s="34" t="s">
        <v>4170</v>
      </c>
      <c r="AB84" s="34" t="s">
        <v>3187</v>
      </c>
      <c r="AD84" s="34" t="s">
        <v>3244</v>
      </c>
      <c r="AG84" s="34" t="s">
        <v>3297</v>
      </c>
      <c r="AH84" s="34" t="s">
        <v>1044</v>
      </c>
      <c r="AI84" s="34" t="s">
        <v>1044</v>
      </c>
      <c r="AJ84" s="34" t="s">
        <v>1044</v>
      </c>
      <c r="AK84" s="34" t="s">
        <v>1041</v>
      </c>
      <c r="AL84" s="34" t="s">
        <v>452</v>
      </c>
      <c r="AQ84" s="34" t="s">
        <v>3375</v>
      </c>
      <c r="AS84" s="34" t="s">
        <v>3409</v>
      </c>
      <c r="AU84" s="34" t="s">
        <v>3432</v>
      </c>
      <c r="AV84" s="34" t="s">
        <v>154</v>
      </c>
      <c r="AW84" s="34" t="s">
        <v>3467</v>
      </c>
      <c r="AX84" s="34" t="s">
        <v>3476</v>
      </c>
      <c r="AY84" s="34" t="s">
        <v>3253</v>
      </c>
      <c r="BB84" s="34" t="s">
        <v>3557</v>
      </c>
      <c r="BC84" s="34" t="s">
        <v>4170</v>
      </c>
      <c r="BD84" s="34" t="s">
        <v>4170</v>
      </c>
      <c r="BE84" s="34" t="s">
        <v>4170</v>
      </c>
      <c r="BF84" s="34" t="s">
        <v>4170</v>
      </c>
      <c r="BG84" s="34" t="s">
        <v>4170</v>
      </c>
      <c r="BH84" s="34" t="s">
        <v>4170</v>
      </c>
      <c r="BI84" s="34" t="s">
        <v>4881</v>
      </c>
      <c r="BJ84" s="34" t="s">
        <v>4170</v>
      </c>
      <c r="BR84" s="34" t="s">
        <v>1044</v>
      </c>
      <c r="BS84" s="34" t="s">
        <v>1044</v>
      </c>
      <c r="CR84" s="34" t="s">
        <v>3657</v>
      </c>
      <c r="CU84" s="34" t="s">
        <v>7753</v>
      </c>
      <c r="CV84" s="34" t="s">
        <v>4511</v>
      </c>
      <c r="CW84" s="34" t="s">
        <v>4226</v>
      </c>
      <c r="CX84" s="34" t="s">
        <v>4542</v>
      </c>
      <c r="CY84" s="34" t="s">
        <v>5453</v>
      </c>
      <c r="CZ84" s="34" t="s">
        <v>4556</v>
      </c>
      <c r="DA84" s="34" t="s">
        <v>4556</v>
      </c>
      <c r="DC84" s="34" t="s">
        <v>5096</v>
      </c>
    </row>
    <row r="85" spans="1:110">
      <c r="A85" s="34" t="s">
        <v>6399</v>
      </c>
      <c r="B85" s="34" t="s">
        <v>4881</v>
      </c>
      <c r="C85" s="34">
        <v>27</v>
      </c>
      <c r="D85" s="34" t="s">
        <v>440</v>
      </c>
      <c r="E85" s="34" t="s">
        <v>4881</v>
      </c>
      <c r="F85" s="34" t="s">
        <v>4170</v>
      </c>
      <c r="G85" s="34" t="s">
        <v>4881</v>
      </c>
      <c r="H85" s="34" t="s">
        <v>4170</v>
      </c>
      <c r="I85" s="34" t="s">
        <v>4170</v>
      </c>
      <c r="J85" s="34" t="s">
        <v>4170</v>
      </c>
      <c r="K85" s="34" t="s">
        <v>4170</v>
      </c>
      <c r="L85" s="34" t="s">
        <v>4881</v>
      </c>
      <c r="M85" s="34" t="s">
        <v>1041</v>
      </c>
      <c r="N85" s="34" t="s">
        <v>3155</v>
      </c>
      <c r="O85" s="34" t="s">
        <v>4881</v>
      </c>
      <c r="P85" s="34" t="s">
        <v>4170</v>
      </c>
      <c r="Q85" s="34" t="s">
        <v>4170</v>
      </c>
      <c r="R85" s="34" t="s">
        <v>4170</v>
      </c>
      <c r="S85" s="34" t="s">
        <v>4170</v>
      </c>
      <c r="T85" s="34" t="s">
        <v>4170</v>
      </c>
      <c r="U85" s="34" t="s">
        <v>4170</v>
      </c>
      <c r="V85" s="34" t="s">
        <v>4170</v>
      </c>
      <c r="W85" s="34" t="s">
        <v>4170</v>
      </c>
      <c r="X85" s="34" t="s">
        <v>4170</v>
      </c>
      <c r="Y85" s="34" t="s">
        <v>4170</v>
      </c>
      <c r="Z85" s="34" t="s">
        <v>4170</v>
      </c>
      <c r="AB85" s="34" t="s">
        <v>3187</v>
      </c>
      <c r="AD85" s="34" t="s">
        <v>3241</v>
      </c>
      <c r="AE85" s="34" t="s">
        <v>3253</v>
      </c>
      <c r="AG85" s="34" t="s">
        <v>3303</v>
      </c>
      <c r="AH85" s="34" t="s">
        <v>1044</v>
      </c>
      <c r="AI85" s="34" t="s">
        <v>1044</v>
      </c>
      <c r="AJ85" s="34" t="s">
        <v>1044</v>
      </c>
      <c r="AK85" s="34" t="s">
        <v>1044</v>
      </c>
      <c r="AM85" s="34" t="s">
        <v>1044</v>
      </c>
      <c r="AN85" s="34" t="s">
        <v>3350</v>
      </c>
      <c r="AP85" s="34" t="s">
        <v>1044</v>
      </c>
      <c r="AY85" s="34" t="s">
        <v>3487</v>
      </c>
      <c r="BA85" s="34" t="s">
        <v>1044</v>
      </c>
      <c r="BB85" s="34" t="s">
        <v>3557</v>
      </c>
      <c r="BC85" s="34" t="s">
        <v>4170</v>
      </c>
      <c r="BD85" s="34" t="s">
        <v>4170</v>
      </c>
      <c r="BE85" s="34" t="s">
        <v>4170</v>
      </c>
      <c r="BF85" s="34" t="s">
        <v>4170</v>
      </c>
      <c r="BG85" s="34" t="s">
        <v>4170</v>
      </c>
      <c r="BH85" s="34" t="s">
        <v>4170</v>
      </c>
      <c r="BI85" s="34" t="s">
        <v>4881</v>
      </c>
      <c r="BJ85" s="34" t="s">
        <v>4170</v>
      </c>
      <c r="BR85" s="34" t="s">
        <v>1044</v>
      </c>
      <c r="BS85" s="34" t="s">
        <v>1044</v>
      </c>
      <c r="CR85" s="34" t="s">
        <v>3657</v>
      </c>
      <c r="CU85" s="34" t="s">
        <v>7754</v>
      </c>
      <c r="CV85" s="34" t="s">
        <v>5635</v>
      </c>
      <c r="CW85" s="34" t="s">
        <v>4226</v>
      </c>
      <c r="CX85" s="34" t="s">
        <v>4539</v>
      </c>
      <c r="CY85" s="34" t="s">
        <v>5446</v>
      </c>
      <c r="CZ85" s="34" t="s">
        <v>4560</v>
      </c>
      <c r="DA85" s="34" t="s">
        <v>4560</v>
      </c>
      <c r="DC85" s="34" t="s">
        <v>5096</v>
      </c>
      <c r="DD85" s="34" t="s">
        <v>6186</v>
      </c>
    </row>
    <row r="86" spans="1:110">
      <c r="A86" s="34" t="s">
        <v>6400</v>
      </c>
      <c r="B86" s="34" t="s">
        <v>4881</v>
      </c>
      <c r="C86" s="34">
        <v>37</v>
      </c>
      <c r="D86" s="34" t="s">
        <v>440</v>
      </c>
      <c r="E86" s="34" t="s">
        <v>4881</v>
      </c>
      <c r="F86" s="34" t="s">
        <v>4170</v>
      </c>
      <c r="G86" s="34" t="s">
        <v>4881</v>
      </c>
      <c r="H86" s="34" t="s">
        <v>4170</v>
      </c>
      <c r="I86" s="34" t="s">
        <v>4170</v>
      </c>
      <c r="J86" s="34" t="s">
        <v>4170</v>
      </c>
      <c r="K86" s="34" t="s">
        <v>4170</v>
      </c>
      <c r="L86" s="34" t="s">
        <v>4881</v>
      </c>
      <c r="M86" s="34" t="s">
        <v>1041</v>
      </c>
      <c r="N86" s="34" t="s">
        <v>3155</v>
      </c>
      <c r="O86" s="34" t="s">
        <v>4881</v>
      </c>
      <c r="P86" s="34" t="s">
        <v>4170</v>
      </c>
      <c r="Q86" s="34" t="s">
        <v>4170</v>
      </c>
      <c r="R86" s="34" t="s">
        <v>4170</v>
      </c>
      <c r="S86" s="34" t="s">
        <v>4170</v>
      </c>
      <c r="T86" s="34" t="s">
        <v>4170</v>
      </c>
      <c r="U86" s="34" t="s">
        <v>4170</v>
      </c>
      <c r="V86" s="34" t="s">
        <v>4170</v>
      </c>
      <c r="W86" s="34" t="s">
        <v>4170</v>
      </c>
      <c r="X86" s="34" t="s">
        <v>4170</v>
      </c>
      <c r="Y86" s="34" t="s">
        <v>4170</v>
      </c>
      <c r="Z86" s="34" t="s">
        <v>4170</v>
      </c>
      <c r="AB86" s="34" t="s">
        <v>3187</v>
      </c>
      <c r="AD86" s="34" t="s">
        <v>3235</v>
      </c>
      <c r="AG86" s="34" t="s">
        <v>3309</v>
      </c>
      <c r="AH86" s="34" t="s">
        <v>1044</v>
      </c>
      <c r="AI86" s="34" t="s">
        <v>1044</v>
      </c>
      <c r="AJ86" s="34" t="s">
        <v>1044</v>
      </c>
      <c r="AK86" s="34" t="s">
        <v>1044</v>
      </c>
      <c r="AM86" s="34" t="s">
        <v>1044</v>
      </c>
      <c r="AN86" s="34" t="s">
        <v>3335</v>
      </c>
      <c r="AP86" s="34" t="s">
        <v>1044</v>
      </c>
      <c r="AY86" s="34" t="s">
        <v>3487</v>
      </c>
      <c r="BA86" s="34" t="s">
        <v>1044</v>
      </c>
      <c r="BB86" s="34" t="s">
        <v>3539</v>
      </c>
      <c r="BC86" s="34" t="s">
        <v>4881</v>
      </c>
      <c r="BD86" s="34" t="s">
        <v>4170</v>
      </c>
      <c r="BE86" s="34" t="s">
        <v>4170</v>
      </c>
      <c r="BF86" s="34" t="s">
        <v>4170</v>
      </c>
      <c r="BG86" s="34" t="s">
        <v>4170</v>
      </c>
      <c r="BH86" s="34" t="s">
        <v>4170</v>
      </c>
      <c r="BI86" s="34" t="s">
        <v>4170</v>
      </c>
      <c r="BJ86" s="34" t="s">
        <v>4170</v>
      </c>
      <c r="BK86" s="34" t="s">
        <v>3561</v>
      </c>
      <c r="BQ86" s="34" t="s">
        <v>1044</v>
      </c>
      <c r="BR86" s="34" t="s">
        <v>1041</v>
      </c>
      <c r="BS86" s="34" t="s">
        <v>1041</v>
      </c>
      <c r="BT86" s="34" t="s">
        <v>1041</v>
      </c>
      <c r="BW86" s="34" t="s">
        <v>1041</v>
      </c>
      <c r="CQ86" s="34" t="s">
        <v>3642</v>
      </c>
      <c r="CR86" s="34" t="s">
        <v>3657</v>
      </c>
      <c r="CU86" s="34" t="s">
        <v>7755</v>
      </c>
      <c r="CV86" s="34" t="s">
        <v>6402</v>
      </c>
      <c r="CW86" s="34" t="s">
        <v>4226</v>
      </c>
      <c r="CX86" s="34" t="s">
        <v>4542</v>
      </c>
      <c r="CY86" s="34" t="s">
        <v>5447</v>
      </c>
      <c r="CZ86" s="34" t="s">
        <v>4560</v>
      </c>
      <c r="DA86" s="34" t="s">
        <v>4560</v>
      </c>
      <c r="DB86" s="34" t="s">
        <v>1046</v>
      </c>
      <c r="DC86" s="34" t="s">
        <v>5096</v>
      </c>
      <c r="DF86" s="34" t="s">
        <v>5993</v>
      </c>
    </row>
    <row r="87" spans="1:110">
      <c r="A87" s="34" t="s">
        <v>6400</v>
      </c>
      <c r="B87" s="34" t="s">
        <v>4609</v>
      </c>
      <c r="C87" s="34">
        <v>16</v>
      </c>
      <c r="D87" s="34" t="s">
        <v>442</v>
      </c>
      <c r="E87" s="34" t="s">
        <v>4170</v>
      </c>
      <c r="F87" s="34" t="s">
        <v>4881</v>
      </c>
      <c r="G87" s="34" t="s">
        <v>4170</v>
      </c>
      <c r="H87" s="34" t="s">
        <v>4170</v>
      </c>
      <c r="I87" s="34" t="s">
        <v>4170</v>
      </c>
      <c r="J87" s="34" t="s">
        <v>4881</v>
      </c>
      <c r="K87" s="34" t="s">
        <v>4170</v>
      </c>
      <c r="L87" s="34" t="s">
        <v>4170</v>
      </c>
      <c r="M87" s="34" t="s">
        <v>1044</v>
      </c>
      <c r="N87" s="34" t="s">
        <v>3155</v>
      </c>
      <c r="O87" s="34" t="s">
        <v>4881</v>
      </c>
      <c r="P87" s="34" t="s">
        <v>4170</v>
      </c>
      <c r="Q87" s="34" t="s">
        <v>4170</v>
      </c>
      <c r="R87" s="34" t="s">
        <v>4170</v>
      </c>
      <c r="S87" s="34" t="s">
        <v>4170</v>
      </c>
      <c r="T87" s="34" t="s">
        <v>4170</v>
      </c>
      <c r="U87" s="34" t="s">
        <v>4170</v>
      </c>
      <c r="V87" s="34" t="s">
        <v>4170</v>
      </c>
      <c r="W87" s="34" t="s">
        <v>4170</v>
      </c>
      <c r="X87" s="34" t="s">
        <v>4170</v>
      </c>
      <c r="Y87" s="34" t="s">
        <v>4170</v>
      </c>
      <c r="Z87" s="34" t="s">
        <v>4170</v>
      </c>
      <c r="AB87" s="34" t="s">
        <v>3187</v>
      </c>
      <c r="AD87" s="34" t="s">
        <v>3232</v>
      </c>
      <c r="AE87" s="34" t="s">
        <v>3268</v>
      </c>
      <c r="AG87" s="34" t="s">
        <v>3306</v>
      </c>
      <c r="AH87" s="34" t="s">
        <v>1044</v>
      </c>
      <c r="AI87" s="34" t="s">
        <v>1044</v>
      </c>
      <c r="AJ87" s="34" t="s">
        <v>1044</v>
      </c>
      <c r="AK87" s="34" t="s">
        <v>1044</v>
      </c>
      <c r="AM87" s="34" t="s">
        <v>1044</v>
      </c>
      <c r="AN87" s="34" t="s">
        <v>3341</v>
      </c>
      <c r="AP87" s="34" t="s">
        <v>1044</v>
      </c>
      <c r="AY87" s="34" t="s">
        <v>3487</v>
      </c>
      <c r="BA87" s="34" t="s">
        <v>1044</v>
      </c>
      <c r="BB87" s="34" t="s">
        <v>3557</v>
      </c>
      <c r="BC87" s="34" t="s">
        <v>4170</v>
      </c>
      <c r="BD87" s="34" t="s">
        <v>4170</v>
      </c>
      <c r="BE87" s="34" t="s">
        <v>4170</v>
      </c>
      <c r="BF87" s="34" t="s">
        <v>4170</v>
      </c>
      <c r="BG87" s="34" t="s">
        <v>4170</v>
      </c>
      <c r="BH87" s="34" t="s">
        <v>4170</v>
      </c>
      <c r="BI87" s="34" t="s">
        <v>4881</v>
      </c>
      <c r="BJ87" s="34" t="s">
        <v>4170</v>
      </c>
      <c r="BR87" s="34" t="s">
        <v>1044</v>
      </c>
      <c r="BS87" s="34" t="s">
        <v>1044</v>
      </c>
      <c r="CR87" s="34" t="s">
        <v>3657</v>
      </c>
      <c r="CU87" s="34" t="s">
        <v>7756</v>
      </c>
      <c r="CV87" s="34" t="s">
        <v>6402</v>
      </c>
      <c r="CW87" s="34" t="s">
        <v>4226</v>
      </c>
      <c r="CX87" s="34" t="s">
        <v>4611</v>
      </c>
      <c r="CY87" s="34" t="s">
        <v>5451</v>
      </c>
      <c r="DA87" s="34" t="s">
        <v>4560</v>
      </c>
      <c r="DC87" s="34" t="s">
        <v>5096</v>
      </c>
      <c r="DD87" s="34" t="s">
        <v>6185</v>
      </c>
      <c r="DE87" s="34" t="s">
        <v>4649</v>
      </c>
      <c r="DF87" s="34" t="s">
        <v>5993</v>
      </c>
    </row>
    <row r="88" spans="1:110">
      <c r="A88" s="34" t="s">
        <v>6400</v>
      </c>
      <c r="B88" s="34" t="s">
        <v>4848</v>
      </c>
      <c r="C88" s="34">
        <v>14</v>
      </c>
      <c r="D88" s="34" t="s">
        <v>442</v>
      </c>
      <c r="E88" s="34" t="s">
        <v>4170</v>
      </c>
      <c r="F88" s="34" t="s">
        <v>4881</v>
      </c>
      <c r="G88" s="34" t="s">
        <v>4170</v>
      </c>
      <c r="H88" s="34" t="s">
        <v>4170</v>
      </c>
      <c r="I88" s="34" t="s">
        <v>4170</v>
      </c>
      <c r="J88" s="34" t="s">
        <v>4881</v>
      </c>
      <c r="K88" s="34" t="s">
        <v>4170</v>
      </c>
      <c r="L88" s="34" t="s">
        <v>4170</v>
      </c>
      <c r="N88" s="34" t="s">
        <v>3155</v>
      </c>
      <c r="O88" s="34" t="s">
        <v>4881</v>
      </c>
      <c r="P88" s="34" t="s">
        <v>4170</v>
      </c>
      <c r="Q88" s="34" t="s">
        <v>4170</v>
      </c>
      <c r="R88" s="34" t="s">
        <v>4170</v>
      </c>
      <c r="S88" s="34" t="s">
        <v>4170</v>
      </c>
      <c r="T88" s="34" t="s">
        <v>4170</v>
      </c>
      <c r="U88" s="34" t="s">
        <v>4170</v>
      </c>
      <c r="V88" s="34" t="s">
        <v>4170</v>
      </c>
      <c r="W88" s="34" t="s">
        <v>4170</v>
      </c>
      <c r="X88" s="34" t="s">
        <v>4170</v>
      </c>
      <c r="Y88" s="34" t="s">
        <v>4170</v>
      </c>
      <c r="Z88" s="34" t="s">
        <v>4170</v>
      </c>
      <c r="AB88" s="34" t="s">
        <v>3187</v>
      </c>
      <c r="AE88" s="34" t="s">
        <v>3262</v>
      </c>
      <c r="BB88" s="34" t="s">
        <v>3557</v>
      </c>
      <c r="BC88" s="34" t="s">
        <v>4170</v>
      </c>
      <c r="BD88" s="34" t="s">
        <v>4170</v>
      </c>
      <c r="BE88" s="34" t="s">
        <v>4170</v>
      </c>
      <c r="BF88" s="34" t="s">
        <v>4170</v>
      </c>
      <c r="BG88" s="34" t="s">
        <v>4170</v>
      </c>
      <c r="BH88" s="34" t="s">
        <v>4170</v>
      </c>
      <c r="BI88" s="34" t="s">
        <v>4881</v>
      </c>
      <c r="BJ88" s="34" t="s">
        <v>4170</v>
      </c>
      <c r="BR88" s="34" t="s">
        <v>1044</v>
      </c>
      <c r="BS88" s="34" t="s">
        <v>1044</v>
      </c>
      <c r="CR88" s="34" t="s">
        <v>3657</v>
      </c>
      <c r="CU88" s="34" t="s">
        <v>7757</v>
      </c>
      <c r="CV88" s="34" t="s">
        <v>6402</v>
      </c>
      <c r="CW88" s="34" t="s">
        <v>4226</v>
      </c>
      <c r="CX88" s="34" t="s">
        <v>4611</v>
      </c>
      <c r="CY88" s="34" t="s">
        <v>5451</v>
      </c>
      <c r="DC88" s="34" t="s">
        <v>5096</v>
      </c>
      <c r="DE88" s="34" t="s">
        <v>4649</v>
      </c>
      <c r="DF88" s="34" t="s">
        <v>5993</v>
      </c>
    </row>
    <row r="89" spans="1:110">
      <c r="A89" s="34" t="s">
        <v>6400</v>
      </c>
      <c r="B89" s="34" t="s">
        <v>4626</v>
      </c>
      <c r="C89" s="34">
        <v>7</v>
      </c>
      <c r="D89" s="34" t="s">
        <v>440</v>
      </c>
      <c r="E89" s="34" t="s">
        <v>4881</v>
      </c>
      <c r="F89" s="34" t="s">
        <v>4170</v>
      </c>
      <c r="G89" s="34" t="s">
        <v>4170</v>
      </c>
      <c r="H89" s="34" t="s">
        <v>4170</v>
      </c>
      <c r="I89" s="34" t="s">
        <v>4881</v>
      </c>
      <c r="J89" s="34" t="s">
        <v>4170</v>
      </c>
      <c r="K89" s="34" t="s">
        <v>4170</v>
      </c>
      <c r="L89" s="34" t="s">
        <v>4170</v>
      </c>
      <c r="N89" s="34" t="s">
        <v>3155</v>
      </c>
      <c r="O89" s="34" t="s">
        <v>4881</v>
      </c>
      <c r="P89" s="34" t="s">
        <v>4170</v>
      </c>
      <c r="Q89" s="34" t="s">
        <v>4170</v>
      </c>
      <c r="R89" s="34" t="s">
        <v>4170</v>
      </c>
      <c r="S89" s="34" t="s">
        <v>4170</v>
      </c>
      <c r="T89" s="34" t="s">
        <v>4170</v>
      </c>
      <c r="U89" s="34" t="s">
        <v>4170</v>
      </c>
      <c r="V89" s="34" t="s">
        <v>4170</v>
      </c>
      <c r="W89" s="34" t="s">
        <v>4170</v>
      </c>
      <c r="X89" s="34" t="s">
        <v>4170</v>
      </c>
      <c r="Y89" s="34" t="s">
        <v>4170</v>
      </c>
      <c r="Z89" s="34" t="s">
        <v>4170</v>
      </c>
      <c r="AB89" s="34" t="s">
        <v>3187</v>
      </c>
      <c r="AE89" s="34" t="s">
        <v>3259</v>
      </c>
      <c r="BB89" s="34" t="s">
        <v>3557</v>
      </c>
      <c r="BC89" s="34" t="s">
        <v>4170</v>
      </c>
      <c r="BD89" s="34" t="s">
        <v>4170</v>
      </c>
      <c r="BE89" s="34" t="s">
        <v>4170</v>
      </c>
      <c r="BF89" s="34" t="s">
        <v>4170</v>
      </c>
      <c r="BG89" s="34" t="s">
        <v>4170</v>
      </c>
      <c r="BH89" s="34" t="s">
        <v>4170</v>
      </c>
      <c r="BI89" s="34" t="s">
        <v>4881</v>
      </c>
      <c r="BJ89" s="34" t="s">
        <v>4170</v>
      </c>
      <c r="BR89" s="34" t="s">
        <v>1044</v>
      </c>
      <c r="BS89" s="34" t="s">
        <v>1044</v>
      </c>
      <c r="CR89" s="34" t="s">
        <v>3657</v>
      </c>
      <c r="CU89" s="34" t="s">
        <v>7758</v>
      </c>
      <c r="CV89" s="34" t="s">
        <v>6402</v>
      </c>
      <c r="CW89" s="34" t="s">
        <v>4226</v>
      </c>
      <c r="CX89" s="34" t="s">
        <v>4619</v>
      </c>
      <c r="CY89" s="34" t="s">
        <v>5448</v>
      </c>
      <c r="DC89" s="34" t="s">
        <v>5096</v>
      </c>
      <c r="DE89" s="34" t="s">
        <v>4649</v>
      </c>
      <c r="DF89" s="34" t="s">
        <v>5993</v>
      </c>
    </row>
    <row r="90" spans="1:110">
      <c r="A90" s="34" t="s">
        <v>6403</v>
      </c>
      <c r="B90" s="34" t="s">
        <v>4881</v>
      </c>
      <c r="C90" s="34">
        <v>62</v>
      </c>
      <c r="D90" s="34" t="s">
        <v>442</v>
      </c>
      <c r="E90" s="34" t="s">
        <v>4170</v>
      </c>
      <c r="F90" s="34" t="s">
        <v>4881</v>
      </c>
      <c r="G90" s="34" t="s">
        <v>4170</v>
      </c>
      <c r="H90" s="34" t="s">
        <v>4881</v>
      </c>
      <c r="I90" s="34" t="s">
        <v>4170</v>
      </c>
      <c r="J90" s="34" t="s">
        <v>4170</v>
      </c>
      <c r="K90" s="34" t="s">
        <v>4170</v>
      </c>
      <c r="L90" s="34" t="s">
        <v>4170</v>
      </c>
      <c r="M90" s="34" t="s">
        <v>1041</v>
      </c>
      <c r="N90" s="34" t="s">
        <v>3155</v>
      </c>
      <c r="O90" s="34" t="s">
        <v>4881</v>
      </c>
      <c r="P90" s="34" t="s">
        <v>4170</v>
      </c>
      <c r="Q90" s="34" t="s">
        <v>4170</v>
      </c>
      <c r="R90" s="34" t="s">
        <v>4170</v>
      </c>
      <c r="S90" s="34" t="s">
        <v>4170</v>
      </c>
      <c r="T90" s="34" t="s">
        <v>4170</v>
      </c>
      <c r="U90" s="34" t="s">
        <v>4170</v>
      </c>
      <c r="V90" s="34" t="s">
        <v>4170</v>
      </c>
      <c r="W90" s="34" t="s">
        <v>4170</v>
      </c>
      <c r="X90" s="34" t="s">
        <v>4170</v>
      </c>
      <c r="Y90" s="34" t="s">
        <v>4170</v>
      </c>
      <c r="Z90" s="34" t="s">
        <v>4170</v>
      </c>
      <c r="AB90" s="34" t="s">
        <v>3187</v>
      </c>
      <c r="AD90" s="34" t="s">
        <v>3238</v>
      </c>
      <c r="AG90" s="34" t="s">
        <v>3300</v>
      </c>
      <c r="AH90" s="34" t="s">
        <v>1044</v>
      </c>
      <c r="AI90" s="34" t="s">
        <v>1044</v>
      </c>
      <c r="AJ90" s="34" t="s">
        <v>1044</v>
      </c>
      <c r="AK90" s="34" t="s">
        <v>1044</v>
      </c>
      <c r="AM90" s="34" t="s">
        <v>1041</v>
      </c>
      <c r="AP90" s="34" t="s">
        <v>1041</v>
      </c>
      <c r="AY90" s="34" t="s">
        <v>3493</v>
      </c>
      <c r="BA90" s="34" t="s">
        <v>1044</v>
      </c>
      <c r="BB90" s="34" t="s">
        <v>3557</v>
      </c>
      <c r="BC90" s="34" t="s">
        <v>4170</v>
      </c>
      <c r="BD90" s="34" t="s">
        <v>4170</v>
      </c>
      <c r="BE90" s="34" t="s">
        <v>4170</v>
      </c>
      <c r="BF90" s="34" t="s">
        <v>4170</v>
      </c>
      <c r="BG90" s="34" t="s">
        <v>4170</v>
      </c>
      <c r="BH90" s="34" t="s">
        <v>4170</v>
      </c>
      <c r="BI90" s="34" t="s">
        <v>4881</v>
      </c>
      <c r="BJ90" s="34" t="s">
        <v>4170</v>
      </c>
      <c r="BR90" s="34" t="s">
        <v>1041</v>
      </c>
      <c r="BS90" s="34" t="s">
        <v>1044</v>
      </c>
      <c r="CR90" s="34" t="s">
        <v>3657</v>
      </c>
      <c r="CU90" s="34" t="s">
        <v>7759</v>
      </c>
      <c r="CV90" s="34" t="s">
        <v>4263</v>
      </c>
      <c r="CW90" s="34" t="s">
        <v>4226</v>
      </c>
      <c r="CX90" s="34" t="s">
        <v>4546</v>
      </c>
      <c r="CY90" s="34" t="s">
        <v>5455</v>
      </c>
      <c r="CZ90" s="34" t="s">
        <v>3302</v>
      </c>
      <c r="DA90" s="34" t="s">
        <v>3302</v>
      </c>
      <c r="DC90" s="34" t="s">
        <v>5096</v>
      </c>
    </row>
    <row r="91" spans="1:110">
      <c r="A91" s="34" t="s">
        <v>6403</v>
      </c>
      <c r="B91" s="34" t="s">
        <v>4609</v>
      </c>
      <c r="C91" s="34">
        <v>60</v>
      </c>
      <c r="D91" s="34" t="s">
        <v>440</v>
      </c>
      <c r="E91" s="34" t="s">
        <v>4881</v>
      </c>
      <c r="F91" s="34" t="s">
        <v>4170</v>
      </c>
      <c r="G91" s="34" t="s">
        <v>4881</v>
      </c>
      <c r="H91" s="34" t="s">
        <v>4170</v>
      </c>
      <c r="I91" s="34" t="s">
        <v>4170</v>
      </c>
      <c r="J91" s="34" t="s">
        <v>4170</v>
      </c>
      <c r="K91" s="34" t="s">
        <v>4170</v>
      </c>
      <c r="L91" s="34" t="s">
        <v>4170</v>
      </c>
      <c r="M91" s="34" t="s">
        <v>1041</v>
      </c>
      <c r="N91" s="34" t="s">
        <v>3155</v>
      </c>
      <c r="O91" s="34" t="s">
        <v>4881</v>
      </c>
      <c r="P91" s="34" t="s">
        <v>4170</v>
      </c>
      <c r="Q91" s="34" t="s">
        <v>4170</v>
      </c>
      <c r="R91" s="34" t="s">
        <v>4170</v>
      </c>
      <c r="S91" s="34" t="s">
        <v>4170</v>
      </c>
      <c r="T91" s="34" t="s">
        <v>4170</v>
      </c>
      <c r="U91" s="34" t="s">
        <v>4170</v>
      </c>
      <c r="V91" s="34" t="s">
        <v>4170</v>
      </c>
      <c r="W91" s="34" t="s">
        <v>4170</v>
      </c>
      <c r="X91" s="34" t="s">
        <v>4170</v>
      </c>
      <c r="Y91" s="34" t="s">
        <v>4170</v>
      </c>
      <c r="Z91" s="34" t="s">
        <v>4170</v>
      </c>
      <c r="AB91" s="34" t="s">
        <v>3187</v>
      </c>
      <c r="AD91" s="34" t="s">
        <v>3238</v>
      </c>
      <c r="AG91" s="34" t="s">
        <v>3300</v>
      </c>
      <c r="AH91" s="34" t="s">
        <v>1044</v>
      </c>
      <c r="AI91" s="34" t="s">
        <v>1044</v>
      </c>
      <c r="AJ91" s="34" t="s">
        <v>1044</v>
      </c>
      <c r="AK91" s="34" t="s">
        <v>1044</v>
      </c>
      <c r="AM91" s="34" t="s">
        <v>1041</v>
      </c>
      <c r="AP91" s="34" t="s">
        <v>1041</v>
      </c>
      <c r="AY91" s="34" t="s">
        <v>3493</v>
      </c>
      <c r="BA91" s="34" t="s">
        <v>1044</v>
      </c>
      <c r="BB91" s="34" t="s">
        <v>3557</v>
      </c>
      <c r="BC91" s="34" t="s">
        <v>4170</v>
      </c>
      <c r="BD91" s="34" t="s">
        <v>4170</v>
      </c>
      <c r="BE91" s="34" t="s">
        <v>4170</v>
      </c>
      <c r="BF91" s="34" t="s">
        <v>4170</v>
      </c>
      <c r="BG91" s="34" t="s">
        <v>4170</v>
      </c>
      <c r="BH91" s="34" t="s">
        <v>4170</v>
      </c>
      <c r="BI91" s="34" t="s">
        <v>4881</v>
      </c>
      <c r="BJ91" s="34" t="s">
        <v>4170</v>
      </c>
      <c r="BR91" s="34" t="s">
        <v>1041</v>
      </c>
      <c r="BS91" s="34" t="s">
        <v>1044</v>
      </c>
      <c r="CR91" s="34" t="s">
        <v>3657</v>
      </c>
      <c r="CU91" s="34" t="s">
        <v>7760</v>
      </c>
      <c r="CV91" s="34" t="s">
        <v>4263</v>
      </c>
      <c r="CW91" s="34" t="s">
        <v>4226</v>
      </c>
      <c r="CX91" s="34" t="s">
        <v>4546</v>
      </c>
      <c r="CY91" s="34" t="s">
        <v>5449</v>
      </c>
      <c r="DA91" s="34" t="s">
        <v>3302</v>
      </c>
      <c r="DC91" s="34" t="s">
        <v>5096</v>
      </c>
    </row>
    <row r="92" spans="1:110">
      <c r="A92" s="34" t="s">
        <v>6406</v>
      </c>
      <c r="B92" s="34" t="s">
        <v>4881</v>
      </c>
      <c r="C92" s="34">
        <v>34</v>
      </c>
      <c r="D92" s="34" t="s">
        <v>442</v>
      </c>
      <c r="E92" s="34" t="s">
        <v>4170</v>
      </c>
      <c r="F92" s="34" t="s">
        <v>4881</v>
      </c>
      <c r="G92" s="34" t="s">
        <v>4170</v>
      </c>
      <c r="H92" s="34" t="s">
        <v>4881</v>
      </c>
      <c r="I92" s="34" t="s">
        <v>4170</v>
      </c>
      <c r="J92" s="34" t="s">
        <v>4170</v>
      </c>
      <c r="K92" s="34" t="s">
        <v>4170</v>
      </c>
      <c r="L92" s="34" t="s">
        <v>4170</v>
      </c>
      <c r="M92" s="34" t="s">
        <v>1041</v>
      </c>
      <c r="N92" s="34" t="s">
        <v>3155</v>
      </c>
      <c r="O92" s="34" t="s">
        <v>4881</v>
      </c>
      <c r="P92" s="34" t="s">
        <v>4170</v>
      </c>
      <c r="Q92" s="34" t="s">
        <v>4170</v>
      </c>
      <c r="R92" s="34" t="s">
        <v>4170</v>
      </c>
      <c r="S92" s="34" t="s">
        <v>4170</v>
      </c>
      <c r="T92" s="34" t="s">
        <v>4170</v>
      </c>
      <c r="U92" s="34" t="s">
        <v>4170</v>
      </c>
      <c r="V92" s="34" t="s">
        <v>4170</v>
      </c>
      <c r="W92" s="34" t="s">
        <v>4170</v>
      </c>
      <c r="X92" s="34" t="s">
        <v>4170</v>
      </c>
      <c r="Y92" s="34" t="s">
        <v>4170</v>
      </c>
      <c r="Z92" s="34" t="s">
        <v>4170</v>
      </c>
      <c r="AB92" s="34" t="s">
        <v>3187</v>
      </c>
      <c r="AD92" s="34" t="s">
        <v>3238</v>
      </c>
      <c r="AG92" s="34" t="s">
        <v>3297</v>
      </c>
      <c r="AH92" s="34" t="s">
        <v>1044</v>
      </c>
      <c r="AI92" s="34" t="s">
        <v>1044</v>
      </c>
      <c r="AJ92" s="34" t="s">
        <v>1044</v>
      </c>
      <c r="AK92" s="34" t="s">
        <v>1041</v>
      </c>
      <c r="AL92" s="34" t="s">
        <v>452</v>
      </c>
      <c r="AQ92" s="34" t="s">
        <v>3375</v>
      </c>
      <c r="AS92" s="34" t="s">
        <v>3409</v>
      </c>
      <c r="AU92" s="34" t="s">
        <v>3432</v>
      </c>
      <c r="AV92" s="34" t="s">
        <v>154</v>
      </c>
      <c r="AW92" s="34" t="s">
        <v>3467</v>
      </c>
      <c r="AX92" s="34" t="s">
        <v>3476</v>
      </c>
      <c r="AY92" s="34" t="s">
        <v>3487</v>
      </c>
      <c r="BB92" s="34" t="s">
        <v>3557</v>
      </c>
      <c r="BC92" s="34" t="s">
        <v>4170</v>
      </c>
      <c r="BD92" s="34" t="s">
        <v>4170</v>
      </c>
      <c r="BE92" s="34" t="s">
        <v>4170</v>
      </c>
      <c r="BF92" s="34" t="s">
        <v>4170</v>
      </c>
      <c r="BG92" s="34" t="s">
        <v>4170</v>
      </c>
      <c r="BH92" s="34" t="s">
        <v>4170</v>
      </c>
      <c r="BI92" s="34" t="s">
        <v>4881</v>
      </c>
      <c r="BJ92" s="34" t="s">
        <v>4170</v>
      </c>
      <c r="BR92" s="34" t="s">
        <v>1044</v>
      </c>
      <c r="BS92" s="34" t="s">
        <v>1044</v>
      </c>
      <c r="CR92" s="34" t="s">
        <v>3657</v>
      </c>
      <c r="CU92" s="34" t="s">
        <v>7761</v>
      </c>
      <c r="CV92" s="34" t="s">
        <v>4989</v>
      </c>
      <c r="CW92" s="34" t="s">
        <v>4226</v>
      </c>
      <c r="CX92" s="34" t="s">
        <v>4539</v>
      </c>
      <c r="CY92" s="34" t="s">
        <v>5452</v>
      </c>
      <c r="CZ92" s="34" t="s">
        <v>4556</v>
      </c>
      <c r="DA92" s="34" t="s">
        <v>4556</v>
      </c>
      <c r="DC92" s="34" t="s">
        <v>5096</v>
      </c>
    </row>
    <row r="93" spans="1:110">
      <c r="A93" s="34" t="s">
        <v>6409</v>
      </c>
      <c r="B93" s="34" t="s">
        <v>4881</v>
      </c>
      <c r="C93" s="34">
        <v>21</v>
      </c>
      <c r="D93" s="34" t="s">
        <v>442</v>
      </c>
      <c r="E93" s="34" t="s">
        <v>4170</v>
      </c>
      <c r="F93" s="34" t="s">
        <v>4881</v>
      </c>
      <c r="G93" s="34" t="s">
        <v>4170</v>
      </c>
      <c r="H93" s="34" t="s">
        <v>4881</v>
      </c>
      <c r="I93" s="34" t="s">
        <v>4170</v>
      </c>
      <c r="J93" s="34" t="s">
        <v>4170</v>
      </c>
      <c r="K93" s="34" t="s">
        <v>4170</v>
      </c>
      <c r="L93" s="34" t="s">
        <v>4170</v>
      </c>
      <c r="M93" s="34" t="s">
        <v>1041</v>
      </c>
      <c r="N93" s="34" t="s">
        <v>3155</v>
      </c>
      <c r="O93" s="34" t="s">
        <v>4881</v>
      </c>
      <c r="P93" s="34" t="s">
        <v>4170</v>
      </c>
      <c r="Q93" s="34" t="s">
        <v>4170</v>
      </c>
      <c r="R93" s="34" t="s">
        <v>4170</v>
      </c>
      <c r="S93" s="34" t="s">
        <v>4170</v>
      </c>
      <c r="T93" s="34" t="s">
        <v>4170</v>
      </c>
      <c r="U93" s="34" t="s">
        <v>4170</v>
      </c>
      <c r="V93" s="34" t="s">
        <v>4170</v>
      </c>
      <c r="W93" s="34" t="s">
        <v>4170</v>
      </c>
      <c r="X93" s="34" t="s">
        <v>4170</v>
      </c>
      <c r="Y93" s="34" t="s">
        <v>4170</v>
      </c>
      <c r="Z93" s="34" t="s">
        <v>4170</v>
      </c>
      <c r="AB93" s="34" t="s">
        <v>3187</v>
      </c>
      <c r="AD93" s="34" t="s">
        <v>3238</v>
      </c>
      <c r="AE93" s="34" t="s">
        <v>3253</v>
      </c>
      <c r="AG93" s="34" t="s">
        <v>3300</v>
      </c>
      <c r="AH93" s="34" t="s">
        <v>1044</v>
      </c>
      <c r="AI93" s="34" t="s">
        <v>1044</v>
      </c>
      <c r="AJ93" s="34" t="s">
        <v>1044</v>
      </c>
      <c r="AK93" s="34" t="s">
        <v>1044</v>
      </c>
      <c r="AM93" s="34" t="s">
        <v>1044</v>
      </c>
      <c r="AN93" s="34" t="s">
        <v>3329</v>
      </c>
      <c r="AP93" s="34" t="s">
        <v>1041</v>
      </c>
      <c r="AY93" s="34" t="s">
        <v>3487</v>
      </c>
      <c r="BA93" s="34" t="s">
        <v>1044</v>
      </c>
      <c r="BB93" s="34" t="s">
        <v>3557</v>
      </c>
      <c r="BC93" s="34" t="s">
        <v>4170</v>
      </c>
      <c r="BD93" s="34" t="s">
        <v>4170</v>
      </c>
      <c r="BE93" s="34" t="s">
        <v>4170</v>
      </c>
      <c r="BF93" s="34" t="s">
        <v>4170</v>
      </c>
      <c r="BG93" s="34" t="s">
        <v>4170</v>
      </c>
      <c r="BH93" s="34" t="s">
        <v>4170</v>
      </c>
      <c r="BI93" s="34" t="s">
        <v>4881</v>
      </c>
      <c r="BJ93" s="34" t="s">
        <v>4170</v>
      </c>
      <c r="BR93" s="34" t="s">
        <v>1044</v>
      </c>
      <c r="BS93" s="34" t="s">
        <v>1044</v>
      </c>
      <c r="CR93" s="34" t="s">
        <v>3657</v>
      </c>
      <c r="CU93" s="34" t="s">
        <v>7762</v>
      </c>
      <c r="CV93" s="34" t="s">
        <v>5085</v>
      </c>
      <c r="CW93" s="34" t="s">
        <v>4226</v>
      </c>
      <c r="CX93" s="34" t="s">
        <v>4539</v>
      </c>
      <c r="CY93" s="34" t="s">
        <v>5452</v>
      </c>
      <c r="CZ93" s="34" t="s">
        <v>4560</v>
      </c>
      <c r="DA93" s="34" t="s">
        <v>4560</v>
      </c>
      <c r="DC93" s="34" t="s">
        <v>5096</v>
      </c>
      <c r="DD93" s="34" t="s">
        <v>6185</v>
      </c>
    </row>
    <row r="94" spans="1:110">
      <c r="A94" s="34" t="s">
        <v>6410</v>
      </c>
      <c r="B94" s="34" t="s">
        <v>4881</v>
      </c>
      <c r="C94" s="34">
        <v>41</v>
      </c>
      <c r="D94" s="34" t="s">
        <v>442</v>
      </c>
      <c r="E94" s="34" t="s">
        <v>4170</v>
      </c>
      <c r="F94" s="34" t="s">
        <v>4881</v>
      </c>
      <c r="G94" s="34" t="s">
        <v>4170</v>
      </c>
      <c r="H94" s="34" t="s">
        <v>4881</v>
      </c>
      <c r="I94" s="34" t="s">
        <v>4170</v>
      </c>
      <c r="J94" s="34" t="s">
        <v>4170</v>
      </c>
      <c r="K94" s="34" t="s">
        <v>4170</v>
      </c>
      <c r="L94" s="34" t="s">
        <v>4170</v>
      </c>
      <c r="M94" s="34" t="s">
        <v>1041</v>
      </c>
      <c r="N94" s="34" t="s">
        <v>3155</v>
      </c>
      <c r="O94" s="34" t="s">
        <v>4881</v>
      </c>
      <c r="P94" s="34" t="s">
        <v>4170</v>
      </c>
      <c r="Q94" s="34" t="s">
        <v>4170</v>
      </c>
      <c r="R94" s="34" t="s">
        <v>4170</v>
      </c>
      <c r="S94" s="34" t="s">
        <v>4170</v>
      </c>
      <c r="T94" s="34" t="s">
        <v>4170</v>
      </c>
      <c r="U94" s="34" t="s">
        <v>4170</v>
      </c>
      <c r="V94" s="34" t="s">
        <v>4170</v>
      </c>
      <c r="W94" s="34" t="s">
        <v>4170</v>
      </c>
      <c r="X94" s="34" t="s">
        <v>4170</v>
      </c>
      <c r="Y94" s="34" t="s">
        <v>4170</v>
      </c>
      <c r="Z94" s="34" t="s">
        <v>4170</v>
      </c>
      <c r="AB94" s="34" t="s">
        <v>3187</v>
      </c>
      <c r="AD94" s="34" t="s">
        <v>3244</v>
      </c>
      <c r="AG94" s="34" t="s">
        <v>3297</v>
      </c>
      <c r="AH94" s="34" t="s">
        <v>1044</v>
      </c>
      <c r="AI94" s="34" t="s">
        <v>1044</v>
      </c>
      <c r="AJ94" s="34" t="s">
        <v>1044</v>
      </c>
      <c r="AK94" s="34" t="s">
        <v>1041</v>
      </c>
      <c r="AL94" s="34" t="s">
        <v>452</v>
      </c>
      <c r="AQ94" s="34" t="s">
        <v>3372</v>
      </c>
      <c r="AS94" s="34" t="s">
        <v>3406</v>
      </c>
      <c r="AV94" s="34" t="s">
        <v>3449</v>
      </c>
      <c r="AW94" s="34" t="s">
        <v>3464</v>
      </c>
      <c r="AY94" s="34" t="s">
        <v>3487</v>
      </c>
      <c r="BB94" s="34" t="s">
        <v>3557</v>
      </c>
      <c r="BC94" s="34" t="s">
        <v>4170</v>
      </c>
      <c r="BD94" s="34" t="s">
        <v>4170</v>
      </c>
      <c r="BE94" s="34" t="s">
        <v>4170</v>
      </c>
      <c r="BF94" s="34" t="s">
        <v>4170</v>
      </c>
      <c r="BG94" s="34" t="s">
        <v>4170</v>
      </c>
      <c r="BH94" s="34" t="s">
        <v>4170</v>
      </c>
      <c r="BI94" s="34" t="s">
        <v>4881</v>
      </c>
      <c r="BJ94" s="34" t="s">
        <v>4170</v>
      </c>
      <c r="BR94" s="34" t="s">
        <v>1044</v>
      </c>
      <c r="BS94" s="34" t="s">
        <v>1044</v>
      </c>
      <c r="CR94" s="34" t="s">
        <v>3657</v>
      </c>
      <c r="CU94" s="34" t="s">
        <v>7763</v>
      </c>
      <c r="CV94" s="34" t="s">
        <v>6069</v>
      </c>
      <c r="CW94" s="34" t="s">
        <v>4226</v>
      </c>
      <c r="CX94" s="34" t="s">
        <v>4542</v>
      </c>
      <c r="CY94" s="34" t="s">
        <v>5453</v>
      </c>
      <c r="CZ94" s="34" t="s">
        <v>4556</v>
      </c>
      <c r="DA94" s="34" t="s">
        <v>4556</v>
      </c>
      <c r="DC94" s="34" t="s">
        <v>5096</v>
      </c>
      <c r="DF94" s="34" t="s">
        <v>5992</v>
      </c>
    </row>
    <row r="95" spans="1:110">
      <c r="A95" s="34" t="s">
        <v>6410</v>
      </c>
      <c r="B95" s="34" t="s">
        <v>4609</v>
      </c>
      <c r="C95" s="34">
        <v>40</v>
      </c>
      <c r="D95" s="34" t="s">
        <v>440</v>
      </c>
      <c r="E95" s="34" t="s">
        <v>4881</v>
      </c>
      <c r="F95" s="34" t="s">
        <v>4170</v>
      </c>
      <c r="G95" s="34" t="s">
        <v>4881</v>
      </c>
      <c r="H95" s="34" t="s">
        <v>4170</v>
      </c>
      <c r="I95" s="34" t="s">
        <v>4170</v>
      </c>
      <c r="J95" s="34" t="s">
        <v>4170</v>
      </c>
      <c r="K95" s="34" t="s">
        <v>4170</v>
      </c>
      <c r="L95" s="34" t="s">
        <v>4881</v>
      </c>
      <c r="M95" s="34" t="s">
        <v>1041</v>
      </c>
      <c r="N95" s="34" t="s">
        <v>3155</v>
      </c>
      <c r="O95" s="34" t="s">
        <v>4881</v>
      </c>
      <c r="P95" s="34" t="s">
        <v>4170</v>
      </c>
      <c r="Q95" s="34" t="s">
        <v>4170</v>
      </c>
      <c r="R95" s="34" t="s">
        <v>4170</v>
      </c>
      <c r="S95" s="34" t="s">
        <v>4170</v>
      </c>
      <c r="T95" s="34" t="s">
        <v>4170</v>
      </c>
      <c r="U95" s="34" t="s">
        <v>4170</v>
      </c>
      <c r="V95" s="34" t="s">
        <v>4170</v>
      </c>
      <c r="W95" s="34" t="s">
        <v>4170</v>
      </c>
      <c r="X95" s="34" t="s">
        <v>4170</v>
      </c>
      <c r="Y95" s="34" t="s">
        <v>4170</v>
      </c>
      <c r="Z95" s="34" t="s">
        <v>4170</v>
      </c>
      <c r="AB95" s="34" t="s">
        <v>3187</v>
      </c>
      <c r="AD95" s="34" t="s">
        <v>3244</v>
      </c>
      <c r="AG95" s="34" t="s">
        <v>3309</v>
      </c>
      <c r="AH95" s="34" t="s">
        <v>1044</v>
      </c>
      <c r="AI95" s="34" t="s">
        <v>1044</v>
      </c>
      <c r="AJ95" s="34" t="s">
        <v>1044</v>
      </c>
      <c r="AK95" s="34" t="s">
        <v>1044</v>
      </c>
      <c r="AM95" s="34" t="s">
        <v>1044</v>
      </c>
      <c r="AN95" s="34" t="s">
        <v>3335</v>
      </c>
      <c r="AP95" s="34" t="s">
        <v>1044</v>
      </c>
      <c r="AY95" s="34" t="s">
        <v>3487</v>
      </c>
      <c r="BA95" s="34" t="s">
        <v>1044</v>
      </c>
      <c r="BB95" s="34" t="s">
        <v>3557</v>
      </c>
      <c r="BC95" s="34" t="s">
        <v>4170</v>
      </c>
      <c r="BD95" s="34" t="s">
        <v>4170</v>
      </c>
      <c r="BE95" s="34" t="s">
        <v>4170</v>
      </c>
      <c r="BF95" s="34" t="s">
        <v>4170</v>
      </c>
      <c r="BG95" s="34" t="s">
        <v>4170</v>
      </c>
      <c r="BH95" s="34" t="s">
        <v>4170</v>
      </c>
      <c r="BI95" s="34" t="s">
        <v>4881</v>
      </c>
      <c r="BJ95" s="34" t="s">
        <v>4170</v>
      </c>
      <c r="BR95" s="34" t="s">
        <v>1044</v>
      </c>
      <c r="BS95" s="34" t="s">
        <v>1044</v>
      </c>
      <c r="CR95" s="34" t="s">
        <v>3657</v>
      </c>
      <c r="CU95" s="34" t="s">
        <v>7764</v>
      </c>
      <c r="CV95" s="34" t="s">
        <v>6069</v>
      </c>
      <c r="CW95" s="34" t="s">
        <v>4226</v>
      </c>
      <c r="CX95" s="34" t="s">
        <v>4542</v>
      </c>
      <c r="CY95" s="34" t="s">
        <v>5447</v>
      </c>
      <c r="DA95" s="34" t="s">
        <v>4560</v>
      </c>
      <c r="DC95" s="34" t="s">
        <v>5096</v>
      </c>
      <c r="DF95" s="34" t="s">
        <v>5992</v>
      </c>
    </row>
    <row r="96" spans="1:110">
      <c r="A96" s="34" t="s">
        <v>6410</v>
      </c>
      <c r="B96" s="34" t="s">
        <v>4848</v>
      </c>
      <c r="C96" s="34">
        <v>19</v>
      </c>
      <c r="D96" s="34" t="s">
        <v>440</v>
      </c>
      <c r="E96" s="34" t="s">
        <v>4881</v>
      </c>
      <c r="F96" s="34" t="s">
        <v>4170</v>
      </c>
      <c r="G96" s="34" t="s">
        <v>4881</v>
      </c>
      <c r="H96" s="34" t="s">
        <v>4170</v>
      </c>
      <c r="I96" s="34" t="s">
        <v>4170</v>
      </c>
      <c r="J96" s="34" t="s">
        <v>4170</v>
      </c>
      <c r="K96" s="34" t="s">
        <v>4170</v>
      </c>
      <c r="L96" s="34" t="s">
        <v>4881</v>
      </c>
      <c r="M96" s="34" t="s">
        <v>1044</v>
      </c>
      <c r="N96" s="34" t="s">
        <v>3155</v>
      </c>
      <c r="O96" s="34" t="s">
        <v>4881</v>
      </c>
      <c r="P96" s="34" t="s">
        <v>4170</v>
      </c>
      <c r="Q96" s="34" t="s">
        <v>4170</v>
      </c>
      <c r="R96" s="34" t="s">
        <v>4170</v>
      </c>
      <c r="S96" s="34" t="s">
        <v>4170</v>
      </c>
      <c r="T96" s="34" t="s">
        <v>4170</v>
      </c>
      <c r="U96" s="34" t="s">
        <v>4170</v>
      </c>
      <c r="V96" s="34" t="s">
        <v>4170</v>
      </c>
      <c r="W96" s="34" t="s">
        <v>4170</v>
      </c>
      <c r="X96" s="34" t="s">
        <v>4170</v>
      </c>
      <c r="Y96" s="34" t="s">
        <v>4170</v>
      </c>
      <c r="Z96" s="34" t="s">
        <v>4170</v>
      </c>
      <c r="AB96" s="34" t="s">
        <v>3187</v>
      </c>
      <c r="AD96" s="34" t="s">
        <v>3232</v>
      </c>
      <c r="AE96" s="34" t="s">
        <v>3277</v>
      </c>
      <c r="AG96" s="34" t="s">
        <v>3306</v>
      </c>
      <c r="AH96" s="34" t="s">
        <v>1044</v>
      </c>
      <c r="AI96" s="34" t="s">
        <v>1044</v>
      </c>
      <c r="AJ96" s="34" t="s">
        <v>1044</v>
      </c>
      <c r="AK96" s="34" t="s">
        <v>1044</v>
      </c>
      <c r="AM96" s="34" t="s">
        <v>1044</v>
      </c>
      <c r="AN96" s="34" t="s">
        <v>3341</v>
      </c>
      <c r="AP96" s="34" t="s">
        <v>1044</v>
      </c>
      <c r="AY96" s="34" t="s">
        <v>3487</v>
      </c>
      <c r="BA96" s="34" t="s">
        <v>1044</v>
      </c>
      <c r="BB96" s="34" t="s">
        <v>3557</v>
      </c>
      <c r="BC96" s="34" t="s">
        <v>4170</v>
      </c>
      <c r="BD96" s="34" t="s">
        <v>4170</v>
      </c>
      <c r="BE96" s="34" t="s">
        <v>4170</v>
      </c>
      <c r="BF96" s="34" t="s">
        <v>4170</v>
      </c>
      <c r="BG96" s="34" t="s">
        <v>4170</v>
      </c>
      <c r="BH96" s="34" t="s">
        <v>4170</v>
      </c>
      <c r="BI96" s="34" t="s">
        <v>4881</v>
      </c>
      <c r="BJ96" s="34" t="s">
        <v>4170</v>
      </c>
      <c r="BR96" s="34" t="s">
        <v>1044</v>
      </c>
      <c r="BS96" s="34" t="s">
        <v>1044</v>
      </c>
      <c r="CR96" s="34" t="s">
        <v>3657</v>
      </c>
      <c r="CU96" s="34" t="s">
        <v>7765</v>
      </c>
      <c r="CV96" s="34" t="s">
        <v>6069</v>
      </c>
      <c r="CW96" s="34" t="s">
        <v>4226</v>
      </c>
      <c r="CX96" s="34" t="s">
        <v>4539</v>
      </c>
      <c r="CY96" s="34" t="s">
        <v>5446</v>
      </c>
      <c r="DA96" s="34" t="s">
        <v>4560</v>
      </c>
      <c r="DC96" s="34" t="s">
        <v>5096</v>
      </c>
      <c r="DD96" s="34" t="s">
        <v>6185</v>
      </c>
      <c r="DF96" s="34" t="s">
        <v>5992</v>
      </c>
    </row>
    <row r="97" spans="1:110">
      <c r="A97" s="34" t="s">
        <v>6410</v>
      </c>
      <c r="B97" s="34" t="s">
        <v>4626</v>
      </c>
      <c r="C97" s="34">
        <v>12</v>
      </c>
      <c r="D97" s="34" t="s">
        <v>440</v>
      </c>
      <c r="E97" s="34" t="s">
        <v>4881</v>
      </c>
      <c r="F97" s="34" t="s">
        <v>4170</v>
      </c>
      <c r="G97" s="34" t="s">
        <v>4170</v>
      </c>
      <c r="H97" s="34" t="s">
        <v>4170</v>
      </c>
      <c r="I97" s="34" t="s">
        <v>4881</v>
      </c>
      <c r="J97" s="34" t="s">
        <v>4170</v>
      </c>
      <c r="K97" s="34" t="s">
        <v>4170</v>
      </c>
      <c r="L97" s="34" t="s">
        <v>4881</v>
      </c>
      <c r="N97" s="34" t="s">
        <v>3155</v>
      </c>
      <c r="O97" s="34" t="s">
        <v>4881</v>
      </c>
      <c r="P97" s="34" t="s">
        <v>4170</v>
      </c>
      <c r="Q97" s="34" t="s">
        <v>4170</v>
      </c>
      <c r="R97" s="34" t="s">
        <v>4170</v>
      </c>
      <c r="S97" s="34" t="s">
        <v>4170</v>
      </c>
      <c r="T97" s="34" t="s">
        <v>4170</v>
      </c>
      <c r="U97" s="34" t="s">
        <v>4170</v>
      </c>
      <c r="V97" s="34" t="s">
        <v>4170</v>
      </c>
      <c r="W97" s="34" t="s">
        <v>4170</v>
      </c>
      <c r="X97" s="34" t="s">
        <v>4170</v>
      </c>
      <c r="Y97" s="34" t="s">
        <v>4170</v>
      </c>
      <c r="Z97" s="34" t="s">
        <v>4170</v>
      </c>
      <c r="AB97" s="34" t="s">
        <v>3187</v>
      </c>
      <c r="AE97" s="34" t="s">
        <v>3262</v>
      </c>
      <c r="BB97" s="34" t="s">
        <v>3557</v>
      </c>
      <c r="BC97" s="34" t="s">
        <v>4170</v>
      </c>
      <c r="BD97" s="34" t="s">
        <v>4170</v>
      </c>
      <c r="BE97" s="34" t="s">
        <v>4170</v>
      </c>
      <c r="BF97" s="34" t="s">
        <v>4170</v>
      </c>
      <c r="BG97" s="34" t="s">
        <v>4170</v>
      </c>
      <c r="BH97" s="34" t="s">
        <v>4170</v>
      </c>
      <c r="BI97" s="34" t="s">
        <v>4881</v>
      </c>
      <c r="BJ97" s="34" t="s">
        <v>4170</v>
      </c>
      <c r="BR97" s="34" t="s">
        <v>1044</v>
      </c>
      <c r="BS97" s="34" t="s">
        <v>1044</v>
      </c>
      <c r="CR97" s="34" t="s">
        <v>3657</v>
      </c>
      <c r="CU97" s="34" t="s">
        <v>7766</v>
      </c>
      <c r="CV97" s="34" t="s">
        <v>6069</v>
      </c>
      <c r="CW97" s="34" t="s">
        <v>4226</v>
      </c>
      <c r="CX97" s="34" t="s">
        <v>4611</v>
      </c>
      <c r="CY97" s="34" t="s">
        <v>5445</v>
      </c>
      <c r="DC97" s="34" t="s">
        <v>5096</v>
      </c>
      <c r="DE97" s="34" t="s">
        <v>4649</v>
      </c>
      <c r="DF97" s="34" t="s">
        <v>5992</v>
      </c>
    </row>
    <row r="98" spans="1:110">
      <c r="A98" s="34" t="s">
        <v>6410</v>
      </c>
      <c r="B98" s="34" t="s">
        <v>4628</v>
      </c>
      <c r="C98" s="34">
        <v>3</v>
      </c>
      <c r="D98" s="34" t="s">
        <v>440</v>
      </c>
      <c r="E98" s="34" t="s">
        <v>4881</v>
      </c>
      <c r="F98" s="34" t="s">
        <v>4170</v>
      </c>
      <c r="G98" s="34" t="s">
        <v>4170</v>
      </c>
      <c r="H98" s="34" t="s">
        <v>4170</v>
      </c>
      <c r="I98" s="34" t="s">
        <v>4881</v>
      </c>
      <c r="J98" s="34" t="s">
        <v>4170</v>
      </c>
      <c r="K98" s="34" t="s">
        <v>4170</v>
      </c>
      <c r="L98" s="34" t="s">
        <v>4170</v>
      </c>
      <c r="N98" s="34" t="s">
        <v>3155</v>
      </c>
      <c r="O98" s="34" t="s">
        <v>4881</v>
      </c>
      <c r="P98" s="34" t="s">
        <v>4170</v>
      </c>
      <c r="Q98" s="34" t="s">
        <v>4170</v>
      </c>
      <c r="R98" s="34" t="s">
        <v>4170</v>
      </c>
      <c r="S98" s="34" t="s">
        <v>4170</v>
      </c>
      <c r="T98" s="34" t="s">
        <v>4170</v>
      </c>
      <c r="U98" s="34" t="s">
        <v>4170</v>
      </c>
      <c r="V98" s="34" t="s">
        <v>4170</v>
      </c>
      <c r="W98" s="34" t="s">
        <v>4170</v>
      </c>
      <c r="X98" s="34" t="s">
        <v>4170</v>
      </c>
      <c r="Y98" s="34" t="s">
        <v>4170</v>
      </c>
      <c r="Z98" s="34" t="s">
        <v>4170</v>
      </c>
      <c r="AB98" s="34" t="s">
        <v>3187</v>
      </c>
      <c r="AE98" s="34" t="s">
        <v>3253</v>
      </c>
      <c r="BR98" s="34" t="s">
        <v>1044</v>
      </c>
      <c r="BS98" s="34" t="s">
        <v>1044</v>
      </c>
      <c r="CR98" s="34" t="s">
        <v>3657</v>
      </c>
      <c r="CU98" s="34" t="s">
        <v>7767</v>
      </c>
      <c r="CV98" s="34" t="s">
        <v>6069</v>
      </c>
      <c r="CW98" s="34" t="s">
        <v>4226</v>
      </c>
      <c r="CX98" s="34" t="s">
        <v>4608</v>
      </c>
      <c r="CY98" s="34" t="s">
        <v>5444</v>
      </c>
      <c r="DE98" s="34" t="s">
        <v>4650</v>
      </c>
      <c r="DF98" s="34" t="s">
        <v>5992</v>
      </c>
    </row>
    <row r="99" spans="1:110">
      <c r="A99" s="34" t="s">
        <v>6410</v>
      </c>
      <c r="B99" s="34" t="s">
        <v>5326</v>
      </c>
      <c r="C99" s="34">
        <v>0</v>
      </c>
      <c r="D99" s="34" t="s">
        <v>440</v>
      </c>
      <c r="E99" s="34" t="s">
        <v>4881</v>
      </c>
      <c r="F99" s="34" t="s">
        <v>4170</v>
      </c>
      <c r="G99" s="34" t="s">
        <v>4170</v>
      </c>
      <c r="H99" s="34" t="s">
        <v>4170</v>
      </c>
      <c r="I99" s="34" t="s">
        <v>4881</v>
      </c>
      <c r="J99" s="34" t="s">
        <v>4170</v>
      </c>
      <c r="K99" s="34" t="s">
        <v>4170</v>
      </c>
      <c r="L99" s="34" t="s">
        <v>4170</v>
      </c>
      <c r="N99" s="34" t="s">
        <v>3155</v>
      </c>
      <c r="O99" s="34" t="s">
        <v>4881</v>
      </c>
      <c r="P99" s="34" t="s">
        <v>4170</v>
      </c>
      <c r="Q99" s="34" t="s">
        <v>4170</v>
      </c>
      <c r="R99" s="34" t="s">
        <v>4170</v>
      </c>
      <c r="S99" s="34" t="s">
        <v>4170</v>
      </c>
      <c r="T99" s="34" t="s">
        <v>4170</v>
      </c>
      <c r="U99" s="34" t="s">
        <v>4170</v>
      </c>
      <c r="V99" s="34" t="s">
        <v>4170</v>
      </c>
      <c r="W99" s="34" t="s">
        <v>4170</v>
      </c>
      <c r="X99" s="34" t="s">
        <v>4170</v>
      </c>
      <c r="Y99" s="34" t="s">
        <v>4170</v>
      </c>
      <c r="Z99" s="34" t="s">
        <v>4170</v>
      </c>
      <c r="AB99" s="34" t="s">
        <v>3220</v>
      </c>
      <c r="BR99" s="34" t="s">
        <v>1044</v>
      </c>
      <c r="BS99" s="34" t="s">
        <v>1044</v>
      </c>
      <c r="CR99" s="34" t="s">
        <v>3663</v>
      </c>
      <c r="CU99" s="34" t="s">
        <v>7768</v>
      </c>
      <c r="CV99" s="34" t="s">
        <v>6069</v>
      </c>
      <c r="CW99" s="34" t="s">
        <v>4226</v>
      </c>
      <c r="CX99" s="34" t="s">
        <v>4608</v>
      </c>
      <c r="CY99" s="34" t="s">
        <v>5444</v>
      </c>
      <c r="DF99" s="34" t="s">
        <v>5992</v>
      </c>
    </row>
    <row r="100" spans="1:110">
      <c r="A100" s="34" t="s">
        <v>6412</v>
      </c>
      <c r="B100" s="34" t="s">
        <v>4881</v>
      </c>
      <c r="C100" s="34">
        <v>44</v>
      </c>
      <c r="D100" s="34" t="s">
        <v>440</v>
      </c>
      <c r="E100" s="34" t="s">
        <v>4881</v>
      </c>
      <c r="F100" s="34" t="s">
        <v>4170</v>
      </c>
      <c r="G100" s="34" t="s">
        <v>4881</v>
      </c>
      <c r="H100" s="34" t="s">
        <v>4170</v>
      </c>
      <c r="I100" s="34" t="s">
        <v>4170</v>
      </c>
      <c r="J100" s="34" t="s">
        <v>4170</v>
      </c>
      <c r="K100" s="34" t="s">
        <v>4170</v>
      </c>
      <c r="L100" s="34" t="s">
        <v>4881</v>
      </c>
      <c r="M100" s="34" t="s">
        <v>1041</v>
      </c>
      <c r="N100" s="34" t="s">
        <v>3155</v>
      </c>
      <c r="O100" s="34" t="s">
        <v>4881</v>
      </c>
      <c r="P100" s="34" t="s">
        <v>4170</v>
      </c>
      <c r="Q100" s="34" t="s">
        <v>4170</v>
      </c>
      <c r="R100" s="34" t="s">
        <v>4170</v>
      </c>
      <c r="S100" s="34" t="s">
        <v>4170</v>
      </c>
      <c r="T100" s="34" t="s">
        <v>4170</v>
      </c>
      <c r="U100" s="34" t="s">
        <v>4170</v>
      </c>
      <c r="V100" s="34" t="s">
        <v>4170</v>
      </c>
      <c r="W100" s="34" t="s">
        <v>4170</v>
      </c>
      <c r="X100" s="34" t="s">
        <v>4170</v>
      </c>
      <c r="Y100" s="34" t="s">
        <v>4170</v>
      </c>
      <c r="Z100" s="34" t="s">
        <v>4170</v>
      </c>
      <c r="AB100" s="34" t="s">
        <v>3187</v>
      </c>
      <c r="AD100" s="34" t="s">
        <v>3244</v>
      </c>
      <c r="AG100" s="34" t="s">
        <v>3291</v>
      </c>
      <c r="AH100" s="34" t="s">
        <v>1041</v>
      </c>
      <c r="AI100" s="34" t="s">
        <v>1044</v>
      </c>
      <c r="AJ100" s="34" t="s">
        <v>1044</v>
      </c>
      <c r="AQ100" s="34" t="s">
        <v>3393</v>
      </c>
      <c r="AS100" s="34" t="s">
        <v>3409</v>
      </c>
      <c r="AU100" s="34" t="s">
        <v>3435</v>
      </c>
      <c r="AV100" s="34" t="s">
        <v>154</v>
      </c>
      <c r="AW100" s="34" t="s">
        <v>3452</v>
      </c>
      <c r="AX100" s="34" t="s">
        <v>3476</v>
      </c>
      <c r="AY100" s="34" t="s">
        <v>3253</v>
      </c>
      <c r="BB100" s="34" t="s">
        <v>3557</v>
      </c>
      <c r="BC100" s="34" t="s">
        <v>4170</v>
      </c>
      <c r="BD100" s="34" t="s">
        <v>4170</v>
      </c>
      <c r="BE100" s="34" t="s">
        <v>4170</v>
      </c>
      <c r="BF100" s="34" t="s">
        <v>4170</v>
      </c>
      <c r="BG100" s="34" t="s">
        <v>4170</v>
      </c>
      <c r="BH100" s="34" t="s">
        <v>4170</v>
      </c>
      <c r="BI100" s="34" t="s">
        <v>4881</v>
      </c>
      <c r="BJ100" s="34" t="s">
        <v>4170</v>
      </c>
      <c r="BR100" s="34" t="s">
        <v>1044</v>
      </c>
      <c r="BS100" s="34" t="s">
        <v>1044</v>
      </c>
      <c r="CR100" s="34" t="s">
        <v>3654</v>
      </c>
      <c r="CU100" s="34" t="s">
        <v>7769</v>
      </c>
      <c r="CV100" s="34" t="s">
        <v>6414</v>
      </c>
      <c r="CW100" s="34" t="s">
        <v>4226</v>
      </c>
      <c r="CX100" s="34" t="s">
        <v>4542</v>
      </c>
      <c r="CY100" s="34" t="s">
        <v>5447</v>
      </c>
      <c r="CZ100" s="34" t="s">
        <v>4556</v>
      </c>
      <c r="DA100" s="34" t="s">
        <v>4556</v>
      </c>
      <c r="DC100" s="34" t="s">
        <v>5096</v>
      </c>
      <c r="DF100" s="34" t="s">
        <v>5992</v>
      </c>
    </row>
    <row r="101" spans="1:110">
      <c r="A101" s="34" t="s">
        <v>6412</v>
      </c>
      <c r="B101" s="34" t="s">
        <v>4609</v>
      </c>
      <c r="C101" s="34">
        <v>13</v>
      </c>
      <c r="D101" s="34" t="s">
        <v>442</v>
      </c>
      <c r="E101" s="34" t="s">
        <v>4170</v>
      </c>
      <c r="F101" s="34" t="s">
        <v>4881</v>
      </c>
      <c r="G101" s="34" t="s">
        <v>4170</v>
      </c>
      <c r="H101" s="34" t="s">
        <v>4170</v>
      </c>
      <c r="I101" s="34" t="s">
        <v>4170</v>
      </c>
      <c r="J101" s="34" t="s">
        <v>4881</v>
      </c>
      <c r="K101" s="34" t="s">
        <v>4170</v>
      </c>
      <c r="L101" s="34" t="s">
        <v>4170</v>
      </c>
      <c r="N101" s="34" t="s">
        <v>3155</v>
      </c>
      <c r="O101" s="34" t="s">
        <v>4881</v>
      </c>
      <c r="P101" s="34" t="s">
        <v>4170</v>
      </c>
      <c r="Q101" s="34" t="s">
        <v>4170</v>
      </c>
      <c r="R101" s="34" t="s">
        <v>4170</v>
      </c>
      <c r="S101" s="34" t="s">
        <v>4170</v>
      </c>
      <c r="T101" s="34" t="s">
        <v>4170</v>
      </c>
      <c r="U101" s="34" t="s">
        <v>4170</v>
      </c>
      <c r="V101" s="34" t="s">
        <v>4170</v>
      </c>
      <c r="W101" s="34" t="s">
        <v>4170</v>
      </c>
      <c r="X101" s="34" t="s">
        <v>4170</v>
      </c>
      <c r="Y101" s="34" t="s">
        <v>4170</v>
      </c>
      <c r="Z101" s="34" t="s">
        <v>4170</v>
      </c>
      <c r="AB101" s="34" t="s">
        <v>3187</v>
      </c>
      <c r="AE101" s="34" t="s">
        <v>3262</v>
      </c>
      <c r="BB101" s="34" t="s">
        <v>3557</v>
      </c>
      <c r="BC101" s="34" t="s">
        <v>4170</v>
      </c>
      <c r="BD101" s="34" t="s">
        <v>4170</v>
      </c>
      <c r="BE101" s="34" t="s">
        <v>4170</v>
      </c>
      <c r="BF101" s="34" t="s">
        <v>4170</v>
      </c>
      <c r="BG101" s="34" t="s">
        <v>4170</v>
      </c>
      <c r="BH101" s="34" t="s">
        <v>4170</v>
      </c>
      <c r="BI101" s="34" t="s">
        <v>4881</v>
      </c>
      <c r="BJ101" s="34" t="s">
        <v>4170</v>
      </c>
      <c r="BR101" s="34" t="s">
        <v>1044</v>
      </c>
      <c r="BS101" s="34" t="s">
        <v>1044</v>
      </c>
      <c r="CR101" s="34" t="s">
        <v>3657</v>
      </c>
      <c r="CU101" s="34" t="s">
        <v>7770</v>
      </c>
      <c r="CV101" s="34" t="s">
        <v>6414</v>
      </c>
      <c r="CW101" s="34" t="s">
        <v>4226</v>
      </c>
      <c r="CX101" s="34" t="s">
        <v>4611</v>
      </c>
      <c r="CY101" s="34" t="s">
        <v>5451</v>
      </c>
      <c r="DC101" s="34" t="s">
        <v>5096</v>
      </c>
      <c r="DE101" s="34" t="s">
        <v>4649</v>
      </c>
      <c r="DF101" s="34" t="s">
        <v>5992</v>
      </c>
    </row>
    <row r="102" spans="1:110">
      <c r="A102" s="34" t="s">
        <v>6412</v>
      </c>
      <c r="B102" s="34" t="s">
        <v>4848</v>
      </c>
      <c r="C102" s="34">
        <v>17</v>
      </c>
      <c r="D102" s="34" t="s">
        <v>442</v>
      </c>
      <c r="E102" s="34" t="s">
        <v>4170</v>
      </c>
      <c r="F102" s="34" t="s">
        <v>4881</v>
      </c>
      <c r="G102" s="34" t="s">
        <v>4170</v>
      </c>
      <c r="H102" s="34" t="s">
        <v>4170</v>
      </c>
      <c r="I102" s="34" t="s">
        <v>4170</v>
      </c>
      <c r="J102" s="34" t="s">
        <v>4881</v>
      </c>
      <c r="K102" s="34" t="s">
        <v>4170</v>
      </c>
      <c r="L102" s="34" t="s">
        <v>4170</v>
      </c>
      <c r="M102" s="34" t="s">
        <v>1044</v>
      </c>
      <c r="N102" s="34" t="s">
        <v>3155</v>
      </c>
      <c r="O102" s="34" t="s">
        <v>4881</v>
      </c>
      <c r="P102" s="34" t="s">
        <v>4170</v>
      </c>
      <c r="Q102" s="34" t="s">
        <v>4170</v>
      </c>
      <c r="R102" s="34" t="s">
        <v>4170</v>
      </c>
      <c r="S102" s="34" t="s">
        <v>4170</v>
      </c>
      <c r="T102" s="34" t="s">
        <v>4170</v>
      </c>
      <c r="U102" s="34" t="s">
        <v>4170</v>
      </c>
      <c r="V102" s="34" t="s">
        <v>4170</v>
      </c>
      <c r="W102" s="34" t="s">
        <v>4170</v>
      </c>
      <c r="X102" s="34" t="s">
        <v>4170</v>
      </c>
      <c r="Y102" s="34" t="s">
        <v>4170</v>
      </c>
      <c r="Z102" s="34" t="s">
        <v>4170</v>
      </c>
      <c r="AB102" s="34" t="s">
        <v>3187</v>
      </c>
      <c r="AD102" s="34" t="s">
        <v>3229</v>
      </c>
      <c r="AE102" s="34" t="s">
        <v>3265</v>
      </c>
      <c r="AG102" s="34" t="s">
        <v>3306</v>
      </c>
      <c r="AH102" s="34" t="s">
        <v>1044</v>
      </c>
      <c r="AI102" s="34" t="s">
        <v>1044</v>
      </c>
      <c r="AJ102" s="34" t="s">
        <v>1044</v>
      </c>
      <c r="AK102" s="34" t="s">
        <v>1044</v>
      </c>
      <c r="AM102" s="34" t="s">
        <v>1044</v>
      </c>
      <c r="AN102" s="34" t="s">
        <v>3341</v>
      </c>
      <c r="AP102" s="34" t="s">
        <v>1044</v>
      </c>
      <c r="AY102" s="34" t="s">
        <v>3487</v>
      </c>
      <c r="BA102" s="34" t="s">
        <v>1044</v>
      </c>
      <c r="BB102" s="34" t="s">
        <v>3557</v>
      </c>
      <c r="BC102" s="34" t="s">
        <v>4170</v>
      </c>
      <c r="BD102" s="34" t="s">
        <v>4170</v>
      </c>
      <c r="BE102" s="34" t="s">
        <v>4170</v>
      </c>
      <c r="BF102" s="34" t="s">
        <v>4170</v>
      </c>
      <c r="BG102" s="34" t="s">
        <v>4170</v>
      </c>
      <c r="BH102" s="34" t="s">
        <v>4170</v>
      </c>
      <c r="BI102" s="34" t="s">
        <v>4881</v>
      </c>
      <c r="BJ102" s="34" t="s">
        <v>4170</v>
      </c>
      <c r="BR102" s="34" t="s">
        <v>1044</v>
      </c>
      <c r="BS102" s="34" t="s">
        <v>1044</v>
      </c>
      <c r="CR102" s="34" t="s">
        <v>3657</v>
      </c>
      <c r="CU102" s="34" t="s">
        <v>7771</v>
      </c>
      <c r="CV102" s="34" t="s">
        <v>6414</v>
      </c>
      <c r="CW102" s="34" t="s">
        <v>4226</v>
      </c>
      <c r="CX102" s="34" t="s">
        <v>4611</v>
      </c>
      <c r="CY102" s="34" t="s">
        <v>5451</v>
      </c>
      <c r="DA102" s="34" t="s">
        <v>4560</v>
      </c>
      <c r="DC102" s="34" t="s">
        <v>5096</v>
      </c>
      <c r="DD102" s="34" t="s">
        <v>6185</v>
      </c>
      <c r="DF102" s="34" t="s">
        <v>5992</v>
      </c>
    </row>
    <row r="103" spans="1:110">
      <c r="A103" s="34" t="s">
        <v>6412</v>
      </c>
      <c r="B103" s="34" t="s">
        <v>4626</v>
      </c>
      <c r="C103" s="34">
        <v>43</v>
      </c>
      <c r="D103" s="34" t="s">
        <v>442</v>
      </c>
      <c r="E103" s="34" t="s">
        <v>4170</v>
      </c>
      <c r="F103" s="34" t="s">
        <v>4881</v>
      </c>
      <c r="G103" s="34" t="s">
        <v>4170</v>
      </c>
      <c r="H103" s="34" t="s">
        <v>4881</v>
      </c>
      <c r="I103" s="34" t="s">
        <v>4170</v>
      </c>
      <c r="J103" s="34" t="s">
        <v>4170</v>
      </c>
      <c r="K103" s="34" t="s">
        <v>4170</v>
      </c>
      <c r="L103" s="34" t="s">
        <v>4170</v>
      </c>
      <c r="M103" s="34" t="s">
        <v>1041</v>
      </c>
      <c r="N103" s="34" t="s">
        <v>3155</v>
      </c>
      <c r="O103" s="34" t="s">
        <v>4881</v>
      </c>
      <c r="P103" s="34" t="s">
        <v>4170</v>
      </c>
      <c r="Q103" s="34" t="s">
        <v>4170</v>
      </c>
      <c r="R103" s="34" t="s">
        <v>4170</v>
      </c>
      <c r="S103" s="34" t="s">
        <v>4170</v>
      </c>
      <c r="T103" s="34" t="s">
        <v>4170</v>
      </c>
      <c r="U103" s="34" t="s">
        <v>4170</v>
      </c>
      <c r="V103" s="34" t="s">
        <v>4170</v>
      </c>
      <c r="W103" s="34" t="s">
        <v>4170</v>
      </c>
      <c r="X103" s="34" t="s">
        <v>4170</v>
      </c>
      <c r="Y103" s="34" t="s">
        <v>4170</v>
      </c>
      <c r="Z103" s="34" t="s">
        <v>4170</v>
      </c>
      <c r="AB103" s="34" t="s">
        <v>3187</v>
      </c>
      <c r="AD103" s="34" t="s">
        <v>3244</v>
      </c>
      <c r="AG103" s="34" t="s">
        <v>3291</v>
      </c>
      <c r="AH103" s="34" t="s">
        <v>1041</v>
      </c>
      <c r="AI103" s="34" t="s">
        <v>1044</v>
      </c>
      <c r="AJ103" s="34" t="s">
        <v>1044</v>
      </c>
      <c r="AQ103" s="34" t="s">
        <v>3375</v>
      </c>
      <c r="AS103" s="34" t="s">
        <v>3420</v>
      </c>
      <c r="AU103" s="34" t="s">
        <v>3435</v>
      </c>
      <c r="AV103" s="34" t="s">
        <v>154</v>
      </c>
      <c r="AW103" s="34" t="s">
        <v>3467</v>
      </c>
      <c r="AX103" s="34" t="s">
        <v>3476</v>
      </c>
      <c r="AY103" s="34" t="s">
        <v>3487</v>
      </c>
      <c r="BB103" s="34" t="s">
        <v>3557</v>
      </c>
      <c r="BC103" s="34" t="s">
        <v>4170</v>
      </c>
      <c r="BD103" s="34" t="s">
        <v>4170</v>
      </c>
      <c r="BE103" s="34" t="s">
        <v>4170</v>
      </c>
      <c r="BF103" s="34" t="s">
        <v>4170</v>
      </c>
      <c r="BG103" s="34" t="s">
        <v>4170</v>
      </c>
      <c r="BH103" s="34" t="s">
        <v>4170</v>
      </c>
      <c r="BI103" s="34" t="s">
        <v>4881</v>
      </c>
      <c r="BJ103" s="34" t="s">
        <v>4170</v>
      </c>
      <c r="BR103" s="34" t="s">
        <v>1044</v>
      </c>
      <c r="BS103" s="34" t="s">
        <v>1044</v>
      </c>
      <c r="CR103" s="34" t="s">
        <v>3657</v>
      </c>
      <c r="CU103" s="34" t="s">
        <v>7772</v>
      </c>
      <c r="CV103" s="34" t="s">
        <v>6414</v>
      </c>
      <c r="CW103" s="34" t="s">
        <v>4226</v>
      </c>
      <c r="CX103" s="34" t="s">
        <v>4542</v>
      </c>
      <c r="CY103" s="34" t="s">
        <v>5453</v>
      </c>
      <c r="DA103" s="34" t="s">
        <v>4556</v>
      </c>
      <c r="DC103" s="34" t="s">
        <v>5096</v>
      </c>
      <c r="DF103" s="34" t="s">
        <v>5992</v>
      </c>
    </row>
    <row r="104" spans="1:110">
      <c r="A104" s="34" t="s">
        <v>6415</v>
      </c>
      <c r="B104" s="34" t="s">
        <v>4881</v>
      </c>
      <c r="C104" s="34">
        <v>34</v>
      </c>
      <c r="D104" s="34" t="s">
        <v>440</v>
      </c>
      <c r="E104" s="34" t="s">
        <v>4881</v>
      </c>
      <c r="F104" s="34" t="s">
        <v>4170</v>
      </c>
      <c r="G104" s="34" t="s">
        <v>4881</v>
      </c>
      <c r="H104" s="34" t="s">
        <v>4170</v>
      </c>
      <c r="I104" s="34" t="s">
        <v>4170</v>
      </c>
      <c r="J104" s="34" t="s">
        <v>4170</v>
      </c>
      <c r="K104" s="34" t="s">
        <v>4170</v>
      </c>
      <c r="L104" s="34" t="s">
        <v>4881</v>
      </c>
      <c r="M104" s="34" t="s">
        <v>1041</v>
      </c>
      <c r="N104" s="34" t="s">
        <v>3155</v>
      </c>
      <c r="O104" s="34" t="s">
        <v>4881</v>
      </c>
      <c r="P104" s="34" t="s">
        <v>4170</v>
      </c>
      <c r="Q104" s="34" t="s">
        <v>4170</v>
      </c>
      <c r="R104" s="34" t="s">
        <v>4170</v>
      </c>
      <c r="S104" s="34" t="s">
        <v>4170</v>
      </c>
      <c r="T104" s="34" t="s">
        <v>4170</v>
      </c>
      <c r="U104" s="34" t="s">
        <v>4170</v>
      </c>
      <c r="V104" s="34" t="s">
        <v>4170</v>
      </c>
      <c r="W104" s="34" t="s">
        <v>4170</v>
      </c>
      <c r="X104" s="34" t="s">
        <v>4170</v>
      </c>
      <c r="Y104" s="34" t="s">
        <v>4170</v>
      </c>
      <c r="Z104" s="34" t="s">
        <v>4170</v>
      </c>
      <c r="AB104" s="34" t="s">
        <v>3187</v>
      </c>
      <c r="AD104" s="34" t="s">
        <v>3235</v>
      </c>
      <c r="AG104" s="34" t="s">
        <v>3291</v>
      </c>
      <c r="AH104" s="34" t="s">
        <v>1041</v>
      </c>
      <c r="AI104" s="34" t="s">
        <v>1044</v>
      </c>
      <c r="AJ104" s="34" t="s">
        <v>1044</v>
      </c>
      <c r="AQ104" s="34" t="s">
        <v>3378</v>
      </c>
      <c r="AS104" s="34" t="s">
        <v>3426</v>
      </c>
      <c r="AU104" s="34" t="s">
        <v>3435</v>
      </c>
      <c r="AV104" s="34" t="s">
        <v>154</v>
      </c>
      <c r="AW104" s="34" t="s">
        <v>3452</v>
      </c>
      <c r="AX104" s="34" t="s">
        <v>3476</v>
      </c>
      <c r="AY104" s="34" t="s">
        <v>3253</v>
      </c>
      <c r="BB104" s="34" t="s">
        <v>3557</v>
      </c>
      <c r="BC104" s="34" t="s">
        <v>4170</v>
      </c>
      <c r="BD104" s="34" t="s">
        <v>4170</v>
      </c>
      <c r="BE104" s="34" t="s">
        <v>4170</v>
      </c>
      <c r="BF104" s="34" t="s">
        <v>4170</v>
      </c>
      <c r="BG104" s="34" t="s">
        <v>4170</v>
      </c>
      <c r="BH104" s="34" t="s">
        <v>4170</v>
      </c>
      <c r="BI104" s="34" t="s">
        <v>4881</v>
      </c>
      <c r="BJ104" s="34" t="s">
        <v>4170</v>
      </c>
      <c r="BR104" s="34" t="s">
        <v>1044</v>
      </c>
      <c r="BS104" s="34" t="s">
        <v>1044</v>
      </c>
      <c r="CR104" s="34" t="s">
        <v>3654</v>
      </c>
      <c r="CU104" s="34" t="s">
        <v>7773</v>
      </c>
      <c r="CV104" s="34" t="s">
        <v>6416</v>
      </c>
      <c r="CW104" s="34" t="s">
        <v>4226</v>
      </c>
      <c r="CX104" s="34" t="s">
        <v>4539</v>
      </c>
      <c r="CY104" s="34" t="s">
        <v>5446</v>
      </c>
      <c r="CZ104" s="34" t="s">
        <v>4556</v>
      </c>
      <c r="DA104" s="34" t="s">
        <v>4556</v>
      </c>
      <c r="DC104" s="34" t="s">
        <v>5096</v>
      </c>
      <c r="DF104" s="34" t="s">
        <v>5992</v>
      </c>
    </row>
    <row r="105" spans="1:110">
      <c r="A105" s="34" t="s">
        <v>6415</v>
      </c>
      <c r="B105" s="34" t="s">
        <v>4609</v>
      </c>
      <c r="C105" s="34">
        <v>12</v>
      </c>
      <c r="D105" s="34" t="s">
        <v>442</v>
      </c>
      <c r="E105" s="34" t="s">
        <v>4170</v>
      </c>
      <c r="F105" s="34" t="s">
        <v>4881</v>
      </c>
      <c r="G105" s="34" t="s">
        <v>4170</v>
      </c>
      <c r="H105" s="34" t="s">
        <v>4170</v>
      </c>
      <c r="I105" s="34" t="s">
        <v>4170</v>
      </c>
      <c r="J105" s="34" t="s">
        <v>4881</v>
      </c>
      <c r="K105" s="34" t="s">
        <v>4170</v>
      </c>
      <c r="L105" s="34" t="s">
        <v>4170</v>
      </c>
      <c r="N105" s="34" t="s">
        <v>3155</v>
      </c>
      <c r="O105" s="34" t="s">
        <v>4881</v>
      </c>
      <c r="P105" s="34" t="s">
        <v>4170</v>
      </c>
      <c r="Q105" s="34" t="s">
        <v>4170</v>
      </c>
      <c r="R105" s="34" t="s">
        <v>4170</v>
      </c>
      <c r="S105" s="34" t="s">
        <v>4170</v>
      </c>
      <c r="T105" s="34" t="s">
        <v>4170</v>
      </c>
      <c r="U105" s="34" t="s">
        <v>4170</v>
      </c>
      <c r="V105" s="34" t="s">
        <v>4170</v>
      </c>
      <c r="W105" s="34" t="s">
        <v>4170</v>
      </c>
      <c r="X105" s="34" t="s">
        <v>4170</v>
      </c>
      <c r="Y105" s="34" t="s">
        <v>4170</v>
      </c>
      <c r="Z105" s="34" t="s">
        <v>4170</v>
      </c>
      <c r="AB105" s="34" t="s">
        <v>3187</v>
      </c>
      <c r="AE105" s="34" t="s">
        <v>3262</v>
      </c>
      <c r="BB105" s="34" t="s">
        <v>3557</v>
      </c>
      <c r="BC105" s="34" t="s">
        <v>4170</v>
      </c>
      <c r="BD105" s="34" t="s">
        <v>4170</v>
      </c>
      <c r="BE105" s="34" t="s">
        <v>4170</v>
      </c>
      <c r="BF105" s="34" t="s">
        <v>4170</v>
      </c>
      <c r="BG105" s="34" t="s">
        <v>4170</v>
      </c>
      <c r="BH105" s="34" t="s">
        <v>4170</v>
      </c>
      <c r="BI105" s="34" t="s">
        <v>4881</v>
      </c>
      <c r="BJ105" s="34" t="s">
        <v>4170</v>
      </c>
      <c r="BR105" s="34" t="s">
        <v>1044</v>
      </c>
      <c r="BS105" s="34" t="s">
        <v>1044</v>
      </c>
      <c r="CR105" s="34" t="s">
        <v>3657</v>
      </c>
      <c r="CU105" s="34" t="s">
        <v>7774</v>
      </c>
      <c r="CV105" s="34" t="s">
        <v>6416</v>
      </c>
      <c r="CW105" s="34" t="s">
        <v>4226</v>
      </c>
      <c r="CX105" s="34" t="s">
        <v>4611</v>
      </c>
      <c r="CY105" s="34" t="s">
        <v>5451</v>
      </c>
      <c r="DC105" s="34" t="s">
        <v>5096</v>
      </c>
      <c r="DE105" s="34" t="s">
        <v>4649</v>
      </c>
      <c r="DF105" s="34" t="s">
        <v>5992</v>
      </c>
    </row>
    <row r="106" spans="1:110">
      <c r="A106" s="34" t="s">
        <v>6417</v>
      </c>
      <c r="B106" s="34" t="s">
        <v>4881</v>
      </c>
      <c r="C106" s="34">
        <v>55</v>
      </c>
      <c r="D106" s="34" t="s">
        <v>440</v>
      </c>
      <c r="E106" s="34" t="s">
        <v>4881</v>
      </c>
      <c r="F106" s="34" t="s">
        <v>4170</v>
      </c>
      <c r="G106" s="34" t="s">
        <v>4881</v>
      </c>
      <c r="H106" s="34" t="s">
        <v>4170</v>
      </c>
      <c r="I106" s="34" t="s">
        <v>4170</v>
      </c>
      <c r="J106" s="34" t="s">
        <v>4170</v>
      </c>
      <c r="K106" s="34" t="s">
        <v>4170</v>
      </c>
      <c r="L106" s="34" t="s">
        <v>4881</v>
      </c>
      <c r="M106" s="34" t="s">
        <v>1041</v>
      </c>
      <c r="N106" s="34" t="s">
        <v>3155</v>
      </c>
      <c r="O106" s="34" t="s">
        <v>4881</v>
      </c>
      <c r="P106" s="34" t="s">
        <v>4170</v>
      </c>
      <c r="Q106" s="34" t="s">
        <v>4170</v>
      </c>
      <c r="R106" s="34" t="s">
        <v>4170</v>
      </c>
      <c r="S106" s="34" t="s">
        <v>4170</v>
      </c>
      <c r="T106" s="34" t="s">
        <v>4170</v>
      </c>
      <c r="U106" s="34" t="s">
        <v>4170</v>
      </c>
      <c r="V106" s="34" t="s">
        <v>4170</v>
      </c>
      <c r="W106" s="34" t="s">
        <v>4170</v>
      </c>
      <c r="X106" s="34" t="s">
        <v>4170</v>
      </c>
      <c r="Y106" s="34" t="s">
        <v>4170</v>
      </c>
      <c r="Z106" s="34" t="s">
        <v>4170</v>
      </c>
      <c r="AB106" s="34" t="s">
        <v>3187</v>
      </c>
      <c r="AD106" s="34" t="s">
        <v>3244</v>
      </c>
      <c r="AG106" s="34" t="s">
        <v>3315</v>
      </c>
      <c r="AH106" s="34" t="s">
        <v>1044</v>
      </c>
      <c r="AI106" s="34" t="s">
        <v>1044</v>
      </c>
      <c r="AJ106" s="34" t="s">
        <v>1044</v>
      </c>
      <c r="AK106" s="34" t="s">
        <v>1044</v>
      </c>
      <c r="AM106" s="34" t="s">
        <v>1044</v>
      </c>
      <c r="AN106" s="34" t="s">
        <v>3338</v>
      </c>
      <c r="AP106" s="34" t="s">
        <v>1044</v>
      </c>
      <c r="AY106" s="34" t="s">
        <v>3487</v>
      </c>
      <c r="BA106" s="34" t="s">
        <v>1044</v>
      </c>
      <c r="BB106" s="34" t="s">
        <v>3545</v>
      </c>
      <c r="BC106" s="34" t="s">
        <v>4170</v>
      </c>
      <c r="BD106" s="34" t="s">
        <v>4170</v>
      </c>
      <c r="BE106" s="34" t="s">
        <v>4881</v>
      </c>
      <c r="BF106" s="34" t="s">
        <v>4170</v>
      </c>
      <c r="BG106" s="34" t="s">
        <v>4170</v>
      </c>
      <c r="BH106" s="34" t="s">
        <v>4170</v>
      </c>
      <c r="BI106" s="34" t="s">
        <v>4170</v>
      </c>
      <c r="BJ106" s="34" t="s">
        <v>4170</v>
      </c>
      <c r="BM106" s="34" t="s">
        <v>3561</v>
      </c>
      <c r="BQ106" s="34" t="s">
        <v>1044</v>
      </c>
      <c r="BR106" s="34" t="s">
        <v>1041</v>
      </c>
      <c r="BS106" s="34" t="s">
        <v>1044</v>
      </c>
      <c r="CR106" s="34" t="s">
        <v>3657</v>
      </c>
      <c r="CU106" s="34" t="s">
        <v>7775</v>
      </c>
      <c r="CV106" s="34" t="s">
        <v>4292</v>
      </c>
      <c r="CW106" s="34" t="s">
        <v>4226</v>
      </c>
      <c r="CX106" s="34" t="s">
        <v>4542</v>
      </c>
      <c r="CY106" s="34" t="s">
        <v>5447</v>
      </c>
      <c r="CZ106" s="34" t="s">
        <v>4560</v>
      </c>
      <c r="DA106" s="34" t="s">
        <v>4560</v>
      </c>
      <c r="DB106" s="34" t="s">
        <v>1046</v>
      </c>
      <c r="DC106" s="34" t="s">
        <v>5096</v>
      </c>
      <c r="DF106" s="34" t="s">
        <v>5993</v>
      </c>
    </row>
    <row r="107" spans="1:110">
      <c r="A107" s="34" t="s">
        <v>6419</v>
      </c>
      <c r="B107" s="34" t="s">
        <v>4881</v>
      </c>
      <c r="C107" s="34">
        <v>80</v>
      </c>
      <c r="D107" s="34" t="s">
        <v>440</v>
      </c>
      <c r="E107" s="34" t="s">
        <v>4881</v>
      </c>
      <c r="F107" s="34" t="s">
        <v>4170</v>
      </c>
      <c r="G107" s="34" t="s">
        <v>4881</v>
      </c>
      <c r="H107" s="34" t="s">
        <v>4170</v>
      </c>
      <c r="I107" s="34" t="s">
        <v>4170</v>
      </c>
      <c r="J107" s="34" t="s">
        <v>4170</v>
      </c>
      <c r="K107" s="34" t="s">
        <v>4170</v>
      </c>
      <c r="L107" s="34" t="s">
        <v>4170</v>
      </c>
      <c r="M107" s="34" t="s">
        <v>1041</v>
      </c>
      <c r="N107" s="34" t="s">
        <v>3155</v>
      </c>
      <c r="O107" s="34" t="s">
        <v>4881</v>
      </c>
      <c r="P107" s="34" t="s">
        <v>4170</v>
      </c>
      <c r="Q107" s="34" t="s">
        <v>4170</v>
      </c>
      <c r="R107" s="34" t="s">
        <v>4170</v>
      </c>
      <c r="S107" s="34" t="s">
        <v>4170</v>
      </c>
      <c r="T107" s="34" t="s">
        <v>4170</v>
      </c>
      <c r="U107" s="34" t="s">
        <v>4170</v>
      </c>
      <c r="V107" s="34" t="s">
        <v>4170</v>
      </c>
      <c r="W107" s="34" t="s">
        <v>4170</v>
      </c>
      <c r="X107" s="34" t="s">
        <v>4170</v>
      </c>
      <c r="Y107" s="34" t="s">
        <v>4170</v>
      </c>
      <c r="Z107" s="34" t="s">
        <v>4170</v>
      </c>
      <c r="AB107" s="34" t="s">
        <v>3187</v>
      </c>
      <c r="AD107" s="34" t="s">
        <v>3238</v>
      </c>
      <c r="AG107" s="34" t="s">
        <v>3312</v>
      </c>
      <c r="AH107" s="34" t="s">
        <v>1044</v>
      </c>
      <c r="AI107" s="34" t="s">
        <v>1044</v>
      </c>
      <c r="AJ107" s="34" t="s">
        <v>1044</v>
      </c>
      <c r="AK107" s="34" t="s">
        <v>1044</v>
      </c>
      <c r="AM107" s="34" t="s">
        <v>1044</v>
      </c>
      <c r="AN107" s="34" t="s">
        <v>3312</v>
      </c>
      <c r="AP107" s="34" t="s">
        <v>1044</v>
      </c>
      <c r="AY107" s="34" t="s">
        <v>3487</v>
      </c>
      <c r="BA107" s="34" t="s">
        <v>1044</v>
      </c>
      <c r="BB107" s="34" t="s">
        <v>7776</v>
      </c>
      <c r="BC107" s="34" t="s">
        <v>4881</v>
      </c>
      <c r="BD107" s="34" t="s">
        <v>4881</v>
      </c>
      <c r="BE107" s="34" t="s">
        <v>4170</v>
      </c>
      <c r="BF107" s="34" t="s">
        <v>4170</v>
      </c>
      <c r="BG107" s="34" t="s">
        <v>4170</v>
      </c>
      <c r="BH107" s="34" t="s">
        <v>4170</v>
      </c>
      <c r="BI107" s="34" t="s">
        <v>4170</v>
      </c>
      <c r="BJ107" s="34" t="s">
        <v>4170</v>
      </c>
      <c r="BK107" s="34" t="s">
        <v>3561</v>
      </c>
      <c r="BL107" s="34" t="s">
        <v>3561</v>
      </c>
      <c r="BQ107" s="34" t="s">
        <v>1044</v>
      </c>
      <c r="BR107" s="34" t="s">
        <v>1041</v>
      </c>
      <c r="BS107" s="34" t="s">
        <v>1044</v>
      </c>
      <c r="CR107" s="34" t="s">
        <v>3657</v>
      </c>
      <c r="CU107" s="34" t="s">
        <v>7777</v>
      </c>
      <c r="CV107" s="34" t="s">
        <v>6420</v>
      </c>
      <c r="CW107" s="34" t="s">
        <v>4226</v>
      </c>
      <c r="CX107" s="34" t="s">
        <v>4546</v>
      </c>
      <c r="CY107" s="34" t="s">
        <v>5449</v>
      </c>
      <c r="CZ107" s="34" t="s">
        <v>4560</v>
      </c>
      <c r="DA107" s="34" t="s">
        <v>4560</v>
      </c>
      <c r="DB107" s="34" t="s">
        <v>1046</v>
      </c>
      <c r="DC107" s="34" t="s">
        <v>5096</v>
      </c>
      <c r="DF107" s="34" t="s">
        <v>5992</v>
      </c>
    </row>
    <row r="108" spans="1:110">
      <c r="A108" s="34" t="s">
        <v>6421</v>
      </c>
      <c r="B108" s="34" t="s">
        <v>4881</v>
      </c>
      <c r="C108" s="34">
        <v>51</v>
      </c>
      <c r="D108" s="34" t="s">
        <v>440</v>
      </c>
      <c r="E108" s="34" t="s">
        <v>4881</v>
      </c>
      <c r="F108" s="34" t="s">
        <v>4170</v>
      </c>
      <c r="G108" s="34" t="s">
        <v>4881</v>
      </c>
      <c r="H108" s="34" t="s">
        <v>4170</v>
      </c>
      <c r="I108" s="34" t="s">
        <v>4170</v>
      </c>
      <c r="J108" s="34" t="s">
        <v>4170</v>
      </c>
      <c r="K108" s="34" t="s">
        <v>4170</v>
      </c>
      <c r="L108" s="34" t="s">
        <v>4881</v>
      </c>
      <c r="M108" s="34" t="s">
        <v>1041</v>
      </c>
      <c r="N108" s="34" t="s">
        <v>3155</v>
      </c>
      <c r="O108" s="34" t="s">
        <v>4881</v>
      </c>
      <c r="P108" s="34" t="s">
        <v>4170</v>
      </c>
      <c r="Q108" s="34" t="s">
        <v>4170</v>
      </c>
      <c r="R108" s="34" t="s">
        <v>4170</v>
      </c>
      <c r="S108" s="34" t="s">
        <v>4170</v>
      </c>
      <c r="T108" s="34" t="s">
        <v>4170</v>
      </c>
      <c r="U108" s="34" t="s">
        <v>4170</v>
      </c>
      <c r="V108" s="34" t="s">
        <v>4170</v>
      </c>
      <c r="W108" s="34" t="s">
        <v>4170</v>
      </c>
      <c r="X108" s="34" t="s">
        <v>4170</v>
      </c>
      <c r="Y108" s="34" t="s">
        <v>4170</v>
      </c>
      <c r="Z108" s="34" t="s">
        <v>4170</v>
      </c>
      <c r="AB108" s="34" t="s">
        <v>3187</v>
      </c>
      <c r="AD108" s="34" t="s">
        <v>3247</v>
      </c>
      <c r="AG108" s="34" t="s">
        <v>3309</v>
      </c>
      <c r="AH108" s="34" t="s">
        <v>1044</v>
      </c>
      <c r="AI108" s="34" t="s">
        <v>1044</v>
      </c>
      <c r="AJ108" s="34" t="s">
        <v>1044</v>
      </c>
      <c r="AK108" s="34" t="s">
        <v>1044</v>
      </c>
      <c r="AM108" s="34" t="s">
        <v>1041</v>
      </c>
      <c r="AP108" s="34" t="s">
        <v>1041</v>
      </c>
      <c r="AY108" s="34" t="s">
        <v>3493</v>
      </c>
      <c r="BA108" s="34" t="s">
        <v>1044</v>
      </c>
      <c r="BB108" s="34" t="s">
        <v>3539</v>
      </c>
      <c r="BC108" s="34" t="s">
        <v>4881</v>
      </c>
      <c r="BD108" s="34" t="s">
        <v>4170</v>
      </c>
      <c r="BE108" s="34" t="s">
        <v>4170</v>
      </c>
      <c r="BF108" s="34" t="s">
        <v>4170</v>
      </c>
      <c r="BG108" s="34" t="s">
        <v>4170</v>
      </c>
      <c r="BH108" s="34" t="s">
        <v>4170</v>
      </c>
      <c r="BI108" s="34" t="s">
        <v>4170</v>
      </c>
      <c r="BJ108" s="34" t="s">
        <v>4170</v>
      </c>
      <c r="BK108" s="34" t="s">
        <v>3561</v>
      </c>
      <c r="BQ108" s="34" t="s">
        <v>1044</v>
      </c>
      <c r="BR108" s="34" t="s">
        <v>1041</v>
      </c>
      <c r="BS108" s="34" t="s">
        <v>1041</v>
      </c>
      <c r="BT108" s="34" t="s">
        <v>1041</v>
      </c>
      <c r="BW108" s="34" t="s">
        <v>1041</v>
      </c>
      <c r="CQ108" s="34" t="s">
        <v>3645</v>
      </c>
      <c r="CR108" s="34" t="s">
        <v>3657</v>
      </c>
      <c r="CU108" s="34" t="s">
        <v>7778</v>
      </c>
      <c r="CV108" s="34" t="s">
        <v>6423</v>
      </c>
      <c r="CW108" s="34" t="s">
        <v>4226</v>
      </c>
      <c r="CX108" s="34" t="s">
        <v>4542</v>
      </c>
      <c r="CY108" s="34" t="s">
        <v>5447</v>
      </c>
      <c r="CZ108" s="34" t="s">
        <v>3302</v>
      </c>
      <c r="DA108" s="34" t="s">
        <v>3302</v>
      </c>
      <c r="DB108" s="34" t="s">
        <v>1046</v>
      </c>
      <c r="DC108" s="34" t="s">
        <v>5096</v>
      </c>
      <c r="DF108" s="34" t="s">
        <v>5993</v>
      </c>
    </row>
    <row r="109" spans="1:110">
      <c r="A109" s="34" t="s">
        <v>6421</v>
      </c>
      <c r="B109" s="34" t="s">
        <v>4609</v>
      </c>
      <c r="C109" s="34">
        <v>12</v>
      </c>
      <c r="D109" s="34" t="s">
        <v>440</v>
      </c>
      <c r="E109" s="34" t="s">
        <v>4881</v>
      </c>
      <c r="F109" s="34" t="s">
        <v>4170</v>
      </c>
      <c r="G109" s="34" t="s">
        <v>4170</v>
      </c>
      <c r="H109" s="34" t="s">
        <v>4170</v>
      </c>
      <c r="I109" s="34" t="s">
        <v>4881</v>
      </c>
      <c r="J109" s="34" t="s">
        <v>4170</v>
      </c>
      <c r="K109" s="34" t="s">
        <v>4170</v>
      </c>
      <c r="L109" s="34" t="s">
        <v>4881</v>
      </c>
      <c r="N109" s="34" t="s">
        <v>3155</v>
      </c>
      <c r="O109" s="34" t="s">
        <v>4881</v>
      </c>
      <c r="P109" s="34" t="s">
        <v>4170</v>
      </c>
      <c r="Q109" s="34" t="s">
        <v>4170</v>
      </c>
      <c r="R109" s="34" t="s">
        <v>4170</v>
      </c>
      <c r="S109" s="34" t="s">
        <v>4170</v>
      </c>
      <c r="T109" s="34" t="s">
        <v>4170</v>
      </c>
      <c r="U109" s="34" t="s">
        <v>4170</v>
      </c>
      <c r="V109" s="34" t="s">
        <v>4170</v>
      </c>
      <c r="W109" s="34" t="s">
        <v>4170</v>
      </c>
      <c r="X109" s="34" t="s">
        <v>4170</v>
      </c>
      <c r="Y109" s="34" t="s">
        <v>4170</v>
      </c>
      <c r="Z109" s="34" t="s">
        <v>4170</v>
      </c>
      <c r="AB109" s="34" t="s">
        <v>3187</v>
      </c>
      <c r="AE109" s="34" t="s">
        <v>3262</v>
      </c>
      <c r="BB109" s="34" t="s">
        <v>3557</v>
      </c>
      <c r="BC109" s="34" t="s">
        <v>4170</v>
      </c>
      <c r="BD109" s="34" t="s">
        <v>4170</v>
      </c>
      <c r="BE109" s="34" t="s">
        <v>4170</v>
      </c>
      <c r="BF109" s="34" t="s">
        <v>4170</v>
      </c>
      <c r="BG109" s="34" t="s">
        <v>4170</v>
      </c>
      <c r="BH109" s="34" t="s">
        <v>4170</v>
      </c>
      <c r="BI109" s="34" t="s">
        <v>4881</v>
      </c>
      <c r="BJ109" s="34" t="s">
        <v>4170</v>
      </c>
      <c r="BR109" s="34" t="s">
        <v>1044</v>
      </c>
      <c r="BS109" s="34" t="s">
        <v>1044</v>
      </c>
      <c r="CR109" s="34" t="s">
        <v>3657</v>
      </c>
      <c r="CU109" s="34" t="s">
        <v>7779</v>
      </c>
      <c r="CV109" s="34" t="s">
        <v>6423</v>
      </c>
      <c r="CW109" s="34" t="s">
        <v>4226</v>
      </c>
      <c r="CX109" s="34" t="s">
        <v>4611</v>
      </c>
      <c r="CY109" s="34" t="s">
        <v>5445</v>
      </c>
      <c r="DC109" s="34" t="s">
        <v>5096</v>
      </c>
      <c r="DE109" s="34" t="s">
        <v>4649</v>
      </c>
      <c r="DF109" s="34" t="s">
        <v>5993</v>
      </c>
    </row>
    <row r="110" spans="1:110">
      <c r="A110" s="34" t="s">
        <v>6421</v>
      </c>
      <c r="B110" s="34" t="s">
        <v>4848</v>
      </c>
      <c r="C110" s="34">
        <v>18</v>
      </c>
      <c r="D110" s="34" t="s">
        <v>442</v>
      </c>
      <c r="E110" s="34" t="s">
        <v>4170</v>
      </c>
      <c r="F110" s="34" t="s">
        <v>4881</v>
      </c>
      <c r="G110" s="34" t="s">
        <v>4170</v>
      </c>
      <c r="H110" s="34" t="s">
        <v>4881</v>
      </c>
      <c r="I110" s="34" t="s">
        <v>4170</v>
      </c>
      <c r="J110" s="34" t="s">
        <v>4170</v>
      </c>
      <c r="K110" s="34" t="s">
        <v>4170</v>
      </c>
      <c r="L110" s="34" t="s">
        <v>4170</v>
      </c>
      <c r="M110" s="34" t="s">
        <v>1044</v>
      </c>
      <c r="N110" s="34" t="s">
        <v>3155</v>
      </c>
      <c r="O110" s="34" t="s">
        <v>4881</v>
      </c>
      <c r="P110" s="34" t="s">
        <v>4170</v>
      </c>
      <c r="Q110" s="34" t="s">
        <v>4170</v>
      </c>
      <c r="R110" s="34" t="s">
        <v>4170</v>
      </c>
      <c r="S110" s="34" t="s">
        <v>4170</v>
      </c>
      <c r="T110" s="34" t="s">
        <v>4170</v>
      </c>
      <c r="U110" s="34" t="s">
        <v>4170</v>
      </c>
      <c r="V110" s="34" t="s">
        <v>4170</v>
      </c>
      <c r="W110" s="34" t="s">
        <v>4170</v>
      </c>
      <c r="X110" s="34" t="s">
        <v>4170</v>
      </c>
      <c r="Y110" s="34" t="s">
        <v>4170</v>
      </c>
      <c r="Z110" s="34" t="s">
        <v>4170</v>
      </c>
      <c r="AB110" s="34" t="s">
        <v>3187</v>
      </c>
      <c r="AD110" s="34" t="s">
        <v>3229</v>
      </c>
      <c r="AE110" s="34" t="s">
        <v>3265</v>
      </c>
      <c r="AG110" s="34" t="s">
        <v>3306</v>
      </c>
      <c r="AH110" s="34" t="s">
        <v>1044</v>
      </c>
      <c r="AI110" s="34" t="s">
        <v>1044</v>
      </c>
      <c r="AJ110" s="34" t="s">
        <v>1044</v>
      </c>
      <c r="AK110" s="34" t="s">
        <v>1044</v>
      </c>
      <c r="AM110" s="34" t="s">
        <v>1044</v>
      </c>
      <c r="AN110" s="34" t="s">
        <v>3341</v>
      </c>
      <c r="AP110" s="34" t="s">
        <v>1044</v>
      </c>
      <c r="AY110" s="34" t="s">
        <v>3487</v>
      </c>
      <c r="BA110" s="34" t="s">
        <v>1044</v>
      </c>
      <c r="BB110" s="34" t="s">
        <v>3557</v>
      </c>
      <c r="BC110" s="34" t="s">
        <v>4170</v>
      </c>
      <c r="BD110" s="34" t="s">
        <v>4170</v>
      </c>
      <c r="BE110" s="34" t="s">
        <v>4170</v>
      </c>
      <c r="BF110" s="34" t="s">
        <v>4170</v>
      </c>
      <c r="BG110" s="34" t="s">
        <v>4170</v>
      </c>
      <c r="BH110" s="34" t="s">
        <v>4170</v>
      </c>
      <c r="BI110" s="34" t="s">
        <v>4881</v>
      </c>
      <c r="BJ110" s="34" t="s">
        <v>4170</v>
      </c>
      <c r="BR110" s="34" t="s">
        <v>1044</v>
      </c>
      <c r="BS110" s="34" t="s">
        <v>1044</v>
      </c>
      <c r="CR110" s="34" t="s">
        <v>3657</v>
      </c>
      <c r="CU110" s="34" t="s">
        <v>7780</v>
      </c>
      <c r="CV110" s="34" t="s">
        <v>6423</v>
      </c>
      <c r="CW110" s="34" t="s">
        <v>4226</v>
      </c>
      <c r="CX110" s="34" t="s">
        <v>4539</v>
      </c>
      <c r="CY110" s="34" t="s">
        <v>5452</v>
      </c>
      <c r="DA110" s="34" t="s">
        <v>4560</v>
      </c>
      <c r="DC110" s="34" t="s">
        <v>5096</v>
      </c>
      <c r="DD110" s="34" t="s">
        <v>6185</v>
      </c>
      <c r="DF110" s="34" t="s">
        <v>5993</v>
      </c>
    </row>
    <row r="111" spans="1:110">
      <c r="A111" s="34" t="s">
        <v>6421</v>
      </c>
      <c r="B111" s="34" t="s">
        <v>4626</v>
      </c>
      <c r="C111" s="34">
        <v>51</v>
      </c>
      <c r="D111" s="34" t="s">
        <v>442</v>
      </c>
      <c r="E111" s="34" t="s">
        <v>4170</v>
      </c>
      <c r="F111" s="34" t="s">
        <v>4881</v>
      </c>
      <c r="G111" s="34" t="s">
        <v>4170</v>
      </c>
      <c r="H111" s="34" t="s">
        <v>4881</v>
      </c>
      <c r="I111" s="34" t="s">
        <v>4170</v>
      </c>
      <c r="J111" s="34" t="s">
        <v>4170</v>
      </c>
      <c r="K111" s="34" t="s">
        <v>4170</v>
      </c>
      <c r="L111" s="34" t="s">
        <v>4170</v>
      </c>
      <c r="M111" s="34" t="s">
        <v>1041</v>
      </c>
      <c r="N111" s="34" t="s">
        <v>3155</v>
      </c>
      <c r="O111" s="34" t="s">
        <v>4881</v>
      </c>
      <c r="P111" s="34" t="s">
        <v>4170</v>
      </c>
      <c r="Q111" s="34" t="s">
        <v>4170</v>
      </c>
      <c r="R111" s="34" t="s">
        <v>4170</v>
      </c>
      <c r="S111" s="34" t="s">
        <v>4170</v>
      </c>
      <c r="T111" s="34" t="s">
        <v>4170</v>
      </c>
      <c r="U111" s="34" t="s">
        <v>4170</v>
      </c>
      <c r="V111" s="34" t="s">
        <v>4170</v>
      </c>
      <c r="W111" s="34" t="s">
        <v>4170</v>
      </c>
      <c r="X111" s="34" t="s">
        <v>4170</v>
      </c>
      <c r="Y111" s="34" t="s">
        <v>4170</v>
      </c>
      <c r="Z111" s="34" t="s">
        <v>4170</v>
      </c>
      <c r="AB111" s="34" t="s">
        <v>3187</v>
      </c>
      <c r="AD111" s="34" t="s">
        <v>3247</v>
      </c>
      <c r="AG111" s="34" t="s">
        <v>3309</v>
      </c>
      <c r="AH111" s="34" t="s">
        <v>1044</v>
      </c>
      <c r="AI111" s="34" t="s">
        <v>1044</v>
      </c>
      <c r="AJ111" s="34" t="s">
        <v>1044</v>
      </c>
      <c r="AK111" s="34" t="s">
        <v>1044</v>
      </c>
      <c r="AM111" s="34" t="s">
        <v>1041</v>
      </c>
      <c r="AP111" s="34" t="s">
        <v>1041</v>
      </c>
      <c r="AY111" s="34" t="s">
        <v>3493</v>
      </c>
      <c r="BA111" s="34" t="s">
        <v>1044</v>
      </c>
      <c r="BB111" s="34" t="s">
        <v>3557</v>
      </c>
      <c r="BC111" s="34" t="s">
        <v>4170</v>
      </c>
      <c r="BD111" s="34" t="s">
        <v>4170</v>
      </c>
      <c r="BE111" s="34" t="s">
        <v>4170</v>
      </c>
      <c r="BF111" s="34" t="s">
        <v>4170</v>
      </c>
      <c r="BG111" s="34" t="s">
        <v>4170</v>
      </c>
      <c r="BH111" s="34" t="s">
        <v>4170</v>
      </c>
      <c r="BI111" s="34" t="s">
        <v>4881</v>
      </c>
      <c r="BJ111" s="34" t="s">
        <v>4170</v>
      </c>
      <c r="BR111" s="34" t="s">
        <v>1041</v>
      </c>
      <c r="BS111" s="34" t="s">
        <v>1044</v>
      </c>
      <c r="CR111" s="34" t="s">
        <v>3657</v>
      </c>
      <c r="CU111" s="34" t="s">
        <v>7781</v>
      </c>
      <c r="CV111" s="34" t="s">
        <v>6423</v>
      </c>
      <c r="CW111" s="34" t="s">
        <v>4226</v>
      </c>
      <c r="CX111" s="34" t="s">
        <v>4542</v>
      </c>
      <c r="CY111" s="34" t="s">
        <v>5453</v>
      </c>
      <c r="DA111" s="34" t="s">
        <v>3302</v>
      </c>
      <c r="DC111" s="34" t="s">
        <v>5096</v>
      </c>
      <c r="DF111" s="34" t="s">
        <v>5993</v>
      </c>
    </row>
    <row r="112" spans="1:110">
      <c r="A112" s="34" t="s">
        <v>6424</v>
      </c>
      <c r="B112" s="34" t="s">
        <v>4881</v>
      </c>
      <c r="C112" s="34">
        <v>52</v>
      </c>
      <c r="D112" s="34" t="s">
        <v>440</v>
      </c>
      <c r="E112" s="34" t="s">
        <v>4881</v>
      </c>
      <c r="F112" s="34" t="s">
        <v>4170</v>
      </c>
      <c r="G112" s="34" t="s">
        <v>4881</v>
      </c>
      <c r="H112" s="34" t="s">
        <v>4170</v>
      </c>
      <c r="I112" s="34" t="s">
        <v>4170</v>
      </c>
      <c r="J112" s="34" t="s">
        <v>4170</v>
      </c>
      <c r="K112" s="34" t="s">
        <v>4170</v>
      </c>
      <c r="L112" s="34" t="s">
        <v>4881</v>
      </c>
      <c r="M112" s="34" t="s">
        <v>1041</v>
      </c>
      <c r="N112" s="34" t="s">
        <v>3155</v>
      </c>
      <c r="O112" s="34" t="s">
        <v>4881</v>
      </c>
      <c r="P112" s="34" t="s">
        <v>4170</v>
      </c>
      <c r="Q112" s="34" t="s">
        <v>4170</v>
      </c>
      <c r="R112" s="34" t="s">
        <v>4170</v>
      </c>
      <c r="S112" s="34" t="s">
        <v>4170</v>
      </c>
      <c r="T112" s="34" t="s">
        <v>4170</v>
      </c>
      <c r="U112" s="34" t="s">
        <v>4170</v>
      </c>
      <c r="V112" s="34" t="s">
        <v>4170</v>
      </c>
      <c r="W112" s="34" t="s">
        <v>4170</v>
      </c>
      <c r="X112" s="34" t="s">
        <v>4170</v>
      </c>
      <c r="Y112" s="34" t="s">
        <v>4170</v>
      </c>
      <c r="Z112" s="34" t="s">
        <v>4170</v>
      </c>
      <c r="AB112" s="34" t="s">
        <v>3187</v>
      </c>
      <c r="AD112" s="34" t="s">
        <v>3238</v>
      </c>
      <c r="AG112" s="34" t="s">
        <v>3291</v>
      </c>
      <c r="AH112" s="34" t="s">
        <v>1041</v>
      </c>
      <c r="AI112" s="34" t="s">
        <v>1044</v>
      </c>
      <c r="AJ112" s="34" t="s">
        <v>1044</v>
      </c>
      <c r="AQ112" s="34" t="s">
        <v>3399</v>
      </c>
      <c r="AS112" s="34" t="s">
        <v>3415</v>
      </c>
      <c r="AU112" s="34" t="s">
        <v>3444</v>
      </c>
      <c r="AV112" s="34" t="s">
        <v>3449</v>
      </c>
      <c r="AW112" s="34" t="s">
        <v>3452</v>
      </c>
      <c r="AX112" s="34" t="s">
        <v>3476</v>
      </c>
      <c r="AY112" s="34" t="s">
        <v>3493</v>
      </c>
      <c r="BB112" s="34" t="s">
        <v>3539</v>
      </c>
      <c r="BC112" s="34" t="s">
        <v>4881</v>
      </c>
      <c r="BD112" s="34" t="s">
        <v>4170</v>
      </c>
      <c r="BE112" s="34" t="s">
        <v>4170</v>
      </c>
      <c r="BF112" s="34" t="s">
        <v>4170</v>
      </c>
      <c r="BG112" s="34" t="s">
        <v>4170</v>
      </c>
      <c r="BH112" s="34" t="s">
        <v>4170</v>
      </c>
      <c r="BI112" s="34" t="s">
        <v>4170</v>
      </c>
      <c r="BJ112" s="34" t="s">
        <v>4170</v>
      </c>
      <c r="BK112" s="34" t="s">
        <v>3561</v>
      </c>
      <c r="BQ112" s="34" t="s">
        <v>1044</v>
      </c>
      <c r="BR112" s="34" t="s">
        <v>1044</v>
      </c>
      <c r="BS112" s="34" t="s">
        <v>1044</v>
      </c>
      <c r="CR112" s="34" t="s">
        <v>3657</v>
      </c>
      <c r="CU112" s="34" t="s">
        <v>7782</v>
      </c>
      <c r="CV112" s="34" t="s">
        <v>6426</v>
      </c>
      <c r="CW112" s="34" t="s">
        <v>4226</v>
      </c>
      <c r="CX112" s="34" t="s">
        <v>4542</v>
      </c>
      <c r="CY112" s="34" t="s">
        <v>5447</v>
      </c>
      <c r="CZ112" s="34" t="s">
        <v>4556</v>
      </c>
      <c r="DA112" s="34" t="s">
        <v>4556</v>
      </c>
      <c r="DB112" s="34" t="s">
        <v>1046</v>
      </c>
      <c r="DC112" s="34" t="s">
        <v>5096</v>
      </c>
      <c r="DF112" s="34" t="s">
        <v>5992</v>
      </c>
    </row>
    <row r="113" spans="1:110">
      <c r="A113" s="34" t="s">
        <v>6424</v>
      </c>
      <c r="B113" s="34" t="s">
        <v>4609</v>
      </c>
      <c r="C113" s="34">
        <v>7</v>
      </c>
      <c r="D113" s="34" t="s">
        <v>442</v>
      </c>
      <c r="E113" s="34" t="s">
        <v>4170</v>
      </c>
      <c r="F113" s="34" t="s">
        <v>4881</v>
      </c>
      <c r="G113" s="34" t="s">
        <v>4170</v>
      </c>
      <c r="H113" s="34" t="s">
        <v>4170</v>
      </c>
      <c r="I113" s="34" t="s">
        <v>4170</v>
      </c>
      <c r="J113" s="34" t="s">
        <v>4881</v>
      </c>
      <c r="K113" s="34" t="s">
        <v>4170</v>
      </c>
      <c r="L113" s="34" t="s">
        <v>4170</v>
      </c>
      <c r="N113" s="34" t="s">
        <v>3155</v>
      </c>
      <c r="O113" s="34" t="s">
        <v>4881</v>
      </c>
      <c r="P113" s="34" t="s">
        <v>4170</v>
      </c>
      <c r="Q113" s="34" t="s">
        <v>4170</v>
      </c>
      <c r="R113" s="34" t="s">
        <v>4170</v>
      </c>
      <c r="S113" s="34" t="s">
        <v>4170</v>
      </c>
      <c r="T113" s="34" t="s">
        <v>4170</v>
      </c>
      <c r="U113" s="34" t="s">
        <v>4170</v>
      </c>
      <c r="V113" s="34" t="s">
        <v>4170</v>
      </c>
      <c r="W113" s="34" t="s">
        <v>4170</v>
      </c>
      <c r="X113" s="34" t="s">
        <v>4170</v>
      </c>
      <c r="Y113" s="34" t="s">
        <v>4170</v>
      </c>
      <c r="Z113" s="34" t="s">
        <v>4170</v>
      </c>
      <c r="AB113" s="34" t="s">
        <v>3187</v>
      </c>
      <c r="AE113" s="34" t="s">
        <v>3259</v>
      </c>
      <c r="BB113" s="34" t="s">
        <v>3557</v>
      </c>
      <c r="BC113" s="34" t="s">
        <v>4170</v>
      </c>
      <c r="BD113" s="34" t="s">
        <v>4170</v>
      </c>
      <c r="BE113" s="34" t="s">
        <v>4170</v>
      </c>
      <c r="BF113" s="34" t="s">
        <v>4170</v>
      </c>
      <c r="BG113" s="34" t="s">
        <v>4170</v>
      </c>
      <c r="BH113" s="34" t="s">
        <v>4170</v>
      </c>
      <c r="BI113" s="34" t="s">
        <v>4881</v>
      </c>
      <c r="BJ113" s="34" t="s">
        <v>4170</v>
      </c>
      <c r="BR113" s="34" t="s">
        <v>1044</v>
      </c>
      <c r="BS113" s="34" t="s">
        <v>1044</v>
      </c>
      <c r="CR113" s="34" t="s">
        <v>3657</v>
      </c>
      <c r="CU113" s="34" t="s">
        <v>7783</v>
      </c>
      <c r="CV113" s="34" t="s">
        <v>6426</v>
      </c>
      <c r="CW113" s="34" t="s">
        <v>4226</v>
      </c>
      <c r="CX113" s="34" t="s">
        <v>4619</v>
      </c>
      <c r="CY113" s="34" t="s">
        <v>5454</v>
      </c>
      <c r="DC113" s="34" t="s">
        <v>5096</v>
      </c>
      <c r="DE113" s="34" t="s">
        <v>4649</v>
      </c>
      <c r="DF113" s="34" t="s">
        <v>5992</v>
      </c>
    </row>
    <row r="114" spans="1:110">
      <c r="A114" s="34" t="s">
        <v>6424</v>
      </c>
      <c r="B114" s="34" t="s">
        <v>4848</v>
      </c>
      <c r="C114" s="34">
        <v>31</v>
      </c>
      <c r="D114" s="34" t="s">
        <v>440</v>
      </c>
      <c r="E114" s="34" t="s">
        <v>4881</v>
      </c>
      <c r="F114" s="34" t="s">
        <v>4170</v>
      </c>
      <c r="G114" s="34" t="s">
        <v>4881</v>
      </c>
      <c r="H114" s="34" t="s">
        <v>4170</v>
      </c>
      <c r="I114" s="34" t="s">
        <v>4170</v>
      </c>
      <c r="J114" s="34" t="s">
        <v>4170</v>
      </c>
      <c r="K114" s="34" t="s">
        <v>4170</v>
      </c>
      <c r="L114" s="34" t="s">
        <v>4881</v>
      </c>
      <c r="M114" s="34" t="s">
        <v>1041</v>
      </c>
      <c r="N114" s="34" t="s">
        <v>3155</v>
      </c>
      <c r="O114" s="34" t="s">
        <v>4881</v>
      </c>
      <c r="P114" s="34" t="s">
        <v>4170</v>
      </c>
      <c r="Q114" s="34" t="s">
        <v>4170</v>
      </c>
      <c r="R114" s="34" t="s">
        <v>4170</v>
      </c>
      <c r="S114" s="34" t="s">
        <v>4170</v>
      </c>
      <c r="T114" s="34" t="s">
        <v>4170</v>
      </c>
      <c r="U114" s="34" t="s">
        <v>4170</v>
      </c>
      <c r="V114" s="34" t="s">
        <v>4170</v>
      </c>
      <c r="W114" s="34" t="s">
        <v>4170</v>
      </c>
      <c r="X114" s="34" t="s">
        <v>4170</v>
      </c>
      <c r="Y114" s="34" t="s">
        <v>4170</v>
      </c>
      <c r="Z114" s="34" t="s">
        <v>4170</v>
      </c>
      <c r="AB114" s="34" t="s">
        <v>3187</v>
      </c>
      <c r="AD114" s="34" t="s">
        <v>3235</v>
      </c>
      <c r="AG114" s="34" t="s">
        <v>3291</v>
      </c>
      <c r="AH114" s="34" t="s">
        <v>1041</v>
      </c>
      <c r="AI114" s="34" t="s">
        <v>1044</v>
      </c>
      <c r="AJ114" s="34" t="s">
        <v>1044</v>
      </c>
      <c r="AQ114" s="34" t="s">
        <v>3399</v>
      </c>
      <c r="AS114" s="34" t="s">
        <v>3415</v>
      </c>
      <c r="AU114" s="34" t="s">
        <v>3432</v>
      </c>
      <c r="AV114" s="34" t="s">
        <v>154</v>
      </c>
      <c r="AW114" s="34" t="s">
        <v>3452</v>
      </c>
      <c r="AX114" s="34" t="s">
        <v>3476</v>
      </c>
      <c r="AY114" s="34" t="s">
        <v>3253</v>
      </c>
      <c r="BB114" s="34" t="s">
        <v>3539</v>
      </c>
      <c r="BC114" s="34" t="s">
        <v>4881</v>
      </c>
      <c r="BD114" s="34" t="s">
        <v>4170</v>
      </c>
      <c r="BE114" s="34" t="s">
        <v>4170</v>
      </c>
      <c r="BF114" s="34" t="s">
        <v>4170</v>
      </c>
      <c r="BG114" s="34" t="s">
        <v>4170</v>
      </c>
      <c r="BH114" s="34" t="s">
        <v>4170</v>
      </c>
      <c r="BI114" s="34" t="s">
        <v>4170</v>
      </c>
      <c r="BJ114" s="34" t="s">
        <v>4170</v>
      </c>
      <c r="BK114" s="34" t="s">
        <v>3561</v>
      </c>
      <c r="BQ114" s="34" t="s">
        <v>1044</v>
      </c>
      <c r="BR114" s="34" t="s">
        <v>1044</v>
      </c>
      <c r="BS114" s="34" t="s">
        <v>1044</v>
      </c>
      <c r="CR114" s="34" t="s">
        <v>3654</v>
      </c>
      <c r="CU114" s="34" t="s">
        <v>7784</v>
      </c>
      <c r="CV114" s="34" t="s">
        <v>6426</v>
      </c>
      <c r="CW114" s="34" t="s">
        <v>4226</v>
      </c>
      <c r="CX114" s="34" t="s">
        <v>4539</v>
      </c>
      <c r="CY114" s="34" t="s">
        <v>5446</v>
      </c>
      <c r="DA114" s="34" t="s">
        <v>4556</v>
      </c>
      <c r="DB114" s="34" t="s">
        <v>1046</v>
      </c>
      <c r="DC114" s="34" t="s">
        <v>5096</v>
      </c>
      <c r="DF114" s="34" t="s">
        <v>5992</v>
      </c>
    </row>
    <row r="115" spans="1:110">
      <c r="A115" s="34" t="s">
        <v>6427</v>
      </c>
      <c r="B115" s="34" t="s">
        <v>4881</v>
      </c>
      <c r="C115" s="34">
        <v>33</v>
      </c>
      <c r="D115" s="34" t="s">
        <v>440</v>
      </c>
      <c r="E115" s="34" t="s">
        <v>4881</v>
      </c>
      <c r="F115" s="34" t="s">
        <v>4170</v>
      </c>
      <c r="G115" s="34" t="s">
        <v>4881</v>
      </c>
      <c r="H115" s="34" t="s">
        <v>4170</v>
      </c>
      <c r="I115" s="34" t="s">
        <v>4170</v>
      </c>
      <c r="J115" s="34" t="s">
        <v>4170</v>
      </c>
      <c r="K115" s="34" t="s">
        <v>4170</v>
      </c>
      <c r="L115" s="34" t="s">
        <v>4881</v>
      </c>
      <c r="M115" s="34" t="s">
        <v>1041</v>
      </c>
      <c r="N115" s="34" t="s">
        <v>3155</v>
      </c>
      <c r="O115" s="34" t="s">
        <v>4881</v>
      </c>
      <c r="P115" s="34" t="s">
        <v>4170</v>
      </c>
      <c r="Q115" s="34" t="s">
        <v>4170</v>
      </c>
      <c r="R115" s="34" t="s">
        <v>4170</v>
      </c>
      <c r="S115" s="34" t="s">
        <v>4170</v>
      </c>
      <c r="T115" s="34" t="s">
        <v>4170</v>
      </c>
      <c r="U115" s="34" t="s">
        <v>4170</v>
      </c>
      <c r="V115" s="34" t="s">
        <v>4170</v>
      </c>
      <c r="W115" s="34" t="s">
        <v>4170</v>
      </c>
      <c r="X115" s="34" t="s">
        <v>4170</v>
      </c>
      <c r="Y115" s="34" t="s">
        <v>4170</v>
      </c>
      <c r="Z115" s="34" t="s">
        <v>4170</v>
      </c>
      <c r="AB115" s="34" t="s">
        <v>3187</v>
      </c>
      <c r="AD115" s="34" t="s">
        <v>3238</v>
      </c>
      <c r="AG115" s="34" t="s">
        <v>3309</v>
      </c>
      <c r="AH115" s="34" t="s">
        <v>1044</v>
      </c>
      <c r="AI115" s="34" t="s">
        <v>1044</v>
      </c>
      <c r="AJ115" s="34" t="s">
        <v>1044</v>
      </c>
      <c r="AK115" s="34" t="s">
        <v>1044</v>
      </c>
      <c r="AM115" s="34" t="s">
        <v>1044</v>
      </c>
      <c r="AN115" s="34" t="s">
        <v>3335</v>
      </c>
      <c r="AP115" s="34" t="s">
        <v>1044</v>
      </c>
      <c r="AY115" s="34" t="s">
        <v>3487</v>
      </c>
      <c r="BA115" s="34" t="s">
        <v>1044</v>
      </c>
      <c r="BB115" s="34" t="s">
        <v>3557</v>
      </c>
      <c r="BC115" s="34" t="s">
        <v>4170</v>
      </c>
      <c r="BD115" s="34" t="s">
        <v>4170</v>
      </c>
      <c r="BE115" s="34" t="s">
        <v>4170</v>
      </c>
      <c r="BF115" s="34" t="s">
        <v>4170</v>
      </c>
      <c r="BG115" s="34" t="s">
        <v>4170</v>
      </c>
      <c r="BH115" s="34" t="s">
        <v>4170</v>
      </c>
      <c r="BI115" s="34" t="s">
        <v>4881</v>
      </c>
      <c r="BJ115" s="34" t="s">
        <v>4170</v>
      </c>
      <c r="BR115" s="34" t="s">
        <v>1044</v>
      </c>
      <c r="BS115" s="34" t="s">
        <v>1041</v>
      </c>
      <c r="BT115" s="34" t="s">
        <v>1041</v>
      </c>
      <c r="BW115" s="34" t="s">
        <v>1041</v>
      </c>
      <c r="CQ115" s="34" t="s">
        <v>3645</v>
      </c>
      <c r="CR115" s="34" t="s">
        <v>3657</v>
      </c>
      <c r="CU115" s="34" t="s">
        <v>7785</v>
      </c>
      <c r="CV115" s="34" t="s">
        <v>6429</v>
      </c>
      <c r="CW115" s="34" t="s">
        <v>4226</v>
      </c>
      <c r="CX115" s="34" t="s">
        <v>4539</v>
      </c>
      <c r="CY115" s="34" t="s">
        <v>5446</v>
      </c>
      <c r="CZ115" s="34" t="s">
        <v>4560</v>
      </c>
      <c r="DA115" s="34" t="s">
        <v>4560</v>
      </c>
      <c r="DC115" s="34" t="s">
        <v>5096</v>
      </c>
      <c r="DF115" s="34" t="s">
        <v>5992</v>
      </c>
    </row>
    <row r="116" spans="1:110">
      <c r="A116" s="34" t="s">
        <v>6427</v>
      </c>
      <c r="B116" s="34" t="s">
        <v>4609</v>
      </c>
      <c r="C116" s="34">
        <v>11</v>
      </c>
      <c r="D116" s="34" t="s">
        <v>442</v>
      </c>
      <c r="E116" s="34" t="s">
        <v>4170</v>
      </c>
      <c r="F116" s="34" t="s">
        <v>4881</v>
      </c>
      <c r="G116" s="34" t="s">
        <v>4170</v>
      </c>
      <c r="H116" s="34" t="s">
        <v>4170</v>
      </c>
      <c r="I116" s="34" t="s">
        <v>4170</v>
      </c>
      <c r="J116" s="34" t="s">
        <v>4881</v>
      </c>
      <c r="K116" s="34" t="s">
        <v>4170</v>
      </c>
      <c r="L116" s="34" t="s">
        <v>4170</v>
      </c>
      <c r="N116" s="34" t="s">
        <v>3155</v>
      </c>
      <c r="O116" s="34" t="s">
        <v>4881</v>
      </c>
      <c r="P116" s="34" t="s">
        <v>4170</v>
      </c>
      <c r="Q116" s="34" t="s">
        <v>4170</v>
      </c>
      <c r="R116" s="34" t="s">
        <v>4170</v>
      </c>
      <c r="S116" s="34" t="s">
        <v>4170</v>
      </c>
      <c r="T116" s="34" t="s">
        <v>4170</v>
      </c>
      <c r="U116" s="34" t="s">
        <v>4170</v>
      </c>
      <c r="V116" s="34" t="s">
        <v>4170</v>
      </c>
      <c r="W116" s="34" t="s">
        <v>4170</v>
      </c>
      <c r="X116" s="34" t="s">
        <v>4170</v>
      </c>
      <c r="Y116" s="34" t="s">
        <v>4170</v>
      </c>
      <c r="Z116" s="34" t="s">
        <v>4170</v>
      </c>
      <c r="AB116" s="34" t="s">
        <v>3187</v>
      </c>
      <c r="AE116" s="34" t="s">
        <v>3259</v>
      </c>
      <c r="BB116" s="34" t="s">
        <v>7786</v>
      </c>
      <c r="BC116" s="34" t="s">
        <v>4170</v>
      </c>
      <c r="BD116" s="34" t="s">
        <v>4170</v>
      </c>
      <c r="BE116" s="34" t="s">
        <v>4170</v>
      </c>
      <c r="BF116" s="34" t="s">
        <v>4881</v>
      </c>
      <c r="BG116" s="34" t="s">
        <v>4881</v>
      </c>
      <c r="BH116" s="34" t="s">
        <v>4881</v>
      </c>
      <c r="BI116" s="34" t="s">
        <v>4170</v>
      </c>
      <c r="BJ116" s="34" t="s">
        <v>4170</v>
      </c>
      <c r="BN116" s="34" t="s">
        <v>3564</v>
      </c>
      <c r="BO116" s="34" t="s">
        <v>3564</v>
      </c>
      <c r="BP116" s="34" t="s">
        <v>3564</v>
      </c>
      <c r="BQ116" s="34" t="s">
        <v>3574</v>
      </c>
      <c r="BR116" s="34" t="s">
        <v>1044</v>
      </c>
      <c r="BS116" s="34" t="s">
        <v>1041</v>
      </c>
      <c r="BT116" s="34" t="s">
        <v>1041</v>
      </c>
      <c r="BW116" s="34" t="s">
        <v>1041</v>
      </c>
      <c r="CQ116" s="34" t="s">
        <v>3645</v>
      </c>
      <c r="CR116" s="34" t="s">
        <v>3657</v>
      </c>
      <c r="CU116" s="34" t="s">
        <v>7787</v>
      </c>
      <c r="CV116" s="34" t="s">
        <v>6429</v>
      </c>
      <c r="CW116" s="34" t="s">
        <v>4226</v>
      </c>
      <c r="CX116" s="34" t="s">
        <v>4619</v>
      </c>
      <c r="CY116" s="34" t="s">
        <v>5454</v>
      </c>
      <c r="DB116" s="34" t="s">
        <v>1043</v>
      </c>
      <c r="DC116" s="34" t="s">
        <v>5094</v>
      </c>
      <c r="DE116" s="34" t="s">
        <v>4649</v>
      </c>
      <c r="DF116" s="34" t="s">
        <v>5992</v>
      </c>
    </row>
    <row r="117" spans="1:110">
      <c r="A117" s="34" t="s">
        <v>6430</v>
      </c>
      <c r="B117" s="34" t="s">
        <v>4881</v>
      </c>
      <c r="C117" s="34">
        <v>25</v>
      </c>
      <c r="D117" s="34" t="s">
        <v>442</v>
      </c>
      <c r="E117" s="34" t="s">
        <v>4170</v>
      </c>
      <c r="F117" s="34" t="s">
        <v>4881</v>
      </c>
      <c r="G117" s="34" t="s">
        <v>4170</v>
      </c>
      <c r="H117" s="34" t="s">
        <v>4881</v>
      </c>
      <c r="I117" s="34" t="s">
        <v>4170</v>
      </c>
      <c r="J117" s="34" t="s">
        <v>4170</v>
      </c>
      <c r="K117" s="34" t="s">
        <v>4170</v>
      </c>
      <c r="L117" s="34" t="s">
        <v>4170</v>
      </c>
      <c r="M117" s="34" t="s">
        <v>1041</v>
      </c>
      <c r="N117" s="34" t="s">
        <v>3155</v>
      </c>
      <c r="O117" s="34" t="s">
        <v>4881</v>
      </c>
      <c r="P117" s="34" t="s">
        <v>4170</v>
      </c>
      <c r="Q117" s="34" t="s">
        <v>4170</v>
      </c>
      <c r="R117" s="34" t="s">
        <v>4170</v>
      </c>
      <c r="S117" s="34" t="s">
        <v>4170</v>
      </c>
      <c r="T117" s="34" t="s">
        <v>4170</v>
      </c>
      <c r="U117" s="34" t="s">
        <v>4170</v>
      </c>
      <c r="V117" s="34" t="s">
        <v>4170</v>
      </c>
      <c r="W117" s="34" t="s">
        <v>4170</v>
      </c>
      <c r="X117" s="34" t="s">
        <v>4170</v>
      </c>
      <c r="Y117" s="34" t="s">
        <v>4170</v>
      </c>
      <c r="Z117" s="34" t="s">
        <v>4170</v>
      </c>
      <c r="AB117" s="34" t="s">
        <v>3187</v>
      </c>
      <c r="AD117" s="34" t="s">
        <v>3238</v>
      </c>
      <c r="AE117" s="34" t="s">
        <v>3253</v>
      </c>
      <c r="AG117" s="34" t="s">
        <v>3297</v>
      </c>
      <c r="AH117" s="34" t="s">
        <v>1044</v>
      </c>
      <c r="AI117" s="34" t="s">
        <v>1044</v>
      </c>
      <c r="AJ117" s="34" t="s">
        <v>1044</v>
      </c>
      <c r="AK117" s="34" t="s">
        <v>1041</v>
      </c>
      <c r="AL117" s="34" t="s">
        <v>452</v>
      </c>
      <c r="AQ117" s="34" t="s">
        <v>3375</v>
      </c>
      <c r="AS117" s="34" t="s">
        <v>3423</v>
      </c>
      <c r="AU117" s="34" t="s">
        <v>3432</v>
      </c>
      <c r="AV117" s="34" t="s">
        <v>154</v>
      </c>
      <c r="AW117" s="34" t="s">
        <v>3467</v>
      </c>
      <c r="AX117" s="34" t="s">
        <v>3476</v>
      </c>
      <c r="AY117" s="34" t="s">
        <v>3487</v>
      </c>
      <c r="BB117" s="34" t="s">
        <v>3557</v>
      </c>
      <c r="BC117" s="34" t="s">
        <v>4170</v>
      </c>
      <c r="BD117" s="34" t="s">
        <v>4170</v>
      </c>
      <c r="BE117" s="34" t="s">
        <v>4170</v>
      </c>
      <c r="BF117" s="34" t="s">
        <v>4170</v>
      </c>
      <c r="BG117" s="34" t="s">
        <v>4170</v>
      </c>
      <c r="BH117" s="34" t="s">
        <v>4170</v>
      </c>
      <c r="BI117" s="34" t="s">
        <v>4881</v>
      </c>
      <c r="BJ117" s="34" t="s">
        <v>4170</v>
      </c>
      <c r="BR117" s="34" t="s">
        <v>1044</v>
      </c>
      <c r="BS117" s="34" t="s">
        <v>1044</v>
      </c>
      <c r="CR117" s="34" t="s">
        <v>3657</v>
      </c>
      <c r="CU117" s="34" t="s">
        <v>7788</v>
      </c>
      <c r="CV117" s="34" t="s">
        <v>6434</v>
      </c>
      <c r="CW117" s="34" t="s">
        <v>4226</v>
      </c>
      <c r="CX117" s="34" t="s">
        <v>4539</v>
      </c>
      <c r="CY117" s="34" t="s">
        <v>5452</v>
      </c>
      <c r="CZ117" s="34" t="s">
        <v>4556</v>
      </c>
      <c r="DA117" s="34" t="s">
        <v>4556</v>
      </c>
      <c r="DC117" s="34" t="s">
        <v>5096</v>
      </c>
      <c r="DD117" s="34" t="s">
        <v>6185</v>
      </c>
    </row>
    <row r="118" spans="1:110">
      <c r="A118" s="34" t="s">
        <v>6430</v>
      </c>
      <c r="B118" s="34" t="s">
        <v>4609</v>
      </c>
      <c r="C118" s="34">
        <v>22</v>
      </c>
      <c r="D118" s="34" t="s">
        <v>440</v>
      </c>
      <c r="E118" s="34" t="s">
        <v>4881</v>
      </c>
      <c r="F118" s="34" t="s">
        <v>4170</v>
      </c>
      <c r="G118" s="34" t="s">
        <v>4881</v>
      </c>
      <c r="H118" s="34" t="s">
        <v>4170</v>
      </c>
      <c r="I118" s="34" t="s">
        <v>4170</v>
      </c>
      <c r="J118" s="34" t="s">
        <v>4170</v>
      </c>
      <c r="K118" s="34" t="s">
        <v>4170</v>
      </c>
      <c r="L118" s="34" t="s">
        <v>4881</v>
      </c>
      <c r="M118" s="34" t="s">
        <v>1041</v>
      </c>
      <c r="N118" s="34" t="s">
        <v>3170</v>
      </c>
      <c r="O118" s="34" t="s">
        <v>4170</v>
      </c>
      <c r="P118" s="34" t="s">
        <v>4170</v>
      </c>
      <c r="Q118" s="34" t="s">
        <v>4170</v>
      </c>
      <c r="R118" s="34" t="s">
        <v>4170</v>
      </c>
      <c r="S118" s="34" t="s">
        <v>4170</v>
      </c>
      <c r="T118" s="34" t="s">
        <v>4881</v>
      </c>
      <c r="U118" s="34" t="s">
        <v>4170</v>
      </c>
      <c r="V118" s="34" t="s">
        <v>4170</v>
      </c>
      <c r="W118" s="34" t="s">
        <v>4170</v>
      </c>
      <c r="X118" s="34" t="s">
        <v>4170</v>
      </c>
      <c r="Y118" s="34" t="s">
        <v>4170</v>
      </c>
      <c r="Z118" s="34" t="s">
        <v>4170</v>
      </c>
      <c r="AB118" s="34" t="s">
        <v>3217</v>
      </c>
      <c r="AD118" s="34" t="s">
        <v>3232</v>
      </c>
      <c r="AE118" s="34" t="s">
        <v>3277</v>
      </c>
      <c r="AG118" s="34" t="s">
        <v>3306</v>
      </c>
      <c r="AH118" s="34" t="s">
        <v>1044</v>
      </c>
      <c r="AI118" s="34" t="s">
        <v>1044</v>
      </c>
      <c r="AJ118" s="34" t="s">
        <v>1044</v>
      </c>
      <c r="AK118" s="34" t="s">
        <v>1044</v>
      </c>
      <c r="AM118" s="34" t="s">
        <v>1044</v>
      </c>
      <c r="AN118" s="34" t="s">
        <v>3341</v>
      </c>
      <c r="AP118" s="34" t="s">
        <v>3071</v>
      </c>
      <c r="AY118" s="34" t="s">
        <v>3487</v>
      </c>
      <c r="BA118" s="34" t="s">
        <v>1044</v>
      </c>
      <c r="BB118" s="34" t="s">
        <v>3557</v>
      </c>
      <c r="BC118" s="34" t="s">
        <v>4170</v>
      </c>
      <c r="BD118" s="34" t="s">
        <v>4170</v>
      </c>
      <c r="BE118" s="34" t="s">
        <v>4170</v>
      </c>
      <c r="BF118" s="34" t="s">
        <v>4170</v>
      </c>
      <c r="BG118" s="34" t="s">
        <v>4170</v>
      </c>
      <c r="BH118" s="34" t="s">
        <v>4170</v>
      </c>
      <c r="BI118" s="34" t="s">
        <v>4881</v>
      </c>
      <c r="BJ118" s="34" t="s">
        <v>4170</v>
      </c>
      <c r="BR118" s="34" t="s">
        <v>1044</v>
      </c>
      <c r="BS118" s="34" t="s">
        <v>1044</v>
      </c>
      <c r="CR118" s="34" t="s">
        <v>3660</v>
      </c>
      <c r="CU118" s="34" t="s">
        <v>7789</v>
      </c>
      <c r="CV118" s="34" t="s">
        <v>6434</v>
      </c>
      <c r="CW118" s="34" t="s">
        <v>4226</v>
      </c>
      <c r="CX118" s="34" t="s">
        <v>4539</v>
      </c>
      <c r="CY118" s="34" t="s">
        <v>5446</v>
      </c>
      <c r="DA118" s="34" t="s">
        <v>4560</v>
      </c>
      <c r="DC118" s="34" t="s">
        <v>5096</v>
      </c>
      <c r="DD118" s="34" t="s">
        <v>6185</v>
      </c>
    </row>
    <row r="119" spans="1:110">
      <c r="A119" s="34" t="s">
        <v>6435</v>
      </c>
      <c r="B119" s="34" t="s">
        <v>4881</v>
      </c>
      <c r="C119" s="34">
        <v>37</v>
      </c>
      <c r="D119" s="34" t="s">
        <v>440</v>
      </c>
      <c r="E119" s="34" t="s">
        <v>4881</v>
      </c>
      <c r="F119" s="34" t="s">
        <v>4170</v>
      </c>
      <c r="G119" s="34" t="s">
        <v>4881</v>
      </c>
      <c r="H119" s="34" t="s">
        <v>4170</v>
      </c>
      <c r="I119" s="34" t="s">
        <v>4170</v>
      </c>
      <c r="J119" s="34" t="s">
        <v>4170</v>
      </c>
      <c r="K119" s="34" t="s">
        <v>4170</v>
      </c>
      <c r="L119" s="34" t="s">
        <v>4881</v>
      </c>
      <c r="M119" s="34" t="s">
        <v>1041</v>
      </c>
      <c r="N119" s="34" t="s">
        <v>3170</v>
      </c>
      <c r="O119" s="34" t="s">
        <v>4170</v>
      </c>
      <c r="P119" s="34" t="s">
        <v>4170</v>
      </c>
      <c r="Q119" s="34" t="s">
        <v>4170</v>
      </c>
      <c r="R119" s="34" t="s">
        <v>4170</v>
      </c>
      <c r="S119" s="34" t="s">
        <v>4170</v>
      </c>
      <c r="T119" s="34" t="s">
        <v>4881</v>
      </c>
      <c r="U119" s="34" t="s">
        <v>4170</v>
      </c>
      <c r="V119" s="34" t="s">
        <v>4170</v>
      </c>
      <c r="W119" s="34" t="s">
        <v>4170</v>
      </c>
      <c r="X119" s="34" t="s">
        <v>4170</v>
      </c>
      <c r="Y119" s="34" t="s">
        <v>4170</v>
      </c>
      <c r="Z119" s="34" t="s">
        <v>4170</v>
      </c>
      <c r="AB119" s="34" t="s">
        <v>3217</v>
      </c>
      <c r="AD119" s="34" t="s">
        <v>3244</v>
      </c>
      <c r="AG119" s="34" t="s">
        <v>3297</v>
      </c>
      <c r="AH119" s="34" t="s">
        <v>1044</v>
      </c>
      <c r="AI119" s="34" t="s">
        <v>1044</v>
      </c>
      <c r="AJ119" s="34" t="s">
        <v>1044</v>
      </c>
      <c r="AK119" s="34" t="s">
        <v>1041</v>
      </c>
      <c r="AL119" s="34" t="s">
        <v>452</v>
      </c>
      <c r="AQ119" s="34" t="s">
        <v>3381</v>
      </c>
      <c r="AS119" s="34" t="s">
        <v>3409</v>
      </c>
      <c r="AU119" s="34" t="s">
        <v>3435</v>
      </c>
      <c r="AV119" s="34" t="s">
        <v>154</v>
      </c>
      <c r="AW119" s="34" t="s">
        <v>3452</v>
      </c>
      <c r="AX119" s="34" t="s">
        <v>3476</v>
      </c>
      <c r="AY119" s="34" t="s">
        <v>3253</v>
      </c>
      <c r="BB119" s="34" t="s">
        <v>3557</v>
      </c>
      <c r="BC119" s="34" t="s">
        <v>4170</v>
      </c>
      <c r="BD119" s="34" t="s">
        <v>4170</v>
      </c>
      <c r="BE119" s="34" t="s">
        <v>4170</v>
      </c>
      <c r="BF119" s="34" t="s">
        <v>4170</v>
      </c>
      <c r="BG119" s="34" t="s">
        <v>4170</v>
      </c>
      <c r="BH119" s="34" t="s">
        <v>4170</v>
      </c>
      <c r="BI119" s="34" t="s">
        <v>4881</v>
      </c>
      <c r="BJ119" s="34" t="s">
        <v>4170</v>
      </c>
      <c r="BR119" s="34" t="s">
        <v>1044</v>
      </c>
      <c r="BS119" s="34" t="s">
        <v>1044</v>
      </c>
      <c r="CR119" s="34" t="s">
        <v>3654</v>
      </c>
      <c r="CU119" s="34" t="s">
        <v>7790</v>
      </c>
      <c r="CV119" s="34" t="s">
        <v>6436</v>
      </c>
      <c r="CW119" s="34" t="s">
        <v>4226</v>
      </c>
      <c r="CX119" s="34" t="s">
        <v>4542</v>
      </c>
      <c r="CY119" s="34" t="s">
        <v>5447</v>
      </c>
      <c r="CZ119" s="34" t="s">
        <v>4556</v>
      </c>
      <c r="DA119" s="34" t="s">
        <v>4556</v>
      </c>
      <c r="DC119" s="34" t="s">
        <v>5096</v>
      </c>
      <c r="DF119" s="34" t="s">
        <v>5992</v>
      </c>
    </row>
    <row r="120" spans="1:110">
      <c r="A120" s="34" t="s">
        <v>6435</v>
      </c>
      <c r="B120" s="34" t="s">
        <v>4609</v>
      </c>
      <c r="C120" s="34">
        <v>1</v>
      </c>
      <c r="D120" s="34" t="s">
        <v>440</v>
      </c>
      <c r="E120" s="34" t="s">
        <v>4881</v>
      </c>
      <c r="F120" s="34" t="s">
        <v>4170</v>
      </c>
      <c r="G120" s="34" t="s">
        <v>4170</v>
      </c>
      <c r="H120" s="34" t="s">
        <v>4170</v>
      </c>
      <c r="I120" s="34" t="s">
        <v>4881</v>
      </c>
      <c r="J120" s="34" t="s">
        <v>4170</v>
      </c>
      <c r="K120" s="34" t="s">
        <v>4170</v>
      </c>
      <c r="L120" s="34" t="s">
        <v>4170</v>
      </c>
      <c r="N120" s="34" t="s">
        <v>3170</v>
      </c>
      <c r="O120" s="34" t="s">
        <v>4170</v>
      </c>
      <c r="P120" s="34" t="s">
        <v>4170</v>
      </c>
      <c r="Q120" s="34" t="s">
        <v>4170</v>
      </c>
      <c r="R120" s="34" t="s">
        <v>4170</v>
      </c>
      <c r="S120" s="34" t="s">
        <v>4170</v>
      </c>
      <c r="T120" s="34" t="s">
        <v>4881</v>
      </c>
      <c r="U120" s="34" t="s">
        <v>4170</v>
      </c>
      <c r="V120" s="34" t="s">
        <v>4170</v>
      </c>
      <c r="W120" s="34" t="s">
        <v>4170</v>
      </c>
      <c r="X120" s="34" t="s">
        <v>4170</v>
      </c>
      <c r="Y120" s="34" t="s">
        <v>4170</v>
      </c>
      <c r="Z120" s="34" t="s">
        <v>4170</v>
      </c>
      <c r="AB120" s="34" t="s">
        <v>3217</v>
      </c>
      <c r="BR120" s="34" t="s">
        <v>1044</v>
      </c>
      <c r="BS120" s="34" t="s">
        <v>1044</v>
      </c>
      <c r="CR120" s="34" t="s">
        <v>3663</v>
      </c>
      <c r="CU120" s="34" t="s">
        <v>7791</v>
      </c>
      <c r="CV120" s="34" t="s">
        <v>6436</v>
      </c>
      <c r="CW120" s="34" t="s">
        <v>4226</v>
      </c>
      <c r="CX120" s="34" t="s">
        <v>4608</v>
      </c>
      <c r="CY120" s="34" t="s">
        <v>5444</v>
      </c>
      <c r="DF120" s="34" t="s">
        <v>5992</v>
      </c>
    </row>
    <row r="121" spans="1:110">
      <c r="A121" s="34" t="s">
        <v>6435</v>
      </c>
      <c r="B121" s="34" t="s">
        <v>4848</v>
      </c>
      <c r="C121" s="34">
        <v>3</v>
      </c>
      <c r="D121" s="34" t="s">
        <v>440</v>
      </c>
      <c r="E121" s="34" t="s">
        <v>4881</v>
      </c>
      <c r="F121" s="34" t="s">
        <v>4170</v>
      </c>
      <c r="G121" s="34" t="s">
        <v>4170</v>
      </c>
      <c r="H121" s="34" t="s">
        <v>4170</v>
      </c>
      <c r="I121" s="34" t="s">
        <v>4881</v>
      </c>
      <c r="J121" s="34" t="s">
        <v>4170</v>
      </c>
      <c r="K121" s="34" t="s">
        <v>4170</v>
      </c>
      <c r="L121" s="34" t="s">
        <v>4170</v>
      </c>
      <c r="N121" s="34" t="s">
        <v>3170</v>
      </c>
      <c r="O121" s="34" t="s">
        <v>4170</v>
      </c>
      <c r="P121" s="34" t="s">
        <v>4170</v>
      </c>
      <c r="Q121" s="34" t="s">
        <v>4170</v>
      </c>
      <c r="R121" s="34" t="s">
        <v>4170</v>
      </c>
      <c r="S121" s="34" t="s">
        <v>4170</v>
      </c>
      <c r="T121" s="34" t="s">
        <v>4881</v>
      </c>
      <c r="U121" s="34" t="s">
        <v>4170</v>
      </c>
      <c r="V121" s="34" t="s">
        <v>4170</v>
      </c>
      <c r="W121" s="34" t="s">
        <v>4170</v>
      </c>
      <c r="X121" s="34" t="s">
        <v>4170</v>
      </c>
      <c r="Y121" s="34" t="s">
        <v>4170</v>
      </c>
      <c r="Z121" s="34" t="s">
        <v>4170</v>
      </c>
      <c r="AB121" s="34" t="s">
        <v>3217</v>
      </c>
      <c r="AE121" s="34" t="s">
        <v>3256</v>
      </c>
      <c r="BR121" s="34" t="s">
        <v>1044</v>
      </c>
      <c r="BS121" s="34" t="s">
        <v>1044</v>
      </c>
      <c r="CR121" s="34" t="s">
        <v>3663</v>
      </c>
      <c r="CU121" s="34" t="s">
        <v>7792</v>
      </c>
      <c r="CV121" s="34" t="s">
        <v>6436</v>
      </c>
      <c r="CW121" s="34" t="s">
        <v>4226</v>
      </c>
      <c r="CX121" s="34" t="s">
        <v>4608</v>
      </c>
      <c r="CY121" s="34" t="s">
        <v>5444</v>
      </c>
      <c r="DE121" s="34" t="s">
        <v>4649</v>
      </c>
      <c r="DF121" s="34" t="s">
        <v>5992</v>
      </c>
    </row>
    <row r="122" spans="1:110">
      <c r="A122" s="34" t="s">
        <v>6435</v>
      </c>
      <c r="B122" s="34" t="s">
        <v>4626</v>
      </c>
      <c r="C122" s="34">
        <v>11</v>
      </c>
      <c r="D122" s="34" t="s">
        <v>440</v>
      </c>
      <c r="E122" s="34" t="s">
        <v>4881</v>
      </c>
      <c r="F122" s="34" t="s">
        <v>4170</v>
      </c>
      <c r="G122" s="34" t="s">
        <v>4170</v>
      </c>
      <c r="H122" s="34" t="s">
        <v>4170</v>
      </c>
      <c r="I122" s="34" t="s">
        <v>4881</v>
      </c>
      <c r="J122" s="34" t="s">
        <v>4170</v>
      </c>
      <c r="K122" s="34" t="s">
        <v>4170</v>
      </c>
      <c r="L122" s="34" t="s">
        <v>4881</v>
      </c>
      <c r="N122" s="34" t="s">
        <v>3170</v>
      </c>
      <c r="O122" s="34" t="s">
        <v>4170</v>
      </c>
      <c r="P122" s="34" t="s">
        <v>4170</v>
      </c>
      <c r="Q122" s="34" t="s">
        <v>4170</v>
      </c>
      <c r="R122" s="34" t="s">
        <v>4170</v>
      </c>
      <c r="S122" s="34" t="s">
        <v>4170</v>
      </c>
      <c r="T122" s="34" t="s">
        <v>4881</v>
      </c>
      <c r="U122" s="34" t="s">
        <v>4170</v>
      </c>
      <c r="V122" s="34" t="s">
        <v>4170</v>
      </c>
      <c r="W122" s="34" t="s">
        <v>4170</v>
      </c>
      <c r="X122" s="34" t="s">
        <v>4170</v>
      </c>
      <c r="Y122" s="34" t="s">
        <v>4170</v>
      </c>
      <c r="Z122" s="34" t="s">
        <v>4170</v>
      </c>
      <c r="AB122" s="34" t="s">
        <v>3217</v>
      </c>
      <c r="AE122" s="34" t="s">
        <v>3262</v>
      </c>
      <c r="BB122" s="34" t="s">
        <v>3539</v>
      </c>
      <c r="BC122" s="34" t="s">
        <v>4881</v>
      </c>
      <c r="BD122" s="34" t="s">
        <v>4170</v>
      </c>
      <c r="BE122" s="34" t="s">
        <v>4170</v>
      </c>
      <c r="BF122" s="34" t="s">
        <v>4170</v>
      </c>
      <c r="BG122" s="34" t="s">
        <v>4170</v>
      </c>
      <c r="BH122" s="34" t="s">
        <v>4170</v>
      </c>
      <c r="BI122" s="34" t="s">
        <v>4170</v>
      </c>
      <c r="BJ122" s="34" t="s">
        <v>4170</v>
      </c>
      <c r="BK122" s="34" t="s">
        <v>3561</v>
      </c>
      <c r="BQ122" s="34" t="s">
        <v>1044</v>
      </c>
      <c r="BR122" s="34" t="s">
        <v>1044</v>
      </c>
      <c r="BS122" s="34" t="s">
        <v>1044</v>
      </c>
      <c r="CR122" s="34" t="s">
        <v>3663</v>
      </c>
      <c r="CU122" s="34" t="s">
        <v>7793</v>
      </c>
      <c r="CV122" s="34" t="s">
        <v>6436</v>
      </c>
      <c r="CW122" s="34" t="s">
        <v>4226</v>
      </c>
      <c r="CX122" s="34" t="s">
        <v>4619</v>
      </c>
      <c r="CY122" s="34" t="s">
        <v>5448</v>
      </c>
      <c r="DB122" s="34" t="s">
        <v>1046</v>
      </c>
      <c r="DC122" s="34" t="s">
        <v>5096</v>
      </c>
      <c r="DE122" s="34" t="s">
        <v>4649</v>
      </c>
      <c r="DF122" s="34" t="s">
        <v>5992</v>
      </c>
    </row>
    <row r="123" spans="1:110">
      <c r="A123" s="34" t="s">
        <v>6435</v>
      </c>
      <c r="B123" s="34" t="s">
        <v>4628</v>
      </c>
      <c r="C123" s="34">
        <v>36</v>
      </c>
      <c r="D123" s="34" t="s">
        <v>442</v>
      </c>
      <c r="E123" s="34" t="s">
        <v>4170</v>
      </c>
      <c r="F123" s="34" t="s">
        <v>4881</v>
      </c>
      <c r="G123" s="34" t="s">
        <v>4170</v>
      </c>
      <c r="H123" s="34" t="s">
        <v>4881</v>
      </c>
      <c r="I123" s="34" t="s">
        <v>4170</v>
      </c>
      <c r="J123" s="34" t="s">
        <v>4170</v>
      </c>
      <c r="K123" s="34" t="s">
        <v>4170</v>
      </c>
      <c r="L123" s="34" t="s">
        <v>4170</v>
      </c>
      <c r="M123" s="34" t="s">
        <v>1041</v>
      </c>
      <c r="N123" s="34" t="s">
        <v>3170</v>
      </c>
      <c r="O123" s="34" t="s">
        <v>4170</v>
      </c>
      <c r="P123" s="34" t="s">
        <v>4170</v>
      </c>
      <c r="Q123" s="34" t="s">
        <v>4170</v>
      </c>
      <c r="R123" s="34" t="s">
        <v>4170</v>
      </c>
      <c r="S123" s="34" t="s">
        <v>4170</v>
      </c>
      <c r="T123" s="34" t="s">
        <v>4881</v>
      </c>
      <c r="U123" s="34" t="s">
        <v>4170</v>
      </c>
      <c r="V123" s="34" t="s">
        <v>4170</v>
      </c>
      <c r="W123" s="34" t="s">
        <v>4170</v>
      </c>
      <c r="X123" s="34" t="s">
        <v>4170</v>
      </c>
      <c r="Y123" s="34" t="s">
        <v>4170</v>
      </c>
      <c r="Z123" s="34" t="s">
        <v>4170</v>
      </c>
      <c r="AB123" s="34" t="s">
        <v>3217</v>
      </c>
      <c r="AD123" s="34" t="s">
        <v>3244</v>
      </c>
      <c r="AG123" s="34" t="s">
        <v>3291</v>
      </c>
      <c r="AH123" s="34" t="s">
        <v>1041</v>
      </c>
      <c r="AI123" s="34" t="s">
        <v>1044</v>
      </c>
      <c r="AJ123" s="34" t="s">
        <v>1044</v>
      </c>
      <c r="AQ123" s="34" t="s">
        <v>3387</v>
      </c>
      <c r="AS123" s="34" t="s">
        <v>3429</v>
      </c>
      <c r="AU123" s="34" t="s">
        <v>3435</v>
      </c>
      <c r="AV123" s="34" t="s">
        <v>154</v>
      </c>
      <c r="AW123" s="34" t="s">
        <v>3452</v>
      </c>
      <c r="AX123" s="34" t="s">
        <v>3476</v>
      </c>
      <c r="AY123" s="34" t="s">
        <v>3253</v>
      </c>
      <c r="BB123" s="34" t="s">
        <v>3557</v>
      </c>
      <c r="BC123" s="34" t="s">
        <v>4170</v>
      </c>
      <c r="BD123" s="34" t="s">
        <v>4170</v>
      </c>
      <c r="BE123" s="34" t="s">
        <v>4170</v>
      </c>
      <c r="BF123" s="34" t="s">
        <v>4170</v>
      </c>
      <c r="BG123" s="34" t="s">
        <v>4170</v>
      </c>
      <c r="BH123" s="34" t="s">
        <v>4170</v>
      </c>
      <c r="BI123" s="34" t="s">
        <v>4881</v>
      </c>
      <c r="BJ123" s="34" t="s">
        <v>4170</v>
      </c>
      <c r="BR123" s="34" t="s">
        <v>1044</v>
      </c>
      <c r="BS123" s="34" t="s">
        <v>1044</v>
      </c>
      <c r="CR123" s="34" t="s">
        <v>3654</v>
      </c>
      <c r="CU123" s="34" t="s">
        <v>7794</v>
      </c>
      <c r="CV123" s="34" t="s">
        <v>6436</v>
      </c>
      <c r="CW123" s="34" t="s">
        <v>4226</v>
      </c>
      <c r="CX123" s="34" t="s">
        <v>4542</v>
      </c>
      <c r="CY123" s="34" t="s">
        <v>5453</v>
      </c>
      <c r="DA123" s="34" t="s">
        <v>4556</v>
      </c>
      <c r="DC123" s="34" t="s">
        <v>5096</v>
      </c>
      <c r="DF123" s="34" t="s">
        <v>5992</v>
      </c>
    </row>
    <row r="124" spans="1:110">
      <c r="A124" s="34" t="s">
        <v>6435</v>
      </c>
      <c r="B124" s="34" t="s">
        <v>5326</v>
      </c>
      <c r="C124" s="34">
        <v>57</v>
      </c>
      <c r="D124" s="34" t="s">
        <v>440</v>
      </c>
      <c r="E124" s="34" t="s">
        <v>4881</v>
      </c>
      <c r="F124" s="34" t="s">
        <v>4170</v>
      </c>
      <c r="G124" s="34" t="s">
        <v>4881</v>
      </c>
      <c r="H124" s="34" t="s">
        <v>4170</v>
      </c>
      <c r="I124" s="34" t="s">
        <v>4170</v>
      </c>
      <c r="J124" s="34" t="s">
        <v>4170</v>
      </c>
      <c r="K124" s="34" t="s">
        <v>4170</v>
      </c>
      <c r="L124" s="34" t="s">
        <v>4170</v>
      </c>
      <c r="M124" s="34" t="s">
        <v>1041</v>
      </c>
      <c r="N124" s="34" t="s">
        <v>3170</v>
      </c>
      <c r="O124" s="34" t="s">
        <v>4170</v>
      </c>
      <c r="P124" s="34" t="s">
        <v>4170</v>
      </c>
      <c r="Q124" s="34" t="s">
        <v>4170</v>
      </c>
      <c r="R124" s="34" t="s">
        <v>4170</v>
      </c>
      <c r="S124" s="34" t="s">
        <v>4170</v>
      </c>
      <c r="T124" s="34" t="s">
        <v>4881</v>
      </c>
      <c r="U124" s="34" t="s">
        <v>4170</v>
      </c>
      <c r="V124" s="34" t="s">
        <v>4170</v>
      </c>
      <c r="W124" s="34" t="s">
        <v>4170</v>
      </c>
      <c r="X124" s="34" t="s">
        <v>4170</v>
      </c>
      <c r="Y124" s="34" t="s">
        <v>4170</v>
      </c>
      <c r="Z124" s="34" t="s">
        <v>4170</v>
      </c>
      <c r="AB124" s="34" t="s">
        <v>3217</v>
      </c>
      <c r="AD124" s="34" t="s">
        <v>3238</v>
      </c>
      <c r="AG124" s="34" t="s">
        <v>3291</v>
      </c>
      <c r="AH124" s="34" t="s">
        <v>1041</v>
      </c>
      <c r="AI124" s="34" t="s">
        <v>1044</v>
      </c>
      <c r="AJ124" s="34" t="s">
        <v>1044</v>
      </c>
      <c r="AQ124" s="34" t="s">
        <v>3393</v>
      </c>
      <c r="AS124" s="34" t="s">
        <v>3409</v>
      </c>
      <c r="AU124" s="34" t="s">
        <v>3435</v>
      </c>
      <c r="AV124" s="34" t="s">
        <v>154</v>
      </c>
      <c r="AW124" s="34" t="s">
        <v>3452</v>
      </c>
      <c r="AX124" s="34" t="s">
        <v>3476</v>
      </c>
      <c r="AY124" s="34" t="s">
        <v>3253</v>
      </c>
      <c r="BB124" s="34" t="s">
        <v>3557</v>
      </c>
      <c r="BC124" s="34" t="s">
        <v>4170</v>
      </c>
      <c r="BD124" s="34" t="s">
        <v>4170</v>
      </c>
      <c r="BE124" s="34" t="s">
        <v>4170</v>
      </c>
      <c r="BF124" s="34" t="s">
        <v>4170</v>
      </c>
      <c r="BG124" s="34" t="s">
        <v>4170</v>
      </c>
      <c r="BH124" s="34" t="s">
        <v>4170</v>
      </c>
      <c r="BI124" s="34" t="s">
        <v>4881</v>
      </c>
      <c r="BJ124" s="34" t="s">
        <v>4170</v>
      </c>
      <c r="BR124" s="34" t="s">
        <v>1041</v>
      </c>
      <c r="BS124" s="34" t="s">
        <v>1041</v>
      </c>
      <c r="BT124" s="34" t="s">
        <v>1041</v>
      </c>
      <c r="BW124" s="34" t="s">
        <v>1041</v>
      </c>
      <c r="CQ124" s="34" t="s">
        <v>3642</v>
      </c>
      <c r="CR124" s="34" t="s">
        <v>3654</v>
      </c>
      <c r="CU124" s="34" t="s">
        <v>7795</v>
      </c>
      <c r="CV124" s="34" t="s">
        <v>6436</v>
      </c>
      <c r="CW124" s="34" t="s">
        <v>4226</v>
      </c>
      <c r="CX124" s="34" t="s">
        <v>4542</v>
      </c>
      <c r="CY124" s="34" t="s">
        <v>5447</v>
      </c>
      <c r="DA124" s="34" t="s">
        <v>4556</v>
      </c>
      <c r="DC124" s="34" t="s">
        <v>5096</v>
      </c>
      <c r="DF124" s="34" t="s">
        <v>5992</v>
      </c>
    </row>
    <row r="125" spans="1:110">
      <c r="A125" s="34" t="s">
        <v>6435</v>
      </c>
      <c r="B125" s="34" t="s">
        <v>4882</v>
      </c>
      <c r="C125" s="34">
        <v>76</v>
      </c>
      <c r="D125" s="34" t="s">
        <v>440</v>
      </c>
      <c r="E125" s="34" t="s">
        <v>4881</v>
      </c>
      <c r="F125" s="34" t="s">
        <v>4170</v>
      </c>
      <c r="G125" s="34" t="s">
        <v>4881</v>
      </c>
      <c r="H125" s="34" t="s">
        <v>4170</v>
      </c>
      <c r="I125" s="34" t="s">
        <v>4170</v>
      </c>
      <c r="J125" s="34" t="s">
        <v>4170</v>
      </c>
      <c r="K125" s="34" t="s">
        <v>4170</v>
      </c>
      <c r="L125" s="34" t="s">
        <v>4170</v>
      </c>
      <c r="M125" s="34" t="s">
        <v>1044</v>
      </c>
      <c r="N125" s="34" t="s">
        <v>3155</v>
      </c>
      <c r="O125" s="34" t="s">
        <v>4881</v>
      </c>
      <c r="P125" s="34" t="s">
        <v>4170</v>
      </c>
      <c r="Q125" s="34" t="s">
        <v>4170</v>
      </c>
      <c r="R125" s="34" t="s">
        <v>4170</v>
      </c>
      <c r="S125" s="34" t="s">
        <v>4170</v>
      </c>
      <c r="T125" s="34" t="s">
        <v>4170</v>
      </c>
      <c r="U125" s="34" t="s">
        <v>4170</v>
      </c>
      <c r="V125" s="34" t="s">
        <v>4170</v>
      </c>
      <c r="W125" s="34" t="s">
        <v>4170</v>
      </c>
      <c r="X125" s="34" t="s">
        <v>4170</v>
      </c>
      <c r="Y125" s="34" t="s">
        <v>4170</v>
      </c>
      <c r="Z125" s="34" t="s">
        <v>4170</v>
      </c>
      <c r="AB125" s="34" t="s">
        <v>3187</v>
      </c>
      <c r="AD125" s="34" t="s">
        <v>3223</v>
      </c>
      <c r="AG125" s="34" t="s">
        <v>3312</v>
      </c>
      <c r="AH125" s="34" t="s">
        <v>1044</v>
      </c>
      <c r="AI125" s="34" t="s">
        <v>1044</v>
      </c>
      <c r="AJ125" s="34" t="s">
        <v>1044</v>
      </c>
      <c r="AK125" s="34" t="s">
        <v>1044</v>
      </c>
      <c r="AM125" s="34" t="s">
        <v>1044</v>
      </c>
      <c r="AN125" s="34" t="s">
        <v>3312</v>
      </c>
      <c r="AP125" s="34" t="s">
        <v>1044</v>
      </c>
      <c r="AY125" s="34" t="s">
        <v>3487</v>
      </c>
      <c r="BA125" s="34" t="s">
        <v>1044</v>
      </c>
      <c r="BB125" s="34" t="s">
        <v>7796</v>
      </c>
      <c r="BC125" s="34" t="s">
        <v>4881</v>
      </c>
      <c r="BD125" s="34" t="s">
        <v>4170</v>
      </c>
      <c r="BE125" s="34" t="s">
        <v>4881</v>
      </c>
      <c r="BF125" s="34" t="s">
        <v>4170</v>
      </c>
      <c r="BG125" s="34" t="s">
        <v>4170</v>
      </c>
      <c r="BH125" s="34" t="s">
        <v>4170</v>
      </c>
      <c r="BI125" s="34" t="s">
        <v>4170</v>
      </c>
      <c r="BJ125" s="34" t="s">
        <v>4170</v>
      </c>
      <c r="BK125" s="34" t="s">
        <v>3564</v>
      </c>
      <c r="BM125" s="34" t="s">
        <v>3567</v>
      </c>
      <c r="BQ125" s="34" t="s">
        <v>1044</v>
      </c>
      <c r="BR125" s="34" t="s">
        <v>1041</v>
      </c>
      <c r="BS125" s="34" t="s">
        <v>1044</v>
      </c>
      <c r="CR125" s="34" t="s">
        <v>3657</v>
      </c>
      <c r="CU125" s="34" t="s">
        <v>7797</v>
      </c>
      <c r="CV125" s="34" t="s">
        <v>6436</v>
      </c>
      <c r="CW125" s="34" t="s">
        <v>4226</v>
      </c>
      <c r="CX125" s="34" t="s">
        <v>4546</v>
      </c>
      <c r="CY125" s="34" t="s">
        <v>5449</v>
      </c>
      <c r="DA125" s="34" t="s">
        <v>4560</v>
      </c>
      <c r="DB125" s="34" t="s">
        <v>1046</v>
      </c>
      <c r="DC125" s="34" t="s">
        <v>5094</v>
      </c>
      <c r="DF125" s="34" t="s">
        <v>5992</v>
      </c>
    </row>
    <row r="126" spans="1:110">
      <c r="A126" s="34" t="s">
        <v>6437</v>
      </c>
      <c r="B126" s="34" t="s">
        <v>4881</v>
      </c>
      <c r="C126" s="34">
        <v>36</v>
      </c>
      <c r="D126" s="34" t="s">
        <v>440</v>
      </c>
      <c r="E126" s="34" t="s">
        <v>4881</v>
      </c>
      <c r="F126" s="34" t="s">
        <v>4170</v>
      </c>
      <c r="G126" s="34" t="s">
        <v>4881</v>
      </c>
      <c r="H126" s="34" t="s">
        <v>4170</v>
      </c>
      <c r="I126" s="34" t="s">
        <v>4170</v>
      </c>
      <c r="J126" s="34" t="s">
        <v>4170</v>
      </c>
      <c r="K126" s="34" t="s">
        <v>4170</v>
      </c>
      <c r="L126" s="34" t="s">
        <v>4881</v>
      </c>
      <c r="M126" s="34" t="s">
        <v>1041</v>
      </c>
      <c r="N126" s="34" t="s">
        <v>3155</v>
      </c>
      <c r="O126" s="34" t="s">
        <v>4881</v>
      </c>
      <c r="P126" s="34" t="s">
        <v>4170</v>
      </c>
      <c r="Q126" s="34" t="s">
        <v>4170</v>
      </c>
      <c r="R126" s="34" t="s">
        <v>4170</v>
      </c>
      <c r="S126" s="34" t="s">
        <v>4170</v>
      </c>
      <c r="T126" s="34" t="s">
        <v>4170</v>
      </c>
      <c r="U126" s="34" t="s">
        <v>4170</v>
      </c>
      <c r="V126" s="34" t="s">
        <v>4170</v>
      </c>
      <c r="W126" s="34" t="s">
        <v>4170</v>
      </c>
      <c r="X126" s="34" t="s">
        <v>4170</v>
      </c>
      <c r="Y126" s="34" t="s">
        <v>4170</v>
      </c>
      <c r="Z126" s="34" t="s">
        <v>4170</v>
      </c>
      <c r="AB126" s="34" t="s">
        <v>3187</v>
      </c>
      <c r="AD126" s="34" t="s">
        <v>3244</v>
      </c>
      <c r="AG126" s="34" t="s">
        <v>3309</v>
      </c>
      <c r="AH126" s="34" t="s">
        <v>1044</v>
      </c>
      <c r="AI126" s="34" t="s">
        <v>1044</v>
      </c>
      <c r="AJ126" s="34" t="s">
        <v>1044</v>
      </c>
      <c r="AK126" s="34" t="s">
        <v>1044</v>
      </c>
      <c r="AM126" s="34" t="s">
        <v>1044</v>
      </c>
      <c r="AN126" s="34" t="s">
        <v>3350</v>
      </c>
      <c r="AP126" s="34" t="s">
        <v>1044</v>
      </c>
      <c r="AY126" s="34" t="s">
        <v>3487</v>
      </c>
      <c r="BA126" s="34" t="s">
        <v>1044</v>
      </c>
      <c r="BB126" s="34" t="s">
        <v>3557</v>
      </c>
      <c r="BC126" s="34" t="s">
        <v>4170</v>
      </c>
      <c r="BD126" s="34" t="s">
        <v>4170</v>
      </c>
      <c r="BE126" s="34" t="s">
        <v>4170</v>
      </c>
      <c r="BF126" s="34" t="s">
        <v>4170</v>
      </c>
      <c r="BG126" s="34" t="s">
        <v>4170</v>
      </c>
      <c r="BH126" s="34" t="s">
        <v>4170</v>
      </c>
      <c r="BI126" s="34" t="s">
        <v>4881</v>
      </c>
      <c r="BJ126" s="34" t="s">
        <v>4170</v>
      </c>
      <c r="BR126" s="34" t="s">
        <v>1044</v>
      </c>
      <c r="BS126" s="34" t="s">
        <v>1044</v>
      </c>
      <c r="CR126" s="34" t="s">
        <v>3657</v>
      </c>
      <c r="CU126" s="34" t="s">
        <v>7798</v>
      </c>
      <c r="CV126" s="34" t="s">
        <v>5148</v>
      </c>
      <c r="CW126" s="34" t="s">
        <v>4226</v>
      </c>
      <c r="CX126" s="34" t="s">
        <v>4542</v>
      </c>
      <c r="CY126" s="34" t="s">
        <v>5447</v>
      </c>
      <c r="CZ126" s="34" t="s">
        <v>4560</v>
      </c>
      <c r="DA126" s="34" t="s">
        <v>4560</v>
      </c>
      <c r="DC126" s="34" t="s">
        <v>5096</v>
      </c>
    </row>
    <row r="127" spans="1:110">
      <c r="A127" s="34" t="s">
        <v>6437</v>
      </c>
      <c r="B127" s="34" t="s">
        <v>4609</v>
      </c>
      <c r="C127" s="34">
        <v>36</v>
      </c>
      <c r="D127" s="34" t="s">
        <v>442</v>
      </c>
      <c r="E127" s="34" t="s">
        <v>4170</v>
      </c>
      <c r="F127" s="34" t="s">
        <v>4881</v>
      </c>
      <c r="G127" s="34" t="s">
        <v>4170</v>
      </c>
      <c r="H127" s="34" t="s">
        <v>4881</v>
      </c>
      <c r="I127" s="34" t="s">
        <v>4170</v>
      </c>
      <c r="J127" s="34" t="s">
        <v>4170</v>
      </c>
      <c r="K127" s="34" t="s">
        <v>4170</v>
      </c>
      <c r="L127" s="34" t="s">
        <v>4170</v>
      </c>
      <c r="M127" s="34" t="s">
        <v>1041</v>
      </c>
      <c r="N127" s="34" t="s">
        <v>3155</v>
      </c>
      <c r="O127" s="34" t="s">
        <v>4881</v>
      </c>
      <c r="P127" s="34" t="s">
        <v>4170</v>
      </c>
      <c r="Q127" s="34" t="s">
        <v>4170</v>
      </c>
      <c r="R127" s="34" t="s">
        <v>4170</v>
      </c>
      <c r="S127" s="34" t="s">
        <v>4170</v>
      </c>
      <c r="T127" s="34" t="s">
        <v>4170</v>
      </c>
      <c r="U127" s="34" t="s">
        <v>4170</v>
      </c>
      <c r="V127" s="34" t="s">
        <v>4170</v>
      </c>
      <c r="W127" s="34" t="s">
        <v>4170</v>
      </c>
      <c r="X127" s="34" t="s">
        <v>4170</v>
      </c>
      <c r="Y127" s="34" t="s">
        <v>4170</v>
      </c>
      <c r="Z127" s="34" t="s">
        <v>4170</v>
      </c>
      <c r="AB127" s="34" t="s">
        <v>3187</v>
      </c>
      <c r="AD127" s="34" t="s">
        <v>3244</v>
      </c>
      <c r="AG127" s="34" t="s">
        <v>3291</v>
      </c>
      <c r="AH127" s="34" t="s">
        <v>1041</v>
      </c>
      <c r="AI127" s="34" t="s">
        <v>1044</v>
      </c>
      <c r="AJ127" s="34" t="s">
        <v>1044</v>
      </c>
      <c r="AQ127" s="34" t="s">
        <v>3375</v>
      </c>
      <c r="AS127" s="34" t="s">
        <v>3409</v>
      </c>
      <c r="AU127" s="34" t="s">
        <v>3438</v>
      </c>
      <c r="AV127" s="34" t="s">
        <v>154</v>
      </c>
      <c r="AW127" s="34" t="s">
        <v>3467</v>
      </c>
      <c r="AX127" s="34" t="s">
        <v>3476</v>
      </c>
      <c r="AY127" s="34" t="s">
        <v>3487</v>
      </c>
      <c r="BB127" s="34" t="s">
        <v>3557</v>
      </c>
      <c r="BC127" s="34" t="s">
        <v>4170</v>
      </c>
      <c r="BD127" s="34" t="s">
        <v>4170</v>
      </c>
      <c r="BE127" s="34" t="s">
        <v>4170</v>
      </c>
      <c r="BF127" s="34" t="s">
        <v>4170</v>
      </c>
      <c r="BG127" s="34" t="s">
        <v>4170</v>
      </c>
      <c r="BH127" s="34" t="s">
        <v>4170</v>
      </c>
      <c r="BI127" s="34" t="s">
        <v>4881</v>
      </c>
      <c r="BJ127" s="34" t="s">
        <v>4170</v>
      </c>
      <c r="BR127" s="34" t="s">
        <v>1044</v>
      </c>
      <c r="BS127" s="34" t="s">
        <v>1044</v>
      </c>
      <c r="CR127" s="34" t="s">
        <v>3657</v>
      </c>
      <c r="CU127" s="34" t="s">
        <v>7799</v>
      </c>
      <c r="CV127" s="34" t="s">
        <v>5148</v>
      </c>
      <c r="CW127" s="34" t="s">
        <v>4226</v>
      </c>
      <c r="CX127" s="34" t="s">
        <v>4542</v>
      </c>
      <c r="CY127" s="34" t="s">
        <v>5453</v>
      </c>
      <c r="DA127" s="34" t="s">
        <v>4556</v>
      </c>
      <c r="DC127" s="34" t="s">
        <v>5096</v>
      </c>
    </row>
    <row r="128" spans="1:110">
      <c r="A128" s="34" t="s">
        <v>6438</v>
      </c>
      <c r="B128" s="34" t="s">
        <v>4881</v>
      </c>
      <c r="C128" s="34">
        <v>19</v>
      </c>
      <c r="D128" s="34" t="s">
        <v>442</v>
      </c>
      <c r="E128" s="34" t="s">
        <v>4170</v>
      </c>
      <c r="F128" s="34" t="s">
        <v>4881</v>
      </c>
      <c r="G128" s="34" t="s">
        <v>4170</v>
      </c>
      <c r="H128" s="34" t="s">
        <v>4881</v>
      </c>
      <c r="I128" s="34" t="s">
        <v>4170</v>
      </c>
      <c r="J128" s="34" t="s">
        <v>4170</v>
      </c>
      <c r="K128" s="34" t="s">
        <v>4170</v>
      </c>
      <c r="L128" s="34" t="s">
        <v>4170</v>
      </c>
      <c r="M128" s="34" t="s">
        <v>1041</v>
      </c>
      <c r="N128" s="34" t="s">
        <v>3155</v>
      </c>
      <c r="O128" s="34" t="s">
        <v>4881</v>
      </c>
      <c r="P128" s="34" t="s">
        <v>4170</v>
      </c>
      <c r="Q128" s="34" t="s">
        <v>4170</v>
      </c>
      <c r="R128" s="34" t="s">
        <v>4170</v>
      </c>
      <c r="S128" s="34" t="s">
        <v>4170</v>
      </c>
      <c r="T128" s="34" t="s">
        <v>4170</v>
      </c>
      <c r="U128" s="34" t="s">
        <v>4170</v>
      </c>
      <c r="V128" s="34" t="s">
        <v>4170</v>
      </c>
      <c r="W128" s="34" t="s">
        <v>4170</v>
      </c>
      <c r="X128" s="34" t="s">
        <v>4170</v>
      </c>
      <c r="Y128" s="34" t="s">
        <v>4170</v>
      </c>
      <c r="Z128" s="34" t="s">
        <v>4170</v>
      </c>
      <c r="AB128" s="34" t="s">
        <v>3187</v>
      </c>
      <c r="AD128" s="34" t="s">
        <v>3238</v>
      </c>
      <c r="AE128" s="34" t="s">
        <v>3253</v>
      </c>
      <c r="AG128" s="34" t="s">
        <v>3291</v>
      </c>
      <c r="AH128" s="34" t="s">
        <v>1041</v>
      </c>
      <c r="AI128" s="34" t="s">
        <v>1044</v>
      </c>
      <c r="AJ128" s="34" t="s">
        <v>1044</v>
      </c>
      <c r="AQ128" s="34" t="s">
        <v>3378</v>
      </c>
      <c r="AS128" s="34" t="s">
        <v>3415</v>
      </c>
      <c r="AU128" s="34" t="s">
        <v>3432</v>
      </c>
      <c r="AV128" s="34" t="s">
        <v>154</v>
      </c>
      <c r="AW128" s="34" t="s">
        <v>3452</v>
      </c>
      <c r="AX128" s="34" t="s">
        <v>3476</v>
      </c>
      <c r="AY128" s="34" t="s">
        <v>3253</v>
      </c>
      <c r="BB128" s="34" t="s">
        <v>3557</v>
      </c>
      <c r="BC128" s="34" t="s">
        <v>4170</v>
      </c>
      <c r="BD128" s="34" t="s">
        <v>4170</v>
      </c>
      <c r="BE128" s="34" t="s">
        <v>4170</v>
      </c>
      <c r="BF128" s="34" t="s">
        <v>4170</v>
      </c>
      <c r="BG128" s="34" t="s">
        <v>4170</v>
      </c>
      <c r="BH128" s="34" t="s">
        <v>4170</v>
      </c>
      <c r="BI128" s="34" t="s">
        <v>4881</v>
      </c>
      <c r="BJ128" s="34" t="s">
        <v>4170</v>
      </c>
      <c r="BR128" s="34" t="s">
        <v>1044</v>
      </c>
      <c r="BS128" s="34" t="s">
        <v>1044</v>
      </c>
      <c r="CR128" s="34" t="s">
        <v>3654</v>
      </c>
      <c r="CU128" s="34" t="s">
        <v>7800</v>
      </c>
      <c r="CV128" s="34" t="s">
        <v>6440</v>
      </c>
      <c r="CW128" s="34" t="s">
        <v>4226</v>
      </c>
      <c r="CX128" s="34" t="s">
        <v>4539</v>
      </c>
      <c r="CY128" s="34" t="s">
        <v>5452</v>
      </c>
      <c r="CZ128" s="34" t="s">
        <v>4556</v>
      </c>
      <c r="DA128" s="34" t="s">
        <v>4556</v>
      </c>
      <c r="DC128" s="34" t="s">
        <v>5096</v>
      </c>
      <c r="DD128" s="34" t="s">
        <v>6185</v>
      </c>
      <c r="DF128" s="34" t="s">
        <v>5992</v>
      </c>
    </row>
    <row r="129" spans="1:110">
      <c r="A129" s="34" t="s">
        <v>6441</v>
      </c>
      <c r="B129" s="34" t="s">
        <v>4881</v>
      </c>
      <c r="C129" s="34">
        <v>23</v>
      </c>
      <c r="D129" s="34" t="s">
        <v>440</v>
      </c>
      <c r="E129" s="34" t="s">
        <v>4881</v>
      </c>
      <c r="F129" s="34" t="s">
        <v>4170</v>
      </c>
      <c r="G129" s="34" t="s">
        <v>4881</v>
      </c>
      <c r="H129" s="34" t="s">
        <v>4170</v>
      </c>
      <c r="I129" s="34" t="s">
        <v>4170</v>
      </c>
      <c r="J129" s="34" t="s">
        <v>4170</v>
      </c>
      <c r="K129" s="34" t="s">
        <v>4170</v>
      </c>
      <c r="L129" s="34" t="s">
        <v>4881</v>
      </c>
      <c r="M129" s="34" t="s">
        <v>1041</v>
      </c>
      <c r="N129" s="34" t="s">
        <v>3155</v>
      </c>
      <c r="O129" s="34" t="s">
        <v>4881</v>
      </c>
      <c r="P129" s="34" t="s">
        <v>4170</v>
      </c>
      <c r="Q129" s="34" t="s">
        <v>4170</v>
      </c>
      <c r="R129" s="34" t="s">
        <v>4170</v>
      </c>
      <c r="S129" s="34" t="s">
        <v>4170</v>
      </c>
      <c r="T129" s="34" t="s">
        <v>4170</v>
      </c>
      <c r="U129" s="34" t="s">
        <v>4170</v>
      </c>
      <c r="V129" s="34" t="s">
        <v>4170</v>
      </c>
      <c r="W129" s="34" t="s">
        <v>4170</v>
      </c>
      <c r="X129" s="34" t="s">
        <v>4170</v>
      </c>
      <c r="Y129" s="34" t="s">
        <v>4170</v>
      </c>
      <c r="Z129" s="34" t="s">
        <v>4170</v>
      </c>
      <c r="AB129" s="34" t="s">
        <v>3187</v>
      </c>
      <c r="AD129" s="34" t="s">
        <v>3238</v>
      </c>
      <c r="AE129" s="34" t="s">
        <v>3253</v>
      </c>
      <c r="AG129" s="34" t="s">
        <v>3309</v>
      </c>
      <c r="AH129" s="34" t="s">
        <v>1044</v>
      </c>
      <c r="AI129" s="34" t="s">
        <v>1044</v>
      </c>
      <c r="AJ129" s="34" t="s">
        <v>1044</v>
      </c>
      <c r="AK129" s="34" t="s">
        <v>1044</v>
      </c>
      <c r="AM129" s="34" t="s">
        <v>1044</v>
      </c>
      <c r="AN129" s="34" t="s">
        <v>3335</v>
      </c>
      <c r="AP129" s="34" t="s">
        <v>1044</v>
      </c>
      <c r="AY129" s="34" t="s">
        <v>3487</v>
      </c>
      <c r="BA129" s="34" t="s">
        <v>1044</v>
      </c>
      <c r="BB129" s="34" t="s">
        <v>3539</v>
      </c>
      <c r="BC129" s="34" t="s">
        <v>4881</v>
      </c>
      <c r="BD129" s="34" t="s">
        <v>4170</v>
      </c>
      <c r="BE129" s="34" t="s">
        <v>4170</v>
      </c>
      <c r="BF129" s="34" t="s">
        <v>4170</v>
      </c>
      <c r="BG129" s="34" t="s">
        <v>4170</v>
      </c>
      <c r="BH129" s="34" t="s">
        <v>4170</v>
      </c>
      <c r="BI129" s="34" t="s">
        <v>4170</v>
      </c>
      <c r="BJ129" s="34" t="s">
        <v>4170</v>
      </c>
      <c r="BK129" s="34" t="s">
        <v>3561</v>
      </c>
      <c r="BQ129" s="34" t="s">
        <v>1044</v>
      </c>
      <c r="BR129" s="34" t="s">
        <v>1044</v>
      </c>
      <c r="BS129" s="34" t="s">
        <v>1044</v>
      </c>
      <c r="CR129" s="34" t="s">
        <v>3657</v>
      </c>
      <c r="CU129" s="34" t="s">
        <v>7801</v>
      </c>
      <c r="CV129" s="34" t="s">
        <v>6442</v>
      </c>
      <c r="CW129" s="34" t="s">
        <v>4226</v>
      </c>
      <c r="CX129" s="34" t="s">
        <v>4539</v>
      </c>
      <c r="CY129" s="34" t="s">
        <v>5446</v>
      </c>
      <c r="CZ129" s="34" t="s">
        <v>4560</v>
      </c>
      <c r="DA129" s="34" t="s">
        <v>4560</v>
      </c>
      <c r="DB129" s="34" t="s">
        <v>1046</v>
      </c>
      <c r="DC129" s="34" t="s">
        <v>5096</v>
      </c>
      <c r="DD129" s="34" t="s">
        <v>6186</v>
      </c>
      <c r="DF129" s="34" t="s">
        <v>5993</v>
      </c>
    </row>
    <row r="130" spans="1:110">
      <c r="A130" s="34" t="s">
        <v>6441</v>
      </c>
      <c r="B130" s="34" t="s">
        <v>4609</v>
      </c>
      <c r="C130" s="34">
        <v>2</v>
      </c>
      <c r="D130" s="34" t="s">
        <v>440</v>
      </c>
      <c r="E130" s="34" t="s">
        <v>4881</v>
      </c>
      <c r="F130" s="34" t="s">
        <v>4170</v>
      </c>
      <c r="G130" s="34" t="s">
        <v>4170</v>
      </c>
      <c r="H130" s="34" t="s">
        <v>4170</v>
      </c>
      <c r="I130" s="34" t="s">
        <v>4881</v>
      </c>
      <c r="J130" s="34" t="s">
        <v>4170</v>
      </c>
      <c r="K130" s="34" t="s">
        <v>4170</v>
      </c>
      <c r="L130" s="34" t="s">
        <v>4170</v>
      </c>
      <c r="N130" s="34" t="s">
        <v>3155</v>
      </c>
      <c r="O130" s="34" t="s">
        <v>4881</v>
      </c>
      <c r="P130" s="34" t="s">
        <v>4170</v>
      </c>
      <c r="Q130" s="34" t="s">
        <v>4170</v>
      </c>
      <c r="R130" s="34" t="s">
        <v>4170</v>
      </c>
      <c r="S130" s="34" t="s">
        <v>4170</v>
      </c>
      <c r="T130" s="34" t="s">
        <v>4170</v>
      </c>
      <c r="U130" s="34" t="s">
        <v>4170</v>
      </c>
      <c r="V130" s="34" t="s">
        <v>4170</v>
      </c>
      <c r="W130" s="34" t="s">
        <v>4170</v>
      </c>
      <c r="X130" s="34" t="s">
        <v>4170</v>
      </c>
      <c r="Y130" s="34" t="s">
        <v>4170</v>
      </c>
      <c r="Z130" s="34" t="s">
        <v>4170</v>
      </c>
      <c r="AB130" s="34" t="s">
        <v>3187</v>
      </c>
      <c r="BR130" s="34" t="s">
        <v>1044</v>
      </c>
      <c r="BS130" s="34" t="s">
        <v>1044</v>
      </c>
      <c r="CR130" s="34" t="s">
        <v>3657</v>
      </c>
      <c r="CU130" s="34" t="s">
        <v>7802</v>
      </c>
      <c r="CV130" s="34" t="s">
        <v>6442</v>
      </c>
      <c r="CW130" s="34" t="s">
        <v>4226</v>
      </c>
      <c r="CX130" s="34" t="s">
        <v>4608</v>
      </c>
      <c r="CY130" s="34" t="s">
        <v>5444</v>
      </c>
      <c r="DF130" s="34" t="s">
        <v>5993</v>
      </c>
    </row>
    <row r="131" spans="1:110">
      <c r="A131" s="34" t="s">
        <v>6443</v>
      </c>
      <c r="B131" s="34" t="s">
        <v>4881</v>
      </c>
      <c r="C131" s="34">
        <v>38</v>
      </c>
      <c r="D131" s="34" t="s">
        <v>440</v>
      </c>
      <c r="E131" s="34" t="s">
        <v>4881</v>
      </c>
      <c r="F131" s="34" t="s">
        <v>4170</v>
      </c>
      <c r="G131" s="34" t="s">
        <v>4881</v>
      </c>
      <c r="H131" s="34" t="s">
        <v>4170</v>
      </c>
      <c r="I131" s="34" t="s">
        <v>4170</v>
      </c>
      <c r="J131" s="34" t="s">
        <v>4170</v>
      </c>
      <c r="K131" s="34" t="s">
        <v>4170</v>
      </c>
      <c r="L131" s="34" t="s">
        <v>4881</v>
      </c>
      <c r="M131" s="34" t="s">
        <v>1041</v>
      </c>
      <c r="N131" s="34" t="s">
        <v>3155</v>
      </c>
      <c r="O131" s="34" t="s">
        <v>4881</v>
      </c>
      <c r="P131" s="34" t="s">
        <v>4170</v>
      </c>
      <c r="Q131" s="34" t="s">
        <v>4170</v>
      </c>
      <c r="R131" s="34" t="s">
        <v>4170</v>
      </c>
      <c r="S131" s="34" t="s">
        <v>4170</v>
      </c>
      <c r="T131" s="34" t="s">
        <v>4170</v>
      </c>
      <c r="U131" s="34" t="s">
        <v>4170</v>
      </c>
      <c r="V131" s="34" t="s">
        <v>4170</v>
      </c>
      <c r="W131" s="34" t="s">
        <v>4170</v>
      </c>
      <c r="X131" s="34" t="s">
        <v>4170</v>
      </c>
      <c r="Y131" s="34" t="s">
        <v>4170</v>
      </c>
      <c r="Z131" s="34" t="s">
        <v>4170</v>
      </c>
      <c r="AB131" s="34" t="s">
        <v>3187</v>
      </c>
      <c r="AD131" s="34" t="s">
        <v>3247</v>
      </c>
      <c r="AG131" s="34" t="s">
        <v>3309</v>
      </c>
      <c r="AH131" s="34" t="s">
        <v>1044</v>
      </c>
      <c r="AI131" s="34" t="s">
        <v>1044</v>
      </c>
      <c r="AJ131" s="34" t="s">
        <v>1044</v>
      </c>
      <c r="AK131" s="34" t="s">
        <v>1044</v>
      </c>
      <c r="AM131" s="34" t="s">
        <v>1044</v>
      </c>
      <c r="AN131" s="34" t="s">
        <v>3335</v>
      </c>
      <c r="AP131" s="34" t="s">
        <v>1044</v>
      </c>
      <c r="AY131" s="34" t="s">
        <v>3493</v>
      </c>
      <c r="BA131" s="34" t="s">
        <v>1044</v>
      </c>
      <c r="BB131" s="34" t="s">
        <v>3557</v>
      </c>
      <c r="BC131" s="34" t="s">
        <v>4170</v>
      </c>
      <c r="BD131" s="34" t="s">
        <v>4170</v>
      </c>
      <c r="BE131" s="34" t="s">
        <v>4170</v>
      </c>
      <c r="BF131" s="34" t="s">
        <v>4170</v>
      </c>
      <c r="BG131" s="34" t="s">
        <v>4170</v>
      </c>
      <c r="BH131" s="34" t="s">
        <v>4170</v>
      </c>
      <c r="BI131" s="34" t="s">
        <v>4881</v>
      </c>
      <c r="BJ131" s="34" t="s">
        <v>4170</v>
      </c>
      <c r="BR131" s="34" t="s">
        <v>1044</v>
      </c>
      <c r="BS131" s="34" t="s">
        <v>1044</v>
      </c>
      <c r="CR131" s="34" t="s">
        <v>3657</v>
      </c>
      <c r="CU131" s="34" t="s">
        <v>7803</v>
      </c>
      <c r="CV131" s="34" t="s">
        <v>4550</v>
      </c>
      <c r="CW131" s="34" t="s">
        <v>4226</v>
      </c>
      <c r="CX131" s="34" t="s">
        <v>4542</v>
      </c>
      <c r="CY131" s="34" t="s">
        <v>5447</v>
      </c>
      <c r="CZ131" s="34" t="s">
        <v>4560</v>
      </c>
      <c r="DA131" s="34" t="s">
        <v>4560</v>
      </c>
      <c r="DC131" s="34" t="s">
        <v>5096</v>
      </c>
      <c r="DF131" s="34" t="s">
        <v>5992</v>
      </c>
    </row>
    <row r="132" spans="1:110">
      <c r="A132" s="34" t="s">
        <v>6443</v>
      </c>
      <c r="B132" s="34" t="s">
        <v>4609</v>
      </c>
      <c r="C132" s="34">
        <v>9</v>
      </c>
      <c r="D132" s="34" t="s">
        <v>440</v>
      </c>
      <c r="E132" s="34" t="s">
        <v>4881</v>
      </c>
      <c r="F132" s="34" t="s">
        <v>4170</v>
      </c>
      <c r="G132" s="34" t="s">
        <v>4170</v>
      </c>
      <c r="H132" s="34" t="s">
        <v>4170</v>
      </c>
      <c r="I132" s="34" t="s">
        <v>4881</v>
      </c>
      <c r="J132" s="34" t="s">
        <v>4170</v>
      </c>
      <c r="K132" s="34" t="s">
        <v>4170</v>
      </c>
      <c r="L132" s="34" t="s">
        <v>4170</v>
      </c>
      <c r="N132" s="34" t="s">
        <v>3155</v>
      </c>
      <c r="O132" s="34" t="s">
        <v>4881</v>
      </c>
      <c r="P132" s="34" t="s">
        <v>4170</v>
      </c>
      <c r="Q132" s="34" t="s">
        <v>4170</v>
      </c>
      <c r="R132" s="34" t="s">
        <v>4170</v>
      </c>
      <c r="S132" s="34" t="s">
        <v>4170</v>
      </c>
      <c r="T132" s="34" t="s">
        <v>4170</v>
      </c>
      <c r="U132" s="34" t="s">
        <v>4170</v>
      </c>
      <c r="V132" s="34" t="s">
        <v>4170</v>
      </c>
      <c r="W132" s="34" t="s">
        <v>4170</v>
      </c>
      <c r="X132" s="34" t="s">
        <v>4170</v>
      </c>
      <c r="Y132" s="34" t="s">
        <v>4170</v>
      </c>
      <c r="Z132" s="34" t="s">
        <v>4170</v>
      </c>
      <c r="AB132" s="34" t="s">
        <v>3187</v>
      </c>
      <c r="AE132" s="34" t="s">
        <v>3259</v>
      </c>
      <c r="BB132" s="34" t="s">
        <v>3557</v>
      </c>
      <c r="BC132" s="34" t="s">
        <v>4170</v>
      </c>
      <c r="BD132" s="34" t="s">
        <v>4170</v>
      </c>
      <c r="BE132" s="34" t="s">
        <v>4170</v>
      </c>
      <c r="BF132" s="34" t="s">
        <v>4170</v>
      </c>
      <c r="BG132" s="34" t="s">
        <v>4170</v>
      </c>
      <c r="BH132" s="34" t="s">
        <v>4170</v>
      </c>
      <c r="BI132" s="34" t="s">
        <v>4881</v>
      </c>
      <c r="BJ132" s="34" t="s">
        <v>4170</v>
      </c>
      <c r="BR132" s="34" t="s">
        <v>1044</v>
      </c>
      <c r="BS132" s="34" t="s">
        <v>1044</v>
      </c>
      <c r="CR132" s="34" t="s">
        <v>3657</v>
      </c>
      <c r="CU132" s="34" t="s">
        <v>7804</v>
      </c>
      <c r="CV132" s="34" t="s">
        <v>4550</v>
      </c>
      <c r="CW132" s="34" t="s">
        <v>4226</v>
      </c>
      <c r="CX132" s="34" t="s">
        <v>4619</v>
      </c>
      <c r="CY132" s="34" t="s">
        <v>5448</v>
      </c>
      <c r="DC132" s="34" t="s">
        <v>5096</v>
      </c>
      <c r="DE132" s="34" t="s">
        <v>4649</v>
      </c>
      <c r="DF132" s="34" t="s">
        <v>5992</v>
      </c>
    </row>
    <row r="133" spans="1:110">
      <c r="A133" s="34" t="s">
        <v>6443</v>
      </c>
      <c r="B133" s="34" t="s">
        <v>4848</v>
      </c>
      <c r="C133" s="34">
        <v>13</v>
      </c>
      <c r="D133" s="34" t="s">
        <v>442</v>
      </c>
      <c r="E133" s="34" t="s">
        <v>4170</v>
      </c>
      <c r="F133" s="34" t="s">
        <v>4881</v>
      </c>
      <c r="G133" s="34" t="s">
        <v>4170</v>
      </c>
      <c r="H133" s="34" t="s">
        <v>4170</v>
      </c>
      <c r="I133" s="34" t="s">
        <v>4170</v>
      </c>
      <c r="J133" s="34" t="s">
        <v>4881</v>
      </c>
      <c r="K133" s="34" t="s">
        <v>4170</v>
      </c>
      <c r="L133" s="34" t="s">
        <v>4170</v>
      </c>
      <c r="N133" s="34" t="s">
        <v>3155</v>
      </c>
      <c r="O133" s="34" t="s">
        <v>4881</v>
      </c>
      <c r="P133" s="34" t="s">
        <v>4170</v>
      </c>
      <c r="Q133" s="34" t="s">
        <v>4170</v>
      </c>
      <c r="R133" s="34" t="s">
        <v>4170</v>
      </c>
      <c r="S133" s="34" t="s">
        <v>4170</v>
      </c>
      <c r="T133" s="34" t="s">
        <v>4170</v>
      </c>
      <c r="U133" s="34" t="s">
        <v>4170</v>
      </c>
      <c r="V133" s="34" t="s">
        <v>4170</v>
      </c>
      <c r="W133" s="34" t="s">
        <v>4170</v>
      </c>
      <c r="X133" s="34" t="s">
        <v>4170</v>
      </c>
      <c r="Y133" s="34" t="s">
        <v>4170</v>
      </c>
      <c r="Z133" s="34" t="s">
        <v>4170</v>
      </c>
      <c r="AB133" s="34" t="s">
        <v>3187</v>
      </c>
      <c r="AE133" s="34" t="s">
        <v>3262</v>
      </c>
      <c r="BB133" s="34" t="s">
        <v>3557</v>
      </c>
      <c r="BC133" s="34" t="s">
        <v>4170</v>
      </c>
      <c r="BD133" s="34" t="s">
        <v>4170</v>
      </c>
      <c r="BE133" s="34" t="s">
        <v>4170</v>
      </c>
      <c r="BF133" s="34" t="s">
        <v>4170</v>
      </c>
      <c r="BG133" s="34" t="s">
        <v>4170</v>
      </c>
      <c r="BH133" s="34" t="s">
        <v>4170</v>
      </c>
      <c r="BI133" s="34" t="s">
        <v>4881</v>
      </c>
      <c r="BJ133" s="34" t="s">
        <v>4170</v>
      </c>
      <c r="BR133" s="34" t="s">
        <v>1044</v>
      </c>
      <c r="BS133" s="34" t="s">
        <v>1044</v>
      </c>
      <c r="CR133" s="34" t="s">
        <v>3657</v>
      </c>
      <c r="CU133" s="34" t="s">
        <v>7805</v>
      </c>
      <c r="CV133" s="34" t="s">
        <v>4550</v>
      </c>
      <c r="CW133" s="34" t="s">
        <v>4226</v>
      </c>
      <c r="CX133" s="34" t="s">
        <v>4611</v>
      </c>
      <c r="CY133" s="34" t="s">
        <v>5451</v>
      </c>
      <c r="DC133" s="34" t="s">
        <v>5096</v>
      </c>
      <c r="DE133" s="34" t="s">
        <v>4649</v>
      </c>
      <c r="DF133" s="34" t="s">
        <v>5992</v>
      </c>
    </row>
    <row r="134" spans="1:110">
      <c r="A134" s="34" t="s">
        <v>6445</v>
      </c>
      <c r="B134" s="34" t="s">
        <v>4881</v>
      </c>
      <c r="C134" s="34">
        <v>36</v>
      </c>
      <c r="D134" s="34" t="s">
        <v>440</v>
      </c>
      <c r="E134" s="34" t="s">
        <v>4881</v>
      </c>
      <c r="F134" s="34" t="s">
        <v>4170</v>
      </c>
      <c r="G134" s="34" t="s">
        <v>4881</v>
      </c>
      <c r="H134" s="34" t="s">
        <v>4170</v>
      </c>
      <c r="I134" s="34" t="s">
        <v>4170</v>
      </c>
      <c r="J134" s="34" t="s">
        <v>4170</v>
      </c>
      <c r="K134" s="34" t="s">
        <v>4170</v>
      </c>
      <c r="L134" s="34" t="s">
        <v>4881</v>
      </c>
      <c r="M134" s="34" t="s">
        <v>1041</v>
      </c>
      <c r="N134" s="34" t="s">
        <v>3155</v>
      </c>
      <c r="O134" s="34" t="s">
        <v>4881</v>
      </c>
      <c r="P134" s="34" t="s">
        <v>4170</v>
      </c>
      <c r="Q134" s="34" t="s">
        <v>4170</v>
      </c>
      <c r="R134" s="34" t="s">
        <v>4170</v>
      </c>
      <c r="S134" s="34" t="s">
        <v>4170</v>
      </c>
      <c r="T134" s="34" t="s">
        <v>4170</v>
      </c>
      <c r="U134" s="34" t="s">
        <v>4170</v>
      </c>
      <c r="V134" s="34" t="s">
        <v>4170</v>
      </c>
      <c r="W134" s="34" t="s">
        <v>4170</v>
      </c>
      <c r="X134" s="34" t="s">
        <v>4170</v>
      </c>
      <c r="Y134" s="34" t="s">
        <v>4170</v>
      </c>
      <c r="Z134" s="34" t="s">
        <v>4170</v>
      </c>
      <c r="AB134" s="34" t="s">
        <v>3187</v>
      </c>
      <c r="AD134" s="34" t="s">
        <v>3235</v>
      </c>
      <c r="AG134" s="34" t="s">
        <v>3291</v>
      </c>
      <c r="AH134" s="34" t="s">
        <v>1041</v>
      </c>
      <c r="AI134" s="34" t="s">
        <v>1044</v>
      </c>
      <c r="AJ134" s="34" t="s">
        <v>1044</v>
      </c>
      <c r="AQ134" s="34" t="s">
        <v>3393</v>
      </c>
      <c r="AS134" s="34" t="s">
        <v>3415</v>
      </c>
      <c r="AU134" s="34" t="s">
        <v>3444</v>
      </c>
      <c r="AV134" s="34" t="s">
        <v>3449</v>
      </c>
      <c r="AW134" s="34" t="s">
        <v>3452</v>
      </c>
      <c r="AX134" s="34" t="s">
        <v>3476</v>
      </c>
      <c r="AY134" s="34" t="s">
        <v>3253</v>
      </c>
      <c r="BB134" s="34" t="s">
        <v>3557</v>
      </c>
      <c r="BC134" s="34" t="s">
        <v>4170</v>
      </c>
      <c r="BD134" s="34" t="s">
        <v>4170</v>
      </c>
      <c r="BE134" s="34" t="s">
        <v>4170</v>
      </c>
      <c r="BF134" s="34" t="s">
        <v>4170</v>
      </c>
      <c r="BG134" s="34" t="s">
        <v>4170</v>
      </c>
      <c r="BH134" s="34" t="s">
        <v>4170</v>
      </c>
      <c r="BI134" s="34" t="s">
        <v>4881</v>
      </c>
      <c r="BJ134" s="34" t="s">
        <v>4170</v>
      </c>
      <c r="BR134" s="34" t="s">
        <v>1044</v>
      </c>
      <c r="BS134" s="34" t="s">
        <v>1044</v>
      </c>
      <c r="CR134" s="34" t="s">
        <v>3657</v>
      </c>
      <c r="CU134" s="34" t="s">
        <v>7806</v>
      </c>
      <c r="CV134" s="34" t="s">
        <v>6447</v>
      </c>
      <c r="CW134" s="34" t="s">
        <v>4226</v>
      </c>
      <c r="CX134" s="34" t="s">
        <v>4542</v>
      </c>
      <c r="CY134" s="34" t="s">
        <v>5447</v>
      </c>
      <c r="CZ134" s="34" t="s">
        <v>4556</v>
      </c>
      <c r="DA134" s="34" t="s">
        <v>4556</v>
      </c>
      <c r="DC134" s="34" t="s">
        <v>5096</v>
      </c>
      <c r="DF134" s="34" t="s">
        <v>5993</v>
      </c>
    </row>
    <row r="135" spans="1:110">
      <c r="A135" s="34" t="s">
        <v>6445</v>
      </c>
      <c r="B135" s="34" t="s">
        <v>4609</v>
      </c>
      <c r="C135" s="34">
        <v>4</v>
      </c>
      <c r="D135" s="34" t="s">
        <v>440</v>
      </c>
      <c r="E135" s="34" t="s">
        <v>4881</v>
      </c>
      <c r="F135" s="34" t="s">
        <v>4170</v>
      </c>
      <c r="G135" s="34" t="s">
        <v>4170</v>
      </c>
      <c r="H135" s="34" t="s">
        <v>4170</v>
      </c>
      <c r="I135" s="34" t="s">
        <v>4881</v>
      </c>
      <c r="J135" s="34" t="s">
        <v>4170</v>
      </c>
      <c r="K135" s="34" t="s">
        <v>4170</v>
      </c>
      <c r="L135" s="34" t="s">
        <v>4170</v>
      </c>
      <c r="N135" s="34" t="s">
        <v>3155</v>
      </c>
      <c r="O135" s="34" t="s">
        <v>4881</v>
      </c>
      <c r="P135" s="34" t="s">
        <v>4170</v>
      </c>
      <c r="Q135" s="34" t="s">
        <v>4170</v>
      </c>
      <c r="R135" s="34" t="s">
        <v>4170</v>
      </c>
      <c r="S135" s="34" t="s">
        <v>4170</v>
      </c>
      <c r="T135" s="34" t="s">
        <v>4170</v>
      </c>
      <c r="U135" s="34" t="s">
        <v>4170</v>
      </c>
      <c r="V135" s="34" t="s">
        <v>4170</v>
      </c>
      <c r="W135" s="34" t="s">
        <v>4170</v>
      </c>
      <c r="X135" s="34" t="s">
        <v>4170</v>
      </c>
      <c r="Y135" s="34" t="s">
        <v>4170</v>
      </c>
      <c r="Z135" s="34" t="s">
        <v>4170</v>
      </c>
      <c r="AB135" s="34" t="s">
        <v>3187</v>
      </c>
      <c r="AE135" s="34" t="s">
        <v>3256</v>
      </c>
      <c r="BR135" s="34" t="s">
        <v>1044</v>
      </c>
      <c r="BS135" s="34" t="s">
        <v>1044</v>
      </c>
      <c r="CR135" s="34" t="s">
        <v>3657</v>
      </c>
      <c r="CU135" s="34" t="s">
        <v>7807</v>
      </c>
      <c r="CV135" s="34" t="s">
        <v>6447</v>
      </c>
      <c r="CW135" s="34" t="s">
        <v>4226</v>
      </c>
      <c r="CX135" s="34" t="s">
        <v>4608</v>
      </c>
      <c r="CY135" s="34" t="s">
        <v>5444</v>
      </c>
      <c r="DE135" s="34" t="s">
        <v>4649</v>
      </c>
      <c r="DF135" s="34" t="s">
        <v>5993</v>
      </c>
    </row>
    <row r="136" spans="1:110">
      <c r="A136" s="34" t="s">
        <v>6445</v>
      </c>
      <c r="B136" s="34" t="s">
        <v>4848</v>
      </c>
      <c r="C136" s="34">
        <v>10</v>
      </c>
      <c r="D136" s="34" t="s">
        <v>440</v>
      </c>
      <c r="E136" s="34" t="s">
        <v>4881</v>
      </c>
      <c r="F136" s="34" t="s">
        <v>4170</v>
      </c>
      <c r="G136" s="34" t="s">
        <v>4170</v>
      </c>
      <c r="H136" s="34" t="s">
        <v>4170</v>
      </c>
      <c r="I136" s="34" t="s">
        <v>4881</v>
      </c>
      <c r="J136" s="34" t="s">
        <v>4170</v>
      </c>
      <c r="K136" s="34" t="s">
        <v>4170</v>
      </c>
      <c r="L136" s="34" t="s">
        <v>4881</v>
      </c>
      <c r="N136" s="34" t="s">
        <v>3155</v>
      </c>
      <c r="O136" s="34" t="s">
        <v>4881</v>
      </c>
      <c r="P136" s="34" t="s">
        <v>4170</v>
      </c>
      <c r="Q136" s="34" t="s">
        <v>4170</v>
      </c>
      <c r="R136" s="34" t="s">
        <v>4170</v>
      </c>
      <c r="S136" s="34" t="s">
        <v>4170</v>
      </c>
      <c r="T136" s="34" t="s">
        <v>4170</v>
      </c>
      <c r="U136" s="34" t="s">
        <v>4170</v>
      </c>
      <c r="V136" s="34" t="s">
        <v>4170</v>
      </c>
      <c r="W136" s="34" t="s">
        <v>4170</v>
      </c>
      <c r="X136" s="34" t="s">
        <v>4170</v>
      </c>
      <c r="Y136" s="34" t="s">
        <v>4170</v>
      </c>
      <c r="Z136" s="34" t="s">
        <v>4170</v>
      </c>
      <c r="AB136" s="34" t="s">
        <v>3187</v>
      </c>
      <c r="AE136" s="34" t="s">
        <v>3259</v>
      </c>
      <c r="BB136" s="34" t="s">
        <v>3557</v>
      </c>
      <c r="BC136" s="34" t="s">
        <v>4170</v>
      </c>
      <c r="BD136" s="34" t="s">
        <v>4170</v>
      </c>
      <c r="BE136" s="34" t="s">
        <v>4170</v>
      </c>
      <c r="BF136" s="34" t="s">
        <v>4170</v>
      </c>
      <c r="BG136" s="34" t="s">
        <v>4170</v>
      </c>
      <c r="BH136" s="34" t="s">
        <v>4170</v>
      </c>
      <c r="BI136" s="34" t="s">
        <v>4881</v>
      </c>
      <c r="BJ136" s="34" t="s">
        <v>4170</v>
      </c>
      <c r="BR136" s="34" t="s">
        <v>1044</v>
      </c>
      <c r="BS136" s="34" t="s">
        <v>1044</v>
      </c>
      <c r="CR136" s="34" t="s">
        <v>3657</v>
      </c>
      <c r="CU136" s="34" t="s">
        <v>7808</v>
      </c>
      <c r="CV136" s="34" t="s">
        <v>6447</v>
      </c>
      <c r="CW136" s="34" t="s">
        <v>4226</v>
      </c>
      <c r="CX136" s="34" t="s">
        <v>4619</v>
      </c>
      <c r="CY136" s="34" t="s">
        <v>5448</v>
      </c>
      <c r="DC136" s="34" t="s">
        <v>5096</v>
      </c>
      <c r="DE136" s="34" t="s">
        <v>4649</v>
      </c>
      <c r="DF136" s="34" t="s">
        <v>5993</v>
      </c>
    </row>
    <row r="137" spans="1:110">
      <c r="A137" s="34" t="s">
        <v>6445</v>
      </c>
      <c r="B137" s="34" t="s">
        <v>4626</v>
      </c>
      <c r="C137" s="34">
        <v>12</v>
      </c>
      <c r="D137" s="34" t="s">
        <v>440</v>
      </c>
      <c r="E137" s="34" t="s">
        <v>4881</v>
      </c>
      <c r="F137" s="34" t="s">
        <v>4170</v>
      </c>
      <c r="G137" s="34" t="s">
        <v>4170</v>
      </c>
      <c r="H137" s="34" t="s">
        <v>4170</v>
      </c>
      <c r="I137" s="34" t="s">
        <v>4881</v>
      </c>
      <c r="J137" s="34" t="s">
        <v>4170</v>
      </c>
      <c r="K137" s="34" t="s">
        <v>4170</v>
      </c>
      <c r="L137" s="34" t="s">
        <v>4881</v>
      </c>
      <c r="N137" s="34" t="s">
        <v>3155</v>
      </c>
      <c r="O137" s="34" t="s">
        <v>4881</v>
      </c>
      <c r="P137" s="34" t="s">
        <v>4170</v>
      </c>
      <c r="Q137" s="34" t="s">
        <v>4170</v>
      </c>
      <c r="R137" s="34" t="s">
        <v>4170</v>
      </c>
      <c r="S137" s="34" t="s">
        <v>4170</v>
      </c>
      <c r="T137" s="34" t="s">
        <v>4170</v>
      </c>
      <c r="U137" s="34" t="s">
        <v>4170</v>
      </c>
      <c r="V137" s="34" t="s">
        <v>4170</v>
      </c>
      <c r="W137" s="34" t="s">
        <v>4170</v>
      </c>
      <c r="X137" s="34" t="s">
        <v>4170</v>
      </c>
      <c r="Y137" s="34" t="s">
        <v>4170</v>
      </c>
      <c r="Z137" s="34" t="s">
        <v>4170</v>
      </c>
      <c r="AB137" s="34" t="s">
        <v>3187</v>
      </c>
      <c r="AE137" s="34" t="s">
        <v>3262</v>
      </c>
      <c r="BB137" s="34" t="s">
        <v>3557</v>
      </c>
      <c r="BC137" s="34" t="s">
        <v>4170</v>
      </c>
      <c r="BD137" s="34" t="s">
        <v>4170</v>
      </c>
      <c r="BE137" s="34" t="s">
        <v>4170</v>
      </c>
      <c r="BF137" s="34" t="s">
        <v>4170</v>
      </c>
      <c r="BG137" s="34" t="s">
        <v>4170</v>
      </c>
      <c r="BH137" s="34" t="s">
        <v>4170</v>
      </c>
      <c r="BI137" s="34" t="s">
        <v>4881</v>
      </c>
      <c r="BJ137" s="34" t="s">
        <v>4170</v>
      </c>
      <c r="BR137" s="34" t="s">
        <v>1044</v>
      </c>
      <c r="BS137" s="34" t="s">
        <v>1044</v>
      </c>
      <c r="CR137" s="34" t="s">
        <v>3657</v>
      </c>
      <c r="CU137" s="34" t="s">
        <v>7809</v>
      </c>
      <c r="CV137" s="34" t="s">
        <v>6447</v>
      </c>
      <c r="CW137" s="34" t="s">
        <v>4226</v>
      </c>
      <c r="CX137" s="34" t="s">
        <v>4611</v>
      </c>
      <c r="CY137" s="34" t="s">
        <v>5445</v>
      </c>
      <c r="DC137" s="34" t="s">
        <v>5096</v>
      </c>
      <c r="DE137" s="34" t="s">
        <v>4649</v>
      </c>
      <c r="DF137" s="34" t="s">
        <v>5993</v>
      </c>
    </row>
    <row r="138" spans="1:110">
      <c r="A138" s="34" t="s">
        <v>6445</v>
      </c>
      <c r="B138" s="34" t="s">
        <v>4628</v>
      </c>
      <c r="C138" s="34">
        <v>16</v>
      </c>
      <c r="D138" s="34" t="s">
        <v>440</v>
      </c>
      <c r="E138" s="34" t="s">
        <v>4881</v>
      </c>
      <c r="F138" s="34" t="s">
        <v>4170</v>
      </c>
      <c r="G138" s="34" t="s">
        <v>4170</v>
      </c>
      <c r="H138" s="34" t="s">
        <v>4170</v>
      </c>
      <c r="I138" s="34" t="s">
        <v>4881</v>
      </c>
      <c r="J138" s="34" t="s">
        <v>4170</v>
      </c>
      <c r="K138" s="34" t="s">
        <v>4170</v>
      </c>
      <c r="L138" s="34" t="s">
        <v>4881</v>
      </c>
      <c r="M138" s="34" t="s">
        <v>1044</v>
      </c>
      <c r="N138" s="34" t="s">
        <v>3155</v>
      </c>
      <c r="O138" s="34" t="s">
        <v>4881</v>
      </c>
      <c r="P138" s="34" t="s">
        <v>4170</v>
      </c>
      <c r="Q138" s="34" t="s">
        <v>4170</v>
      </c>
      <c r="R138" s="34" t="s">
        <v>4170</v>
      </c>
      <c r="S138" s="34" t="s">
        <v>4170</v>
      </c>
      <c r="T138" s="34" t="s">
        <v>4170</v>
      </c>
      <c r="U138" s="34" t="s">
        <v>4170</v>
      </c>
      <c r="V138" s="34" t="s">
        <v>4170</v>
      </c>
      <c r="W138" s="34" t="s">
        <v>4170</v>
      </c>
      <c r="X138" s="34" t="s">
        <v>4170</v>
      </c>
      <c r="Y138" s="34" t="s">
        <v>4170</v>
      </c>
      <c r="Z138" s="34" t="s">
        <v>4170</v>
      </c>
      <c r="AB138" s="34" t="s">
        <v>3187</v>
      </c>
      <c r="AD138" s="34" t="s">
        <v>3232</v>
      </c>
      <c r="AE138" s="34" t="s">
        <v>3268</v>
      </c>
      <c r="AG138" s="34" t="s">
        <v>3306</v>
      </c>
      <c r="AH138" s="34" t="s">
        <v>1044</v>
      </c>
      <c r="AI138" s="34" t="s">
        <v>1044</v>
      </c>
      <c r="AJ138" s="34" t="s">
        <v>1044</v>
      </c>
      <c r="AK138" s="34" t="s">
        <v>1044</v>
      </c>
      <c r="AM138" s="34" t="s">
        <v>1044</v>
      </c>
      <c r="AN138" s="34" t="s">
        <v>3341</v>
      </c>
      <c r="AP138" s="34" t="s">
        <v>1044</v>
      </c>
      <c r="AY138" s="34" t="s">
        <v>3487</v>
      </c>
      <c r="BA138" s="34" t="s">
        <v>1044</v>
      </c>
      <c r="BB138" s="34" t="s">
        <v>3557</v>
      </c>
      <c r="BC138" s="34" t="s">
        <v>4170</v>
      </c>
      <c r="BD138" s="34" t="s">
        <v>4170</v>
      </c>
      <c r="BE138" s="34" t="s">
        <v>4170</v>
      </c>
      <c r="BF138" s="34" t="s">
        <v>4170</v>
      </c>
      <c r="BG138" s="34" t="s">
        <v>4170</v>
      </c>
      <c r="BH138" s="34" t="s">
        <v>4170</v>
      </c>
      <c r="BI138" s="34" t="s">
        <v>4881</v>
      </c>
      <c r="BJ138" s="34" t="s">
        <v>4170</v>
      </c>
      <c r="BR138" s="34" t="s">
        <v>1044</v>
      </c>
      <c r="BS138" s="34" t="s">
        <v>1044</v>
      </c>
      <c r="CR138" s="34" t="s">
        <v>3657</v>
      </c>
      <c r="CU138" s="34" t="s">
        <v>7810</v>
      </c>
      <c r="CV138" s="34" t="s">
        <v>6447</v>
      </c>
      <c r="CW138" s="34" t="s">
        <v>4226</v>
      </c>
      <c r="CX138" s="34" t="s">
        <v>4611</v>
      </c>
      <c r="CY138" s="34" t="s">
        <v>5445</v>
      </c>
      <c r="DA138" s="34" t="s">
        <v>4560</v>
      </c>
      <c r="DC138" s="34" t="s">
        <v>5096</v>
      </c>
      <c r="DD138" s="34" t="s">
        <v>6185</v>
      </c>
      <c r="DE138" s="34" t="s">
        <v>4649</v>
      </c>
      <c r="DF138" s="34" t="s">
        <v>5993</v>
      </c>
    </row>
    <row r="139" spans="1:110">
      <c r="A139" s="34" t="s">
        <v>6448</v>
      </c>
      <c r="B139" s="34" t="s">
        <v>4881</v>
      </c>
      <c r="C139" s="34">
        <v>27</v>
      </c>
      <c r="D139" s="34" t="s">
        <v>440</v>
      </c>
      <c r="E139" s="34" t="s">
        <v>4881</v>
      </c>
      <c r="F139" s="34" t="s">
        <v>4170</v>
      </c>
      <c r="G139" s="34" t="s">
        <v>4881</v>
      </c>
      <c r="H139" s="34" t="s">
        <v>4170</v>
      </c>
      <c r="I139" s="34" t="s">
        <v>4170</v>
      </c>
      <c r="J139" s="34" t="s">
        <v>4170</v>
      </c>
      <c r="K139" s="34" t="s">
        <v>4170</v>
      </c>
      <c r="L139" s="34" t="s">
        <v>4881</v>
      </c>
      <c r="M139" s="34" t="s">
        <v>1041</v>
      </c>
      <c r="N139" s="34" t="s">
        <v>3155</v>
      </c>
      <c r="O139" s="34" t="s">
        <v>4881</v>
      </c>
      <c r="P139" s="34" t="s">
        <v>4170</v>
      </c>
      <c r="Q139" s="34" t="s">
        <v>4170</v>
      </c>
      <c r="R139" s="34" t="s">
        <v>4170</v>
      </c>
      <c r="S139" s="34" t="s">
        <v>4170</v>
      </c>
      <c r="T139" s="34" t="s">
        <v>4170</v>
      </c>
      <c r="U139" s="34" t="s">
        <v>4170</v>
      </c>
      <c r="V139" s="34" t="s">
        <v>4170</v>
      </c>
      <c r="W139" s="34" t="s">
        <v>4170</v>
      </c>
      <c r="X139" s="34" t="s">
        <v>4170</v>
      </c>
      <c r="Y139" s="34" t="s">
        <v>4170</v>
      </c>
      <c r="Z139" s="34" t="s">
        <v>4170</v>
      </c>
      <c r="AB139" s="34" t="s">
        <v>3187</v>
      </c>
      <c r="AD139" s="34" t="s">
        <v>3241</v>
      </c>
      <c r="AE139" s="34" t="s">
        <v>3253</v>
      </c>
      <c r="AG139" s="34" t="s">
        <v>3309</v>
      </c>
      <c r="AH139" s="34" t="s">
        <v>1044</v>
      </c>
      <c r="AI139" s="34" t="s">
        <v>1044</v>
      </c>
      <c r="AJ139" s="34" t="s">
        <v>1044</v>
      </c>
      <c r="AK139" s="34" t="s">
        <v>1044</v>
      </c>
      <c r="AM139" s="34" t="s">
        <v>1044</v>
      </c>
      <c r="AN139" s="34" t="s">
        <v>3335</v>
      </c>
      <c r="AP139" s="34" t="s">
        <v>1044</v>
      </c>
      <c r="AY139" s="34" t="s">
        <v>3487</v>
      </c>
      <c r="BA139" s="34" t="s">
        <v>1044</v>
      </c>
      <c r="BB139" s="34" t="s">
        <v>3557</v>
      </c>
      <c r="BC139" s="34" t="s">
        <v>4170</v>
      </c>
      <c r="BD139" s="34" t="s">
        <v>4170</v>
      </c>
      <c r="BE139" s="34" t="s">
        <v>4170</v>
      </c>
      <c r="BF139" s="34" t="s">
        <v>4170</v>
      </c>
      <c r="BG139" s="34" t="s">
        <v>4170</v>
      </c>
      <c r="BH139" s="34" t="s">
        <v>4170</v>
      </c>
      <c r="BI139" s="34" t="s">
        <v>4881</v>
      </c>
      <c r="BJ139" s="34" t="s">
        <v>4170</v>
      </c>
      <c r="BR139" s="34" t="s">
        <v>1044</v>
      </c>
      <c r="BS139" s="34" t="s">
        <v>1044</v>
      </c>
      <c r="CR139" s="34" t="s">
        <v>3657</v>
      </c>
      <c r="CU139" s="34" t="s">
        <v>7811</v>
      </c>
      <c r="CV139" s="34" t="s">
        <v>6450</v>
      </c>
      <c r="CW139" s="34" t="s">
        <v>4226</v>
      </c>
      <c r="CX139" s="34" t="s">
        <v>4539</v>
      </c>
      <c r="CY139" s="34" t="s">
        <v>5446</v>
      </c>
      <c r="CZ139" s="34" t="s">
        <v>4560</v>
      </c>
      <c r="DA139" s="34" t="s">
        <v>4560</v>
      </c>
      <c r="DC139" s="34" t="s">
        <v>5096</v>
      </c>
      <c r="DD139" s="34" t="s">
        <v>6186</v>
      </c>
      <c r="DF139" s="34" t="s">
        <v>5992</v>
      </c>
    </row>
    <row r="140" spans="1:110">
      <c r="A140" s="34" t="s">
        <v>6448</v>
      </c>
      <c r="B140" s="34" t="s">
        <v>4609</v>
      </c>
      <c r="C140" s="34">
        <v>2</v>
      </c>
      <c r="D140" s="34" t="s">
        <v>440</v>
      </c>
      <c r="E140" s="34" t="s">
        <v>4881</v>
      </c>
      <c r="F140" s="34" t="s">
        <v>4170</v>
      </c>
      <c r="G140" s="34" t="s">
        <v>4170</v>
      </c>
      <c r="H140" s="34" t="s">
        <v>4170</v>
      </c>
      <c r="I140" s="34" t="s">
        <v>4881</v>
      </c>
      <c r="J140" s="34" t="s">
        <v>4170</v>
      </c>
      <c r="K140" s="34" t="s">
        <v>4170</v>
      </c>
      <c r="L140" s="34" t="s">
        <v>4170</v>
      </c>
      <c r="N140" s="34" t="s">
        <v>3155</v>
      </c>
      <c r="O140" s="34" t="s">
        <v>4881</v>
      </c>
      <c r="P140" s="34" t="s">
        <v>4170</v>
      </c>
      <c r="Q140" s="34" t="s">
        <v>4170</v>
      </c>
      <c r="R140" s="34" t="s">
        <v>4170</v>
      </c>
      <c r="S140" s="34" t="s">
        <v>4170</v>
      </c>
      <c r="T140" s="34" t="s">
        <v>4170</v>
      </c>
      <c r="U140" s="34" t="s">
        <v>4170</v>
      </c>
      <c r="V140" s="34" t="s">
        <v>4170</v>
      </c>
      <c r="W140" s="34" t="s">
        <v>4170</v>
      </c>
      <c r="X140" s="34" t="s">
        <v>4170</v>
      </c>
      <c r="Y140" s="34" t="s">
        <v>4170</v>
      </c>
      <c r="Z140" s="34" t="s">
        <v>4170</v>
      </c>
      <c r="AB140" s="34" t="s">
        <v>3187</v>
      </c>
      <c r="BR140" s="34" t="s">
        <v>1044</v>
      </c>
      <c r="BS140" s="34" t="s">
        <v>1044</v>
      </c>
      <c r="CR140" s="34" t="s">
        <v>3657</v>
      </c>
      <c r="CU140" s="34" t="s">
        <v>7812</v>
      </c>
      <c r="CV140" s="34" t="s">
        <v>6450</v>
      </c>
      <c r="CW140" s="34" t="s">
        <v>4226</v>
      </c>
      <c r="CX140" s="34" t="s">
        <v>4608</v>
      </c>
      <c r="CY140" s="34" t="s">
        <v>5444</v>
      </c>
      <c r="DF140" s="34" t="s">
        <v>5992</v>
      </c>
    </row>
    <row r="141" spans="1:110">
      <c r="A141" s="34" t="s">
        <v>6448</v>
      </c>
      <c r="B141" s="34" t="s">
        <v>4848</v>
      </c>
      <c r="C141" s="34">
        <v>6</v>
      </c>
      <c r="D141" s="34" t="s">
        <v>440</v>
      </c>
      <c r="E141" s="34" t="s">
        <v>4881</v>
      </c>
      <c r="F141" s="34" t="s">
        <v>4170</v>
      </c>
      <c r="G141" s="34" t="s">
        <v>4170</v>
      </c>
      <c r="H141" s="34" t="s">
        <v>4170</v>
      </c>
      <c r="I141" s="34" t="s">
        <v>4881</v>
      </c>
      <c r="J141" s="34" t="s">
        <v>4170</v>
      </c>
      <c r="K141" s="34" t="s">
        <v>4170</v>
      </c>
      <c r="L141" s="34" t="s">
        <v>4170</v>
      </c>
      <c r="N141" s="34" t="s">
        <v>3155</v>
      </c>
      <c r="O141" s="34" t="s">
        <v>4881</v>
      </c>
      <c r="P141" s="34" t="s">
        <v>4170</v>
      </c>
      <c r="Q141" s="34" t="s">
        <v>4170</v>
      </c>
      <c r="R141" s="34" t="s">
        <v>4170</v>
      </c>
      <c r="S141" s="34" t="s">
        <v>4170</v>
      </c>
      <c r="T141" s="34" t="s">
        <v>4170</v>
      </c>
      <c r="U141" s="34" t="s">
        <v>4170</v>
      </c>
      <c r="V141" s="34" t="s">
        <v>4170</v>
      </c>
      <c r="W141" s="34" t="s">
        <v>4170</v>
      </c>
      <c r="X141" s="34" t="s">
        <v>4170</v>
      </c>
      <c r="Y141" s="34" t="s">
        <v>4170</v>
      </c>
      <c r="Z141" s="34" t="s">
        <v>4170</v>
      </c>
      <c r="AB141" s="34" t="s">
        <v>3187</v>
      </c>
      <c r="AE141" s="34" t="s">
        <v>3256</v>
      </c>
      <c r="BB141" s="34" t="s">
        <v>3557</v>
      </c>
      <c r="BC141" s="34" t="s">
        <v>4170</v>
      </c>
      <c r="BD141" s="34" t="s">
        <v>4170</v>
      </c>
      <c r="BE141" s="34" t="s">
        <v>4170</v>
      </c>
      <c r="BF141" s="34" t="s">
        <v>4170</v>
      </c>
      <c r="BG141" s="34" t="s">
        <v>4170</v>
      </c>
      <c r="BH141" s="34" t="s">
        <v>4170</v>
      </c>
      <c r="BI141" s="34" t="s">
        <v>4881</v>
      </c>
      <c r="BJ141" s="34" t="s">
        <v>4170</v>
      </c>
      <c r="BR141" s="34" t="s">
        <v>1044</v>
      </c>
      <c r="BS141" s="34" t="s">
        <v>1044</v>
      </c>
      <c r="CR141" s="34" t="s">
        <v>3657</v>
      </c>
      <c r="CU141" s="34" t="s">
        <v>7813</v>
      </c>
      <c r="CV141" s="34" t="s">
        <v>6450</v>
      </c>
      <c r="CW141" s="34" t="s">
        <v>4226</v>
      </c>
      <c r="CX141" s="34" t="s">
        <v>4619</v>
      </c>
      <c r="CY141" s="34" t="s">
        <v>5448</v>
      </c>
      <c r="DC141" s="34" t="s">
        <v>5096</v>
      </c>
      <c r="DE141" s="34" t="s">
        <v>4649</v>
      </c>
      <c r="DF141" s="34" t="s">
        <v>5992</v>
      </c>
    </row>
    <row r="142" spans="1:110">
      <c r="A142" s="34" t="s">
        <v>6451</v>
      </c>
      <c r="B142" s="34" t="s">
        <v>4881</v>
      </c>
      <c r="C142" s="34">
        <v>21</v>
      </c>
      <c r="D142" s="34" t="s">
        <v>440</v>
      </c>
      <c r="E142" s="34" t="s">
        <v>4881</v>
      </c>
      <c r="F142" s="34" t="s">
        <v>4170</v>
      </c>
      <c r="G142" s="34" t="s">
        <v>4881</v>
      </c>
      <c r="H142" s="34" t="s">
        <v>4170</v>
      </c>
      <c r="I142" s="34" t="s">
        <v>4170</v>
      </c>
      <c r="J142" s="34" t="s">
        <v>4170</v>
      </c>
      <c r="K142" s="34" t="s">
        <v>4170</v>
      </c>
      <c r="L142" s="34" t="s">
        <v>4881</v>
      </c>
      <c r="M142" s="34" t="s">
        <v>1041</v>
      </c>
      <c r="N142" s="34" t="s">
        <v>3155</v>
      </c>
      <c r="O142" s="34" t="s">
        <v>4881</v>
      </c>
      <c r="P142" s="34" t="s">
        <v>4170</v>
      </c>
      <c r="Q142" s="34" t="s">
        <v>4170</v>
      </c>
      <c r="R142" s="34" t="s">
        <v>4170</v>
      </c>
      <c r="S142" s="34" t="s">
        <v>4170</v>
      </c>
      <c r="T142" s="34" t="s">
        <v>4170</v>
      </c>
      <c r="U142" s="34" t="s">
        <v>4170</v>
      </c>
      <c r="V142" s="34" t="s">
        <v>4170</v>
      </c>
      <c r="W142" s="34" t="s">
        <v>4170</v>
      </c>
      <c r="X142" s="34" t="s">
        <v>4170</v>
      </c>
      <c r="Y142" s="34" t="s">
        <v>4170</v>
      </c>
      <c r="Z142" s="34" t="s">
        <v>4170</v>
      </c>
      <c r="AB142" s="34" t="s">
        <v>3187</v>
      </c>
      <c r="AD142" s="34" t="s">
        <v>3238</v>
      </c>
      <c r="AE142" s="34" t="s">
        <v>3253</v>
      </c>
      <c r="AG142" s="34" t="s">
        <v>3309</v>
      </c>
      <c r="AH142" s="34" t="s">
        <v>1044</v>
      </c>
      <c r="AI142" s="34" t="s">
        <v>1044</v>
      </c>
      <c r="AJ142" s="34" t="s">
        <v>1044</v>
      </c>
      <c r="AK142" s="34" t="s">
        <v>1044</v>
      </c>
      <c r="AM142" s="34" t="s">
        <v>1044</v>
      </c>
      <c r="AN142" s="34" t="s">
        <v>3335</v>
      </c>
      <c r="AP142" s="34" t="s">
        <v>1044</v>
      </c>
      <c r="AY142" s="34" t="s">
        <v>3487</v>
      </c>
      <c r="BA142" s="34" t="s">
        <v>1044</v>
      </c>
      <c r="BB142" s="34" t="s">
        <v>3557</v>
      </c>
      <c r="BC142" s="34" t="s">
        <v>4170</v>
      </c>
      <c r="BD142" s="34" t="s">
        <v>4170</v>
      </c>
      <c r="BE142" s="34" t="s">
        <v>4170</v>
      </c>
      <c r="BF142" s="34" t="s">
        <v>4170</v>
      </c>
      <c r="BG142" s="34" t="s">
        <v>4170</v>
      </c>
      <c r="BH142" s="34" t="s">
        <v>4170</v>
      </c>
      <c r="BI142" s="34" t="s">
        <v>4881</v>
      </c>
      <c r="BJ142" s="34" t="s">
        <v>4170</v>
      </c>
      <c r="BR142" s="34" t="s">
        <v>1044</v>
      </c>
      <c r="BS142" s="34" t="s">
        <v>1044</v>
      </c>
      <c r="CR142" s="34" t="s">
        <v>3657</v>
      </c>
      <c r="CU142" s="34" t="s">
        <v>7814</v>
      </c>
      <c r="CV142" s="34" t="s">
        <v>4707</v>
      </c>
      <c r="CW142" s="34" t="s">
        <v>4226</v>
      </c>
      <c r="CX142" s="34" t="s">
        <v>4539</v>
      </c>
      <c r="CY142" s="34" t="s">
        <v>5446</v>
      </c>
      <c r="CZ142" s="34" t="s">
        <v>4560</v>
      </c>
      <c r="DA142" s="34" t="s">
        <v>4560</v>
      </c>
      <c r="DC142" s="34" t="s">
        <v>5096</v>
      </c>
      <c r="DD142" s="34" t="s">
        <v>6186</v>
      </c>
      <c r="DF142" s="34" t="s">
        <v>5993</v>
      </c>
    </row>
    <row r="143" spans="1:110">
      <c r="A143" s="34" t="s">
        <v>6451</v>
      </c>
      <c r="B143" s="34" t="s">
        <v>4609</v>
      </c>
      <c r="C143" s="34">
        <v>0</v>
      </c>
      <c r="D143" s="34" t="s">
        <v>440</v>
      </c>
      <c r="E143" s="34" t="s">
        <v>4881</v>
      </c>
      <c r="F143" s="34" t="s">
        <v>4170</v>
      </c>
      <c r="G143" s="34" t="s">
        <v>4170</v>
      </c>
      <c r="H143" s="34" t="s">
        <v>4170</v>
      </c>
      <c r="I143" s="34" t="s">
        <v>4881</v>
      </c>
      <c r="J143" s="34" t="s">
        <v>4170</v>
      </c>
      <c r="K143" s="34" t="s">
        <v>4170</v>
      </c>
      <c r="L143" s="34" t="s">
        <v>4170</v>
      </c>
      <c r="N143" s="34" t="s">
        <v>3170</v>
      </c>
      <c r="O143" s="34" t="s">
        <v>4170</v>
      </c>
      <c r="P143" s="34" t="s">
        <v>4170</v>
      </c>
      <c r="Q143" s="34" t="s">
        <v>4170</v>
      </c>
      <c r="R143" s="34" t="s">
        <v>4170</v>
      </c>
      <c r="S143" s="34" t="s">
        <v>4170</v>
      </c>
      <c r="T143" s="34" t="s">
        <v>4881</v>
      </c>
      <c r="U143" s="34" t="s">
        <v>4170</v>
      </c>
      <c r="V143" s="34" t="s">
        <v>4170</v>
      </c>
      <c r="W143" s="34" t="s">
        <v>4170</v>
      </c>
      <c r="X143" s="34" t="s">
        <v>4170</v>
      </c>
      <c r="Y143" s="34" t="s">
        <v>4170</v>
      </c>
      <c r="Z143" s="34" t="s">
        <v>4170</v>
      </c>
      <c r="AB143" s="34" t="s">
        <v>3217</v>
      </c>
      <c r="BR143" s="34" t="s">
        <v>1044</v>
      </c>
      <c r="BS143" s="34" t="s">
        <v>1044</v>
      </c>
      <c r="CR143" s="34" t="s">
        <v>3663</v>
      </c>
      <c r="CU143" s="34" t="s">
        <v>7815</v>
      </c>
      <c r="CV143" s="34" t="s">
        <v>4707</v>
      </c>
      <c r="CW143" s="34" t="s">
        <v>4226</v>
      </c>
      <c r="CX143" s="34" t="s">
        <v>4608</v>
      </c>
      <c r="CY143" s="34" t="s">
        <v>5444</v>
      </c>
      <c r="DF143" s="34" t="s">
        <v>5993</v>
      </c>
    </row>
    <row r="144" spans="1:110">
      <c r="A144" s="34" t="s">
        <v>6451</v>
      </c>
      <c r="B144" s="34" t="s">
        <v>4848</v>
      </c>
      <c r="C144" s="34">
        <v>30</v>
      </c>
      <c r="D144" s="34" t="s">
        <v>442</v>
      </c>
      <c r="E144" s="34" t="s">
        <v>4170</v>
      </c>
      <c r="F144" s="34" t="s">
        <v>4881</v>
      </c>
      <c r="G144" s="34" t="s">
        <v>4170</v>
      </c>
      <c r="H144" s="34" t="s">
        <v>4881</v>
      </c>
      <c r="I144" s="34" t="s">
        <v>4170</v>
      </c>
      <c r="J144" s="34" t="s">
        <v>4170</v>
      </c>
      <c r="K144" s="34" t="s">
        <v>4170</v>
      </c>
      <c r="L144" s="34" t="s">
        <v>4170</v>
      </c>
      <c r="M144" s="34" t="s">
        <v>1041</v>
      </c>
      <c r="N144" s="34" t="s">
        <v>3170</v>
      </c>
      <c r="O144" s="34" t="s">
        <v>4170</v>
      </c>
      <c r="P144" s="34" t="s">
        <v>4170</v>
      </c>
      <c r="Q144" s="34" t="s">
        <v>4170</v>
      </c>
      <c r="R144" s="34" t="s">
        <v>4170</v>
      </c>
      <c r="S144" s="34" t="s">
        <v>4170</v>
      </c>
      <c r="T144" s="34" t="s">
        <v>4881</v>
      </c>
      <c r="U144" s="34" t="s">
        <v>4170</v>
      </c>
      <c r="V144" s="34" t="s">
        <v>4170</v>
      </c>
      <c r="W144" s="34" t="s">
        <v>4170</v>
      </c>
      <c r="X144" s="34" t="s">
        <v>4170</v>
      </c>
      <c r="Y144" s="34" t="s">
        <v>4170</v>
      </c>
      <c r="Z144" s="34" t="s">
        <v>4170</v>
      </c>
      <c r="AB144" s="34" t="s">
        <v>3217</v>
      </c>
      <c r="AD144" s="34" t="s">
        <v>3244</v>
      </c>
      <c r="AG144" s="34" t="s">
        <v>3291</v>
      </c>
      <c r="AH144" s="34" t="s">
        <v>1041</v>
      </c>
      <c r="AI144" s="34" t="s">
        <v>1041</v>
      </c>
      <c r="AJ144" s="34" t="s">
        <v>1041</v>
      </c>
      <c r="AQ144" s="34" t="s">
        <v>3358</v>
      </c>
      <c r="AS144" s="34" t="s">
        <v>3358</v>
      </c>
      <c r="AU144" s="34" t="s">
        <v>3444</v>
      </c>
      <c r="AV144" s="34" t="s">
        <v>154</v>
      </c>
      <c r="AW144" s="34" t="s">
        <v>3452</v>
      </c>
      <c r="AX144" s="34" t="s">
        <v>3473</v>
      </c>
      <c r="AY144" s="34" t="s">
        <v>3487</v>
      </c>
      <c r="BB144" s="34" t="s">
        <v>3557</v>
      </c>
      <c r="BC144" s="34" t="s">
        <v>4170</v>
      </c>
      <c r="BD144" s="34" t="s">
        <v>4170</v>
      </c>
      <c r="BE144" s="34" t="s">
        <v>4170</v>
      </c>
      <c r="BF144" s="34" t="s">
        <v>4170</v>
      </c>
      <c r="BG144" s="34" t="s">
        <v>4170</v>
      </c>
      <c r="BH144" s="34" t="s">
        <v>4170</v>
      </c>
      <c r="BI144" s="34" t="s">
        <v>4881</v>
      </c>
      <c r="BJ144" s="34" t="s">
        <v>4170</v>
      </c>
      <c r="BR144" s="34" t="s">
        <v>1044</v>
      </c>
      <c r="BS144" s="34" t="s">
        <v>1044</v>
      </c>
      <c r="CR144" s="34" t="s">
        <v>1044</v>
      </c>
      <c r="CS144" s="34" t="s">
        <v>3666</v>
      </c>
      <c r="CU144" s="34" t="s">
        <v>7816</v>
      </c>
      <c r="CV144" s="34" t="s">
        <v>4707</v>
      </c>
      <c r="CW144" s="34" t="s">
        <v>4226</v>
      </c>
      <c r="CX144" s="34" t="s">
        <v>4539</v>
      </c>
      <c r="CY144" s="34" t="s">
        <v>5452</v>
      </c>
      <c r="DA144" s="34" t="s">
        <v>4556</v>
      </c>
      <c r="DC144" s="34" t="s">
        <v>5096</v>
      </c>
      <c r="DF144" s="34" t="s">
        <v>5993</v>
      </c>
    </row>
    <row r="145" spans="1:110">
      <c r="A145" s="34" t="s">
        <v>6453</v>
      </c>
      <c r="B145" s="34" t="s">
        <v>4881</v>
      </c>
      <c r="C145" s="34">
        <v>39</v>
      </c>
      <c r="D145" s="34" t="s">
        <v>442</v>
      </c>
      <c r="E145" s="34" t="s">
        <v>4170</v>
      </c>
      <c r="F145" s="34" t="s">
        <v>4881</v>
      </c>
      <c r="G145" s="34" t="s">
        <v>4170</v>
      </c>
      <c r="H145" s="34" t="s">
        <v>4881</v>
      </c>
      <c r="I145" s="34" t="s">
        <v>4170</v>
      </c>
      <c r="J145" s="34" t="s">
        <v>4170</v>
      </c>
      <c r="K145" s="34" t="s">
        <v>4170</v>
      </c>
      <c r="L145" s="34" t="s">
        <v>4170</v>
      </c>
      <c r="M145" s="34" t="s">
        <v>1041</v>
      </c>
      <c r="N145" s="34" t="s">
        <v>3155</v>
      </c>
      <c r="O145" s="34" t="s">
        <v>4881</v>
      </c>
      <c r="P145" s="34" t="s">
        <v>4170</v>
      </c>
      <c r="Q145" s="34" t="s">
        <v>4170</v>
      </c>
      <c r="R145" s="34" t="s">
        <v>4170</v>
      </c>
      <c r="S145" s="34" t="s">
        <v>4170</v>
      </c>
      <c r="T145" s="34" t="s">
        <v>4170</v>
      </c>
      <c r="U145" s="34" t="s">
        <v>4170</v>
      </c>
      <c r="V145" s="34" t="s">
        <v>4170</v>
      </c>
      <c r="W145" s="34" t="s">
        <v>4170</v>
      </c>
      <c r="X145" s="34" t="s">
        <v>4170</v>
      </c>
      <c r="Y145" s="34" t="s">
        <v>4170</v>
      </c>
      <c r="Z145" s="34" t="s">
        <v>4170</v>
      </c>
      <c r="AB145" s="34" t="s">
        <v>3187</v>
      </c>
      <c r="AD145" s="34" t="s">
        <v>3241</v>
      </c>
      <c r="AG145" s="34" t="s">
        <v>3303</v>
      </c>
      <c r="AH145" s="34" t="s">
        <v>1044</v>
      </c>
      <c r="AI145" s="34" t="s">
        <v>1044</v>
      </c>
      <c r="AJ145" s="34" t="s">
        <v>1044</v>
      </c>
      <c r="AK145" s="34" t="s">
        <v>1044</v>
      </c>
      <c r="AM145" s="34" t="s">
        <v>1044</v>
      </c>
      <c r="AN145" s="34" t="s">
        <v>3350</v>
      </c>
      <c r="AP145" s="34" t="s">
        <v>1044</v>
      </c>
      <c r="AY145" s="34" t="s">
        <v>3487</v>
      </c>
      <c r="BA145" s="34" t="s">
        <v>1044</v>
      </c>
      <c r="BB145" s="34" t="s">
        <v>3557</v>
      </c>
      <c r="BC145" s="34" t="s">
        <v>4170</v>
      </c>
      <c r="BD145" s="34" t="s">
        <v>4170</v>
      </c>
      <c r="BE145" s="34" t="s">
        <v>4170</v>
      </c>
      <c r="BF145" s="34" t="s">
        <v>4170</v>
      </c>
      <c r="BG145" s="34" t="s">
        <v>4170</v>
      </c>
      <c r="BH145" s="34" t="s">
        <v>4170</v>
      </c>
      <c r="BI145" s="34" t="s">
        <v>4881</v>
      </c>
      <c r="BJ145" s="34" t="s">
        <v>4170</v>
      </c>
      <c r="BR145" s="34" t="s">
        <v>1044</v>
      </c>
      <c r="BS145" s="34" t="s">
        <v>1041</v>
      </c>
      <c r="BT145" s="34" t="s">
        <v>1041</v>
      </c>
      <c r="BW145" s="34" t="s">
        <v>1041</v>
      </c>
      <c r="CQ145" s="34" t="s">
        <v>3642</v>
      </c>
      <c r="CR145" s="34" t="s">
        <v>3657</v>
      </c>
      <c r="CU145" s="34" t="s">
        <v>7817</v>
      </c>
      <c r="CV145" s="34" t="s">
        <v>6455</v>
      </c>
      <c r="CW145" s="34" t="s">
        <v>4226</v>
      </c>
      <c r="CX145" s="34" t="s">
        <v>4542</v>
      </c>
      <c r="CY145" s="34" t="s">
        <v>5453</v>
      </c>
      <c r="CZ145" s="34" t="s">
        <v>4560</v>
      </c>
      <c r="DA145" s="34" t="s">
        <v>4560</v>
      </c>
      <c r="DC145" s="34" t="s">
        <v>5096</v>
      </c>
    </row>
    <row r="146" spans="1:110">
      <c r="A146" s="34" t="s">
        <v>6453</v>
      </c>
      <c r="B146" s="34" t="s">
        <v>4609</v>
      </c>
      <c r="C146" s="34">
        <v>37</v>
      </c>
      <c r="D146" s="34" t="s">
        <v>440</v>
      </c>
      <c r="E146" s="34" t="s">
        <v>4881</v>
      </c>
      <c r="F146" s="34" t="s">
        <v>4170</v>
      </c>
      <c r="G146" s="34" t="s">
        <v>4881</v>
      </c>
      <c r="H146" s="34" t="s">
        <v>4170</v>
      </c>
      <c r="I146" s="34" t="s">
        <v>4170</v>
      </c>
      <c r="J146" s="34" t="s">
        <v>4170</v>
      </c>
      <c r="K146" s="34" t="s">
        <v>4170</v>
      </c>
      <c r="L146" s="34" t="s">
        <v>4881</v>
      </c>
      <c r="M146" s="34" t="s">
        <v>1041</v>
      </c>
      <c r="N146" s="34" t="s">
        <v>3155</v>
      </c>
      <c r="O146" s="34" t="s">
        <v>4881</v>
      </c>
      <c r="P146" s="34" t="s">
        <v>4170</v>
      </c>
      <c r="Q146" s="34" t="s">
        <v>4170</v>
      </c>
      <c r="R146" s="34" t="s">
        <v>4170</v>
      </c>
      <c r="S146" s="34" t="s">
        <v>4170</v>
      </c>
      <c r="T146" s="34" t="s">
        <v>4170</v>
      </c>
      <c r="U146" s="34" t="s">
        <v>4170</v>
      </c>
      <c r="V146" s="34" t="s">
        <v>4170</v>
      </c>
      <c r="W146" s="34" t="s">
        <v>4170</v>
      </c>
      <c r="X146" s="34" t="s">
        <v>4170</v>
      </c>
      <c r="Y146" s="34" t="s">
        <v>4170</v>
      </c>
      <c r="Z146" s="34" t="s">
        <v>4170</v>
      </c>
      <c r="AB146" s="34" t="s">
        <v>3187</v>
      </c>
      <c r="AD146" s="34" t="s">
        <v>3241</v>
      </c>
      <c r="AG146" s="34" t="s">
        <v>3309</v>
      </c>
      <c r="AH146" s="34" t="s">
        <v>1044</v>
      </c>
      <c r="AI146" s="34" t="s">
        <v>1044</v>
      </c>
      <c r="AJ146" s="34" t="s">
        <v>1044</v>
      </c>
      <c r="AK146" s="34" t="s">
        <v>1044</v>
      </c>
      <c r="AM146" s="34" t="s">
        <v>1044</v>
      </c>
      <c r="AN146" s="34" t="s">
        <v>3350</v>
      </c>
      <c r="AP146" s="34" t="s">
        <v>1044</v>
      </c>
      <c r="AY146" s="34" t="s">
        <v>3487</v>
      </c>
      <c r="BA146" s="34" t="s">
        <v>1044</v>
      </c>
      <c r="BB146" s="34" t="s">
        <v>3557</v>
      </c>
      <c r="BC146" s="34" t="s">
        <v>4170</v>
      </c>
      <c r="BD146" s="34" t="s">
        <v>4170</v>
      </c>
      <c r="BE146" s="34" t="s">
        <v>4170</v>
      </c>
      <c r="BF146" s="34" t="s">
        <v>4170</v>
      </c>
      <c r="BG146" s="34" t="s">
        <v>4170</v>
      </c>
      <c r="BH146" s="34" t="s">
        <v>4170</v>
      </c>
      <c r="BI146" s="34" t="s">
        <v>4881</v>
      </c>
      <c r="BJ146" s="34" t="s">
        <v>4170</v>
      </c>
      <c r="BR146" s="34" t="s">
        <v>1044</v>
      </c>
      <c r="BS146" s="34" t="s">
        <v>1044</v>
      </c>
      <c r="CR146" s="34" t="s">
        <v>3657</v>
      </c>
      <c r="CU146" s="34" t="s">
        <v>7818</v>
      </c>
      <c r="CV146" s="34" t="s">
        <v>6455</v>
      </c>
      <c r="CW146" s="34" t="s">
        <v>4226</v>
      </c>
      <c r="CX146" s="34" t="s">
        <v>4542</v>
      </c>
      <c r="CY146" s="34" t="s">
        <v>5447</v>
      </c>
      <c r="DA146" s="34" t="s">
        <v>4560</v>
      </c>
      <c r="DC146" s="34" t="s">
        <v>5096</v>
      </c>
    </row>
    <row r="147" spans="1:110">
      <c r="A147" s="34" t="s">
        <v>6456</v>
      </c>
      <c r="B147" s="34" t="s">
        <v>4881</v>
      </c>
      <c r="C147" s="34">
        <v>32</v>
      </c>
      <c r="D147" s="34" t="s">
        <v>442</v>
      </c>
      <c r="E147" s="34" t="s">
        <v>4170</v>
      </c>
      <c r="F147" s="34" t="s">
        <v>4881</v>
      </c>
      <c r="G147" s="34" t="s">
        <v>4170</v>
      </c>
      <c r="H147" s="34" t="s">
        <v>4881</v>
      </c>
      <c r="I147" s="34" t="s">
        <v>4170</v>
      </c>
      <c r="J147" s="34" t="s">
        <v>4170</v>
      </c>
      <c r="K147" s="34" t="s">
        <v>4170</v>
      </c>
      <c r="L147" s="34" t="s">
        <v>4170</v>
      </c>
      <c r="M147" s="34" t="s">
        <v>1041</v>
      </c>
      <c r="N147" s="34" t="s">
        <v>3155</v>
      </c>
      <c r="O147" s="34" t="s">
        <v>4881</v>
      </c>
      <c r="P147" s="34" t="s">
        <v>4170</v>
      </c>
      <c r="Q147" s="34" t="s">
        <v>4170</v>
      </c>
      <c r="R147" s="34" t="s">
        <v>4170</v>
      </c>
      <c r="S147" s="34" t="s">
        <v>4170</v>
      </c>
      <c r="T147" s="34" t="s">
        <v>4170</v>
      </c>
      <c r="U147" s="34" t="s">
        <v>4170</v>
      </c>
      <c r="V147" s="34" t="s">
        <v>4170</v>
      </c>
      <c r="W147" s="34" t="s">
        <v>4170</v>
      </c>
      <c r="X147" s="34" t="s">
        <v>4170</v>
      </c>
      <c r="Y147" s="34" t="s">
        <v>4170</v>
      </c>
      <c r="Z147" s="34" t="s">
        <v>4170</v>
      </c>
      <c r="AB147" s="34" t="s">
        <v>3187</v>
      </c>
      <c r="AD147" s="34" t="s">
        <v>3247</v>
      </c>
      <c r="AG147" s="34" t="s">
        <v>3303</v>
      </c>
      <c r="AH147" s="34" t="s">
        <v>1044</v>
      </c>
      <c r="AI147" s="34" t="s">
        <v>1044</v>
      </c>
      <c r="AJ147" s="34" t="s">
        <v>1044</v>
      </c>
      <c r="AK147" s="34" t="s">
        <v>1044</v>
      </c>
      <c r="AM147" s="34" t="s">
        <v>1044</v>
      </c>
      <c r="AN147" s="34" t="s">
        <v>3350</v>
      </c>
      <c r="AP147" s="34" t="s">
        <v>1044</v>
      </c>
      <c r="AY147" s="34" t="s">
        <v>3487</v>
      </c>
      <c r="BA147" s="34" t="s">
        <v>1044</v>
      </c>
      <c r="BB147" s="34" t="s">
        <v>3557</v>
      </c>
      <c r="BC147" s="34" t="s">
        <v>4170</v>
      </c>
      <c r="BD147" s="34" t="s">
        <v>4170</v>
      </c>
      <c r="BE147" s="34" t="s">
        <v>4170</v>
      </c>
      <c r="BF147" s="34" t="s">
        <v>4170</v>
      </c>
      <c r="BG147" s="34" t="s">
        <v>4170</v>
      </c>
      <c r="BH147" s="34" t="s">
        <v>4170</v>
      </c>
      <c r="BI147" s="34" t="s">
        <v>4881</v>
      </c>
      <c r="BJ147" s="34" t="s">
        <v>4170</v>
      </c>
      <c r="BR147" s="34" t="s">
        <v>1044</v>
      </c>
      <c r="BS147" s="34" t="s">
        <v>1041</v>
      </c>
      <c r="BT147" s="34" t="s">
        <v>1041</v>
      </c>
      <c r="BW147" s="34" t="s">
        <v>1041</v>
      </c>
      <c r="CQ147" s="34" t="s">
        <v>3645</v>
      </c>
      <c r="CR147" s="34" t="s">
        <v>3657</v>
      </c>
      <c r="CU147" s="34" t="s">
        <v>7819</v>
      </c>
      <c r="CV147" s="34" t="s">
        <v>6458</v>
      </c>
      <c r="CW147" s="34" t="s">
        <v>4226</v>
      </c>
      <c r="CX147" s="34" t="s">
        <v>4539</v>
      </c>
      <c r="CY147" s="34" t="s">
        <v>5452</v>
      </c>
      <c r="CZ147" s="34" t="s">
        <v>4560</v>
      </c>
      <c r="DA147" s="34" t="s">
        <v>4560</v>
      </c>
      <c r="DC147" s="34" t="s">
        <v>5096</v>
      </c>
    </row>
    <row r="148" spans="1:110">
      <c r="A148" s="34" t="s">
        <v>6456</v>
      </c>
      <c r="B148" s="34" t="s">
        <v>4609</v>
      </c>
      <c r="C148" s="34">
        <v>30</v>
      </c>
      <c r="D148" s="34" t="s">
        <v>440</v>
      </c>
      <c r="E148" s="34" t="s">
        <v>4881</v>
      </c>
      <c r="F148" s="34" t="s">
        <v>4170</v>
      </c>
      <c r="G148" s="34" t="s">
        <v>4881</v>
      </c>
      <c r="H148" s="34" t="s">
        <v>4170</v>
      </c>
      <c r="I148" s="34" t="s">
        <v>4170</v>
      </c>
      <c r="J148" s="34" t="s">
        <v>4170</v>
      </c>
      <c r="K148" s="34" t="s">
        <v>4170</v>
      </c>
      <c r="L148" s="34" t="s">
        <v>4881</v>
      </c>
      <c r="M148" s="34" t="s">
        <v>1041</v>
      </c>
      <c r="N148" s="34" t="s">
        <v>3155</v>
      </c>
      <c r="O148" s="34" t="s">
        <v>4881</v>
      </c>
      <c r="P148" s="34" t="s">
        <v>4170</v>
      </c>
      <c r="Q148" s="34" t="s">
        <v>4170</v>
      </c>
      <c r="R148" s="34" t="s">
        <v>4170</v>
      </c>
      <c r="S148" s="34" t="s">
        <v>4170</v>
      </c>
      <c r="T148" s="34" t="s">
        <v>4170</v>
      </c>
      <c r="U148" s="34" t="s">
        <v>4170</v>
      </c>
      <c r="V148" s="34" t="s">
        <v>4170</v>
      </c>
      <c r="W148" s="34" t="s">
        <v>4170</v>
      </c>
      <c r="X148" s="34" t="s">
        <v>4170</v>
      </c>
      <c r="Y148" s="34" t="s">
        <v>4170</v>
      </c>
      <c r="Z148" s="34" t="s">
        <v>4170</v>
      </c>
      <c r="AB148" s="34" t="s">
        <v>3187</v>
      </c>
      <c r="AD148" s="34" t="s">
        <v>3247</v>
      </c>
      <c r="AG148" s="34" t="s">
        <v>3303</v>
      </c>
      <c r="AH148" s="34" t="s">
        <v>1044</v>
      </c>
      <c r="AI148" s="34" t="s">
        <v>1044</v>
      </c>
      <c r="AJ148" s="34" t="s">
        <v>1044</v>
      </c>
      <c r="AK148" s="34" t="s">
        <v>1044</v>
      </c>
      <c r="AM148" s="34" t="s">
        <v>1044</v>
      </c>
      <c r="AN148" s="34" t="s">
        <v>3350</v>
      </c>
      <c r="AP148" s="34" t="s">
        <v>1044</v>
      </c>
      <c r="AY148" s="34" t="s">
        <v>3487</v>
      </c>
      <c r="BA148" s="34" t="s">
        <v>1044</v>
      </c>
      <c r="BB148" s="34" t="s">
        <v>3557</v>
      </c>
      <c r="BC148" s="34" t="s">
        <v>4170</v>
      </c>
      <c r="BD148" s="34" t="s">
        <v>4170</v>
      </c>
      <c r="BE148" s="34" t="s">
        <v>4170</v>
      </c>
      <c r="BF148" s="34" t="s">
        <v>4170</v>
      </c>
      <c r="BG148" s="34" t="s">
        <v>4170</v>
      </c>
      <c r="BH148" s="34" t="s">
        <v>4170</v>
      </c>
      <c r="BI148" s="34" t="s">
        <v>4881</v>
      </c>
      <c r="BJ148" s="34" t="s">
        <v>4170</v>
      </c>
      <c r="BR148" s="34" t="s">
        <v>1044</v>
      </c>
      <c r="BS148" s="34" t="s">
        <v>1044</v>
      </c>
      <c r="CR148" s="34" t="s">
        <v>3657</v>
      </c>
      <c r="CU148" s="34" t="s">
        <v>7820</v>
      </c>
      <c r="CV148" s="34" t="s">
        <v>6458</v>
      </c>
      <c r="CW148" s="34" t="s">
        <v>4226</v>
      </c>
      <c r="CX148" s="34" t="s">
        <v>4539</v>
      </c>
      <c r="CY148" s="34" t="s">
        <v>5446</v>
      </c>
      <c r="DA148" s="34" t="s">
        <v>4560</v>
      </c>
      <c r="DC148" s="34" t="s">
        <v>5096</v>
      </c>
    </row>
    <row r="149" spans="1:110">
      <c r="A149" s="34" t="s">
        <v>6459</v>
      </c>
      <c r="B149" s="34" t="s">
        <v>4881</v>
      </c>
      <c r="C149" s="34">
        <v>78</v>
      </c>
      <c r="D149" s="34" t="s">
        <v>440</v>
      </c>
      <c r="E149" s="34" t="s">
        <v>4881</v>
      </c>
      <c r="F149" s="34" t="s">
        <v>4170</v>
      </c>
      <c r="G149" s="34" t="s">
        <v>4881</v>
      </c>
      <c r="H149" s="34" t="s">
        <v>4170</v>
      </c>
      <c r="I149" s="34" t="s">
        <v>4170</v>
      </c>
      <c r="J149" s="34" t="s">
        <v>4170</v>
      </c>
      <c r="K149" s="34" t="s">
        <v>4170</v>
      </c>
      <c r="L149" s="34" t="s">
        <v>4170</v>
      </c>
      <c r="M149" s="34" t="s">
        <v>1041</v>
      </c>
      <c r="N149" s="34" t="s">
        <v>3155</v>
      </c>
      <c r="O149" s="34" t="s">
        <v>4881</v>
      </c>
      <c r="P149" s="34" t="s">
        <v>4170</v>
      </c>
      <c r="Q149" s="34" t="s">
        <v>4170</v>
      </c>
      <c r="R149" s="34" t="s">
        <v>4170</v>
      </c>
      <c r="S149" s="34" t="s">
        <v>4170</v>
      </c>
      <c r="T149" s="34" t="s">
        <v>4170</v>
      </c>
      <c r="U149" s="34" t="s">
        <v>4170</v>
      </c>
      <c r="V149" s="34" t="s">
        <v>4170</v>
      </c>
      <c r="W149" s="34" t="s">
        <v>4170</v>
      </c>
      <c r="X149" s="34" t="s">
        <v>4170</v>
      </c>
      <c r="Y149" s="34" t="s">
        <v>4170</v>
      </c>
      <c r="Z149" s="34" t="s">
        <v>4170</v>
      </c>
      <c r="AB149" s="34" t="s">
        <v>3187</v>
      </c>
      <c r="AD149" s="34" t="s">
        <v>3238</v>
      </c>
      <c r="AG149" s="34" t="s">
        <v>3312</v>
      </c>
      <c r="AH149" s="34" t="s">
        <v>1044</v>
      </c>
      <c r="AI149" s="34" t="s">
        <v>1044</v>
      </c>
      <c r="AJ149" s="34" t="s">
        <v>1044</v>
      </c>
      <c r="AK149" s="34" t="s">
        <v>1044</v>
      </c>
      <c r="AM149" s="34" t="s">
        <v>1044</v>
      </c>
      <c r="AN149" s="34" t="s">
        <v>3312</v>
      </c>
      <c r="AP149" s="34" t="s">
        <v>1044</v>
      </c>
      <c r="AY149" s="34" t="s">
        <v>3487</v>
      </c>
      <c r="BA149" s="34" t="s">
        <v>1044</v>
      </c>
      <c r="BB149" s="34" t="s">
        <v>3557</v>
      </c>
      <c r="BC149" s="34" t="s">
        <v>4170</v>
      </c>
      <c r="BD149" s="34" t="s">
        <v>4170</v>
      </c>
      <c r="BE149" s="34" t="s">
        <v>4170</v>
      </c>
      <c r="BF149" s="34" t="s">
        <v>4170</v>
      </c>
      <c r="BG149" s="34" t="s">
        <v>4170</v>
      </c>
      <c r="BH149" s="34" t="s">
        <v>4170</v>
      </c>
      <c r="BI149" s="34" t="s">
        <v>4881</v>
      </c>
      <c r="BJ149" s="34" t="s">
        <v>4170</v>
      </c>
      <c r="BR149" s="34" t="s">
        <v>1041</v>
      </c>
      <c r="BS149" s="34" t="s">
        <v>1041</v>
      </c>
      <c r="BT149" s="34" t="s">
        <v>1041</v>
      </c>
      <c r="BW149" s="34" t="s">
        <v>1041</v>
      </c>
      <c r="CQ149" s="34" t="s">
        <v>3642</v>
      </c>
      <c r="CR149" s="34" t="s">
        <v>3657</v>
      </c>
      <c r="CU149" s="34" t="s">
        <v>7821</v>
      </c>
      <c r="CV149" s="34" t="s">
        <v>6460</v>
      </c>
      <c r="CW149" s="34" t="s">
        <v>4226</v>
      </c>
      <c r="CX149" s="34" t="s">
        <v>4546</v>
      </c>
      <c r="CY149" s="34" t="s">
        <v>5449</v>
      </c>
      <c r="CZ149" s="34" t="s">
        <v>4560</v>
      </c>
      <c r="DA149" s="34" t="s">
        <v>4560</v>
      </c>
      <c r="DC149" s="34" t="s">
        <v>5096</v>
      </c>
      <c r="DF149" s="34" t="s">
        <v>5992</v>
      </c>
    </row>
    <row r="150" spans="1:110">
      <c r="A150" s="34" t="s">
        <v>6459</v>
      </c>
      <c r="B150" s="34" t="s">
        <v>4609</v>
      </c>
      <c r="C150" s="34">
        <v>51</v>
      </c>
      <c r="D150" s="34" t="s">
        <v>440</v>
      </c>
      <c r="E150" s="34" t="s">
        <v>4881</v>
      </c>
      <c r="F150" s="34" t="s">
        <v>4170</v>
      </c>
      <c r="G150" s="34" t="s">
        <v>4881</v>
      </c>
      <c r="H150" s="34" t="s">
        <v>4170</v>
      </c>
      <c r="I150" s="34" t="s">
        <v>4170</v>
      </c>
      <c r="J150" s="34" t="s">
        <v>4170</v>
      </c>
      <c r="K150" s="34" t="s">
        <v>4170</v>
      </c>
      <c r="L150" s="34" t="s">
        <v>4881</v>
      </c>
      <c r="M150" s="34" t="s">
        <v>1041</v>
      </c>
      <c r="N150" s="34" t="s">
        <v>3155</v>
      </c>
      <c r="O150" s="34" t="s">
        <v>4881</v>
      </c>
      <c r="P150" s="34" t="s">
        <v>4170</v>
      </c>
      <c r="Q150" s="34" t="s">
        <v>4170</v>
      </c>
      <c r="R150" s="34" t="s">
        <v>4170</v>
      </c>
      <c r="S150" s="34" t="s">
        <v>4170</v>
      </c>
      <c r="T150" s="34" t="s">
        <v>4170</v>
      </c>
      <c r="U150" s="34" t="s">
        <v>4170</v>
      </c>
      <c r="V150" s="34" t="s">
        <v>4170</v>
      </c>
      <c r="W150" s="34" t="s">
        <v>4170</v>
      </c>
      <c r="X150" s="34" t="s">
        <v>4170</v>
      </c>
      <c r="Y150" s="34" t="s">
        <v>4170</v>
      </c>
      <c r="Z150" s="34" t="s">
        <v>4170</v>
      </c>
      <c r="AB150" s="34" t="s">
        <v>3187</v>
      </c>
      <c r="AD150" s="34" t="s">
        <v>3244</v>
      </c>
      <c r="AG150" s="34" t="s">
        <v>3291</v>
      </c>
      <c r="AH150" s="34" t="s">
        <v>1041</v>
      </c>
      <c r="AI150" s="34" t="s">
        <v>1044</v>
      </c>
      <c r="AJ150" s="34" t="s">
        <v>1044</v>
      </c>
      <c r="AQ150" s="34" t="s">
        <v>3390</v>
      </c>
      <c r="AS150" s="34" t="s">
        <v>3409</v>
      </c>
      <c r="AU150" s="34" t="s">
        <v>3432</v>
      </c>
      <c r="AV150" s="34" t="s">
        <v>154</v>
      </c>
      <c r="AW150" s="34" t="s">
        <v>3452</v>
      </c>
      <c r="AX150" s="34" t="s">
        <v>3476</v>
      </c>
      <c r="AY150" s="34" t="s">
        <v>3253</v>
      </c>
      <c r="BB150" s="34" t="s">
        <v>3557</v>
      </c>
      <c r="BC150" s="34" t="s">
        <v>4170</v>
      </c>
      <c r="BD150" s="34" t="s">
        <v>4170</v>
      </c>
      <c r="BE150" s="34" t="s">
        <v>4170</v>
      </c>
      <c r="BF150" s="34" t="s">
        <v>4170</v>
      </c>
      <c r="BG150" s="34" t="s">
        <v>4170</v>
      </c>
      <c r="BH150" s="34" t="s">
        <v>4170</v>
      </c>
      <c r="BI150" s="34" t="s">
        <v>4881</v>
      </c>
      <c r="BJ150" s="34" t="s">
        <v>4170</v>
      </c>
      <c r="BR150" s="34" t="s">
        <v>1041</v>
      </c>
      <c r="BS150" s="34" t="s">
        <v>1041</v>
      </c>
      <c r="BT150" s="34" t="s">
        <v>1041</v>
      </c>
      <c r="BW150" s="34" t="s">
        <v>1041</v>
      </c>
      <c r="CQ150" s="34" t="s">
        <v>3642</v>
      </c>
      <c r="CR150" s="34" t="s">
        <v>3654</v>
      </c>
      <c r="CU150" s="34" t="s">
        <v>7822</v>
      </c>
      <c r="CV150" s="34" t="s">
        <v>6460</v>
      </c>
      <c r="CW150" s="34" t="s">
        <v>4226</v>
      </c>
      <c r="CX150" s="34" t="s">
        <v>4542</v>
      </c>
      <c r="CY150" s="34" t="s">
        <v>5447</v>
      </c>
      <c r="DA150" s="34" t="s">
        <v>4556</v>
      </c>
      <c r="DC150" s="34" t="s">
        <v>5096</v>
      </c>
      <c r="DF150" s="34" t="s">
        <v>5992</v>
      </c>
    </row>
    <row r="151" spans="1:110">
      <c r="A151" s="34" t="s">
        <v>6461</v>
      </c>
      <c r="B151" s="34" t="s">
        <v>4881</v>
      </c>
      <c r="C151" s="34">
        <v>49</v>
      </c>
      <c r="D151" s="34" t="s">
        <v>440</v>
      </c>
      <c r="E151" s="34" t="s">
        <v>4881</v>
      </c>
      <c r="F151" s="34" t="s">
        <v>4170</v>
      </c>
      <c r="G151" s="34" t="s">
        <v>4881</v>
      </c>
      <c r="H151" s="34" t="s">
        <v>4170</v>
      </c>
      <c r="I151" s="34" t="s">
        <v>4170</v>
      </c>
      <c r="J151" s="34" t="s">
        <v>4170</v>
      </c>
      <c r="K151" s="34" t="s">
        <v>4170</v>
      </c>
      <c r="L151" s="34" t="s">
        <v>4881</v>
      </c>
      <c r="M151" s="34" t="s">
        <v>1041</v>
      </c>
      <c r="N151" s="34" t="s">
        <v>3155</v>
      </c>
      <c r="O151" s="34" t="s">
        <v>4881</v>
      </c>
      <c r="P151" s="34" t="s">
        <v>4170</v>
      </c>
      <c r="Q151" s="34" t="s">
        <v>4170</v>
      </c>
      <c r="R151" s="34" t="s">
        <v>4170</v>
      </c>
      <c r="S151" s="34" t="s">
        <v>4170</v>
      </c>
      <c r="T151" s="34" t="s">
        <v>4170</v>
      </c>
      <c r="U151" s="34" t="s">
        <v>4170</v>
      </c>
      <c r="V151" s="34" t="s">
        <v>4170</v>
      </c>
      <c r="W151" s="34" t="s">
        <v>4170</v>
      </c>
      <c r="X151" s="34" t="s">
        <v>4170</v>
      </c>
      <c r="Y151" s="34" t="s">
        <v>4170</v>
      </c>
      <c r="Z151" s="34" t="s">
        <v>4170</v>
      </c>
      <c r="AB151" s="34" t="s">
        <v>3187</v>
      </c>
      <c r="AD151" s="34" t="s">
        <v>3238</v>
      </c>
      <c r="AG151" s="34" t="s">
        <v>3315</v>
      </c>
      <c r="AH151" s="34" t="s">
        <v>1044</v>
      </c>
      <c r="AI151" s="34" t="s">
        <v>1044</v>
      </c>
      <c r="AJ151" s="34" t="s">
        <v>1044</v>
      </c>
      <c r="AK151" s="34" t="s">
        <v>1044</v>
      </c>
      <c r="AM151" s="34" t="s">
        <v>1044</v>
      </c>
      <c r="AN151" s="34" t="s">
        <v>3338</v>
      </c>
      <c r="AP151" s="34" t="s">
        <v>1044</v>
      </c>
      <c r="AY151" s="34" t="s">
        <v>3487</v>
      </c>
      <c r="BA151" s="34" t="s">
        <v>1044</v>
      </c>
      <c r="BB151" s="34" t="s">
        <v>7703</v>
      </c>
      <c r="BC151" s="34" t="s">
        <v>4170</v>
      </c>
      <c r="BD151" s="34" t="s">
        <v>4170</v>
      </c>
      <c r="BE151" s="34" t="s">
        <v>4881</v>
      </c>
      <c r="BF151" s="34" t="s">
        <v>4170</v>
      </c>
      <c r="BG151" s="34" t="s">
        <v>4881</v>
      </c>
      <c r="BH151" s="34" t="s">
        <v>4170</v>
      </c>
      <c r="BI151" s="34" t="s">
        <v>4170</v>
      </c>
      <c r="BJ151" s="34" t="s">
        <v>4170</v>
      </c>
      <c r="BM151" s="34" t="s">
        <v>3564</v>
      </c>
      <c r="BO151" s="34" t="s">
        <v>3561</v>
      </c>
      <c r="BQ151" s="34" t="s">
        <v>3574</v>
      </c>
      <c r="BR151" s="34" t="s">
        <v>1041</v>
      </c>
      <c r="BS151" s="34" t="s">
        <v>1041</v>
      </c>
      <c r="BT151" s="34" t="s">
        <v>1041</v>
      </c>
      <c r="BW151" s="34" t="s">
        <v>1041</v>
      </c>
      <c r="CQ151" s="34" t="s">
        <v>3642</v>
      </c>
      <c r="CR151" s="34" t="s">
        <v>3657</v>
      </c>
      <c r="CU151" s="34" t="s">
        <v>7823</v>
      </c>
      <c r="CV151" s="34" t="s">
        <v>6463</v>
      </c>
      <c r="CW151" s="34" t="s">
        <v>4226</v>
      </c>
      <c r="CX151" s="34" t="s">
        <v>4542</v>
      </c>
      <c r="CY151" s="34" t="s">
        <v>5447</v>
      </c>
      <c r="CZ151" s="34" t="s">
        <v>4560</v>
      </c>
      <c r="DA151" s="34" t="s">
        <v>4560</v>
      </c>
      <c r="DB151" s="34" t="s">
        <v>1043</v>
      </c>
      <c r="DC151" s="34" t="s">
        <v>5094</v>
      </c>
      <c r="DF151" s="34" t="s">
        <v>5993</v>
      </c>
    </row>
    <row r="152" spans="1:110">
      <c r="A152" s="34" t="s">
        <v>6461</v>
      </c>
      <c r="B152" s="34" t="s">
        <v>4609</v>
      </c>
      <c r="C152" s="34">
        <v>50</v>
      </c>
      <c r="D152" s="34" t="s">
        <v>442</v>
      </c>
      <c r="E152" s="34" t="s">
        <v>4170</v>
      </c>
      <c r="F152" s="34" t="s">
        <v>4881</v>
      </c>
      <c r="G152" s="34" t="s">
        <v>4170</v>
      </c>
      <c r="H152" s="34" t="s">
        <v>4881</v>
      </c>
      <c r="I152" s="34" t="s">
        <v>4170</v>
      </c>
      <c r="J152" s="34" t="s">
        <v>4170</v>
      </c>
      <c r="K152" s="34" t="s">
        <v>4170</v>
      </c>
      <c r="L152" s="34" t="s">
        <v>4170</v>
      </c>
      <c r="M152" s="34" t="s">
        <v>1041</v>
      </c>
      <c r="N152" s="34" t="s">
        <v>3155</v>
      </c>
      <c r="O152" s="34" t="s">
        <v>4881</v>
      </c>
      <c r="P152" s="34" t="s">
        <v>4170</v>
      </c>
      <c r="Q152" s="34" t="s">
        <v>4170</v>
      </c>
      <c r="R152" s="34" t="s">
        <v>4170</v>
      </c>
      <c r="S152" s="34" t="s">
        <v>4170</v>
      </c>
      <c r="T152" s="34" t="s">
        <v>4170</v>
      </c>
      <c r="U152" s="34" t="s">
        <v>4170</v>
      </c>
      <c r="V152" s="34" t="s">
        <v>4170</v>
      </c>
      <c r="W152" s="34" t="s">
        <v>4170</v>
      </c>
      <c r="X152" s="34" t="s">
        <v>4170</v>
      </c>
      <c r="Y152" s="34" t="s">
        <v>4170</v>
      </c>
      <c r="Z152" s="34" t="s">
        <v>4170</v>
      </c>
      <c r="AB152" s="34" t="s">
        <v>3187</v>
      </c>
      <c r="AD152" s="34" t="s">
        <v>3244</v>
      </c>
      <c r="AG152" s="34" t="s">
        <v>3309</v>
      </c>
      <c r="AH152" s="34" t="s">
        <v>1044</v>
      </c>
      <c r="AI152" s="34" t="s">
        <v>1044</v>
      </c>
      <c r="AJ152" s="34" t="s">
        <v>1044</v>
      </c>
      <c r="AK152" s="34" t="s">
        <v>1044</v>
      </c>
      <c r="AM152" s="34" t="s">
        <v>1044</v>
      </c>
      <c r="AN152" s="34" t="s">
        <v>3335</v>
      </c>
      <c r="AP152" s="34" t="s">
        <v>1044</v>
      </c>
      <c r="AY152" s="34" t="s">
        <v>3529</v>
      </c>
      <c r="BA152" s="34" t="s">
        <v>1044</v>
      </c>
      <c r="BB152" s="34" t="s">
        <v>3557</v>
      </c>
      <c r="BC152" s="34" t="s">
        <v>4170</v>
      </c>
      <c r="BD152" s="34" t="s">
        <v>4170</v>
      </c>
      <c r="BE152" s="34" t="s">
        <v>4170</v>
      </c>
      <c r="BF152" s="34" t="s">
        <v>4170</v>
      </c>
      <c r="BG152" s="34" t="s">
        <v>4170</v>
      </c>
      <c r="BH152" s="34" t="s">
        <v>4170</v>
      </c>
      <c r="BI152" s="34" t="s">
        <v>4881</v>
      </c>
      <c r="BJ152" s="34" t="s">
        <v>4170</v>
      </c>
      <c r="BR152" s="34" t="s">
        <v>1044</v>
      </c>
      <c r="BS152" s="34" t="s">
        <v>1044</v>
      </c>
      <c r="CR152" s="34" t="s">
        <v>3657</v>
      </c>
      <c r="CU152" s="34" t="s">
        <v>7824</v>
      </c>
      <c r="CV152" s="34" t="s">
        <v>6463</v>
      </c>
      <c r="CW152" s="34" t="s">
        <v>4226</v>
      </c>
      <c r="CX152" s="34" t="s">
        <v>4542</v>
      </c>
      <c r="CY152" s="34" t="s">
        <v>5453</v>
      </c>
      <c r="DA152" s="34" t="s">
        <v>4560</v>
      </c>
      <c r="DC152" s="34" t="s">
        <v>5096</v>
      </c>
      <c r="DF152" s="34" t="s">
        <v>5993</v>
      </c>
    </row>
    <row r="153" spans="1:110">
      <c r="A153" s="34" t="s">
        <v>6461</v>
      </c>
      <c r="B153" s="34" t="s">
        <v>4848</v>
      </c>
      <c r="C153" s="34">
        <v>18</v>
      </c>
      <c r="D153" s="34" t="s">
        <v>442</v>
      </c>
      <c r="E153" s="34" t="s">
        <v>4170</v>
      </c>
      <c r="F153" s="34" t="s">
        <v>4881</v>
      </c>
      <c r="G153" s="34" t="s">
        <v>4170</v>
      </c>
      <c r="H153" s="34" t="s">
        <v>4881</v>
      </c>
      <c r="I153" s="34" t="s">
        <v>4170</v>
      </c>
      <c r="J153" s="34" t="s">
        <v>4170</v>
      </c>
      <c r="K153" s="34" t="s">
        <v>4170</v>
      </c>
      <c r="L153" s="34" t="s">
        <v>4170</v>
      </c>
      <c r="M153" s="34" t="s">
        <v>1041</v>
      </c>
      <c r="N153" s="34" t="s">
        <v>3155</v>
      </c>
      <c r="O153" s="34" t="s">
        <v>4881</v>
      </c>
      <c r="P153" s="34" t="s">
        <v>4170</v>
      </c>
      <c r="Q153" s="34" t="s">
        <v>4170</v>
      </c>
      <c r="R153" s="34" t="s">
        <v>4170</v>
      </c>
      <c r="S153" s="34" t="s">
        <v>4170</v>
      </c>
      <c r="T153" s="34" t="s">
        <v>4170</v>
      </c>
      <c r="U153" s="34" t="s">
        <v>4170</v>
      </c>
      <c r="V153" s="34" t="s">
        <v>4170</v>
      </c>
      <c r="W153" s="34" t="s">
        <v>4170</v>
      </c>
      <c r="X153" s="34" t="s">
        <v>4170</v>
      </c>
      <c r="Y153" s="34" t="s">
        <v>4170</v>
      </c>
      <c r="Z153" s="34" t="s">
        <v>4170</v>
      </c>
      <c r="AB153" s="34" t="s">
        <v>3187</v>
      </c>
      <c r="AD153" s="34" t="s">
        <v>3232</v>
      </c>
      <c r="AE153" s="34" t="s">
        <v>3268</v>
      </c>
      <c r="AG153" s="34" t="s">
        <v>3306</v>
      </c>
      <c r="AH153" s="34" t="s">
        <v>1044</v>
      </c>
      <c r="AI153" s="34" t="s">
        <v>1044</v>
      </c>
      <c r="AJ153" s="34" t="s">
        <v>1044</v>
      </c>
      <c r="AK153" s="34" t="s">
        <v>1044</v>
      </c>
      <c r="AM153" s="34" t="s">
        <v>1044</v>
      </c>
      <c r="AN153" s="34" t="s">
        <v>3341</v>
      </c>
      <c r="AP153" s="34" t="s">
        <v>1044</v>
      </c>
      <c r="AY153" s="34" t="s">
        <v>3487</v>
      </c>
      <c r="BA153" s="34" t="s">
        <v>1044</v>
      </c>
      <c r="BB153" s="34" t="s">
        <v>3557</v>
      </c>
      <c r="BC153" s="34" t="s">
        <v>4170</v>
      </c>
      <c r="BD153" s="34" t="s">
        <v>4170</v>
      </c>
      <c r="BE153" s="34" t="s">
        <v>4170</v>
      </c>
      <c r="BF153" s="34" t="s">
        <v>4170</v>
      </c>
      <c r="BG153" s="34" t="s">
        <v>4170</v>
      </c>
      <c r="BH153" s="34" t="s">
        <v>4170</v>
      </c>
      <c r="BI153" s="34" t="s">
        <v>4881</v>
      </c>
      <c r="BJ153" s="34" t="s">
        <v>4170</v>
      </c>
      <c r="BR153" s="34" t="s">
        <v>1044</v>
      </c>
      <c r="BS153" s="34" t="s">
        <v>1044</v>
      </c>
      <c r="CR153" s="34" t="s">
        <v>3657</v>
      </c>
      <c r="CU153" s="34" t="s">
        <v>7825</v>
      </c>
      <c r="CV153" s="34" t="s">
        <v>6463</v>
      </c>
      <c r="CW153" s="34" t="s">
        <v>4226</v>
      </c>
      <c r="CX153" s="34" t="s">
        <v>4539</v>
      </c>
      <c r="CY153" s="34" t="s">
        <v>5452</v>
      </c>
      <c r="DA153" s="34" t="s">
        <v>4560</v>
      </c>
      <c r="DC153" s="34" t="s">
        <v>5096</v>
      </c>
      <c r="DD153" s="34" t="s">
        <v>6185</v>
      </c>
      <c r="DF153" s="34" t="s">
        <v>5993</v>
      </c>
    </row>
    <row r="154" spans="1:110">
      <c r="A154" s="34" t="s">
        <v>6464</v>
      </c>
      <c r="B154" s="34" t="s">
        <v>4881</v>
      </c>
      <c r="C154" s="34">
        <v>36</v>
      </c>
      <c r="D154" s="34" t="s">
        <v>442</v>
      </c>
      <c r="E154" s="34" t="s">
        <v>4170</v>
      </c>
      <c r="F154" s="34" t="s">
        <v>4881</v>
      </c>
      <c r="G154" s="34" t="s">
        <v>4170</v>
      </c>
      <c r="H154" s="34" t="s">
        <v>4881</v>
      </c>
      <c r="I154" s="34" t="s">
        <v>4170</v>
      </c>
      <c r="J154" s="34" t="s">
        <v>4170</v>
      </c>
      <c r="K154" s="34" t="s">
        <v>4170</v>
      </c>
      <c r="L154" s="34" t="s">
        <v>4170</v>
      </c>
      <c r="M154" s="34" t="s">
        <v>1041</v>
      </c>
      <c r="N154" s="34" t="s">
        <v>3155</v>
      </c>
      <c r="O154" s="34" t="s">
        <v>4881</v>
      </c>
      <c r="P154" s="34" t="s">
        <v>4170</v>
      </c>
      <c r="Q154" s="34" t="s">
        <v>4170</v>
      </c>
      <c r="R154" s="34" t="s">
        <v>4170</v>
      </c>
      <c r="S154" s="34" t="s">
        <v>4170</v>
      </c>
      <c r="T154" s="34" t="s">
        <v>4170</v>
      </c>
      <c r="U154" s="34" t="s">
        <v>4170</v>
      </c>
      <c r="V154" s="34" t="s">
        <v>4170</v>
      </c>
      <c r="W154" s="34" t="s">
        <v>4170</v>
      </c>
      <c r="X154" s="34" t="s">
        <v>4170</v>
      </c>
      <c r="Y154" s="34" t="s">
        <v>4170</v>
      </c>
      <c r="Z154" s="34" t="s">
        <v>4170</v>
      </c>
      <c r="AB154" s="34" t="s">
        <v>3187</v>
      </c>
      <c r="AD154" s="34" t="s">
        <v>3238</v>
      </c>
      <c r="AG154" s="34" t="s">
        <v>3300</v>
      </c>
      <c r="AH154" s="34" t="s">
        <v>1044</v>
      </c>
      <c r="AI154" s="34" t="s">
        <v>1044</v>
      </c>
      <c r="AJ154" s="34" t="s">
        <v>1044</v>
      </c>
      <c r="AK154" s="34" t="s">
        <v>1044</v>
      </c>
      <c r="AM154" s="34" t="s">
        <v>1044</v>
      </c>
      <c r="AN154" s="34" t="s">
        <v>3326</v>
      </c>
      <c r="AP154" s="34" t="s">
        <v>1044</v>
      </c>
      <c r="AY154" s="34" t="s">
        <v>3487</v>
      </c>
      <c r="BA154" s="34" t="s">
        <v>1044</v>
      </c>
      <c r="BB154" s="34" t="s">
        <v>3557</v>
      </c>
      <c r="BC154" s="34" t="s">
        <v>4170</v>
      </c>
      <c r="BD154" s="34" t="s">
        <v>4170</v>
      </c>
      <c r="BE154" s="34" t="s">
        <v>4170</v>
      </c>
      <c r="BF154" s="34" t="s">
        <v>4170</v>
      </c>
      <c r="BG154" s="34" t="s">
        <v>4170</v>
      </c>
      <c r="BH154" s="34" t="s">
        <v>4170</v>
      </c>
      <c r="BI154" s="34" t="s">
        <v>4881</v>
      </c>
      <c r="BJ154" s="34" t="s">
        <v>4170</v>
      </c>
      <c r="BR154" s="34" t="s">
        <v>1044</v>
      </c>
      <c r="BS154" s="34" t="s">
        <v>1044</v>
      </c>
      <c r="CR154" s="34" t="s">
        <v>3657</v>
      </c>
      <c r="CU154" s="34" t="s">
        <v>7826</v>
      </c>
      <c r="CV154" s="34" t="s">
        <v>6466</v>
      </c>
      <c r="CW154" s="34" t="s">
        <v>4226</v>
      </c>
      <c r="CX154" s="34" t="s">
        <v>4542</v>
      </c>
      <c r="CY154" s="34" t="s">
        <v>5453</v>
      </c>
      <c r="CZ154" s="34" t="s">
        <v>4560</v>
      </c>
      <c r="DA154" s="34" t="s">
        <v>4560</v>
      </c>
      <c r="DC154" s="34" t="s">
        <v>5096</v>
      </c>
    </row>
    <row r="155" spans="1:110">
      <c r="A155" s="34" t="s">
        <v>6464</v>
      </c>
      <c r="B155" s="34" t="s">
        <v>4609</v>
      </c>
      <c r="C155" s="34">
        <v>7</v>
      </c>
      <c r="D155" s="34" t="s">
        <v>440</v>
      </c>
      <c r="E155" s="34" t="s">
        <v>4881</v>
      </c>
      <c r="F155" s="34" t="s">
        <v>4170</v>
      </c>
      <c r="G155" s="34" t="s">
        <v>4170</v>
      </c>
      <c r="H155" s="34" t="s">
        <v>4170</v>
      </c>
      <c r="I155" s="34" t="s">
        <v>4881</v>
      </c>
      <c r="J155" s="34" t="s">
        <v>4170</v>
      </c>
      <c r="K155" s="34" t="s">
        <v>4170</v>
      </c>
      <c r="L155" s="34" t="s">
        <v>4170</v>
      </c>
      <c r="N155" s="34" t="s">
        <v>3155</v>
      </c>
      <c r="O155" s="34" t="s">
        <v>4881</v>
      </c>
      <c r="P155" s="34" t="s">
        <v>4170</v>
      </c>
      <c r="Q155" s="34" t="s">
        <v>4170</v>
      </c>
      <c r="R155" s="34" t="s">
        <v>4170</v>
      </c>
      <c r="S155" s="34" t="s">
        <v>4170</v>
      </c>
      <c r="T155" s="34" t="s">
        <v>4170</v>
      </c>
      <c r="U155" s="34" t="s">
        <v>4170</v>
      </c>
      <c r="V155" s="34" t="s">
        <v>4170</v>
      </c>
      <c r="W155" s="34" t="s">
        <v>4170</v>
      </c>
      <c r="X155" s="34" t="s">
        <v>4170</v>
      </c>
      <c r="Y155" s="34" t="s">
        <v>4170</v>
      </c>
      <c r="Z155" s="34" t="s">
        <v>4170</v>
      </c>
      <c r="AB155" s="34" t="s">
        <v>3187</v>
      </c>
      <c r="AE155" s="34" t="s">
        <v>3259</v>
      </c>
      <c r="BB155" s="34" t="s">
        <v>3557</v>
      </c>
      <c r="BC155" s="34" t="s">
        <v>4170</v>
      </c>
      <c r="BD155" s="34" t="s">
        <v>4170</v>
      </c>
      <c r="BE155" s="34" t="s">
        <v>4170</v>
      </c>
      <c r="BF155" s="34" t="s">
        <v>4170</v>
      </c>
      <c r="BG155" s="34" t="s">
        <v>4170</v>
      </c>
      <c r="BH155" s="34" t="s">
        <v>4170</v>
      </c>
      <c r="BI155" s="34" t="s">
        <v>4881</v>
      </c>
      <c r="BJ155" s="34" t="s">
        <v>4170</v>
      </c>
      <c r="BR155" s="34" t="s">
        <v>1044</v>
      </c>
      <c r="BS155" s="34" t="s">
        <v>1044</v>
      </c>
      <c r="CR155" s="34" t="s">
        <v>3657</v>
      </c>
      <c r="CU155" s="34" t="s">
        <v>7827</v>
      </c>
      <c r="CV155" s="34" t="s">
        <v>6466</v>
      </c>
      <c r="CW155" s="34" t="s">
        <v>4226</v>
      </c>
      <c r="CX155" s="34" t="s">
        <v>4619</v>
      </c>
      <c r="CY155" s="34" t="s">
        <v>5448</v>
      </c>
      <c r="DC155" s="34" t="s">
        <v>5096</v>
      </c>
      <c r="DE155" s="34" t="s">
        <v>4649</v>
      </c>
    </row>
    <row r="156" spans="1:110">
      <c r="A156" s="34" t="s">
        <v>6464</v>
      </c>
      <c r="B156" s="34" t="s">
        <v>4848</v>
      </c>
      <c r="C156" s="34">
        <v>13</v>
      </c>
      <c r="D156" s="34" t="s">
        <v>440</v>
      </c>
      <c r="E156" s="34" t="s">
        <v>4881</v>
      </c>
      <c r="F156" s="34" t="s">
        <v>4170</v>
      </c>
      <c r="G156" s="34" t="s">
        <v>4170</v>
      </c>
      <c r="H156" s="34" t="s">
        <v>4170</v>
      </c>
      <c r="I156" s="34" t="s">
        <v>4881</v>
      </c>
      <c r="J156" s="34" t="s">
        <v>4170</v>
      </c>
      <c r="K156" s="34" t="s">
        <v>4170</v>
      </c>
      <c r="L156" s="34" t="s">
        <v>4881</v>
      </c>
      <c r="N156" s="34" t="s">
        <v>3155</v>
      </c>
      <c r="O156" s="34" t="s">
        <v>4881</v>
      </c>
      <c r="P156" s="34" t="s">
        <v>4170</v>
      </c>
      <c r="Q156" s="34" t="s">
        <v>4170</v>
      </c>
      <c r="R156" s="34" t="s">
        <v>4170</v>
      </c>
      <c r="S156" s="34" t="s">
        <v>4170</v>
      </c>
      <c r="T156" s="34" t="s">
        <v>4170</v>
      </c>
      <c r="U156" s="34" t="s">
        <v>4170</v>
      </c>
      <c r="V156" s="34" t="s">
        <v>4170</v>
      </c>
      <c r="W156" s="34" t="s">
        <v>4170</v>
      </c>
      <c r="X156" s="34" t="s">
        <v>4170</v>
      </c>
      <c r="Y156" s="34" t="s">
        <v>4170</v>
      </c>
      <c r="Z156" s="34" t="s">
        <v>4170</v>
      </c>
      <c r="AB156" s="34" t="s">
        <v>3187</v>
      </c>
      <c r="AE156" s="34" t="s">
        <v>3262</v>
      </c>
      <c r="BB156" s="34" t="s">
        <v>3557</v>
      </c>
      <c r="BC156" s="34" t="s">
        <v>4170</v>
      </c>
      <c r="BD156" s="34" t="s">
        <v>4170</v>
      </c>
      <c r="BE156" s="34" t="s">
        <v>4170</v>
      </c>
      <c r="BF156" s="34" t="s">
        <v>4170</v>
      </c>
      <c r="BG156" s="34" t="s">
        <v>4170</v>
      </c>
      <c r="BH156" s="34" t="s">
        <v>4170</v>
      </c>
      <c r="BI156" s="34" t="s">
        <v>4881</v>
      </c>
      <c r="BJ156" s="34" t="s">
        <v>4170</v>
      </c>
      <c r="BR156" s="34" t="s">
        <v>1044</v>
      </c>
      <c r="BS156" s="34" t="s">
        <v>1044</v>
      </c>
      <c r="CR156" s="34" t="s">
        <v>3657</v>
      </c>
      <c r="CU156" s="34" t="s">
        <v>7828</v>
      </c>
      <c r="CV156" s="34" t="s">
        <v>6466</v>
      </c>
      <c r="CW156" s="34" t="s">
        <v>4226</v>
      </c>
      <c r="CX156" s="34" t="s">
        <v>4611</v>
      </c>
      <c r="CY156" s="34" t="s">
        <v>5445</v>
      </c>
      <c r="DC156" s="34" t="s">
        <v>5096</v>
      </c>
      <c r="DE156" s="34" t="s">
        <v>4649</v>
      </c>
    </row>
    <row r="157" spans="1:110">
      <c r="A157" s="34" t="s">
        <v>6464</v>
      </c>
      <c r="B157" s="34" t="s">
        <v>4626</v>
      </c>
      <c r="C157" s="34">
        <v>35</v>
      </c>
      <c r="D157" s="34" t="s">
        <v>440</v>
      </c>
      <c r="E157" s="34" t="s">
        <v>4881</v>
      </c>
      <c r="F157" s="34" t="s">
        <v>4170</v>
      </c>
      <c r="G157" s="34" t="s">
        <v>4881</v>
      </c>
      <c r="H157" s="34" t="s">
        <v>4170</v>
      </c>
      <c r="I157" s="34" t="s">
        <v>4170</v>
      </c>
      <c r="J157" s="34" t="s">
        <v>4170</v>
      </c>
      <c r="K157" s="34" t="s">
        <v>4170</v>
      </c>
      <c r="L157" s="34" t="s">
        <v>4881</v>
      </c>
      <c r="M157" s="34" t="s">
        <v>1041</v>
      </c>
      <c r="N157" s="34" t="s">
        <v>3155</v>
      </c>
      <c r="O157" s="34" t="s">
        <v>4881</v>
      </c>
      <c r="P157" s="34" t="s">
        <v>4170</v>
      </c>
      <c r="Q157" s="34" t="s">
        <v>4170</v>
      </c>
      <c r="R157" s="34" t="s">
        <v>4170</v>
      </c>
      <c r="S157" s="34" t="s">
        <v>4170</v>
      </c>
      <c r="T157" s="34" t="s">
        <v>4170</v>
      </c>
      <c r="U157" s="34" t="s">
        <v>4170</v>
      </c>
      <c r="V157" s="34" t="s">
        <v>4170</v>
      </c>
      <c r="W157" s="34" t="s">
        <v>4170</v>
      </c>
      <c r="X157" s="34" t="s">
        <v>4170</v>
      </c>
      <c r="Y157" s="34" t="s">
        <v>4170</v>
      </c>
      <c r="Z157" s="34" t="s">
        <v>4170</v>
      </c>
      <c r="AB157" s="34" t="s">
        <v>3187</v>
      </c>
      <c r="AD157" s="34" t="s">
        <v>3244</v>
      </c>
      <c r="AG157" s="34" t="s">
        <v>3309</v>
      </c>
      <c r="AH157" s="34" t="s">
        <v>1044</v>
      </c>
      <c r="AI157" s="34" t="s">
        <v>1044</v>
      </c>
      <c r="AJ157" s="34" t="s">
        <v>1044</v>
      </c>
      <c r="AK157" s="34" t="s">
        <v>1044</v>
      </c>
      <c r="AM157" s="34" t="s">
        <v>1044</v>
      </c>
      <c r="AN157" s="34" t="s">
        <v>3335</v>
      </c>
      <c r="AP157" s="34" t="s">
        <v>1044</v>
      </c>
      <c r="AY157" s="34" t="s">
        <v>3487</v>
      </c>
      <c r="BA157" s="34" t="s">
        <v>1044</v>
      </c>
      <c r="BB157" s="34" t="s">
        <v>3557</v>
      </c>
      <c r="BC157" s="34" t="s">
        <v>4170</v>
      </c>
      <c r="BD157" s="34" t="s">
        <v>4170</v>
      </c>
      <c r="BE157" s="34" t="s">
        <v>4170</v>
      </c>
      <c r="BF157" s="34" t="s">
        <v>4170</v>
      </c>
      <c r="BG157" s="34" t="s">
        <v>4170</v>
      </c>
      <c r="BH157" s="34" t="s">
        <v>4170</v>
      </c>
      <c r="BI157" s="34" t="s">
        <v>4881</v>
      </c>
      <c r="BJ157" s="34" t="s">
        <v>4170</v>
      </c>
      <c r="BR157" s="34" t="s">
        <v>1044</v>
      </c>
      <c r="BS157" s="34" t="s">
        <v>1044</v>
      </c>
      <c r="CR157" s="34" t="s">
        <v>3657</v>
      </c>
      <c r="CU157" s="34" t="s">
        <v>7829</v>
      </c>
      <c r="CV157" s="34" t="s">
        <v>6466</v>
      </c>
      <c r="CW157" s="34" t="s">
        <v>4226</v>
      </c>
      <c r="CX157" s="34" t="s">
        <v>4542</v>
      </c>
      <c r="CY157" s="34" t="s">
        <v>5447</v>
      </c>
      <c r="DA157" s="34" t="s">
        <v>4560</v>
      </c>
      <c r="DC157" s="34" t="s">
        <v>5096</v>
      </c>
    </row>
    <row r="158" spans="1:110">
      <c r="A158" s="34" t="s">
        <v>6467</v>
      </c>
      <c r="B158" s="34" t="s">
        <v>4881</v>
      </c>
      <c r="C158" s="34">
        <v>32</v>
      </c>
      <c r="D158" s="34" t="s">
        <v>440</v>
      </c>
      <c r="E158" s="34" t="s">
        <v>4881</v>
      </c>
      <c r="F158" s="34" t="s">
        <v>4170</v>
      </c>
      <c r="G158" s="34" t="s">
        <v>4881</v>
      </c>
      <c r="H158" s="34" t="s">
        <v>4170</v>
      </c>
      <c r="I158" s="34" t="s">
        <v>4170</v>
      </c>
      <c r="J158" s="34" t="s">
        <v>4170</v>
      </c>
      <c r="K158" s="34" t="s">
        <v>4170</v>
      </c>
      <c r="L158" s="34" t="s">
        <v>4881</v>
      </c>
      <c r="M158" s="34" t="s">
        <v>1041</v>
      </c>
      <c r="N158" s="34" t="s">
        <v>3155</v>
      </c>
      <c r="O158" s="34" t="s">
        <v>4881</v>
      </c>
      <c r="P158" s="34" t="s">
        <v>4170</v>
      </c>
      <c r="Q158" s="34" t="s">
        <v>4170</v>
      </c>
      <c r="R158" s="34" t="s">
        <v>4170</v>
      </c>
      <c r="S158" s="34" t="s">
        <v>4170</v>
      </c>
      <c r="T158" s="34" t="s">
        <v>4170</v>
      </c>
      <c r="U158" s="34" t="s">
        <v>4170</v>
      </c>
      <c r="V158" s="34" t="s">
        <v>4170</v>
      </c>
      <c r="W158" s="34" t="s">
        <v>4170</v>
      </c>
      <c r="X158" s="34" t="s">
        <v>4170</v>
      </c>
      <c r="Y158" s="34" t="s">
        <v>4170</v>
      </c>
      <c r="Z158" s="34" t="s">
        <v>4170</v>
      </c>
      <c r="AB158" s="34" t="s">
        <v>3187</v>
      </c>
      <c r="AD158" s="34" t="s">
        <v>3247</v>
      </c>
      <c r="AG158" s="34" t="s">
        <v>3291</v>
      </c>
      <c r="AH158" s="34" t="s">
        <v>1041</v>
      </c>
      <c r="AI158" s="34" t="s">
        <v>1044</v>
      </c>
      <c r="AJ158" s="34" t="s">
        <v>1044</v>
      </c>
      <c r="AQ158" s="34" t="s">
        <v>3384</v>
      </c>
      <c r="AS158" s="34" t="s">
        <v>3409</v>
      </c>
      <c r="AU158" s="34" t="s">
        <v>3432</v>
      </c>
      <c r="AV158" s="34" t="s">
        <v>154</v>
      </c>
      <c r="AW158" s="34" t="s">
        <v>3452</v>
      </c>
      <c r="AX158" s="34" t="s">
        <v>3476</v>
      </c>
      <c r="AY158" s="34" t="s">
        <v>3253</v>
      </c>
      <c r="BB158" s="34" t="s">
        <v>3557</v>
      </c>
      <c r="BC158" s="34" t="s">
        <v>4170</v>
      </c>
      <c r="BD158" s="34" t="s">
        <v>4170</v>
      </c>
      <c r="BE158" s="34" t="s">
        <v>4170</v>
      </c>
      <c r="BF158" s="34" t="s">
        <v>4170</v>
      </c>
      <c r="BG158" s="34" t="s">
        <v>4170</v>
      </c>
      <c r="BH158" s="34" t="s">
        <v>4170</v>
      </c>
      <c r="BI158" s="34" t="s">
        <v>4881</v>
      </c>
      <c r="BJ158" s="34" t="s">
        <v>4170</v>
      </c>
      <c r="BR158" s="34" t="s">
        <v>1044</v>
      </c>
      <c r="BS158" s="34" t="s">
        <v>1044</v>
      </c>
      <c r="CR158" s="34" t="s">
        <v>3654</v>
      </c>
      <c r="CU158" s="34" t="s">
        <v>7830</v>
      </c>
      <c r="CV158" s="34" t="s">
        <v>6468</v>
      </c>
      <c r="CW158" s="34" t="s">
        <v>4226</v>
      </c>
      <c r="CX158" s="34" t="s">
        <v>4539</v>
      </c>
      <c r="CY158" s="34" t="s">
        <v>5446</v>
      </c>
      <c r="CZ158" s="34" t="s">
        <v>4556</v>
      </c>
      <c r="DA158" s="34" t="s">
        <v>4556</v>
      </c>
      <c r="DC158" s="34" t="s">
        <v>5096</v>
      </c>
    </row>
    <row r="159" spans="1:110">
      <c r="A159" s="34" t="s">
        <v>6467</v>
      </c>
      <c r="B159" s="34" t="s">
        <v>4609</v>
      </c>
      <c r="C159" s="34">
        <v>31</v>
      </c>
      <c r="D159" s="34" t="s">
        <v>442</v>
      </c>
      <c r="E159" s="34" t="s">
        <v>4170</v>
      </c>
      <c r="F159" s="34" t="s">
        <v>4881</v>
      </c>
      <c r="G159" s="34" t="s">
        <v>4170</v>
      </c>
      <c r="H159" s="34" t="s">
        <v>4881</v>
      </c>
      <c r="I159" s="34" t="s">
        <v>4170</v>
      </c>
      <c r="J159" s="34" t="s">
        <v>4170</v>
      </c>
      <c r="K159" s="34" t="s">
        <v>4170</v>
      </c>
      <c r="L159" s="34" t="s">
        <v>4170</v>
      </c>
      <c r="M159" s="34" t="s">
        <v>1041</v>
      </c>
      <c r="N159" s="34" t="s">
        <v>3158</v>
      </c>
      <c r="O159" s="34" t="s">
        <v>4170</v>
      </c>
      <c r="P159" s="34" t="s">
        <v>4881</v>
      </c>
      <c r="Q159" s="34" t="s">
        <v>4170</v>
      </c>
      <c r="R159" s="34" t="s">
        <v>4170</v>
      </c>
      <c r="S159" s="34" t="s">
        <v>4170</v>
      </c>
      <c r="T159" s="34" t="s">
        <v>4170</v>
      </c>
      <c r="U159" s="34" t="s">
        <v>4170</v>
      </c>
      <c r="V159" s="34" t="s">
        <v>4170</v>
      </c>
      <c r="W159" s="34" t="s">
        <v>4170</v>
      </c>
      <c r="X159" s="34" t="s">
        <v>4170</v>
      </c>
      <c r="Y159" s="34" t="s">
        <v>4170</v>
      </c>
      <c r="Z159" s="34" t="s">
        <v>4170</v>
      </c>
      <c r="AB159" s="34" t="s">
        <v>3199</v>
      </c>
      <c r="AD159" s="34" t="s">
        <v>3247</v>
      </c>
      <c r="AG159" s="34" t="s">
        <v>3291</v>
      </c>
      <c r="AH159" s="34" t="s">
        <v>1041</v>
      </c>
      <c r="AI159" s="34" t="s">
        <v>1044</v>
      </c>
      <c r="AJ159" s="34" t="s">
        <v>1044</v>
      </c>
      <c r="AQ159" s="34" t="s">
        <v>3384</v>
      </c>
      <c r="AS159" s="34" t="s">
        <v>3409</v>
      </c>
      <c r="AU159" s="34" t="s">
        <v>3432</v>
      </c>
      <c r="AV159" s="34" t="s">
        <v>154</v>
      </c>
      <c r="AW159" s="34" t="s">
        <v>3452</v>
      </c>
      <c r="AX159" s="34" t="s">
        <v>3476</v>
      </c>
      <c r="AY159" s="34" t="s">
        <v>3253</v>
      </c>
      <c r="BB159" s="34" t="s">
        <v>3539</v>
      </c>
      <c r="BC159" s="34" t="s">
        <v>4881</v>
      </c>
      <c r="BD159" s="34" t="s">
        <v>4170</v>
      </c>
      <c r="BE159" s="34" t="s">
        <v>4170</v>
      </c>
      <c r="BF159" s="34" t="s">
        <v>4170</v>
      </c>
      <c r="BG159" s="34" t="s">
        <v>4170</v>
      </c>
      <c r="BH159" s="34" t="s">
        <v>4170</v>
      </c>
      <c r="BI159" s="34" t="s">
        <v>4170</v>
      </c>
      <c r="BJ159" s="34" t="s">
        <v>4170</v>
      </c>
      <c r="BK159" s="34" t="s">
        <v>3561</v>
      </c>
      <c r="BQ159" s="34" t="s">
        <v>3574</v>
      </c>
      <c r="BR159" s="34" t="s">
        <v>1041</v>
      </c>
      <c r="BS159" s="34" t="s">
        <v>1041</v>
      </c>
      <c r="BT159" s="34" t="s">
        <v>1041</v>
      </c>
      <c r="BW159" s="34" t="s">
        <v>1041</v>
      </c>
      <c r="CQ159" s="34" t="s">
        <v>3642</v>
      </c>
      <c r="CR159" s="34" t="s">
        <v>3654</v>
      </c>
      <c r="CU159" s="34" t="s">
        <v>7831</v>
      </c>
      <c r="CV159" s="34" t="s">
        <v>6468</v>
      </c>
      <c r="CW159" s="34" t="s">
        <v>4226</v>
      </c>
      <c r="CX159" s="34" t="s">
        <v>4539</v>
      </c>
      <c r="CY159" s="34" t="s">
        <v>5452</v>
      </c>
      <c r="DA159" s="34" t="s">
        <v>4556</v>
      </c>
      <c r="DB159" s="34" t="s">
        <v>1043</v>
      </c>
      <c r="DC159" s="34" t="s">
        <v>5096</v>
      </c>
    </row>
    <row r="160" spans="1:110">
      <c r="A160" s="34" t="s">
        <v>6469</v>
      </c>
      <c r="B160" s="34" t="s">
        <v>4881</v>
      </c>
      <c r="C160" s="34">
        <v>31</v>
      </c>
      <c r="D160" s="34" t="s">
        <v>440</v>
      </c>
      <c r="E160" s="34" t="s">
        <v>4881</v>
      </c>
      <c r="F160" s="34" t="s">
        <v>4170</v>
      </c>
      <c r="G160" s="34" t="s">
        <v>4881</v>
      </c>
      <c r="H160" s="34" t="s">
        <v>4170</v>
      </c>
      <c r="I160" s="34" t="s">
        <v>4170</v>
      </c>
      <c r="J160" s="34" t="s">
        <v>4170</v>
      </c>
      <c r="K160" s="34" t="s">
        <v>4170</v>
      </c>
      <c r="L160" s="34" t="s">
        <v>4881</v>
      </c>
      <c r="M160" s="34" t="s">
        <v>1041</v>
      </c>
      <c r="N160" s="34" t="s">
        <v>3155</v>
      </c>
      <c r="O160" s="34" t="s">
        <v>4881</v>
      </c>
      <c r="P160" s="34" t="s">
        <v>4170</v>
      </c>
      <c r="Q160" s="34" t="s">
        <v>4170</v>
      </c>
      <c r="R160" s="34" t="s">
        <v>4170</v>
      </c>
      <c r="S160" s="34" t="s">
        <v>4170</v>
      </c>
      <c r="T160" s="34" t="s">
        <v>4170</v>
      </c>
      <c r="U160" s="34" t="s">
        <v>4170</v>
      </c>
      <c r="V160" s="34" t="s">
        <v>4170</v>
      </c>
      <c r="W160" s="34" t="s">
        <v>4170</v>
      </c>
      <c r="X160" s="34" t="s">
        <v>4170</v>
      </c>
      <c r="Y160" s="34" t="s">
        <v>4170</v>
      </c>
      <c r="Z160" s="34" t="s">
        <v>4170</v>
      </c>
      <c r="AB160" s="34" t="s">
        <v>3187</v>
      </c>
      <c r="AD160" s="34" t="s">
        <v>3238</v>
      </c>
      <c r="AG160" s="34" t="s">
        <v>3309</v>
      </c>
      <c r="AH160" s="34" t="s">
        <v>1044</v>
      </c>
      <c r="AI160" s="34" t="s">
        <v>1044</v>
      </c>
      <c r="AJ160" s="34" t="s">
        <v>1044</v>
      </c>
      <c r="AK160" s="34" t="s">
        <v>1044</v>
      </c>
      <c r="AM160" s="34" t="s">
        <v>1044</v>
      </c>
      <c r="AN160" s="34" t="s">
        <v>3335</v>
      </c>
      <c r="AP160" s="34" t="s">
        <v>1044</v>
      </c>
      <c r="AY160" s="34" t="s">
        <v>3487</v>
      </c>
      <c r="BA160" s="34" t="s">
        <v>1044</v>
      </c>
      <c r="BB160" s="34" t="s">
        <v>3539</v>
      </c>
      <c r="BC160" s="34" t="s">
        <v>4881</v>
      </c>
      <c r="BD160" s="34" t="s">
        <v>4170</v>
      </c>
      <c r="BE160" s="34" t="s">
        <v>4170</v>
      </c>
      <c r="BF160" s="34" t="s">
        <v>4170</v>
      </c>
      <c r="BG160" s="34" t="s">
        <v>4170</v>
      </c>
      <c r="BH160" s="34" t="s">
        <v>4170</v>
      </c>
      <c r="BI160" s="34" t="s">
        <v>4170</v>
      </c>
      <c r="BJ160" s="34" t="s">
        <v>4170</v>
      </c>
      <c r="BK160" s="34" t="s">
        <v>3561</v>
      </c>
      <c r="BQ160" s="34" t="s">
        <v>1044</v>
      </c>
      <c r="BR160" s="34" t="s">
        <v>1041</v>
      </c>
      <c r="BS160" s="34" t="s">
        <v>1044</v>
      </c>
      <c r="CR160" s="34" t="s">
        <v>3657</v>
      </c>
      <c r="CU160" s="34" t="s">
        <v>7832</v>
      </c>
      <c r="CV160" s="34" t="s">
        <v>6470</v>
      </c>
      <c r="CW160" s="34" t="s">
        <v>4226</v>
      </c>
      <c r="CX160" s="34" t="s">
        <v>4539</v>
      </c>
      <c r="CY160" s="34" t="s">
        <v>5446</v>
      </c>
      <c r="CZ160" s="34" t="s">
        <v>4560</v>
      </c>
      <c r="DA160" s="34" t="s">
        <v>4560</v>
      </c>
      <c r="DB160" s="34" t="s">
        <v>1046</v>
      </c>
      <c r="DC160" s="34" t="s">
        <v>5096</v>
      </c>
      <c r="DF160" s="34" t="s">
        <v>5992</v>
      </c>
    </row>
    <row r="161" spans="1:110">
      <c r="A161" s="34" t="s">
        <v>6469</v>
      </c>
      <c r="B161" s="34" t="s">
        <v>4609</v>
      </c>
      <c r="C161" s="34">
        <v>4</v>
      </c>
      <c r="D161" s="34" t="s">
        <v>440</v>
      </c>
      <c r="E161" s="34" t="s">
        <v>4881</v>
      </c>
      <c r="F161" s="34" t="s">
        <v>4170</v>
      </c>
      <c r="G161" s="34" t="s">
        <v>4170</v>
      </c>
      <c r="H161" s="34" t="s">
        <v>4170</v>
      </c>
      <c r="I161" s="34" t="s">
        <v>4881</v>
      </c>
      <c r="J161" s="34" t="s">
        <v>4170</v>
      </c>
      <c r="K161" s="34" t="s">
        <v>4170</v>
      </c>
      <c r="L161" s="34" t="s">
        <v>4170</v>
      </c>
      <c r="N161" s="34" t="s">
        <v>3155</v>
      </c>
      <c r="O161" s="34" t="s">
        <v>4881</v>
      </c>
      <c r="P161" s="34" t="s">
        <v>4170</v>
      </c>
      <c r="Q161" s="34" t="s">
        <v>4170</v>
      </c>
      <c r="R161" s="34" t="s">
        <v>4170</v>
      </c>
      <c r="S161" s="34" t="s">
        <v>4170</v>
      </c>
      <c r="T161" s="34" t="s">
        <v>4170</v>
      </c>
      <c r="U161" s="34" t="s">
        <v>4170</v>
      </c>
      <c r="V161" s="34" t="s">
        <v>4170</v>
      </c>
      <c r="W161" s="34" t="s">
        <v>4170</v>
      </c>
      <c r="X161" s="34" t="s">
        <v>4170</v>
      </c>
      <c r="Y161" s="34" t="s">
        <v>4170</v>
      </c>
      <c r="Z161" s="34" t="s">
        <v>4170</v>
      </c>
      <c r="AB161" s="34" t="s">
        <v>3187</v>
      </c>
      <c r="AE161" s="34" t="s">
        <v>3256</v>
      </c>
      <c r="BR161" s="34" t="s">
        <v>1044</v>
      </c>
      <c r="BS161" s="34" t="s">
        <v>1044</v>
      </c>
      <c r="CR161" s="34" t="s">
        <v>3657</v>
      </c>
      <c r="CU161" s="34" t="s">
        <v>7833</v>
      </c>
      <c r="CV161" s="34" t="s">
        <v>6470</v>
      </c>
      <c r="CW161" s="34" t="s">
        <v>4226</v>
      </c>
      <c r="CX161" s="34" t="s">
        <v>4608</v>
      </c>
      <c r="CY161" s="34" t="s">
        <v>5444</v>
      </c>
      <c r="DE161" s="34" t="s">
        <v>4649</v>
      </c>
      <c r="DF161" s="34" t="s">
        <v>5992</v>
      </c>
    </row>
    <row r="162" spans="1:110">
      <c r="A162" s="34" t="s">
        <v>6471</v>
      </c>
      <c r="B162" s="34" t="s">
        <v>4881</v>
      </c>
      <c r="C162" s="34">
        <v>39</v>
      </c>
      <c r="D162" s="34" t="s">
        <v>440</v>
      </c>
      <c r="E162" s="34" t="s">
        <v>4881</v>
      </c>
      <c r="F162" s="34" t="s">
        <v>4170</v>
      </c>
      <c r="G162" s="34" t="s">
        <v>4881</v>
      </c>
      <c r="H162" s="34" t="s">
        <v>4170</v>
      </c>
      <c r="I162" s="34" t="s">
        <v>4170</v>
      </c>
      <c r="J162" s="34" t="s">
        <v>4170</v>
      </c>
      <c r="K162" s="34" t="s">
        <v>4170</v>
      </c>
      <c r="L162" s="34" t="s">
        <v>4881</v>
      </c>
      <c r="M162" s="34" t="s">
        <v>1041</v>
      </c>
      <c r="N162" s="34" t="s">
        <v>3155</v>
      </c>
      <c r="O162" s="34" t="s">
        <v>4881</v>
      </c>
      <c r="P162" s="34" t="s">
        <v>4170</v>
      </c>
      <c r="Q162" s="34" t="s">
        <v>4170</v>
      </c>
      <c r="R162" s="34" t="s">
        <v>4170</v>
      </c>
      <c r="S162" s="34" t="s">
        <v>4170</v>
      </c>
      <c r="T162" s="34" t="s">
        <v>4170</v>
      </c>
      <c r="U162" s="34" t="s">
        <v>4170</v>
      </c>
      <c r="V162" s="34" t="s">
        <v>4170</v>
      </c>
      <c r="W162" s="34" t="s">
        <v>4170</v>
      </c>
      <c r="X162" s="34" t="s">
        <v>4170</v>
      </c>
      <c r="Y162" s="34" t="s">
        <v>4170</v>
      </c>
      <c r="Z162" s="34" t="s">
        <v>4170</v>
      </c>
      <c r="AB162" s="34" t="s">
        <v>3187</v>
      </c>
      <c r="AD162" s="34" t="s">
        <v>3238</v>
      </c>
      <c r="AG162" s="34" t="s">
        <v>3309</v>
      </c>
      <c r="AH162" s="34" t="s">
        <v>1044</v>
      </c>
      <c r="AI162" s="34" t="s">
        <v>1044</v>
      </c>
      <c r="AJ162" s="34" t="s">
        <v>1044</v>
      </c>
      <c r="AK162" s="34" t="s">
        <v>1044</v>
      </c>
      <c r="AM162" s="34" t="s">
        <v>1044</v>
      </c>
      <c r="AN162" s="34" t="s">
        <v>3335</v>
      </c>
      <c r="AP162" s="34" t="s">
        <v>1044</v>
      </c>
      <c r="AY162" s="34" t="s">
        <v>3487</v>
      </c>
      <c r="BA162" s="34" t="s">
        <v>1044</v>
      </c>
      <c r="BB162" s="34" t="s">
        <v>3557</v>
      </c>
      <c r="BC162" s="34" t="s">
        <v>4170</v>
      </c>
      <c r="BD162" s="34" t="s">
        <v>4170</v>
      </c>
      <c r="BE162" s="34" t="s">
        <v>4170</v>
      </c>
      <c r="BF162" s="34" t="s">
        <v>4170</v>
      </c>
      <c r="BG162" s="34" t="s">
        <v>4170</v>
      </c>
      <c r="BH162" s="34" t="s">
        <v>4170</v>
      </c>
      <c r="BI162" s="34" t="s">
        <v>4881</v>
      </c>
      <c r="BJ162" s="34" t="s">
        <v>4170</v>
      </c>
      <c r="BR162" s="34" t="s">
        <v>1041</v>
      </c>
      <c r="BS162" s="34" t="s">
        <v>1041</v>
      </c>
      <c r="BT162" s="34" t="s">
        <v>1041</v>
      </c>
      <c r="BW162" s="34" t="s">
        <v>1041</v>
      </c>
      <c r="CQ162" s="34" t="s">
        <v>3642</v>
      </c>
      <c r="CR162" s="34" t="s">
        <v>3657</v>
      </c>
      <c r="CU162" s="34" t="s">
        <v>7834</v>
      </c>
      <c r="CV162" s="34" t="s">
        <v>6474</v>
      </c>
      <c r="CW162" s="34" t="s">
        <v>4226</v>
      </c>
      <c r="CX162" s="34" t="s">
        <v>4542</v>
      </c>
      <c r="CY162" s="34" t="s">
        <v>5447</v>
      </c>
      <c r="CZ162" s="34" t="s">
        <v>4560</v>
      </c>
      <c r="DA162" s="34" t="s">
        <v>4560</v>
      </c>
      <c r="DC162" s="34" t="s">
        <v>5096</v>
      </c>
      <c r="DF162" s="34" t="s">
        <v>5993</v>
      </c>
    </row>
    <row r="163" spans="1:110">
      <c r="A163" s="34" t="s">
        <v>6471</v>
      </c>
      <c r="B163" s="34" t="s">
        <v>4609</v>
      </c>
      <c r="C163" s="34">
        <v>2</v>
      </c>
      <c r="D163" s="34" t="s">
        <v>440</v>
      </c>
      <c r="E163" s="34" t="s">
        <v>4881</v>
      </c>
      <c r="F163" s="34" t="s">
        <v>4170</v>
      </c>
      <c r="G163" s="34" t="s">
        <v>4170</v>
      </c>
      <c r="H163" s="34" t="s">
        <v>4170</v>
      </c>
      <c r="I163" s="34" t="s">
        <v>4881</v>
      </c>
      <c r="J163" s="34" t="s">
        <v>4170</v>
      </c>
      <c r="K163" s="34" t="s">
        <v>4170</v>
      </c>
      <c r="L163" s="34" t="s">
        <v>4170</v>
      </c>
      <c r="N163" s="34" t="s">
        <v>3155</v>
      </c>
      <c r="O163" s="34" t="s">
        <v>4881</v>
      </c>
      <c r="P163" s="34" t="s">
        <v>4170</v>
      </c>
      <c r="Q163" s="34" t="s">
        <v>4170</v>
      </c>
      <c r="R163" s="34" t="s">
        <v>4170</v>
      </c>
      <c r="S163" s="34" t="s">
        <v>4170</v>
      </c>
      <c r="T163" s="34" t="s">
        <v>4170</v>
      </c>
      <c r="U163" s="34" t="s">
        <v>4170</v>
      </c>
      <c r="V163" s="34" t="s">
        <v>4170</v>
      </c>
      <c r="W163" s="34" t="s">
        <v>4170</v>
      </c>
      <c r="X163" s="34" t="s">
        <v>4170</v>
      </c>
      <c r="Y163" s="34" t="s">
        <v>4170</v>
      </c>
      <c r="Z163" s="34" t="s">
        <v>4170</v>
      </c>
      <c r="AB163" s="34" t="s">
        <v>3187</v>
      </c>
      <c r="BR163" s="34" t="s">
        <v>1044</v>
      </c>
      <c r="BS163" s="34" t="s">
        <v>1041</v>
      </c>
      <c r="BT163" s="34" t="s">
        <v>1041</v>
      </c>
      <c r="BW163" s="34" t="s">
        <v>1041</v>
      </c>
      <c r="CQ163" s="34" t="s">
        <v>3642</v>
      </c>
      <c r="CR163" s="34" t="s">
        <v>3657</v>
      </c>
      <c r="CU163" s="34" t="s">
        <v>7835</v>
      </c>
      <c r="CV163" s="34" t="s">
        <v>6474</v>
      </c>
      <c r="CW163" s="34" t="s">
        <v>4226</v>
      </c>
      <c r="CX163" s="34" t="s">
        <v>4608</v>
      </c>
      <c r="CY163" s="34" t="s">
        <v>5444</v>
      </c>
      <c r="DF163" s="34" t="s">
        <v>5993</v>
      </c>
    </row>
    <row r="164" spans="1:110">
      <c r="A164" s="34" t="s">
        <v>6475</v>
      </c>
      <c r="B164" s="34" t="s">
        <v>4881</v>
      </c>
      <c r="C164" s="34">
        <v>43</v>
      </c>
      <c r="D164" s="34" t="s">
        <v>440</v>
      </c>
      <c r="E164" s="34" t="s">
        <v>4881</v>
      </c>
      <c r="F164" s="34" t="s">
        <v>4170</v>
      </c>
      <c r="G164" s="34" t="s">
        <v>4881</v>
      </c>
      <c r="H164" s="34" t="s">
        <v>4170</v>
      </c>
      <c r="I164" s="34" t="s">
        <v>4170</v>
      </c>
      <c r="J164" s="34" t="s">
        <v>4170</v>
      </c>
      <c r="K164" s="34" t="s">
        <v>4170</v>
      </c>
      <c r="L164" s="34" t="s">
        <v>4881</v>
      </c>
      <c r="M164" s="34" t="s">
        <v>1041</v>
      </c>
      <c r="N164" s="34" t="s">
        <v>3155</v>
      </c>
      <c r="O164" s="34" t="s">
        <v>4881</v>
      </c>
      <c r="P164" s="34" t="s">
        <v>4170</v>
      </c>
      <c r="Q164" s="34" t="s">
        <v>4170</v>
      </c>
      <c r="R164" s="34" t="s">
        <v>4170</v>
      </c>
      <c r="S164" s="34" t="s">
        <v>4170</v>
      </c>
      <c r="T164" s="34" t="s">
        <v>4170</v>
      </c>
      <c r="U164" s="34" t="s">
        <v>4170</v>
      </c>
      <c r="V164" s="34" t="s">
        <v>4170</v>
      </c>
      <c r="W164" s="34" t="s">
        <v>4170</v>
      </c>
      <c r="X164" s="34" t="s">
        <v>4170</v>
      </c>
      <c r="Y164" s="34" t="s">
        <v>4170</v>
      </c>
      <c r="Z164" s="34" t="s">
        <v>4170</v>
      </c>
      <c r="AB164" s="34" t="s">
        <v>3187</v>
      </c>
      <c r="AD164" s="34" t="s">
        <v>3247</v>
      </c>
      <c r="AG164" s="34" t="s">
        <v>3300</v>
      </c>
      <c r="AH164" s="34" t="s">
        <v>1044</v>
      </c>
      <c r="AI164" s="34" t="s">
        <v>1044</v>
      </c>
      <c r="AJ164" s="34" t="s">
        <v>1044</v>
      </c>
      <c r="AK164" s="34" t="s">
        <v>1044</v>
      </c>
      <c r="AM164" s="34" t="s">
        <v>1041</v>
      </c>
      <c r="AP164" s="34" t="s">
        <v>1041</v>
      </c>
      <c r="AY164" s="34" t="s">
        <v>3508</v>
      </c>
      <c r="BA164" s="34" t="s">
        <v>1044</v>
      </c>
      <c r="BB164" s="34" t="s">
        <v>3557</v>
      </c>
      <c r="BC164" s="34" t="s">
        <v>4170</v>
      </c>
      <c r="BD164" s="34" t="s">
        <v>4170</v>
      </c>
      <c r="BE164" s="34" t="s">
        <v>4170</v>
      </c>
      <c r="BF164" s="34" t="s">
        <v>4170</v>
      </c>
      <c r="BG164" s="34" t="s">
        <v>4170</v>
      </c>
      <c r="BH164" s="34" t="s">
        <v>4170</v>
      </c>
      <c r="BI164" s="34" t="s">
        <v>4881</v>
      </c>
      <c r="BJ164" s="34" t="s">
        <v>4170</v>
      </c>
      <c r="BR164" s="34" t="s">
        <v>1044</v>
      </c>
      <c r="BS164" s="34" t="s">
        <v>1044</v>
      </c>
      <c r="CR164" s="34" t="s">
        <v>3657</v>
      </c>
      <c r="CU164" s="34" t="s">
        <v>7836</v>
      </c>
      <c r="CV164" s="34" t="s">
        <v>6478</v>
      </c>
      <c r="CW164" s="34" t="s">
        <v>4226</v>
      </c>
      <c r="CX164" s="34" t="s">
        <v>4542</v>
      </c>
      <c r="CY164" s="34" t="s">
        <v>5447</v>
      </c>
      <c r="CZ164" s="34" t="s">
        <v>3302</v>
      </c>
      <c r="DA164" s="34" t="s">
        <v>3302</v>
      </c>
      <c r="DC164" s="34" t="s">
        <v>5096</v>
      </c>
    </row>
    <row r="165" spans="1:110">
      <c r="A165" s="34" t="s">
        <v>6475</v>
      </c>
      <c r="B165" s="34" t="s">
        <v>4609</v>
      </c>
      <c r="C165" s="34">
        <v>9</v>
      </c>
      <c r="D165" s="34" t="s">
        <v>440</v>
      </c>
      <c r="E165" s="34" t="s">
        <v>4881</v>
      </c>
      <c r="F165" s="34" t="s">
        <v>4170</v>
      </c>
      <c r="G165" s="34" t="s">
        <v>4170</v>
      </c>
      <c r="H165" s="34" t="s">
        <v>4170</v>
      </c>
      <c r="I165" s="34" t="s">
        <v>4881</v>
      </c>
      <c r="J165" s="34" t="s">
        <v>4170</v>
      </c>
      <c r="K165" s="34" t="s">
        <v>4170</v>
      </c>
      <c r="L165" s="34" t="s">
        <v>4170</v>
      </c>
      <c r="N165" s="34" t="s">
        <v>3155</v>
      </c>
      <c r="O165" s="34" t="s">
        <v>4881</v>
      </c>
      <c r="P165" s="34" t="s">
        <v>4170</v>
      </c>
      <c r="Q165" s="34" t="s">
        <v>4170</v>
      </c>
      <c r="R165" s="34" t="s">
        <v>4170</v>
      </c>
      <c r="S165" s="34" t="s">
        <v>4170</v>
      </c>
      <c r="T165" s="34" t="s">
        <v>4170</v>
      </c>
      <c r="U165" s="34" t="s">
        <v>4170</v>
      </c>
      <c r="V165" s="34" t="s">
        <v>4170</v>
      </c>
      <c r="W165" s="34" t="s">
        <v>4170</v>
      </c>
      <c r="X165" s="34" t="s">
        <v>4170</v>
      </c>
      <c r="Y165" s="34" t="s">
        <v>4170</v>
      </c>
      <c r="Z165" s="34" t="s">
        <v>4170</v>
      </c>
      <c r="AB165" s="34" t="s">
        <v>3187</v>
      </c>
      <c r="AE165" s="34" t="s">
        <v>3259</v>
      </c>
      <c r="BB165" s="34" t="s">
        <v>3557</v>
      </c>
      <c r="BC165" s="34" t="s">
        <v>4170</v>
      </c>
      <c r="BD165" s="34" t="s">
        <v>4170</v>
      </c>
      <c r="BE165" s="34" t="s">
        <v>4170</v>
      </c>
      <c r="BF165" s="34" t="s">
        <v>4170</v>
      </c>
      <c r="BG165" s="34" t="s">
        <v>4170</v>
      </c>
      <c r="BH165" s="34" t="s">
        <v>4170</v>
      </c>
      <c r="BI165" s="34" t="s">
        <v>4881</v>
      </c>
      <c r="BJ165" s="34" t="s">
        <v>4170</v>
      </c>
      <c r="BR165" s="34" t="s">
        <v>1044</v>
      </c>
      <c r="BS165" s="34" t="s">
        <v>1044</v>
      </c>
      <c r="CR165" s="34" t="s">
        <v>3657</v>
      </c>
      <c r="CU165" s="34" t="s">
        <v>7837</v>
      </c>
      <c r="CV165" s="34" t="s">
        <v>6478</v>
      </c>
      <c r="CW165" s="34" t="s">
        <v>4226</v>
      </c>
      <c r="CX165" s="34" t="s">
        <v>4619</v>
      </c>
      <c r="CY165" s="34" t="s">
        <v>5448</v>
      </c>
      <c r="DC165" s="34" t="s">
        <v>5096</v>
      </c>
      <c r="DE165" s="34" t="s">
        <v>4649</v>
      </c>
    </row>
    <row r="166" spans="1:110">
      <c r="A166" s="34" t="s">
        <v>6475</v>
      </c>
      <c r="B166" s="34" t="s">
        <v>4848</v>
      </c>
      <c r="C166" s="34">
        <v>19</v>
      </c>
      <c r="D166" s="34" t="s">
        <v>442</v>
      </c>
      <c r="E166" s="34" t="s">
        <v>4170</v>
      </c>
      <c r="F166" s="34" t="s">
        <v>4881</v>
      </c>
      <c r="G166" s="34" t="s">
        <v>4170</v>
      </c>
      <c r="H166" s="34" t="s">
        <v>4881</v>
      </c>
      <c r="I166" s="34" t="s">
        <v>4170</v>
      </c>
      <c r="J166" s="34" t="s">
        <v>4170</v>
      </c>
      <c r="K166" s="34" t="s">
        <v>4170</v>
      </c>
      <c r="L166" s="34" t="s">
        <v>4170</v>
      </c>
      <c r="M166" s="34" t="s">
        <v>1044</v>
      </c>
      <c r="N166" s="34" t="s">
        <v>3155</v>
      </c>
      <c r="O166" s="34" t="s">
        <v>4881</v>
      </c>
      <c r="P166" s="34" t="s">
        <v>4170</v>
      </c>
      <c r="Q166" s="34" t="s">
        <v>4170</v>
      </c>
      <c r="R166" s="34" t="s">
        <v>4170</v>
      </c>
      <c r="S166" s="34" t="s">
        <v>4170</v>
      </c>
      <c r="T166" s="34" t="s">
        <v>4170</v>
      </c>
      <c r="U166" s="34" t="s">
        <v>4170</v>
      </c>
      <c r="V166" s="34" t="s">
        <v>4170</v>
      </c>
      <c r="W166" s="34" t="s">
        <v>4170</v>
      </c>
      <c r="X166" s="34" t="s">
        <v>4170</v>
      </c>
      <c r="Y166" s="34" t="s">
        <v>4170</v>
      </c>
      <c r="Z166" s="34" t="s">
        <v>4170</v>
      </c>
      <c r="AB166" s="34" t="s">
        <v>3187</v>
      </c>
      <c r="AD166" s="34" t="s">
        <v>3229</v>
      </c>
      <c r="AE166" s="34" t="s">
        <v>3265</v>
      </c>
      <c r="AG166" s="34" t="s">
        <v>3306</v>
      </c>
      <c r="AH166" s="34" t="s">
        <v>1044</v>
      </c>
      <c r="AI166" s="34" t="s">
        <v>1044</v>
      </c>
      <c r="AJ166" s="34" t="s">
        <v>1044</v>
      </c>
      <c r="AK166" s="34" t="s">
        <v>1044</v>
      </c>
      <c r="AM166" s="34" t="s">
        <v>1044</v>
      </c>
      <c r="AN166" s="34" t="s">
        <v>3341</v>
      </c>
      <c r="AP166" s="34" t="s">
        <v>1044</v>
      </c>
      <c r="AY166" s="34" t="s">
        <v>3487</v>
      </c>
      <c r="BA166" s="34" t="s">
        <v>1044</v>
      </c>
      <c r="BB166" s="34" t="s">
        <v>3539</v>
      </c>
      <c r="BC166" s="34" t="s">
        <v>4881</v>
      </c>
      <c r="BD166" s="34" t="s">
        <v>4170</v>
      </c>
      <c r="BE166" s="34" t="s">
        <v>4170</v>
      </c>
      <c r="BF166" s="34" t="s">
        <v>4170</v>
      </c>
      <c r="BG166" s="34" t="s">
        <v>4170</v>
      </c>
      <c r="BH166" s="34" t="s">
        <v>4170</v>
      </c>
      <c r="BI166" s="34" t="s">
        <v>4170</v>
      </c>
      <c r="BJ166" s="34" t="s">
        <v>4170</v>
      </c>
      <c r="BK166" s="34" t="s">
        <v>3561</v>
      </c>
      <c r="BQ166" s="34" t="s">
        <v>1044</v>
      </c>
      <c r="BR166" s="34" t="s">
        <v>1041</v>
      </c>
      <c r="BS166" s="34" t="s">
        <v>1044</v>
      </c>
      <c r="CR166" s="34" t="s">
        <v>3657</v>
      </c>
      <c r="CU166" s="34" t="s">
        <v>7838</v>
      </c>
      <c r="CV166" s="34" t="s">
        <v>6478</v>
      </c>
      <c r="CW166" s="34" t="s">
        <v>4226</v>
      </c>
      <c r="CX166" s="34" t="s">
        <v>4539</v>
      </c>
      <c r="CY166" s="34" t="s">
        <v>5452</v>
      </c>
      <c r="DA166" s="34" t="s">
        <v>4560</v>
      </c>
      <c r="DB166" s="34" t="s">
        <v>1046</v>
      </c>
      <c r="DC166" s="34" t="s">
        <v>5096</v>
      </c>
      <c r="DD166" s="34" t="s">
        <v>6185</v>
      </c>
    </row>
    <row r="167" spans="1:110">
      <c r="A167" s="34" t="s">
        <v>6475</v>
      </c>
      <c r="B167" s="34" t="s">
        <v>4626</v>
      </c>
      <c r="C167" s="34">
        <v>42</v>
      </c>
      <c r="D167" s="34" t="s">
        <v>442</v>
      </c>
      <c r="E167" s="34" t="s">
        <v>4170</v>
      </c>
      <c r="F167" s="34" t="s">
        <v>4881</v>
      </c>
      <c r="G167" s="34" t="s">
        <v>4170</v>
      </c>
      <c r="H167" s="34" t="s">
        <v>4881</v>
      </c>
      <c r="I167" s="34" t="s">
        <v>4170</v>
      </c>
      <c r="J167" s="34" t="s">
        <v>4170</v>
      </c>
      <c r="K167" s="34" t="s">
        <v>4170</v>
      </c>
      <c r="L167" s="34" t="s">
        <v>4170</v>
      </c>
      <c r="M167" s="34" t="s">
        <v>1041</v>
      </c>
      <c r="N167" s="34" t="s">
        <v>3155</v>
      </c>
      <c r="O167" s="34" t="s">
        <v>4881</v>
      </c>
      <c r="P167" s="34" t="s">
        <v>4170</v>
      </c>
      <c r="Q167" s="34" t="s">
        <v>4170</v>
      </c>
      <c r="R167" s="34" t="s">
        <v>4170</v>
      </c>
      <c r="S167" s="34" t="s">
        <v>4170</v>
      </c>
      <c r="T167" s="34" t="s">
        <v>4170</v>
      </c>
      <c r="U167" s="34" t="s">
        <v>4170</v>
      </c>
      <c r="V167" s="34" t="s">
        <v>4170</v>
      </c>
      <c r="W167" s="34" t="s">
        <v>4170</v>
      </c>
      <c r="X167" s="34" t="s">
        <v>4170</v>
      </c>
      <c r="Y167" s="34" t="s">
        <v>4170</v>
      </c>
      <c r="Z167" s="34" t="s">
        <v>4170</v>
      </c>
      <c r="AB167" s="34" t="s">
        <v>3187</v>
      </c>
      <c r="AD167" s="34" t="s">
        <v>3247</v>
      </c>
      <c r="AG167" s="34" t="s">
        <v>3297</v>
      </c>
      <c r="AH167" s="34" t="s">
        <v>1044</v>
      </c>
      <c r="AI167" s="34" t="s">
        <v>1044</v>
      </c>
      <c r="AJ167" s="34" t="s">
        <v>1044</v>
      </c>
      <c r="AK167" s="34" t="s">
        <v>1041</v>
      </c>
      <c r="AL167" s="34" t="s">
        <v>452</v>
      </c>
      <c r="AQ167" s="34" t="s">
        <v>3375</v>
      </c>
      <c r="AS167" s="34" t="s">
        <v>3423</v>
      </c>
      <c r="AU167" s="34" t="s">
        <v>3432</v>
      </c>
      <c r="AV167" s="34" t="s">
        <v>154</v>
      </c>
      <c r="AW167" s="34" t="s">
        <v>3467</v>
      </c>
      <c r="AX167" s="34" t="s">
        <v>3476</v>
      </c>
      <c r="AY167" s="34" t="s">
        <v>3487</v>
      </c>
      <c r="BB167" s="34" t="s">
        <v>3557</v>
      </c>
      <c r="BC167" s="34" t="s">
        <v>4170</v>
      </c>
      <c r="BD167" s="34" t="s">
        <v>4170</v>
      </c>
      <c r="BE167" s="34" t="s">
        <v>4170</v>
      </c>
      <c r="BF167" s="34" t="s">
        <v>4170</v>
      </c>
      <c r="BG167" s="34" t="s">
        <v>4170</v>
      </c>
      <c r="BH167" s="34" t="s">
        <v>4170</v>
      </c>
      <c r="BI167" s="34" t="s">
        <v>4881</v>
      </c>
      <c r="BJ167" s="34" t="s">
        <v>4170</v>
      </c>
      <c r="BR167" s="34" t="s">
        <v>1044</v>
      </c>
      <c r="BS167" s="34" t="s">
        <v>1044</v>
      </c>
      <c r="CR167" s="34" t="s">
        <v>3657</v>
      </c>
      <c r="CU167" s="34" t="s">
        <v>7839</v>
      </c>
      <c r="CV167" s="34" t="s">
        <v>6478</v>
      </c>
      <c r="CW167" s="34" t="s">
        <v>4226</v>
      </c>
      <c r="CX167" s="34" t="s">
        <v>4542</v>
      </c>
      <c r="CY167" s="34" t="s">
        <v>5453</v>
      </c>
      <c r="DA167" s="34" t="s">
        <v>4556</v>
      </c>
      <c r="DC167" s="34" t="s">
        <v>5096</v>
      </c>
    </row>
    <row r="168" spans="1:110">
      <c r="A168" s="34" t="s">
        <v>6475</v>
      </c>
      <c r="B168" s="34" t="s">
        <v>4628</v>
      </c>
      <c r="C168" s="34">
        <v>76</v>
      </c>
      <c r="D168" s="34" t="s">
        <v>440</v>
      </c>
      <c r="E168" s="34" t="s">
        <v>4881</v>
      </c>
      <c r="F168" s="34" t="s">
        <v>4170</v>
      </c>
      <c r="G168" s="34" t="s">
        <v>4881</v>
      </c>
      <c r="H168" s="34" t="s">
        <v>4170</v>
      </c>
      <c r="I168" s="34" t="s">
        <v>4170</v>
      </c>
      <c r="J168" s="34" t="s">
        <v>4170</v>
      </c>
      <c r="K168" s="34" t="s">
        <v>4170</v>
      </c>
      <c r="L168" s="34" t="s">
        <v>4170</v>
      </c>
      <c r="M168" s="34" t="s">
        <v>1044</v>
      </c>
      <c r="N168" s="34" t="s">
        <v>3155</v>
      </c>
      <c r="O168" s="34" t="s">
        <v>4881</v>
      </c>
      <c r="P168" s="34" t="s">
        <v>4170</v>
      </c>
      <c r="Q168" s="34" t="s">
        <v>4170</v>
      </c>
      <c r="R168" s="34" t="s">
        <v>4170</v>
      </c>
      <c r="S168" s="34" t="s">
        <v>4170</v>
      </c>
      <c r="T168" s="34" t="s">
        <v>4170</v>
      </c>
      <c r="U168" s="34" t="s">
        <v>4170</v>
      </c>
      <c r="V168" s="34" t="s">
        <v>4170</v>
      </c>
      <c r="W168" s="34" t="s">
        <v>4170</v>
      </c>
      <c r="X168" s="34" t="s">
        <v>4170</v>
      </c>
      <c r="Y168" s="34" t="s">
        <v>4170</v>
      </c>
      <c r="Z168" s="34" t="s">
        <v>4170</v>
      </c>
      <c r="AB168" s="34" t="s">
        <v>3187</v>
      </c>
      <c r="AD168" s="34" t="s">
        <v>3238</v>
      </c>
      <c r="AG168" s="34" t="s">
        <v>3312</v>
      </c>
      <c r="AH168" s="34" t="s">
        <v>1044</v>
      </c>
      <c r="AI168" s="34" t="s">
        <v>1044</v>
      </c>
      <c r="AJ168" s="34" t="s">
        <v>1044</v>
      </c>
      <c r="AK168" s="34" t="s">
        <v>1044</v>
      </c>
      <c r="AM168" s="34" t="s">
        <v>1044</v>
      </c>
      <c r="AN168" s="34" t="s">
        <v>3312</v>
      </c>
      <c r="AP168" s="34" t="s">
        <v>1044</v>
      </c>
      <c r="AY168" s="34" t="s">
        <v>3487</v>
      </c>
      <c r="BA168" s="34" t="s">
        <v>1044</v>
      </c>
      <c r="BB168" s="34" t="s">
        <v>3548</v>
      </c>
      <c r="BC168" s="34" t="s">
        <v>4170</v>
      </c>
      <c r="BD168" s="34" t="s">
        <v>4170</v>
      </c>
      <c r="BE168" s="34" t="s">
        <v>4170</v>
      </c>
      <c r="BF168" s="34" t="s">
        <v>4881</v>
      </c>
      <c r="BG168" s="34" t="s">
        <v>4170</v>
      </c>
      <c r="BH168" s="34" t="s">
        <v>4170</v>
      </c>
      <c r="BI168" s="34" t="s">
        <v>4170</v>
      </c>
      <c r="BJ168" s="34" t="s">
        <v>4170</v>
      </c>
      <c r="BN168" s="34" t="s">
        <v>3561</v>
      </c>
      <c r="BQ168" s="34" t="s">
        <v>1044</v>
      </c>
      <c r="BR168" s="34" t="s">
        <v>1041</v>
      </c>
      <c r="BS168" s="34" t="s">
        <v>1041</v>
      </c>
      <c r="BT168" s="34" t="s">
        <v>1041</v>
      </c>
      <c r="BW168" s="34" t="s">
        <v>1041</v>
      </c>
      <c r="CQ168" s="34" t="s">
        <v>3645</v>
      </c>
      <c r="CR168" s="34" t="s">
        <v>3657</v>
      </c>
      <c r="CU168" s="34" t="s">
        <v>7840</v>
      </c>
      <c r="CV168" s="34" t="s">
        <v>6478</v>
      </c>
      <c r="CW168" s="34" t="s">
        <v>4226</v>
      </c>
      <c r="CX168" s="34" t="s">
        <v>4546</v>
      </c>
      <c r="CY168" s="34" t="s">
        <v>5449</v>
      </c>
      <c r="DA168" s="34" t="s">
        <v>4560</v>
      </c>
      <c r="DB168" s="34" t="s">
        <v>1046</v>
      </c>
      <c r="DC168" s="34" t="s">
        <v>5096</v>
      </c>
    </row>
    <row r="169" spans="1:110">
      <c r="A169" s="34" t="s">
        <v>6475</v>
      </c>
      <c r="B169" s="34" t="s">
        <v>5326</v>
      </c>
      <c r="C169" s="34">
        <v>74</v>
      </c>
      <c r="D169" s="34" t="s">
        <v>442</v>
      </c>
      <c r="E169" s="34" t="s">
        <v>4170</v>
      </c>
      <c r="F169" s="34" t="s">
        <v>4881</v>
      </c>
      <c r="G169" s="34" t="s">
        <v>4170</v>
      </c>
      <c r="H169" s="34" t="s">
        <v>4881</v>
      </c>
      <c r="I169" s="34" t="s">
        <v>4170</v>
      </c>
      <c r="J169" s="34" t="s">
        <v>4170</v>
      </c>
      <c r="K169" s="34" t="s">
        <v>4170</v>
      </c>
      <c r="L169" s="34" t="s">
        <v>4170</v>
      </c>
      <c r="M169" s="34" t="s">
        <v>1044</v>
      </c>
      <c r="N169" s="34" t="s">
        <v>3155</v>
      </c>
      <c r="O169" s="34" t="s">
        <v>4881</v>
      </c>
      <c r="P169" s="34" t="s">
        <v>4170</v>
      </c>
      <c r="Q169" s="34" t="s">
        <v>4170</v>
      </c>
      <c r="R169" s="34" t="s">
        <v>4170</v>
      </c>
      <c r="S169" s="34" t="s">
        <v>4170</v>
      </c>
      <c r="T169" s="34" t="s">
        <v>4170</v>
      </c>
      <c r="U169" s="34" t="s">
        <v>4170</v>
      </c>
      <c r="V169" s="34" t="s">
        <v>4170</v>
      </c>
      <c r="W169" s="34" t="s">
        <v>4170</v>
      </c>
      <c r="X169" s="34" t="s">
        <v>4170</v>
      </c>
      <c r="Y169" s="34" t="s">
        <v>4170</v>
      </c>
      <c r="Z169" s="34" t="s">
        <v>4170</v>
      </c>
      <c r="AB169" s="34" t="s">
        <v>3187</v>
      </c>
      <c r="AD169" s="34" t="s">
        <v>3235</v>
      </c>
      <c r="AG169" s="34" t="s">
        <v>3312</v>
      </c>
      <c r="AH169" s="34" t="s">
        <v>1044</v>
      </c>
      <c r="AI169" s="34" t="s">
        <v>1044</v>
      </c>
      <c r="AJ169" s="34" t="s">
        <v>1044</v>
      </c>
      <c r="AK169" s="34" t="s">
        <v>1044</v>
      </c>
      <c r="AM169" s="34" t="s">
        <v>1044</v>
      </c>
      <c r="AN169" s="34" t="s">
        <v>3312</v>
      </c>
      <c r="AP169" s="34" t="s">
        <v>1044</v>
      </c>
      <c r="AY169" s="34" t="s">
        <v>3487</v>
      </c>
      <c r="BA169" s="34" t="s">
        <v>1044</v>
      </c>
      <c r="BB169" s="34" t="s">
        <v>3545</v>
      </c>
      <c r="BC169" s="34" t="s">
        <v>4170</v>
      </c>
      <c r="BD169" s="34" t="s">
        <v>4170</v>
      </c>
      <c r="BE169" s="34" t="s">
        <v>4881</v>
      </c>
      <c r="BF169" s="34" t="s">
        <v>4170</v>
      </c>
      <c r="BG169" s="34" t="s">
        <v>4170</v>
      </c>
      <c r="BH169" s="34" t="s">
        <v>4170</v>
      </c>
      <c r="BI169" s="34" t="s">
        <v>4170</v>
      </c>
      <c r="BJ169" s="34" t="s">
        <v>4170</v>
      </c>
      <c r="BM169" s="34" t="s">
        <v>3564</v>
      </c>
      <c r="BQ169" s="34" t="s">
        <v>1044</v>
      </c>
      <c r="BR169" s="34" t="s">
        <v>1041</v>
      </c>
      <c r="BS169" s="34" t="s">
        <v>1044</v>
      </c>
      <c r="CR169" s="34" t="s">
        <v>3657</v>
      </c>
      <c r="CU169" s="34" t="s">
        <v>7841</v>
      </c>
      <c r="CV169" s="34" t="s">
        <v>6478</v>
      </c>
      <c r="CW169" s="34" t="s">
        <v>4226</v>
      </c>
      <c r="CX169" s="34" t="s">
        <v>4546</v>
      </c>
      <c r="CY169" s="34" t="s">
        <v>5455</v>
      </c>
      <c r="DA169" s="34" t="s">
        <v>4560</v>
      </c>
      <c r="DB169" s="34" t="s">
        <v>1046</v>
      </c>
      <c r="DC169" s="34" t="s">
        <v>5094</v>
      </c>
    </row>
    <row r="170" spans="1:110">
      <c r="A170" s="34" t="s">
        <v>6479</v>
      </c>
      <c r="B170" s="34" t="s">
        <v>4881</v>
      </c>
      <c r="C170" s="34">
        <v>46</v>
      </c>
      <c r="D170" s="34" t="s">
        <v>442</v>
      </c>
      <c r="E170" s="34" t="s">
        <v>4170</v>
      </c>
      <c r="F170" s="34" t="s">
        <v>4881</v>
      </c>
      <c r="G170" s="34" t="s">
        <v>4170</v>
      </c>
      <c r="H170" s="34" t="s">
        <v>4881</v>
      </c>
      <c r="I170" s="34" t="s">
        <v>4170</v>
      </c>
      <c r="J170" s="34" t="s">
        <v>4170</v>
      </c>
      <c r="K170" s="34" t="s">
        <v>4170</v>
      </c>
      <c r="L170" s="34" t="s">
        <v>4170</v>
      </c>
      <c r="M170" s="34" t="s">
        <v>1041</v>
      </c>
      <c r="N170" s="34" t="s">
        <v>3155</v>
      </c>
      <c r="O170" s="34" t="s">
        <v>4881</v>
      </c>
      <c r="P170" s="34" t="s">
        <v>4170</v>
      </c>
      <c r="Q170" s="34" t="s">
        <v>4170</v>
      </c>
      <c r="R170" s="34" t="s">
        <v>4170</v>
      </c>
      <c r="S170" s="34" t="s">
        <v>4170</v>
      </c>
      <c r="T170" s="34" t="s">
        <v>4170</v>
      </c>
      <c r="U170" s="34" t="s">
        <v>4170</v>
      </c>
      <c r="V170" s="34" t="s">
        <v>4170</v>
      </c>
      <c r="W170" s="34" t="s">
        <v>4170</v>
      </c>
      <c r="X170" s="34" t="s">
        <v>4170</v>
      </c>
      <c r="Y170" s="34" t="s">
        <v>4170</v>
      </c>
      <c r="Z170" s="34" t="s">
        <v>4170</v>
      </c>
      <c r="AB170" s="34" t="s">
        <v>3187</v>
      </c>
      <c r="AD170" s="34" t="s">
        <v>3244</v>
      </c>
      <c r="AG170" s="34" t="s">
        <v>3297</v>
      </c>
      <c r="AH170" s="34" t="s">
        <v>1044</v>
      </c>
      <c r="AI170" s="34" t="s">
        <v>1044</v>
      </c>
      <c r="AJ170" s="34" t="s">
        <v>1044</v>
      </c>
      <c r="AK170" s="34" t="s">
        <v>1041</v>
      </c>
      <c r="AL170" s="34" t="s">
        <v>452</v>
      </c>
      <c r="AQ170" s="34" t="s">
        <v>3375</v>
      </c>
      <c r="AS170" s="34" t="s">
        <v>3423</v>
      </c>
      <c r="AU170" s="34" t="s">
        <v>3435</v>
      </c>
      <c r="AV170" s="34" t="s">
        <v>154</v>
      </c>
      <c r="AW170" s="34" t="s">
        <v>3467</v>
      </c>
      <c r="AX170" s="34" t="s">
        <v>3476</v>
      </c>
      <c r="AY170" s="34" t="s">
        <v>3487</v>
      </c>
      <c r="BB170" s="34" t="s">
        <v>3557</v>
      </c>
      <c r="BC170" s="34" t="s">
        <v>4170</v>
      </c>
      <c r="BD170" s="34" t="s">
        <v>4170</v>
      </c>
      <c r="BE170" s="34" t="s">
        <v>4170</v>
      </c>
      <c r="BF170" s="34" t="s">
        <v>4170</v>
      </c>
      <c r="BG170" s="34" t="s">
        <v>4170</v>
      </c>
      <c r="BH170" s="34" t="s">
        <v>4170</v>
      </c>
      <c r="BI170" s="34" t="s">
        <v>4881</v>
      </c>
      <c r="BJ170" s="34" t="s">
        <v>4170</v>
      </c>
      <c r="BR170" s="34" t="s">
        <v>1044</v>
      </c>
      <c r="BS170" s="34" t="s">
        <v>1044</v>
      </c>
      <c r="CR170" s="34" t="s">
        <v>3657</v>
      </c>
      <c r="CU170" s="34" t="s">
        <v>7842</v>
      </c>
      <c r="CV170" s="34" t="s">
        <v>6480</v>
      </c>
      <c r="CW170" s="34" t="s">
        <v>4226</v>
      </c>
      <c r="CX170" s="34" t="s">
        <v>4542</v>
      </c>
      <c r="CY170" s="34" t="s">
        <v>5453</v>
      </c>
      <c r="CZ170" s="34" t="s">
        <v>4556</v>
      </c>
      <c r="DA170" s="34" t="s">
        <v>4556</v>
      </c>
      <c r="DC170" s="34" t="s">
        <v>5096</v>
      </c>
    </row>
    <row r="171" spans="1:110">
      <c r="A171" s="34" t="s">
        <v>6481</v>
      </c>
      <c r="B171" s="34" t="s">
        <v>4881</v>
      </c>
      <c r="C171" s="34">
        <v>39</v>
      </c>
      <c r="D171" s="34" t="s">
        <v>440</v>
      </c>
      <c r="E171" s="34" t="s">
        <v>4881</v>
      </c>
      <c r="F171" s="34" t="s">
        <v>4170</v>
      </c>
      <c r="G171" s="34" t="s">
        <v>4881</v>
      </c>
      <c r="H171" s="34" t="s">
        <v>4170</v>
      </c>
      <c r="I171" s="34" t="s">
        <v>4170</v>
      </c>
      <c r="J171" s="34" t="s">
        <v>4170</v>
      </c>
      <c r="K171" s="34" t="s">
        <v>4170</v>
      </c>
      <c r="L171" s="34" t="s">
        <v>4881</v>
      </c>
      <c r="M171" s="34" t="s">
        <v>1041</v>
      </c>
      <c r="N171" s="34" t="s">
        <v>3155</v>
      </c>
      <c r="O171" s="34" t="s">
        <v>4881</v>
      </c>
      <c r="P171" s="34" t="s">
        <v>4170</v>
      </c>
      <c r="Q171" s="34" t="s">
        <v>4170</v>
      </c>
      <c r="R171" s="34" t="s">
        <v>4170</v>
      </c>
      <c r="S171" s="34" t="s">
        <v>4170</v>
      </c>
      <c r="T171" s="34" t="s">
        <v>4170</v>
      </c>
      <c r="U171" s="34" t="s">
        <v>4170</v>
      </c>
      <c r="V171" s="34" t="s">
        <v>4170</v>
      </c>
      <c r="W171" s="34" t="s">
        <v>4170</v>
      </c>
      <c r="X171" s="34" t="s">
        <v>4170</v>
      </c>
      <c r="Y171" s="34" t="s">
        <v>4170</v>
      </c>
      <c r="Z171" s="34" t="s">
        <v>4170</v>
      </c>
      <c r="AB171" s="34" t="s">
        <v>3187</v>
      </c>
      <c r="AD171" s="34" t="s">
        <v>3244</v>
      </c>
      <c r="AG171" s="34" t="s">
        <v>3291</v>
      </c>
      <c r="AH171" s="34" t="s">
        <v>1041</v>
      </c>
      <c r="AI171" s="34" t="s">
        <v>1044</v>
      </c>
      <c r="AJ171" s="34" t="s">
        <v>1044</v>
      </c>
      <c r="AQ171" s="34" t="s">
        <v>3375</v>
      </c>
      <c r="AS171" s="34" t="s">
        <v>3409</v>
      </c>
      <c r="AU171" s="34" t="s">
        <v>3432</v>
      </c>
      <c r="AV171" s="34" t="s">
        <v>154</v>
      </c>
      <c r="AW171" s="34" t="s">
        <v>3464</v>
      </c>
      <c r="AX171" s="34" t="s">
        <v>3476</v>
      </c>
      <c r="AY171" s="34" t="s">
        <v>3253</v>
      </c>
      <c r="BB171" s="34" t="s">
        <v>3557</v>
      </c>
      <c r="BC171" s="34" t="s">
        <v>4170</v>
      </c>
      <c r="BD171" s="34" t="s">
        <v>4170</v>
      </c>
      <c r="BE171" s="34" t="s">
        <v>4170</v>
      </c>
      <c r="BF171" s="34" t="s">
        <v>4170</v>
      </c>
      <c r="BG171" s="34" t="s">
        <v>4170</v>
      </c>
      <c r="BH171" s="34" t="s">
        <v>4170</v>
      </c>
      <c r="BI171" s="34" t="s">
        <v>4881</v>
      </c>
      <c r="BJ171" s="34" t="s">
        <v>4170</v>
      </c>
      <c r="BR171" s="34" t="s">
        <v>1044</v>
      </c>
      <c r="BS171" s="34" t="s">
        <v>1044</v>
      </c>
      <c r="CR171" s="34" t="s">
        <v>3657</v>
      </c>
      <c r="CU171" s="34" t="s">
        <v>7843</v>
      </c>
      <c r="CV171" s="34" t="s">
        <v>6482</v>
      </c>
      <c r="CW171" s="34" t="s">
        <v>4226</v>
      </c>
      <c r="CX171" s="34" t="s">
        <v>4542</v>
      </c>
      <c r="CY171" s="34" t="s">
        <v>5447</v>
      </c>
      <c r="CZ171" s="34" t="s">
        <v>4556</v>
      </c>
      <c r="DA171" s="34" t="s">
        <v>4556</v>
      </c>
      <c r="DC171" s="34" t="s">
        <v>5096</v>
      </c>
      <c r="DF171" s="34" t="s">
        <v>5992</v>
      </c>
    </row>
    <row r="172" spans="1:110">
      <c r="A172" s="34" t="s">
        <v>6483</v>
      </c>
      <c r="B172" s="34" t="s">
        <v>4881</v>
      </c>
      <c r="C172" s="34">
        <v>20</v>
      </c>
      <c r="D172" s="34" t="s">
        <v>442</v>
      </c>
      <c r="E172" s="34" t="s">
        <v>4170</v>
      </c>
      <c r="F172" s="34" t="s">
        <v>4881</v>
      </c>
      <c r="G172" s="34" t="s">
        <v>4170</v>
      </c>
      <c r="H172" s="34" t="s">
        <v>4881</v>
      </c>
      <c r="I172" s="34" t="s">
        <v>4170</v>
      </c>
      <c r="J172" s="34" t="s">
        <v>4170</v>
      </c>
      <c r="K172" s="34" t="s">
        <v>4170</v>
      </c>
      <c r="L172" s="34" t="s">
        <v>4170</v>
      </c>
      <c r="M172" s="34" t="s">
        <v>1041</v>
      </c>
      <c r="N172" s="34" t="s">
        <v>3155</v>
      </c>
      <c r="O172" s="34" t="s">
        <v>4881</v>
      </c>
      <c r="P172" s="34" t="s">
        <v>4170</v>
      </c>
      <c r="Q172" s="34" t="s">
        <v>4170</v>
      </c>
      <c r="R172" s="34" t="s">
        <v>4170</v>
      </c>
      <c r="S172" s="34" t="s">
        <v>4170</v>
      </c>
      <c r="T172" s="34" t="s">
        <v>4170</v>
      </c>
      <c r="U172" s="34" t="s">
        <v>4170</v>
      </c>
      <c r="V172" s="34" t="s">
        <v>4170</v>
      </c>
      <c r="W172" s="34" t="s">
        <v>4170</v>
      </c>
      <c r="X172" s="34" t="s">
        <v>4170</v>
      </c>
      <c r="Y172" s="34" t="s">
        <v>4170</v>
      </c>
      <c r="Z172" s="34" t="s">
        <v>4170</v>
      </c>
      <c r="AB172" s="34" t="s">
        <v>3187</v>
      </c>
      <c r="AD172" s="34" t="s">
        <v>3235</v>
      </c>
      <c r="AE172" s="34" t="s">
        <v>3253</v>
      </c>
      <c r="AG172" s="34" t="s">
        <v>3300</v>
      </c>
      <c r="AH172" s="34" t="s">
        <v>1044</v>
      </c>
      <c r="AI172" s="34" t="s">
        <v>1044</v>
      </c>
      <c r="AJ172" s="34" t="s">
        <v>1044</v>
      </c>
      <c r="AK172" s="34" t="s">
        <v>1044</v>
      </c>
      <c r="AM172" s="34" t="s">
        <v>1041</v>
      </c>
      <c r="AP172" s="34" t="s">
        <v>1041</v>
      </c>
      <c r="AY172" s="34" t="s">
        <v>3253</v>
      </c>
      <c r="BA172" s="34" t="s">
        <v>1044</v>
      </c>
      <c r="BB172" s="34" t="s">
        <v>3557</v>
      </c>
      <c r="BC172" s="34" t="s">
        <v>4170</v>
      </c>
      <c r="BD172" s="34" t="s">
        <v>4170</v>
      </c>
      <c r="BE172" s="34" t="s">
        <v>4170</v>
      </c>
      <c r="BF172" s="34" t="s">
        <v>4170</v>
      </c>
      <c r="BG172" s="34" t="s">
        <v>4170</v>
      </c>
      <c r="BH172" s="34" t="s">
        <v>4170</v>
      </c>
      <c r="BI172" s="34" t="s">
        <v>4881</v>
      </c>
      <c r="BJ172" s="34" t="s">
        <v>4170</v>
      </c>
      <c r="BR172" s="34" t="s">
        <v>1044</v>
      </c>
      <c r="BS172" s="34" t="s">
        <v>1044</v>
      </c>
      <c r="CR172" s="34" t="s">
        <v>3657</v>
      </c>
      <c r="CU172" s="34" t="s">
        <v>7844</v>
      </c>
      <c r="CV172" s="34" t="s">
        <v>6485</v>
      </c>
      <c r="CW172" s="34" t="s">
        <v>4226</v>
      </c>
      <c r="CX172" s="34" t="s">
        <v>4539</v>
      </c>
      <c r="CY172" s="34" t="s">
        <v>5452</v>
      </c>
      <c r="CZ172" s="34" t="s">
        <v>3302</v>
      </c>
      <c r="DA172" s="34" t="s">
        <v>3302</v>
      </c>
      <c r="DC172" s="34" t="s">
        <v>5096</v>
      </c>
      <c r="DD172" s="34" t="s">
        <v>6186</v>
      </c>
    </row>
    <row r="173" spans="1:110">
      <c r="A173" s="34" t="s">
        <v>6486</v>
      </c>
      <c r="B173" s="34" t="s">
        <v>4881</v>
      </c>
      <c r="C173" s="34">
        <v>28</v>
      </c>
      <c r="D173" s="34" t="s">
        <v>440</v>
      </c>
      <c r="E173" s="34" t="s">
        <v>4881</v>
      </c>
      <c r="F173" s="34" t="s">
        <v>4170</v>
      </c>
      <c r="G173" s="34" t="s">
        <v>4881</v>
      </c>
      <c r="H173" s="34" t="s">
        <v>4170</v>
      </c>
      <c r="I173" s="34" t="s">
        <v>4170</v>
      </c>
      <c r="J173" s="34" t="s">
        <v>4170</v>
      </c>
      <c r="K173" s="34" t="s">
        <v>4170</v>
      </c>
      <c r="L173" s="34" t="s">
        <v>4881</v>
      </c>
      <c r="M173" s="34" t="s">
        <v>1041</v>
      </c>
      <c r="N173" s="34" t="s">
        <v>3155</v>
      </c>
      <c r="O173" s="34" t="s">
        <v>4881</v>
      </c>
      <c r="P173" s="34" t="s">
        <v>4170</v>
      </c>
      <c r="Q173" s="34" t="s">
        <v>4170</v>
      </c>
      <c r="R173" s="34" t="s">
        <v>4170</v>
      </c>
      <c r="S173" s="34" t="s">
        <v>4170</v>
      </c>
      <c r="T173" s="34" t="s">
        <v>4170</v>
      </c>
      <c r="U173" s="34" t="s">
        <v>4170</v>
      </c>
      <c r="V173" s="34" t="s">
        <v>4170</v>
      </c>
      <c r="W173" s="34" t="s">
        <v>4170</v>
      </c>
      <c r="X173" s="34" t="s">
        <v>4170</v>
      </c>
      <c r="Y173" s="34" t="s">
        <v>4170</v>
      </c>
      <c r="Z173" s="34" t="s">
        <v>4170</v>
      </c>
      <c r="AB173" s="34" t="s">
        <v>3187</v>
      </c>
      <c r="AD173" s="34" t="s">
        <v>3238</v>
      </c>
      <c r="AE173" s="34" t="s">
        <v>3253</v>
      </c>
      <c r="AG173" s="34" t="s">
        <v>3309</v>
      </c>
      <c r="AH173" s="34" t="s">
        <v>1044</v>
      </c>
      <c r="AI173" s="34" t="s">
        <v>1044</v>
      </c>
      <c r="AJ173" s="34" t="s">
        <v>1044</v>
      </c>
      <c r="AK173" s="34" t="s">
        <v>1044</v>
      </c>
      <c r="AM173" s="34" t="s">
        <v>1044</v>
      </c>
      <c r="AN173" s="34" t="s">
        <v>3335</v>
      </c>
      <c r="AP173" s="34" t="s">
        <v>1044</v>
      </c>
      <c r="AY173" s="34" t="s">
        <v>3487</v>
      </c>
      <c r="BA173" s="34" t="s">
        <v>1044</v>
      </c>
      <c r="BB173" s="34" t="s">
        <v>3557</v>
      </c>
      <c r="BC173" s="34" t="s">
        <v>4170</v>
      </c>
      <c r="BD173" s="34" t="s">
        <v>4170</v>
      </c>
      <c r="BE173" s="34" t="s">
        <v>4170</v>
      </c>
      <c r="BF173" s="34" t="s">
        <v>4170</v>
      </c>
      <c r="BG173" s="34" t="s">
        <v>4170</v>
      </c>
      <c r="BH173" s="34" t="s">
        <v>4170</v>
      </c>
      <c r="BI173" s="34" t="s">
        <v>4881</v>
      </c>
      <c r="BJ173" s="34" t="s">
        <v>4170</v>
      </c>
      <c r="BR173" s="34" t="s">
        <v>1044</v>
      </c>
      <c r="BS173" s="34" t="s">
        <v>1044</v>
      </c>
      <c r="CR173" s="34" t="s">
        <v>3657</v>
      </c>
      <c r="CU173" s="34" t="s">
        <v>7845</v>
      </c>
      <c r="CV173" s="34" t="s">
        <v>6488</v>
      </c>
      <c r="CW173" s="34" t="s">
        <v>4226</v>
      </c>
      <c r="CX173" s="34" t="s">
        <v>4539</v>
      </c>
      <c r="CY173" s="34" t="s">
        <v>5446</v>
      </c>
      <c r="CZ173" s="34" t="s">
        <v>4560</v>
      </c>
      <c r="DA173" s="34" t="s">
        <v>4560</v>
      </c>
      <c r="DC173" s="34" t="s">
        <v>5096</v>
      </c>
      <c r="DD173" s="34" t="s">
        <v>6186</v>
      </c>
      <c r="DF173" s="34" t="s">
        <v>5993</v>
      </c>
    </row>
    <row r="174" spans="1:110">
      <c r="A174" s="34" t="s">
        <v>6486</v>
      </c>
      <c r="B174" s="34" t="s">
        <v>4609</v>
      </c>
      <c r="C174" s="34">
        <v>0</v>
      </c>
      <c r="D174" s="34" t="s">
        <v>442</v>
      </c>
      <c r="E174" s="34" t="s">
        <v>4170</v>
      </c>
      <c r="F174" s="34" t="s">
        <v>4881</v>
      </c>
      <c r="G174" s="34" t="s">
        <v>4170</v>
      </c>
      <c r="H174" s="34" t="s">
        <v>4170</v>
      </c>
      <c r="I174" s="34" t="s">
        <v>4170</v>
      </c>
      <c r="J174" s="34" t="s">
        <v>4881</v>
      </c>
      <c r="K174" s="34" t="s">
        <v>4170</v>
      </c>
      <c r="L174" s="34" t="s">
        <v>4170</v>
      </c>
      <c r="N174" s="34" t="s">
        <v>3155</v>
      </c>
      <c r="O174" s="34" t="s">
        <v>4881</v>
      </c>
      <c r="P174" s="34" t="s">
        <v>4170</v>
      </c>
      <c r="Q174" s="34" t="s">
        <v>4170</v>
      </c>
      <c r="R174" s="34" t="s">
        <v>4170</v>
      </c>
      <c r="S174" s="34" t="s">
        <v>4170</v>
      </c>
      <c r="T174" s="34" t="s">
        <v>4170</v>
      </c>
      <c r="U174" s="34" t="s">
        <v>4170</v>
      </c>
      <c r="V174" s="34" t="s">
        <v>4170</v>
      </c>
      <c r="W174" s="34" t="s">
        <v>4170</v>
      </c>
      <c r="X174" s="34" t="s">
        <v>4170</v>
      </c>
      <c r="Y174" s="34" t="s">
        <v>4170</v>
      </c>
      <c r="Z174" s="34" t="s">
        <v>4170</v>
      </c>
      <c r="AB174" s="34" t="s">
        <v>3187</v>
      </c>
      <c r="BR174" s="34" t="s">
        <v>1044</v>
      </c>
      <c r="BS174" s="34" t="s">
        <v>1044</v>
      </c>
      <c r="CR174" s="34" t="s">
        <v>3657</v>
      </c>
      <c r="CU174" s="34" t="s">
        <v>7846</v>
      </c>
      <c r="CV174" s="34" t="s">
        <v>6488</v>
      </c>
      <c r="CW174" s="34" t="s">
        <v>4226</v>
      </c>
      <c r="CX174" s="34" t="s">
        <v>4608</v>
      </c>
      <c r="CY174" s="34" t="s">
        <v>5450</v>
      </c>
      <c r="DF174" s="34" t="s">
        <v>5993</v>
      </c>
    </row>
    <row r="175" spans="1:110">
      <c r="A175" s="34" t="s">
        <v>6486</v>
      </c>
      <c r="B175" s="34" t="s">
        <v>4848</v>
      </c>
      <c r="C175" s="34">
        <v>8</v>
      </c>
      <c r="D175" s="34" t="s">
        <v>442</v>
      </c>
      <c r="E175" s="34" t="s">
        <v>4170</v>
      </c>
      <c r="F175" s="34" t="s">
        <v>4881</v>
      </c>
      <c r="G175" s="34" t="s">
        <v>4170</v>
      </c>
      <c r="H175" s="34" t="s">
        <v>4170</v>
      </c>
      <c r="I175" s="34" t="s">
        <v>4170</v>
      </c>
      <c r="J175" s="34" t="s">
        <v>4881</v>
      </c>
      <c r="K175" s="34" t="s">
        <v>4170</v>
      </c>
      <c r="L175" s="34" t="s">
        <v>4170</v>
      </c>
      <c r="N175" s="34" t="s">
        <v>3155</v>
      </c>
      <c r="O175" s="34" t="s">
        <v>4881</v>
      </c>
      <c r="P175" s="34" t="s">
        <v>4170</v>
      </c>
      <c r="Q175" s="34" t="s">
        <v>4170</v>
      </c>
      <c r="R175" s="34" t="s">
        <v>4170</v>
      </c>
      <c r="S175" s="34" t="s">
        <v>4170</v>
      </c>
      <c r="T175" s="34" t="s">
        <v>4170</v>
      </c>
      <c r="U175" s="34" t="s">
        <v>4170</v>
      </c>
      <c r="V175" s="34" t="s">
        <v>4170</v>
      </c>
      <c r="W175" s="34" t="s">
        <v>4170</v>
      </c>
      <c r="X175" s="34" t="s">
        <v>4170</v>
      </c>
      <c r="Y175" s="34" t="s">
        <v>4170</v>
      </c>
      <c r="Z175" s="34" t="s">
        <v>4170</v>
      </c>
      <c r="AB175" s="34" t="s">
        <v>3187</v>
      </c>
      <c r="AE175" s="34" t="s">
        <v>3259</v>
      </c>
      <c r="BB175" s="34" t="s">
        <v>3557</v>
      </c>
      <c r="BC175" s="34" t="s">
        <v>4170</v>
      </c>
      <c r="BD175" s="34" t="s">
        <v>4170</v>
      </c>
      <c r="BE175" s="34" t="s">
        <v>4170</v>
      </c>
      <c r="BF175" s="34" t="s">
        <v>4170</v>
      </c>
      <c r="BG175" s="34" t="s">
        <v>4170</v>
      </c>
      <c r="BH175" s="34" t="s">
        <v>4170</v>
      </c>
      <c r="BI175" s="34" t="s">
        <v>4881</v>
      </c>
      <c r="BJ175" s="34" t="s">
        <v>4170</v>
      </c>
      <c r="BR175" s="34" t="s">
        <v>1044</v>
      </c>
      <c r="BS175" s="34" t="s">
        <v>1044</v>
      </c>
      <c r="CR175" s="34" t="s">
        <v>3657</v>
      </c>
      <c r="CU175" s="34" t="s">
        <v>7847</v>
      </c>
      <c r="CV175" s="34" t="s">
        <v>6488</v>
      </c>
      <c r="CW175" s="34" t="s">
        <v>4226</v>
      </c>
      <c r="CX175" s="34" t="s">
        <v>4619</v>
      </c>
      <c r="CY175" s="34" t="s">
        <v>5454</v>
      </c>
      <c r="DC175" s="34" t="s">
        <v>5096</v>
      </c>
      <c r="DE175" s="34" t="s">
        <v>4649</v>
      </c>
      <c r="DF175" s="34" t="s">
        <v>5993</v>
      </c>
    </row>
    <row r="176" spans="1:110">
      <c r="A176" s="34" t="s">
        <v>6486</v>
      </c>
      <c r="B176" s="34" t="s">
        <v>4626</v>
      </c>
      <c r="C176" s="34">
        <v>36</v>
      </c>
      <c r="D176" s="34" t="s">
        <v>442</v>
      </c>
      <c r="E176" s="34" t="s">
        <v>4170</v>
      </c>
      <c r="F176" s="34" t="s">
        <v>4881</v>
      </c>
      <c r="G176" s="34" t="s">
        <v>4170</v>
      </c>
      <c r="H176" s="34" t="s">
        <v>4881</v>
      </c>
      <c r="I176" s="34" t="s">
        <v>4170</v>
      </c>
      <c r="J176" s="34" t="s">
        <v>4170</v>
      </c>
      <c r="K176" s="34" t="s">
        <v>4170</v>
      </c>
      <c r="L176" s="34" t="s">
        <v>4170</v>
      </c>
      <c r="M176" s="34" t="s">
        <v>1041</v>
      </c>
      <c r="N176" s="34" t="s">
        <v>3155</v>
      </c>
      <c r="O176" s="34" t="s">
        <v>4881</v>
      </c>
      <c r="P176" s="34" t="s">
        <v>4170</v>
      </c>
      <c r="Q176" s="34" t="s">
        <v>4170</v>
      </c>
      <c r="R176" s="34" t="s">
        <v>4170</v>
      </c>
      <c r="S176" s="34" t="s">
        <v>4170</v>
      </c>
      <c r="T176" s="34" t="s">
        <v>4170</v>
      </c>
      <c r="U176" s="34" t="s">
        <v>4170</v>
      </c>
      <c r="V176" s="34" t="s">
        <v>4170</v>
      </c>
      <c r="W176" s="34" t="s">
        <v>4170</v>
      </c>
      <c r="X176" s="34" t="s">
        <v>4170</v>
      </c>
      <c r="Y176" s="34" t="s">
        <v>4170</v>
      </c>
      <c r="Z176" s="34" t="s">
        <v>4170</v>
      </c>
      <c r="AB176" s="34" t="s">
        <v>3187</v>
      </c>
      <c r="AD176" s="34" t="s">
        <v>3244</v>
      </c>
      <c r="AG176" s="34" t="s">
        <v>3291</v>
      </c>
      <c r="AH176" s="34" t="s">
        <v>1041</v>
      </c>
      <c r="AI176" s="34" t="s">
        <v>1044</v>
      </c>
      <c r="AJ176" s="34" t="s">
        <v>1044</v>
      </c>
      <c r="AQ176" s="34" t="s">
        <v>3402</v>
      </c>
      <c r="AS176" s="34" t="s">
        <v>3420</v>
      </c>
      <c r="AU176" s="34" t="s">
        <v>3444</v>
      </c>
      <c r="AV176" s="34" t="s">
        <v>154</v>
      </c>
      <c r="AW176" s="34" t="s">
        <v>3452</v>
      </c>
      <c r="AX176" s="34" t="s">
        <v>3476</v>
      </c>
      <c r="AY176" s="34" t="s">
        <v>3253</v>
      </c>
      <c r="BB176" s="34" t="s">
        <v>3557</v>
      </c>
      <c r="BC176" s="34" t="s">
        <v>4170</v>
      </c>
      <c r="BD176" s="34" t="s">
        <v>4170</v>
      </c>
      <c r="BE176" s="34" t="s">
        <v>4170</v>
      </c>
      <c r="BF176" s="34" t="s">
        <v>4170</v>
      </c>
      <c r="BG176" s="34" t="s">
        <v>4170</v>
      </c>
      <c r="BH176" s="34" t="s">
        <v>4170</v>
      </c>
      <c r="BI176" s="34" t="s">
        <v>4881</v>
      </c>
      <c r="BJ176" s="34" t="s">
        <v>4170</v>
      </c>
      <c r="BR176" s="34" t="s">
        <v>1044</v>
      </c>
      <c r="BS176" s="34" t="s">
        <v>1044</v>
      </c>
      <c r="CR176" s="34" t="s">
        <v>3657</v>
      </c>
      <c r="CU176" s="34" t="s">
        <v>7848</v>
      </c>
      <c r="CV176" s="34" t="s">
        <v>6488</v>
      </c>
      <c r="CW176" s="34" t="s">
        <v>4226</v>
      </c>
      <c r="CX176" s="34" t="s">
        <v>4542</v>
      </c>
      <c r="CY176" s="34" t="s">
        <v>5453</v>
      </c>
      <c r="DA176" s="34" t="s">
        <v>4556</v>
      </c>
      <c r="DC176" s="34" t="s">
        <v>5096</v>
      </c>
      <c r="DF176" s="34" t="s">
        <v>5993</v>
      </c>
    </row>
    <row r="177" spans="1:110">
      <c r="A177" s="34" t="s">
        <v>6489</v>
      </c>
      <c r="B177" s="34" t="s">
        <v>4881</v>
      </c>
      <c r="C177" s="34">
        <v>66</v>
      </c>
      <c r="D177" s="34" t="s">
        <v>442</v>
      </c>
      <c r="E177" s="34" t="s">
        <v>4170</v>
      </c>
      <c r="F177" s="34" t="s">
        <v>4881</v>
      </c>
      <c r="G177" s="34" t="s">
        <v>4170</v>
      </c>
      <c r="H177" s="34" t="s">
        <v>4881</v>
      </c>
      <c r="I177" s="34" t="s">
        <v>4170</v>
      </c>
      <c r="J177" s="34" t="s">
        <v>4170</v>
      </c>
      <c r="K177" s="34" t="s">
        <v>4170</v>
      </c>
      <c r="L177" s="34" t="s">
        <v>4170</v>
      </c>
      <c r="M177" s="34" t="s">
        <v>1041</v>
      </c>
      <c r="N177" s="34" t="s">
        <v>3155</v>
      </c>
      <c r="O177" s="34" t="s">
        <v>4881</v>
      </c>
      <c r="P177" s="34" t="s">
        <v>4170</v>
      </c>
      <c r="Q177" s="34" t="s">
        <v>4170</v>
      </c>
      <c r="R177" s="34" t="s">
        <v>4170</v>
      </c>
      <c r="S177" s="34" t="s">
        <v>4170</v>
      </c>
      <c r="T177" s="34" t="s">
        <v>4170</v>
      </c>
      <c r="U177" s="34" t="s">
        <v>4170</v>
      </c>
      <c r="V177" s="34" t="s">
        <v>4170</v>
      </c>
      <c r="W177" s="34" t="s">
        <v>4170</v>
      </c>
      <c r="X177" s="34" t="s">
        <v>4170</v>
      </c>
      <c r="Y177" s="34" t="s">
        <v>4170</v>
      </c>
      <c r="Z177" s="34" t="s">
        <v>4170</v>
      </c>
      <c r="AB177" s="34" t="s">
        <v>3187</v>
      </c>
      <c r="AD177" s="34" t="s">
        <v>3238</v>
      </c>
      <c r="AG177" s="34" t="s">
        <v>3309</v>
      </c>
      <c r="AH177" s="34" t="s">
        <v>1044</v>
      </c>
      <c r="AI177" s="34" t="s">
        <v>1044</v>
      </c>
      <c r="AJ177" s="34" t="s">
        <v>1044</v>
      </c>
      <c r="AK177" s="34" t="s">
        <v>1044</v>
      </c>
      <c r="AM177" s="34" t="s">
        <v>1044</v>
      </c>
      <c r="AN177" s="34" t="s">
        <v>3335</v>
      </c>
      <c r="AP177" s="34" t="s">
        <v>1044</v>
      </c>
      <c r="AY177" s="34" t="s">
        <v>3529</v>
      </c>
      <c r="BA177" s="34" t="s">
        <v>1044</v>
      </c>
      <c r="BB177" s="34" t="s">
        <v>3557</v>
      </c>
      <c r="BC177" s="34" t="s">
        <v>4170</v>
      </c>
      <c r="BD177" s="34" t="s">
        <v>4170</v>
      </c>
      <c r="BE177" s="34" t="s">
        <v>4170</v>
      </c>
      <c r="BF177" s="34" t="s">
        <v>4170</v>
      </c>
      <c r="BG177" s="34" t="s">
        <v>4170</v>
      </c>
      <c r="BH177" s="34" t="s">
        <v>4170</v>
      </c>
      <c r="BI177" s="34" t="s">
        <v>4881</v>
      </c>
      <c r="BJ177" s="34" t="s">
        <v>4170</v>
      </c>
      <c r="BR177" s="34" t="s">
        <v>1044</v>
      </c>
      <c r="BS177" s="34" t="s">
        <v>1044</v>
      </c>
      <c r="CR177" s="34" t="s">
        <v>3657</v>
      </c>
      <c r="CU177" s="34" t="s">
        <v>7849</v>
      </c>
      <c r="CV177" s="34" t="s">
        <v>6491</v>
      </c>
      <c r="CW177" s="34" t="s">
        <v>4226</v>
      </c>
      <c r="CX177" s="34" t="s">
        <v>4546</v>
      </c>
      <c r="CY177" s="34" t="s">
        <v>5455</v>
      </c>
      <c r="CZ177" s="34" t="s">
        <v>4560</v>
      </c>
      <c r="DA177" s="34" t="s">
        <v>4560</v>
      </c>
      <c r="DC177" s="34" t="s">
        <v>5096</v>
      </c>
      <c r="DF177" s="34" t="s">
        <v>5992</v>
      </c>
    </row>
    <row r="178" spans="1:110">
      <c r="A178" s="34" t="s">
        <v>6489</v>
      </c>
      <c r="B178" s="34" t="s">
        <v>4609</v>
      </c>
      <c r="C178" s="34">
        <v>63</v>
      </c>
      <c r="D178" s="34" t="s">
        <v>440</v>
      </c>
      <c r="E178" s="34" t="s">
        <v>4881</v>
      </c>
      <c r="F178" s="34" t="s">
        <v>4170</v>
      </c>
      <c r="G178" s="34" t="s">
        <v>4881</v>
      </c>
      <c r="H178" s="34" t="s">
        <v>4170</v>
      </c>
      <c r="I178" s="34" t="s">
        <v>4170</v>
      </c>
      <c r="J178" s="34" t="s">
        <v>4170</v>
      </c>
      <c r="K178" s="34" t="s">
        <v>4170</v>
      </c>
      <c r="L178" s="34" t="s">
        <v>4170</v>
      </c>
      <c r="M178" s="34" t="s">
        <v>1041</v>
      </c>
      <c r="N178" s="34" t="s">
        <v>3155</v>
      </c>
      <c r="O178" s="34" t="s">
        <v>4881</v>
      </c>
      <c r="P178" s="34" t="s">
        <v>4170</v>
      </c>
      <c r="Q178" s="34" t="s">
        <v>4170</v>
      </c>
      <c r="R178" s="34" t="s">
        <v>4170</v>
      </c>
      <c r="S178" s="34" t="s">
        <v>4170</v>
      </c>
      <c r="T178" s="34" t="s">
        <v>4170</v>
      </c>
      <c r="U178" s="34" t="s">
        <v>4170</v>
      </c>
      <c r="V178" s="34" t="s">
        <v>4170</v>
      </c>
      <c r="W178" s="34" t="s">
        <v>4170</v>
      </c>
      <c r="X178" s="34" t="s">
        <v>4170</v>
      </c>
      <c r="Y178" s="34" t="s">
        <v>4170</v>
      </c>
      <c r="Z178" s="34" t="s">
        <v>4170</v>
      </c>
      <c r="AB178" s="34" t="s">
        <v>3187</v>
      </c>
      <c r="AD178" s="34" t="s">
        <v>3238</v>
      </c>
      <c r="AG178" s="34" t="s">
        <v>3315</v>
      </c>
      <c r="AH178" s="34" t="s">
        <v>1044</v>
      </c>
      <c r="AI178" s="34" t="s">
        <v>1044</v>
      </c>
      <c r="AJ178" s="34" t="s">
        <v>1044</v>
      </c>
      <c r="AK178" s="34" t="s">
        <v>1044</v>
      </c>
      <c r="AM178" s="34" t="s">
        <v>1044</v>
      </c>
      <c r="AN178" s="34" t="s">
        <v>3338</v>
      </c>
      <c r="AP178" s="34" t="s">
        <v>1044</v>
      </c>
      <c r="AY178" s="34" t="s">
        <v>3487</v>
      </c>
      <c r="BA178" s="34" t="s">
        <v>1044</v>
      </c>
      <c r="BB178" s="34" t="s">
        <v>7703</v>
      </c>
      <c r="BC178" s="34" t="s">
        <v>4170</v>
      </c>
      <c r="BD178" s="34" t="s">
        <v>4170</v>
      </c>
      <c r="BE178" s="34" t="s">
        <v>4881</v>
      </c>
      <c r="BF178" s="34" t="s">
        <v>4170</v>
      </c>
      <c r="BG178" s="34" t="s">
        <v>4881</v>
      </c>
      <c r="BH178" s="34" t="s">
        <v>4170</v>
      </c>
      <c r="BI178" s="34" t="s">
        <v>4170</v>
      </c>
      <c r="BJ178" s="34" t="s">
        <v>4170</v>
      </c>
      <c r="BM178" s="34" t="s">
        <v>3564</v>
      </c>
      <c r="BO178" s="34" t="s">
        <v>3564</v>
      </c>
      <c r="BQ178" s="34" t="s">
        <v>3571</v>
      </c>
      <c r="BR178" s="34" t="s">
        <v>1044</v>
      </c>
      <c r="BS178" s="34" t="s">
        <v>1041</v>
      </c>
      <c r="BT178" s="34" t="s">
        <v>1041</v>
      </c>
      <c r="BW178" s="34" t="s">
        <v>1041</v>
      </c>
      <c r="CQ178" s="34" t="s">
        <v>3645</v>
      </c>
      <c r="CR178" s="34" t="s">
        <v>3657</v>
      </c>
      <c r="CU178" s="34" t="s">
        <v>7850</v>
      </c>
      <c r="CV178" s="34" t="s">
        <v>6491</v>
      </c>
      <c r="CW178" s="34" t="s">
        <v>4226</v>
      </c>
      <c r="CX178" s="34" t="s">
        <v>4546</v>
      </c>
      <c r="CY178" s="34" t="s">
        <v>5449</v>
      </c>
      <c r="DA178" s="34" t="s">
        <v>4560</v>
      </c>
      <c r="DB178" s="34" t="s">
        <v>1043</v>
      </c>
      <c r="DC178" s="34" t="s">
        <v>5094</v>
      </c>
      <c r="DF178" s="34" t="s">
        <v>5992</v>
      </c>
    </row>
    <row r="179" spans="1:110">
      <c r="A179" s="34" t="s">
        <v>6493</v>
      </c>
      <c r="B179" s="34" t="s">
        <v>4881</v>
      </c>
      <c r="C179" s="34">
        <v>30</v>
      </c>
      <c r="D179" s="34" t="s">
        <v>442</v>
      </c>
      <c r="E179" s="34" t="s">
        <v>4170</v>
      </c>
      <c r="F179" s="34" t="s">
        <v>4881</v>
      </c>
      <c r="G179" s="34" t="s">
        <v>4170</v>
      </c>
      <c r="H179" s="34" t="s">
        <v>4881</v>
      </c>
      <c r="I179" s="34" t="s">
        <v>4170</v>
      </c>
      <c r="J179" s="34" t="s">
        <v>4170</v>
      </c>
      <c r="K179" s="34" t="s">
        <v>4170</v>
      </c>
      <c r="L179" s="34" t="s">
        <v>4170</v>
      </c>
      <c r="M179" s="34" t="s">
        <v>1041</v>
      </c>
      <c r="N179" s="34" t="s">
        <v>3155</v>
      </c>
      <c r="O179" s="34" t="s">
        <v>4881</v>
      </c>
      <c r="P179" s="34" t="s">
        <v>4170</v>
      </c>
      <c r="Q179" s="34" t="s">
        <v>4170</v>
      </c>
      <c r="R179" s="34" t="s">
        <v>4170</v>
      </c>
      <c r="S179" s="34" t="s">
        <v>4170</v>
      </c>
      <c r="T179" s="34" t="s">
        <v>4170</v>
      </c>
      <c r="U179" s="34" t="s">
        <v>4170</v>
      </c>
      <c r="V179" s="34" t="s">
        <v>4170</v>
      </c>
      <c r="W179" s="34" t="s">
        <v>4170</v>
      </c>
      <c r="X179" s="34" t="s">
        <v>4170</v>
      </c>
      <c r="Y179" s="34" t="s">
        <v>4170</v>
      </c>
      <c r="Z179" s="34" t="s">
        <v>4170</v>
      </c>
      <c r="AB179" s="34" t="s">
        <v>3187</v>
      </c>
      <c r="AD179" s="34" t="s">
        <v>3241</v>
      </c>
      <c r="AG179" s="34" t="s">
        <v>3300</v>
      </c>
      <c r="AH179" s="34" t="s">
        <v>1044</v>
      </c>
      <c r="AI179" s="34" t="s">
        <v>1044</v>
      </c>
      <c r="AJ179" s="34" t="s">
        <v>1044</v>
      </c>
      <c r="AK179" s="34" t="s">
        <v>1044</v>
      </c>
      <c r="AM179" s="34" t="s">
        <v>1044</v>
      </c>
      <c r="AN179" s="34" t="s">
        <v>3329</v>
      </c>
      <c r="AP179" s="34" t="s">
        <v>1044</v>
      </c>
      <c r="AY179" s="34" t="s">
        <v>3487</v>
      </c>
      <c r="BA179" s="34" t="s">
        <v>1044</v>
      </c>
      <c r="BB179" s="34" t="s">
        <v>3557</v>
      </c>
      <c r="BC179" s="34" t="s">
        <v>4170</v>
      </c>
      <c r="BD179" s="34" t="s">
        <v>4170</v>
      </c>
      <c r="BE179" s="34" t="s">
        <v>4170</v>
      </c>
      <c r="BF179" s="34" t="s">
        <v>4170</v>
      </c>
      <c r="BG179" s="34" t="s">
        <v>4170</v>
      </c>
      <c r="BH179" s="34" t="s">
        <v>4170</v>
      </c>
      <c r="BI179" s="34" t="s">
        <v>4881</v>
      </c>
      <c r="BJ179" s="34" t="s">
        <v>4170</v>
      </c>
      <c r="BR179" s="34" t="s">
        <v>1044</v>
      </c>
      <c r="BS179" s="34" t="s">
        <v>1044</v>
      </c>
      <c r="CR179" s="34" t="s">
        <v>3657</v>
      </c>
      <c r="CU179" s="34" t="s">
        <v>7851</v>
      </c>
      <c r="CV179" s="34" t="s">
        <v>6495</v>
      </c>
      <c r="CW179" s="34" t="s">
        <v>4226</v>
      </c>
      <c r="CX179" s="34" t="s">
        <v>4539</v>
      </c>
      <c r="CY179" s="34" t="s">
        <v>5452</v>
      </c>
      <c r="CZ179" s="34" t="s">
        <v>4560</v>
      </c>
      <c r="DA179" s="34" t="s">
        <v>4560</v>
      </c>
      <c r="DC179" s="34" t="s">
        <v>5096</v>
      </c>
    </row>
    <row r="180" spans="1:110">
      <c r="A180" s="34" t="s">
        <v>6496</v>
      </c>
      <c r="B180" s="34" t="s">
        <v>4881</v>
      </c>
      <c r="C180" s="34">
        <v>23</v>
      </c>
      <c r="D180" s="34" t="s">
        <v>442</v>
      </c>
      <c r="E180" s="34" t="s">
        <v>4170</v>
      </c>
      <c r="F180" s="34" t="s">
        <v>4881</v>
      </c>
      <c r="G180" s="34" t="s">
        <v>4170</v>
      </c>
      <c r="H180" s="34" t="s">
        <v>4881</v>
      </c>
      <c r="I180" s="34" t="s">
        <v>4170</v>
      </c>
      <c r="J180" s="34" t="s">
        <v>4170</v>
      </c>
      <c r="K180" s="34" t="s">
        <v>4170</v>
      </c>
      <c r="L180" s="34" t="s">
        <v>4170</v>
      </c>
      <c r="M180" s="34" t="s">
        <v>1041</v>
      </c>
      <c r="N180" s="34" t="s">
        <v>3155</v>
      </c>
      <c r="O180" s="34" t="s">
        <v>4881</v>
      </c>
      <c r="P180" s="34" t="s">
        <v>4170</v>
      </c>
      <c r="Q180" s="34" t="s">
        <v>4170</v>
      </c>
      <c r="R180" s="34" t="s">
        <v>4170</v>
      </c>
      <c r="S180" s="34" t="s">
        <v>4170</v>
      </c>
      <c r="T180" s="34" t="s">
        <v>4170</v>
      </c>
      <c r="U180" s="34" t="s">
        <v>4170</v>
      </c>
      <c r="V180" s="34" t="s">
        <v>4170</v>
      </c>
      <c r="W180" s="34" t="s">
        <v>4170</v>
      </c>
      <c r="X180" s="34" t="s">
        <v>4170</v>
      </c>
      <c r="Y180" s="34" t="s">
        <v>4170</v>
      </c>
      <c r="Z180" s="34" t="s">
        <v>4170</v>
      </c>
      <c r="AB180" s="34" t="s">
        <v>3187</v>
      </c>
      <c r="AD180" s="34" t="s">
        <v>3241</v>
      </c>
      <c r="AE180" s="34" t="s">
        <v>3280</v>
      </c>
      <c r="AG180" s="34" t="s">
        <v>3300</v>
      </c>
      <c r="AH180" s="34" t="s">
        <v>1044</v>
      </c>
      <c r="AI180" s="34" t="s">
        <v>1044</v>
      </c>
      <c r="AJ180" s="34" t="s">
        <v>1044</v>
      </c>
      <c r="AK180" s="34" t="s">
        <v>1044</v>
      </c>
      <c r="AM180" s="34" t="s">
        <v>1041</v>
      </c>
      <c r="AP180" s="34" t="s">
        <v>1041</v>
      </c>
      <c r="AY180" s="34" t="s">
        <v>3508</v>
      </c>
      <c r="BA180" s="34" t="s">
        <v>1044</v>
      </c>
      <c r="BB180" s="34" t="s">
        <v>3557</v>
      </c>
      <c r="BC180" s="34" t="s">
        <v>4170</v>
      </c>
      <c r="BD180" s="34" t="s">
        <v>4170</v>
      </c>
      <c r="BE180" s="34" t="s">
        <v>4170</v>
      </c>
      <c r="BF180" s="34" t="s">
        <v>4170</v>
      </c>
      <c r="BG180" s="34" t="s">
        <v>4170</v>
      </c>
      <c r="BH180" s="34" t="s">
        <v>4170</v>
      </c>
      <c r="BI180" s="34" t="s">
        <v>4881</v>
      </c>
      <c r="BJ180" s="34" t="s">
        <v>4170</v>
      </c>
      <c r="BR180" s="34" t="s">
        <v>1044</v>
      </c>
      <c r="BS180" s="34" t="s">
        <v>1044</v>
      </c>
      <c r="CR180" s="34" t="s">
        <v>3657</v>
      </c>
      <c r="CU180" s="34" t="s">
        <v>7852</v>
      </c>
      <c r="CV180" s="34" t="s">
        <v>6498</v>
      </c>
      <c r="CW180" s="34" t="s">
        <v>4226</v>
      </c>
      <c r="CX180" s="34" t="s">
        <v>4539</v>
      </c>
      <c r="CY180" s="34" t="s">
        <v>5452</v>
      </c>
      <c r="CZ180" s="34" t="s">
        <v>3302</v>
      </c>
      <c r="DA180" s="34" t="s">
        <v>3302</v>
      </c>
      <c r="DC180" s="34" t="s">
        <v>5096</v>
      </c>
      <c r="DD180" s="34" t="s">
        <v>6186</v>
      </c>
      <c r="DF180" s="34" t="s">
        <v>5992</v>
      </c>
    </row>
    <row r="181" spans="1:110">
      <c r="A181" s="34" t="s">
        <v>6499</v>
      </c>
      <c r="B181" s="34" t="s">
        <v>4881</v>
      </c>
      <c r="C181" s="34">
        <v>31</v>
      </c>
      <c r="D181" s="34" t="s">
        <v>440</v>
      </c>
      <c r="E181" s="34" t="s">
        <v>4881</v>
      </c>
      <c r="F181" s="34" t="s">
        <v>4170</v>
      </c>
      <c r="G181" s="34" t="s">
        <v>4881</v>
      </c>
      <c r="H181" s="34" t="s">
        <v>4170</v>
      </c>
      <c r="I181" s="34" t="s">
        <v>4170</v>
      </c>
      <c r="J181" s="34" t="s">
        <v>4170</v>
      </c>
      <c r="K181" s="34" t="s">
        <v>4170</v>
      </c>
      <c r="L181" s="34" t="s">
        <v>4881</v>
      </c>
      <c r="M181" s="34" t="s">
        <v>1041</v>
      </c>
      <c r="N181" s="34" t="s">
        <v>3155</v>
      </c>
      <c r="O181" s="34" t="s">
        <v>4881</v>
      </c>
      <c r="P181" s="34" t="s">
        <v>4170</v>
      </c>
      <c r="Q181" s="34" t="s">
        <v>4170</v>
      </c>
      <c r="R181" s="34" t="s">
        <v>4170</v>
      </c>
      <c r="S181" s="34" t="s">
        <v>4170</v>
      </c>
      <c r="T181" s="34" t="s">
        <v>4170</v>
      </c>
      <c r="U181" s="34" t="s">
        <v>4170</v>
      </c>
      <c r="V181" s="34" t="s">
        <v>4170</v>
      </c>
      <c r="W181" s="34" t="s">
        <v>4170</v>
      </c>
      <c r="X181" s="34" t="s">
        <v>4170</v>
      </c>
      <c r="Y181" s="34" t="s">
        <v>4170</v>
      </c>
      <c r="Z181" s="34" t="s">
        <v>4170</v>
      </c>
      <c r="AB181" s="34" t="s">
        <v>3187</v>
      </c>
      <c r="AD181" s="34" t="s">
        <v>3238</v>
      </c>
      <c r="AG181" s="34" t="s">
        <v>3309</v>
      </c>
      <c r="AH181" s="34" t="s">
        <v>1044</v>
      </c>
      <c r="AI181" s="34" t="s">
        <v>1044</v>
      </c>
      <c r="AJ181" s="34" t="s">
        <v>1044</v>
      </c>
      <c r="AK181" s="34" t="s">
        <v>1044</v>
      </c>
      <c r="AM181" s="34" t="s">
        <v>1044</v>
      </c>
      <c r="AN181" s="34" t="s">
        <v>3335</v>
      </c>
      <c r="AP181" s="34" t="s">
        <v>1044</v>
      </c>
      <c r="AY181" s="34" t="s">
        <v>3487</v>
      </c>
      <c r="BA181" s="34" t="s">
        <v>1044</v>
      </c>
      <c r="BB181" s="34" t="s">
        <v>3557</v>
      </c>
      <c r="BC181" s="34" t="s">
        <v>4170</v>
      </c>
      <c r="BD181" s="34" t="s">
        <v>4170</v>
      </c>
      <c r="BE181" s="34" t="s">
        <v>4170</v>
      </c>
      <c r="BF181" s="34" t="s">
        <v>4170</v>
      </c>
      <c r="BG181" s="34" t="s">
        <v>4170</v>
      </c>
      <c r="BH181" s="34" t="s">
        <v>4170</v>
      </c>
      <c r="BI181" s="34" t="s">
        <v>4881</v>
      </c>
      <c r="BJ181" s="34" t="s">
        <v>4170</v>
      </c>
      <c r="BR181" s="34" t="s">
        <v>1044</v>
      </c>
      <c r="BS181" s="34" t="s">
        <v>1044</v>
      </c>
      <c r="CR181" s="34" t="s">
        <v>3657</v>
      </c>
      <c r="CU181" s="34" t="s">
        <v>7853</v>
      </c>
      <c r="CV181" s="34" t="s">
        <v>5599</v>
      </c>
      <c r="CW181" s="34" t="s">
        <v>4226</v>
      </c>
      <c r="CX181" s="34" t="s">
        <v>4539</v>
      </c>
      <c r="CY181" s="34" t="s">
        <v>5446</v>
      </c>
      <c r="CZ181" s="34" t="s">
        <v>4560</v>
      </c>
      <c r="DA181" s="34" t="s">
        <v>4560</v>
      </c>
      <c r="DC181" s="34" t="s">
        <v>5096</v>
      </c>
      <c r="DF181" s="34" t="s">
        <v>5992</v>
      </c>
    </row>
    <row r="182" spans="1:110">
      <c r="A182" s="34" t="s">
        <v>6499</v>
      </c>
      <c r="B182" s="34" t="s">
        <v>4609</v>
      </c>
      <c r="C182" s="34">
        <v>3</v>
      </c>
      <c r="D182" s="34" t="s">
        <v>440</v>
      </c>
      <c r="E182" s="34" t="s">
        <v>4881</v>
      </c>
      <c r="F182" s="34" t="s">
        <v>4170</v>
      </c>
      <c r="G182" s="34" t="s">
        <v>4170</v>
      </c>
      <c r="H182" s="34" t="s">
        <v>4170</v>
      </c>
      <c r="I182" s="34" t="s">
        <v>4881</v>
      </c>
      <c r="J182" s="34" t="s">
        <v>4170</v>
      </c>
      <c r="K182" s="34" t="s">
        <v>4170</v>
      </c>
      <c r="L182" s="34" t="s">
        <v>4170</v>
      </c>
      <c r="N182" s="34" t="s">
        <v>3155</v>
      </c>
      <c r="O182" s="34" t="s">
        <v>4881</v>
      </c>
      <c r="P182" s="34" t="s">
        <v>4170</v>
      </c>
      <c r="Q182" s="34" t="s">
        <v>4170</v>
      </c>
      <c r="R182" s="34" t="s">
        <v>4170</v>
      </c>
      <c r="S182" s="34" t="s">
        <v>4170</v>
      </c>
      <c r="T182" s="34" t="s">
        <v>4170</v>
      </c>
      <c r="U182" s="34" t="s">
        <v>4170</v>
      </c>
      <c r="V182" s="34" t="s">
        <v>4170</v>
      </c>
      <c r="W182" s="34" t="s">
        <v>4170</v>
      </c>
      <c r="X182" s="34" t="s">
        <v>4170</v>
      </c>
      <c r="Y182" s="34" t="s">
        <v>4170</v>
      </c>
      <c r="Z182" s="34" t="s">
        <v>4170</v>
      </c>
      <c r="AB182" s="34" t="s">
        <v>3187</v>
      </c>
      <c r="AE182" s="34" t="s">
        <v>3253</v>
      </c>
      <c r="BR182" s="34" t="s">
        <v>1044</v>
      </c>
      <c r="BS182" s="34" t="s">
        <v>1044</v>
      </c>
      <c r="CR182" s="34" t="s">
        <v>3657</v>
      </c>
      <c r="CU182" s="34" t="s">
        <v>7854</v>
      </c>
      <c r="CV182" s="34" t="s">
        <v>5599</v>
      </c>
      <c r="CW182" s="34" t="s">
        <v>4226</v>
      </c>
      <c r="CX182" s="34" t="s">
        <v>4608</v>
      </c>
      <c r="CY182" s="34" t="s">
        <v>5444</v>
      </c>
      <c r="DE182" s="34" t="s">
        <v>4650</v>
      </c>
      <c r="DF182" s="34" t="s">
        <v>5992</v>
      </c>
    </row>
    <row r="183" spans="1:110">
      <c r="A183" s="34" t="s">
        <v>6499</v>
      </c>
      <c r="B183" s="34" t="s">
        <v>4848</v>
      </c>
      <c r="C183" s="34">
        <v>5</v>
      </c>
      <c r="D183" s="34" t="s">
        <v>440</v>
      </c>
      <c r="E183" s="34" t="s">
        <v>4881</v>
      </c>
      <c r="F183" s="34" t="s">
        <v>4170</v>
      </c>
      <c r="G183" s="34" t="s">
        <v>4170</v>
      </c>
      <c r="H183" s="34" t="s">
        <v>4170</v>
      </c>
      <c r="I183" s="34" t="s">
        <v>4881</v>
      </c>
      <c r="J183" s="34" t="s">
        <v>4170</v>
      </c>
      <c r="K183" s="34" t="s">
        <v>4170</v>
      </c>
      <c r="L183" s="34" t="s">
        <v>4170</v>
      </c>
      <c r="N183" s="34" t="s">
        <v>3155</v>
      </c>
      <c r="O183" s="34" t="s">
        <v>4881</v>
      </c>
      <c r="P183" s="34" t="s">
        <v>4170</v>
      </c>
      <c r="Q183" s="34" t="s">
        <v>4170</v>
      </c>
      <c r="R183" s="34" t="s">
        <v>4170</v>
      </c>
      <c r="S183" s="34" t="s">
        <v>4170</v>
      </c>
      <c r="T183" s="34" t="s">
        <v>4170</v>
      </c>
      <c r="U183" s="34" t="s">
        <v>4170</v>
      </c>
      <c r="V183" s="34" t="s">
        <v>4170</v>
      </c>
      <c r="W183" s="34" t="s">
        <v>4170</v>
      </c>
      <c r="X183" s="34" t="s">
        <v>4170</v>
      </c>
      <c r="Y183" s="34" t="s">
        <v>4170</v>
      </c>
      <c r="Z183" s="34" t="s">
        <v>4170</v>
      </c>
      <c r="AB183" s="34" t="s">
        <v>3187</v>
      </c>
      <c r="AE183" s="34" t="s">
        <v>3253</v>
      </c>
      <c r="BB183" s="34" t="s">
        <v>3557</v>
      </c>
      <c r="BC183" s="34" t="s">
        <v>4170</v>
      </c>
      <c r="BD183" s="34" t="s">
        <v>4170</v>
      </c>
      <c r="BE183" s="34" t="s">
        <v>4170</v>
      </c>
      <c r="BF183" s="34" t="s">
        <v>4170</v>
      </c>
      <c r="BG183" s="34" t="s">
        <v>4170</v>
      </c>
      <c r="BH183" s="34" t="s">
        <v>4170</v>
      </c>
      <c r="BI183" s="34" t="s">
        <v>4881</v>
      </c>
      <c r="BJ183" s="34" t="s">
        <v>4170</v>
      </c>
      <c r="BR183" s="34" t="s">
        <v>1044</v>
      </c>
      <c r="BS183" s="34" t="s">
        <v>1044</v>
      </c>
      <c r="CR183" s="34" t="s">
        <v>3657</v>
      </c>
      <c r="CU183" s="34" t="s">
        <v>7855</v>
      </c>
      <c r="CV183" s="34" t="s">
        <v>5599</v>
      </c>
      <c r="CW183" s="34" t="s">
        <v>4226</v>
      </c>
      <c r="CX183" s="34" t="s">
        <v>4608</v>
      </c>
      <c r="CY183" s="34" t="s">
        <v>5444</v>
      </c>
      <c r="DC183" s="34" t="s">
        <v>5096</v>
      </c>
      <c r="DE183" s="34" t="s">
        <v>4650</v>
      </c>
      <c r="DF183" s="34" t="s">
        <v>5992</v>
      </c>
    </row>
    <row r="184" spans="1:110">
      <c r="A184" s="34" t="s">
        <v>6501</v>
      </c>
      <c r="B184" s="34" t="s">
        <v>4881</v>
      </c>
      <c r="C184" s="34">
        <v>39</v>
      </c>
      <c r="D184" s="34" t="s">
        <v>440</v>
      </c>
      <c r="E184" s="34" t="s">
        <v>4881</v>
      </c>
      <c r="F184" s="34" t="s">
        <v>4170</v>
      </c>
      <c r="G184" s="34" t="s">
        <v>4881</v>
      </c>
      <c r="H184" s="34" t="s">
        <v>4170</v>
      </c>
      <c r="I184" s="34" t="s">
        <v>4170</v>
      </c>
      <c r="J184" s="34" t="s">
        <v>4170</v>
      </c>
      <c r="K184" s="34" t="s">
        <v>4170</v>
      </c>
      <c r="L184" s="34" t="s">
        <v>4881</v>
      </c>
      <c r="M184" s="34" t="s">
        <v>1041</v>
      </c>
      <c r="N184" s="34" t="s">
        <v>3155</v>
      </c>
      <c r="O184" s="34" t="s">
        <v>4881</v>
      </c>
      <c r="P184" s="34" t="s">
        <v>4170</v>
      </c>
      <c r="Q184" s="34" t="s">
        <v>4170</v>
      </c>
      <c r="R184" s="34" t="s">
        <v>4170</v>
      </c>
      <c r="S184" s="34" t="s">
        <v>4170</v>
      </c>
      <c r="T184" s="34" t="s">
        <v>4170</v>
      </c>
      <c r="U184" s="34" t="s">
        <v>4170</v>
      </c>
      <c r="V184" s="34" t="s">
        <v>4170</v>
      </c>
      <c r="W184" s="34" t="s">
        <v>4170</v>
      </c>
      <c r="X184" s="34" t="s">
        <v>4170</v>
      </c>
      <c r="Y184" s="34" t="s">
        <v>4170</v>
      </c>
      <c r="Z184" s="34" t="s">
        <v>4170</v>
      </c>
      <c r="AB184" s="34" t="s">
        <v>3187</v>
      </c>
      <c r="AD184" s="34" t="s">
        <v>3247</v>
      </c>
      <c r="AG184" s="34" t="s">
        <v>3300</v>
      </c>
      <c r="AH184" s="34" t="s">
        <v>1044</v>
      </c>
      <c r="AI184" s="34" t="s">
        <v>1044</v>
      </c>
      <c r="AJ184" s="34" t="s">
        <v>1044</v>
      </c>
      <c r="AK184" s="34" t="s">
        <v>1044</v>
      </c>
      <c r="AM184" s="34" t="s">
        <v>1044</v>
      </c>
      <c r="AN184" s="34" t="s">
        <v>3350</v>
      </c>
      <c r="AP184" s="34" t="s">
        <v>1041</v>
      </c>
      <c r="AY184" s="34" t="s">
        <v>3508</v>
      </c>
      <c r="BA184" s="34" t="s">
        <v>1044</v>
      </c>
      <c r="BB184" s="34" t="s">
        <v>3557</v>
      </c>
      <c r="BC184" s="34" t="s">
        <v>4170</v>
      </c>
      <c r="BD184" s="34" t="s">
        <v>4170</v>
      </c>
      <c r="BE184" s="34" t="s">
        <v>4170</v>
      </c>
      <c r="BF184" s="34" t="s">
        <v>4170</v>
      </c>
      <c r="BG184" s="34" t="s">
        <v>4170</v>
      </c>
      <c r="BH184" s="34" t="s">
        <v>4170</v>
      </c>
      <c r="BI184" s="34" t="s">
        <v>4881</v>
      </c>
      <c r="BJ184" s="34" t="s">
        <v>4170</v>
      </c>
      <c r="BR184" s="34" t="s">
        <v>1041</v>
      </c>
      <c r="BS184" s="34" t="s">
        <v>1041</v>
      </c>
      <c r="BT184" s="34" t="s">
        <v>1041</v>
      </c>
      <c r="BW184" s="34" t="s">
        <v>1041</v>
      </c>
      <c r="CQ184" s="34" t="s">
        <v>3642</v>
      </c>
      <c r="CR184" s="34" t="s">
        <v>3657</v>
      </c>
      <c r="CU184" s="34" t="s">
        <v>7856</v>
      </c>
      <c r="CV184" s="34" t="s">
        <v>6502</v>
      </c>
      <c r="CW184" s="34" t="s">
        <v>4226</v>
      </c>
      <c r="CX184" s="34" t="s">
        <v>4542</v>
      </c>
      <c r="CY184" s="34" t="s">
        <v>5447</v>
      </c>
      <c r="CZ184" s="34" t="s">
        <v>4560</v>
      </c>
      <c r="DA184" s="34" t="s">
        <v>4560</v>
      </c>
      <c r="DC184" s="34" t="s">
        <v>5096</v>
      </c>
    </row>
    <row r="185" spans="1:110">
      <c r="A185" s="34" t="s">
        <v>6501</v>
      </c>
      <c r="B185" s="34" t="s">
        <v>4609</v>
      </c>
      <c r="C185" s="34">
        <v>5</v>
      </c>
      <c r="D185" s="34" t="s">
        <v>442</v>
      </c>
      <c r="E185" s="34" t="s">
        <v>4170</v>
      </c>
      <c r="F185" s="34" t="s">
        <v>4881</v>
      </c>
      <c r="G185" s="34" t="s">
        <v>4170</v>
      </c>
      <c r="H185" s="34" t="s">
        <v>4170</v>
      </c>
      <c r="I185" s="34" t="s">
        <v>4170</v>
      </c>
      <c r="J185" s="34" t="s">
        <v>4881</v>
      </c>
      <c r="K185" s="34" t="s">
        <v>4170</v>
      </c>
      <c r="L185" s="34" t="s">
        <v>4170</v>
      </c>
      <c r="N185" s="34" t="s">
        <v>7857</v>
      </c>
      <c r="O185" s="34" t="s">
        <v>4881</v>
      </c>
      <c r="P185" s="34" t="s">
        <v>4170</v>
      </c>
      <c r="Q185" s="34" t="s">
        <v>4170</v>
      </c>
      <c r="R185" s="34" t="s">
        <v>4170</v>
      </c>
      <c r="S185" s="34" t="s">
        <v>4170</v>
      </c>
      <c r="T185" s="34" t="s">
        <v>4881</v>
      </c>
      <c r="U185" s="34" t="s">
        <v>4170</v>
      </c>
      <c r="V185" s="34" t="s">
        <v>4170</v>
      </c>
      <c r="W185" s="34" t="s">
        <v>4170</v>
      </c>
      <c r="X185" s="34" t="s">
        <v>4170</v>
      </c>
      <c r="Y185" s="34" t="s">
        <v>4170</v>
      </c>
      <c r="Z185" s="34" t="s">
        <v>4170</v>
      </c>
      <c r="AB185" s="34" t="s">
        <v>3217</v>
      </c>
      <c r="AE185" s="34" t="s">
        <v>3256</v>
      </c>
      <c r="BB185" s="34" t="s">
        <v>3557</v>
      </c>
      <c r="BC185" s="34" t="s">
        <v>4170</v>
      </c>
      <c r="BD185" s="34" t="s">
        <v>4170</v>
      </c>
      <c r="BE185" s="34" t="s">
        <v>4170</v>
      </c>
      <c r="BF185" s="34" t="s">
        <v>4170</v>
      </c>
      <c r="BG185" s="34" t="s">
        <v>4170</v>
      </c>
      <c r="BH185" s="34" t="s">
        <v>4170</v>
      </c>
      <c r="BI185" s="34" t="s">
        <v>4881</v>
      </c>
      <c r="BJ185" s="34" t="s">
        <v>4170</v>
      </c>
      <c r="BR185" s="34" t="s">
        <v>1044</v>
      </c>
      <c r="BS185" s="34" t="s">
        <v>1044</v>
      </c>
      <c r="CR185" s="34" t="s">
        <v>3663</v>
      </c>
      <c r="CU185" s="34" t="s">
        <v>7858</v>
      </c>
      <c r="CV185" s="34" t="s">
        <v>6502</v>
      </c>
      <c r="CW185" s="34" t="s">
        <v>4226</v>
      </c>
      <c r="CX185" s="34" t="s">
        <v>4608</v>
      </c>
      <c r="CY185" s="34" t="s">
        <v>5450</v>
      </c>
      <c r="DC185" s="34" t="s">
        <v>5096</v>
      </c>
      <c r="DE185" s="34" t="s">
        <v>4649</v>
      </c>
    </row>
    <row r="186" spans="1:110">
      <c r="A186" s="34" t="s">
        <v>6503</v>
      </c>
      <c r="B186" s="34" t="s">
        <v>4881</v>
      </c>
      <c r="C186" s="34">
        <v>33</v>
      </c>
      <c r="D186" s="34" t="s">
        <v>440</v>
      </c>
      <c r="E186" s="34" t="s">
        <v>4881</v>
      </c>
      <c r="F186" s="34" t="s">
        <v>4170</v>
      </c>
      <c r="G186" s="34" t="s">
        <v>4881</v>
      </c>
      <c r="H186" s="34" t="s">
        <v>4170</v>
      </c>
      <c r="I186" s="34" t="s">
        <v>4170</v>
      </c>
      <c r="J186" s="34" t="s">
        <v>4170</v>
      </c>
      <c r="K186" s="34" t="s">
        <v>4170</v>
      </c>
      <c r="L186" s="34" t="s">
        <v>4881</v>
      </c>
      <c r="M186" s="34" t="s">
        <v>1041</v>
      </c>
      <c r="N186" s="34" t="s">
        <v>3155</v>
      </c>
      <c r="O186" s="34" t="s">
        <v>4881</v>
      </c>
      <c r="P186" s="34" t="s">
        <v>4170</v>
      </c>
      <c r="Q186" s="34" t="s">
        <v>4170</v>
      </c>
      <c r="R186" s="34" t="s">
        <v>4170</v>
      </c>
      <c r="S186" s="34" t="s">
        <v>4170</v>
      </c>
      <c r="T186" s="34" t="s">
        <v>4170</v>
      </c>
      <c r="U186" s="34" t="s">
        <v>4170</v>
      </c>
      <c r="V186" s="34" t="s">
        <v>4170</v>
      </c>
      <c r="W186" s="34" t="s">
        <v>4170</v>
      </c>
      <c r="X186" s="34" t="s">
        <v>4170</v>
      </c>
      <c r="Y186" s="34" t="s">
        <v>4170</v>
      </c>
      <c r="Z186" s="34" t="s">
        <v>4170</v>
      </c>
      <c r="AB186" s="34" t="s">
        <v>3187</v>
      </c>
      <c r="AD186" s="34" t="s">
        <v>3241</v>
      </c>
      <c r="AG186" s="34" t="s">
        <v>3291</v>
      </c>
      <c r="AH186" s="34" t="s">
        <v>1041</v>
      </c>
      <c r="AI186" s="34" t="s">
        <v>1044</v>
      </c>
      <c r="AJ186" s="34" t="s">
        <v>1044</v>
      </c>
      <c r="AQ186" s="34" t="s">
        <v>3399</v>
      </c>
      <c r="AS186" s="34" t="s">
        <v>3426</v>
      </c>
      <c r="AU186" s="34" t="s">
        <v>3444</v>
      </c>
      <c r="AV186" s="34" t="s">
        <v>3449</v>
      </c>
      <c r="AW186" s="34" t="s">
        <v>3452</v>
      </c>
      <c r="AX186" s="34" t="s">
        <v>3473</v>
      </c>
      <c r="AY186" s="34" t="s">
        <v>3493</v>
      </c>
      <c r="BB186" s="34" t="s">
        <v>3557</v>
      </c>
      <c r="BC186" s="34" t="s">
        <v>4170</v>
      </c>
      <c r="BD186" s="34" t="s">
        <v>4170</v>
      </c>
      <c r="BE186" s="34" t="s">
        <v>4170</v>
      </c>
      <c r="BF186" s="34" t="s">
        <v>4170</v>
      </c>
      <c r="BG186" s="34" t="s">
        <v>4170</v>
      </c>
      <c r="BH186" s="34" t="s">
        <v>4170</v>
      </c>
      <c r="BI186" s="34" t="s">
        <v>4881</v>
      </c>
      <c r="BJ186" s="34" t="s">
        <v>4170</v>
      </c>
      <c r="BR186" s="34" t="s">
        <v>1044</v>
      </c>
      <c r="BS186" s="34" t="s">
        <v>1041</v>
      </c>
      <c r="BT186" s="34" t="s">
        <v>1044</v>
      </c>
      <c r="BU186" s="34" t="s">
        <v>3581</v>
      </c>
      <c r="CR186" s="34" t="s">
        <v>3657</v>
      </c>
      <c r="CU186" s="34" t="s">
        <v>7859</v>
      </c>
      <c r="CV186" s="34" t="s">
        <v>6505</v>
      </c>
      <c r="CW186" s="34" t="s">
        <v>4226</v>
      </c>
      <c r="CX186" s="34" t="s">
        <v>4539</v>
      </c>
      <c r="CY186" s="34" t="s">
        <v>5446</v>
      </c>
      <c r="CZ186" s="34" t="s">
        <v>4556</v>
      </c>
      <c r="DA186" s="34" t="s">
        <v>4556</v>
      </c>
      <c r="DC186" s="34" t="s">
        <v>5096</v>
      </c>
      <c r="DF186" s="34" t="s">
        <v>5992</v>
      </c>
    </row>
    <row r="187" spans="1:110">
      <c r="A187" s="34" t="s">
        <v>6503</v>
      </c>
      <c r="B187" s="34" t="s">
        <v>4609</v>
      </c>
      <c r="C187" s="34">
        <v>10</v>
      </c>
      <c r="D187" s="34" t="s">
        <v>442</v>
      </c>
      <c r="E187" s="34" t="s">
        <v>4170</v>
      </c>
      <c r="F187" s="34" t="s">
        <v>4881</v>
      </c>
      <c r="G187" s="34" t="s">
        <v>4170</v>
      </c>
      <c r="H187" s="34" t="s">
        <v>4170</v>
      </c>
      <c r="I187" s="34" t="s">
        <v>4170</v>
      </c>
      <c r="J187" s="34" t="s">
        <v>4881</v>
      </c>
      <c r="K187" s="34" t="s">
        <v>4170</v>
      </c>
      <c r="L187" s="34" t="s">
        <v>4170</v>
      </c>
      <c r="N187" s="34" t="s">
        <v>3155</v>
      </c>
      <c r="O187" s="34" t="s">
        <v>4881</v>
      </c>
      <c r="P187" s="34" t="s">
        <v>4170</v>
      </c>
      <c r="Q187" s="34" t="s">
        <v>4170</v>
      </c>
      <c r="R187" s="34" t="s">
        <v>4170</v>
      </c>
      <c r="S187" s="34" t="s">
        <v>4170</v>
      </c>
      <c r="T187" s="34" t="s">
        <v>4170</v>
      </c>
      <c r="U187" s="34" t="s">
        <v>4170</v>
      </c>
      <c r="V187" s="34" t="s">
        <v>4170</v>
      </c>
      <c r="W187" s="34" t="s">
        <v>4170</v>
      </c>
      <c r="X187" s="34" t="s">
        <v>4170</v>
      </c>
      <c r="Y187" s="34" t="s">
        <v>4170</v>
      </c>
      <c r="Z187" s="34" t="s">
        <v>4170</v>
      </c>
      <c r="AB187" s="34" t="s">
        <v>3187</v>
      </c>
      <c r="AE187" s="34" t="s">
        <v>3259</v>
      </c>
      <c r="BB187" s="34" t="s">
        <v>3557</v>
      </c>
      <c r="BC187" s="34" t="s">
        <v>4170</v>
      </c>
      <c r="BD187" s="34" t="s">
        <v>4170</v>
      </c>
      <c r="BE187" s="34" t="s">
        <v>4170</v>
      </c>
      <c r="BF187" s="34" t="s">
        <v>4170</v>
      </c>
      <c r="BG187" s="34" t="s">
        <v>4170</v>
      </c>
      <c r="BH187" s="34" t="s">
        <v>4170</v>
      </c>
      <c r="BI187" s="34" t="s">
        <v>4881</v>
      </c>
      <c r="BJ187" s="34" t="s">
        <v>4170</v>
      </c>
      <c r="BR187" s="34" t="s">
        <v>1044</v>
      </c>
      <c r="BS187" s="34" t="s">
        <v>1044</v>
      </c>
      <c r="CR187" s="34" t="s">
        <v>3657</v>
      </c>
      <c r="CU187" s="34" t="s">
        <v>7860</v>
      </c>
      <c r="CV187" s="34" t="s">
        <v>6505</v>
      </c>
      <c r="CW187" s="34" t="s">
        <v>4226</v>
      </c>
      <c r="CX187" s="34" t="s">
        <v>4619</v>
      </c>
      <c r="CY187" s="34" t="s">
        <v>5454</v>
      </c>
      <c r="DC187" s="34" t="s">
        <v>5096</v>
      </c>
      <c r="DE187" s="34" t="s">
        <v>4649</v>
      </c>
      <c r="DF187" s="34" t="s">
        <v>5992</v>
      </c>
    </row>
    <row r="188" spans="1:110">
      <c r="A188" s="34" t="s">
        <v>6503</v>
      </c>
      <c r="B188" s="34" t="s">
        <v>4848</v>
      </c>
      <c r="C188" s="34">
        <v>61</v>
      </c>
      <c r="D188" s="34" t="s">
        <v>440</v>
      </c>
      <c r="E188" s="34" t="s">
        <v>4881</v>
      </c>
      <c r="F188" s="34" t="s">
        <v>4170</v>
      </c>
      <c r="G188" s="34" t="s">
        <v>4881</v>
      </c>
      <c r="H188" s="34" t="s">
        <v>4170</v>
      </c>
      <c r="I188" s="34" t="s">
        <v>4170</v>
      </c>
      <c r="J188" s="34" t="s">
        <v>4170</v>
      </c>
      <c r="K188" s="34" t="s">
        <v>4170</v>
      </c>
      <c r="L188" s="34" t="s">
        <v>4170</v>
      </c>
      <c r="M188" s="34" t="s">
        <v>1041</v>
      </c>
      <c r="N188" s="34" t="s">
        <v>3155</v>
      </c>
      <c r="O188" s="34" t="s">
        <v>4881</v>
      </c>
      <c r="P188" s="34" t="s">
        <v>4170</v>
      </c>
      <c r="Q188" s="34" t="s">
        <v>4170</v>
      </c>
      <c r="R188" s="34" t="s">
        <v>4170</v>
      </c>
      <c r="S188" s="34" t="s">
        <v>4170</v>
      </c>
      <c r="T188" s="34" t="s">
        <v>4170</v>
      </c>
      <c r="U188" s="34" t="s">
        <v>4170</v>
      </c>
      <c r="V188" s="34" t="s">
        <v>4170</v>
      </c>
      <c r="W188" s="34" t="s">
        <v>4170</v>
      </c>
      <c r="X188" s="34" t="s">
        <v>4170</v>
      </c>
      <c r="Y188" s="34" t="s">
        <v>4170</v>
      </c>
      <c r="Z188" s="34" t="s">
        <v>4170</v>
      </c>
      <c r="AB188" s="34" t="s">
        <v>3187</v>
      </c>
      <c r="AD188" s="34" t="s">
        <v>3238</v>
      </c>
      <c r="AG188" s="34" t="s">
        <v>3312</v>
      </c>
      <c r="AH188" s="34" t="s">
        <v>1044</v>
      </c>
      <c r="AI188" s="34" t="s">
        <v>1044</v>
      </c>
      <c r="AJ188" s="34" t="s">
        <v>1044</v>
      </c>
      <c r="AK188" s="34" t="s">
        <v>1044</v>
      </c>
      <c r="AM188" s="34" t="s">
        <v>1044</v>
      </c>
      <c r="AN188" s="34" t="s">
        <v>3312</v>
      </c>
      <c r="AP188" s="34" t="s">
        <v>1044</v>
      </c>
      <c r="AY188" s="34" t="s">
        <v>3487</v>
      </c>
      <c r="BA188" s="34" t="s">
        <v>1044</v>
      </c>
      <c r="BB188" s="34" t="s">
        <v>3557</v>
      </c>
      <c r="BC188" s="34" t="s">
        <v>4170</v>
      </c>
      <c r="BD188" s="34" t="s">
        <v>4170</v>
      </c>
      <c r="BE188" s="34" t="s">
        <v>4170</v>
      </c>
      <c r="BF188" s="34" t="s">
        <v>4170</v>
      </c>
      <c r="BG188" s="34" t="s">
        <v>4170</v>
      </c>
      <c r="BH188" s="34" t="s">
        <v>4170</v>
      </c>
      <c r="BI188" s="34" t="s">
        <v>4881</v>
      </c>
      <c r="BJ188" s="34" t="s">
        <v>4170</v>
      </c>
      <c r="BR188" s="34" t="s">
        <v>1044</v>
      </c>
      <c r="BS188" s="34" t="s">
        <v>1041</v>
      </c>
      <c r="BT188" s="34" t="s">
        <v>1044</v>
      </c>
      <c r="BU188" s="34" t="s">
        <v>3581</v>
      </c>
      <c r="CR188" s="34" t="s">
        <v>3657</v>
      </c>
      <c r="CU188" s="34" t="s">
        <v>7861</v>
      </c>
      <c r="CV188" s="34" t="s">
        <v>6505</v>
      </c>
      <c r="CW188" s="34" t="s">
        <v>4226</v>
      </c>
      <c r="CX188" s="34" t="s">
        <v>4546</v>
      </c>
      <c r="CY188" s="34" t="s">
        <v>5449</v>
      </c>
      <c r="DA188" s="34" t="s">
        <v>4560</v>
      </c>
      <c r="DC188" s="34" t="s">
        <v>5096</v>
      </c>
      <c r="DF188" s="34" t="s">
        <v>5992</v>
      </c>
    </row>
    <row r="189" spans="1:110">
      <c r="A189" s="34" t="s">
        <v>6506</v>
      </c>
      <c r="B189" s="34" t="s">
        <v>4881</v>
      </c>
      <c r="C189" s="34">
        <v>23</v>
      </c>
      <c r="D189" s="34" t="s">
        <v>440</v>
      </c>
      <c r="E189" s="34" t="s">
        <v>4881</v>
      </c>
      <c r="F189" s="34" t="s">
        <v>4170</v>
      </c>
      <c r="G189" s="34" t="s">
        <v>4881</v>
      </c>
      <c r="H189" s="34" t="s">
        <v>4170</v>
      </c>
      <c r="I189" s="34" t="s">
        <v>4170</v>
      </c>
      <c r="J189" s="34" t="s">
        <v>4170</v>
      </c>
      <c r="K189" s="34" t="s">
        <v>4170</v>
      </c>
      <c r="L189" s="34" t="s">
        <v>4881</v>
      </c>
      <c r="M189" s="34" t="s">
        <v>1041</v>
      </c>
      <c r="N189" s="34" t="s">
        <v>3155</v>
      </c>
      <c r="O189" s="34" t="s">
        <v>4881</v>
      </c>
      <c r="P189" s="34" t="s">
        <v>4170</v>
      </c>
      <c r="Q189" s="34" t="s">
        <v>4170</v>
      </c>
      <c r="R189" s="34" t="s">
        <v>4170</v>
      </c>
      <c r="S189" s="34" t="s">
        <v>4170</v>
      </c>
      <c r="T189" s="34" t="s">
        <v>4170</v>
      </c>
      <c r="U189" s="34" t="s">
        <v>4170</v>
      </c>
      <c r="V189" s="34" t="s">
        <v>4170</v>
      </c>
      <c r="W189" s="34" t="s">
        <v>4170</v>
      </c>
      <c r="X189" s="34" t="s">
        <v>4170</v>
      </c>
      <c r="Y189" s="34" t="s">
        <v>4170</v>
      </c>
      <c r="Z189" s="34" t="s">
        <v>4170</v>
      </c>
      <c r="AB189" s="34" t="s">
        <v>3187</v>
      </c>
      <c r="AD189" s="34" t="s">
        <v>3238</v>
      </c>
      <c r="AE189" s="34" t="s">
        <v>3253</v>
      </c>
      <c r="AG189" s="34" t="s">
        <v>3300</v>
      </c>
      <c r="AH189" s="34" t="s">
        <v>1044</v>
      </c>
      <c r="AI189" s="34" t="s">
        <v>1044</v>
      </c>
      <c r="AJ189" s="34" t="s">
        <v>1044</v>
      </c>
      <c r="AK189" s="34" t="s">
        <v>1044</v>
      </c>
      <c r="AM189" s="34" t="s">
        <v>1041</v>
      </c>
      <c r="AP189" s="34" t="s">
        <v>1041</v>
      </c>
      <c r="AY189" s="34" t="s">
        <v>3493</v>
      </c>
      <c r="BA189" s="34" t="s">
        <v>1044</v>
      </c>
      <c r="BB189" s="34" t="s">
        <v>3557</v>
      </c>
      <c r="BC189" s="34" t="s">
        <v>4170</v>
      </c>
      <c r="BD189" s="34" t="s">
        <v>4170</v>
      </c>
      <c r="BE189" s="34" t="s">
        <v>4170</v>
      </c>
      <c r="BF189" s="34" t="s">
        <v>4170</v>
      </c>
      <c r="BG189" s="34" t="s">
        <v>4170</v>
      </c>
      <c r="BH189" s="34" t="s">
        <v>4170</v>
      </c>
      <c r="BI189" s="34" t="s">
        <v>4881</v>
      </c>
      <c r="BJ189" s="34" t="s">
        <v>4170</v>
      </c>
      <c r="BR189" s="34" t="s">
        <v>1044</v>
      </c>
      <c r="BS189" s="34" t="s">
        <v>1044</v>
      </c>
      <c r="CR189" s="34" t="s">
        <v>3657</v>
      </c>
      <c r="CU189" s="34" t="s">
        <v>7862</v>
      </c>
      <c r="CV189" s="34" t="s">
        <v>6508</v>
      </c>
      <c r="CW189" s="34" t="s">
        <v>4226</v>
      </c>
      <c r="CX189" s="34" t="s">
        <v>4539</v>
      </c>
      <c r="CY189" s="34" t="s">
        <v>5446</v>
      </c>
      <c r="CZ189" s="34" t="s">
        <v>3302</v>
      </c>
      <c r="DA189" s="34" t="s">
        <v>3302</v>
      </c>
      <c r="DC189" s="34" t="s">
        <v>5096</v>
      </c>
      <c r="DD189" s="34" t="s">
        <v>6186</v>
      </c>
    </row>
    <row r="190" spans="1:110">
      <c r="A190" s="34" t="s">
        <v>6509</v>
      </c>
      <c r="B190" s="34" t="s">
        <v>4881</v>
      </c>
      <c r="C190" s="34">
        <v>40</v>
      </c>
      <c r="D190" s="34" t="s">
        <v>440</v>
      </c>
      <c r="E190" s="34" t="s">
        <v>4881</v>
      </c>
      <c r="F190" s="34" t="s">
        <v>4170</v>
      </c>
      <c r="G190" s="34" t="s">
        <v>4881</v>
      </c>
      <c r="H190" s="34" t="s">
        <v>4170</v>
      </c>
      <c r="I190" s="34" t="s">
        <v>4170</v>
      </c>
      <c r="J190" s="34" t="s">
        <v>4170</v>
      </c>
      <c r="K190" s="34" t="s">
        <v>4170</v>
      </c>
      <c r="L190" s="34" t="s">
        <v>4881</v>
      </c>
      <c r="M190" s="34" t="s">
        <v>1041</v>
      </c>
      <c r="N190" s="34" t="s">
        <v>3155</v>
      </c>
      <c r="O190" s="34" t="s">
        <v>4881</v>
      </c>
      <c r="P190" s="34" t="s">
        <v>4170</v>
      </c>
      <c r="Q190" s="34" t="s">
        <v>4170</v>
      </c>
      <c r="R190" s="34" t="s">
        <v>4170</v>
      </c>
      <c r="S190" s="34" t="s">
        <v>4170</v>
      </c>
      <c r="T190" s="34" t="s">
        <v>4170</v>
      </c>
      <c r="U190" s="34" t="s">
        <v>4170</v>
      </c>
      <c r="V190" s="34" t="s">
        <v>4170</v>
      </c>
      <c r="W190" s="34" t="s">
        <v>4170</v>
      </c>
      <c r="X190" s="34" t="s">
        <v>4170</v>
      </c>
      <c r="Y190" s="34" t="s">
        <v>4170</v>
      </c>
      <c r="Z190" s="34" t="s">
        <v>4170</v>
      </c>
      <c r="AB190" s="34" t="s">
        <v>3187</v>
      </c>
      <c r="AD190" s="34" t="s">
        <v>3238</v>
      </c>
      <c r="AG190" s="34" t="s">
        <v>3291</v>
      </c>
      <c r="AH190" s="34" t="s">
        <v>1041</v>
      </c>
      <c r="AI190" s="34" t="s">
        <v>1044</v>
      </c>
      <c r="AJ190" s="34" t="s">
        <v>1044</v>
      </c>
      <c r="AQ190" s="34" t="s">
        <v>3358</v>
      </c>
      <c r="AS190" s="34" t="s">
        <v>3358</v>
      </c>
      <c r="AU190" s="34" t="s">
        <v>3435</v>
      </c>
      <c r="AV190" s="34" t="s">
        <v>154</v>
      </c>
      <c r="AW190" s="34" t="s">
        <v>3452</v>
      </c>
      <c r="AX190" s="34" t="s">
        <v>3473</v>
      </c>
      <c r="AY190" s="34" t="s">
        <v>3253</v>
      </c>
      <c r="BB190" s="34" t="s">
        <v>3542</v>
      </c>
      <c r="BC190" s="34" t="s">
        <v>4170</v>
      </c>
      <c r="BD190" s="34" t="s">
        <v>4881</v>
      </c>
      <c r="BE190" s="34" t="s">
        <v>4170</v>
      </c>
      <c r="BF190" s="34" t="s">
        <v>4170</v>
      </c>
      <c r="BG190" s="34" t="s">
        <v>4170</v>
      </c>
      <c r="BH190" s="34" t="s">
        <v>4170</v>
      </c>
      <c r="BI190" s="34" t="s">
        <v>4170</v>
      </c>
      <c r="BJ190" s="34" t="s">
        <v>4170</v>
      </c>
      <c r="BL190" s="34" t="s">
        <v>3561</v>
      </c>
      <c r="BQ190" s="34" t="s">
        <v>1044</v>
      </c>
      <c r="BR190" s="34" t="s">
        <v>1041</v>
      </c>
      <c r="BS190" s="34" t="s">
        <v>1041</v>
      </c>
      <c r="BT190" s="34" t="s">
        <v>1041</v>
      </c>
      <c r="BW190" s="34" t="s">
        <v>1041</v>
      </c>
      <c r="CQ190" s="34" t="s">
        <v>3645</v>
      </c>
      <c r="CR190" s="34" t="s">
        <v>3654</v>
      </c>
      <c r="CU190" s="34" t="s">
        <v>7863</v>
      </c>
      <c r="CV190" s="34" t="s">
        <v>6510</v>
      </c>
      <c r="CW190" s="34" t="s">
        <v>4226</v>
      </c>
      <c r="CX190" s="34" t="s">
        <v>4542</v>
      </c>
      <c r="CY190" s="34" t="s">
        <v>5447</v>
      </c>
      <c r="CZ190" s="34" t="s">
        <v>4556</v>
      </c>
      <c r="DA190" s="34" t="s">
        <v>4556</v>
      </c>
      <c r="DB190" s="34" t="s">
        <v>1046</v>
      </c>
      <c r="DC190" s="34" t="s">
        <v>5096</v>
      </c>
      <c r="DF190" s="34" t="s">
        <v>5992</v>
      </c>
    </row>
    <row r="191" spans="1:110">
      <c r="A191" s="34" t="s">
        <v>6509</v>
      </c>
      <c r="B191" s="34" t="s">
        <v>4609</v>
      </c>
      <c r="C191" s="34">
        <v>18</v>
      </c>
      <c r="D191" s="34" t="s">
        <v>440</v>
      </c>
      <c r="E191" s="34" t="s">
        <v>4881</v>
      </c>
      <c r="F191" s="34" t="s">
        <v>4170</v>
      </c>
      <c r="G191" s="34" t="s">
        <v>4881</v>
      </c>
      <c r="H191" s="34" t="s">
        <v>4170</v>
      </c>
      <c r="I191" s="34" t="s">
        <v>4170</v>
      </c>
      <c r="J191" s="34" t="s">
        <v>4170</v>
      </c>
      <c r="K191" s="34" t="s">
        <v>4170</v>
      </c>
      <c r="L191" s="34" t="s">
        <v>4881</v>
      </c>
      <c r="M191" s="34" t="s">
        <v>1041</v>
      </c>
      <c r="N191" s="34" t="s">
        <v>3155</v>
      </c>
      <c r="O191" s="34" t="s">
        <v>4881</v>
      </c>
      <c r="P191" s="34" t="s">
        <v>4170</v>
      </c>
      <c r="Q191" s="34" t="s">
        <v>4170</v>
      </c>
      <c r="R191" s="34" t="s">
        <v>4170</v>
      </c>
      <c r="S191" s="34" t="s">
        <v>4170</v>
      </c>
      <c r="T191" s="34" t="s">
        <v>4170</v>
      </c>
      <c r="U191" s="34" t="s">
        <v>4170</v>
      </c>
      <c r="V191" s="34" t="s">
        <v>4170</v>
      </c>
      <c r="W191" s="34" t="s">
        <v>4170</v>
      </c>
      <c r="X191" s="34" t="s">
        <v>4170</v>
      </c>
      <c r="Y191" s="34" t="s">
        <v>4170</v>
      </c>
      <c r="Z191" s="34" t="s">
        <v>4170</v>
      </c>
      <c r="AB191" s="34" t="s">
        <v>3187</v>
      </c>
      <c r="AD191" s="34" t="s">
        <v>3232</v>
      </c>
      <c r="AE191" s="34" t="s">
        <v>3277</v>
      </c>
      <c r="AG191" s="34" t="s">
        <v>3306</v>
      </c>
      <c r="AH191" s="34" t="s">
        <v>1044</v>
      </c>
      <c r="AI191" s="34" t="s">
        <v>1044</v>
      </c>
      <c r="AJ191" s="34" t="s">
        <v>1044</v>
      </c>
      <c r="AK191" s="34" t="s">
        <v>1044</v>
      </c>
      <c r="AM191" s="34" t="s">
        <v>1044</v>
      </c>
      <c r="AN191" s="34" t="s">
        <v>3341</v>
      </c>
      <c r="AP191" s="34" t="s">
        <v>1044</v>
      </c>
      <c r="AY191" s="34" t="s">
        <v>3487</v>
      </c>
      <c r="BA191" s="34" t="s">
        <v>1044</v>
      </c>
      <c r="BB191" s="34" t="s">
        <v>3557</v>
      </c>
      <c r="BC191" s="34" t="s">
        <v>4170</v>
      </c>
      <c r="BD191" s="34" t="s">
        <v>4170</v>
      </c>
      <c r="BE191" s="34" t="s">
        <v>4170</v>
      </c>
      <c r="BF191" s="34" t="s">
        <v>4170</v>
      </c>
      <c r="BG191" s="34" t="s">
        <v>4170</v>
      </c>
      <c r="BH191" s="34" t="s">
        <v>4170</v>
      </c>
      <c r="BI191" s="34" t="s">
        <v>4881</v>
      </c>
      <c r="BJ191" s="34" t="s">
        <v>4170</v>
      </c>
      <c r="BR191" s="34" t="s">
        <v>1044</v>
      </c>
      <c r="BS191" s="34" t="s">
        <v>1044</v>
      </c>
      <c r="CR191" s="34" t="s">
        <v>3657</v>
      </c>
      <c r="CU191" s="34" t="s">
        <v>7864</v>
      </c>
      <c r="CV191" s="34" t="s">
        <v>6510</v>
      </c>
      <c r="CW191" s="34" t="s">
        <v>4226</v>
      </c>
      <c r="CX191" s="34" t="s">
        <v>4539</v>
      </c>
      <c r="CY191" s="34" t="s">
        <v>5446</v>
      </c>
      <c r="DA191" s="34" t="s">
        <v>4560</v>
      </c>
      <c r="DC191" s="34" t="s">
        <v>5096</v>
      </c>
      <c r="DD191" s="34" t="s">
        <v>6185</v>
      </c>
      <c r="DF191" s="34" t="s">
        <v>5992</v>
      </c>
    </row>
    <row r="192" spans="1:110">
      <c r="A192" s="34" t="s">
        <v>6511</v>
      </c>
      <c r="B192" s="34" t="s">
        <v>4881</v>
      </c>
      <c r="C192" s="34">
        <v>56</v>
      </c>
      <c r="D192" s="34" t="s">
        <v>442</v>
      </c>
      <c r="E192" s="34" t="s">
        <v>4170</v>
      </c>
      <c r="F192" s="34" t="s">
        <v>4881</v>
      </c>
      <c r="G192" s="34" t="s">
        <v>4170</v>
      </c>
      <c r="H192" s="34" t="s">
        <v>4881</v>
      </c>
      <c r="I192" s="34" t="s">
        <v>4170</v>
      </c>
      <c r="J192" s="34" t="s">
        <v>4170</v>
      </c>
      <c r="K192" s="34" t="s">
        <v>4170</v>
      </c>
      <c r="L192" s="34" t="s">
        <v>4170</v>
      </c>
      <c r="M192" s="34" t="s">
        <v>1041</v>
      </c>
      <c r="N192" s="34" t="s">
        <v>3155</v>
      </c>
      <c r="O192" s="34" t="s">
        <v>4881</v>
      </c>
      <c r="P192" s="34" t="s">
        <v>4170</v>
      </c>
      <c r="Q192" s="34" t="s">
        <v>4170</v>
      </c>
      <c r="R192" s="34" t="s">
        <v>4170</v>
      </c>
      <c r="S192" s="34" t="s">
        <v>4170</v>
      </c>
      <c r="T192" s="34" t="s">
        <v>4170</v>
      </c>
      <c r="U192" s="34" t="s">
        <v>4170</v>
      </c>
      <c r="V192" s="34" t="s">
        <v>4170</v>
      </c>
      <c r="W192" s="34" t="s">
        <v>4170</v>
      </c>
      <c r="X192" s="34" t="s">
        <v>4170</v>
      </c>
      <c r="Y192" s="34" t="s">
        <v>4170</v>
      </c>
      <c r="Z192" s="34" t="s">
        <v>4170</v>
      </c>
      <c r="AB192" s="34" t="s">
        <v>3187</v>
      </c>
      <c r="AD192" s="34" t="s">
        <v>3235</v>
      </c>
      <c r="AG192" s="34" t="s">
        <v>3291</v>
      </c>
      <c r="AH192" s="34" t="s">
        <v>1041</v>
      </c>
      <c r="AI192" s="34" t="s">
        <v>1044</v>
      </c>
      <c r="AJ192" s="34" t="s">
        <v>1044</v>
      </c>
      <c r="AQ192" s="34" t="s">
        <v>755</v>
      </c>
      <c r="AS192" s="34" t="s">
        <v>3426</v>
      </c>
      <c r="AU192" s="34" t="s">
        <v>3438</v>
      </c>
      <c r="AV192" s="34" t="s">
        <v>154</v>
      </c>
      <c r="AW192" s="34" t="s">
        <v>3452</v>
      </c>
      <c r="AX192" s="34" t="s">
        <v>3476</v>
      </c>
      <c r="AY192" s="34" t="s">
        <v>3253</v>
      </c>
      <c r="BB192" s="34" t="s">
        <v>3539</v>
      </c>
      <c r="BC192" s="34" t="s">
        <v>4881</v>
      </c>
      <c r="BD192" s="34" t="s">
        <v>4170</v>
      </c>
      <c r="BE192" s="34" t="s">
        <v>4170</v>
      </c>
      <c r="BF192" s="34" t="s">
        <v>4170</v>
      </c>
      <c r="BG192" s="34" t="s">
        <v>4170</v>
      </c>
      <c r="BH192" s="34" t="s">
        <v>4170</v>
      </c>
      <c r="BI192" s="34" t="s">
        <v>4170</v>
      </c>
      <c r="BJ192" s="34" t="s">
        <v>4170</v>
      </c>
      <c r="BK192" s="34" t="s">
        <v>3561</v>
      </c>
      <c r="BQ192" s="34" t="s">
        <v>1044</v>
      </c>
      <c r="BR192" s="34" t="s">
        <v>1044</v>
      </c>
      <c r="BS192" s="34" t="s">
        <v>1044</v>
      </c>
      <c r="CR192" s="34" t="s">
        <v>3657</v>
      </c>
      <c r="CU192" s="34" t="s">
        <v>7865</v>
      </c>
      <c r="CV192" s="34" t="s">
        <v>6512</v>
      </c>
      <c r="CW192" s="34" t="s">
        <v>4226</v>
      </c>
      <c r="CX192" s="34" t="s">
        <v>4542</v>
      </c>
      <c r="CY192" s="34" t="s">
        <v>5453</v>
      </c>
      <c r="CZ192" s="34" t="s">
        <v>4556</v>
      </c>
      <c r="DA192" s="34" t="s">
        <v>4556</v>
      </c>
      <c r="DB192" s="34" t="s">
        <v>1046</v>
      </c>
      <c r="DC192" s="34" t="s">
        <v>5096</v>
      </c>
      <c r="DF192" s="34" t="s">
        <v>5992</v>
      </c>
    </row>
    <row r="193" spans="1:110">
      <c r="A193" s="34" t="s">
        <v>6513</v>
      </c>
      <c r="B193" s="34" t="s">
        <v>4881</v>
      </c>
      <c r="C193" s="34">
        <v>79</v>
      </c>
      <c r="D193" s="34" t="s">
        <v>440</v>
      </c>
      <c r="E193" s="34" t="s">
        <v>4881</v>
      </c>
      <c r="F193" s="34" t="s">
        <v>4170</v>
      </c>
      <c r="G193" s="34" t="s">
        <v>4881</v>
      </c>
      <c r="H193" s="34" t="s">
        <v>4170</v>
      </c>
      <c r="I193" s="34" t="s">
        <v>4170</v>
      </c>
      <c r="J193" s="34" t="s">
        <v>4170</v>
      </c>
      <c r="K193" s="34" t="s">
        <v>4170</v>
      </c>
      <c r="L193" s="34" t="s">
        <v>4170</v>
      </c>
      <c r="M193" s="34" t="s">
        <v>1041</v>
      </c>
      <c r="N193" s="34" t="s">
        <v>3155</v>
      </c>
      <c r="O193" s="34" t="s">
        <v>4881</v>
      </c>
      <c r="P193" s="34" t="s">
        <v>4170</v>
      </c>
      <c r="Q193" s="34" t="s">
        <v>4170</v>
      </c>
      <c r="R193" s="34" t="s">
        <v>4170</v>
      </c>
      <c r="S193" s="34" t="s">
        <v>4170</v>
      </c>
      <c r="T193" s="34" t="s">
        <v>4170</v>
      </c>
      <c r="U193" s="34" t="s">
        <v>4170</v>
      </c>
      <c r="V193" s="34" t="s">
        <v>4170</v>
      </c>
      <c r="W193" s="34" t="s">
        <v>4170</v>
      </c>
      <c r="X193" s="34" t="s">
        <v>4170</v>
      </c>
      <c r="Y193" s="34" t="s">
        <v>4170</v>
      </c>
      <c r="Z193" s="34" t="s">
        <v>4170</v>
      </c>
      <c r="AB193" s="34" t="s">
        <v>3187</v>
      </c>
      <c r="AD193" s="34" t="s">
        <v>3244</v>
      </c>
      <c r="AG193" s="34" t="s">
        <v>3312</v>
      </c>
      <c r="AH193" s="34" t="s">
        <v>1044</v>
      </c>
      <c r="AI193" s="34" t="s">
        <v>1044</v>
      </c>
      <c r="AJ193" s="34" t="s">
        <v>1044</v>
      </c>
      <c r="AK193" s="34" t="s">
        <v>1044</v>
      </c>
      <c r="AM193" s="34" t="s">
        <v>1044</v>
      </c>
      <c r="AN193" s="34" t="s">
        <v>3312</v>
      </c>
      <c r="AP193" s="34" t="s">
        <v>1044</v>
      </c>
      <c r="AY193" s="34" t="s">
        <v>3487</v>
      </c>
      <c r="BA193" s="34" t="s">
        <v>1044</v>
      </c>
      <c r="BB193" s="34" t="s">
        <v>3545</v>
      </c>
      <c r="BC193" s="34" t="s">
        <v>4170</v>
      </c>
      <c r="BD193" s="34" t="s">
        <v>4170</v>
      </c>
      <c r="BE193" s="34" t="s">
        <v>4881</v>
      </c>
      <c r="BF193" s="34" t="s">
        <v>4170</v>
      </c>
      <c r="BG193" s="34" t="s">
        <v>4170</v>
      </c>
      <c r="BH193" s="34" t="s">
        <v>4170</v>
      </c>
      <c r="BI193" s="34" t="s">
        <v>4170</v>
      </c>
      <c r="BJ193" s="34" t="s">
        <v>4170</v>
      </c>
      <c r="BM193" s="34" t="s">
        <v>3561</v>
      </c>
      <c r="BQ193" s="34" t="s">
        <v>1044</v>
      </c>
      <c r="BR193" s="34" t="s">
        <v>1044</v>
      </c>
      <c r="BS193" s="34" t="s">
        <v>1041</v>
      </c>
      <c r="BT193" s="34" t="s">
        <v>1041</v>
      </c>
      <c r="BW193" s="34" t="s">
        <v>1041</v>
      </c>
      <c r="CQ193" s="34" t="s">
        <v>3648</v>
      </c>
      <c r="CR193" s="34" t="s">
        <v>3657</v>
      </c>
      <c r="CU193" s="34" t="s">
        <v>7866</v>
      </c>
      <c r="CV193" s="34" t="s">
        <v>5611</v>
      </c>
      <c r="CW193" s="34" t="s">
        <v>4226</v>
      </c>
      <c r="CX193" s="34" t="s">
        <v>4546</v>
      </c>
      <c r="CY193" s="34" t="s">
        <v>5449</v>
      </c>
      <c r="CZ193" s="34" t="s">
        <v>4560</v>
      </c>
      <c r="DA193" s="34" t="s">
        <v>4560</v>
      </c>
      <c r="DB193" s="34" t="s">
        <v>1046</v>
      </c>
      <c r="DC193" s="34" t="s">
        <v>5096</v>
      </c>
      <c r="DF193" s="34" t="s">
        <v>5992</v>
      </c>
    </row>
    <row r="194" spans="1:110">
      <c r="A194" s="34" t="s">
        <v>6514</v>
      </c>
      <c r="B194" s="34" t="s">
        <v>4881</v>
      </c>
      <c r="C194" s="34">
        <v>24</v>
      </c>
      <c r="D194" s="34" t="s">
        <v>440</v>
      </c>
      <c r="E194" s="34" t="s">
        <v>4881</v>
      </c>
      <c r="F194" s="34" t="s">
        <v>4170</v>
      </c>
      <c r="G194" s="34" t="s">
        <v>4881</v>
      </c>
      <c r="H194" s="34" t="s">
        <v>4170</v>
      </c>
      <c r="I194" s="34" t="s">
        <v>4170</v>
      </c>
      <c r="J194" s="34" t="s">
        <v>4170</v>
      </c>
      <c r="K194" s="34" t="s">
        <v>4170</v>
      </c>
      <c r="L194" s="34" t="s">
        <v>4881</v>
      </c>
      <c r="M194" s="34" t="s">
        <v>1041</v>
      </c>
      <c r="N194" s="34" t="s">
        <v>3155</v>
      </c>
      <c r="O194" s="34" t="s">
        <v>4881</v>
      </c>
      <c r="P194" s="34" t="s">
        <v>4170</v>
      </c>
      <c r="Q194" s="34" t="s">
        <v>4170</v>
      </c>
      <c r="R194" s="34" t="s">
        <v>4170</v>
      </c>
      <c r="S194" s="34" t="s">
        <v>4170</v>
      </c>
      <c r="T194" s="34" t="s">
        <v>4170</v>
      </c>
      <c r="U194" s="34" t="s">
        <v>4170</v>
      </c>
      <c r="V194" s="34" t="s">
        <v>4170</v>
      </c>
      <c r="W194" s="34" t="s">
        <v>4170</v>
      </c>
      <c r="X194" s="34" t="s">
        <v>4170</v>
      </c>
      <c r="Y194" s="34" t="s">
        <v>4170</v>
      </c>
      <c r="Z194" s="34" t="s">
        <v>4170</v>
      </c>
      <c r="AB194" s="34" t="s">
        <v>3187</v>
      </c>
      <c r="AD194" s="34" t="s">
        <v>3238</v>
      </c>
      <c r="AE194" s="34" t="s">
        <v>3253</v>
      </c>
      <c r="AG194" s="34" t="s">
        <v>3309</v>
      </c>
      <c r="AH194" s="34" t="s">
        <v>1044</v>
      </c>
      <c r="AI194" s="34" t="s">
        <v>1044</v>
      </c>
      <c r="AJ194" s="34" t="s">
        <v>1044</v>
      </c>
      <c r="AK194" s="34" t="s">
        <v>1044</v>
      </c>
      <c r="AM194" s="34" t="s">
        <v>1044</v>
      </c>
      <c r="AN194" s="34" t="s">
        <v>3350</v>
      </c>
      <c r="AP194" s="34" t="s">
        <v>1044</v>
      </c>
      <c r="AY194" s="34" t="s">
        <v>3487</v>
      </c>
      <c r="BA194" s="34" t="s">
        <v>1044</v>
      </c>
      <c r="BB194" s="34" t="s">
        <v>3557</v>
      </c>
      <c r="BC194" s="34" t="s">
        <v>4170</v>
      </c>
      <c r="BD194" s="34" t="s">
        <v>4170</v>
      </c>
      <c r="BE194" s="34" t="s">
        <v>4170</v>
      </c>
      <c r="BF194" s="34" t="s">
        <v>4170</v>
      </c>
      <c r="BG194" s="34" t="s">
        <v>4170</v>
      </c>
      <c r="BH194" s="34" t="s">
        <v>4170</v>
      </c>
      <c r="BI194" s="34" t="s">
        <v>4881</v>
      </c>
      <c r="BJ194" s="34" t="s">
        <v>4170</v>
      </c>
      <c r="BR194" s="34" t="s">
        <v>1044</v>
      </c>
      <c r="BS194" s="34" t="s">
        <v>1044</v>
      </c>
      <c r="CR194" s="34" t="s">
        <v>3657</v>
      </c>
      <c r="CU194" s="34" t="s">
        <v>7867</v>
      </c>
      <c r="CV194" s="34" t="s">
        <v>6516</v>
      </c>
      <c r="CW194" s="34" t="s">
        <v>4226</v>
      </c>
      <c r="CX194" s="34" t="s">
        <v>4539</v>
      </c>
      <c r="CY194" s="34" t="s">
        <v>5446</v>
      </c>
      <c r="CZ194" s="34" t="s">
        <v>4560</v>
      </c>
      <c r="DA194" s="34" t="s">
        <v>4560</v>
      </c>
      <c r="DC194" s="34" t="s">
        <v>5096</v>
      </c>
      <c r="DD194" s="34" t="s">
        <v>6186</v>
      </c>
      <c r="DF194" s="34" t="s">
        <v>5992</v>
      </c>
    </row>
    <row r="195" spans="1:110">
      <c r="A195" s="34" t="s">
        <v>6514</v>
      </c>
      <c r="B195" s="34" t="s">
        <v>4609</v>
      </c>
      <c r="C195" s="34">
        <v>3</v>
      </c>
      <c r="D195" s="34" t="s">
        <v>440</v>
      </c>
      <c r="E195" s="34" t="s">
        <v>4881</v>
      </c>
      <c r="F195" s="34" t="s">
        <v>4170</v>
      </c>
      <c r="G195" s="34" t="s">
        <v>4170</v>
      </c>
      <c r="H195" s="34" t="s">
        <v>4170</v>
      </c>
      <c r="I195" s="34" t="s">
        <v>4881</v>
      </c>
      <c r="J195" s="34" t="s">
        <v>4170</v>
      </c>
      <c r="K195" s="34" t="s">
        <v>4170</v>
      </c>
      <c r="L195" s="34" t="s">
        <v>4170</v>
      </c>
      <c r="N195" s="34" t="s">
        <v>3155</v>
      </c>
      <c r="O195" s="34" t="s">
        <v>4881</v>
      </c>
      <c r="P195" s="34" t="s">
        <v>4170</v>
      </c>
      <c r="Q195" s="34" t="s">
        <v>4170</v>
      </c>
      <c r="R195" s="34" t="s">
        <v>4170</v>
      </c>
      <c r="S195" s="34" t="s">
        <v>4170</v>
      </c>
      <c r="T195" s="34" t="s">
        <v>4170</v>
      </c>
      <c r="U195" s="34" t="s">
        <v>4170</v>
      </c>
      <c r="V195" s="34" t="s">
        <v>4170</v>
      </c>
      <c r="W195" s="34" t="s">
        <v>4170</v>
      </c>
      <c r="X195" s="34" t="s">
        <v>4170</v>
      </c>
      <c r="Y195" s="34" t="s">
        <v>4170</v>
      </c>
      <c r="Z195" s="34" t="s">
        <v>4170</v>
      </c>
      <c r="AB195" s="34" t="s">
        <v>3187</v>
      </c>
      <c r="AE195" s="34" t="s">
        <v>3256</v>
      </c>
      <c r="BR195" s="34" t="s">
        <v>1044</v>
      </c>
      <c r="BS195" s="34" t="s">
        <v>1044</v>
      </c>
      <c r="CR195" s="34" t="s">
        <v>3657</v>
      </c>
      <c r="CU195" s="34" t="s">
        <v>7868</v>
      </c>
      <c r="CV195" s="34" t="s">
        <v>6516</v>
      </c>
      <c r="CW195" s="34" t="s">
        <v>4226</v>
      </c>
      <c r="CX195" s="34" t="s">
        <v>4608</v>
      </c>
      <c r="CY195" s="34" t="s">
        <v>5444</v>
      </c>
      <c r="DE195" s="34" t="s">
        <v>4649</v>
      </c>
      <c r="DF195" s="34" t="s">
        <v>5992</v>
      </c>
    </row>
    <row r="196" spans="1:110">
      <c r="A196" s="34" t="s">
        <v>6517</v>
      </c>
      <c r="B196" s="34" t="s">
        <v>4881</v>
      </c>
      <c r="C196" s="34">
        <v>48</v>
      </c>
      <c r="D196" s="34" t="s">
        <v>442</v>
      </c>
      <c r="E196" s="34" t="s">
        <v>4170</v>
      </c>
      <c r="F196" s="34" t="s">
        <v>4881</v>
      </c>
      <c r="G196" s="34" t="s">
        <v>4170</v>
      </c>
      <c r="H196" s="34" t="s">
        <v>4881</v>
      </c>
      <c r="I196" s="34" t="s">
        <v>4170</v>
      </c>
      <c r="J196" s="34" t="s">
        <v>4170</v>
      </c>
      <c r="K196" s="34" t="s">
        <v>4170</v>
      </c>
      <c r="L196" s="34" t="s">
        <v>4170</v>
      </c>
      <c r="M196" s="34" t="s">
        <v>1041</v>
      </c>
      <c r="N196" s="34" t="s">
        <v>3155</v>
      </c>
      <c r="O196" s="34" t="s">
        <v>4881</v>
      </c>
      <c r="P196" s="34" t="s">
        <v>4170</v>
      </c>
      <c r="Q196" s="34" t="s">
        <v>4170</v>
      </c>
      <c r="R196" s="34" t="s">
        <v>4170</v>
      </c>
      <c r="S196" s="34" t="s">
        <v>4170</v>
      </c>
      <c r="T196" s="34" t="s">
        <v>4170</v>
      </c>
      <c r="U196" s="34" t="s">
        <v>4170</v>
      </c>
      <c r="V196" s="34" t="s">
        <v>4170</v>
      </c>
      <c r="W196" s="34" t="s">
        <v>4170</v>
      </c>
      <c r="X196" s="34" t="s">
        <v>4170</v>
      </c>
      <c r="Y196" s="34" t="s">
        <v>4170</v>
      </c>
      <c r="Z196" s="34" t="s">
        <v>4170</v>
      </c>
      <c r="AB196" s="34" t="s">
        <v>3187</v>
      </c>
      <c r="AD196" s="34" t="s">
        <v>3238</v>
      </c>
      <c r="AG196" s="34" t="s">
        <v>3291</v>
      </c>
      <c r="AH196" s="34" t="s">
        <v>1041</v>
      </c>
      <c r="AI196" s="34" t="s">
        <v>1044</v>
      </c>
      <c r="AJ196" s="34" t="s">
        <v>1044</v>
      </c>
      <c r="AQ196" s="34" t="s">
        <v>3369</v>
      </c>
      <c r="AS196" s="34" t="s">
        <v>3420</v>
      </c>
      <c r="AU196" s="34" t="s">
        <v>3444</v>
      </c>
      <c r="AV196" s="34" t="s">
        <v>154</v>
      </c>
      <c r="AW196" s="34" t="s">
        <v>3452</v>
      </c>
      <c r="AX196" s="34" t="s">
        <v>3476</v>
      </c>
      <c r="AY196" s="34" t="s">
        <v>3499</v>
      </c>
      <c r="BB196" s="34" t="s">
        <v>3557</v>
      </c>
      <c r="BC196" s="34" t="s">
        <v>4170</v>
      </c>
      <c r="BD196" s="34" t="s">
        <v>4170</v>
      </c>
      <c r="BE196" s="34" t="s">
        <v>4170</v>
      </c>
      <c r="BF196" s="34" t="s">
        <v>4170</v>
      </c>
      <c r="BG196" s="34" t="s">
        <v>4170</v>
      </c>
      <c r="BH196" s="34" t="s">
        <v>4170</v>
      </c>
      <c r="BI196" s="34" t="s">
        <v>4881</v>
      </c>
      <c r="BJ196" s="34" t="s">
        <v>4170</v>
      </c>
      <c r="BR196" s="34" t="s">
        <v>1044</v>
      </c>
      <c r="BS196" s="34" t="s">
        <v>1044</v>
      </c>
      <c r="CR196" s="34" t="s">
        <v>3657</v>
      </c>
      <c r="CU196" s="34" t="s">
        <v>7869</v>
      </c>
      <c r="CV196" s="34" t="s">
        <v>5390</v>
      </c>
      <c r="CW196" s="34" t="s">
        <v>4226</v>
      </c>
      <c r="CX196" s="34" t="s">
        <v>4542</v>
      </c>
      <c r="CY196" s="34" t="s">
        <v>5453</v>
      </c>
      <c r="CZ196" s="34" t="s">
        <v>4556</v>
      </c>
      <c r="DA196" s="34" t="s">
        <v>4556</v>
      </c>
      <c r="DC196" s="34" t="s">
        <v>5096</v>
      </c>
      <c r="DF196" s="34" t="s">
        <v>5992</v>
      </c>
    </row>
    <row r="197" spans="1:110">
      <c r="A197" s="34" t="s">
        <v>6517</v>
      </c>
      <c r="B197" s="34" t="s">
        <v>4609</v>
      </c>
      <c r="C197" s="34">
        <v>32</v>
      </c>
      <c r="D197" s="34" t="s">
        <v>440</v>
      </c>
      <c r="E197" s="34" t="s">
        <v>4881</v>
      </c>
      <c r="F197" s="34" t="s">
        <v>4170</v>
      </c>
      <c r="G197" s="34" t="s">
        <v>4881</v>
      </c>
      <c r="H197" s="34" t="s">
        <v>4170</v>
      </c>
      <c r="I197" s="34" t="s">
        <v>4170</v>
      </c>
      <c r="J197" s="34" t="s">
        <v>4170</v>
      </c>
      <c r="K197" s="34" t="s">
        <v>4170</v>
      </c>
      <c r="L197" s="34" t="s">
        <v>4881</v>
      </c>
      <c r="M197" s="34" t="s">
        <v>1041</v>
      </c>
      <c r="N197" s="34" t="s">
        <v>3155</v>
      </c>
      <c r="O197" s="34" t="s">
        <v>4881</v>
      </c>
      <c r="P197" s="34" t="s">
        <v>4170</v>
      </c>
      <c r="Q197" s="34" t="s">
        <v>4170</v>
      </c>
      <c r="R197" s="34" t="s">
        <v>4170</v>
      </c>
      <c r="S197" s="34" t="s">
        <v>4170</v>
      </c>
      <c r="T197" s="34" t="s">
        <v>4170</v>
      </c>
      <c r="U197" s="34" t="s">
        <v>4170</v>
      </c>
      <c r="V197" s="34" t="s">
        <v>4170</v>
      </c>
      <c r="W197" s="34" t="s">
        <v>4170</v>
      </c>
      <c r="X197" s="34" t="s">
        <v>4170</v>
      </c>
      <c r="Y197" s="34" t="s">
        <v>4170</v>
      </c>
      <c r="Z197" s="34" t="s">
        <v>4170</v>
      </c>
      <c r="AB197" s="34" t="s">
        <v>3187</v>
      </c>
      <c r="AD197" s="34" t="s">
        <v>3235</v>
      </c>
      <c r="AG197" s="34" t="s">
        <v>3291</v>
      </c>
      <c r="AH197" s="34" t="s">
        <v>1041</v>
      </c>
      <c r="AI197" s="34" t="s">
        <v>1044</v>
      </c>
      <c r="AJ197" s="34" t="s">
        <v>1044</v>
      </c>
      <c r="AQ197" s="34" t="s">
        <v>3393</v>
      </c>
      <c r="AS197" s="34" t="s">
        <v>3415</v>
      </c>
      <c r="AU197" s="34" t="s">
        <v>3444</v>
      </c>
      <c r="AV197" s="34" t="s">
        <v>3449</v>
      </c>
      <c r="AW197" s="34" t="s">
        <v>3452</v>
      </c>
      <c r="AX197" s="34" t="s">
        <v>3476</v>
      </c>
      <c r="AY197" s="34" t="s">
        <v>3499</v>
      </c>
      <c r="BB197" s="34" t="s">
        <v>3557</v>
      </c>
      <c r="BC197" s="34" t="s">
        <v>4170</v>
      </c>
      <c r="BD197" s="34" t="s">
        <v>4170</v>
      </c>
      <c r="BE197" s="34" t="s">
        <v>4170</v>
      </c>
      <c r="BF197" s="34" t="s">
        <v>4170</v>
      </c>
      <c r="BG197" s="34" t="s">
        <v>4170</v>
      </c>
      <c r="BH197" s="34" t="s">
        <v>4170</v>
      </c>
      <c r="BI197" s="34" t="s">
        <v>4881</v>
      </c>
      <c r="BJ197" s="34" t="s">
        <v>4170</v>
      </c>
      <c r="BR197" s="34" t="s">
        <v>1044</v>
      </c>
      <c r="BS197" s="34" t="s">
        <v>1044</v>
      </c>
      <c r="CR197" s="34" t="s">
        <v>3657</v>
      </c>
      <c r="CU197" s="34" t="s">
        <v>7870</v>
      </c>
      <c r="CV197" s="34" t="s">
        <v>5390</v>
      </c>
      <c r="CW197" s="34" t="s">
        <v>4226</v>
      </c>
      <c r="CX197" s="34" t="s">
        <v>4539</v>
      </c>
      <c r="CY197" s="34" t="s">
        <v>5446</v>
      </c>
      <c r="DA197" s="34" t="s">
        <v>4556</v>
      </c>
      <c r="DC197" s="34" t="s">
        <v>5096</v>
      </c>
      <c r="DF197" s="34" t="s">
        <v>5992</v>
      </c>
    </row>
    <row r="198" spans="1:110">
      <c r="A198" s="34" t="s">
        <v>6517</v>
      </c>
      <c r="B198" s="34" t="s">
        <v>4848</v>
      </c>
      <c r="C198" s="34">
        <v>5</v>
      </c>
      <c r="D198" s="34" t="s">
        <v>442</v>
      </c>
      <c r="E198" s="34" t="s">
        <v>4170</v>
      </c>
      <c r="F198" s="34" t="s">
        <v>4881</v>
      </c>
      <c r="G198" s="34" t="s">
        <v>4170</v>
      </c>
      <c r="H198" s="34" t="s">
        <v>4170</v>
      </c>
      <c r="I198" s="34" t="s">
        <v>4170</v>
      </c>
      <c r="J198" s="34" t="s">
        <v>4881</v>
      </c>
      <c r="K198" s="34" t="s">
        <v>4170</v>
      </c>
      <c r="L198" s="34" t="s">
        <v>4170</v>
      </c>
      <c r="N198" s="34" t="s">
        <v>3155</v>
      </c>
      <c r="O198" s="34" t="s">
        <v>4881</v>
      </c>
      <c r="P198" s="34" t="s">
        <v>4170</v>
      </c>
      <c r="Q198" s="34" t="s">
        <v>4170</v>
      </c>
      <c r="R198" s="34" t="s">
        <v>4170</v>
      </c>
      <c r="S198" s="34" t="s">
        <v>4170</v>
      </c>
      <c r="T198" s="34" t="s">
        <v>4170</v>
      </c>
      <c r="U198" s="34" t="s">
        <v>4170</v>
      </c>
      <c r="V198" s="34" t="s">
        <v>4170</v>
      </c>
      <c r="W198" s="34" t="s">
        <v>4170</v>
      </c>
      <c r="X198" s="34" t="s">
        <v>4170</v>
      </c>
      <c r="Y198" s="34" t="s">
        <v>4170</v>
      </c>
      <c r="Z198" s="34" t="s">
        <v>4170</v>
      </c>
      <c r="AB198" s="34" t="s">
        <v>3187</v>
      </c>
      <c r="AE198" s="34" t="s">
        <v>3256</v>
      </c>
      <c r="BB198" s="34" t="s">
        <v>3557</v>
      </c>
      <c r="BC198" s="34" t="s">
        <v>4170</v>
      </c>
      <c r="BD198" s="34" t="s">
        <v>4170</v>
      </c>
      <c r="BE198" s="34" t="s">
        <v>4170</v>
      </c>
      <c r="BF198" s="34" t="s">
        <v>4170</v>
      </c>
      <c r="BG198" s="34" t="s">
        <v>4170</v>
      </c>
      <c r="BH198" s="34" t="s">
        <v>4170</v>
      </c>
      <c r="BI198" s="34" t="s">
        <v>4881</v>
      </c>
      <c r="BJ198" s="34" t="s">
        <v>4170</v>
      </c>
      <c r="BR198" s="34" t="s">
        <v>1044</v>
      </c>
      <c r="BS198" s="34" t="s">
        <v>1041</v>
      </c>
      <c r="BT198" s="34" t="s">
        <v>1041</v>
      </c>
      <c r="BW198" s="34" t="s">
        <v>1041</v>
      </c>
      <c r="CQ198" s="34" t="s">
        <v>3642</v>
      </c>
      <c r="CR198" s="34" t="s">
        <v>3657</v>
      </c>
      <c r="CU198" s="34" t="s">
        <v>7871</v>
      </c>
      <c r="CV198" s="34" t="s">
        <v>5390</v>
      </c>
      <c r="CW198" s="34" t="s">
        <v>4226</v>
      </c>
      <c r="CX198" s="34" t="s">
        <v>4608</v>
      </c>
      <c r="CY198" s="34" t="s">
        <v>5450</v>
      </c>
      <c r="DC198" s="34" t="s">
        <v>5096</v>
      </c>
      <c r="DE198" s="34" t="s">
        <v>4649</v>
      </c>
      <c r="DF198" s="34" t="s">
        <v>5992</v>
      </c>
    </row>
    <row r="199" spans="1:110">
      <c r="A199" s="34" t="s">
        <v>6517</v>
      </c>
      <c r="B199" s="34" t="s">
        <v>4626</v>
      </c>
      <c r="C199" s="34">
        <v>10</v>
      </c>
      <c r="D199" s="34" t="s">
        <v>442</v>
      </c>
      <c r="E199" s="34" t="s">
        <v>4170</v>
      </c>
      <c r="F199" s="34" t="s">
        <v>4881</v>
      </c>
      <c r="G199" s="34" t="s">
        <v>4170</v>
      </c>
      <c r="H199" s="34" t="s">
        <v>4170</v>
      </c>
      <c r="I199" s="34" t="s">
        <v>4170</v>
      </c>
      <c r="J199" s="34" t="s">
        <v>4881</v>
      </c>
      <c r="K199" s="34" t="s">
        <v>4170</v>
      </c>
      <c r="L199" s="34" t="s">
        <v>4170</v>
      </c>
      <c r="N199" s="34" t="s">
        <v>3155</v>
      </c>
      <c r="O199" s="34" t="s">
        <v>4881</v>
      </c>
      <c r="P199" s="34" t="s">
        <v>4170</v>
      </c>
      <c r="Q199" s="34" t="s">
        <v>4170</v>
      </c>
      <c r="R199" s="34" t="s">
        <v>4170</v>
      </c>
      <c r="S199" s="34" t="s">
        <v>4170</v>
      </c>
      <c r="T199" s="34" t="s">
        <v>4170</v>
      </c>
      <c r="U199" s="34" t="s">
        <v>4170</v>
      </c>
      <c r="V199" s="34" t="s">
        <v>4170</v>
      </c>
      <c r="W199" s="34" t="s">
        <v>4170</v>
      </c>
      <c r="X199" s="34" t="s">
        <v>4170</v>
      </c>
      <c r="Y199" s="34" t="s">
        <v>4170</v>
      </c>
      <c r="Z199" s="34" t="s">
        <v>4170</v>
      </c>
      <c r="AB199" s="34" t="s">
        <v>3187</v>
      </c>
      <c r="AE199" s="34" t="s">
        <v>3259</v>
      </c>
      <c r="BB199" s="34" t="s">
        <v>3557</v>
      </c>
      <c r="BC199" s="34" t="s">
        <v>4170</v>
      </c>
      <c r="BD199" s="34" t="s">
        <v>4170</v>
      </c>
      <c r="BE199" s="34" t="s">
        <v>4170</v>
      </c>
      <c r="BF199" s="34" t="s">
        <v>4170</v>
      </c>
      <c r="BG199" s="34" t="s">
        <v>4170</v>
      </c>
      <c r="BH199" s="34" t="s">
        <v>4170</v>
      </c>
      <c r="BI199" s="34" t="s">
        <v>4881</v>
      </c>
      <c r="BJ199" s="34" t="s">
        <v>4170</v>
      </c>
      <c r="BR199" s="34" t="s">
        <v>1041</v>
      </c>
      <c r="BS199" s="34" t="s">
        <v>1041</v>
      </c>
      <c r="BT199" s="34" t="s">
        <v>1041</v>
      </c>
      <c r="BW199" s="34" t="s">
        <v>1041</v>
      </c>
      <c r="CQ199" s="34" t="s">
        <v>3642</v>
      </c>
      <c r="CR199" s="34" t="s">
        <v>3657</v>
      </c>
      <c r="CU199" s="34" t="s">
        <v>7872</v>
      </c>
      <c r="CV199" s="34" t="s">
        <v>5390</v>
      </c>
      <c r="CW199" s="34" t="s">
        <v>4226</v>
      </c>
      <c r="CX199" s="34" t="s">
        <v>4619</v>
      </c>
      <c r="CY199" s="34" t="s">
        <v>5454</v>
      </c>
      <c r="DC199" s="34" t="s">
        <v>5096</v>
      </c>
      <c r="DE199" s="34" t="s">
        <v>4649</v>
      </c>
      <c r="DF199" s="34" t="s">
        <v>5992</v>
      </c>
    </row>
    <row r="200" spans="1:110">
      <c r="A200" s="34" t="s">
        <v>6517</v>
      </c>
      <c r="B200" s="34" t="s">
        <v>4628</v>
      </c>
      <c r="C200" s="34">
        <v>14</v>
      </c>
      <c r="D200" s="34" t="s">
        <v>440</v>
      </c>
      <c r="E200" s="34" t="s">
        <v>4881</v>
      </c>
      <c r="F200" s="34" t="s">
        <v>4170</v>
      </c>
      <c r="G200" s="34" t="s">
        <v>4170</v>
      </c>
      <c r="H200" s="34" t="s">
        <v>4170</v>
      </c>
      <c r="I200" s="34" t="s">
        <v>4881</v>
      </c>
      <c r="J200" s="34" t="s">
        <v>4170</v>
      </c>
      <c r="K200" s="34" t="s">
        <v>4170</v>
      </c>
      <c r="L200" s="34" t="s">
        <v>4881</v>
      </c>
      <c r="N200" s="34" t="s">
        <v>3155</v>
      </c>
      <c r="O200" s="34" t="s">
        <v>4881</v>
      </c>
      <c r="P200" s="34" t="s">
        <v>4170</v>
      </c>
      <c r="Q200" s="34" t="s">
        <v>4170</v>
      </c>
      <c r="R200" s="34" t="s">
        <v>4170</v>
      </c>
      <c r="S200" s="34" t="s">
        <v>4170</v>
      </c>
      <c r="T200" s="34" t="s">
        <v>4170</v>
      </c>
      <c r="U200" s="34" t="s">
        <v>4170</v>
      </c>
      <c r="V200" s="34" t="s">
        <v>4170</v>
      </c>
      <c r="W200" s="34" t="s">
        <v>4170</v>
      </c>
      <c r="X200" s="34" t="s">
        <v>4170</v>
      </c>
      <c r="Y200" s="34" t="s">
        <v>4170</v>
      </c>
      <c r="Z200" s="34" t="s">
        <v>4170</v>
      </c>
      <c r="AB200" s="34" t="s">
        <v>3187</v>
      </c>
      <c r="AE200" s="34" t="s">
        <v>3262</v>
      </c>
      <c r="BB200" s="34" t="s">
        <v>3557</v>
      </c>
      <c r="BC200" s="34" t="s">
        <v>4170</v>
      </c>
      <c r="BD200" s="34" t="s">
        <v>4170</v>
      </c>
      <c r="BE200" s="34" t="s">
        <v>4170</v>
      </c>
      <c r="BF200" s="34" t="s">
        <v>4170</v>
      </c>
      <c r="BG200" s="34" t="s">
        <v>4170</v>
      </c>
      <c r="BH200" s="34" t="s">
        <v>4170</v>
      </c>
      <c r="BI200" s="34" t="s">
        <v>4881</v>
      </c>
      <c r="BJ200" s="34" t="s">
        <v>4170</v>
      </c>
      <c r="BR200" s="34" t="s">
        <v>1044</v>
      </c>
      <c r="BS200" s="34" t="s">
        <v>1044</v>
      </c>
      <c r="CR200" s="34" t="s">
        <v>3657</v>
      </c>
      <c r="CU200" s="34" t="s">
        <v>7873</v>
      </c>
      <c r="CV200" s="34" t="s">
        <v>5390</v>
      </c>
      <c r="CW200" s="34" t="s">
        <v>4226</v>
      </c>
      <c r="CX200" s="34" t="s">
        <v>4611</v>
      </c>
      <c r="CY200" s="34" t="s">
        <v>5445</v>
      </c>
      <c r="DC200" s="34" t="s">
        <v>5096</v>
      </c>
      <c r="DE200" s="34" t="s">
        <v>4649</v>
      </c>
      <c r="DF200" s="34" t="s">
        <v>5992</v>
      </c>
    </row>
    <row r="201" spans="1:110">
      <c r="A201" s="34" t="s">
        <v>6518</v>
      </c>
      <c r="B201" s="34" t="s">
        <v>4881</v>
      </c>
      <c r="C201" s="34">
        <v>24</v>
      </c>
      <c r="D201" s="34" t="s">
        <v>440</v>
      </c>
      <c r="E201" s="34" t="s">
        <v>4881</v>
      </c>
      <c r="F201" s="34" t="s">
        <v>4170</v>
      </c>
      <c r="G201" s="34" t="s">
        <v>4881</v>
      </c>
      <c r="H201" s="34" t="s">
        <v>4170</v>
      </c>
      <c r="I201" s="34" t="s">
        <v>4170</v>
      </c>
      <c r="J201" s="34" t="s">
        <v>4170</v>
      </c>
      <c r="K201" s="34" t="s">
        <v>4170</v>
      </c>
      <c r="L201" s="34" t="s">
        <v>4881</v>
      </c>
      <c r="M201" s="34" t="s">
        <v>1041</v>
      </c>
      <c r="N201" s="34" t="s">
        <v>3155</v>
      </c>
      <c r="O201" s="34" t="s">
        <v>4881</v>
      </c>
      <c r="P201" s="34" t="s">
        <v>4170</v>
      </c>
      <c r="Q201" s="34" t="s">
        <v>4170</v>
      </c>
      <c r="R201" s="34" t="s">
        <v>4170</v>
      </c>
      <c r="S201" s="34" t="s">
        <v>4170</v>
      </c>
      <c r="T201" s="34" t="s">
        <v>4170</v>
      </c>
      <c r="U201" s="34" t="s">
        <v>4170</v>
      </c>
      <c r="V201" s="34" t="s">
        <v>4170</v>
      </c>
      <c r="W201" s="34" t="s">
        <v>4170</v>
      </c>
      <c r="X201" s="34" t="s">
        <v>4170</v>
      </c>
      <c r="Y201" s="34" t="s">
        <v>4170</v>
      </c>
      <c r="Z201" s="34" t="s">
        <v>4170</v>
      </c>
      <c r="AB201" s="34" t="s">
        <v>3187</v>
      </c>
      <c r="AD201" s="34" t="s">
        <v>3235</v>
      </c>
      <c r="AE201" s="34" t="s">
        <v>3253</v>
      </c>
      <c r="AG201" s="34" t="s">
        <v>3309</v>
      </c>
      <c r="AH201" s="34" t="s">
        <v>1044</v>
      </c>
      <c r="AI201" s="34" t="s">
        <v>1044</v>
      </c>
      <c r="AJ201" s="34" t="s">
        <v>1044</v>
      </c>
      <c r="AK201" s="34" t="s">
        <v>1044</v>
      </c>
      <c r="AM201" s="34" t="s">
        <v>1044</v>
      </c>
      <c r="AN201" s="34" t="s">
        <v>3335</v>
      </c>
      <c r="AP201" s="34" t="s">
        <v>1044</v>
      </c>
      <c r="AY201" s="34" t="s">
        <v>3487</v>
      </c>
      <c r="BA201" s="34" t="s">
        <v>1044</v>
      </c>
      <c r="BB201" s="34" t="s">
        <v>3557</v>
      </c>
      <c r="BC201" s="34" t="s">
        <v>4170</v>
      </c>
      <c r="BD201" s="34" t="s">
        <v>4170</v>
      </c>
      <c r="BE201" s="34" t="s">
        <v>4170</v>
      </c>
      <c r="BF201" s="34" t="s">
        <v>4170</v>
      </c>
      <c r="BG201" s="34" t="s">
        <v>4170</v>
      </c>
      <c r="BH201" s="34" t="s">
        <v>4170</v>
      </c>
      <c r="BI201" s="34" t="s">
        <v>4881</v>
      </c>
      <c r="BJ201" s="34" t="s">
        <v>4170</v>
      </c>
      <c r="BR201" s="34" t="s">
        <v>1044</v>
      </c>
      <c r="BS201" s="34" t="s">
        <v>1044</v>
      </c>
      <c r="CR201" s="34" t="s">
        <v>3657</v>
      </c>
      <c r="CU201" s="34" t="s">
        <v>7874</v>
      </c>
      <c r="CV201" s="34" t="s">
        <v>5633</v>
      </c>
      <c r="CW201" s="34" t="s">
        <v>4226</v>
      </c>
      <c r="CX201" s="34" t="s">
        <v>4539</v>
      </c>
      <c r="CY201" s="34" t="s">
        <v>5446</v>
      </c>
      <c r="CZ201" s="34" t="s">
        <v>4560</v>
      </c>
      <c r="DA201" s="34" t="s">
        <v>4560</v>
      </c>
      <c r="DC201" s="34" t="s">
        <v>5096</v>
      </c>
      <c r="DD201" s="34" t="s">
        <v>6186</v>
      </c>
    </row>
    <row r="202" spans="1:110">
      <c r="A202" s="34" t="s">
        <v>6518</v>
      </c>
      <c r="B202" s="34" t="s">
        <v>4609</v>
      </c>
      <c r="C202" s="34">
        <v>3</v>
      </c>
      <c r="D202" s="34" t="s">
        <v>442</v>
      </c>
      <c r="E202" s="34" t="s">
        <v>4170</v>
      </c>
      <c r="F202" s="34" t="s">
        <v>4881</v>
      </c>
      <c r="G202" s="34" t="s">
        <v>4170</v>
      </c>
      <c r="H202" s="34" t="s">
        <v>4170</v>
      </c>
      <c r="I202" s="34" t="s">
        <v>4170</v>
      </c>
      <c r="J202" s="34" t="s">
        <v>4881</v>
      </c>
      <c r="K202" s="34" t="s">
        <v>4170</v>
      </c>
      <c r="L202" s="34" t="s">
        <v>4170</v>
      </c>
      <c r="N202" s="34" t="s">
        <v>3155</v>
      </c>
      <c r="O202" s="34" t="s">
        <v>4881</v>
      </c>
      <c r="P202" s="34" t="s">
        <v>4170</v>
      </c>
      <c r="Q202" s="34" t="s">
        <v>4170</v>
      </c>
      <c r="R202" s="34" t="s">
        <v>4170</v>
      </c>
      <c r="S202" s="34" t="s">
        <v>4170</v>
      </c>
      <c r="T202" s="34" t="s">
        <v>4170</v>
      </c>
      <c r="U202" s="34" t="s">
        <v>4170</v>
      </c>
      <c r="V202" s="34" t="s">
        <v>4170</v>
      </c>
      <c r="W202" s="34" t="s">
        <v>4170</v>
      </c>
      <c r="X202" s="34" t="s">
        <v>4170</v>
      </c>
      <c r="Y202" s="34" t="s">
        <v>4170</v>
      </c>
      <c r="Z202" s="34" t="s">
        <v>4170</v>
      </c>
      <c r="AB202" s="34" t="s">
        <v>3187</v>
      </c>
      <c r="AE202" s="34" t="s">
        <v>3256</v>
      </c>
      <c r="BR202" s="34" t="s">
        <v>1041</v>
      </c>
      <c r="BS202" s="34" t="s">
        <v>1044</v>
      </c>
      <c r="CR202" s="34" t="s">
        <v>3657</v>
      </c>
      <c r="CU202" s="34" t="s">
        <v>7875</v>
      </c>
      <c r="CV202" s="34" t="s">
        <v>5633</v>
      </c>
      <c r="CW202" s="34" t="s">
        <v>4226</v>
      </c>
      <c r="CX202" s="34" t="s">
        <v>4608</v>
      </c>
      <c r="CY202" s="34" t="s">
        <v>5450</v>
      </c>
      <c r="DE202" s="34" t="s">
        <v>4649</v>
      </c>
    </row>
    <row r="203" spans="1:110">
      <c r="A203" s="34" t="s">
        <v>6518</v>
      </c>
      <c r="B203" s="34" t="s">
        <v>4848</v>
      </c>
      <c r="C203" s="34">
        <v>27</v>
      </c>
      <c r="D203" s="34" t="s">
        <v>442</v>
      </c>
      <c r="E203" s="34" t="s">
        <v>4170</v>
      </c>
      <c r="F203" s="34" t="s">
        <v>4881</v>
      </c>
      <c r="G203" s="34" t="s">
        <v>4170</v>
      </c>
      <c r="H203" s="34" t="s">
        <v>4881</v>
      </c>
      <c r="I203" s="34" t="s">
        <v>4170</v>
      </c>
      <c r="J203" s="34" t="s">
        <v>4170</v>
      </c>
      <c r="K203" s="34" t="s">
        <v>4170</v>
      </c>
      <c r="L203" s="34" t="s">
        <v>4170</v>
      </c>
      <c r="M203" s="34" t="s">
        <v>1041</v>
      </c>
      <c r="N203" s="34" t="s">
        <v>3155</v>
      </c>
      <c r="O203" s="34" t="s">
        <v>4881</v>
      </c>
      <c r="P203" s="34" t="s">
        <v>4170</v>
      </c>
      <c r="Q203" s="34" t="s">
        <v>4170</v>
      </c>
      <c r="R203" s="34" t="s">
        <v>4170</v>
      </c>
      <c r="S203" s="34" t="s">
        <v>4170</v>
      </c>
      <c r="T203" s="34" t="s">
        <v>4170</v>
      </c>
      <c r="U203" s="34" t="s">
        <v>4170</v>
      </c>
      <c r="V203" s="34" t="s">
        <v>4170</v>
      </c>
      <c r="W203" s="34" t="s">
        <v>4170</v>
      </c>
      <c r="X203" s="34" t="s">
        <v>4170</v>
      </c>
      <c r="Y203" s="34" t="s">
        <v>4170</v>
      </c>
      <c r="Z203" s="34" t="s">
        <v>4170</v>
      </c>
      <c r="AB203" s="34" t="s">
        <v>3187</v>
      </c>
      <c r="AD203" s="34" t="s">
        <v>3235</v>
      </c>
      <c r="AE203" s="34" t="s">
        <v>3253</v>
      </c>
      <c r="AG203" s="34" t="s">
        <v>3297</v>
      </c>
      <c r="AH203" s="34" t="s">
        <v>1044</v>
      </c>
      <c r="AI203" s="34" t="s">
        <v>1044</v>
      </c>
      <c r="AJ203" s="34" t="s">
        <v>1044</v>
      </c>
      <c r="AK203" s="34" t="s">
        <v>1041</v>
      </c>
      <c r="AL203" s="34" t="s">
        <v>452</v>
      </c>
      <c r="AQ203" s="34" t="s">
        <v>3375</v>
      </c>
      <c r="AS203" s="34" t="s">
        <v>3423</v>
      </c>
      <c r="AU203" s="34" t="s">
        <v>3435</v>
      </c>
      <c r="AV203" s="34" t="s">
        <v>154</v>
      </c>
      <c r="AW203" s="34" t="s">
        <v>3467</v>
      </c>
      <c r="AX203" s="34" t="s">
        <v>3476</v>
      </c>
      <c r="AY203" s="34" t="s">
        <v>3487</v>
      </c>
      <c r="BB203" s="34" t="s">
        <v>3557</v>
      </c>
      <c r="BC203" s="34" t="s">
        <v>4170</v>
      </c>
      <c r="BD203" s="34" t="s">
        <v>4170</v>
      </c>
      <c r="BE203" s="34" t="s">
        <v>4170</v>
      </c>
      <c r="BF203" s="34" t="s">
        <v>4170</v>
      </c>
      <c r="BG203" s="34" t="s">
        <v>4170</v>
      </c>
      <c r="BH203" s="34" t="s">
        <v>4170</v>
      </c>
      <c r="BI203" s="34" t="s">
        <v>4881</v>
      </c>
      <c r="BJ203" s="34" t="s">
        <v>4170</v>
      </c>
      <c r="BR203" s="34" t="s">
        <v>1041</v>
      </c>
      <c r="BS203" s="34" t="s">
        <v>1044</v>
      </c>
      <c r="CR203" s="34" t="s">
        <v>3657</v>
      </c>
      <c r="CU203" s="34" t="s">
        <v>7876</v>
      </c>
      <c r="CV203" s="34" t="s">
        <v>5633</v>
      </c>
      <c r="CW203" s="34" t="s">
        <v>4226</v>
      </c>
      <c r="CX203" s="34" t="s">
        <v>4539</v>
      </c>
      <c r="CY203" s="34" t="s">
        <v>5452</v>
      </c>
      <c r="DA203" s="34" t="s">
        <v>4556</v>
      </c>
      <c r="DC203" s="34" t="s">
        <v>5096</v>
      </c>
      <c r="DD203" s="34" t="s">
        <v>6185</v>
      </c>
    </row>
    <row r="204" spans="1:110">
      <c r="A204" s="34" t="s">
        <v>6520</v>
      </c>
      <c r="B204" s="34" t="s">
        <v>4881</v>
      </c>
      <c r="C204" s="34">
        <v>56</v>
      </c>
      <c r="D204" s="34" t="s">
        <v>440</v>
      </c>
      <c r="E204" s="34" t="s">
        <v>4881</v>
      </c>
      <c r="F204" s="34" t="s">
        <v>4170</v>
      </c>
      <c r="G204" s="34" t="s">
        <v>4881</v>
      </c>
      <c r="H204" s="34" t="s">
        <v>4170</v>
      </c>
      <c r="I204" s="34" t="s">
        <v>4170</v>
      </c>
      <c r="J204" s="34" t="s">
        <v>4170</v>
      </c>
      <c r="K204" s="34" t="s">
        <v>4170</v>
      </c>
      <c r="L204" s="34" t="s">
        <v>4170</v>
      </c>
      <c r="M204" s="34" t="s">
        <v>1041</v>
      </c>
      <c r="N204" s="34" t="s">
        <v>3155</v>
      </c>
      <c r="O204" s="34" t="s">
        <v>4881</v>
      </c>
      <c r="P204" s="34" t="s">
        <v>4170</v>
      </c>
      <c r="Q204" s="34" t="s">
        <v>4170</v>
      </c>
      <c r="R204" s="34" t="s">
        <v>4170</v>
      </c>
      <c r="S204" s="34" t="s">
        <v>4170</v>
      </c>
      <c r="T204" s="34" t="s">
        <v>4170</v>
      </c>
      <c r="U204" s="34" t="s">
        <v>4170</v>
      </c>
      <c r="V204" s="34" t="s">
        <v>4170</v>
      </c>
      <c r="W204" s="34" t="s">
        <v>4170</v>
      </c>
      <c r="X204" s="34" t="s">
        <v>4170</v>
      </c>
      <c r="Y204" s="34" t="s">
        <v>4170</v>
      </c>
      <c r="Z204" s="34" t="s">
        <v>4170</v>
      </c>
      <c r="AB204" s="34" t="s">
        <v>3187</v>
      </c>
      <c r="AD204" s="34" t="s">
        <v>3244</v>
      </c>
      <c r="AG204" s="34" t="s">
        <v>3291</v>
      </c>
      <c r="AH204" s="34" t="s">
        <v>1041</v>
      </c>
      <c r="AI204" s="34" t="s">
        <v>1044</v>
      </c>
      <c r="AJ204" s="34" t="s">
        <v>1044</v>
      </c>
      <c r="AQ204" s="34" t="s">
        <v>3372</v>
      </c>
      <c r="AS204" s="34" t="s">
        <v>3406</v>
      </c>
      <c r="AU204" s="34" t="s">
        <v>3435</v>
      </c>
      <c r="AV204" s="34" t="s">
        <v>154</v>
      </c>
      <c r="AW204" s="34" t="s">
        <v>3452</v>
      </c>
      <c r="AX204" s="34" t="s">
        <v>3476</v>
      </c>
      <c r="AY204" s="34" t="s">
        <v>3487</v>
      </c>
      <c r="BB204" s="34" t="s">
        <v>3557</v>
      </c>
      <c r="BC204" s="34" t="s">
        <v>4170</v>
      </c>
      <c r="BD204" s="34" t="s">
        <v>4170</v>
      </c>
      <c r="BE204" s="34" t="s">
        <v>4170</v>
      </c>
      <c r="BF204" s="34" t="s">
        <v>4170</v>
      </c>
      <c r="BG204" s="34" t="s">
        <v>4170</v>
      </c>
      <c r="BH204" s="34" t="s">
        <v>4170</v>
      </c>
      <c r="BI204" s="34" t="s">
        <v>4881</v>
      </c>
      <c r="BJ204" s="34" t="s">
        <v>4170</v>
      </c>
      <c r="BR204" s="34" t="s">
        <v>1044</v>
      </c>
      <c r="BS204" s="34" t="s">
        <v>1044</v>
      </c>
      <c r="CR204" s="34" t="s">
        <v>3654</v>
      </c>
      <c r="CU204" s="34" t="s">
        <v>7877</v>
      </c>
      <c r="CV204" s="34" t="s">
        <v>6521</v>
      </c>
      <c r="CW204" s="34" t="s">
        <v>4226</v>
      </c>
      <c r="CX204" s="34" t="s">
        <v>4542</v>
      </c>
      <c r="CY204" s="34" t="s">
        <v>5447</v>
      </c>
      <c r="CZ204" s="34" t="s">
        <v>4556</v>
      </c>
      <c r="DA204" s="34" t="s">
        <v>4556</v>
      </c>
      <c r="DC204" s="34" t="s">
        <v>5096</v>
      </c>
      <c r="DF204" s="34" t="s">
        <v>5992</v>
      </c>
    </row>
    <row r="205" spans="1:110">
      <c r="A205" s="34" t="s">
        <v>6520</v>
      </c>
      <c r="B205" s="34" t="s">
        <v>4609</v>
      </c>
      <c r="C205" s="34">
        <v>56</v>
      </c>
      <c r="D205" s="34" t="s">
        <v>442</v>
      </c>
      <c r="E205" s="34" t="s">
        <v>4170</v>
      </c>
      <c r="F205" s="34" t="s">
        <v>4881</v>
      </c>
      <c r="G205" s="34" t="s">
        <v>4170</v>
      </c>
      <c r="H205" s="34" t="s">
        <v>4881</v>
      </c>
      <c r="I205" s="34" t="s">
        <v>4170</v>
      </c>
      <c r="J205" s="34" t="s">
        <v>4170</v>
      </c>
      <c r="K205" s="34" t="s">
        <v>4170</v>
      </c>
      <c r="L205" s="34" t="s">
        <v>4170</v>
      </c>
      <c r="M205" s="34" t="s">
        <v>1041</v>
      </c>
      <c r="N205" s="34" t="s">
        <v>3170</v>
      </c>
      <c r="O205" s="34" t="s">
        <v>4170</v>
      </c>
      <c r="P205" s="34" t="s">
        <v>4170</v>
      </c>
      <c r="Q205" s="34" t="s">
        <v>4170</v>
      </c>
      <c r="R205" s="34" t="s">
        <v>4170</v>
      </c>
      <c r="S205" s="34" t="s">
        <v>4170</v>
      </c>
      <c r="T205" s="34" t="s">
        <v>4881</v>
      </c>
      <c r="U205" s="34" t="s">
        <v>4170</v>
      </c>
      <c r="V205" s="34" t="s">
        <v>4170</v>
      </c>
      <c r="W205" s="34" t="s">
        <v>4170</v>
      </c>
      <c r="X205" s="34" t="s">
        <v>4170</v>
      </c>
      <c r="Y205" s="34" t="s">
        <v>4170</v>
      </c>
      <c r="Z205" s="34" t="s">
        <v>4170</v>
      </c>
      <c r="AB205" s="34" t="s">
        <v>3217</v>
      </c>
      <c r="AD205" s="34" t="s">
        <v>3244</v>
      </c>
      <c r="AG205" s="34" t="s">
        <v>3315</v>
      </c>
      <c r="AH205" s="34" t="s">
        <v>1044</v>
      </c>
      <c r="AI205" s="34" t="s">
        <v>1044</v>
      </c>
      <c r="AJ205" s="34" t="s">
        <v>1044</v>
      </c>
      <c r="AK205" s="34" t="s">
        <v>1044</v>
      </c>
      <c r="AM205" s="34" t="s">
        <v>1044</v>
      </c>
      <c r="AN205" s="34" t="s">
        <v>3338</v>
      </c>
      <c r="AP205" s="34" t="s">
        <v>1044</v>
      </c>
      <c r="AY205" s="34" t="s">
        <v>3487</v>
      </c>
      <c r="BA205" s="34" t="s">
        <v>1044</v>
      </c>
      <c r="BB205" s="34" t="s">
        <v>7878</v>
      </c>
      <c r="BC205" s="34" t="s">
        <v>4881</v>
      </c>
      <c r="BD205" s="34" t="s">
        <v>4170</v>
      </c>
      <c r="BE205" s="34" t="s">
        <v>4170</v>
      </c>
      <c r="BF205" s="34" t="s">
        <v>4170</v>
      </c>
      <c r="BG205" s="34" t="s">
        <v>4881</v>
      </c>
      <c r="BH205" s="34" t="s">
        <v>4170</v>
      </c>
      <c r="BI205" s="34" t="s">
        <v>4170</v>
      </c>
      <c r="BJ205" s="34" t="s">
        <v>4170</v>
      </c>
      <c r="BK205" s="34" t="s">
        <v>3564</v>
      </c>
      <c r="BO205" s="34" t="s">
        <v>3561</v>
      </c>
      <c r="BQ205" s="34" t="s">
        <v>3577</v>
      </c>
      <c r="BR205" s="34" t="s">
        <v>1044</v>
      </c>
      <c r="BS205" s="34" t="s">
        <v>1044</v>
      </c>
      <c r="CR205" s="34" t="s">
        <v>3663</v>
      </c>
      <c r="CU205" s="34" t="s">
        <v>7879</v>
      </c>
      <c r="CV205" s="34" t="s">
        <v>6521</v>
      </c>
      <c r="CW205" s="34" t="s">
        <v>4226</v>
      </c>
      <c r="CX205" s="34" t="s">
        <v>4542</v>
      </c>
      <c r="CY205" s="34" t="s">
        <v>5453</v>
      </c>
      <c r="DA205" s="34" t="s">
        <v>4560</v>
      </c>
      <c r="DB205" s="34" t="s">
        <v>1043</v>
      </c>
      <c r="DC205" s="34" t="s">
        <v>5094</v>
      </c>
      <c r="DF205" s="34" t="s">
        <v>5992</v>
      </c>
    </row>
    <row r="206" spans="1:110">
      <c r="A206" s="34" t="s">
        <v>6522</v>
      </c>
      <c r="B206" s="34" t="s">
        <v>4881</v>
      </c>
      <c r="C206" s="34">
        <v>56</v>
      </c>
      <c r="D206" s="34" t="s">
        <v>442</v>
      </c>
      <c r="E206" s="34" t="s">
        <v>4170</v>
      </c>
      <c r="F206" s="34" t="s">
        <v>4881</v>
      </c>
      <c r="G206" s="34" t="s">
        <v>4170</v>
      </c>
      <c r="H206" s="34" t="s">
        <v>4881</v>
      </c>
      <c r="I206" s="34" t="s">
        <v>4170</v>
      </c>
      <c r="J206" s="34" t="s">
        <v>4170</v>
      </c>
      <c r="K206" s="34" t="s">
        <v>4170</v>
      </c>
      <c r="L206" s="34" t="s">
        <v>4170</v>
      </c>
      <c r="M206" s="34" t="s">
        <v>1041</v>
      </c>
      <c r="N206" s="34" t="s">
        <v>3155</v>
      </c>
      <c r="O206" s="34" t="s">
        <v>4881</v>
      </c>
      <c r="P206" s="34" t="s">
        <v>4170</v>
      </c>
      <c r="Q206" s="34" t="s">
        <v>4170</v>
      </c>
      <c r="R206" s="34" t="s">
        <v>4170</v>
      </c>
      <c r="S206" s="34" t="s">
        <v>4170</v>
      </c>
      <c r="T206" s="34" t="s">
        <v>4170</v>
      </c>
      <c r="U206" s="34" t="s">
        <v>4170</v>
      </c>
      <c r="V206" s="34" t="s">
        <v>4170</v>
      </c>
      <c r="W206" s="34" t="s">
        <v>4170</v>
      </c>
      <c r="X206" s="34" t="s">
        <v>4170</v>
      </c>
      <c r="Y206" s="34" t="s">
        <v>4170</v>
      </c>
      <c r="Z206" s="34" t="s">
        <v>4170</v>
      </c>
      <c r="AB206" s="34" t="s">
        <v>3187</v>
      </c>
      <c r="AD206" s="34" t="s">
        <v>3244</v>
      </c>
      <c r="AG206" s="34" t="s">
        <v>3303</v>
      </c>
      <c r="AH206" s="34" t="s">
        <v>1044</v>
      </c>
      <c r="AI206" s="34" t="s">
        <v>1044</v>
      </c>
      <c r="AJ206" s="34" t="s">
        <v>1044</v>
      </c>
      <c r="AK206" s="34" t="s">
        <v>1044</v>
      </c>
      <c r="AM206" s="34" t="s">
        <v>1044</v>
      </c>
      <c r="AN206" s="34" t="s">
        <v>3350</v>
      </c>
      <c r="AP206" s="34" t="s">
        <v>1044</v>
      </c>
      <c r="AY206" s="34" t="s">
        <v>3487</v>
      </c>
      <c r="BA206" s="34" t="s">
        <v>1044</v>
      </c>
      <c r="BB206" s="34" t="s">
        <v>3557</v>
      </c>
      <c r="BC206" s="34" t="s">
        <v>4170</v>
      </c>
      <c r="BD206" s="34" t="s">
        <v>4170</v>
      </c>
      <c r="BE206" s="34" t="s">
        <v>4170</v>
      </c>
      <c r="BF206" s="34" t="s">
        <v>4170</v>
      </c>
      <c r="BG206" s="34" t="s">
        <v>4170</v>
      </c>
      <c r="BH206" s="34" t="s">
        <v>4170</v>
      </c>
      <c r="BI206" s="34" t="s">
        <v>4881</v>
      </c>
      <c r="BJ206" s="34" t="s">
        <v>4170</v>
      </c>
      <c r="BR206" s="34" t="s">
        <v>1044</v>
      </c>
      <c r="BS206" s="34" t="s">
        <v>1044</v>
      </c>
      <c r="CR206" s="34" t="s">
        <v>3657</v>
      </c>
      <c r="CU206" s="34" t="s">
        <v>7880</v>
      </c>
      <c r="CV206" s="34" t="s">
        <v>6524</v>
      </c>
      <c r="CW206" s="34" t="s">
        <v>4226</v>
      </c>
      <c r="CX206" s="34" t="s">
        <v>4542</v>
      </c>
      <c r="CY206" s="34" t="s">
        <v>5453</v>
      </c>
      <c r="CZ206" s="34" t="s">
        <v>4560</v>
      </c>
      <c r="DA206" s="34" t="s">
        <v>4560</v>
      </c>
      <c r="DC206" s="34" t="s">
        <v>5096</v>
      </c>
    </row>
    <row r="207" spans="1:110">
      <c r="A207" s="34" t="s">
        <v>6525</v>
      </c>
      <c r="B207" s="34" t="s">
        <v>4881</v>
      </c>
      <c r="C207" s="34">
        <v>36</v>
      </c>
      <c r="D207" s="34" t="s">
        <v>440</v>
      </c>
      <c r="E207" s="34" t="s">
        <v>4881</v>
      </c>
      <c r="F207" s="34" t="s">
        <v>4170</v>
      </c>
      <c r="G207" s="34" t="s">
        <v>4881</v>
      </c>
      <c r="H207" s="34" t="s">
        <v>4170</v>
      </c>
      <c r="I207" s="34" t="s">
        <v>4170</v>
      </c>
      <c r="J207" s="34" t="s">
        <v>4170</v>
      </c>
      <c r="K207" s="34" t="s">
        <v>4170</v>
      </c>
      <c r="L207" s="34" t="s">
        <v>4881</v>
      </c>
      <c r="M207" s="34" t="s">
        <v>1041</v>
      </c>
      <c r="N207" s="34" t="s">
        <v>3155</v>
      </c>
      <c r="O207" s="34" t="s">
        <v>4881</v>
      </c>
      <c r="P207" s="34" t="s">
        <v>4170</v>
      </c>
      <c r="Q207" s="34" t="s">
        <v>4170</v>
      </c>
      <c r="R207" s="34" t="s">
        <v>4170</v>
      </c>
      <c r="S207" s="34" t="s">
        <v>4170</v>
      </c>
      <c r="T207" s="34" t="s">
        <v>4170</v>
      </c>
      <c r="U207" s="34" t="s">
        <v>4170</v>
      </c>
      <c r="V207" s="34" t="s">
        <v>4170</v>
      </c>
      <c r="W207" s="34" t="s">
        <v>4170</v>
      </c>
      <c r="X207" s="34" t="s">
        <v>4170</v>
      </c>
      <c r="Y207" s="34" t="s">
        <v>4170</v>
      </c>
      <c r="Z207" s="34" t="s">
        <v>4170</v>
      </c>
      <c r="AB207" s="34" t="s">
        <v>3187</v>
      </c>
      <c r="AD207" s="34" t="s">
        <v>3244</v>
      </c>
      <c r="AG207" s="34" t="s">
        <v>3309</v>
      </c>
      <c r="AH207" s="34" t="s">
        <v>1044</v>
      </c>
      <c r="AI207" s="34" t="s">
        <v>1044</v>
      </c>
      <c r="AJ207" s="34" t="s">
        <v>1044</v>
      </c>
      <c r="AK207" s="34" t="s">
        <v>1044</v>
      </c>
      <c r="AM207" s="34" t="s">
        <v>1044</v>
      </c>
      <c r="AN207" s="34" t="s">
        <v>3335</v>
      </c>
      <c r="AP207" s="34" t="s">
        <v>3071</v>
      </c>
      <c r="AY207" s="34" t="s">
        <v>3487</v>
      </c>
      <c r="BA207" s="34" t="s">
        <v>1044</v>
      </c>
      <c r="BB207" s="34" t="s">
        <v>3557</v>
      </c>
      <c r="BC207" s="34" t="s">
        <v>4170</v>
      </c>
      <c r="BD207" s="34" t="s">
        <v>4170</v>
      </c>
      <c r="BE207" s="34" t="s">
        <v>4170</v>
      </c>
      <c r="BF207" s="34" t="s">
        <v>4170</v>
      </c>
      <c r="BG207" s="34" t="s">
        <v>4170</v>
      </c>
      <c r="BH207" s="34" t="s">
        <v>4170</v>
      </c>
      <c r="BI207" s="34" t="s">
        <v>4881</v>
      </c>
      <c r="BJ207" s="34" t="s">
        <v>4170</v>
      </c>
      <c r="BR207" s="34" t="s">
        <v>1044</v>
      </c>
      <c r="BS207" s="34" t="s">
        <v>1044</v>
      </c>
      <c r="CR207" s="34" t="s">
        <v>3657</v>
      </c>
      <c r="CU207" s="34" t="s">
        <v>7881</v>
      </c>
      <c r="CV207" s="34" t="s">
        <v>5535</v>
      </c>
      <c r="CW207" s="34" t="s">
        <v>4226</v>
      </c>
      <c r="CX207" s="34" t="s">
        <v>4542</v>
      </c>
      <c r="CY207" s="34" t="s">
        <v>5447</v>
      </c>
      <c r="CZ207" s="34" t="s">
        <v>4560</v>
      </c>
      <c r="DA207" s="34" t="s">
        <v>4560</v>
      </c>
      <c r="DC207" s="34" t="s">
        <v>5096</v>
      </c>
    </row>
    <row r="208" spans="1:110">
      <c r="A208" s="34" t="s">
        <v>6525</v>
      </c>
      <c r="B208" s="34" t="s">
        <v>4609</v>
      </c>
      <c r="C208" s="34">
        <v>7</v>
      </c>
      <c r="D208" s="34" t="s">
        <v>442</v>
      </c>
      <c r="E208" s="34" t="s">
        <v>4170</v>
      </c>
      <c r="F208" s="34" t="s">
        <v>4881</v>
      </c>
      <c r="G208" s="34" t="s">
        <v>4170</v>
      </c>
      <c r="H208" s="34" t="s">
        <v>4170</v>
      </c>
      <c r="I208" s="34" t="s">
        <v>4170</v>
      </c>
      <c r="J208" s="34" t="s">
        <v>4881</v>
      </c>
      <c r="K208" s="34" t="s">
        <v>4170</v>
      </c>
      <c r="L208" s="34" t="s">
        <v>4170</v>
      </c>
      <c r="N208" s="34" t="s">
        <v>3155</v>
      </c>
      <c r="O208" s="34" t="s">
        <v>4881</v>
      </c>
      <c r="P208" s="34" t="s">
        <v>4170</v>
      </c>
      <c r="Q208" s="34" t="s">
        <v>4170</v>
      </c>
      <c r="R208" s="34" t="s">
        <v>4170</v>
      </c>
      <c r="S208" s="34" t="s">
        <v>4170</v>
      </c>
      <c r="T208" s="34" t="s">
        <v>4170</v>
      </c>
      <c r="U208" s="34" t="s">
        <v>4170</v>
      </c>
      <c r="V208" s="34" t="s">
        <v>4170</v>
      </c>
      <c r="W208" s="34" t="s">
        <v>4170</v>
      </c>
      <c r="X208" s="34" t="s">
        <v>4170</v>
      </c>
      <c r="Y208" s="34" t="s">
        <v>4170</v>
      </c>
      <c r="Z208" s="34" t="s">
        <v>4170</v>
      </c>
      <c r="AB208" s="34" t="s">
        <v>3187</v>
      </c>
      <c r="AE208" s="34" t="s">
        <v>3259</v>
      </c>
      <c r="BB208" s="34" t="s">
        <v>3557</v>
      </c>
      <c r="BC208" s="34" t="s">
        <v>4170</v>
      </c>
      <c r="BD208" s="34" t="s">
        <v>4170</v>
      </c>
      <c r="BE208" s="34" t="s">
        <v>4170</v>
      </c>
      <c r="BF208" s="34" t="s">
        <v>4170</v>
      </c>
      <c r="BG208" s="34" t="s">
        <v>4170</v>
      </c>
      <c r="BH208" s="34" t="s">
        <v>4170</v>
      </c>
      <c r="BI208" s="34" t="s">
        <v>4881</v>
      </c>
      <c r="BJ208" s="34" t="s">
        <v>4170</v>
      </c>
      <c r="BR208" s="34" t="s">
        <v>1044</v>
      </c>
      <c r="BS208" s="34" t="s">
        <v>1041</v>
      </c>
      <c r="BT208" s="34" t="s">
        <v>1041</v>
      </c>
      <c r="BW208" s="34" t="s">
        <v>1041</v>
      </c>
      <c r="CQ208" s="34" t="s">
        <v>3642</v>
      </c>
      <c r="CR208" s="34" t="s">
        <v>3657</v>
      </c>
      <c r="CU208" s="34" t="s">
        <v>7882</v>
      </c>
      <c r="CV208" s="34" t="s">
        <v>5535</v>
      </c>
      <c r="CW208" s="34" t="s">
        <v>4226</v>
      </c>
      <c r="CX208" s="34" t="s">
        <v>4619</v>
      </c>
      <c r="CY208" s="34" t="s">
        <v>5454</v>
      </c>
      <c r="DC208" s="34" t="s">
        <v>5096</v>
      </c>
      <c r="DE208" s="34" t="s">
        <v>4649</v>
      </c>
    </row>
    <row r="209" spans="1:110">
      <c r="A209" s="34" t="s">
        <v>6525</v>
      </c>
      <c r="B209" s="34" t="s">
        <v>4848</v>
      </c>
      <c r="C209" s="34">
        <v>12</v>
      </c>
      <c r="D209" s="34" t="s">
        <v>440</v>
      </c>
      <c r="E209" s="34" t="s">
        <v>4881</v>
      </c>
      <c r="F209" s="34" t="s">
        <v>4170</v>
      </c>
      <c r="G209" s="34" t="s">
        <v>4170</v>
      </c>
      <c r="H209" s="34" t="s">
        <v>4170</v>
      </c>
      <c r="I209" s="34" t="s">
        <v>4881</v>
      </c>
      <c r="J209" s="34" t="s">
        <v>4170</v>
      </c>
      <c r="K209" s="34" t="s">
        <v>4170</v>
      </c>
      <c r="L209" s="34" t="s">
        <v>4881</v>
      </c>
      <c r="N209" s="34" t="s">
        <v>3155</v>
      </c>
      <c r="O209" s="34" t="s">
        <v>4881</v>
      </c>
      <c r="P209" s="34" t="s">
        <v>4170</v>
      </c>
      <c r="Q209" s="34" t="s">
        <v>4170</v>
      </c>
      <c r="R209" s="34" t="s">
        <v>4170</v>
      </c>
      <c r="S209" s="34" t="s">
        <v>4170</v>
      </c>
      <c r="T209" s="34" t="s">
        <v>4170</v>
      </c>
      <c r="U209" s="34" t="s">
        <v>4170</v>
      </c>
      <c r="V209" s="34" t="s">
        <v>4170</v>
      </c>
      <c r="W209" s="34" t="s">
        <v>4170</v>
      </c>
      <c r="X209" s="34" t="s">
        <v>4170</v>
      </c>
      <c r="Y209" s="34" t="s">
        <v>4170</v>
      </c>
      <c r="Z209" s="34" t="s">
        <v>4170</v>
      </c>
      <c r="AB209" s="34" t="s">
        <v>3187</v>
      </c>
      <c r="AE209" s="34" t="s">
        <v>3262</v>
      </c>
      <c r="BB209" s="34" t="s">
        <v>3557</v>
      </c>
      <c r="BC209" s="34" t="s">
        <v>4170</v>
      </c>
      <c r="BD209" s="34" t="s">
        <v>4170</v>
      </c>
      <c r="BE209" s="34" t="s">
        <v>4170</v>
      </c>
      <c r="BF209" s="34" t="s">
        <v>4170</v>
      </c>
      <c r="BG209" s="34" t="s">
        <v>4170</v>
      </c>
      <c r="BH209" s="34" t="s">
        <v>4170</v>
      </c>
      <c r="BI209" s="34" t="s">
        <v>4881</v>
      </c>
      <c r="BJ209" s="34" t="s">
        <v>4170</v>
      </c>
      <c r="BR209" s="34" t="s">
        <v>1044</v>
      </c>
      <c r="BS209" s="34" t="s">
        <v>1044</v>
      </c>
      <c r="CR209" s="34" t="s">
        <v>3657</v>
      </c>
      <c r="CU209" s="34" t="s">
        <v>7883</v>
      </c>
      <c r="CV209" s="34" t="s">
        <v>5535</v>
      </c>
      <c r="CW209" s="34" t="s">
        <v>4226</v>
      </c>
      <c r="CX209" s="34" t="s">
        <v>4611</v>
      </c>
      <c r="CY209" s="34" t="s">
        <v>5445</v>
      </c>
      <c r="DC209" s="34" t="s">
        <v>5096</v>
      </c>
      <c r="DE209" s="34" t="s">
        <v>4649</v>
      </c>
    </row>
    <row r="210" spans="1:110">
      <c r="A210" s="34" t="s">
        <v>6525</v>
      </c>
      <c r="B210" s="34" t="s">
        <v>4626</v>
      </c>
      <c r="C210" s="34">
        <v>36</v>
      </c>
      <c r="D210" s="34" t="s">
        <v>442</v>
      </c>
      <c r="E210" s="34" t="s">
        <v>4170</v>
      </c>
      <c r="F210" s="34" t="s">
        <v>4881</v>
      </c>
      <c r="G210" s="34" t="s">
        <v>4170</v>
      </c>
      <c r="H210" s="34" t="s">
        <v>4881</v>
      </c>
      <c r="I210" s="34" t="s">
        <v>4170</v>
      </c>
      <c r="J210" s="34" t="s">
        <v>4170</v>
      </c>
      <c r="K210" s="34" t="s">
        <v>4170</v>
      </c>
      <c r="L210" s="34" t="s">
        <v>4170</v>
      </c>
      <c r="M210" s="34" t="s">
        <v>1041</v>
      </c>
      <c r="N210" s="34" t="s">
        <v>3155</v>
      </c>
      <c r="O210" s="34" t="s">
        <v>4881</v>
      </c>
      <c r="P210" s="34" t="s">
        <v>4170</v>
      </c>
      <c r="Q210" s="34" t="s">
        <v>4170</v>
      </c>
      <c r="R210" s="34" t="s">
        <v>4170</v>
      </c>
      <c r="S210" s="34" t="s">
        <v>4170</v>
      </c>
      <c r="T210" s="34" t="s">
        <v>4170</v>
      </c>
      <c r="U210" s="34" t="s">
        <v>4170</v>
      </c>
      <c r="V210" s="34" t="s">
        <v>4170</v>
      </c>
      <c r="W210" s="34" t="s">
        <v>4170</v>
      </c>
      <c r="X210" s="34" t="s">
        <v>4170</v>
      </c>
      <c r="Y210" s="34" t="s">
        <v>4170</v>
      </c>
      <c r="Z210" s="34" t="s">
        <v>4170</v>
      </c>
      <c r="AB210" s="34" t="s">
        <v>3187</v>
      </c>
      <c r="AD210" s="34" t="s">
        <v>3247</v>
      </c>
      <c r="AG210" s="34" t="s">
        <v>3291</v>
      </c>
      <c r="AH210" s="34" t="s">
        <v>1041</v>
      </c>
      <c r="AI210" s="34" t="s">
        <v>1044</v>
      </c>
      <c r="AJ210" s="34" t="s">
        <v>1044</v>
      </c>
      <c r="AQ210" s="34" t="s">
        <v>3375</v>
      </c>
      <c r="AS210" s="34" t="s">
        <v>3409</v>
      </c>
      <c r="AU210" s="34" t="s">
        <v>3435</v>
      </c>
      <c r="AV210" s="34" t="s">
        <v>154</v>
      </c>
      <c r="AW210" s="34" t="s">
        <v>3464</v>
      </c>
      <c r="AX210" s="34" t="s">
        <v>3476</v>
      </c>
      <c r="AY210" s="34" t="s">
        <v>3253</v>
      </c>
      <c r="BB210" s="34" t="s">
        <v>3557</v>
      </c>
      <c r="BC210" s="34" t="s">
        <v>4170</v>
      </c>
      <c r="BD210" s="34" t="s">
        <v>4170</v>
      </c>
      <c r="BE210" s="34" t="s">
        <v>4170</v>
      </c>
      <c r="BF210" s="34" t="s">
        <v>4170</v>
      </c>
      <c r="BG210" s="34" t="s">
        <v>4170</v>
      </c>
      <c r="BH210" s="34" t="s">
        <v>4170</v>
      </c>
      <c r="BI210" s="34" t="s">
        <v>4881</v>
      </c>
      <c r="BJ210" s="34" t="s">
        <v>4170</v>
      </c>
      <c r="BR210" s="34" t="s">
        <v>1044</v>
      </c>
      <c r="BS210" s="34" t="s">
        <v>1044</v>
      </c>
      <c r="CR210" s="34" t="s">
        <v>3657</v>
      </c>
      <c r="CU210" s="34" t="s">
        <v>7884</v>
      </c>
      <c r="CV210" s="34" t="s">
        <v>5535</v>
      </c>
      <c r="CW210" s="34" t="s">
        <v>4226</v>
      </c>
      <c r="CX210" s="34" t="s">
        <v>4542</v>
      </c>
      <c r="CY210" s="34" t="s">
        <v>5453</v>
      </c>
      <c r="DA210" s="34" t="s">
        <v>4556</v>
      </c>
      <c r="DC210" s="34" t="s">
        <v>5096</v>
      </c>
    </row>
    <row r="211" spans="1:110">
      <c r="A211" s="34" t="s">
        <v>6527</v>
      </c>
      <c r="B211" s="34" t="s">
        <v>4881</v>
      </c>
      <c r="C211" s="34">
        <v>38</v>
      </c>
      <c r="D211" s="34" t="s">
        <v>440</v>
      </c>
      <c r="E211" s="34" t="s">
        <v>4881</v>
      </c>
      <c r="F211" s="34" t="s">
        <v>4170</v>
      </c>
      <c r="G211" s="34" t="s">
        <v>4881</v>
      </c>
      <c r="H211" s="34" t="s">
        <v>4170</v>
      </c>
      <c r="I211" s="34" t="s">
        <v>4170</v>
      </c>
      <c r="J211" s="34" t="s">
        <v>4170</v>
      </c>
      <c r="K211" s="34" t="s">
        <v>4170</v>
      </c>
      <c r="L211" s="34" t="s">
        <v>4881</v>
      </c>
      <c r="M211" s="34" t="s">
        <v>1041</v>
      </c>
      <c r="N211" s="34" t="s">
        <v>3155</v>
      </c>
      <c r="O211" s="34" t="s">
        <v>4881</v>
      </c>
      <c r="P211" s="34" t="s">
        <v>4170</v>
      </c>
      <c r="Q211" s="34" t="s">
        <v>4170</v>
      </c>
      <c r="R211" s="34" t="s">
        <v>4170</v>
      </c>
      <c r="S211" s="34" t="s">
        <v>4170</v>
      </c>
      <c r="T211" s="34" t="s">
        <v>4170</v>
      </c>
      <c r="U211" s="34" t="s">
        <v>4170</v>
      </c>
      <c r="V211" s="34" t="s">
        <v>4170</v>
      </c>
      <c r="W211" s="34" t="s">
        <v>4170</v>
      </c>
      <c r="X211" s="34" t="s">
        <v>4170</v>
      </c>
      <c r="Y211" s="34" t="s">
        <v>4170</v>
      </c>
      <c r="Z211" s="34" t="s">
        <v>4170</v>
      </c>
      <c r="AB211" s="34" t="s">
        <v>3187</v>
      </c>
      <c r="AD211" s="34" t="s">
        <v>3238</v>
      </c>
      <c r="AG211" s="34" t="s">
        <v>3291</v>
      </c>
      <c r="AH211" s="34" t="s">
        <v>1041</v>
      </c>
      <c r="AI211" s="34" t="s">
        <v>1044</v>
      </c>
      <c r="AJ211" s="34" t="s">
        <v>1044</v>
      </c>
      <c r="AQ211" s="34" t="s">
        <v>3399</v>
      </c>
      <c r="AS211" s="34" t="s">
        <v>3415</v>
      </c>
      <c r="AU211" s="34" t="s">
        <v>3441</v>
      </c>
      <c r="AV211" s="34" t="s">
        <v>154</v>
      </c>
      <c r="AW211" s="34" t="s">
        <v>3452</v>
      </c>
      <c r="AX211" s="34" t="s">
        <v>3476</v>
      </c>
      <c r="AY211" s="34" t="s">
        <v>3253</v>
      </c>
      <c r="BB211" s="34" t="s">
        <v>3557</v>
      </c>
      <c r="BC211" s="34" t="s">
        <v>4170</v>
      </c>
      <c r="BD211" s="34" t="s">
        <v>4170</v>
      </c>
      <c r="BE211" s="34" t="s">
        <v>4170</v>
      </c>
      <c r="BF211" s="34" t="s">
        <v>4170</v>
      </c>
      <c r="BG211" s="34" t="s">
        <v>4170</v>
      </c>
      <c r="BH211" s="34" t="s">
        <v>4170</v>
      </c>
      <c r="BI211" s="34" t="s">
        <v>4881</v>
      </c>
      <c r="BJ211" s="34" t="s">
        <v>4170</v>
      </c>
      <c r="BR211" s="34" t="s">
        <v>1044</v>
      </c>
      <c r="BS211" s="34" t="s">
        <v>1041</v>
      </c>
      <c r="BT211" s="34" t="s">
        <v>1041</v>
      </c>
      <c r="BW211" s="34" t="s">
        <v>1041</v>
      </c>
      <c r="CQ211" s="34" t="s">
        <v>3642</v>
      </c>
      <c r="CR211" s="34" t="s">
        <v>3657</v>
      </c>
      <c r="CU211" s="34" t="s">
        <v>7885</v>
      </c>
      <c r="CV211" s="34" t="s">
        <v>6530</v>
      </c>
      <c r="CW211" s="34" t="s">
        <v>4226</v>
      </c>
      <c r="CX211" s="34" t="s">
        <v>4542</v>
      </c>
      <c r="CY211" s="34" t="s">
        <v>5447</v>
      </c>
      <c r="CZ211" s="34" t="s">
        <v>4556</v>
      </c>
      <c r="DA211" s="34" t="s">
        <v>4556</v>
      </c>
      <c r="DC211" s="34" t="s">
        <v>5096</v>
      </c>
      <c r="DF211" s="34" t="s">
        <v>5992</v>
      </c>
    </row>
    <row r="212" spans="1:110">
      <c r="A212" s="34" t="s">
        <v>6527</v>
      </c>
      <c r="B212" s="34" t="s">
        <v>4609</v>
      </c>
      <c r="C212" s="34">
        <v>16</v>
      </c>
      <c r="D212" s="34" t="s">
        <v>440</v>
      </c>
      <c r="E212" s="34" t="s">
        <v>4881</v>
      </c>
      <c r="F212" s="34" t="s">
        <v>4170</v>
      </c>
      <c r="G212" s="34" t="s">
        <v>4170</v>
      </c>
      <c r="H212" s="34" t="s">
        <v>4170</v>
      </c>
      <c r="I212" s="34" t="s">
        <v>4881</v>
      </c>
      <c r="J212" s="34" t="s">
        <v>4170</v>
      </c>
      <c r="K212" s="34" t="s">
        <v>4170</v>
      </c>
      <c r="L212" s="34" t="s">
        <v>4881</v>
      </c>
      <c r="M212" s="34" t="s">
        <v>1041</v>
      </c>
      <c r="N212" s="34" t="s">
        <v>3155</v>
      </c>
      <c r="O212" s="34" t="s">
        <v>4881</v>
      </c>
      <c r="P212" s="34" t="s">
        <v>4170</v>
      </c>
      <c r="Q212" s="34" t="s">
        <v>4170</v>
      </c>
      <c r="R212" s="34" t="s">
        <v>4170</v>
      </c>
      <c r="S212" s="34" t="s">
        <v>4170</v>
      </c>
      <c r="T212" s="34" t="s">
        <v>4170</v>
      </c>
      <c r="U212" s="34" t="s">
        <v>4170</v>
      </c>
      <c r="V212" s="34" t="s">
        <v>4170</v>
      </c>
      <c r="W212" s="34" t="s">
        <v>4170</v>
      </c>
      <c r="X212" s="34" t="s">
        <v>4170</v>
      </c>
      <c r="Y212" s="34" t="s">
        <v>4170</v>
      </c>
      <c r="Z212" s="34" t="s">
        <v>4170</v>
      </c>
      <c r="AB212" s="34" t="s">
        <v>3187</v>
      </c>
      <c r="AD212" s="34" t="s">
        <v>3229</v>
      </c>
      <c r="AE212" s="34" t="s">
        <v>3265</v>
      </c>
      <c r="AG212" s="34" t="s">
        <v>3306</v>
      </c>
      <c r="AH212" s="34" t="s">
        <v>1044</v>
      </c>
      <c r="AI212" s="34" t="s">
        <v>1044</v>
      </c>
      <c r="AJ212" s="34" t="s">
        <v>1044</v>
      </c>
      <c r="AK212" s="34" t="s">
        <v>1044</v>
      </c>
      <c r="AM212" s="34" t="s">
        <v>1044</v>
      </c>
      <c r="AN212" s="34" t="s">
        <v>3341</v>
      </c>
      <c r="AP212" s="34" t="s">
        <v>1044</v>
      </c>
      <c r="AY212" s="34" t="s">
        <v>3487</v>
      </c>
      <c r="BA212" s="34" t="s">
        <v>1044</v>
      </c>
      <c r="BB212" s="34" t="s">
        <v>3557</v>
      </c>
      <c r="BC212" s="34" t="s">
        <v>4170</v>
      </c>
      <c r="BD212" s="34" t="s">
        <v>4170</v>
      </c>
      <c r="BE212" s="34" t="s">
        <v>4170</v>
      </c>
      <c r="BF212" s="34" t="s">
        <v>4170</v>
      </c>
      <c r="BG212" s="34" t="s">
        <v>4170</v>
      </c>
      <c r="BH212" s="34" t="s">
        <v>4170</v>
      </c>
      <c r="BI212" s="34" t="s">
        <v>4881</v>
      </c>
      <c r="BJ212" s="34" t="s">
        <v>4170</v>
      </c>
      <c r="BR212" s="34" t="s">
        <v>1044</v>
      </c>
      <c r="BS212" s="34" t="s">
        <v>1044</v>
      </c>
      <c r="CR212" s="34" t="s">
        <v>3657</v>
      </c>
      <c r="CU212" s="34" t="s">
        <v>7886</v>
      </c>
      <c r="CV212" s="34" t="s">
        <v>6530</v>
      </c>
      <c r="CW212" s="34" t="s">
        <v>4226</v>
      </c>
      <c r="CX212" s="34" t="s">
        <v>4611</v>
      </c>
      <c r="CY212" s="34" t="s">
        <v>5445</v>
      </c>
      <c r="DA212" s="34" t="s">
        <v>4560</v>
      </c>
      <c r="DC212" s="34" t="s">
        <v>5096</v>
      </c>
      <c r="DD212" s="34" t="s">
        <v>6185</v>
      </c>
      <c r="DE212" s="34" t="s">
        <v>4649</v>
      </c>
      <c r="DF212" s="34" t="s">
        <v>5992</v>
      </c>
    </row>
    <row r="213" spans="1:110">
      <c r="A213" s="34" t="s">
        <v>6531</v>
      </c>
      <c r="B213" s="34" t="s">
        <v>4881</v>
      </c>
      <c r="C213" s="34">
        <v>39</v>
      </c>
      <c r="D213" s="34" t="s">
        <v>440</v>
      </c>
      <c r="E213" s="34" t="s">
        <v>4881</v>
      </c>
      <c r="F213" s="34" t="s">
        <v>4170</v>
      </c>
      <c r="G213" s="34" t="s">
        <v>4881</v>
      </c>
      <c r="H213" s="34" t="s">
        <v>4170</v>
      </c>
      <c r="I213" s="34" t="s">
        <v>4170</v>
      </c>
      <c r="J213" s="34" t="s">
        <v>4170</v>
      </c>
      <c r="K213" s="34" t="s">
        <v>4170</v>
      </c>
      <c r="L213" s="34" t="s">
        <v>4881</v>
      </c>
      <c r="M213" s="34" t="s">
        <v>1041</v>
      </c>
      <c r="N213" s="34" t="s">
        <v>3155</v>
      </c>
      <c r="O213" s="34" t="s">
        <v>4881</v>
      </c>
      <c r="P213" s="34" t="s">
        <v>4170</v>
      </c>
      <c r="Q213" s="34" t="s">
        <v>4170</v>
      </c>
      <c r="R213" s="34" t="s">
        <v>4170</v>
      </c>
      <c r="S213" s="34" t="s">
        <v>4170</v>
      </c>
      <c r="T213" s="34" t="s">
        <v>4170</v>
      </c>
      <c r="U213" s="34" t="s">
        <v>4170</v>
      </c>
      <c r="V213" s="34" t="s">
        <v>4170</v>
      </c>
      <c r="W213" s="34" t="s">
        <v>4170</v>
      </c>
      <c r="X213" s="34" t="s">
        <v>4170</v>
      </c>
      <c r="Y213" s="34" t="s">
        <v>4170</v>
      </c>
      <c r="Z213" s="34" t="s">
        <v>4170</v>
      </c>
      <c r="AB213" s="34" t="s">
        <v>3187</v>
      </c>
      <c r="AD213" s="34" t="s">
        <v>3244</v>
      </c>
      <c r="AG213" s="34" t="s">
        <v>3309</v>
      </c>
      <c r="AH213" s="34" t="s">
        <v>1044</v>
      </c>
      <c r="AI213" s="34" t="s">
        <v>1044</v>
      </c>
      <c r="AJ213" s="34" t="s">
        <v>1044</v>
      </c>
      <c r="AK213" s="34" t="s">
        <v>1044</v>
      </c>
      <c r="AM213" s="34" t="s">
        <v>1044</v>
      </c>
      <c r="AN213" s="34" t="s">
        <v>3335</v>
      </c>
      <c r="AP213" s="34" t="s">
        <v>1044</v>
      </c>
      <c r="AY213" s="34" t="s">
        <v>3487</v>
      </c>
      <c r="BA213" s="34" t="s">
        <v>1044</v>
      </c>
      <c r="BB213" s="34" t="s">
        <v>3557</v>
      </c>
      <c r="BC213" s="34" t="s">
        <v>4170</v>
      </c>
      <c r="BD213" s="34" t="s">
        <v>4170</v>
      </c>
      <c r="BE213" s="34" t="s">
        <v>4170</v>
      </c>
      <c r="BF213" s="34" t="s">
        <v>4170</v>
      </c>
      <c r="BG213" s="34" t="s">
        <v>4170</v>
      </c>
      <c r="BH213" s="34" t="s">
        <v>4170</v>
      </c>
      <c r="BI213" s="34" t="s">
        <v>4881</v>
      </c>
      <c r="BJ213" s="34" t="s">
        <v>4170</v>
      </c>
      <c r="BR213" s="34" t="s">
        <v>1041</v>
      </c>
      <c r="BS213" s="34" t="s">
        <v>1041</v>
      </c>
      <c r="BT213" s="34" t="s">
        <v>1044</v>
      </c>
      <c r="BU213" s="34" t="s">
        <v>452</v>
      </c>
      <c r="BV213" s="34" t="s">
        <v>7887</v>
      </c>
      <c r="CR213" s="34" t="s">
        <v>3657</v>
      </c>
      <c r="CU213" s="34" t="s">
        <v>7888</v>
      </c>
      <c r="CV213" s="34" t="s">
        <v>6533</v>
      </c>
      <c r="CW213" s="34" t="s">
        <v>4226</v>
      </c>
      <c r="CX213" s="34" t="s">
        <v>4542</v>
      </c>
      <c r="CY213" s="34" t="s">
        <v>5447</v>
      </c>
      <c r="CZ213" s="34" t="s">
        <v>4560</v>
      </c>
      <c r="DA213" s="34" t="s">
        <v>4560</v>
      </c>
      <c r="DC213" s="34" t="s">
        <v>5096</v>
      </c>
    </row>
    <row r="214" spans="1:110">
      <c r="A214" s="34" t="s">
        <v>6531</v>
      </c>
      <c r="B214" s="34" t="s">
        <v>4609</v>
      </c>
      <c r="C214" s="34">
        <v>11</v>
      </c>
      <c r="D214" s="34" t="s">
        <v>440</v>
      </c>
      <c r="E214" s="34" t="s">
        <v>4881</v>
      </c>
      <c r="F214" s="34" t="s">
        <v>4170</v>
      </c>
      <c r="G214" s="34" t="s">
        <v>4170</v>
      </c>
      <c r="H214" s="34" t="s">
        <v>4170</v>
      </c>
      <c r="I214" s="34" t="s">
        <v>4881</v>
      </c>
      <c r="J214" s="34" t="s">
        <v>4170</v>
      </c>
      <c r="K214" s="34" t="s">
        <v>4170</v>
      </c>
      <c r="L214" s="34" t="s">
        <v>4881</v>
      </c>
      <c r="N214" s="34" t="s">
        <v>3155</v>
      </c>
      <c r="O214" s="34" t="s">
        <v>4881</v>
      </c>
      <c r="P214" s="34" t="s">
        <v>4170</v>
      </c>
      <c r="Q214" s="34" t="s">
        <v>4170</v>
      </c>
      <c r="R214" s="34" t="s">
        <v>4170</v>
      </c>
      <c r="S214" s="34" t="s">
        <v>4170</v>
      </c>
      <c r="T214" s="34" t="s">
        <v>4170</v>
      </c>
      <c r="U214" s="34" t="s">
        <v>4170</v>
      </c>
      <c r="V214" s="34" t="s">
        <v>4170</v>
      </c>
      <c r="W214" s="34" t="s">
        <v>4170</v>
      </c>
      <c r="X214" s="34" t="s">
        <v>4170</v>
      </c>
      <c r="Y214" s="34" t="s">
        <v>4170</v>
      </c>
      <c r="Z214" s="34" t="s">
        <v>4170</v>
      </c>
      <c r="AB214" s="34" t="s">
        <v>3187</v>
      </c>
      <c r="AE214" s="34" t="s">
        <v>3262</v>
      </c>
      <c r="BB214" s="34" t="s">
        <v>3557</v>
      </c>
      <c r="BC214" s="34" t="s">
        <v>4170</v>
      </c>
      <c r="BD214" s="34" t="s">
        <v>4170</v>
      </c>
      <c r="BE214" s="34" t="s">
        <v>4170</v>
      </c>
      <c r="BF214" s="34" t="s">
        <v>4170</v>
      </c>
      <c r="BG214" s="34" t="s">
        <v>4170</v>
      </c>
      <c r="BH214" s="34" t="s">
        <v>4170</v>
      </c>
      <c r="BI214" s="34" t="s">
        <v>4881</v>
      </c>
      <c r="BJ214" s="34" t="s">
        <v>4170</v>
      </c>
      <c r="BR214" s="34" t="s">
        <v>1044</v>
      </c>
      <c r="BS214" s="34" t="s">
        <v>1041</v>
      </c>
      <c r="BT214" s="34" t="s">
        <v>1044</v>
      </c>
      <c r="BU214" s="34" t="s">
        <v>3581</v>
      </c>
      <c r="CR214" s="34" t="s">
        <v>3657</v>
      </c>
      <c r="CU214" s="34" t="s">
        <v>7889</v>
      </c>
      <c r="CV214" s="34" t="s">
        <v>6533</v>
      </c>
      <c r="CW214" s="34" t="s">
        <v>4226</v>
      </c>
      <c r="CX214" s="34" t="s">
        <v>4619</v>
      </c>
      <c r="CY214" s="34" t="s">
        <v>5448</v>
      </c>
      <c r="DC214" s="34" t="s">
        <v>5096</v>
      </c>
      <c r="DE214" s="34" t="s">
        <v>4649</v>
      </c>
    </row>
    <row r="215" spans="1:110">
      <c r="A215" s="34" t="s">
        <v>6531</v>
      </c>
      <c r="B215" s="34" t="s">
        <v>4848</v>
      </c>
      <c r="C215" s="34">
        <v>44</v>
      </c>
      <c r="D215" s="34" t="s">
        <v>442</v>
      </c>
      <c r="E215" s="34" t="s">
        <v>4170</v>
      </c>
      <c r="F215" s="34" t="s">
        <v>4881</v>
      </c>
      <c r="G215" s="34" t="s">
        <v>4170</v>
      </c>
      <c r="H215" s="34" t="s">
        <v>4881</v>
      </c>
      <c r="I215" s="34" t="s">
        <v>4170</v>
      </c>
      <c r="J215" s="34" t="s">
        <v>4170</v>
      </c>
      <c r="K215" s="34" t="s">
        <v>4170</v>
      </c>
      <c r="L215" s="34" t="s">
        <v>4170</v>
      </c>
      <c r="M215" s="34" t="s">
        <v>1041</v>
      </c>
      <c r="N215" s="34" t="s">
        <v>3155</v>
      </c>
      <c r="O215" s="34" t="s">
        <v>4881</v>
      </c>
      <c r="P215" s="34" t="s">
        <v>4170</v>
      </c>
      <c r="Q215" s="34" t="s">
        <v>4170</v>
      </c>
      <c r="R215" s="34" t="s">
        <v>4170</v>
      </c>
      <c r="S215" s="34" t="s">
        <v>4170</v>
      </c>
      <c r="T215" s="34" t="s">
        <v>4170</v>
      </c>
      <c r="U215" s="34" t="s">
        <v>4170</v>
      </c>
      <c r="V215" s="34" t="s">
        <v>4170</v>
      </c>
      <c r="W215" s="34" t="s">
        <v>4170</v>
      </c>
      <c r="X215" s="34" t="s">
        <v>4170</v>
      </c>
      <c r="Y215" s="34" t="s">
        <v>4170</v>
      </c>
      <c r="Z215" s="34" t="s">
        <v>4170</v>
      </c>
      <c r="AB215" s="34" t="s">
        <v>3187</v>
      </c>
      <c r="AD215" s="34" t="s">
        <v>3247</v>
      </c>
      <c r="AG215" s="34" t="s">
        <v>3291</v>
      </c>
      <c r="AH215" s="34" t="s">
        <v>1041</v>
      </c>
      <c r="AI215" s="34" t="s">
        <v>1044</v>
      </c>
      <c r="AJ215" s="34" t="s">
        <v>1044</v>
      </c>
      <c r="AQ215" s="34" t="s">
        <v>3375</v>
      </c>
      <c r="AS215" s="34" t="s">
        <v>3409</v>
      </c>
      <c r="AU215" s="34" t="s">
        <v>3432</v>
      </c>
      <c r="AV215" s="34" t="s">
        <v>154</v>
      </c>
      <c r="AW215" s="34" t="s">
        <v>3464</v>
      </c>
      <c r="AX215" s="34" t="s">
        <v>3476</v>
      </c>
      <c r="AY215" s="34" t="s">
        <v>3253</v>
      </c>
      <c r="BB215" s="34" t="s">
        <v>3557</v>
      </c>
      <c r="BC215" s="34" t="s">
        <v>4170</v>
      </c>
      <c r="BD215" s="34" t="s">
        <v>4170</v>
      </c>
      <c r="BE215" s="34" t="s">
        <v>4170</v>
      </c>
      <c r="BF215" s="34" t="s">
        <v>4170</v>
      </c>
      <c r="BG215" s="34" t="s">
        <v>4170</v>
      </c>
      <c r="BH215" s="34" t="s">
        <v>4170</v>
      </c>
      <c r="BI215" s="34" t="s">
        <v>4881</v>
      </c>
      <c r="BJ215" s="34" t="s">
        <v>4170</v>
      </c>
      <c r="BR215" s="34" t="s">
        <v>1044</v>
      </c>
      <c r="BS215" s="34" t="s">
        <v>1041</v>
      </c>
      <c r="BT215" s="34" t="s">
        <v>1044</v>
      </c>
      <c r="BU215" s="34" t="s">
        <v>3581</v>
      </c>
      <c r="CR215" s="34" t="s">
        <v>3657</v>
      </c>
      <c r="CU215" s="34" t="s">
        <v>7890</v>
      </c>
      <c r="CV215" s="34" t="s">
        <v>6533</v>
      </c>
      <c r="CW215" s="34" t="s">
        <v>4226</v>
      </c>
      <c r="CX215" s="34" t="s">
        <v>4542</v>
      </c>
      <c r="CY215" s="34" t="s">
        <v>5453</v>
      </c>
      <c r="DA215" s="34" t="s">
        <v>4556</v>
      </c>
      <c r="DC215" s="34" t="s">
        <v>5096</v>
      </c>
    </row>
    <row r="216" spans="1:110">
      <c r="A216" s="34" t="s">
        <v>6534</v>
      </c>
      <c r="B216" s="34" t="s">
        <v>4881</v>
      </c>
      <c r="C216" s="34">
        <v>50</v>
      </c>
      <c r="D216" s="34" t="s">
        <v>440</v>
      </c>
      <c r="E216" s="34" t="s">
        <v>4881</v>
      </c>
      <c r="F216" s="34" t="s">
        <v>4170</v>
      </c>
      <c r="G216" s="34" t="s">
        <v>4881</v>
      </c>
      <c r="H216" s="34" t="s">
        <v>4170</v>
      </c>
      <c r="I216" s="34" t="s">
        <v>4170</v>
      </c>
      <c r="J216" s="34" t="s">
        <v>4170</v>
      </c>
      <c r="K216" s="34" t="s">
        <v>4170</v>
      </c>
      <c r="L216" s="34" t="s">
        <v>4881</v>
      </c>
      <c r="M216" s="34" t="s">
        <v>1041</v>
      </c>
      <c r="N216" s="34" t="s">
        <v>3155</v>
      </c>
      <c r="O216" s="34" t="s">
        <v>4881</v>
      </c>
      <c r="P216" s="34" t="s">
        <v>4170</v>
      </c>
      <c r="Q216" s="34" t="s">
        <v>4170</v>
      </c>
      <c r="R216" s="34" t="s">
        <v>4170</v>
      </c>
      <c r="S216" s="34" t="s">
        <v>4170</v>
      </c>
      <c r="T216" s="34" t="s">
        <v>4170</v>
      </c>
      <c r="U216" s="34" t="s">
        <v>4170</v>
      </c>
      <c r="V216" s="34" t="s">
        <v>4170</v>
      </c>
      <c r="W216" s="34" t="s">
        <v>4170</v>
      </c>
      <c r="X216" s="34" t="s">
        <v>4170</v>
      </c>
      <c r="Y216" s="34" t="s">
        <v>4170</v>
      </c>
      <c r="Z216" s="34" t="s">
        <v>4170</v>
      </c>
      <c r="AB216" s="34" t="s">
        <v>3187</v>
      </c>
      <c r="AD216" s="34" t="s">
        <v>3244</v>
      </c>
      <c r="AG216" s="34" t="s">
        <v>3300</v>
      </c>
      <c r="AH216" s="34" t="s">
        <v>1044</v>
      </c>
      <c r="AI216" s="34" t="s">
        <v>1044</v>
      </c>
      <c r="AJ216" s="34" t="s">
        <v>1044</v>
      </c>
      <c r="AK216" s="34" t="s">
        <v>1044</v>
      </c>
      <c r="AM216" s="34" t="s">
        <v>1041</v>
      </c>
      <c r="AP216" s="34" t="s">
        <v>1041</v>
      </c>
      <c r="AY216" s="34" t="s">
        <v>3502</v>
      </c>
      <c r="BA216" s="34" t="s">
        <v>1044</v>
      </c>
      <c r="BB216" s="34" t="s">
        <v>3539</v>
      </c>
      <c r="BC216" s="34" t="s">
        <v>4881</v>
      </c>
      <c r="BD216" s="34" t="s">
        <v>4170</v>
      </c>
      <c r="BE216" s="34" t="s">
        <v>4170</v>
      </c>
      <c r="BF216" s="34" t="s">
        <v>4170</v>
      </c>
      <c r="BG216" s="34" t="s">
        <v>4170</v>
      </c>
      <c r="BH216" s="34" t="s">
        <v>4170</v>
      </c>
      <c r="BI216" s="34" t="s">
        <v>4170</v>
      </c>
      <c r="BJ216" s="34" t="s">
        <v>4170</v>
      </c>
      <c r="BK216" s="34" t="s">
        <v>3561</v>
      </c>
      <c r="BQ216" s="34" t="s">
        <v>1044</v>
      </c>
      <c r="BR216" s="34" t="s">
        <v>1041</v>
      </c>
      <c r="BS216" s="34" t="s">
        <v>1041</v>
      </c>
      <c r="BT216" s="34" t="s">
        <v>1044</v>
      </c>
      <c r="BU216" s="34" t="s">
        <v>3587</v>
      </c>
      <c r="CR216" s="34" t="s">
        <v>3657</v>
      </c>
      <c r="CU216" s="34" t="s">
        <v>7891</v>
      </c>
      <c r="CV216" s="34" t="s">
        <v>6536</v>
      </c>
      <c r="CW216" s="34" t="s">
        <v>4226</v>
      </c>
      <c r="CX216" s="34" t="s">
        <v>4542</v>
      </c>
      <c r="CY216" s="34" t="s">
        <v>5447</v>
      </c>
      <c r="CZ216" s="34" t="s">
        <v>3302</v>
      </c>
      <c r="DA216" s="34" t="s">
        <v>3302</v>
      </c>
      <c r="DB216" s="34" t="s">
        <v>1046</v>
      </c>
      <c r="DC216" s="34" t="s">
        <v>5096</v>
      </c>
      <c r="DF216" s="34" t="s">
        <v>5993</v>
      </c>
    </row>
    <row r="217" spans="1:110">
      <c r="A217" s="34" t="s">
        <v>6534</v>
      </c>
      <c r="B217" s="34" t="s">
        <v>4609</v>
      </c>
      <c r="C217" s="34">
        <v>16</v>
      </c>
      <c r="D217" s="34" t="s">
        <v>442</v>
      </c>
      <c r="E217" s="34" t="s">
        <v>4170</v>
      </c>
      <c r="F217" s="34" t="s">
        <v>4881</v>
      </c>
      <c r="G217" s="34" t="s">
        <v>4170</v>
      </c>
      <c r="H217" s="34" t="s">
        <v>4170</v>
      </c>
      <c r="I217" s="34" t="s">
        <v>4170</v>
      </c>
      <c r="J217" s="34" t="s">
        <v>4881</v>
      </c>
      <c r="K217" s="34" t="s">
        <v>4170</v>
      </c>
      <c r="L217" s="34" t="s">
        <v>4170</v>
      </c>
      <c r="M217" s="34" t="s">
        <v>1044</v>
      </c>
      <c r="N217" s="34" t="s">
        <v>3155</v>
      </c>
      <c r="O217" s="34" t="s">
        <v>4881</v>
      </c>
      <c r="P217" s="34" t="s">
        <v>4170</v>
      </c>
      <c r="Q217" s="34" t="s">
        <v>4170</v>
      </c>
      <c r="R217" s="34" t="s">
        <v>4170</v>
      </c>
      <c r="S217" s="34" t="s">
        <v>4170</v>
      </c>
      <c r="T217" s="34" t="s">
        <v>4170</v>
      </c>
      <c r="U217" s="34" t="s">
        <v>4170</v>
      </c>
      <c r="V217" s="34" t="s">
        <v>4170</v>
      </c>
      <c r="W217" s="34" t="s">
        <v>4170</v>
      </c>
      <c r="X217" s="34" t="s">
        <v>4170</v>
      </c>
      <c r="Y217" s="34" t="s">
        <v>4170</v>
      </c>
      <c r="Z217" s="34" t="s">
        <v>4170</v>
      </c>
      <c r="AB217" s="34" t="s">
        <v>3187</v>
      </c>
      <c r="AD217" s="34" t="s">
        <v>3229</v>
      </c>
      <c r="AE217" s="34" t="s">
        <v>3265</v>
      </c>
      <c r="AG217" s="34" t="s">
        <v>3306</v>
      </c>
      <c r="AH217" s="34" t="s">
        <v>1044</v>
      </c>
      <c r="AI217" s="34" t="s">
        <v>1044</v>
      </c>
      <c r="AJ217" s="34" t="s">
        <v>1044</v>
      </c>
      <c r="AK217" s="34" t="s">
        <v>1044</v>
      </c>
      <c r="AM217" s="34" t="s">
        <v>1044</v>
      </c>
      <c r="AN217" s="34" t="s">
        <v>3341</v>
      </c>
      <c r="AP217" s="34" t="s">
        <v>1044</v>
      </c>
      <c r="AY217" s="34" t="s">
        <v>3487</v>
      </c>
      <c r="BA217" s="34" t="s">
        <v>1044</v>
      </c>
      <c r="BB217" s="34" t="s">
        <v>3557</v>
      </c>
      <c r="BC217" s="34" t="s">
        <v>4170</v>
      </c>
      <c r="BD217" s="34" t="s">
        <v>4170</v>
      </c>
      <c r="BE217" s="34" t="s">
        <v>4170</v>
      </c>
      <c r="BF217" s="34" t="s">
        <v>4170</v>
      </c>
      <c r="BG217" s="34" t="s">
        <v>4170</v>
      </c>
      <c r="BH217" s="34" t="s">
        <v>4170</v>
      </c>
      <c r="BI217" s="34" t="s">
        <v>4881</v>
      </c>
      <c r="BJ217" s="34" t="s">
        <v>4170</v>
      </c>
      <c r="BR217" s="34" t="s">
        <v>1044</v>
      </c>
      <c r="BS217" s="34" t="s">
        <v>1044</v>
      </c>
      <c r="CR217" s="34" t="s">
        <v>3657</v>
      </c>
      <c r="CU217" s="34" t="s">
        <v>7892</v>
      </c>
      <c r="CV217" s="34" t="s">
        <v>6536</v>
      </c>
      <c r="CW217" s="34" t="s">
        <v>4226</v>
      </c>
      <c r="CX217" s="34" t="s">
        <v>4611</v>
      </c>
      <c r="CY217" s="34" t="s">
        <v>5451</v>
      </c>
      <c r="DA217" s="34" t="s">
        <v>4560</v>
      </c>
      <c r="DC217" s="34" t="s">
        <v>5096</v>
      </c>
      <c r="DD217" s="34" t="s">
        <v>6185</v>
      </c>
      <c r="DE217" s="34" t="s">
        <v>4649</v>
      </c>
      <c r="DF217" s="34" t="s">
        <v>5993</v>
      </c>
    </row>
    <row r="218" spans="1:110">
      <c r="A218" s="34" t="s">
        <v>6537</v>
      </c>
      <c r="B218" s="34" t="s">
        <v>4881</v>
      </c>
      <c r="C218" s="34">
        <v>27</v>
      </c>
      <c r="D218" s="34" t="s">
        <v>442</v>
      </c>
      <c r="E218" s="34" t="s">
        <v>4170</v>
      </c>
      <c r="F218" s="34" t="s">
        <v>4881</v>
      </c>
      <c r="G218" s="34" t="s">
        <v>4170</v>
      </c>
      <c r="H218" s="34" t="s">
        <v>4881</v>
      </c>
      <c r="I218" s="34" t="s">
        <v>4170</v>
      </c>
      <c r="J218" s="34" t="s">
        <v>4170</v>
      </c>
      <c r="K218" s="34" t="s">
        <v>4170</v>
      </c>
      <c r="L218" s="34" t="s">
        <v>4170</v>
      </c>
      <c r="M218" s="34" t="s">
        <v>1041</v>
      </c>
      <c r="N218" s="34" t="s">
        <v>3155</v>
      </c>
      <c r="O218" s="34" t="s">
        <v>4881</v>
      </c>
      <c r="P218" s="34" t="s">
        <v>4170</v>
      </c>
      <c r="Q218" s="34" t="s">
        <v>4170</v>
      </c>
      <c r="R218" s="34" t="s">
        <v>4170</v>
      </c>
      <c r="S218" s="34" t="s">
        <v>4170</v>
      </c>
      <c r="T218" s="34" t="s">
        <v>4170</v>
      </c>
      <c r="U218" s="34" t="s">
        <v>4170</v>
      </c>
      <c r="V218" s="34" t="s">
        <v>4170</v>
      </c>
      <c r="W218" s="34" t="s">
        <v>4170</v>
      </c>
      <c r="X218" s="34" t="s">
        <v>4170</v>
      </c>
      <c r="Y218" s="34" t="s">
        <v>4170</v>
      </c>
      <c r="Z218" s="34" t="s">
        <v>4170</v>
      </c>
      <c r="AB218" s="34" t="s">
        <v>3187</v>
      </c>
      <c r="AD218" s="34" t="s">
        <v>3238</v>
      </c>
      <c r="AE218" s="34" t="s">
        <v>3277</v>
      </c>
      <c r="AG218" s="34" t="s">
        <v>3306</v>
      </c>
      <c r="AH218" s="34" t="s">
        <v>1044</v>
      </c>
      <c r="AI218" s="34" t="s">
        <v>1044</v>
      </c>
      <c r="AJ218" s="34" t="s">
        <v>1044</v>
      </c>
      <c r="AK218" s="34" t="s">
        <v>1044</v>
      </c>
      <c r="AM218" s="34" t="s">
        <v>1044</v>
      </c>
      <c r="AN218" s="34" t="s">
        <v>3341</v>
      </c>
      <c r="AP218" s="34" t="s">
        <v>1044</v>
      </c>
      <c r="AY218" s="34" t="s">
        <v>3487</v>
      </c>
      <c r="BA218" s="34" t="s">
        <v>1044</v>
      </c>
      <c r="BB218" s="34" t="s">
        <v>3545</v>
      </c>
      <c r="BC218" s="34" t="s">
        <v>4170</v>
      </c>
      <c r="BD218" s="34" t="s">
        <v>4170</v>
      </c>
      <c r="BE218" s="34" t="s">
        <v>4881</v>
      </c>
      <c r="BF218" s="34" t="s">
        <v>4170</v>
      </c>
      <c r="BG218" s="34" t="s">
        <v>4170</v>
      </c>
      <c r="BH218" s="34" t="s">
        <v>4170</v>
      </c>
      <c r="BI218" s="34" t="s">
        <v>4170</v>
      </c>
      <c r="BJ218" s="34" t="s">
        <v>4170</v>
      </c>
      <c r="BM218" s="34" t="s">
        <v>3564</v>
      </c>
      <c r="BQ218" s="34" t="s">
        <v>3577</v>
      </c>
      <c r="BR218" s="34" t="s">
        <v>1044</v>
      </c>
      <c r="BS218" s="34" t="s">
        <v>1041</v>
      </c>
      <c r="BT218" s="34" t="s">
        <v>1044</v>
      </c>
      <c r="BU218" s="34" t="s">
        <v>3581</v>
      </c>
      <c r="CR218" s="34" t="s">
        <v>3657</v>
      </c>
      <c r="CU218" s="34" t="s">
        <v>7893</v>
      </c>
      <c r="CV218" s="34" t="s">
        <v>6539</v>
      </c>
      <c r="CW218" s="34" t="s">
        <v>4226</v>
      </c>
      <c r="CX218" s="34" t="s">
        <v>4539</v>
      </c>
      <c r="CY218" s="34" t="s">
        <v>5452</v>
      </c>
      <c r="CZ218" s="34" t="s">
        <v>4560</v>
      </c>
      <c r="DA218" s="34" t="s">
        <v>4560</v>
      </c>
      <c r="DB218" s="34" t="s">
        <v>1043</v>
      </c>
      <c r="DC218" s="34" t="s">
        <v>5094</v>
      </c>
      <c r="DD218" s="34" t="s">
        <v>6185</v>
      </c>
      <c r="DF218" s="34" t="s">
        <v>5993</v>
      </c>
    </row>
    <row r="219" spans="1:110">
      <c r="A219" s="34" t="s">
        <v>6540</v>
      </c>
      <c r="B219" s="34" t="s">
        <v>4881</v>
      </c>
      <c r="C219" s="34">
        <v>30</v>
      </c>
      <c r="D219" s="34" t="s">
        <v>442</v>
      </c>
      <c r="E219" s="34" t="s">
        <v>4170</v>
      </c>
      <c r="F219" s="34" t="s">
        <v>4881</v>
      </c>
      <c r="G219" s="34" t="s">
        <v>4170</v>
      </c>
      <c r="H219" s="34" t="s">
        <v>4881</v>
      </c>
      <c r="I219" s="34" t="s">
        <v>4170</v>
      </c>
      <c r="J219" s="34" t="s">
        <v>4170</v>
      </c>
      <c r="K219" s="34" t="s">
        <v>4170</v>
      </c>
      <c r="L219" s="34" t="s">
        <v>4170</v>
      </c>
      <c r="M219" s="34" t="s">
        <v>1041</v>
      </c>
      <c r="N219" s="34" t="s">
        <v>3155</v>
      </c>
      <c r="O219" s="34" t="s">
        <v>4881</v>
      </c>
      <c r="P219" s="34" t="s">
        <v>4170</v>
      </c>
      <c r="Q219" s="34" t="s">
        <v>4170</v>
      </c>
      <c r="R219" s="34" t="s">
        <v>4170</v>
      </c>
      <c r="S219" s="34" t="s">
        <v>4170</v>
      </c>
      <c r="T219" s="34" t="s">
        <v>4170</v>
      </c>
      <c r="U219" s="34" t="s">
        <v>4170</v>
      </c>
      <c r="V219" s="34" t="s">
        <v>4170</v>
      </c>
      <c r="W219" s="34" t="s">
        <v>4170</v>
      </c>
      <c r="X219" s="34" t="s">
        <v>4170</v>
      </c>
      <c r="Y219" s="34" t="s">
        <v>4170</v>
      </c>
      <c r="Z219" s="34" t="s">
        <v>4170</v>
      </c>
      <c r="AB219" s="34" t="s">
        <v>3187</v>
      </c>
      <c r="AD219" s="34" t="s">
        <v>3238</v>
      </c>
      <c r="AG219" s="34" t="s">
        <v>3291</v>
      </c>
      <c r="AH219" s="34" t="s">
        <v>1041</v>
      </c>
      <c r="AI219" s="34" t="s">
        <v>1044</v>
      </c>
      <c r="AJ219" s="34" t="s">
        <v>1044</v>
      </c>
      <c r="AQ219" s="34" t="s">
        <v>3378</v>
      </c>
      <c r="AS219" s="34" t="s">
        <v>3415</v>
      </c>
      <c r="AU219" s="34" t="s">
        <v>3432</v>
      </c>
      <c r="AV219" s="34" t="s">
        <v>154</v>
      </c>
      <c r="AW219" s="34" t="s">
        <v>3452</v>
      </c>
      <c r="AX219" s="34" t="s">
        <v>3476</v>
      </c>
      <c r="AY219" s="34" t="s">
        <v>3253</v>
      </c>
      <c r="BB219" s="34" t="s">
        <v>3557</v>
      </c>
      <c r="BC219" s="34" t="s">
        <v>4170</v>
      </c>
      <c r="BD219" s="34" t="s">
        <v>4170</v>
      </c>
      <c r="BE219" s="34" t="s">
        <v>4170</v>
      </c>
      <c r="BF219" s="34" t="s">
        <v>4170</v>
      </c>
      <c r="BG219" s="34" t="s">
        <v>4170</v>
      </c>
      <c r="BH219" s="34" t="s">
        <v>4170</v>
      </c>
      <c r="BI219" s="34" t="s">
        <v>4881</v>
      </c>
      <c r="BJ219" s="34" t="s">
        <v>4170</v>
      </c>
      <c r="BR219" s="34" t="s">
        <v>1044</v>
      </c>
      <c r="BS219" s="34" t="s">
        <v>1044</v>
      </c>
      <c r="CR219" s="34" t="s">
        <v>3654</v>
      </c>
      <c r="CU219" s="34" t="s">
        <v>7894</v>
      </c>
      <c r="CV219" s="34" t="s">
        <v>5595</v>
      </c>
      <c r="CW219" s="34" t="s">
        <v>4226</v>
      </c>
      <c r="CX219" s="34" t="s">
        <v>4539</v>
      </c>
      <c r="CY219" s="34" t="s">
        <v>5452</v>
      </c>
      <c r="CZ219" s="34" t="s">
        <v>4556</v>
      </c>
      <c r="DA219" s="34" t="s">
        <v>4556</v>
      </c>
      <c r="DC219" s="34" t="s">
        <v>5096</v>
      </c>
      <c r="DF219" s="34" t="s">
        <v>5992</v>
      </c>
    </row>
    <row r="220" spans="1:110">
      <c r="A220" s="34" t="s">
        <v>6541</v>
      </c>
      <c r="B220" s="34" t="s">
        <v>4881</v>
      </c>
      <c r="C220" s="34">
        <v>37</v>
      </c>
      <c r="D220" s="34" t="s">
        <v>440</v>
      </c>
      <c r="E220" s="34" t="s">
        <v>4881</v>
      </c>
      <c r="F220" s="34" t="s">
        <v>4170</v>
      </c>
      <c r="G220" s="34" t="s">
        <v>4881</v>
      </c>
      <c r="H220" s="34" t="s">
        <v>4170</v>
      </c>
      <c r="I220" s="34" t="s">
        <v>4170</v>
      </c>
      <c r="J220" s="34" t="s">
        <v>4170</v>
      </c>
      <c r="K220" s="34" t="s">
        <v>4170</v>
      </c>
      <c r="L220" s="34" t="s">
        <v>4881</v>
      </c>
      <c r="M220" s="34" t="s">
        <v>1041</v>
      </c>
      <c r="N220" s="34" t="s">
        <v>3155</v>
      </c>
      <c r="O220" s="34" t="s">
        <v>4881</v>
      </c>
      <c r="P220" s="34" t="s">
        <v>4170</v>
      </c>
      <c r="Q220" s="34" t="s">
        <v>4170</v>
      </c>
      <c r="R220" s="34" t="s">
        <v>4170</v>
      </c>
      <c r="S220" s="34" t="s">
        <v>4170</v>
      </c>
      <c r="T220" s="34" t="s">
        <v>4170</v>
      </c>
      <c r="U220" s="34" t="s">
        <v>4170</v>
      </c>
      <c r="V220" s="34" t="s">
        <v>4170</v>
      </c>
      <c r="W220" s="34" t="s">
        <v>4170</v>
      </c>
      <c r="X220" s="34" t="s">
        <v>4170</v>
      </c>
      <c r="Y220" s="34" t="s">
        <v>4170</v>
      </c>
      <c r="Z220" s="34" t="s">
        <v>4170</v>
      </c>
      <c r="AB220" s="34" t="s">
        <v>3187</v>
      </c>
      <c r="AD220" s="34" t="s">
        <v>3232</v>
      </c>
      <c r="AG220" s="34" t="s">
        <v>3309</v>
      </c>
      <c r="AH220" s="34" t="s">
        <v>1044</v>
      </c>
      <c r="AI220" s="34" t="s">
        <v>1044</v>
      </c>
      <c r="AJ220" s="34" t="s">
        <v>1044</v>
      </c>
      <c r="AK220" s="34" t="s">
        <v>1044</v>
      </c>
      <c r="AM220" s="34" t="s">
        <v>1044</v>
      </c>
      <c r="AN220" s="34" t="s">
        <v>3350</v>
      </c>
      <c r="AP220" s="34" t="s">
        <v>1044</v>
      </c>
      <c r="AY220" s="34" t="s">
        <v>3487</v>
      </c>
      <c r="BA220" s="34" t="s">
        <v>1044</v>
      </c>
      <c r="BB220" s="34" t="s">
        <v>3557</v>
      </c>
      <c r="BC220" s="34" t="s">
        <v>4170</v>
      </c>
      <c r="BD220" s="34" t="s">
        <v>4170</v>
      </c>
      <c r="BE220" s="34" t="s">
        <v>4170</v>
      </c>
      <c r="BF220" s="34" t="s">
        <v>4170</v>
      </c>
      <c r="BG220" s="34" t="s">
        <v>4170</v>
      </c>
      <c r="BH220" s="34" t="s">
        <v>4170</v>
      </c>
      <c r="BI220" s="34" t="s">
        <v>4881</v>
      </c>
      <c r="BJ220" s="34" t="s">
        <v>4170</v>
      </c>
      <c r="BR220" s="34" t="s">
        <v>1044</v>
      </c>
      <c r="BS220" s="34" t="s">
        <v>1044</v>
      </c>
      <c r="CR220" s="34" t="s">
        <v>3657</v>
      </c>
      <c r="CU220" s="34" t="s">
        <v>7895</v>
      </c>
      <c r="CV220" s="34" t="s">
        <v>6542</v>
      </c>
      <c r="CW220" s="34" t="s">
        <v>4226</v>
      </c>
      <c r="CX220" s="34" t="s">
        <v>4542</v>
      </c>
      <c r="CY220" s="34" t="s">
        <v>5447</v>
      </c>
      <c r="CZ220" s="34" t="s">
        <v>4560</v>
      </c>
      <c r="DA220" s="34" t="s">
        <v>4560</v>
      </c>
      <c r="DC220" s="34" t="s">
        <v>5096</v>
      </c>
    </row>
    <row r="221" spans="1:110">
      <c r="A221" s="34" t="s">
        <v>6541</v>
      </c>
      <c r="B221" s="34" t="s">
        <v>4609</v>
      </c>
      <c r="C221" s="34">
        <v>16</v>
      </c>
      <c r="D221" s="34" t="s">
        <v>442</v>
      </c>
      <c r="E221" s="34" t="s">
        <v>4170</v>
      </c>
      <c r="F221" s="34" t="s">
        <v>4881</v>
      </c>
      <c r="G221" s="34" t="s">
        <v>4170</v>
      </c>
      <c r="H221" s="34" t="s">
        <v>4170</v>
      </c>
      <c r="I221" s="34" t="s">
        <v>4170</v>
      </c>
      <c r="J221" s="34" t="s">
        <v>4881</v>
      </c>
      <c r="K221" s="34" t="s">
        <v>4170</v>
      </c>
      <c r="L221" s="34" t="s">
        <v>4170</v>
      </c>
      <c r="M221" s="34" t="s">
        <v>1044</v>
      </c>
      <c r="N221" s="34" t="s">
        <v>3155</v>
      </c>
      <c r="O221" s="34" t="s">
        <v>4881</v>
      </c>
      <c r="P221" s="34" t="s">
        <v>4170</v>
      </c>
      <c r="Q221" s="34" t="s">
        <v>4170</v>
      </c>
      <c r="R221" s="34" t="s">
        <v>4170</v>
      </c>
      <c r="S221" s="34" t="s">
        <v>4170</v>
      </c>
      <c r="T221" s="34" t="s">
        <v>4170</v>
      </c>
      <c r="U221" s="34" t="s">
        <v>4170</v>
      </c>
      <c r="V221" s="34" t="s">
        <v>4170</v>
      </c>
      <c r="W221" s="34" t="s">
        <v>4170</v>
      </c>
      <c r="X221" s="34" t="s">
        <v>4170</v>
      </c>
      <c r="Y221" s="34" t="s">
        <v>4170</v>
      </c>
      <c r="Z221" s="34" t="s">
        <v>4170</v>
      </c>
      <c r="AB221" s="34" t="s">
        <v>3187</v>
      </c>
      <c r="AD221" s="34" t="s">
        <v>3229</v>
      </c>
      <c r="AE221" s="34" t="s">
        <v>3265</v>
      </c>
      <c r="AG221" s="34" t="s">
        <v>3306</v>
      </c>
      <c r="AH221" s="34" t="s">
        <v>1044</v>
      </c>
      <c r="AI221" s="34" t="s">
        <v>1044</v>
      </c>
      <c r="AJ221" s="34" t="s">
        <v>1044</v>
      </c>
      <c r="AK221" s="34" t="s">
        <v>1044</v>
      </c>
      <c r="AM221" s="34" t="s">
        <v>1044</v>
      </c>
      <c r="AN221" s="34" t="s">
        <v>3341</v>
      </c>
      <c r="AP221" s="34" t="s">
        <v>1044</v>
      </c>
      <c r="AY221" s="34" t="s">
        <v>3487</v>
      </c>
      <c r="BA221" s="34" t="s">
        <v>1044</v>
      </c>
      <c r="BB221" s="34" t="s">
        <v>3557</v>
      </c>
      <c r="BC221" s="34" t="s">
        <v>4170</v>
      </c>
      <c r="BD221" s="34" t="s">
        <v>4170</v>
      </c>
      <c r="BE221" s="34" t="s">
        <v>4170</v>
      </c>
      <c r="BF221" s="34" t="s">
        <v>4170</v>
      </c>
      <c r="BG221" s="34" t="s">
        <v>4170</v>
      </c>
      <c r="BH221" s="34" t="s">
        <v>4170</v>
      </c>
      <c r="BI221" s="34" t="s">
        <v>4881</v>
      </c>
      <c r="BJ221" s="34" t="s">
        <v>4170</v>
      </c>
      <c r="BR221" s="34" t="s">
        <v>1044</v>
      </c>
      <c r="BS221" s="34" t="s">
        <v>1044</v>
      </c>
      <c r="CR221" s="34" t="s">
        <v>3657</v>
      </c>
      <c r="CU221" s="34" t="s">
        <v>7896</v>
      </c>
      <c r="CV221" s="34" t="s">
        <v>6542</v>
      </c>
      <c r="CW221" s="34" t="s">
        <v>4226</v>
      </c>
      <c r="CX221" s="34" t="s">
        <v>4611</v>
      </c>
      <c r="CY221" s="34" t="s">
        <v>5451</v>
      </c>
      <c r="DA221" s="34" t="s">
        <v>4560</v>
      </c>
      <c r="DC221" s="34" t="s">
        <v>5096</v>
      </c>
      <c r="DD221" s="34" t="s">
        <v>6185</v>
      </c>
      <c r="DE221" s="34" t="s">
        <v>4649</v>
      </c>
    </row>
    <row r="222" spans="1:110">
      <c r="A222" s="34" t="s">
        <v>6543</v>
      </c>
      <c r="B222" s="34" t="s">
        <v>4881</v>
      </c>
      <c r="C222" s="34">
        <v>38</v>
      </c>
      <c r="D222" s="34" t="s">
        <v>442</v>
      </c>
      <c r="E222" s="34" t="s">
        <v>4170</v>
      </c>
      <c r="F222" s="34" t="s">
        <v>4881</v>
      </c>
      <c r="G222" s="34" t="s">
        <v>4170</v>
      </c>
      <c r="H222" s="34" t="s">
        <v>4881</v>
      </c>
      <c r="I222" s="34" t="s">
        <v>4170</v>
      </c>
      <c r="J222" s="34" t="s">
        <v>4170</v>
      </c>
      <c r="K222" s="34" t="s">
        <v>4170</v>
      </c>
      <c r="L222" s="34" t="s">
        <v>4170</v>
      </c>
      <c r="M222" s="34" t="s">
        <v>1041</v>
      </c>
      <c r="N222" s="34" t="s">
        <v>3155</v>
      </c>
      <c r="O222" s="34" t="s">
        <v>4881</v>
      </c>
      <c r="P222" s="34" t="s">
        <v>4170</v>
      </c>
      <c r="Q222" s="34" t="s">
        <v>4170</v>
      </c>
      <c r="R222" s="34" t="s">
        <v>4170</v>
      </c>
      <c r="S222" s="34" t="s">
        <v>4170</v>
      </c>
      <c r="T222" s="34" t="s">
        <v>4170</v>
      </c>
      <c r="U222" s="34" t="s">
        <v>4170</v>
      </c>
      <c r="V222" s="34" t="s">
        <v>4170</v>
      </c>
      <c r="W222" s="34" t="s">
        <v>4170</v>
      </c>
      <c r="X222" s="34" t="s">
        <v>4170</v>
      </c>
      <c r="Y222" s="34" t="s">
        <v>4170</v>
      </c>
      <c r="Z222" s="34" t="s">
        <v>4170</v>
      </c>
      <c r="AB222" s="34" t="s">
        <v>3187</v>
      </c>
      <c r="AD222" s="34" t="s">
        <v>3241</v>
      </c>
      <c r="AG222" s="34" t="s">
        <v>3288</v>
      </c>
      <c r="AH222" s="34" t="s">
        <v>1044</v>
      </c>
      <c r="AI222" s="34" t="s">
        <v>1041</v>
      </c>
      <c r="AJ222" s="34" t="s">
        <v>1044</v>
      </c>
      <c r="AQ222" s="34" t="s">
        <v>3396</v>
      </c>
      <c r="AS222" s="34" t="s">
        <v>3415</v>
      </c>
      <c r="AU222" s="34" t="s">
        <v>3435</v>
      </c>
      <c r="AV222" s="34" t="s">
        <v>154</v>
      </c>
      <c r="AW222" s="34" t="s">
        <v>3461</v>
      </c>
      <c r="AX222" s="34" t="s">
        <v>3476</v>
      </c>
      <c r="AY222" s="34" t="s">
        <v>3487</v>
      </c>
      <c r="BB222" s="34" t="s">
        <v>3557</v>
      </c>
      <c r="BC222" s="34" t="s">
        <v>4170</v>
      </c>
      <c r="BD222" s="34" t="s">
        <v>4170</v>
      </c>
      <c r="BE222" s="34" t="s">
        <v>4170</v>
      </c>
      <c r="BF222" s="34" t="s">
        <v>4170</v>
      </c>
      <c r="BG222" s="34" t="s">
        <v>4170</v>
      </c>
      <c r="BH222" s="34" t="s">
        <v>4170</v>
      </c>
      <c r="BI222" s="34" t="s">
        <v>4881</v>
      </c>
      <c r="BJ222" s="34" t="s">
        <v>4170</v>
      </c>
      <c r="BR222" s="34" t="s">
        <v>1044</v>
      </c>
      <c r="BS222" s="34" t="s">
        <v>1044</v>
      </c>
      <c r="CR222" s="34" t="s">
        <v>3657</v>
      </c>
      <c r="CU222" s="34" t="s">
        <v>7897</v>
      </c>
      <c r="CV222" s="34" t="s">
        <v>4841</v>
      </c>
      <c r="CW222" s="34" t="s">
        <v>4226</v>
      </c>
      <c r="CX222" s="34" t="s">
        <v>4542</v>
      </c>
      <c r="CY222" s="34" t="s">
        <v>5453</v>
      </c>
      <c r="CZ222" s="34" t="s">
        <v>4556</v>
      </c>
      <c r="DA222" s="34" t="s">
        <v>4556</v>
      </c>
      <c r="DC222" s="34" t="s">
        <v>5096</v>
      </c>
    </row>
    <row r="223" spans="1:110">
      <c r="A223" s="34" t="s">
        <v>6543</v>
      </c>
      <c r="B223" s="34" t="s">
        <v>4609</v>
      </c>
      <c r="C223" s="34">
        <v>39</v>
      </c>
      <c r="D223" s="34" t="s">
        <v>440</v>
      </c>
      <c r="E223" s="34" t="s">
        <v>4881</v>
      </c>
      <c r="F223" s="34" t="s">
        <v>4170</v>
      </c>
      <c r="G223" s="34" t="s">
        <v>4881</v>
      </c>
      <c r="H223" s="34" t="s">
        <v>4170</v>
      </c>
      <c r="I223" s="34" t="s">
        <v>4170</v>
      </c>
      <c r="J223" s="34" t="s">
        <v>4170</v>
      </c>
      <c r="K223" s="34" t="s">
        <v>4170</v>
      </c>
      <c r="L223" s="34" t="s">
        <v>4881</v>
      </c>
      <c r="M223" s="34" t="s">
        <v>1041</v>
      </c>
      <c r="N223" s="34" t="s">
        <v>3155</v>
      </c>
      <c r="O223" s="34" t="s">
        <v>4881</v>
      </c>
      <c r="P223" s="34" t="s">
        <v>4170</v>
      </c>
      <c r="Q223" s="34" t="s">
        <v>4170</v>
      </c>
      <c r="R223" s="34" t="s">
        <v>4170</v>
      </c>
      <c r="S223" s="34" t="s">
        <v>4170</v>
      </c>
      <c r="T223" s="34" t="s">
        <v>4170</v>
      </c>
      <c r="U223" s="34" t="s">
        <v>4170</v>
      </c>
      <c r="V223" s="34" t="s">
        <v>4170</v>
      </c>
      <c r="W223" s="34" t="s">
        <v>4170</v>
      </c>
      <c r="X223" s="34" t="s">
        <v>4170</v>
      </c>
      <c r="Y223" s="34" t="s">
        <v>4170</v>
      </c>
      <c r="Z223" s="34" t="s">
        <v>4170</v>
      </c>
      <c r="AB223" s="34" t="s">
        <v>3187</v>
      </c>
      <c r="AD223" s="34" t="s">
        <v>3241</v>
      </c>
      <c r="AG223" s="34" t="s">
        <v>3303</v>
      </c>
      <c r="AH223" s="34" t="s">
        <v>1044</v>
      </c>
      <c r="AI223" s="34" t="s">
        <v>1044</v>
      </c>
      <c r="AJ223" s="34" t="s">
        <v>1044</v>
      </c>
      <c r="AK223" s="34" t="s">
        <v>1044</v>
      </c>
      <c r="AM223" s="34" t="s">
        <v>1044</v>
      </c>
      <c r="AN223" s="34" t="s">
        <v>3350</v>
      </c>
      <c r="AP223" s="34" t="s">
        <v>1044</v>
      </c>
      <c r="AY223" s="34" t="s">
        <v>3487</v>
      </c>
      <c r="BA223" s="34" t="s">
        <v>1044</v>
      </c>
      <c r="BB223" s="34" t="s">
        <v>3557</v>
      </c>
      <c r="BC223" s="34" t="s">
        <v>4170</v>
      </c>
      <c r="BD223" s="34" t="s">
        <v>4170</v>
      </c>
      <c r="BE223" s="34" t="s">
        <v>4170</v>
      </c>
      <c r="BF223" s="34" t="s">
        <v>4170</v>
      </c>
      <c r="BG223" s="34" t="s">
        <v>4170</v>
      </c>
      <c r="BH223" s="34" t="s">
        <v>4170</v>
      </c>
      <c r="BI223" s="34" t="s">
        <v>4881</v>
      </c>
      <c r="BJ223" s="34" t="s">
        <v>4170</v>
      </c>
      <c r="BR223" s="34" t="s">
        <v>1044</v>
      </c>
      <c r="BS223" s="34" t="s">
        <v>1044</v>
      </c>
      <c r="CR223" s="34" t="s">
        <v>3657</v>
      </c>
      <c r="CU223" s="34" t="s">
        <v>7898</v>
      </c>
      <c r="CV223" s="34" t="s">
        <v>4841</v>
      </c>
      <c r="CW223" s="34" t="s">
        <v>4226</v>
      </c>
      <c r="CX223" s="34" t="s">
        <v>4542</v>
      </c>
      <c r="CY223" s="34" t="s">
        <v>5447</v>
      </c>
      <c r="DA223" s="34" t="s">
        <v>4560</v>
      </c>
      <c r="DC223" s="34" t="s">
        <v>5096</v>
      </c>
    </row>
    <row r="224" spans="1:110">
      <c r="A224" s="34" t="s">
        <v>6544</v>
      </c>
      <c r="B224" s="34" t="s">
        <v>4881</v>
      </c>
      <c r="C224" s="34">
        <v>25</v>
      </c>
      <c r="D224" s="34" t="s">
        <v>442</v>
      </c>
      <c r="E224" s="34" t="s">
        <v>4170</v>
      </c>
      <c r="F224" s="34" t="s">
        <v>4881</v>
      </c>
      <c r="G224" s="34" t="s">
        <v>4170</v>
      </c>
      <c r="H224" s="34" t="s">
        <v>4881</v>
      </c>
      <c r="I224" s="34" t="s">
        <v>4170</v>
      </c>
      <c r="J224" s="34" t="s">
        <v>4170</v>
      </c>
      <c r="K224" s="34" t="s">
        <v>4170</v>
      </c>
      <c r="L224" s="34" t="s">
        <v>4170</v>
      </c>
      <c r="M224" s="34" t="s">
        <v>1041</v>
      </c>
      <c r="N224" s="34" t="s">
        <v>3155</v>
      </c>
      <c r="O224" s="34" t="s">
        <v>4881</v>
      </c>
      <c r="P224" s="34" t="s">
        <v>4170</v>
      </c>
      <c r="Q224" s="34" t="s">
        <v>4170</v>
      </c>
      <c r="R224" s="34" t="s">
        <v>4170</v>
      </c>
      <c r="S224" s="34" t="s">
        <v>4170</v>
      </c>
      <c r="T224" s="34" t="s">
        <v>4170</v>
      </c>
      <c r="U224" s="34" t="s">
        <v>4170</v>
      </c>
      <c r="V224" s="34" t="s">
        <v>4170</v>
      </c>
      <c r="W224" s="34" t="s">
        <v>4170</v>
      </c>
      <c r="X224" s="34" t="s">
        <v>4170</v>
      </c>
      <c r="Y224" s="34" t="s">
        <v>4170</v>
      </c>
      <c r="Z224" s="34" t="s">
        <v>4170</v>
      </c>
      <c r="AB224" s="34" t="s">
        <v>3187</v>
      </c>
      <c r="AD224" s="34" t="s">
        <v>3247</v>
      </c>
      <c r="AE224" s="34" t="s">
        <v>3253</v>
      </c>
      <c r="AG224" s="34" t="s">
        <v>3297</v>
      </c>
      <c r="AH224" s="34" t="s">
        <v>1044</v>
      </c>
      <c r="AI224" s="34" t="s">
        <v>1044</v>
      </c>
      <c r="AJ224" s="34" t="s">
        <v>1044</v>
      </c>
      <c r="AK224" s="34" t="s">
        <v>1041</v>
      </c>
      <c r="AL224" s="34" t="s">
        <v>452</v>
      </c>
      <c r="AQ224" s="34" t="s">
        <v>3375</v>
      </c>
      <c r="AS224" s="34" t="s">
        <v>3423</v>
      </c>
      <c r="AU224" s="34" t="s">
        <v>3432</v>
      </c>
      <c r="AV224" s="34" t="s">
        <v>154</v>
      </c>
      <c r="AW224" s="34" t="s">
        <v>3467</v>
      </c>
      <c r="AX224" s="34" t="s">
        <v>3476</v>
      </c>
      <c r="AY224" s="34" t="s">
        <v>3253</v>
      </c>
      <c r="BB224" s="34" t="s">
        <v>3557</v>
      </c>
      <c r="BC224" s="34" t="s">
        <v>4170</v>
      </c>
      <c r="BD224" s="34" t="s">
        <v>4170</v>
      </c>
      <c r="BE224" s="34" t="s">
        <v>4170</v>
      </c>
      <c r="BF224" s="34" t="s">
        <v>4170</v>
      </c>
      <c r="BG224" s="34" t="s">
        <v>4170</v>
      </c>
      <c r="BH224" s="34" t="s">
        <v>4170</v>
      </c>
      <c r="BI224" s="34" t="s">
        <v>4881</v>
      </c>
      <c r="BJ224" s="34" t="s">
        <v>4170</v>
      </c>
      <c r="BR224" s="34" t="s">
        <v>1044</v>
      </c>
      <c r="BS224" s="34" t="s">
        <v>1044</v>
      </c>
      <c r="CR224" s="34" t="s">
        <v>3657</v>
      </c>
      <c r="CU224" s="34" t="s">
        <v>7899</v>
      </c>
      <c r="CV224" s="34" t="s">
        <v>6546</v>
      </c>
      <c r="CW224" s="34" t="s">
        <v>4226</v>
      </c>
      <c r="CX224" s="34" t="s">
        <v>4539</v>
      </c>
      <c r="CY224" s="34" t="s">
        <v>5452</v>
      </c>
      <c r="CZ224" s="34" t="s">
        <v>4556</v>
      </c>
      <c r="DA224" s="34" t="s">
        <v>4556</v>
      </c>
      <c r="DC224" s="34" t="s">
        <v>5096</v>
      </c>
      <c r="DD224" s="34" t="s">
        <v>6185</v>
      </c>
    </row>
    <row r="225" spans="1:110">
      <c r="A225" s="34" t="s">
        <v>6547</v>
      </c>
      <c r="B225" s="34" t="s">
        <v>4881</v>
      </c>
      <c r="C225" s="34">
        <v>59</v>
      </c>
      <c r="D225" s="34" t="s">
        <v>440</v>
      </c>
      <c r="E225" s="34" t="s">
        <v>4881</v>
      </c>
      <c r="F225" s="34" t="s">
        <v>4170</v>
      </c>
      <c r="G225" s="34" t="s">
        <v>4881</v>
      </c>
      <c r="H225" s="34" t="s">
        <v>4170</v>
      </c>
      <c r="I225" s="34" t="s">
        <v>4170</v>
      </c>
      <c r="J225" s="34" t="s">
        <v>4170</v>
      </c>
      <c r="K225" s="34" t="s">
        <v>4170</v>
      </c>
      <c r="L225" s="34" t="s">
        <v>4170</v>
      </c>
      <c r="M225" s="34" t="s">
        <v>1041</v>
      </c>
      <c r="N225" s="34" t="s">
        <v>3155</v>
      </c>
      <c r="O225" s="34" t="s">
        <v>4881</v>
      </c>
      <c r="P225" s="34" t="s">
        <v>4170</v>
      </c>
      <c r="Q225" s="34" t="s">
        <v>4170</v>
      </c>
      <c r="R225" s="34" t="s">
        <v>4170</v>
      </c>
      <c r="S225" s="34" t="s">
        <v>4170</v>
      </c>
      <c r="T225" s="34" t="s">
        <v>4170</v>
      </c>
      <c r="U225" s="34" t="s">
        <v>4170</v>
      </c>
      <c r="V225" s="34" t="s">
        <v>4170</v>
      </c>
      <c r="W225" s="34" t="s">
        <v>4170</v>
      </c>
      <c r="X225" s="34" t="s">
        <v>4170</v>
      </c>
      <c r="Y225" s="34" t="s">
        <v>4170</v>
      </c>
      <c r="Z225" s="34" t="s">
        <v>4170</v>
      </c>
      <c r="AB225" s="34" t="s">
        <v>3187</v>
      </c>
      <c r="AD225" s="34" t="s">
        <v>3244</v>
      </c>
      <c r="AG225" s="34" t="s">
        <v>3309</v>
      </c>
      <c r="AH225" s="34" t="s">
        <v>1044</v>
      </c>
      <c r="AI225" s="34" t="s">
        <v>1044</v>
      </c>
      <c r="AJ225" s="34" t="s">
        <v>1044</v>
      </c>
      <c r="AK225" s="34" t="s">
        <v>1044</v>
      </c>
      <c r="AM225" s="34" t="s">
        <v>1044</v>
      </c>
      <c r="AN225" s="34" t="s">
        <v>3335</v>
      </c>
      <c r="AP225" s="34" t="s">
        <v>1044</v>
      </c>
      <c r="AY225" s="34" t="s">
        <v>3487</v>
      </c>
      <c r="BA225" s="34" t="s">
        <v>1044</v>
      </c>
      <c r="BB225" s="34" t="s">
        <v>3557</v>
      </c>
      <c r="BC225" s="34" t="s">
        <v>4170</v>
      </c>
      <c r="BD225" s="34" t="s">
        <v>4170</v>
      </c>
      <c r="BE225" s="34" t="s">
        <v>4170</v>
      </c>
      <c r="BF225" s="34" t="s">
        <v>4170</v>
      </c>
      <c r="BG225" s="34" t="s">
        <v>4170</v>
      </c>
      <c r="BH225" s="34" t="s">
        <v>4170</v>
      </c>
      <c r="BI225" s="34" t="s">
        <v>4881</v>
      </c>
      <c r="BJ225" s="34" t="s">
        <v>4170</v>
      </c>
      <c r="BR225" s="34" t="s">
        <v>1044</v>
      </c>
      <c r="BS225" s="34" t="s">
        <v>1041</v>
      </c>
      <c r="BT225" s="34" t="s">
        <v>1041</v>
      </c>
      <c r="BW225" s="34" t="s">
        <v>1041</v>
      </c>
      <c r="CQ225" s="34" t="s">
        <v>3642</v>
      </c>
      <c r="CR225" s="34" t="s">
        <v>3657</v>
      </c>
      <c r="CU225" s="34" t="s">
        <v>7900</v>
      </c>
      <c r="CV225" s="34" t="s">
        <v>6549</v>
      </c>
      <c r="CW225" s="34" t="s">
        <v>4226</v>
      </c>
      <c r="CX225" s="34" t="s">
        <v>4542</v>
      </c>
      <c r="CY225" s="34" t="s">
        <v>5447</v>
      </c>
      <c r="CZ225" s="34" t="s">
        <v>4560</v>
      </c>
      <c r="DA225" s="34" t="s">
        <v>4560</v>
      </c>
      <c r="DC225" s="34" t="s">
        <v>5096</v>
      </c>
      <c r="DF225" s="34" t="s">
        <v>5992</v>
      </c>
    </row>
    <row r="226" spans="1:110">
      <c r="A226" s="34" t="s">
        <v>6547</v>
      </c>
      <c r="B226" s="34" t="s">
        <v>4609</v>
      </c>
      <c r="C226" s="34">
        <v>60</v>
      </c>
      <c r="D226" s="34" t="s">
        <v>442</v>
      </c>
      <c r="E226" s="34" t="s">
        <v>4170</v>
      </c>
      <c r="F226" s="34" t="s">
        <v>4881</v>
      </c>
      <c r="G226" s="34" t="s">
        <v>4170</v>
      </c>
      <c r="H226" s="34" t="s">
        <v>4881</v>
      </c>
      <c r="I226" s="34" t="s">
        <v>4170</v>
      </c>
      <c r="J226" s="34" t="s">
        <v>4170</v>
      </c>
      <c r="K226" s="34" t="s">
        <v>4170</v>
      </c>
      <c r="L226" s="34" t="s">
        <v>4170</v>
      </c>
      <c r="M226" s="34" t="s">
        <v>1041</v>
      </c>
      <c r="N226" s="34" t="s">
        <v>3158</v>
      </c>
      <c r="O226" s="34" t="s">
        <v>4170</v>
      </c>
      <c r="P226" s="34" t="s">
        <v>4881</v>
      </c>
      <c r="Q226" s="34" t="s">
        <v>4170</v>
      </c>
      <c r="R226" s="34" t="s">
        <v>4170</v>
      </c>
      <c r="S226" s="34" t="s">
        <v>4170</v>
      </c>
      <c r="T226" s="34" t="s">
        <v>4170</v>
      </c>
      <c r="U226" s="34" t="s">
        <v>4170</v>
      </c>
      <c r="V226" s="34" t="s">
        <v>4170</v>
      </c>
      <c r="W226" s="34" t="s">
        <v>4170</v>
      </c>
      <c r="X226" s="34" t="s">
        <v>4170</v>
      </c>
      <c r="Y226" s="34" t="s">
        <v>4170</v>
      </c>
      <c r="Z226" s="34" t="s">
        <v>4170</v>
      </c>
      <c r="AB226" s="34" t="s">
        <v>3187</v>
      </c>
      <c r="AD226" s="34" t="s">
        <v>3244</v>
      </c>
      <c r="AG226" s="34" t="s">
        <v>3312</v>
      </c>
      <c r="AH226" s="34" t="s">
        <v>1044</v>
      </c>
      <c r="AI226" s="34" t="s">
        <v>1044</v>
      </c>
      <c r="AJ226" s="34" t="s">
        <v>1044</v>
      </c>
      <c r="AK226" s="34" t="s">
        <v>1044</v>
      </c>
      <c r="AM226" s="34" t="s">
        <v>1044</v>
      </c>
      <c r="AN226" s="34" t="s">
        <v>3312</v>
      </c>
      <c r="AP226" s="34" t="s">
        <v>1044</v>
      </c>
      <c r="AY226" s="34" t="s">
        <v>3487</v>
      </c>
      <c r="BA226" s="34" t="s">
        <v>1044</v>
      </c>
      <c r="BB226" s="34" t="s">
        <v>3557</v>
      </c>
      <c r="BC226" s="34" t="s">
        <v>4170</v>
      </c>
      <c r="BD226" s="34" t="s">
        <v>4170</v>
      </c>
      <c r="BE226" s="34" t="s">
        <v>4170</v>
      </c>
      <c r="BF226" s="34" t="s">
        <v>4170</v>
      </c>
      <c r="BG226" s="34" t="s">
        <v>4170</v>
      </c>
      <c r="BH226" s="34" t="s">
        <v>4170</v>
      </c>
      <c r="BI226" s="34" t="s">
        <v>4881</v>
      </c>
      <c r="BJ226" s="34" t="s">
        <v>4170</v>
      </c>
      <c r="BR226" s="34" t="s">
        <v>1044</v>
      </c>
      <c r="BS226" s="34" t="s">
        <v>1044</v>
      </c>
      <c r="CR226" s="34" t="s">
        <v>3657</v>
      </c>
      <c r="CU226" s="34" t="s">
        <v>7901</v>
      </c>
      <c r="CV226" s="34" t="s">
        <v>6549</v>
      </c>
      <c r="CW226" s="34" t="s">
        <v>4226</v>
      </c>
      <c r="CX226" s="34" t="s">
        <v>4546</v>
      </c>
      <c r="CY226" s="34" t="s">
        <v>5455</v>
      </c>
      <c r="DA226" s="34" t="s">
        <v>4560</v>
      </c>
      <c r="DC226" s="34" t="s">
        <v>5096</v>
      </c>
      <c r="DF226" s="34" t="s">
        <v>5992</v>
      </c>
    </row>
    <row r="227" spans="1:110">
      <c r="A227" s="34" t="s">
        <v>6547</v>
      </c>
      <c r="B227" s="34" t="s">
        <v>4848</v>
      </c>
      <c r="C227" s="34">
        <v>85</v>
      </c>
      <c r="D227" s="34" t="s">
        <v>440</v>
      </c>
      <c r="E227" s="34" t="s">
        <v>4881</v>
      </c>
      <c r="F227" s="34" t="s">
        <v>4170</v>
      </c>
      <c r="G227" s="34" t="s">
        <v>4881</v>
      </c>
      <c r="H227" s="34" t="s">
        <v>4170</v>
      </c>
      <c r="I227" s="34" t="s">
        <v>4170</v>
      </c>
      <c r="J227" s="34" t="s">
        <v>4170</v>
      </c>
      <c r="K227" s="34" t="s">
        <v>4170</v>
      </c>
      <c r="L227" s="34" t="s">
        <v>4170</v>
      </c>
      <c r="M227" s="34" t="s">
        <v>1044</v>
      </c>
      <c r="N227" s="34" t="s">
        <v>3155</v>
      </c>
      <c r="O227" s="34" t="s">
        <v>4881</v>
      </c>
      <c r="P227" s="34" t="s">
        <v>4170</v>
      </c>
      <c r="Q227" s="34" t="s">
        <v>4170</v>
      </c>
      <c r="R227" s="34" t="s">
        <v>4170</v>
      </c>
      <c r="S227" s="34" t="s">
        <v>4170</v>
      </c>
      <c r="T227" s="34" t="s">
        <v>4170</v>
      </c>
      <c r="U227" s="34" t="s">
        <v>4170</v>
      </c>
      <c r="V227" s="34" t="s">
        <v>4170</v>
      </c>
      <c r="W227" s="34" t="s">
        <v>4170</v>
      </c>
      <c r="X227" s="34" t="s">
        <v>4170</v>
      </c>
      <c r="Y227" s="34" t="s">
        <v>4170</v>
      </c>
      <c r="Z227" s="34" t="s">
        <v>4170</v>
      </c>
      <c r="AB227" s="34" t="s">
        <v>3187</v>
      </c>
      <c r="AD227" s="34" t="s">
        <v>3238</v>
      </c>
      <c r="AG227" s="34" t="s">
        <v>3312</v>
      </c>
      <c r="AH227" s="34" t="s">
        <v>1044</v>
      </c>
      <c r="AI227" s="34" t="s">
        <v>1044</v>
      </c>
      <c r="AJ227" s="34" t="s">
        <v>1044</v>
      </c>
      <c r="AK227" s="34" t="s">
        <v>1044</v>
      </c>
      <c r="AM227" s="34" t="s">
        <v>1044</v>
      </c>
      <c r="AN227" s="34" t="s">
        <v>3312</v>
      </c>
      <c r="AP227" s="34" t="s">
        <v>1044</v>
      </c>
      <c r="AY227" s="34" t="s">
        <v>3487</v>
      </c>
      <c r="BA227" s="34" t="s">
        <v>1044</v>
      </c>
      <c r="BB227" s="34" t="s">
        <v>7902</v>
      </c>
      <c r="BC227" s="34" t="s">
        <v>4170</v>
      </c>
      <c r="BD227" s="34" t="s">
        <v>4170</v>
      </c>
      <c r="BE227" s="34" t="s">
        <v>4170</v>
      </c>
      <c r="BF227" s="34" t="s">
        <v>4881</v>
      </c>
      <c r="BG227" s="34" t="s">
        <v>4881</v>
      </c>
      <c r="BH227" s="34" t="s">
        <v>4170</v>
      </c>
      <c r="BI227" s="34" t="s">
        <v>4170</v>
      </c>
      <c r="BJ227" s="34" t="s">
        <v>4170</v>
      </c>
      <c r="BN227" s="34" t="s">
        <v>3564</v>
      </c>
      <c r="BO227" s="34" t="s">
        <v>3561</v>
      </c>
      <c r="BQ227" s="34" t="s">
        <v>1044</v>
      </c>
      <c r="BR227" s="34" t="s">
        <v>1044</v>
      </c>
      <c r="BS227" s="34" t="s">
        <v>1044</v>
      </c>
      <c r="CR227" s="34" t="s">
        <v>3657</v>
      </c>
      <c r="CU227" s="34" t="s">
        <v>7903</v>
      </c>
      <c r="CV227" s="34" t="s">
        <v>6549</v>
      </c>
      <c r="CW227" s="34" t="s">
        <v>4226</v>
      </c>
      <c r="CX227" s="34" t="s">
        <v>4546</v>
      </c>
      <c r="CY227" s="34" t="s">
        <v>5449</v>
      </c>
      <c r="DA227" s="34" t="s">
        <v>4560</v>
      </c>
      <c r="DB227" s="34" t="s">
        <v>1046</v>
      </c>
      <c r="DC227" s="34" t="s">
        <v>5094</v>
      </c>
      <c r="DF227" s="34" t="s">
        <v>5992</v>
      </c>
    </row>
    <row r="228" spans="1:110">
      <c r="A228" s="34" t="s">
        <v>6550</v>
      </c>
      <c r="B228" s="34" t="s">
        <v>4881</v>
      </c>
      <c r="C228" s="34">
        <v>29</v>
      </c>
      <c r="D228" s="34" t="s">
        <v>442</v>
      </c>
      <c r="E228" s="34" t="s">
        <v>4170</v>
      </c>
      <c r="F228" s="34" t="s">
        <v>4881</v>
      </c>
      <c r="G228" s="34" t="s">
        <v>4170</v>
      </c>
      <c r="H228" s="34" t="s">
        <v>4881</v>
      </c>
      <c r="I228" s="34" t="s">
        <v>4170</v>
      </c>
      <c r="J228" s="34" t="s">
        <v>4170</v>
      </c>
      <c r="K228" s="34" t="s">
        <v>4170</v>
      </c>
      <c r="L228" s="34" t="s">
        <v>4170</v>
      </c>
      <c r="M228" s="34" t="s">
        <v>1041</v>
      </c>
      <c r="N228" s="34" t="s">
        <v>3155</v>
      </c>
      <c r="O228" s="34" t="s">
        <v>4881</v>
      </c>
      <c r="P228" s="34" t="s">
        <v>4170</v>
      </c>
      <c r="Q228" s="34" t="s">
        <v>4170</v>
      </c>
      <c r="R228" s="34" t="s">
        <v>4170</v>
      </c>
      <c r="S228" s="34" t="s">
        <v>4170</v>
      </c>
      <c r="T228" s="34" t="s">
        <v>4170</v>
      </c>
      <c r="U228" s="34" t="s">
        <v>4170</v>
      </c>
      <c r="V228" s="34" t="s">
        <v>4170</v>
      </c>
      <c r="W228" s="34" t="s">
        <v>4170</v>
      </c>
      <c r="X228" s="34" t="s">
        <v>4170</v>
      </c>
      <c r="Y228" s="34" t="s">
        <v>4170</v>
      </c>
      <c r="Z228" s="34" t="s">
        <v>4170</v>
      </c>
      <c r="AB228" s="34" t="s">
        <v>3187</v>
      </c>
      <c r="AD228" s="34" t="s">
        <v>3244</v>
      </c>
      <c r="AE228" s="34" t="s">
        <v>3253</v>
      </c>
      <c r="AG228" s="34" t="s">
        <v>3297</v>
      </c>
      <c r="AH228" s="34" t="s">
        <v>1044</v>
      </c>
      <c r="AI228" s="34" t="s">
        <v>1044</v>
      </c>
      <c r="AJ228" s="34" t="s">
        <v>1044</v>
      </c>
      <c r="AK228" s="34" t="s">
        <v>1041</v>
      </c>
      <c r="AL228" s="34" t="s">
        <v>452</v>
      </c>
      <c r="AQ228" s="34" t="s">
        <v>3375</v>
      </c>
      <c r="AS228" s="34" t="s">
        <v>3423</v>
      </c>
      <c r="AU228" s="34" t="s">
        <v>3435</v>
      </c>
      <c r="AV228" s="34" t="s">
        <v>154</v>
      </c>
      <c r="AW228" s="34" t="s">
        <v>3467</v>
      </c>
      <c r="AX228" s="34" t="s">
        <v>3476</v>
      </c>
      <c r="AY228" s="34" t="s">
        <v>3487</v>
      </c>
      <c r="BB228" s="34" t="s">
        <v>3557</v>
      </c>
      <c r="BC228" s="34" t="s">
        <v>4170</v>
      </c>
      <c r="BD228" s="34" t="s">
        <v>4170</v>
      </c>
      <c r="BE228" s="34" t="s">
        <v>4170</v>
      </c>
      <c r="BF228" s="34" t="s">
        <v>4170</v>
      </c>
      <c r="BG228" s="34" t="s">
        <v>4170</v>
      </c>
      <c r="BH228" s="34" t="s">
        <v>4170</v>
      </c>
      <c r="BI228" s="34" t="s">
        <v>4881</v>
      </c>
      <c r="BJ228" s="34" t="s">
        <v>4170</v>
      </c>
      <c r="BR228" s="34" t="s">
        <v>1044</v>
      </c>
      <c r="BS228" s="34" t="s">
        <v>1044</v>
      </c>
      <c r="CR228" s="34" t="s">
        <v>3657</v>
      </c>
      <c r="CU228" s="34" t="s">
        <v>7904</v>
      </c>
      <c r="CV228" s="34" t="s">
        <v>6553</v>
      </c>
      <c r="CW228" s="34" t="s">
        <v>4226</v>
      </c>
      <c r="CX228" s="34" t="s">
        <v>4539</v>
      </c>
      <c r="CY228" s="34" t="s">
        <v>5452</v>
      </c>
      <c r="CZ228" s="34" t="s">
        <v>4556</v>
      </c>
      <c r="DA228" s="34" t="s">
        <v>4556</v>
      </c>
      <c r="DC228" s="34" t="s">
        <v>5096</v>
      </c>
      <c r="DD228" s="34" t="s">
        <v>6185</v>
      </c>
      <c r="DF228" s="34" t="s">
        <v>5992</v>
      </c>
    </row>
    <row r="229" spans="1:110">
      <c r="A229" s="34" t="s">
        <v>6550</v>
      </c>
      <c r="B229" s="34" t="s">
        <v>4609</v>
      </c>
      <c r="C229" s="34">
        <v>29</v>
      </c>
      <c r="D229" s="34" t="s">
        <v>442</v>
      </c>
      <c r="E229" s="34" t="s">
        <v>4170</v>
      </c>
      <c r="F229" s="34" t="s">
        <v>4881</v>
      </c>
      <c r="G229" s="34" t="s">
        <v>4170</v>
      </c>
      <c r="H229" s="34" t="s">
        <v>4881</v>
      </c>
      <c r="I229" s="34" t="s">
        <v>4170</v>
      </c>
      <c r="J229" s="34" t="s">
        <v>4170</v>
      </c>
      <c r="K229" s="34" t="s">
        <v>4170</v>
      </c>
      <c r="L229" s="34" t="s">
        <v>4170</v>
      </c>
      <c r="M229" s="34" t="s">
        <v>1041</v>
      </c>
      <c r="N229" s="34" t="s">
        <v>3155</v>
      </c>
      <c r="O229" s="34" t="s">
        <v>4881</v>
      </c>
      <c r="P229" s="34" t="s">
        <v>4170</v>
      </c>
      <c r="Q229" s="34" t="s">
        <v>4170</v>
      </c>
      <c r="R229" s="34" t="s">
        <v>4170</v>
      </c>
      <c r="S229" s="34" t="s">
        <v>4170</v>
      </c>
      <c r="T229" s="34" t="s">
        <v>4170</v>
      </c>
      <c r="U229" s="34" t="s">
        <v>4170</v>
      </c>
      <c r="V229" s="34" t="s">
        <v>4170</v>
      </c>
      <c r="W229" s="34" t="s">
        <v>4170</v>
      </c>
      <c r="X229" s="34" t="s">
        <v>4170</v>
      </c>
      <c r="Y229" s="34" t="s">
        <v>4170</v>
      </c>
      <c r="Z229" s="34" t="s">
        <v>4170</v>
      </c>
      <c r="AB229" s="34" t="s">
        <v>3187</v>
      </c>
      <c r="AD229" s="34" t="s">
        <v>3244</v>
      </c>
      <c r="AE229" s="34" t="s">
        <v>3253</v>
      </c>
      <c r="AG229" s="34" t="s">
        <v>3297</v>
      </c>
      <c r="AH229" s="34" t="s">
        <v>1044</v>
      </c>
      <c r="AI229" s="34" t="s">
        <v>1044</v>
      </c>
      <c r="AJ229" s="34" t="s">
        <v>1044</v>
      </c>
      <c r="AK229" s="34" t="s">
        <v>1041</v>
      </c>
      <c r="AL229" s="34" t="s">
        <v>452</v>
      </c>
      <c r="AQ229" s="34" t="s">
        <v>3375</v>
      </c>
      <c r="AS229" s="34" t="s">
        <v>3423</v>
      </c>
      <c r="AU229" s="34" t="s">
        <v>3435</v>
      </c>
      <c r="AV229" s="34" t="s">
        <v>154</v>
      </c>
      <c r="AW229" s="34" t="s">
        <v>3467</v>
      </c>
      <c r="AX229" s="34" t="s">
        <v>3476</v>
      </c>
      <c r="AY229" s="34" t="s">
        <v>3487</v>
      </c>
      <c r="BB229" s="34" t="s">
        <v>3557</v>
      </c>
      <c r="BC229" s="34" t="s">
        <v>4170</v>
      </c>
      <c r="BD229" s="34" t="s">
        <v>4170</v>
      </c>
      <c r="BE229" s="34" t="s">
        <v>4170</v>
      </c>
      <c r="BF229" s="34" t="s">
        <v>4170</v>
      </c>
      <c r="BG229" s="34" t="s">
        <v>4170</v>
      </c>
      <c r="BH229" s="34" t="s">
        <v>4170</v>
      </c>
      <c r="BI229" s="34" t="s">
        <v>4881</v>
      </c>
      <c r="BJ229" s="34" t="s">
        <v>4170</v>
      </c>
      <c r="BR229" s="34" t="s">
        <v>1044</v>
      </c>
      <c r="BS229" s="34" t="s">
        <v>1044</v>
      </c>
      <c r="CR229" s="34" t="s">
        <v>3657</v>
      </c>
      <c r="CU229" s="34" t="s">
        <v>7905</v>
      </c>
      <c r="CV229" s="34" t="s">
        <v>6553</v>
      </c>
      <c r="CW229" s="34" t="s">
        <v>4226</v>
      </c>
      <c r="CX229" s="34" t="s">
        <v>4539</v>
      </c>
      <c r="CY229" s="34" t="s">
        <v>5452</v>
      </c>
      <c r="DA229" s="34" t="s">
        <v>4556</v>
      </c>
      <c r="DC229" s="34" t="s">
        <v>5096</v>
      </c>
      <c r="DD229" s="34" t="s">
        <v>6185</v>
      </c>
      <c r="DF229" s="34" t="s">
        <v>5992</v>
      </c>
    </row>
    <row r="230" spans="1:110">
      <c r="A230" s="34" t="s">
        <v>6550</v>
      </c>
      <c r="B230" s="34" t="s">
        <v>4848</v>
      </c>
      <c r="C230" s="34">
        <v>28</v>
      </c>
      <c r="D230" s="34" t="s">
        <v>440</v>
      </c>
      <c r="E230" s="34" t="s">
        <v>4881</v>
      </c>
      <c r="F230" s="34" t="s">
        <v>4170</v>
      </c>
      <c r="G230" s="34" t="s">
        <v>4881</v>
      </c>
      <c r="H230" s="34" t="s">
        <v>4170</v>
      </c>
      <c r="I230" s="34" t="s">
        <v>4170</v>
      </c>
      <c r="J230" s="34" t="s">
        <v>4170</v>
      </c>
      <c r="K230" s="34" t="s">
        <v>4170</v>
      </c>
      <c r="L230" s="34" t="s">
        <v>4881</v>
      </c>
      <c r="M230" s="34" t="s">
        <v>1041</v>
      </c>
      <c r="N230" s="34" t="s">
        <v>3170</v>
      </c>
      <c r="O230" s="34" t="s">
        <v>4170</v>
      </c>
      <c r="P230" s="34" t="s">
        <v>4170</v>
      </c>
      <c r="Q230" s="34" t="s">
        <v>4170</v>
      </c>
      <c r="R230" s="34" t="s">
        <v>4170</v>
      </c>
      <c r="S230" s="34" t="s">
        <v>4170</v>
      </c>
      <c r="T230" s="34" t="s">
        <v>4881</v>
      </c>
      <c r="U230" s="34" t="s">
        <v>4170</v>
      </c>
      <c r="V230" s="34" t="s">
        <v>4170</v>
      </c>
      <c r="W230" s="34" t="s">
        <v>4170</v>
      </c>
      <c r="X230" s="34" t="s">
        <v>4170</v>
      </c>
      <c r="Y230" s="34" t="s">
        <v>4170</v>
      </c>
      <c r="Z230" s="34" t="s">
        <v>4170</v>
      </c>
      <c r="AB230" s="34" t="s">
        <v>3217</v>
      </c>
      <c r="AD230" s="34" t="s">
        <v>3244</v>
      </c>
      <c r="AE230" s="34" t="s">
        <v>3253</v>
      </c>
      <c r="AG230" s="34" t="s">
        <v>3291</v>
      </c>
      <c r="AH230" s="34" t="s">
        <v>1041</v>
      </c>
      <c r="AI230" s="34" t="s">
        <v>1041</v>
      </c>
      <c r="AJ230" s="34" t="s">
        <v>1041</v>
      </c>
      <c r="AQ230" s="34" t="s">
        <v>3381</v>
      </c>
      <c r="AS230" s="34" t="s">
        <v>3409</v>
      </c>
      <c r="AU230" s="34" t="s">
        <v>3435</v>
      </c>
      <c r="AV230" s="34" t="s">
        <v>154</v>
      </c>
      <c r="AW230" s="34" t="s">
        <v>3452</v>
      </c>
      <c r="AX230" s="34" t="s">
        <v>3476</v>
      </c>
      <c r="AY230" s="34" t="s">
        <v>3487</v>
      </c>
      <c r="BB230" s="34" t="s">
        <v>3557</v>
      </c>
      <c r="BC230" s="34" t="s">
        <v>4170</v>
      </c>
      <c r="BD230" s="34" t="s">
        <v>4170</v>
      </c>
      <c r="BE230" s="34" t="s">
        <v>4170</v>
      </c>
      <c r="BF230" s="34" t="s">
        <v>4170</v>
      </c>
      <c r="BG230" s="34" t="s">
        <v>4170</v>
      </c>
      <c r="BH230" s="34" t="s">
        <v>4170</v>
      </c>
      <c r="BI230" s="34" t="s">
        <v>4881</v>
      </c>
      <c r="BJ230" s="34" t="s">
        <v>4170</v>
      </c>
      <c r="BR230" s="34" t="s">
        <v>1044</v>
      </c>
      <c r="BS230" s="34" t="s">
        <v>1044</v>
      </c>
      <c r="CR230" s="34" t="s">
        <v>3654</v>
      </c>
      <c r="CU230" s="34" t="s">
        <v>7906</v>
      </c>
      <c r="CV230" s="34" t="s">
        <v>6553</v>
      </c>
      <c r="CW230" s="34" t="s">
        <v>4226</v>
      </c>
      <c r="CX230" s="34" t="s">
        <v>4539</v>
      </c>
      <c r="CY230" s="34" t="s">
        <v>5446</v>
      </c>
      <c r="DA230" s="34" t="s">
        <v>4556</v>
      </c>
      <c r="DC230" s="34" t="s">
        <v>5096</v>
      </c>
      <c r="DD230" s="34" t="s">
        <v>6185</v>
      </c>
      <c r="DF230" s="34" t="s">
        <v>5992</v>
      </c>
    </row>
    <row r="231" spans="1:110">
      <c r="A231" s="34" t="s">
        <v>6554</v>
      </c>
      <c r="B231" s="34" t="s">
        <v>4881</v>
      </c>
      <c r="C231" s="34">
        <v>43</v>
      </c>
      <c r="D231" s="34" t="s">
        <v>440</v>
      </c>
      <c r="E231" s="34" t="s">
        <v>4881</v>
      </c>
      <c r="F231" s="34" t="s">
        <v>4170</v>
      </c>
      <c r="G231" s="34" t="s">
        <v>4881</v>
      </c>
      <c r="H231" s="34" t="s">
        <v>4170</v>
      </c>
      <c r="I231" s="34" t="s">
        <v>4170</v>
      </c>
      <c r="J231" s="34" t="s">
        <v>4170</v>
      </c>
      <c r="K231" s="34" t="s">
        <v>4170</v>
      </c>
      <c r="L231" s="34" t="s">
        <v>4881</v>
      </c>
      <c r="M231" s="34" t="s">
        <v>1041</v>
      </c>
      <c r="N231" s="34" t="s">
        <v>3155</v>
      </c>
      <c r="O231" s="34" t="s">
        <v>4881</v>
      </c>
      <c r="P231" s="34" t="s">
        <v>4170</v>
      </c>
      <c r="Q231" s="34" t="s">
        <v>4170</v>
      </c>
      <c r="R231" s="34" t="s">
        <v>4170</v>
      </c>
      <c r="S231" s="34" t="s">
        <v>4170</v>
      </c>
      <c r="T231" s="34" t="s">
        <v>4170</v>
      </c>
      <c r="U231" s="34" t="s">
        <v>4170</v>
      </c>
      <c r="V231" s="34" t="s">
        <v>4170</v>
      </c>
      <c r="W231" s="34" t="s">
        <v>4170</v>
      </c>
      <c r="X231" s="34" t="s">
        <v>4170</v>
      </c>
      <c r="Y231" s="34" t="s">
        <v>4170</v>
      </c>
      <c r="Z231" s="34" t="s">
        <v>4170</v>
      </c>
      <c r="AB231" s="34" t="s">
        <v>3187</v>
      </c>
      <c r="AD231" s="34" t="s">
        <v>3238</v>
      </c>
      <c r="AG231" s="34" t="s">
        <v>3300</v>
      </c>
      <c r="AH231" s="34" t="s">
        <v>1044</v>
      </c>
      <c r="AI231" s="34" t="s">
        <v>1044</v>
      </c>
      <c r="AJ231" s="34" t="s">
        <v>1044</v>
      </c>
      <c r="AK231" s="34" t="s">
        <v>1044</v>
      </c>
      <c r="AM231" s="34" t="s">
        <v>1041</v>
      </c>
      <c r="AP231" s="34" t="s">
        <v>1041</v>
      </c>
      <c r="AY231" s="34" t="s">
        <v>3493</v>
      </c>
      <c r="BA231" s="34" t="s">
        <v>1044</v>
      </c>
      <c r="BB231" s="34" t="s">
        <v>3557</v>
      </c>
      <c r="BC231" s="34" t="s">
        <v>4170</v>
      </c>
      <c r="BD231" s="34" t="s">
        <v>4170</v>
      </c>
      <c r="BE231" s="34" t="s">
        <v>4170</v>
      </c>
      <c r="BF231" s="34" t="s">
        <v>4170</v>
      </c>
      <c r="BG231" s="34" t="s">
        <v>4170</v>
      </c>
      <c r="BH231" s="34" t="s">
        <v>4170</v>
      </c>
      <c r="BI231" s="34" t="s">
        <v>4881</v>
      </c>
      <c r="BJ231" s="34" t="s">
        <v>4170</v>
      </c>
      <c r="BR231" s="34" t="s">
        <v>1044</v>
      </c>
      <c r="BS231" s="34" t="s">
        <v>1041</v>
      </c>
      <c r="BT231" s="34" t="s">
        <v>1041</v>
      </c>
      <c r="BW231" s="34" t="s">
        <v>1041</v>
      </c>
      <c r="CQ231" s="34" t="s">
        <v>3642</v>
      </c>
      <c r="CR231" s="34" t="s">
        <v>3657</v>
      </c>
      <c r="CU231" s="34" t="s">
        <v>7907</v>
      </c>
      <c r="CV231" s="34" t="s">
        <v>6555</v>
      </c>
      <c r="CW231" s="34" t="s">
        <v>4226</v>
      </c>
      <c r="CX231" s="34" t="s">
        <v>4542</v>
      </c>
      <c r="CY231" s="34" t="s">
        <v>5447</v>
      </c>
      <c r="CZ231" s="34" t="s">
        <v>3302</v>
      </c>
      <c r="DA231" s="34" t="s">
        <v>3302</v>
      </c>
      <c r="DC231" s="34" t="s">
        <v>5096</v>
      </c>
      <c r="DF231" s="34" t="s">
        <v>5993</v>
      </c>
    </row>
    <row r="232" spans="1:110">
      <c r="A232" s="34" t="s">
        <v>6554</v>
      </c>
      <c r="B232" s="34" t="s">
        <v>4609</v>
      </c>
      <c r="C232" s="34">
        <v>10</v>
      </c>
      <c r="D232" s="34" t="s">
        <v>440</v>
      </c>
      <c r="E232" s="34" t="s">
        <v>4881</v>
      </c>
      <c r="F232" s="34" t="s">
        <v>4170</v>
      </c>
      <c r="G232" s="34" t="s">
        <v>4170</v>
      </c>
      <c r="H232" s="34" t="s">
        <v>4170</v>
      </c>
      <c r="I232" s="34" t="s">
        <v>4881</v>
      </c>
      <c r="J232" s="34" t="s">
        <v>4170</v>
      </c>
      <c r="K232" s="34" t="s">
        <v>4170</v>
      </c>
      <c r="L232" s="34" t="s">
        <v>4881</v>
      </c>
      <c r="N232" s="34" t="s">
        <v>3155</v>
      </c>
      <c r="O232" s="34" t="s">
        <v>4881</v>
      </c>
      <c r="P232" s="34" t="s">
        <v>4170</v>
      </c>
      <c r="Q232" s="34" t="s">
        <v>4170</v>
      </c>
      <c r="R232" s="34" t="s">
        <v>4170</v>
      </c>
      <c r="S232" s="34" t="s">
        <v>4170</v>
      </c>
      <c r="T232" s="34" t="s">
        <v>4170</v>
      </c>
      <c r="U232" s="34" t="s">
        <v>4170</v>
      </c>
      <c r="V232" s="34" t="s">
        <v>4170</v>
      </c>
      <c r="W232" s="34" t="s">
        <v>4170</v>
      </c>
      <c r="X232" s="34" t="s">
        <v>4170</v>
      </c>
      <c r="Y232" s="34" t="s">
        <v>4170</v>
      </c>
      <c r="Z232" s="34" t="s">
        <v>4170</v>
      </c>
      <c r="AB232" s="34" t="s">
        <v>3187</v>
      </c>
      <c r="AE232" s="34" t="s">
        <v>3262</v>
      </c>
      <c r="BB232" s="34" t="s">
        <v>3557</v>
      </c>
      <c r="BC232" s="34" t="s">
        <v>4170</v>
      </c>
      <c r="BD232" s="34" t="s">
        <v>4170</v>
      </c>
      <c r="BE232" s="34" t="s">
        <v>4170</v>
      </c>
      <c r="BF232" s="34" t="s">
        <v>4170</v>
      </c>
      <c r="BG232" s="34" t="s">
        <v>4170</v>
      </c>
      <c r="BH232" s="34" t="s">
        <v>4170</v>
      </c>
      <c r="BI232" s="34" t="s">
        <v>4881</v>
      </c>
      <c r="BJ232" s="34" t="s">
        <v>4170</v>
      </c>
      <c r="BR232" s="34" t="s">
        <v>1044</v>
      </c>
      <c r="BS232" s="34" t="s">
        <v>1041</v>
      </c>
      <c r="BT232" s="34" t="s">
        <v>1041</v>
      </c>
      <c r="BW232" s="34" t="s">
        <v>1041</v>
      </c>
      <c r="CQ232" s="34" t="s">
        <v>3642</v>
      </c>
      <c r="CR232" s="34" t="s">
        <v>3657</v>
      </c>
      <c r="CU232" s="34" t="s">
        <v>7908</v>
      </c>
      <c r="CV232" s="34" t="s">
        <v>6555</v>
      </c>
      <c r="CW232" s="34" t="s">
        <v>4226</v>
      </c>
      <c r="CX232" s="34" t="s">
        <v>4619</v>
      </c>
      <c r="CY232" s="34" t="s">
        <v>5448</v>
      </c>
      <c r="DC232" s="34" t="s">
        <v>5096</v>
      </c>
      <c r="DE232" s="34" t="s">
        <v>4649</v>
      </c>
      <c r="DF232" s="34" t="s">
        <v>5993</v>
      </c>
    </row>
    <row r="233" spans="1:110">
      <c r="A233" s="34" t="s">
        <v>6554</v>
      </c>
      <c r="B233" s="34" t="s">
        <v>4848</v>
      </c>
      <c r="C233" s="34">
        <v>64</v>
      </c>
      <c r="D233" s="34" t="s">
        <v>440</v>
      </c>
      <c r="E233" s="34" t="s">
        <v>4881</v>
      </c>
      <c r="F233" s="34" t="s">
        <v>4170</v>
      </c>
      <c r="G233" s="34" t="s">
        <v>4881</v>
      </c>
      <c r="H233" s="34" t="s">
        <v>4170</v>
      </c>
      <c r="I233" s="34" t="s">
        <v>4170</v>
      </c>
      <c r="J233" s="34" t="s">
        <v>4170</v>
      </c>
      <c r="K233" s="34" t="s">
        <v>4170</v>
      </c>
      <c r="L233" s="34" t="s">
        <v>4170</v>
      </c>
      <c r="M233" s="34" t="s">
        <v>1041</v>
      </c>
      <c r="N233" s="34" t="s">
        <v>3155</v>
      </c>
      <c r="O233" s="34" t="s">
        <v>4881</v>
      </c>
      <c r="P233" s="34" t="s">
        <v>4170</v>
      </c>
      <c r="Q233" s="34" t="s">
        <v>4170</v>
      </c>
      <c r="R233" s="34" t="s">
        <v>4170</v>
      </c>
      <c r="S233" s="34" t="s">
        <v>4170</v>
      </c>
      <c r="T233" s="34" t="s">
        <v>4170</v>
      </c>
      <c r="U233" s="34" t="s">
        <v>4170</v>
      </c>
      <c r="V233" s="34" t="s">
        <v>4170</v>
      </c>
      <c r="W233" s="34" t="s">
        <v>4170</v>
      </c>
      <c r="X233" s="34" t="s">
        <v>4170</v>
      </c>
      <c r="Y233" s="34" t="s">
        <v>4170</v>
      </c>
      <c r="Z233" s="34" t="s">
        <v>4170</v>
      </c>
      <c r="AB233" s="34" t="s">
        <v>3187</v>
      </c>
      <c r="AD233" s="34" t="s">
        <v>3244</v>
      </c>
      <c r="AG233" s="34" t="s">
        <v>3315</v>
      </c>
      <c r="AH233" s="34" t="s">
        <v>1044</v>
      </c>
      <c r="AI233" s="34" t="s">
        <v>1044</v>
      </c>
      <c r="AJ233" s="34" t="s">
        <v>1044</v>
      </c>
      <c r="AK233" s="34" t="s">
        <v>1044</v>
      </c>
      <c r="AM233" s="34" t="s">
        <v>1044</v>
      </c>
      <c r="AN233" s="34" t="s">
        <v>3338</v>
      </c>
      <c r="AP233" s="34" t="s">
        <v>1044</v>
      </c>
      <c r="AY233" s="34" t="s">
        <v>3487</v>
      </c>
      <c r="BA233" s="34" t="s">
        <v>1044</v>
      </c>
      <c r="BB233" s="34" t="s">
        <v>3545</v>
      </c>
      <c r="BC233" s="34" t="s">
        <v>4170</v>
      </c>
      <c r="BD233" s="34" t="s">
        <v>4170</v>
      </c>
      <c r="BE233" s="34" t="s">
        <v>4881</v>
      </c>
      <c r="BF233" s="34" t="s">
        <v>4170</v>
      </c>
      <c r="BG233" s="34" t="s">
        <v>4170</v>
      </c>
      <c r="BH233" s="34" t="s">
        <v>4170</v>
      </c>
      <c r="BI233" s="34" t="s">
        <v>4170</v>
      </c>
      <c r="BJ233" s="34" t="s">
        <v>4170</v>
      </c>
      <c r="BM233" s="34" t="s">
        <v>3561</v>
      </c>
      <c r="BQ233" s="34" t="s">
        <v>3574</v>
      </c>
      <c r="BR233" s="34" t="s">
        <v>1041</v>
      </c>
      <c r="BS233" s="34" t="s">
        <v>1041</v>
      </c>
      <c r="BT233" s="34" t="s">
        <v>1041</v>
      </c>
      <c r="BW233" s="34" t="s">
        <v>1041</v>
      </c>
      <c r="CQ233" s="34" t="s">
        <v>3642</v>
      </c>
      <c r="CR233" s="34" t="s">
        <v>3657</v>
      </c>
      <c r="CU233" s="34" t="s">
        <v>7909</v>
      </c>
      <c r="CV233" s="34" t="s">
        <v>6555</v>
      </c>
      <c r="CW233" s="34" t="s">
        <v>4226</v>
      </c>
      <c r="CX233" s="34" t="s">
        <v>4546</v>
      </c>
      <c r="CY233" s="34" t="s">
        <v>5449</v>
      </c>
      <c r="DA233" s="34" t="s">
        <v>4560</v>
      </c>
      <c r="DB233" s="34" t="s">
        <v>1043</v>
      </c>
      <c r="DC233" s="34" t="s">
        <v>5096</v>
      </c>
      <c r="DF233" s="34" t="s">
        <v>5993</v>
      </c>
    </row>
    <row r="234" spans="1:110">
      <c r="A234" s="34" t="s">
        <v>6556</v>
      </c>
      <c r="B234" s="34" t="s">
        <v>4881</v>
      </c>
      <c r="C234" s="34">
        <v>41</v>
      </c>
      <c r="D234" s="34" t="s">
        <v>442</v>
      </c>
      <c r="E234" s="34" t="s">
        <v>4170</v>
      </c>
      <c r="F234" s="34" t="s">
        <v>4881</v>
      </c>
      <c r="G234" s="34" t="s">
        <v>4170</v>
      </c>
      <c r="H234" s="34" t="s">
        <v>4881</v>
      </c>
      <c r="I234" s="34" t="s">
        <v>4170</v>
      </c>
      <c r="J234" s="34" t="s">
        <v>4170</v>
      </c>
      <c r="K234" s="34" t="s">
        <v>4170</v>
      </c>
      <c r="L234" s="34" t="s">
        <v>4170</v>
      </c>
      <c r="M234" s="34" t="s">
        <v>1041</v>
      </c>
      <c r="N234" s="34" t="s">
        <v>3155</v>
      </c>
      <c r="O234" s="34" t="s">
        <v>4881</v>
      </c>
      <c r="P234" s="34" t="s">
        <v>4170</v>
      </c>
      <c r="Q234" s="34" t="s">
        <v>4170</v>
      </c>
      <c r="R234" s="34" t="s">
        <v>4170</v>
      </c>
      <c r="S234" s="34" t="s">
        <v>4170</v>
      </c>
      <c r="T234" s="34" t="s">
        <v>4170</v>
      </c>
      <c r="U234" s="34" t="s">
        <v>4170</v>
      </c>
      <c r="V234" s="34" t="s">
        <v>4170</v>
      </c>
      <c r="W234" s="34" t="s">
        <v>4170</v>
      </c>
      <c r="X234" s="34" t="s">
        <v>4170</v>
      </c>
      <c r="Y234" s="34" t="s">
        <v>4170</v>
      </c>
      <c r="Z234" s="34" t="s">
        <v>4170</v>
      </c>
      <c r="AB234" s="34" t="s">
        <v>3187</v>
      </c>
      <c r="AD234" s="34" t="s">
        <v>3235</v>
      </c>
      <c r="AG234" s="34" t="s">
        <v>3297</v>
      </c>
      <c r="AH234" s="34" t="s">
        <v>1044</v>
      </c>
      <c r="AI234" s="34" t="s">
        <v>1044</v>
      </c>
      <c r="AJ234" s="34" t="s">
        <v>1044</v>
      </c>
      <c r="AK234" s="34" t="s">
        <v>1041</v>
      </c>
      <c r="AL234" s="34" t="s">
        <v>452</v>
      </c>
      <c r="AQ234" s="34" t="s">
        <v>3375</v>
      </c>
      <c r="AS234" s="34" t="s">
        <v>3423</v>
      </c>
      <c r="AU234" s="34" t="s">
        <v>3432</v>
      </c>
      <c r="AV234" s="34" t="s">
        <v>154</v>
      </c>
      <c r="AW234" s="34" t="s">
        <v>3467</v>
      </c>
      <c r="AX234" s="34" t="s">
        <v>3476</v>
      </c>
      <c r="AY234" s="34" t="s">
        <v>3487</v>
      </c>
      <c r="BB234" s="34" t="s">
        <v>3557</v>
      </c>
      <c r="BC234" s="34" t="s">
        <v>4170</v>
      </c>
      <c r="BD234" s="34" t="s">
        <v>4170</v>
      </c>
      <c r="BE234" s="34" t="s">
        <v>4170</v>
      </c>
      <c r="BF234" s="34" t="s">
        <v>4170</v>
      </c>
      <c r="BG234" s="34" t="s">
        <v>4170</v>
      </c>
      <c r="BH234" s="34" t="s">
        <v>4170</v>
      </c>
      <c r="BI234" s="34" t="s">
        <v>4881</v>
      </c>
      <c r="BJ234" s="34" t="s">
        <v>4170</v>
      </c>
      <c r="BR234" s="34" t="s">
        <v>1044</v>
      </c>
      <c r="BS234" s="34" t="s">
        <v>1044</v>
      </c>
      <c r="CR234" s="34" t="s">
        <v>3657</v>
      </c>
      <c r="CU234" s="34" t="s">
        <v>7910</v>
      </c>
      <c r="CV234" s="34" t="s">
        <v>6557</v>
      </c>
      <c r="CW234" s="34" t="s">
        <v>4226</v>
      </c>
      <c r="CX234" s="34" t="s">
        <v>4542</v>
      </c>
      <c r="CY234" s="34" t="s">
        <v>5453</v>
      </c>
      <c r="CZ234" s="34" t="s">
        <v>4556</v>
      </c>
      <c r="DA234" s="34" t="s">
        <v>4556</v>
      </c>
      <c r="DC234" s="34" t="s">
        <v>5096</v>
      </c>
    </row>
    <row r="235" spans="1:110">
      <c r="A235" s="34" t="s">
        <v>6556</v>
      </c>
      <c r="B235" s="34" t="s">
        <v>4609</v>
      </c>
      <c r="C235" s="34">
        <v>36</v>
      </c>
      <c r="D235" s="34" t="s">
        <v>440</v>
      </c>
      <c r="E235" s="34" t="s">
        <v>4881</v>
      </c>
      <c r="F235" s="34" t="s">
        <v>4170</v>
      </c>
      <c r="G235" s="34" t="s">
        <v>4881</v>
      </c>
      <c r="H235" s="34" t="s">
        <v>4170</v>
      </c>
      <c r="I235" s="34" t="s">
        <v>4170</v>
      </c>
      <c r="J235" s="34" t="s">
        <v>4170</v>
      </c>
      <c r="K235" s="34" t="s">
        <v>4170</v>
      </c>
      <c r="L235" s="34" t="s">
        <v>4881</v>
      </c>
      <c r="M235" s="34" t="s">
        <v>1041</v>
      </c>
      <c r="N235" s="34" t="s">
        <v>3155</v>
      </c>
      <c r="O235" s="34" t="s">
        <v>4881</v>
      </c>
      <c r="P235" s="34" t="s">
        <v>4170</v>
      </c>
      <c r="Q235" s="34" t="s">
        <v>4170</v>
      </c>
      <c r="R235" s="34" t="s">
        <v>4170</v>
      </c>
      <c r="S235" s="34" t="s">
        <v>4170</v>
      </c>
      <c r="T235" s="34" t="s">
        <v>4170</v>
      </c>
      <c r="U235" s="34" t="s">
        <v>4170</v>
      </c>
      <c r="V235" s="34" t="s">
        <v>4170</v>
      </c>
      <c r="W235" s="34" t="s">
        <v>4170</v>
      </c>
      <c r="X235" s="34" t="s">
        <v>4170</v>
      </c>
      <c r="Y235" s="34" t="s">
        <v>4170</v>
      </c>
      <c r="Z235" s="34" t="s">
        <v>4170</v>
      </c>
      <c r="AB235" s="34" t="s">
        <v>3187</v>
      </c>
      <c r="AD235" s="34" t="s">
        <v>3247</v>
      </c>
      <c r="AG235" s="34" t="s">
        <v>3309</v>
      </c>
      <c r="AH235" s="34" t="s">
        <v>1044</v>
      </c>
      <c r="AI235" s="34" t="s">
        <v>1044</v>
      </c>
      <c r="AJ235" s="34" t="s">
        <v>1044</v>
      </c>
      <c r="AK235" s="34" t="s">
        <v>1044</v>
      </c>
      <c r="AM235" s="34" t="s">
        <v>1044</v>
      </c>
      <c r="AN235" s="34" t="s">
        <v>3350</v>
      </c>
      <c r="AP235" s="34" t="s">
        <v>1044</v>
      </c>
      <c r="AY235" s="34" t="s">
        <v>3487</v>
      </c>
      <c r="BA235" s="34" t="s">
        <v>1044</v>
      </c>
      <c r="BB235" s="34" t="s">
        <v>3557</v>
      </c>
      <c r="BC235" s="34" t="s">
        <v>4170</v>
      </c>
      <c r="BD235" s="34" t="s">
        <v>4170</v>
      </c>
      <c r="BE235" s="34" t="s">
        <v>4170</v>
      </c>
      <c r="BF235" s="34" t="s">
        <v>4170</v>
      </c>
      <c r="BG235" s="34" t="s">
        <v>4170</v>
      </c>
      <c r="BH235" s="34" t="s">
        <v>4170</v>
      </c>
      <c r="BI235" s="34" t="s">
        <v>4881</v>
      </c>
      <c r="BJ235" s="34" t="s">
        <v>4170</v>
      </c>
      <c r="BR235" s="34" t="s">
        <v>1044</v>
      </c>
      <c r="BS235" s="34" t="s">
        <v>1044</v>
      </c>
      <c r="CR235" s="34" t="s">
        <v>3657</v>
      </c>
      <c r="CU235" s="34" t="s">
        <v>7911</v>
      </c>
      <c r="CV235" s="34" t="s">
        <v>6557</v>
      </c>
      <c r="CW235" s="34" t="s">
        <v>4226</v>
      </c>
      <c r="CX235" s="34" t="s">
        <v>4542</v>
      </c>
      <c r="CY235" s="34" t="s">
        <v>5447</v>
      </c>
      <c r="DA235" s="34" t="s">
        <v>4560</v>
      </c>
      <c r="DC235" s="34" t="s">
        <v>5096</v>
      </c>
    </row>
    <row r="236" spans="1:110">
      <c r="A236" s="34" t="s">
        <v>6558</v>
      </c>
      <c r="B236" s="34" t="s">
        <v>4881</v>
      </c>
      <c r="C236" s="34">
        <v>59</v>
      </c>
      <c r="D236" s="34" t="s">
        <v>442</v>
      </c>
      <c r="E236" s="34" t="s">
        <v>4170</v>
      </c>
      <c r="F236" s="34" t="s">
        <v>4881</v>
      </c>
      <c r="G236" s="34" t="s">
        <v>4170</v>
      </c>
      <c r="H236" s="34" t="s">
        <v>4881</v>
      </c>
      <c r="I236" s="34" t="s">
        <v>4170</v>
      </c>
      <c r="J236" s="34" t="s">
        <v>4170</v>
      </c>
      <c r="K236" s="34" t="s">
        <v>4170</v>
      </c>
      <c r="L236" s="34" t="s">
        <v>4170</v>
      </c>
      <c r="M236" s="34" t="s">
        <v>1041</v>
      </c>
      <c r="N236" s="34" t="s">
        <v>3155</v>
      </c>
      <c r="O236" s="34" t="s">
        <v>4881</v>
      </c>
      <c r="P236" s="34" t="s">
        <v>4170</v>
      </c>
      <c r="Q236" s="34" t="s">
        <v>4170</v>
      </c>
      <c r="R236" s="34" t="s">
        <v>4170</v>
      </c>
      <c r="S236" s="34" t="s">
        <v>4170</v>
      </c>
      <c r="T236" s="34" t="s">
        <v>4170</v>
      </c>
      <c r="U236" s="34" t="s">
        <v>4170</v>
      </c>
      <c r="V236" s="34" t="s">
        <v>4170</v>
      </c>
      <c r="W236" s="34" t="s">
        <v>4170</v>
      </c>
      <c r="X236" s="34" t="s">
        <v>4170</v>
      </c>
      <c r="Y236" s="34" t="s">
        <v>4170</v>
      </c>
      <c r="Z236" s="34" t="s">
        <v>4170</v>
      </c>
      <c r="AB236" s="34" t="s">
        <v>3187</v>
      </c>
      <c r="AD236" s="34" t="s">
        <v>3238</v>
      </c>
      <c r="AG236" s="34" t="s">
        <v>3297</v>
      </c>
      <c r="AH236" s="34" t="s">
        <v>1044</v>
      </c>
      <c r="AI236" s="34" t="s">
        <v>1044</v>
      </c>
      <c r="AJ236" s="34" t="s">
        <v>1044</v>
      </c>
      <c r="AK236" s="34" t="s">
        <v>1041</v>
      </c>
      <c r="AL236" s="34" t="s">
        <v>452</v>
      </c>
      <c r="AQ236" s="34" t="s">
        <v>3375</v>
      </c>
      <c r="AS236" s="34" t="s">
        <v>3423</v>
      </c>
      <c r="AU236" s="34" t="s">
        <v>3432</v>
      </c>
      <c r="AV236" s="34" t="s">
        <v>154</v>
      </c>
      <c r="AW236" s="34" t="s">
        <v>3467</v>
      </c>
      <c r="AX236" s="34" t="s">
        <v>3476</v>
      </c>
      <c r="AY236" s="34" t="s">
        <v>3253</v>
      </c>
      <c r="BB236" s="34" t="s">
        <v>3557</v>
      </c>
      <c r="BC236" s="34" t="s">
        <v>4170</v>
      </c>
      <c r="BD236" s="34" t="s">
        <v>4170</v>
      </c>
      <c r="BE236" s="34" t="s">
        <v>4170</v>
      </c>
      <c r="BF236" s="34" t="s">
        <v>4170</v>
      </c>
      <c r="BG236" s="34" t="s">
        <v>4170</v>
      </c>
      <c r="BH236" s="34" t="s">
        <v>4170</v>
      </c>
      <c r="BI236" s="34" t="s">
        <v>4881</v>
      </c>
      <c r="BJ236" s="34" t="s">
        <v>4170</v>
      </c>
      <c r="BR236" s="34" t="s">
        <v>1041</v>
      </c>
      <c r="BS236" s="34" t="s">
        <v>1044</v>
      </c>
      <c r="CR236" s="34" t="s">
        <v>3657</v>
      </c>
      <c r="CU236" s="34" t="s">
        <v>7912</v>
      </c>
      <c r="CV236" s="34" t="s">
        <v>5518</v>
      </c>
      <c r="CW236" s="34" t="s">
        <v>4226</v>
      </c>
      <c r="CX236" s="34" t="s">
        <v>4542</v>
      </c>
      <c r="CY236" s="34" t="s">
        <v>5453</v>
      </c>
      <c r="CZ236" s="34" t="s">
        <v>4556</v>
      </c>
      <c r="DA236" s="34" t="s">
        <v>4556</v>
      </c>
      <c r="DC236" s="34" t="s">
        <v>5096</v>
      </c>
    </row>
    <row r="237" spans="1:110">
      <c r="A237" s="34" t="s">
        <v>6558</v>
      </c>
      <c r="B237" s="34" t="s">
        <v>4609</v>
      </c>
      <c r="C237" s="34">
        <v>58</v>
      </c>
      <c r="D237" s="34" t="s">
        <v>440</v>
      </c>
      <c r="E237" s="34" t="s">
        <v>4881</v>
      </c>
      <c r="F237" s="34" t="s">
        <v>4170</v>
      </c>
      <c r="G237" s="34" t="s">
        <v>4881</v>
      </c>
      <c r="H237" s="34" t="s">
        <v>4170</v>
      </c>
      <c r="I237" s="34" t="s">
        <v>4170</v>
      </c>
      <c r="J237" s="34" t="s">
        <v>4170</v>
      </c>
      <c r="K237" s="34" t="s">
        <v>4170</v>
      </c>
      <c r="L237" s="34" t="s">
        <v>4170</v>
      </c>
      <c r="M237" s="34" t="s">
        <v>1041</v>
      </c>
      <c r="N237" s="34" t="s">
        <v>3155</v>
      </c>
      <c r="O237" s="34" t="s">
        <v>4881</v>
      </c>
      <c r="P237" s="34" t="s">
        <v>4170</v>
      </c>
      <c r="Q237" s="34" t="s">
        <v>4170</v>
      </c>
      <c r="R237" s="34" t="s">
        <v>4170</v>
      </c>
      <c r="S237" s="34" t="s">
        <v>4170</v>
      </c>
      <c r="T237" s="34" t="s">
        <v>4170</v>
      </c>
      <c r="U237" s="34" t="s">
        <v>4170</v>
      </c>
      <c r="V237" s="34" t="s">
        <v>4170</v>
      </c>
      <c r="W237" s="34" t="s">
        <v>4170</v>
      </c>
      <c r="X237" s="34" t="s">
        <v>4170</v>
      </c>
      <c r="Y237" s="34" t="s">
        <v>4170</v>
      </c>
      <c r="Z237" s="34" t="s">
        <v>4170</v>
      </c>
      <c r="AB237" s="34" t="s">
        <v>3187</v>
      </c>
      <c r="AD237" s="34" t="s">
        <v>3241</v>
      </c>
      <c r="AG237" s="34" t="s">
        <v>3291</v>
      </c>
      <c r="AH237" s="34" t="s">
        <v>1041</v>
      </c>
      <c r="AI237" s="34" t="s">
        <v>1044</v>
      </c>
      <c r="AJ237" s="34" t="s">
        <v>1044</v>
      </c>
      <c r="AQ237" s="34" t="s">
        <v>3384</v>
      </c>
      <c r="AS237" s="34" t="s">
        <v>3409</v>
      </c>
      <c r="AU237" s="34" t="s">
        <v>3432</v>
      </c>
      <c r="AV237" s="34" t="s">
        <v>154</v>
      </c>
      <c r="AW237" s="34" t="s">
        <v>3461</v>
      </c>
      <c r="AX237" s="34" t="s">
        <v>3476</v>
      </c>
      <c r="AY237" s="34" t="s">
        <v>3253</v>
      </c>
      <c r="BB237" s="34" t="s">
        <v>3557</v>
      </c>
      <c r="BC237" s="34" t="s">
        <v>4170</v>
      </c>
      <c r="BD237" s="34" t="s">
        <v>4170</v>
      </c>
      <c r="BE237" s="34" t="s">
        <v>4170</v>
      </c>
      <c r="BF237" s="34" t="s">
        <v>4170</v>
      </c>
      <c r="BG237" s="34" t="s">
        <v>4170</v>
      </c>
      <c r="BH237" s="34" t="s">
        <v>4170</v>
      </c>
      <c r="BI237" s="34" t="s">
        <v>4881</v>
      </c>
      <c r="BJ237" s="34" t="s">
        <v>4170</v>
      </c>
      <c r="BR237" s="34" t="s">
        <v>1044</v>
      </c>
      <c r="BS237" s="34" t="s">
        <v>1044</v>
      </c>
      <c r="CR237" s="34" t="s">
        <v>3657</v>
      </c>
      <c r="CU237" s="34" t="s">
        <v>7913</v>
      </c>
      <c r="CV237" s="34" t="s">
        <v>5518</v>
      </c>
      <c r="CW237" s="34" t="s">
        <v>4226</v>
      </c>
      <c r="CX237" s="34" t="s">
        <v>4542</v>
      </c>
      <c r="CY237" s="34" t="s">
        <v>5447</v>
      </c>
      <c r="DA237" s="34" t="s">
        <v>4556</v>
      </c>
      <c r="DC237" s="34" t="s">
        <v>5096</v>
      </c>
    </row>
    <row r="238" spans="1:110">
      <c r="A238" s="34" t="s">
        <v>6559</v>
      </c>
      <c r="B238" s="34" t="s">
        <v>4881</v>
      </c>
      <c r="C238" s="34">
        <v>33</v>
      </c>
      <c r="D238" s="34" t="s">
        <v>442</v>
      </c>
      <c r="E238" s="34" t="s">
        <v>4170</v>
      </c>
      <c r="F238" s="34" t="s">
        <v>4881</v>
      </c>
      <c r="G238" s="34" t="s">
        <v>4170</v>
      </c>
      <c r="H238" s="34" t="s">
        <v>4881</v>
      </c>
      <c r="I238" s="34" t="s">
        <v>4170</v>
      </c>
      <c r="J238" s="34" t="s">
        <v>4170</v>
      </c>
      <c r="K238" s="34" t="s">
        <v>4170</v>
      </c>
      <c r="L238" s="34" t="s">
        <v>4170</v>
      </c>
      <c r="M238" s="34" t="s">
        <v>1041</v>
      </c>
      <c r="N238" s="34" t="s">
        <v>3155</v>
      </c>
      <c r="O238" s="34" t="s">
        <v>4881</v>
      </c>
      <c r="P238" s="34" t="s">
        <v>4170</v>
      </c>
      <c r="Q238" s="34" t="s">
        <v>4170</v>
      </c>
      <c r="R238" s="34" t="s">
        <v>4170</v>
      </c>
      <c r="S238" s="34" t="s">
        <v>4170</v>
      </c>
      <c r="T238" s="34" t="s">
        <v>4170</v>
      </c>
      <c r="U238" s="34" t="s">
        <v>4170</v>
      </c>
      <c r="V238" s="34" t="s">
        <v>4170</v>
      </c>
      <c r="W238" s="34" t="s">
        <v>4170</v>
      </c>
      <c r="X238" s="34" t="s">
        <v>4170</v>
      </c>
      <c r="Y238" s="34" t="s">
        <v>4170</v>
      </c>
      <c r="Z238" s="34" t="s">
        <v>4170</v>
      </c>
      <c r="AB238" s="34" t="s">
        <v>3187</v>
      </c>
      <c r="AD238" s="34" t="s">
        <v>3238</v>
      </c>
      <c r="AG238" s="34" t="s">
        <v>3297</v>
      </c>
      <c r="AH238" s="34" t="s">
        <v>1044</v>
      </c>
      <c r="AI238" s="34" t="s">
        <v>1044</v>
      </c>
      <c r="AJ238" s="34" t="s">
        <v>1044</v>
      </c>
      <c r="AK238" s="34" t="s">
        <v>1041</v>
      </c>
      <c r="AL238" s="34" t="s">
        <v>452</v>
      </c>
      <c r="AQ238" s="34" t="s">
        <v>3375</v>
      </c>
      <c r="AS238" s="34" t="s">
        <v>3423</v>
      </c>
      <c r="AU238" s="34" t="s">
        <v>3432</v>
      </c>
      <c r="AV238" s="34" t="s">
        <v>154</v>
      </c>
      <c r="AW238" s="34" t="s">
        <v>3467</v>
      </c>
      <c r="AX238" s="34" t="s">
        <v>3476</v>
      </c>
      <c r="AY238" s="34" t="s">
        <v>3253</v>
      </c>
      <c r="BB238" s="34" t="s">
        <v>3557</v>
      </c>
      <c r="BC238" s="34" t="s">
        <v>4170</v>
      </c>
      <c r="BD238" s="34" t="s">
        <v>4170</v>
      </c>
      <c r="BE238" s="34" t="s">
        <v>4170</v>
      </c>
      <c r="BF238" s="34" t="s">
        <v>4170</v>
      </c>
      <c r="BG238" s="34" t="s">
        <v>4170</v>
      </c>
      <c r="BH238" s="34" t="s">
        <v>4170</v>
      </c>
      <c r="BI238" s="34" t="s">
        <v>4881</v>
      </c>
      <c r="BJ238" s="34" t="s">
        <v>4170</v>
      </c>
      <c r="BR238" s="34" t="s">
        <v>1044</v>
      </c>
      <c r="BS238" s="34" t="s">
        <v>1044</v>
      </c>
      <c r="CR238" s="34" t="s">
        <v>3657</v>
      </c>
      <c r="CU238" s="34" t="s">
        <v>7914</v>
      </c>
      <c r="CV238" s="34" t="s">
        <v>6561</v>
      </c>
      <c r="CW238" s="34" t="s">
        <v>4226</v>
      </c>
      <c r="CX238" s="34" t="s">
        <v>4539</v>
      </c>
      <c r="CY238" s="34" t="s">
        <v>5452</v>
      </c>
      <c r="CZ238" s="34" t="s">
        <v>4556</v>
      </c>
      <c r="DA238" s="34" t="s">
        <v>4556</v>
      </c>
      <c r="DC238" s="34" t="s">
        <v>5096</v>
      </c>
    </row>
    <row r="239" spans="1:110">
      <c r="A239" s="34" t="s">
        <v>6562</v>
      </c>
      <c r="B239" s="34" t="s">
        <v>4881</v>
      </c>
      <c r="C239" s="34">
        <v>39</v>
      </c>
      <c r="D239" s="34" t="s">
        <v>440</v>
      </c>
      <c r="E239" s="34" t="s">
        <v>4881</v>
      </c>
      <c r="F239" s="34" t="s">
        <v>4170</v>
      </c>
      <c r="G239" s="34" t="s">
        <v>4881</v>
      </c>
      <c r="H239" s="34" t="s">
        <v>4170</v>
      </c>
      <c r="I239" s="34" t="s">
        <v>4170</v>
      </c>
      <c r="J239" s="34" t="s">
        <v>4170</v>
      </c>
      <c r="K239" s="34" t="s">
        <v>4170</v>
      </c>
      <c r="L239" s="34" t="s">
        <v>4881</v>
      </c>
      <c r="M239" s="34" t="s">
        <v>1041</v>
      </c>
      <c r="N239" s="34" t="s">
        <v>3155</v>
      </c>
      <c r="O239" s="34" t="s">
        <v>4881</v>
      </c>
      <c r="P239" s="34" t="s">
        <v>4170</v>
      </c>
      <c r="Q239" s="34" t="s">
        <v>4170</v>
      </c>
      <c r="R239" s="34" t="s">
        <v>4170</v>
      </c>
      <c r="S239" s="34" t="s">
        <v>4170</v>
      </c>
      <c r="T239" s="34" t="s">
        <v>4170</v>
      </c>
      <c r="U239" s="34" t="s">
        <v>4170</v>
      </c>
      <c r="V239" s="34" t="s">
        <v>4170</v>
      </c>
      <c r="W239" s="34" t="s">
        <v>4170</v>
      </c>
      <c r="X239" s="34" t="s">
        <v>4170</v>
      </c>
      <c r="Y239" s="34" t="s">
        <v>4170</v>
      </c>
      <c r="Z239" s="34" t="s">
        <v>4170</v>
      </c>
      <c r="AB239" s="34" t="s">
        <v>3187</v>
      </c>
      <c r="AD239" s="34" t="s">
        <v>3232</v>
      </c>
      <c r="AG239" s="34" t="s">
        <v>3309</v>
      </c>
      <c r="AH239" s="34" t="s">
        <v>1044</v>
      </c>
      <c r="AI239" s="34" t="s">
        <v>1044</v>
      </c>
      <c r="AJ239" s="34" t="s">
        <v>1044</v>
      </c>
      <c r="AK239" s="34" t="s">
        <v>1044</v>
      </c>
      <c r="AM239" s="34" t="s">
        <v>1041</v>
      </c>
      <c r="AP239" s="34" t="s">
        <v>1041</v>
      </c>
      <c r="AY239" s="34" t="s">
        <v>3520</v>
      </c>
      <c r="BA239" s="34" t="s">
        <v>1044</v>
      </c>
      <c r="BB239" s="34" t="s">
        <v>3557</v>
      </c>
      <c r="BC239" s="34" t="s">
        <v>4170</v>
      </c>
      <c r="BD239" s="34" t="s">
        <v>4170</v>
      </c>
      <c r="BE239" s="34" t="s">
        <v>4170</v>
      </c>
      <c r="BF239" s="34" t="s">
        <v>4170</v>
      </c>
      <c r="BG239" s="34" t="s">
        <v>4170</v>
      </c>
      <c r="BH239" s="34" t="s">
        <v>4170</v>
      </c>
      <c r="BI239" s="34" t="s">
        <v>4881</v>
      </c>
      <c r="BJ239" s="34" t="s">
        <v>4170</v>
      </c>
      <c r="BR239" s="34" t="s">
        <v>1044</v>
      </c>
      <c r="BS239" s="34" t="s">
        <v>1044</v>
      </c>
      <c r="CR239" s="34" t="s">
        <v>3657</v>
      </c>
      <c r="CU239" s="34" t="s">
        <v>7915</v>
      </c>
      <c r="CV239" s="34" t="s">
        <v>6564</v>
      </c>
      <c r="CW239" s="34" t="s">
        <v>4226</v>
      </c>
      <c r="CX239" s="34" t="s">
        <v>4542</v>
      </c>
      <c r="CY239" s="34" t="s">
        <v>5447</v>
      </c>
      <c r="CZ239" s="34" t="s">
        <v>3302</v>
      </c>
      <c r="DA239" s="34" t="s">
        <v>3302</v>
      </c>
      <c r="DC239" s="34" t="s">
        <v>5096</v>
      </c>
      <c r="DF239" s="34" t="s">
        <v>5993</v>
      </c>
    </row>
    <row r="240" spans="1:110">
      <c r="A240" s="34" t="s">
        <v>6562</v>
      </c>
      <c r="B240" s="34" t="s">
        <v>4609</v>
      </c>
      <c r="C240" s="34">
        <v>12</v>
      </c>
      <c r="D240" s="34" t="s">
        <v>442</v>
      </c>
      <c r="E240" s="34" t="s">
        <v>4170</v>
      </c>
      <c r="F240" s="34" t="s">
        <v>4881</v>
      </c>
      <c r="G240" s="34" t="s">
        <v>4170</v>
      </c>
      <c r="H240" s="34" t="s">
        <v>4170</v>
      </c>
      <c r="I240" s="34" t="s">
        <v>4170</v>
      </c>
      <c r="J240" s="34" t="s">
        <v>4881</v>
      </c>
      <c r="K240" s="34" t="s">
        <v>4170</v>
      </c>
      <c r="L240" s="34" t="s">
        <v>4170</v>
      </c>
      <c r="N240" s="34" t="s">
        <v>3155</v>
      </c>
      <c r="O240" s="34" t="s">
        <v>4881</v>
      </c>
      <c r="P240" s="34" t="s">
        <v>4170</v>
      </c>
      <c r="Q240" s="34" t="s">
        <v>4170</v>
      </c>
      <c r="R240" s="34" t="s">
        <v>4170</v>
      </c>
      <c r="S240" s="34" t="s">
        <v>4170</v>
      </c>
      <c r="T240" s="34" t="s">
        <v>4170</v>
      </c>
      <c r="U240" s="34" t="s">
        <v>4170</v>
      </c>
      <c r="V240" s="34" t="s">
        <v>4170</v>
      </c>
      <c r="W240" s="34" t="s">
        <v>4170</v>
      </c>
      <c r="X240" s="34" t="s">
        <v>4170</v>
      </c>
      <c r="Y240" s="34" t="s">
        <v>4170</v>
      </c>
      <c r="Z240" s="34" t="s">
        <v>4170</v>
      </c>
      <c r="AB240" s="34" t="s">
        <v>3187</v>
      </c>
      <c r="AE240" s="34" t="s">
        <v>3262</v>
      </c>
      <c r="BB240" s="34" t="s">
        <v>3557</v>
      </c>
      <c r="BC240" s="34" t="s">
        <v>4170</v>
      </c>
      <c r="BD240" s="34" t="s">
        <v>4170</v>
      </c>
      <c r="BE240" s="34" t="s">
        <v>4170</v>
      </c>
      <c r="BF240" s="34" t="s">
        <v>4170</v>
      </c>
      <c r="BG240" s="34" t="s">
        <v>4170</v>
      </c>
      <c r="BH240" s="34" t="s">
        <v>4170</v>
      </c>
      <c r="BI240" s="34" t="s">
        <v>4881</v>
      </c>
      <c r="BJ240" s="34" t="s">
        <v>4170</v>
      </c>
      <c r="BR240" s="34" t="s">
        <v>1044</v>
      </c>
      <c r="BS240" s="34" t="s">
        <v>1044</v>
      </c>
      <c r="CR240" s="34" t="s">
        <v>3657</v>
      </c>
      <c r="CU240" s="34" t="s">
        <v>7916</v>
      </c>
      <c r="CV240" s="34" t="s">
        <v>6564</v>
      </c>
      <c r="CW240" s="34" t="s">
        <v>4226</v>
      </c>
      <c r="CX240" s="34" t="s">
        <v>4611</v>
      </c>
      <c r="CY240" s="34" t="s">
        <v>5451</v>
      </c>
      <c r="DC240" s="34" t="s">
        <v>5096</v>
      </c>
      <c r="DE240" s="34" t="s">
        <v>4649</v>
      </c>
      <c r="DF240" s="34" t="s">
        <v>5993</v>
      </c>
    </row>
    <row r="241" spans="1:110">
      <c r="A241" s="34" t="s">
        <v>6562</v>
      </c>
      <c r="B241" s="34" t="s">
        <v>4848</v>
      </c>
      <c r="C241" s="34">
        <v>15</v>
      </c>
      <c r="D241" s="34" t="s">
        <v>442</v>
      </c>
      <c r="E241" s="34" t="s">
        <v>4170</v>
      </c>
      <c r="F241" s="34" t="s">
        <v>4881</v>
      </c>
      <c r="G241" s="34" t="s">
        <v>4170</v>
      </c>
      <c r="H241" s="34" t="s">
        <v>4170</v>
      </c>
      <c r="I241" s="34" t="s">
        <v>4170</v>
      </c>
      <c r="J241" s="34" t="s">
        <v>4881</v>
      </c>
      <c r="K241" s="34" t="s">
        <v>4170</v>
      </c>
      <c r="L241" s="34" t="s">
        <v>4170</v>
      </c>
      <c r="M241" s="34" t="s">
        <v>1044</v>
      </c>
      <c r="N241" s="34" t="s">
        <v>3155</v>
      </c>
      <c r="O241" s="34" t="s">
        <v>4881</v>
      </c>
      <c r="P241" s="34" t="s">
        <v>4170</v>
      </c>
      <c r="Q241" s="34" t="s">
        <v>4170</v>
      </c>
      <c r="R241" s="34" t="s">
        <v>4170</v>
      </c>
      <c r="S241" s="34" t="s">
        <v>4170</v>
      </c>
      <c r="T241" s="34" t="s">
        <v>4170</v>
      </c>
      <c r="U241" s="34" t="s">
        <v>4170</v>
      </c>
      <c r="V241" s="34" t="s">
        <v>4170</v>
      </c>
      <c r="W241" s="34" t="s">
        <v>4170</v>
      </c>
      <c r="X241" s="34" t="s">
        <v>4170</v>
      </c>
      <c r="Y241" s="34" t="s">
        <v>4170</v>
      </c>
      <c r="Z241" s="34" t="s">
        <v>4170</v>
      </c>
      <c r="AB241" s="34" t="s">
        <v>3187</v>
      </c>
      <c r="AD241" s="34" t="s">
        <v>3226</v>
      </c>
      <c r="AE241" s="34" t="s">
        <v>3262</v>
      </c>
      <c r="AG241" s="34" t="s">
        <v>3306</v>
      </c>
      <c r="AH241" s="34" t="s">
        <v>1044</v>
      </c>
      <c r="AI241" s="34" t="s">
        <v>1044</v>
      </c>
      <c r="AJ241" s="34" t="s">
        <v>1044</v>
      </c>
      <c r="AK241" s="34" t="s">
        <v>1044</v>
      </c>
      <c r="AM241" s="34" t="s">
        <v>1044</v>
      </c>
      <c r="AN241" s="34" t="s">
        <v>3341</v>
      </c>
      <c r="AP241" s="34" t="s">
        <v>1044</v>
      </c>
      <c r="AY241" s="34" t="s">
        <v>3487</v>
      </c>
      <c r="BA241" s="34" t="s">
        <v>1044</v>
      </c>
      <c r="BB241" s="34" t="s">
        <v>3557</v>
      </c>
      <c r="BC241" s="34" t="s">
        <v>4170</v>
      </c>
      <c r="BD241" s="34" t="s">
        <v>4170</v>
      </c>
      <c r="BE241" s="34" t="s">
        <v>4170</v>
      </c>
      <c r="BF241" s="34" t="s">
        <v>4170</v>
      </c>
      <c r="BG241" s="34" t="s">
        <v>4170</v>
      </c>
      <c r="BH241" s="34" t="s">
        <v>4170</v>
      </c>
      <c r="BI241" s="34" t="s">
        <v>4881</v>
      </c>
      <c r="BJ241" s="34" t="s">
        <v>4170</v>
      </c>
      <c r="BR241" s="34" t="s">
        <v>1044</v>
      </c>
      <c r="BS241" s="34" t="s">
        <v>1044</v>
      </c>
      <c r="CR241" s="34" t="s">
        <v>3657</v>
      </c>
      <c r="CU241" s="34" t="s">
        <v>7917</v>
      </c>
      <c r="CV241" s="34" t="s">
        <v>6564</v>
      </c>
      <c r="CW241" s="34" t="s">
        <v>4226</v>
      </c>
      <c r="CX241" s="34" t="s">
        <v>4611</v>
      </c>
      <c r="CY241" s="34" t="s">
        <v>5451</v>
      </c>
      <c r="DA241" s="34" t="s">
        <v>4560</v>
      </c>
      <c r="DC241" s="34" t="s">
        <v>5096</v>
      </c>
      <c r="DD241" s="34" t="s">
        <v>6185</v>
      </c>
      <c r="DE241" s="34" t="s">
        <v>4649</v>
      </c>
      <c r="DF241" s="34" t="s">
        <v>5993</v>
      </c>
    </row>
    <row r="242" spans="1:110">
      <c r="A242" s="34" t="s">
        <v>6562</v>
      </c>
      <c r="B242" s="34" t="s">
        <v>4626</v>
      </c>
      <c r="C242" s="34">
        <v>17</v>
      </c>
      <c r="D242" s="34" t="s">
        <v>442</v>
      </c>
      <c r="E242" s="34" t="s">
        <v>4170</v>
      </c>
      <c r="F242" s="34" t="s">
        <v>4881</v>
      </c>
      <c r="G242" s="34" t="s">
        <v>4170</v>
      </c>
      <c r="H242" s="34" t="s">
        <v>4170</v>
      </c>
      <c r="I242" s="34" t="s">
        <v>4170</v>
      </c>
      <c r="J242" s="34" t="s">
        <v>4881</v>
      </c>
      <c r="K242" s="34" t="s">
        <v>4170</v>
      </c>
      <c r="L242" s="34" t="s">
        <v>4170</v>
      </c>
      <c r="M242" s="34" t="s">
        <v>1044</v>
      </c>
      <c r="N242" s="34" t="s">
        <v>3155</v>
      </c>
      <c r="O242" s="34" t="s">
        <v>4881</v>
      </c>
      <c r="P242" s="34" t="s">
        <v>4170</v>
      </c>
      <c r="Q242" s="34" t="s">
        <v>4170</v>
      </c>
      <c r="R242" s="34" t="s">
        <v>4170</v>
      </c>
      <c r="S242" s="34" t="s">
        <v>4170</v>
      </c>
      <c r="T242" s="34" t="s">
        <v>4170</v>
      </c>
      <c r="U242" s="34" t="s">
        <v>4170</v>
      </c>
      <c r="V242" s="34" t="s">
        <v>4170</v>
      </c>
      <c r="W242" s="34" t="s">
        <v>4170</v>
      </c>
      <c r="X242" s="34" t="s">
        <v>4170</v>
      </c>
      <c r="Y242" s="34" t="s">
        <v>4170</v>
      </c>
      <c r="Z242" s="34" t="s">
        <v>4170</v>
      </c>
      <c r="AB242" s="34" t="s">
        <v>3187</v>
      </c>
      <c r="AD242" s="34" t="s">
        <v>3229</v>
      </c>
      <c r="AE242" s="34" t="s">
        <v>3253</v>
      </c>
      <c r="AG242" s="34" t="s">
        <v>3303</v>
      </c>
      <c r="AH242" s="34" t="s">
        <v>1044</v>
      </c>
      <c r="AI242" s="34" t="s">
        <v>1044</v>
      </c>
      <c r="AJ242" s="34" t="s">
        <v>1044</v>
      </c>
      <c r="AK242" s="34" t="s">
        <v>1044</v>
      </c>
      <c r="AM242" s="34" t="s">
        <v>1044</v>
      </c>
      <c r="AN242" s="34" t="s">
        <v>3350</v>
      </c>
      <c r="AP242" s="34" t="s">
        <v>1044</v>
      </c>
      <c r="AY242" s="34" t="s">
        <v>3487</v>
      </c>
      <c r="BA242" s="34" t="s">
        <v>1044</v>
      </c>
      <c r="BB242" s="34" t="s">
        <v>3557</v>
      </c>
      <c r="BC242" s="34" t="s">
        <v>4170</v>
      </c>
      <c r="BD242" s="34" t="s">
        <v>4170</v>
      </c>
      <c r="BE242" s="34" t="s">
        <v>4170</v>
      </c>
      <c r="BF242" s="34" t="s">
        <v>4170</v>
      </c>
      <c r="BG242" s="34" t="s">
        <v>4170</v>
      </c>
      <c r="BH242" s="34" t="s">
        <v>4170</v>
      </c>
      <c r="BI242" s="34" t="s">
        <v>4881</v>
      </c>
      <c r="BJ242" s="34" t="s">
        <v>4170</v>
      </c>
      <c r="BR242" s="34" t="s">
        <v>1044</v>
      </c>
      <c r="BS242" s="34" t="s">
        <v>1044</v>
      </c>
      <c r="CR242" s="34" t="s">
        <v>3657</v>
      </c>
      <c r="CU242" s="34" t="s">
        <v>7918</v>
      </c>
      <c r="CV242" s="34" t="s">
        <v>6564</v>
      </c>
      <c r="CW242" s="34" t="s">
        <v>4226</v>
      </c>
      <c r="CX242" s="34" t="s">
        <v>4611</v>
      </c>
      <c r="CY242" s="34" t="s">
        <v>5451</v>
      </c>
      <c r="DA242" s="34" t="s">
        <v>4560</v>
      </c>
      <c r="DC242" s="34" t="s">
        <v>5096</v>
      </c>
      <c r="DD242" s="34" t="s">
        <v>6186</v>
      </c>
      <c r="DF242" s="34" t="s">
        <v>5993</v>
      </c>
    </row>
    <row r="243" spans="1:110">
      <c r="A243" s="34" t="s">
        <v>6565</v>
      </c>
      <c r="B243" s="34" t="s">
        <v>4881</v>
      </c>
      <c r="C243" s="34">
        <v>36</v>
      </c>
      <c r="D243" s="34" t="s">
        <v>440</v>
      </c>
      <c r="E243" s="34" t="s">
        <v>4881</v>
      </c>
      <c r="F243" s="34" t="s">
        <v>4170</v>
      </c>
      <c r="G243" s="34" t="s">
        <v>4881</v>
      </c>
      <c r="H243" s="34" t="s">
        <v>4170</v>
      </c>
      <c r="I243" s="34" t="s">
        <v>4170</v>
      </c>
      <c r="J243" s="34" t="s">
        <v>4170</v>
      </c>
      <c r="K243" s="34" t="s">
        <v>4170</v>
      </c>
      <c r="L243" s="34" t="s">
        <v>4881</v>
      </c>
      <c r="M243" s="34" t="s">
        <v>1041</v>
      </c>
      <c r="N243" s="34" t="s">
        <v>3155</v>
      </c>
      <c r="O243" s="34" t="s">
        <v>4881</v>
      </c>
      <c r="P243" s="34" t="s">
        <v>4170</v>
      </c>
      <c r="Q243" s="34" t="s">
        <v>4170</v>
      </c>
      <c r="R243" s="34" t="s">
        <v>4170</v>
      </c>
      <c r="S243" s="34" t="s">
        <v>4170</v>
      </c>
      <c r="T243" s="34" t="s">
        <v>4170</v>
      </c>
      <c r="U243" s="34" t="s">
        <v>4170</v>
      </c>
      <c r="V243" s="34" t="s">
        <v>4170</v>
      </c>
      <c r="W243" s="34" t="s">
        <v>4170</v>
      </c>
      <c r="X243" s="34" t="s">
        <v>4170</v>
      </c>
      <c r="Y243" s="34" t="s">
        <v>4170</v>
      </c>
      <c r="Z243" s="34" t="s">
        <v>4170</v>
      </c>
      <c r="AB243" s="34" t="s">
        <v>3187</v>
      </c>
      <c r="AD243" s="34" t="s">
        <v>3235</v>
      </c>
      <c r="AG243" s="34" t="s">
        <v>3309</v>
      </c>
      <c r="AH243" s="34" t="s">
        <v>1044</v>
      </c>
      <c r="AI243" s="34" t="s">
        <v>1044</v>
      </c>
      <c r="AJ243" s="34" t="s">
        <v>1044</v>
      </c>
      <c r="AK243" s="34" t="s">
        <v>1044</v>
      </c>
      <c r="AM243" s="34" t="s">
        <v>1044</v>
      </c>
      <c r="AN243" s="34" t="s">
        <v>3335</v>
      </c>
      <c r="AP243" s="34" t="s">
        <v>1044</v>
      </c>
      <c r="AY243" s="34" t="s">
        <v>3487</v>
      </c>
      <c r="BA243" s="34" t="s">
        <v>1044</v>
      </c>
      <c r="BB243" s="34" t="s">
        <v>3557</v>
      </c>
      <c r="BC243" s="34" t="s">
        <v>4170</v>
      </c>
      <c r="BD243" s="34" t="s">
        <v>4170</v>
      </c>
      <c r="BE243" s="34" t="s">
        <v>4170</v>
      </c>
      <c r="BF243" s="34" t="s">
        <v>4170</v>
      </c>
      <c r="BG243" s="34" t="s">
        <v>4170</v>
      </c>
      <c r="BH243" s="34" t="s">
        <v>4170</v>
      </c>
      <c r="BI243" s="34" t="s">
        <v>4881</v>
      </c>
      <c r="BJ243" s="34" t="s">
        <v>4170</v>
      </c>
      <c r="BR243" s="34" t="s">
        <v>1044</v>
      </c>
      <c r="BS243" s="34" t="s">
        <v>1041</v>
      </c>
      <c r="BT243" s="34" t="s">
        <v>1041</v>
      </c>
      <c r="BW243" s="34" t="s">
        <v>1041</v>
      </c>
      <c r="CQ243" s="34" t="s">
        <v>3642</v>
      </c>
      <c r="CR243" s="34" t="s">
        <v>3657</v>
      </c>
      <c r="CU243" s="34" t="s">
        <v>7919</v>
      </c>
      <c r="CV243" s="34" t="s">
        <v>6567</v>
      </c>
      <c r="CW243" s="34" t="s">
        <v>4226</v>
      </c>
      <c r="CX243" s="34" t="s">
        <v>4542</v>
      </c>
      <c r="CY243" s="34" t="s">
        <v>5447</v>
      </c>
      <c r="CZ243" s="34" t="s">
        <v>4560</v>
      </c>
      <c r="DA243" s="34" t="s">
        <v>4560</v>
      </c>
      <c r="DC243" s="34" t="s">
        <v>5096</v>
      </c>
    </row>
    <row r="244" spans="1:110">
      <c r="A244" s="34" t="s">
        <v>6565</v>
      </c>
      <c r="B244" s="34" t="s">
        <v>4609</v>
      </c>
      <c r="C244" s="34">
        <v>7</v>
      </c>
      <c r="D244" s="34" t="s">
        <v>442</v>
      </c>
      <c r="E244" s="34" t="s">
        <v>4170</v>
      </c>
      <c r="F244" s="34" t="s">
        <v>4881</v>
      </c>
      <c r="G244" s="34" t="s">
        <v>4170</v>
      </c>
      <c r="H244" s="34" t="s">
        <v>4170</v>
      </c>
      <c r="I244" s="34" t="s">
        <v>4170</v>
      </c>
      <c r="J244" s="34" t="s">
        <v>4881</v>
      </c>
      <c r="K244" s="34" t="s">
        <v>4170</v>
      </c>
      <c r="L244" s="34" t="s">
        <v>4170</v>
      </c>
      <c r="N244" s="34" t="s">
        <v>3155</v>
      </c>
      <c r="O244" s="34" t="s">
        <v>4881</v>
      </c>
      <c r="P244" s="34" t="s">
        <v>4170</v>
      </c>
      <c r="Q244" s="34" t="s">
        <v>4170</v>
      </c>
      <c r="R244" s="34" t="s">
        <v>4170</v>
      </c>
      <c r="S244" s="34" t="s">
        <v>4170</v>
      </c>
      <c r="T244" s="34" t="s">
        <v>4170</v>
      </c>
      <c r="U244" s="34" t="s">
        <v>4170</v>
      </c>
      <c r="V244" s="34" t="s">
        <v>4170</v>
      </c>
      <c r="W244" s="34" t="s">
        <v>4170</v>
      </c>
      <c r="X244" s="34" t="s">
        <v>4170</v>
      </c>
      <c r="Y244" s="34" t="s">
        <v>4170</v>
      </c>
      <c r="Z244" s="34" t="s">
        <v>4170</v>
      </c>
      <c r="AB244" s="34" t="s">
        <v>3187</v>
      </c>
      <c r="AE244" s="34" t="s">
        <v>3259</v>
      </c>
      <c r="BB244" s="34" t="s">
        <v>3557</v>
      </c>
      <c r="BC244" s="34" t="s">
        <v>4170</v>
      </c>
      <c r="BD244" s="34" t="s">
        <v>4170</v>
      </c>
      <c r="BE244" s="34" t="s">
        <v>4170</v>
      </c>
      <c r="BF244" s="34" t="s">
        <v>4170</v>
      </c>
      <c r="BG244" s="34" t="s">
        <v>4170</v>
      </c>
      <c r="BH244" s="34" t="s">
        <v>4170</v>
      </c>
      <c r="BI244" s="34" t="s">
        <v>4881</v>
      </c>
      <c r="BJ244" s="34" t="s">
        <v>4170</v>
      </c>
      <c r="BR244" s="34" t="s">
        <v>1041</v>
      </c>
      <c r="BS244" s="34" t="s">
        <v>1044</v>
      </c>
      <c r="CR244" s="34" t="s">
        <v>3657</v>
      </c>
      <c r="CU244" s="34" t="s">
        <v>7920</v>
      </c>
      <c r="CV244" s="34" t="s">
        <v>6567</v>
      </c>
      <c r="CW244" s="34" t="s">
        <v>4226</v>
      </c>
      <c r="CX244" s="34" t="s">
        <v>4619</v>
      </c>
      <c r="CY244" s="34" t="s">
        <v>5454</v>
      </c>
      <c r="DC244" s="34" t="s">
        <v>5096</v>
      </c>
      <c r="DE244" s="34" t="s">
        <v>4649</v>
      </c>
    </row>
    <row r="245" spans="1:110">
      <c r="A245" s="34" t="s">
        <v>6565</v>
      </c>
      <c r="B245" s="34" t="s">
        <v>4848</v>
      </c>
      <c r="C245" s="34">
        <v>40</v>
      </c>
      <c r="D245" s="34" t="s">
        <v>442</v>
      </c>
      <c r="E245" s="34" t="s">
        <v>4170</v>
      </c>
      <c r="F245" s="34" t="s">
        <v>4881</v>
      </c>
      <c r="G245" s="34" t="s">
        <v>4170</v>
      </c>
      <c r="H245" s="34" t="s">
        <v>4881</v>
      </c>
      <c r="I245" s="34" t="s">
        <v>4170</v>
      </c>
      <c r="J245" s="34" t="s">
        <v>4170</v>
      </c>
      <c r="K245" s="34" t="s">
        <v>4170</v>
      </c>
      <c r="L245" s="34" t="s">
        <v>4170</v>
      </c>
      <c r="M245" s="34" t="s">
        <v>1041</v>
      </c>
      <c r="N245" s="34" t="s">
        <v>3155</v>
      </c>
      <c r="O245" s="34" t="s">
        <v>4881</v>
      </c>
      <c r="P245" s="34" t="s">
        <v>4170</v>
      </c>
      <c r="Q245" s="34" t="s">
        <v>4170</v>
      </c>
      <c r="R245" s="34" t="s">
        <v>4170</v>
      </c>
      <c r="S245" s="34" t="s">
        <v>4170</v>
      </c>
      <c r="T245" s="34" t="s">
        <v>4170</v>
      </c>
      <c r="U245" s="34" t="s">
        <v>4170</v>
      </c>
      <c r="V245" s="34" t="s">
        <v>4170</v>
      </c>
      <c r="W245" s="34" t="s">
        <v>4170</v>
      </c>
      <c r="X245" s="34" t="s">
        <v>4170</v>
      </c>
      <c r="Y245" s="34" t="s">
        <v>4170</v>
      </c>
      <c r="Z245" s="34" t="s">
        <v>4170</v>
      </c>
      <c r="AB245" s="34" t="s">
        <v>3187</v>
      </c>
      <c r="AD245" s="34" t="s">
        <v>3241</v>
      </c>
      <c r="AG245" s="34" t="s">
        <v>3297</v>
      </c>
      <c r="AH245" s="34" t="s">
        <v>1044</v>
      </c>
      <c r="AI245" s="34" t="s">
        <v>1044</v>
      </c>
      <c r="AJ245" s="34" t="s">
        <v>1044</v>
      </c>
      <c r="AK245" s="34" t="s">
        <v>1041</v>
      </c>
      <c r="AL245" s="34" t="s">
        <v>452</v>
      </c>
      <c r="AQ245" s="34" t="s">
        <v>3372</v>
      </c>
      <c r="AS245" s="34" t="s">
        <v>3423</v>
      </c>
      <c r="AU245" s="34" t="s">
        <v>3435</v>
      </c>
      <c r="AV245" s="34" t="s">
        <v>154</v>
      </c>
      <c r="AW245" s="34" t="s">
        <v>3467</v>
      </c>
      <c r="AX245" s="34" t="s">
        <v>3476</v>
      </c>
      <c r="AY245" s="34" t="s">
        <v>3253</v>
      </c>
      <c r="BB245" s="34" t="s">
        <v>3557</v>
      </c>
      <c r="BC245" s="34" t="s">
        <v>4170</v>
      </c>
      <c r="BD245" s="34" t="s">
        <v>4170</v>
      </c>
      <c r="BE245" s="34" t="s">
        <v>4170</v>
      </c>
      <c r="BF245" s="34" t="s">
        <v>4170</v>
      </c>
      <c r="BG245" s="34" t="s">
        <v>4170</v>
      </c>
      <c r="BH245" s="34" t="s">
        <v>4170</v>
      </c>
      <c r="BI245" s="34" t="s">
        <v>4881</v>
      </c>
      <c r="BJ245" s="34" t="s">
        <v>4170</v>
      </c>
      <c r="BR245" s="34" t="s">
        <v>1044</v>
      </c>
      <c r="BS245" s="34" t="s">
        <v>1044</v>
      </c>
      <c r="CR245" s="34" t="s">
        <v>3657</v>
      </c>
      <c r="CU245" s="34" t="s">
        <v>7921</v>
      </c>
      <c r="CV245" s="34" t="s">
        <v>6567</v>
      </c>
      <c r="CW245" s="34" t="s">
        <v>4226</v>
      </c>
      <c r="CX245" s="34" t="s">
        <v>4542</v>
      </c>
      <c r="CY245" s="34" t="s">
        <v>5453</v>
      </c>
      <c r="DA245" s="34" t="s">
        <v>4556</v>
      </c>
      <c r="DC245" s="34" t="s">
        <v>5096</v>
      </c>
    </row>
    <row r="246" spans="1:110">
      <c r="A246" s="34" t="s">
        <v>6568</v>
      </c>
      <c r="B246" s="34" t="s">
        <v>4881</v>
      </c>
      <c r="C246" s="34">
        <v>78</v>
      </c>
      <c r="D246" s="34" t="s">
        <v>440</v>
      </c>
      <c r="E246" s="34" t="s">
        <v>4881</v>
      </c>
      <c r="F246" s="34" t="s">
        <v>4170</v>
      </c>
      <c r="G246" s="34" t="s">
        <v>4881</v>
      </c>
      <c r="H246" s="34" t="s">
        <v>4170</v>
      </c>
      <c r="I246" s="34" t="s">
        <v>4170</v>
      </c>
      <c r="J246" s="34" t="s">
        <v>4170</v>
      </c>
      <c r="K246" s="34" t="s">
        <v>4170</v>
      </c>
      <c r="L246" s="34" t="s">
        <v>4170</v>
      </c>
      <c r="M246" s="34" t="s">
        <v>1041</v>
      </c>
      <c r="N246" s="34" t="s">
        <v>3155</v>
      </c>
      <c r="O246" s="34" t="s">
        <v>4881</v>
      </c>
      <c r="P246" s="34" t="s">
        <v>4170</v>
      </c>
      <c r="Q246" s="34" t="s">
        <v>4170</v>
      </c>
      <c r="R246" s="34" t="s">
        <v>4170</v>
      </c>
      <c r="S246" s="34" t="s">
        <v>4170</v>
      </c>
      <c r="T246" s="34" t="s">
        <v>4170</v>
      </c>
      <c r="U246" s="34" t="s">
        <v>4170</v>
      </c>
      <c r="V246" s="34" t="s">
        <v>4170</v>
      </c>
      <c r="W246" s="34" t="s">
        <v>4170</v>
      </c>
      <c r="X246" s="34" t="s">
        <v>4170</v>
      </c>
      <c r="Y246" s="34" t="s">
        <v>4170</v>
      </c>
      <c r="Z246" s="34" t="s">
        <v>4170</v>
      </c>
      <c r="AB246" s="34" t="s">
        <v>3187</v>
      </c>
      <c r="AD246" s="34" t="s">
        <v>3238</v>
      </c>
      <c r="AG246" s="34" t="s">
        <v>3312</v>
      </c>
      <c r="AH246" s="34" t="s">
        <v>1044</v>
      </c>
      <c r="AI246" s="34" t="s">
        <v>1044</v>
      </c>
      <c r="AJ246" s="34" t="s">
        <v>1044</v>
      </c>
      <c r="AK246" s="34" t="s">
        <v>1044</v>
      </c>
      <c r="AM246" s="34" t="s">
        <v>1044</v>
      </c>
      <c r="AN246" s="34" t="s">
        <v>3312</v>
      </c>
      <c r="AP246" s="34" t="s">
        <v>1044</v>
      </c>
      <c r="AY246" s="34" t="s">
        <v>3487</v>
      </c>
      <c r="BA246" s="34" t="s">
        <v>1044</v>
      </c>
      <c r="BB246" s="34" t="s">
        <v>3539</v>
      </c>
      <c r="BC246" s="34" t="s">
        <v>4881</v>
      </c>
      <c r="BD246" s="34" t="s">
        <v>4170</v>
      </c>
      <c r="BE246" s="34" t="s">
        <v>4170</v>
      </c>
      <c r="BF246" s="34" t="s">
        <v>4170</v>
      </c>
      <c r="BG246" s="34" t="s">
        <v>4170</v>
      </c>
      <c r="BH246" s="34" t="s">
        <v>4170</v>
      </c>
      <c r="BI246" s="34" t="s">
        <v>4170</v>
      </c>
      <c r="BJ246" s="34" t="s">
        <v>4170</v>
      </c>
      <c r="BK246" s="34" t="s">
        <v>3561</v>
      </c>
      <c r="BQ246" s="34" t="s">
        <v>1044</v>
      </c>
      <c r="BR246" s="34" t="s">
        <v>1041</v>
      </c>
      <c r="BS246" s="34" t="s">
        <v>1041</v>
      </c>
      <c r="BT246" s="34" t="s">
        <v>1041</v>
      </c>
      <c r="BW246" s="34" t="s">
        <v>1041</v>
      </c>
      <c r="CQ246" s="34" t="s">
        <v>3645</v>
      </c>
      <c r="CR246" s="34" t="s">
        <v>3657</v>
      </c>
      <c r="CU246" s="34" t="s">
        <v>7922</v>
      </c>
      <c r="CV246" s="34" t="s">
        <v>6571</v>
      </c>
      <c r="CW246" s="34" t="s">
        <v>4226</v>
      </c>
      <c r="CX246" s="34" t="s">
        <v>4546</v>
      </c>
      <c r="CY246" s="34" t="s">
        <v>5449</v>
      </c>
      <c r="CZ246" s="34" t="s">
        <v>4560</v>
      </c>
      <c r="DA246" s="34" t="s">
        <v>4560</v>
      </c>
      <c r="DB246" s="34" t="s">
        <v>1046</v>
      </c>
      <c r="DC246" s="34" t="s">
        <v>5096</v>
      </c>
      <c r="DF246" s="34" t="s">
        <v>5992</v>
      </c>
    </row>
    <row r="247" spans="1:110">
      <c r="A247" s="34" t="s">
        <v>6568</v>
      </c>
      <c r="B247" s="34" t="s">
        <v>4609</v>
      </c>
      <c r="C247" s="34">
        <v>78</v>
      </c>
      <c r="D247" s="34" t="s">
        <v>442</v>
      </c>
      <c r="E247" s="34" t="s">
        <v>4170</v>
      </c>
      <c r="F247" s="34" t="s">
        <v>4881</v>
      </c>
      <c r="G247" s="34" t="s">
        <v>4170</v>
      </c>
      <c r="H247" s="34" t="s">
        <v>4881</v>
      </c>
      <c r="I247" s="34" t="s">
        <v>4170</v>
      </c>
      <c r="J247" s="34" t="s">
        <v>4170</v>
      </c>
      <c r="K247" s="34" t="s">
        <v>4170</v>
      </c>
      <c r="L247" s="34" t="s">
        <v>4170</v>
      </c>
      <c r="M247" s="34" t="s">
        <v>1041</v>
      </c>
      <c r="N247" s="34" t="s">
        <v>3155</v>
      </c>
      <c r="O247" s="34" t="s">
        <v>4881</v>
      </c>
      <c r="P247" s="34" t="s">
        <v>4170</v>
      </c>
      <c r="Q247" s="34" t="s">
        <v>4170</v>
      </c>
      <c r="R247" s="34" t="s">
        <v>4170</v>
      </c>
      <c r="S247" s="34" t="s">
        <v>4170</v>
      </c>
      <c r="T247" s="34" t="s">
        <v>4170</v>
      </c>
      <c r="U247" s="34" t="s">
        <v>4170</v>
      </c>
      <c r="V247" s="34" t="s">
        <v>4170</v>
      </c>
      <c r="W247" s="34" t="s">
        <v>4170</v>
      </c>
      <c r="X247" s="34" t="s">
        <v>4170</v>
      </c>
      <c r="Y247" s="34" t="s">
        <v>4170</v>
      </c>
      <c r="Z247" s="34" t="s">
        <v>4170</v>
      </c>
      <c r="AB247" s="34" t="s">
        <v>3187</v>
      </c>
      <c r="AD247" s="34" t="s">
        <v>3238</v>
      </c>
      <c r="AG247" s="34" t="s">
        <v>3312</v>
      </c>
      <c r="AH247" s="34" t="s">
        <v>1044</v>
      </c>
      <c r="AI247" s="34" t="s">
        <v>1044</v>
      </c>
      <c r="AJ247" s="34" t="s">
        <v>1044</v>
      </c>
      <c r="AK247" s="34" t="s">
        <v>1044</v>
      </c>
      <c r="AM247" s="34" t="s">
        <v>1044</v>
      </c>
      <c r="AN247" s="34" t="s">
        <v>3312</v>
      </c>
      <c r="AP247" s="34" t="s">
        <v>1044</v>
      </c>
      <c r="AY247" s="34" t="s">
        <v>3487</v>
      </c>
      <c r="BA247" s="34" t="s">
        <v>1044</v>
      </c>
      <c r="BB247" s="34" t="s">
        <v>3545</v>
      </c>
      <c r="BC247" s="34" t="s">
        <v>4170</v>
      </c>
      <c r="BD247" s="34" t="s">
        <v>4170</v>
      </c>
      <c r="BE247" s="34" t="s">
        <v>4881</v>
      </c>
      <c r="BF247" s="34" t="s">
        <v>4170</v>
      </c>
      <c r="BG247" s="34" t="s">
        <v>4170</v>
      </c>
      <c r="BH247" s="34" t="s">
        <v>4170</v>
      </c>
      <c r="BI247" s="34" t="s">
        <v>4170</v>
      </c>
      <c r="BJ247" s="34" t="s">
        <v>4170</v>
      </c>
      <c r="BM247" s="34" t="s">
        <v>3564</v>
      </c>
      <c r="BQ247" s="34" t="s">
        <v>3574</v>
      </c>
      <c r="BR247" s="34" t="s">
        <v>1041</v>
      </c>
      <c r="BS247" s="34" t="s">
        <v>1041</v>
      </c>
      <c r="BT247" s="34" t="s">
        <v>1041</v>
      </c>
      <c r="BW247" s="34" t="s">
        <v>1041</v>
      </c>
      <c r="CQ247" s="34" t="s">
        <v>3645</v>
      </c>
      <c r="CR247" s="34" t="s">
        <v>3657</v>
      </c>
      <c r="CU247" s="34" t="s">
        <v>7923</v>
      </c>
      <c r="CV247" s="34" t="s">
        <v>6571</v>
      </c>
      <c r="CW247" s="34" t="s">
        <v>4226</v>
      </c>
      <c r="CX247" s="34" t="s">
        <v>4546</v>
      </c>
      <c r="CY247" s="34" t="s">
        <v>5455</v>
      </c>
      <c r="DA247" s="34" t="s">
        <v>4560</v>
      </c>
      <c r="DB247" s="34" t="s">
        <v>1043</v>
      </c>
      <c r="DC247" s="34" t="s">
        <v>5094</v>
      </c>
      <c r="DF247" s="34" t="s">
        <v>5992</v>
      </c>
    </row>
    <row r="248" spans="1:110">
      <c r="A248" s="34" t="s">
        <v>6572</v>
      </c>
      <c r="B248" s="34" t="s">
        <v>4881</v>
      </c>
      <c r="C248" s="34">
        <v>57</v>
      </c>
      <c r="D248" s="34" t="s">
        <v>440</v>
      </c>
      <c r="E248" s="34" t="s">
        <v>4881</v>
      </c>
      <c r="F248" s="34" t="s">
        <v>4170</v>
      </c>
      <c r="G248" s="34" t="s">
        <v>4881</v>
      </c>
      <c r="H248" s="34" t="s">
        <v>4170</v>
      </c>
      <c r="I248" s="34" t="s">
        <v>4170</v>
      </c>
      <c r="J248" s="34" t="s">
        <v>4170</v>
      </c>
      <c r="K248" s="34" t="s">
        <v>4170</v>
      </c>
      <c r="L248" s="34" t="s">
        <v>4170</v>
      </c>
      <c r="M248" s="34" t="s">
        <v>1041</v>
      </c>
      <c r="N248" s="34" t="s">
        <v>3155</v>
      </c>
      <c r="O248" s="34" t="s">
        <v>4881</v>
      </c>
      <c r="P248" s="34" t="s">
        <v>4170</v>
      </c>
      <c r="Q248" s="34" t="s">
        <v>4170</v>
      </c>
      <c r="R248" s="34" t="s">
        <v>4170</v>
      </c>
      <c r="S248" s="34" t="s">
        <v>4170</v>
      </c>
      <c r="T248" s="34" t="s">
        <v>4170</v>
      </c>
      <c r="U248" s="34" t="s">
        <v>4170</v>
      </c>
      <c r="V248" s="34" t="s">
        <v>4170</v>
      </c>
      <c r="W248" s="34" t="s">
        <v>4170</v>
      </c>
      <c r="X248" s="34" t="s">
        <v>4170</v>
      </c>
      <c r="Y248" s="34" t="s">
        <v>4170</v>
      </c>
      <c r="Z248" s="34" t="s">
        <v>4170</v>
      </c>
      <c r="AB248" s="34" t="s">
        <v>3187</v>
      </c>
      <c r="AD248" s="34" t="s">
        <v>3232</v>
      </c>
      <c r="AG248" s="34" t="s">
        <v>3309</v>
      </c>
      <c r="AH248" s="34" t="s">
        <v>1044</v>
      </c>
      <c r="AI248" s="34" t="s">
        <v>1044</v>
      </c>
      <c r="AJ248" s="34" t="s">
        <v>1044</v>
      </c>
      <c r="AK248" s="34" t="s">
        <v>1044</v>
      </c>
      <c r="AM248" s="34" t="s">
        <v>1044</v>
      </c>
      <c r="AN248" s="34" t="s">
        <v>3332</v>
      </c>
      <c r="AP248" s="34" t="s">
        <v>1041</v>
      </c>
      <c r="AY248" s="34" t="s">
        <v>3487</v>
      </c>
      <c r="BA248" s="34" t="s">
        <v>1044</v>
      </c>
      <c r="BB248" s="34" t="s">
        <v>3557</v>
      </c>
      <c r="BC248" s="34" t="s">
        <v>4170</v>
      </c>
      <c r="BD248" s="34" t="s">
        <v>4170</v>
      </c>
      <c r="BE248" s="34" t="s">
        <v>4170</v>
      </c>
      <c r="BF248" s="34" t="s">
        <v>4170</v>
      </c>
      <c r="BG248" s="34" t="s">
        <v>4170</v>
      </c>
      <c r="BH248" s="34" t="s">
        <v>4170</v>
      </c>
      <c r="BI248" s="34" t="s">
        <v>4881</v>
      </c>
      <c r="BJ248" s="34" t="s">
        <v>4170</v>
      </c>
      <c r="BR248" s="34" t="s">
        <v>1041</v>
      </c>
      <c r="BS248" s="34" t="s">
        <v>1041</v>
      </c>
      <c r="BT248" s="34" t="s">
        <v>1041</v>
      </c>
      <c r="BW248" s="34" t="s">
        <v>1041</v>
      </c>
      <c r="CQ248" s="34" t="s">
        <v>3645</v>
      </c>
      <c r="CR248" s="34" t="s">
        <v>3657</v>
      </c>
      <c r="CU248" s="34" t="s">
        <v>7924</v>
      </c>
      <c r="CV248" s="34" t="s">
        <v>6573</v>
      </c>
      <c r="CW248" s="34" t="s">
        <v>4226</v>
      </c>
      <c r="CX248" s="34" t="s">
        <v>4542</v>
      </c>
      <c r="CY248" s="34" t="s">
        <v>5447</v>
      </c>
      <c r="CZ248" s="34" t="s">
        <v>4560</v>
      </c>
      <c r="DA248" s="34" t="s">
        <v>4560</v>
      </c>
      <c r="DC248" s="34" t="s">
        <v>5096</v>
      </c>
    </row>
    <row r="249" spans="1:110">
      <c r="A249" s="34" t="s">
        <v>6574</v>
      </c>
      <c r="B249" s="34" t="s">
        <v>4881</v>
      </c>
      <c r="C249" s="34">
        <v>69</v>
      </c>
      <c r="D249" s="34" t="s">
        <v>440</v>
      </c>
      <c r="E249" s="34" t="s">
        <v>4881</v>
      </c>
      <c r="F249" s="34" t="s">
        <v>4170</v>
      </c>
      <c r="G249" s="34" t="s">
        <v>4881</v>
      </c>
      <c r="H249" s="34" t="s">
        <v>4170</v>
      </c>
      <c r="I249" s="34" t="s">
        <v>4170</v>
      </c>
      <c r="J249" s="34" t="s">
        <v>4170</v>
      </c>
      <c r="K249" s="34" t="s">
        <v>4170</v>
      </c>
      <c r="L249" s="34" t="s">
        <v>4170</v>
      </c>
      <c r="M249" s="34" t="s">
        <v>1041</v>
      </c>
      <c r="N249" s="34" t="s">
        <v>3155</v>
      </c>
      <c r="O249" s="34" t="s">
        <v>4881</v>
      </c>
      <c r="P249" s="34" t="s">
        <v>4170</v>
      </c>
      <c r="Q249" s="34" t="s">
        <v>4170</v>
      </c>
      <c r="R249" s="34" t="s">
        <v>4170</v>
      </c>
      <c r="S249" s="34" t="s">
        <v>4170</v>
      </c>
      <c r="T249" s="34" t="s">
        <v>4170</v>
      </c>
      <c r="U249" s="34" t="s">
        <v>4170</v>
      </c>
      <c r="V249" s="34" t="s">
        <v>4170</v>
      </c>
      <c r="W249" s="34" t="s">
        <v>4170</v>
      </c>
      <c r="X249" s="34" t="s">
        <v>4170</v>
      </c>
      <c r="Y249" s="34" t="s">
        <v>4170</v>
      </c>
      <c r="Z249" s="34" t="s">
        <v>4170</v>
      </c>
      <c r="AB249" s="34" t="s">
        <v>3187</v>
      </c>
      <c r="AD249" s="34" t="s">
        <v>3238</v>
      </c>
      <c r="AG249" s="34" t="s">
        <v>3312</v>
      </c>
      <c r="AH249" s="34" t="s">
        <v>1044</v>
      </c>
      <c r="AI249" s="34" t="s">
        <v>1044</v>
      </c>
      <c r="AJ249" s="34" t="s">
        <v>1044</v>
      </c>
      <c r="AK249" s="34" t="s">
        <v>1044</v>
      </c>
      <c r="AM249" s="34" t="s">
        <v>1044</v>
      </c>
      <c r="AN249" s="34" t="s">
        <v>3312</v>
      </c>
      <c r="AP249" s="34" t="s">
        <v>1044</v>
      </c>
      <c r="AY249" s="34" t="s">
        <v>3487</v>
      </c>
      <c r="BA249" s="34" t="s">
        <v>1044</v>
      </c>
      <c r="BB249" s="34" t="s">
        <v>3545</v>
      </c>
      <c r="BC249" s="34" t="s">
        <v>4170</v>
      </c>
      <c r="BD249" s="34" t="s">
        <v>4170</v>
      </c>
      <c r="BE249" s="34" t="s">
        <v>4881</v>
      </c>
      <c r="BF249" s="34" t="s">
        <v>4170</v>
      </c>
      <c r="BG249" s="34" t="s">
        <v>4170</v>
      </c>
      <c r="BH249" s="34" t="s">
        <v>4170</v>
      </c>
      <c r="BI249" s="34" t="s">
        <v>4170</v>
      </c>
      <c r="BJ249" s="34" t="s">
        <v>4170</v>
      </c>
      <c r="BM249" s="34" t="s">
        <v>3561</v>
      </c>
      <c r="BQ249" s="34" t="s">
        <v>1044</v>
      </c>
      <c r="BR249" s="34" t="s">
        <v>1041</v>
      </c>
      <c r="BS249" s="34" t="s">
        <v>1044</v>
      </c>
      <c r="CR249" s="34" t="s">
        <v>3657</v>
      </c>
      <c r="CU249" s="34" t="s">
        <v>7925</v>
      </c>
      <c r="CV249" s="34" t="s">
        <v>6575</v>
      </c>
      <c r="CW249" s="34" t="s">
        <v>4226</v>
      </c>
      <c r="CX249" s="34" t="s">
        <v>4546</v>
      </c>
      <c r="CY249" s="34" t="s">
        <v>5449</v>
      </c>
      <c r="CZ249" s="34" t="s">
        <v>4560</v>
      </c>
      <c r="DA249" s="34" t="s">
        <v>4560</v>
      </c>
      <c r="DB249" s="34" t="s">
        <v>1046</v>
      </c>
      <c r="DC249" s="34" t="s">
        <v>5096</v>
      </c>
      <c r="DF249" s="34" t="s">
        <v>5992</v>
      </c>
    </row>
    <row r="250" spans="1:110">
      <c r="A250" s="34" t="s">
        <v>6576</v>
      </c>
      <c r="B250" s="34" t="s">
        <v>4881</v>
      </c>
      <c r="C250" s="34">
        <v>52</v>
      </c>
      <c r="D250" s="34" t="s">
        <v>440</v>
      </c>
      <c r="E250" s="34" t="s">
        <v>4881</v>
      </c>
      <c r="F250" s="34" t="s">
        <v>4170</v>
      </c>
      <c r="G250" s="34" t="s">
        <v>4881</v>
      </c>
      <c r="H250" s="34" t="s">
        <v>4170</v>
      </c>
      <c r="I250" s="34" t="s">
        <v>4170</v>
      </c>
      <c r="J250" s="34" t="s">
        <v>4170</v>
      </c>
      <c r="K250" s="34" t="s">
        <v>4170</v>
      </c>
      <c r="L250" s="34" t="s">
        <v>4881</v>
      </c>
      <c r="M250" s="34" t="s">
        <v>1041</v>
      </c>
      <c r="N250" s="34" t="s">
        <v>3155</v>
      </c>
      <c r="O250" s="34" t="s">
        <v>4881</v>
      </c>
      <c r="P250" s="34" t="s">
        <v>4170</v>
      </c>
      <c r="Q250" s="34" t="s">
        <v>4170</v>
      </c>
      <c r="R250" s="34" t="s">
        <v>4170</v>
      </c>
      <c r="S250" s="34" t="s">
        <v>4170</v>
      </c>
      <c r="T250" s="34" t="s">
        <v>4170</v>
      </c>
      <c r="U250" s="34" t="s">
        <v>4170</v>
      </c>
      <c r="V250" s="34" t="s">
        <v>4170</v>
      </c>
      <c r="W250" s="34" t="s">
        <v>4170</v>
      </c>
      <c r="X250" s="34" t="s">
        <v>4170</v>
      </c>
      <c r="Y250" s="34" t="s">
        <v>4170</v>
      </c>
      <c r="Z250" s="34" t="s">
        <v>4170</v>
      </c>
      <c r="AB250" s="34" t="s">
        <v>3187</v>
      </c>
      <c r="AD250" s="34" t="s">
        <v>3241</v>
      </c>
      <c r="AG250" s="34" t="s">
        <v>3309</v>
      </c>
      <c r="AH250" s="34" t="s">
        <v>1044</v>
      </c>
      <c r="AI250" s="34" t="s">
        <v>1044</v>
      </c>
      <c r="AJ250" s="34" t="s">
        <v>1044</v>
      </c>
      <c r="AK250" s="34" t="s">
        <v>1044</v>
      </c>
      <c r="AM250" s="34" t="s">
        <v>1044</v>
      </c>
      <c r="AN250" s="34" t="s">
        <v>3335</v>
      </c>
      <c r="AP250" s="34" t="s">
        <v>1044</v>
      </c>
      <c r="AY250" s="34" t="s">
        <v>3487</v>
      </c>
      <c r="BA250" s="34" t="s">
        <v>1044</v>
      </c>
      <c r="BB250" s="34" t="s">
        <v>3557</v>
      </c>
      <c r="BC250" s="34" t="s">
        <v>4170</v>
      </c>
      <c r="BD250" s="34" t="s">
        <v>4170</v>
      </c>
      <c r="BE250" s="34" t="s">
        <v>4170</v>
      </c>
      <c r="BF250" s="34" t="s">
        <v>4170</v>
      </c>
      <c r="BG250" s="34" t="s">
        <v>4170</v>
      </c>
      <c r="BH250" s="34" t="s">
        <v>4170</v>
      </c>
      <c r="BI250" s="34" t="s">
        <v>4881</v>
      </c>
      <c r="BJ250" s="34" t="s">
        <v>4170</v>
      </c>
      <c r="BR250" s="34" t="s">
        <v>1044</v>
      </c>
      <c r="BS250" s="34" t="s">
        <v>1044</v>
      </c>
      <c r="CR250" s="34" t="s">
        <v>3657</v>
      </c>
      <c r="CU250" s="34" t="s">
        <v>7926</v>
      </c>
      <c r="CV250" s="34" t="s">
        <v>6577</v>
      </c>
      <c r="CW250" s="34" t="s">
        <v>4226</v>
      </c>
      <c r="CX250" s="34" t="s">
        <v>4542</v>
      </c>
      <c r="CY250" s="34" t="s">
        <v>5447</v>
      </c>
      <c r="CZ250" s="34" t="s">
        <v>4560</v>
      </c>
      <c r="DA250" s="34" t="s">
        <v>4560</v>
      </c>
      <c r="DC250" s="34" t="s">
        <v>5096</v>
      </c>
    </row>
    <row r="251" spans="1:110">
      <c r="A251" s="34" t="s">
        <v>6576</v>
      </c>
      <c r="B251" s="34" t="s">
        <v>4609</v>
      </c>
      <c r="C251" s="34">
        <v>22</v>
      </c>
      <c r="D251" s="34" t="s">
        <v>442</v>
      </c>
      <c r="E251" s="34" t="s">
        <v>4170</v>
      </c>
      <c r="F251" s="34" t="s">
        <v>4881</v>
      </c>
      <c r="G251" s="34" t="s">
        <v>4170</v>
      </c>
      <c r="H251" s="34" t="s">
        <v>4881</v>
      </c>
      <c r="I251" s="34" t="s">
        <v>4170</v>
      </c>
      <c r="J251" s="34" t="s">
        <v>4170</v>
      </c>
      <c r="K251" s="34" t="s">
        <v>4170</v>
      </c>
      <c r="L251" s="34" t="s">
        <v>4170</v>
      </c>
      <c r="M251" s="34" t="s">
        <v>1044</v>
      </c>
      <c r="N251" s="34" t="s">
        <v>3155</v>
      </c>
      <c r="O251" s="34" t="s">
        <v>4881</v>
      </c>
      <c r="P251" s="34" t="s">
        <v>4170</v>
      </c>
      <c r="Q251" s="34" t="s">
        <v>4170</v>
      </c>
      <c r="R251" s="34" t="s">
        <v>4170</v>
      </c>
      <c r="S251" s="34" t="s">
        <v>4170</v>
      </c>
      <c r="T251" s="34" t="s">
        <v>4170</v>
      </c>
      <c r="U251" s="34" t="s">
        <v>4170</v>
      </c>
      <c r="V251" s="34" t="s">
        <v>4170</v>
      </c>
      <c r="W251" s="34" t="s">
        <v>4170</v>
      </c>
      <c r="X251" s="34" t="s">
        <v>4170</v>
      </c>
      <c r="Y251" s="34" t="s">
        <v>4170</v>
      </c>
      <c r="Z251" s="34" t="s">
        <v>4170</v>
      </c>
      <c r="AB251" s="34" t="s">
        <v>3187</v>
      </c>
      <c r="AD251" s="34" t="s">
        <v>3232</v>
      </c>
      <c r="AE251" s="34" t="s">
        <v>3253</v>
      </c>
      <c r="AG251" s="34" t="s">
        <v>3315</v>
      </c>
      <c r="AH251" s="34" t="s">
        <v>1044</v>
      </c>
      <c r="AI251" s="34" t="s">
        <v>1044</v>
      </c>
      <c r="AJ251" s="34" t="s">
        <v>1044</v>
      </c>
      <c r="AK251" s="34" t="s">
        <v>1044</v>
      </c>
      <c r="AM251" s="34" t="s">
        <v>1044</v>
      </c>
      <c r="AN251" s="34" t="s">
        <v>3338</v>
      </c>
      <c r="AP251" s="34" t="s">
        <v>1044</v>
      </c>
      <c r="AY251" s="34" t="s">
        <v>3487</v>
      </c>
      <c r="BA251" s="34" t="s">
        <v>1044</v>
      </c>
      <c r="BB251" s="34" t="s">
        <v>7747</v>
      </c>
      <c r="BC251" s="34" t="s">
        <v>4881</v>
      </c>
      <c r="BD251" s="34" t="s">
        <v>4170</v>
      </c>
      <c r="BE251" s="34" t="s">
        <v>4881</v>
      </c>
      <c r="BF251" s="34" t="s">
        <v>4881</v>
      </c>
      <c r="BG251" s="34" t="s">
        <v>4881</v>
      </c>
      <c r="BH251" s="34" t="s">
        <v>4881</v>
      </c>
      <c r="BI251" s="34" t="s">
        <v>4170</v>
      </c>
      <c r="BJ251" s="34" t="s">
        <v>4170</v>
      </c>
      <c r="BK251" s="34" t="s">
        <v>3567</v>
      </c>
      <c r="BM251" s="34" t="s">
        <v>3564</v>
      </c>
      <c r="BN251" s="34" t="s">
        <v>3567</v>
      </c>
      <c r="BO251" s="34" t="s">
        <v>3567</v>
      </c>
      <c r="BP251" s="34" t="s">
        <v>3567</v>
      </c>
      <c r="BQ251" s="34" t="s">
        <v>1044</v>
      </c>
      <c r="BR251" s="34" t="s">
        <v>1041</v>
      </c>
      <c r="BS251" s="34" t="s">
        <v>1044</v>
      </c>
      <c r="CR251" s="34" t="s">
        <v>3657</v>
      </c>
      <c r="CU251" s="34" t="s">
        <v>7927</v>
      </c>
      <c r="CV251" s="34" t="s">
        <v>6577</v>
      </c>
      <c r="CW251" s="34" t="s">
        <v>4226</v>
      </c>
      <c r="CX251" s="34" t="s">
        <v>4539</v>
      </c>
      <c r="CY251" s="34" t="s">
        <v>5452</v>
      </c>
      <c r="DA251" s="34" t="s">
        <v>4560</v>
      </c>
      <c r="DB251" s="34" t="s">
        <v>1046</v>
      </c>
      <c r="DC251" s="34" t="s">
        <v>5094</v>
      </c>
      <c r="DD251" s="34" t="s">
        <v>6186</v>
      </c>
    </row>
    <row r="252" spans="1:110">
      <c r="A252" s="34" t="s">
        <v>6576</v>
      </c>
      <c r="B252" s="34" t="s">
        <v>4848</v>
      </c>
      <c r="C252" s="34">
        <v>51</v>
      </c>
      <c r="D252" s="34" t="s">
        <v>442</v>
      </c>
      <c r="E252" s="34" t="s">
        <v>4170</v>
      </c>
      <c r="F252" s="34" t="s">
        <v>4881</v>
      </c>
      <c r="G252" s="34" t="s">
        <v>4170</v>
      </c>
      <c r="H252" s="34" t="s">
        <v>4881</v>
      </c>
      <c r="I252" s="34" t="s">
        <v>4170</v>
      </c>
      <c r="J252" s="34" t="s">
        <v>4170</v>
      </c>
      <c r="K252" s="34" t="s">
        <v>4170</v>
      </c>
      <c r="L252" s="34" t="s">
        <v>4170</v>
      </c>
      <c r="M252" s="34" t="s">
        <v>1041</v>
      </c>
      <c r="N252" s="34" t="s">
        <v>3155</v>
      </c>
      <c r="O252" s="34" t="s">
        <v>4881</v>
      </c>
      <c r="P252" s="34" t="s">
        <v>4170</v>
      </c>
      <c r="Q252" s="34" t="s">
        <v>4170</v>
      </c>
      <c r="R252" s="34" t="s">
        <v>4170</v>
      </c>
      <c r="S252" s="34" t="s">
        <v>4170</v>
      </c>
      <c r="T252" s="34" t="s">
        <v>4170</v>
      </c>
      <c r="U252" s="34" t="s">
        <v>4170</v>
      </c>
      <c r="V252" s="34" t="s">
        <v>4170</v>
      </c>
      <c r="W252" s="34" t="s">
        <v>4170</v>
      </c>
      <c r="X252" s="34" t="s">
        <v>4170</v>
      </c>
      <c r="Y252" s="34" t="s">
        <v>4170</v>
      </c>
      <c r="Z252" s="34" t="s">
        <v>4170</v>
      </c>
      <c r="AB252" s="34" t="s">
        <v>3187</v>
      </c>
      <c r="AD252" s="34" t="s">
        <v>3241</v>
      </c>
      <c r="AG252" s="34" t="s">
        <v>3300</v>
      </c>
      <c r="AH252" s="34" t="s">
        <v>1044</v>
      </c>
      <c r="AI252" s="34" t="s">
        <v>1044</v>
      </c>
      <c r="AJ252" s="34" t="s">
        <v>1044</v>
      </c>
      <c r="AK252" s="34" t="s">
        <v>1044</v>
      </c>
      <c r="AM252" s="34" t="s">
        <v>1041</v>
      </c>
      <c r="AP252" s="34" t="s">
        <v>1041</v>
      </c>
      <c r="AY252" s="34" t="s">
        <v>3493</v>
      </c>
      <c r="BA252" s="34" t="s">
        <v>1044</v>
      </c>
      <c r="BB252" s="34" t="s">
        <v>3557</v>
      </c>
      <c r="BC252" s="34" t="s">
        <v>4170</v>
      </c>
      <c r="BD252" s="34" t="s">
        <v>4170</v>
      </c>
      <c r="BE252" s="34" t="s">
        <v>4170</v>
      </c>
      <c r="BF252" s="34" t="s">
        <v>4170</v>
      </c>
      <c r="BG252" s="34" t="s">
        <v>4170</v>
      </c>
      <c r="BH252" s="34" t="s">
        <v>4170</v>
      </c>
      <c r="BI252" s="34" t="s">
        <v>4881</v>
      </c>
      <c r="BJ252" s="34" t="s">
        <v>4170</v>
      </c>
      <c r="BR252" s="34" t="s">
        <v>1041</v>
      </c>
      <c r="BS252" s="34" t="s">
        <v>1044</v>
      </c>
      <c r="CR252" s="34" t="s">
        <v>3657</v>
      </c>
      <c r="CU252" s="34" t="s">
        <v>7928</v>
      </c>
      <c r="CV252" s="34" t="s">
        <v>6577</v>
      </c>
      <c r="CW252" s="34" t="s">
        <v>4226</v>
      </c>
      <c r="CX252" s="34" t="s">
        <v>4542</v>
      </c>
      <c r="CY252" s="34" t="s">
        <v>5453</v>
      </c>
      <c r="DA252" s="34" t="s">
        <v>3302</v>
      </c>
      <c r="DC252" s="34" t="s">
        <v>5096</v>
      </c>
    </row>
    <row r="253" spans="1:110">
      <c r="A253" s="34" t="s">
        <v>6578</v>
      </c>
      <c r="B253" s="34" t="s">
        <v>4881</v>
      </c>
      <c r="C253" s="34">
        <v>27</v>
      </c>
      <c r="D253" s="34" t="s">
        <v>440</v>
      </c>
      <c r="E253" s="34" t="s">
        <v>4881</v>
      </c>
      <c r="F253" s="34" t="s">
        <v>4170</v>
      </c>
      <c r="G253" s="34" t="s">
        <v>4881</v>
      </c>
      <c r="H253" s="34" t="s">
        <v>4170</v>
      </c>
      <c r="I253" s="34" t="s">
        <v>4170</v>
      </c>
      <c r="J253" s="34" t="s">
        <v>4170</v>
      </c>
      <c r="K253" s="34" t="s">
        <v>4170</v>
      </c>
      <c r="L253" s="34" t="s">
        <v>4881</v>
      </c>
      <c r="M253" s="34" t="s">
        <v>1041</v>
      </c>
      <c r="N253" s="34" t="s">
        <v>3155</v>
      </c>
      <c r="O253" s="34" t="s">
        <v>4881</v>
      </c>
      <c r="P253" s="34" t="s">
        <v>4170</v>
      </c>
      <c r="Q253" s="34" t="s">
        <v>4170</v>
      </c>
      <c r="R253" s="34" t="s">
        <v>4170</v>
      </c>
      <c r="S253" s="34" t="s">
        <v>4170</v>
      </c>
      <c r="T253" s="34" t="s">
        <v>4170</v>
      </c>
      <c r="U253" s="34" t="s">
        <v>4170</v>
      </c>
      <c r="V253" s="34" t="s">
        <v>4170</v>
      </c>
      <c r="W253" s="34" t="s">
        <v>4170</v>
      </c>
      <c r="X253" s="34" t="s">
        <v>4170</v>
      </c>
      <c r="Y253" s="34" t="s">
        <v>4170</v>
      </c>
      <c r="Z253" s="34" t="s">
        <v>4170</v>
      </c>
      <c r="AB253" s="34" t="s">
        <v>3187</v>
      </c>
      <c r="AD253" s="34" t="s">
        <v>3232</v>
      </c>
      <c r="AE253" s="34" t="s">
        <v>3271</v>
      </c>
      <c r="AG253" s="34" t="s">
        <v>3309</v>
      </c>
      <c r="AH253" s="34" t="s">
        <v>1044</v>
      </c>
      <c r="AI253" s="34" t="s">
        <v>1044</v>
      </c>
      <c r="AJ253" s="34" t="s">
        <v>1044</v>
      </c>
      <c r="AK253" s="34" t="s">
        <v>1044</v>
      </c>
      <c r="AM253" s="34" t="s">
        <v>1044</v>
      </c>
      <c r="AN253" s="34" t="s">
        <v>3335</v>
      </c>
      <c r="AP253" s="34" t="s">
        <v>1044</v>
      </c>
      <c r="AY253" s="34" t="s">
        <v>3487</v>
      </c>
      <c r="BA253" s="34" t="s">
        <v>1044</v>
      </c>
      <c r="BB253" s="34" t="s">
        <v>3557</v>
      </c>
      <c r="BC253" s="34" t="s">
        <v>4170</v>
      </c>
      <c r="BD253" s="34" t="s">
        <v>4170</v>
      </c>
      <c r="BE253" s="34" t="s">
        <v>4170</v>
      </c>
      <c r="BF253" s="34" t="s">
        <v>4170</v>
      </c>
      <c r="BG253" s="34" t="s">
        <v>4170</v>
      </c>
      <c r="BH253" s="34" t="s">
        <v>4170</v>
      </c>
      <c r="BI253" s="34" t="s">
        <v>4881</v>
      </c>
      <c r="BJ253" s="34" t="s">
        <v>4170</v>
      </c>
      <c r="BR253" s="34" t="s">
        <v>1044</v>
      </c>
      <c r="BS253" s="34" t="s">
        <v>1041</v>
      </c>
      <c r="BT253" s="34" t="s">
        <v>1041</v>
      </c>
      <c r="BW253" s="34" t="s">
        <v>1041</v>
      </c>
      <c r="CQ253" s="34" t="s">
        <v>3645</v>
      </c>
      <c r="CR253" s="34" t="s">
        <v>3657</v>
      </c>
      <c r="CU253" s="34" t="s">
        <v>7929</v>
      </c>
      <c r="CV253" s="34" t="s">
        <v>6579</v>
      </c>
      <c r="CW253" s="34" t="s">
        <v>4226</v>
      </c>
      <c r="CX253" s="34" t="s">
        <v>4539</v>
      </c>
      <c r="CY253" s="34" t="s">
        <v>5446</v>
      </c>
      <c r="CZ253" s="34" t="s">
        <v>4560</v>
      </c>
      <c r="DA253" s="34" t="s">
        <v>4560</v>
      </c>
      <c r="DC253" s="34" t="s">
        <v>5096</v>
      </c>
      <c r="DD253" s="34" t="s">
        <v>6186</v>
      </c>
      <c r="DF253" s="34" t="s">
        <v>5992</v>
      </c>
    </row>
    <row r="254" spans="1:110">
      <c r="A254" s="34" t="s">
        <v>6578</v>
      </c>
      <c r="B254" s="34" t="s">
        <v>4609</v>
      </c>
      <c r="C254" s="34">
        <v>3</v>
      </c>
      <c r="D254" s="34" t="s">
        <v>440</v>
      </c>
      <c r="E254" s="34" t="s">
        <v>4881</v>
      </c>
      <c r="F254" s="34" t="s">
        <v>4170</v>
      </c>
      <c r="G254" s="34" t="s">
        <v>4170</v>
      </c>
      <c r="H254" s="34" t="s">
        <v>4170</v>
      </c>
      <c r="I254" s="34" t="s">
        <v>4881</v>
      </c>
      <c r="J254" s="34" t="s">
        <v>4170</v>
      </c>
      <c r="K254" s="34" t="s">
        <v>4170</v>
      </c>
      <c r="L254" s="34" t="s">
        <v>4170</v>
      </c>
      <c r="N254" s="34" t="s">
        <v>3155</v>
      </c>
      <c r="O254" s="34" t="s">
        <v>4881</v>
      </c>
      <c r="P254" s="34" t="s">
        <v>4170</v>
      </c>
      <c r="Q254" s="34" t="s">
        <v>4170</v>
      </c>
      <c r="R254" s="34" t="s">
        <v>4170</v>
      </c>
      <c r="S254" s="34" t="s">
        <v>4170</v>
      </c>
      <c r="T254" s="34" t="s">
        <v>4170</v>
      </c>
      <c r="U254" s="34" t="s">
        <v>4170</v>
      </c>
      <c r="V254" s="34" t="s">
        <v>4170</v>
      </c>
      <c r="W254" s="34" t="s">
        <v>4170</v>
      </c>
      <c r="X254" s="34" t="s">
        <v>4170</v>
      </c>
      <c r="Y254" s="34" t="s">
        <v>4170</v>
      </c>
      <c r="Z254" s="34" t="s">
        <v>4170</v>
      </c>
      <c r="AB254" s="34" t="s">
        <v>3187</v>
      </c>
      <c r="AE254" s="34" t="s">
        <v>3253</v>
      </c>
      <c r="BR254" s="34" t="s">
        <v>1044</v>
      </c>
      <c r="BS254" s="34" t="s">
        <v>1044</v>
      </c>
      <c r="CR254" s="34" t="s">
        <v>3657</v>
      </c>
      <c r="CU254" s="34" t="s">
        <v>7930</v>
      </c>
      <c r="CV254" s="34" t="s">
        <v>6579</v>
      </c>
      <c r="CW254" s="34" t="s">
        <v>4226</v>
      </c>
      <c r="CX254" s="34" t="s">
        <v>4608</v>
      </c>
      <c r="CY254" s="34" t="s">
        <v>5444</v>
      </c>
      <c r="DE254" s="34" t="s">
        <v>4650</v>
      </c>
      <c r="DF254" s="34" t="s">
        <v>5992</v>
      </c>
    </row>
    <row r="255" spans="1:110">
      <c r="A255" s="34" t="s">
        <v>6578</v>
      </c>
      <c r="B255" s="34" t="s">
        <v>4848</v>
      </c>
      <c r="C255" s="34">
        <v>8</v>
      </c>
      <c r="D255" s="34" t="s">
        <v>440</v>
      </c>
      <c r="E255" s="34" t="s">
        <v>4881</v>
      </c>
      <c r="F255" s="34" t="s">
        <v>4170</v>
      </c>
      <c r="G255" s="34" t="s">
        <v>4170</v>
      </c>
      <c r="H255" s="34" t="s">
        <v>4170</v>
      </c>
      <c r="I255" s="34" t="s">
        <v>4881</v>
      </c>
      <c r="J255" s="34" t="s">
        <v>4170</v>
      </c>
      <c r="K255" s="34" t="s">
        <v>4170</v>
      </c>
      <c r="L255" s="34" t="s">
        <v>4170</v>
      </c>
      <c r="N255" s="34" t="s">
        <v>3155</v>
      </c>
      <c r="O255" s="34" t="s">
        <v>4881</v>
      </c>
      <c r="P255" s="34" t="s">
        <v>4170</v>
      </c>
      <c r="Q255" s="34" t="s">
        <v>4170</v>
      </c>
      <c r="R255" s="34" t="s">
        <v>4170</v>
      </c>
      <c r="S255" s="34" t="s">
        <v>4170</v>
      </c>
      <c r="T255" s="34" t="s">
        <v>4170</v>
      </c>
      <c r="U255" s="34" t="s">
        <v>4170</v>
      </c>
      <c r="V255" s="34" t="s">
        <v>4170</v>
      </c>
      <c r="W255" s="34" t="s">
        <v>4170</v>
      </c>
      <c r="X255" s="34" t="s">
        <v>4170</v>
      </c>
      <c r="Y255" s="34" t="s">
        <v>4170</v>
      </c>
      <c r="Z255" s="34" t="s">
        <v>4170</v>
      </c>
      <c r="AB255" s="34" t="s">
        <v>3187</v>
      </c>
      <c r="AE255" s="34" t="s">
        <v>3259</v>
      </c>
      <c r="BB255" s="34" t="s">
        <v>3557</v>
      </c>
      <c r="BC255" s="34" t="s">
        <v>4170</v>
      </c>
      <c r="BD255" s="34" t="s">
        <v>4170</v>
      </c>
      <c r="BE255" s="34" t="s">
        <v>4170</v>
      </c>
      <c r="BF255" s="34" t="s">
        <v>4170</v>
      </c>
      <c r="BG255" s="34" t="s">
        <v>4170</v>
      </c>
      <c r="BH255" s="34" t="s">
        <v>4170</v>
      </c>
      <c r="BI255" s="34" t="s">
        <v>4881</v>
      </c>
      <c r="BJ255" s="34" t="s">
        <v>4170</v>
      </c>
      <c r="BR255" s="34" t="s">
        <v>1044</v>
      </c>
      <c r="BS255" s="34" t="s">
        <v>1044</v>
      </c>
      <c r="CR255" s="34" t="s">
        <v>3657</v>
      </c>
      <c r="CU255" s="34" t="s">
        <v>7931</v>
      </c>
      <c r="CV255" s="34" t="s">
        <v>6579</v>
      </c>
      <c r="CW255" s="34" t="s">
        <v>4226</v>
      </c>
      <c r="CX255" s="34" t="s">
        <v>4619</v>
      </c>
      <c r="CY255" s="34" t="s">
        <v>5448</v>
      </c>
      <c r="DC255" s="34" t="s">
        <v>5096</v>
      </c>
      <c r="DE255" s="34" t="s">
        <v>4649</v>
      </c>
      <c r="DF255" s="34" t="s">
        <v>5992</v>
      </c>
    </row>
    <row r="256" spans="1:110">
      <c r="A256" s="34" t="s">
        <v>6580</v>
      </c>
      <c r="B256" s="34" t="s">
        <v>4881</v>
      </c>
      <c r="C256" s="34">
        <v>29</v>
      </c>
      <c r="D256" s="34" t="s">
        <v>440</v>
      </c>
      <c r="E256" s="34" t="s">
        <v>4881</v>
      </c>
      <c r="F256" s="34" t="s">
        <v>4170</v>
      </c>
      <c r="G256" s="34" t="s">
        <v>4881</v>
      </c>
      <c r="H256" s="34" t="s">
        <v>4170</v>
      </c>
      <c r="I256" s="34" t="s">
        <v>4170</v>
      </c>
      <c r="J256" s="34" t="s">
        <v>4170</v>
      </c>
      <c r="K256" s="34" t="s">
        <v>4170</v>
      </c>
      <c r="L256" s="34" t="s">
        <v>4881</v>
      </c>
      <c r="M256" s="34" t="s">
        <v>1041</v>
      </c>
      <c r="N256" s="34" t="s">
        <v>3155</v>
      </c>
      <c r="O256" s="34" t="s">
        <v>4881</v>
      </c>
      <c r="P256" s="34" t="s">
        <v>4170</v>
      </c>
      <c r="Q256" s="34" t="s">
        <v>4170</v>
      </c>
      <c r="R256" s="34" t="s">
        <v>4170</v>
      </c>
      <c r="S256" s="34" t="s">
        <v>4170</v>
      </c>
      <c r="T256" s="34" t="s">
        <v>4170</v>
      </c>
      <c r="U256" s="34" t="s">
        <v>4170</v>
      </c>
      <c r="V256" s="34" t="s">
        <v>4170</v>
      </c>
      <c r="W256" s="34" t="s">
        <v>4170</v>
      </c>
      <c r="X256" s="34" t="s">
        <v>4170</v>
      </c>
      <c r="Y256" s="34" t="s">
        <v>4170</v>
      </c>
      <c r="Z256" s="34" t="s">
        <v>4170</v>
      </c>
      <c r="AB256" s="34" t="s">
        <v>3187</v>
      </c>
      <c r="AD256" s="34" t="s">
        <v>3238</v>
      </c>
      <c r="AE256" s="34" t="s">
        <v>3253</v>
      </c>
      <c r="AG256" s="34" t="s">
        <v>3291</v>
      </c>
      <c r="AH256" s="34" t="s">
        <v>1041</v>
      </c>
      <c r="AI256" s="34" t="s">
        <v>1044</v>
      </c>
      <c r="AJ256" s="34" t="s">
        <v>1044</v>
      </c>
      <c r="AQ256" s="34" t="s">
        <v>3378</v>
      </c>
      <c r="AS256" s="34" t="s">
        <v>3415</v>
      </c>
      <c r="AU256" s="34" t="s">
        <v>3435</v>
      </c>
      <c r="AV256" s="34" t="s">
        <v>154</v>
      </c>
      <c r="AW256" s="34" t="s">
        <v>3452</v>
      </c>
      <c r="AX256" s="34" t="s">
        <v>3473</v>
      </c>
      <c r="AY256" s="34" t="s">
        <v>1053</v>
      </c>
      <c r="BB256" s="34" t="s">
        <v>3557</v>
      </c>
      <c r="BC256" s="34" t="s">
        <v>4170</v>
      </c>
      <c r="BD256" s="34" t="s">
        <v>4170</v>
      </c>
      <c r="BE256" s="34" t="s">
        <v>4170</v>
      </c>
      <c r="BF256" s="34" t="s">
        <v>4170</v>
      </c>
      <c r="BG256" s="34" t="s">
        <v>4170</v>
      </c>
      <c r="BH256" s="34" t="s">
        <v>4170</v>
      </c>
      <c r="BI256" s="34" t="s">
        <v>4881</v>
      </c>
      <c r="BJ256" s="34" t="s">
        <v>4170</v>
      </c>
      <c r="BR256" s="34" t="s">
        <v>1044</v>
      </c>
      <c r="BS256" s="34" t="s">
        <v>1044</v>
      </c>
      <c r="CR256" s="34" t="s">
        <v>3654</v>
      </c>
      <c r="CU256" s="34" t="s">
        <v>7932</v>
      </c>
      <c r="CV256" s="34" t="s">
        <v>6581</v>
      </c>
      <c r="CW256" s="34" t="s">
        <v>4226</v>
      </c>
      <c r="CX256" s="34" t="s">
        <v>4539</v>
      </c>
      <c r="CY256" s="34" t="s">
        <v>5446</v>
      </c>
      <c r="CZ256" s="34" t="s">
        <v>4556</v>
      </c>
      <c r="DA256" s="34" t="s">
        <v>4556</v>
      </c>
      <c r="DC256" s="34" t="s">
        <v>5096</v>
      </c>
      <c r="DD256" s="34" t="s">
        <v>6185</v>
      </c>
      <c r="DF256" s="34" t="s">
        <v>5992</v>
      </c>
    </row>
    <row r="257" spans="1:110">
      <c r="A257" s="34" t="s">
        <v>6580</v>
      </c>
      <c r="B257" s="34" t="s">
        <v>4609</v>
      </c>
      <c r="C257" s="34">
        <v>1</v>
      </c>
      <c r="D257" s="34" t="s">
        <v>442</v>
      </c>
      <c r="E257" s="34" t="s">
        <v>4170</v>
      </c>
      <c r="F257" s="34" t="s">
        <v>4881</v>
      </c>
      <c r="G257" s="34" t="s">
        <v>4170</v>
      </c>
      <c r="H257" s="34" t="s">
        <v>4170</v>
      </c>
      <c r="I257" s="34" t="s">
        <v>4170</v>
      </c>
      <c r="J257" s="34" t="s">
        <v>4881</v>
      </c>
      <c r="K257" s="34" t="s">
        <v>4170</v>
      </c>
      <c r="L257" s="34" t="s">
        <v>4170</v>
      </c>
      <c r="N257" s="34" t="s">
        <v>3155</v>
      </c>
      <c r="O257" s="34" t="s">
        <v>4881</v>
      </c>
      <c r="P257" s="34" t="s">
        <v>4170</v>
      </c>
      <c r="Q257" s="34" t="s">
        <v>4170</v>
      </c>
      <c r="R257" s="34" t="s">
        <v>4170</v>
      </c>
      <c r="S257" s="34" t="s">
        <v>4170</v>
      </c>
      <c r="T257" s="34" t="s">
        <v>4170</v>
      </c>
      <c r="U257" s="34" t="s">
        <v>4170</v>
      </c>
      <c r="V257" s="34" t="s">
        <v>4170</v>
      </c>
      <c r="W257" s="34" t="s">
        <v>4170</v>
      </c>
      <c r="X257" s="34" t="s">
        <v>4170</v>
      </c>
      <c r="Y257" s="34" t="s">
        <v>4170</v>
      </c>
      <c r="Z257" s="34" t="s">
        <v>4170</v>
      </c>
      <c r="AB257" s="34" t="s">
        <v>3187</v>
      </c>
      <c r="BR257" s="34" t="s">
        <v>1044</v>
      </c>
      <c r="BS257" s="34" t="s">
        <v>1044</v>
      </c>
      <c r="CR257" s="34" t="s">
        <v>3657</v>
      </c>
      <c r="CU257" s="34" t="s">
        <v>7933</v>
      </c>
      <c r="CV257" s="34" t="s">
        <v>6581</v>
      </c>
      <c r="CW257" s="34" t="s">
        <v>4226</v>
      </c>
      <c r="CX257" s="34" t="s">
        <v>4608</v>
      </c>
      <c r="CY257" s="34" t="s">
        <v>5450</v>
      </c>
      <c r="DF257" s="34" t="s">
        <v>5992</v>
      </c>
    </row>
    <row r="258" spans="1:110">
      <c r="A258" s="34" t="s">
        <v>6580</v>
      </c>
      <c r="B258" s="34" t="s">
        <v>4848</v>
      </c>
      <c r="C258" s="34">
        <v>7</v>
      </c>
      <c r="D258" s="34" t="s">
        <v>442</v>
      </c>
      <c r="E258" s="34" t="s">
        <v>4170</v>
      </c>
      <c r="F258" s="34" t="s">
        <v>4881</v>
      </c>
      <c r="G258" s="34" t="s">
        <v>4170</v>
      </c>
      <c r="H258" s="34" t="s">
        <v>4170</v>
      </c>
      <c r="I258" s="34" t="s">
        <v>4170</v>
      </c>
      <c r="J258" s="34" t="s">
        <v>4881</v>
      </c>
      <c r="K258" s="34" t="s">
        <v>4170</v>
      </c>
      <c r="L258" s="34" t="s">
        <v>4170</v>
      </c>
      <c r="N258" s="34" t="s">
        <v>3155</v>
      </c>
      <c r="O258" s="34" t="s">
        <v>4881</v>
      </c>
      <c r="P258" s="34" t="s">
        <v>4170</v>
      </c>
      <c r="Q258" s="34" t="s">
        <v>4170</v>
      </c>
      <c r="R258" s="34" t="s">
        <v>4170</v>
      </c>
      <c r="S258" s="34" t="s">
        <v>4170</v>
      </c>
      <c r="T258" s="34" t="s">
        <v>4170</v>
      </c>
      <c r="U258" s="34" t="s">
        <v>4170</v>
      </c>
      <c r="V258" s="34" t="s">
        <v>4170</v>
      </c>
      <c r="W258" s="34" t="s">
        <v>4170</v>
      </c>
      <c r="X258" s="34" t="s">
        <v>4170</v>
      </c>
      <c r="Y258" s="34" t="s">
        <v>4170</v>
      </c>
      <c r="Z258" s="34" t="s">
        <v>4170</v>
      </c>
      <c r="AB258" s="34" t="s">
        <v>3187</v>
      </c>
      <c r="AE258" s="34" t="s">
        <v>3259</v>
      </c>
      <c r="BB258" s="34" t="s">
        <v>3557</v>
      </c>
      <c r="BC258" s="34" t="s">
        <v>4170</v>
      </c>
      <c r="BD258" s="34" t="s">
        <v>4170</v>
      </c>
      <c r="BE258" s="34" t="s">
        <v>4170</v>
      </c>
      <c r="BF258" s="34" t="s">
        <v>4170</v>
      </c>
      <c r="BG258" s="34" t="s">
        <v>4170</v>
      </c>
      <c r="BH258" s="34" t="s">
        <v>4170</v>
      </c>
      <c r="BI258" s="34" t="s">
        <v>4881</v>
      </c>
      <c r="BJ258" s="34" t="s">
        <v>4170</v>
      </c>
      <c r="BR258" s="34" t="s">
        <v>1044</v>
      </c>
      <c r="BS258" s="34" t="s">
        <v>1044</v>
      </c>
      <c r="CR258" s="34" t="s">
        <v>3657</v>
      </c>
      <c r="CU258" s="34" t="s">
        <v>7934</v>
      </c>
      <c r="CV258" s="34" t="s">
        <v>6581</v>
      </c>
      <c r="CW258" s="34" t="s">
        <v>4226</v>
      </c>
      <c r="CX258" s="34" t="s">
        <v>4619</v>
      </c>
      <c r="CY258" s="34" t="s">
        <v>5454</v>
      </c>
      <c r="DC258" s="34" t="s">
        <v>5096</v>
      </c>
      <c r="DE258" s="34" t="s">
        <v>4649</v>
      </c>
      <c r="DF258" s="34" t="s">
        <v>5992</v>
      </c>
    </row>
    <row r="259" spans="1:110">
      <c r="A259" s="34" t="s">
        <v>6580</v>
      </c>
      <c r="B259" s="34" t="s">
        <v>4626</v>
      </c>
      <c r="C259" s="34">
        <v>27</v>
      </c>
      <c r="D259" s="34" t="s">
        <v>440</v>
      </c>
      <c r="E259" s="34" t="s">
        <v>4881</v>
      </c>
      <c r="F259" s="34" t="s">
        <v>4170</v>
      </c>
      <c r="G259" s="34" t="s">
        <v>4881</v>
      </c>
      <c r="H259" s="34" t="s">
        <v>4170</v>
      </c>
      <c r="I259" s="34" t="s">
        <v>4170</v>
      </c>
      <c r="J259" s="34" t="s">
        <v>4170</v>
      </c>
      <c r="K259" s="34" t="s">
        <v>4170</v>
      </c>
      <c r="L259" s="34" t="s">
        <v>4881</v>
      </c>
      <c r="M259" s="34" t="s">
        <v>1041</v>
      </c>
      <c r="N259" s="34" t="s">
        <v>3155</v>
      </c>
      <c r="O259" s="34" t="s">
        <v>4881</v>
      </c>
      <c r="P259" s="34" t="s">
        <v>4170</v>
      </c>
      <c r="Q259" s="34" t="s">
        <v>4170</v>
      </c>
      <c r="R259" s="34" t="s">
        <v>4170</v>
      </c>
      <c r="S259" s="34" t="s">
        <v>4170</v>
      </c>
      <c r="T259" s="34" t="s">
        <v>4170</v>
      </c>
      <c r="U259" s="34" t="s">
        <v>4170</v>
      </c>
      <c r="V259" s="34" t="s">
        <v>4170</v>
      </c>
      <c r="W259" s="34" t="s">
        <v>4170</v>
      </c>
      <c r="X259" s="34" t="s">
        <v>4170</v>
      </c>
      <c r="Y259" s="34" t="s">
        <v>4170</v>
      </c>
      <c r="Z259" s="34" t="s">
        <v>4170</v>
      </c>
      <c r="AB259" s="34" t="s">
        <v>3187</v>
      </c>
      <c r="AD259" s="34" t="s">
        <v>3238</v>
      </c>
      <c r="AE259" s="34" t="s">
        <v>3253</v>
      </c>
      <c r="AG259" s="34" t="s">
        <v>3309</v>
      </c>
      <c r="AH259" s="34" t="s">
        <v>1044</v>
      </c>
      <c r="AI259" s="34" t="s">
        <v>1044</v>
      </c>
      <c r="AJ259" s="34" t="s">
        <v>1044</v>
      </c>
      <c r="AK259" s="34" t="s">
        <v>1044</v>
      </c>
      <c r="AM259" s="34" t="s">
        <v>1044</v>
      </c>
      <c r="AN259" s="34" t="s">
        <v>3335</v>
      </c>
      <c r="AP259" s="34" t="s">
        <v>1044</v>
      </c>
      <c r="AY259" s="34" t="s">
        <v>3487</v>
      </c>
      <c r="BA259" s="34" t="s">
        <v>1044</v>
      </c>
      <c r="BB259" s="34" t="s">
        <v>3557</v>
      </c>
      <c r="BC259" s="34" t="s">
        <v>4170</v>
      </c>
      <c r="BD259" s="34" t="s">
        <v>4170</v>
      </c>
      <c r="BE259" s="34" t="s">
        <v>4170</v>
      </c>
      <c r="BF259" s="34" t="s">
        <v>4170</v>
      </c>
      <c r="BG259" s="34" t="s">
        <v>4170</v>
      </c>
      <c r="BH259" s="34" t="s">
        <v>4170</v>
      </c>
      <c r="BI259" s="34" t="s">
        <v>4881</v>
      </c>
      <c r="BJ259" s="34" t="s">
        <v>4170</v>
      </c>
      <c r="BR259" s="34" t="s">
        <v>1044</v>
      </c>
      <c r="BS259" s="34" t="s">
        <v>1044</v>
      </c>
      <c r="CR259" s="34" t="s">
        <v>3657</v>
      </c>
      <c r="CU259" s="34" t="s">
        <v>7935</v>
      </c>
      <c r="CV259" s="34" t="s">
        <v>6581</v>
      </c>
      <c r="CW259" s="34" t="s">
        <v>4226</v>
      </c>
      <c r="CX259" s="34" t="s">
        <v>4539</v>
      </c>
      <c r="CY259" s="34" t="s">
        <v>5446</v>
      </c>
      <c r="DA259" s="34" t="s">
        <v>4560</v>
      </c>
      <c r="DC259" s="34" t="s">
        <v>5096</v>
      </c>
      <c r="DD259" s="34" t="s">
        <v>6186</v>
      </c>
      <c r="DF259" s="34" t="s">
        <v>5992</v>
      </c>
    </row>
    <row r="260" spans="1:110">
      <c r="A260" s="34" t="s">
        <v>6582</v>
      </c>
      <c r="B260" s="34" t="s">
        <v>4881</v>
      </c>
      <c r="C260" s="34">
        <v>89</v>
      </c>
      <c r="D260" s="34" t="s">
        <v>440</v>
      </c>
      <c r="E260" s="34" t="s">
        <v>4881</v>
      </c>
      <c r="F260" s="34" t="s">
        <v>4170</v>
      </c>
      <c r="G260" s="34" t="s">
        <v>4881</v>
      </c>
      <c r="H260" s="34" t="s">
        <v>4170</v>
      </c>
      <c r="I260" s="34" t="s">
        <v>4170</v>
      </c>
      <c r="J260" s="34" t="s">
        <v>4170</v>
      </c>
      <c r="K260" s="34" t="s">
        <v>4170</v>
      </c>
      <c r="L260" s="34" t="s">
        <v>4170</v>
      </c>
      <c r="M260" s="34" t="s">
        <v>1041</v>
      </c>
      <c r="N260" s="34" t="s">
        <v>3155</v>
      </c>
      <c r="O260" s="34" t="s">
        <v>4881</v>
      </c>
      <c r="P260" s="34" t="s">
        <v>4170</v>
      </c>
      <c r="Q260" s="34" t="s">
        <v>4170</v>
      </c>
      <c r="R260" s="34" t="s">
        <v>4170</v>
      </c>
      <c r="S260" s="34" t="s">
        <v>4170</v>
      </c>
      <c r="T260" s="34" t="s">
        <v>4170</v>
      </c>
      <c r="U260" s="34" t="s">
        <v>4170</v>
      </c>
      <c r="V260" s="34" t="s">
        <v>4170</v>
      </c>
      <c r="W260" s="34" t="s">
        <v>4170</v>
      </c>
      <c r="X260" s="34" t="s">
        <v>4170</v>
      </c>
      <c r="Y260" s="34" t="s">
        <v>4170</v>
      </c>
      <c r="Z260" s="34" t="s">
        <v>4170</v>
      </c>
      <c r="AB260" s="34" t="s">
        <v>3187</v>
      </c>
      <c r="AD260" s="34" t="s">
        <v>3238</v>
      </c>
      <c r="AG260" s="34" t="s">
        <v>3312</v>
      </c>
      <c r="AH260" s="34" t="s">
        <v>1044</v>
      </c>
      <c r="AI260" s="34" t="s">
        <v>1044</v>
      </c>
      <c r="AJ260" s="34" t="s">
        <v>1044</v>
      </c>
      <c r="AK260" s="34" t="s">
        <v>1044</v>
      </c>
      <c r="AM260" s="34" t="s">
        <v>1044</v>
      </c>
      <c r="AN260" s="34" t="s">
        <v>3312</v>
      </c>
      <c r="AP260" s="34" t="s">
        <v>1044</v>
      </c>
      <c r="AY260" s="34" t="s">
        <v>3487</v>
      </c>
      <c r="BA260" s="34" t="s">
        <v>1044</v>
      </c>
      <c r="BB260" s="34" t="s">
        <v>3539</v>
      </c>
      <c r="BC260" s="34" t="s">
        <v>4881</v>
      </c>
      <c r="BD260" s="34" t="s">
        <v>4170</v>
      </c>
      <c r="BE260" s="34" t="s">
        <v>4170</v>
      </c>
      <c r="BF260" s="34" t="s">
        <v>4170</v>
      </c>
      <c r="BG260" s="34" t="s">
        <v>4170</v>
      </c>
      <c r="BH260" s="34" t="s">
        <v>4170</v>
      </c>
      <c r="BI260" s="34" t="s">
        <v>4170</v>
      </c>
      <c r="BJ260" s="34" t="s">
        <v>4170</v>
      </c>
      <c r="BK260" s="34" t="s">
        <v>3561</v>
      </c>
      <c r="BQ260" s="34" t="s">
        <v>1044</v>
      </c>
      <c r="BR260" s="34" t="s">
        <v>1041</v>
      </c>
      <c r="BS260" s="34" t="s">
        <v>1041</v>
      </c>
      <c r="BT260" s="34" t="s">
        <v>1041</v>
      </c>
      <c r="BW260" s="34" t="s">
        <v>1041</v>
      </c>
      <c r="CQ260" s="34" t="s">
        <v>3642</v>
      </c>
      <c r="CR260" s="34" t="s">
        <v>3657</v>
      </c>
      <c r="CU260" s="34" t="s">
        <v>7936</v>
      </c>
      <c r="CV260" s="34" t="s">
        <v>6583</v>
      </c>
      <c r="CW260" s="34" t="s">
        <v>4226</v>
      </c>
      <c r="CX260" s="34" t="s">
        <v>4546</v>
      </c>
      <c r="CY260" s="34" t="s">
        <v>5449</v>
      </c>
      <c r="CZ260" s="34" t="s">
        <v>4560</v>
      </c>
      <c r="DA260" s="34" t="s">
        <v>4560</v>
      </c>
      <c r="DB260" s="34" t="s">
        <v>1046</v>
      </c>
      <c r="DC260" s="34" t="s">
        <v>5096</v>
      </c>
      <c r="DF260" s="34" t="s">
        <v>5992</v>
      </c>
    </row>
    <row r="261" spans="1:110">
      <c r="A261" s="34" t="s">
        <v>6584</v>
      </c>
      <c r="B261" s="34" t="s">
        <v>4881</v>
      </c>
      <c r="C261" s="34">
        <v>20</v>
      </c>
      <c r="D261" s="34" t="s">
        <v>442</v>
      </c>
      <c r="E261" s="34" t="s">
        <v>4170</v>
      </c>
      <c r="F261" s="34" t="s">
        <v>4881</v>
      </c>
      <c r="G261" s="34" t="s">
        <v>4170</v>
      </c>
      <c r="H261" s="34" t="s">
        <v>4881</v>
      </c>
      <c r="I261" s="34" t="s">
        <v>4170</v>
      </c>
      <c r="J261" s="34" t="s">
        <v>4170</v>
      </c>
      <c r="K261" s="34" t="s">
        <v>4170</v>
      </c>
      <c r="L261" s="34" t="s">
        <v>4170</v>
      </c>
      <c r="M261" s="34" t="s">
        <v>1041</v>
      </c>
      <c r="N261" s="34" t="s">
        <v>3155</v>
      </c>
      <c r="O261" s="34" t="s">
        <v>4881</v>
      </c>
      <c r="P261" s="34" t="s">
        <v>4170</v>
      </c>
      <c r="Q261" s="34" t="s">
        <v>4170</v>
      </c>
      <c r="R261" s="34" t="s">
        <v>4170</v>
      </c>
      <c r="S261" s="34" t="s">
        <v>4170</v>
      </c>
      <c r="T261" s="34" t="s">
        <v>4170</v>
      </c>
      <c r="U261" s="34" t="s">
        <v>4170</v>
      </c>
      <c r="V261" s="34" t="s">
        <v>4170</v>
      </c>
      <c r="W261" s="34" t="s">
        <v>4170</v>
      </c>
      <c r="X261" s="34" t="s">
        <v>4170</v>
      </c>
      <c r="Y261" s="34" t="s">
        <v>4170</v>
      </c>
      <c r="Z261" s="34" t="s">
        <v>4170</v>
      </c>
      <c r="AB261" s="34" t="s">
        <v>3187</v>
      </c>
      <c r="AD261" s="34" t="s">
        <v>3238</v>
      </c>
      <c r="AE261" s="34" t="s">
        <v>3253</v>
      </c>
      <c r="AG261" s="34" t="s">
        <v>3291</v>
      </c>
      <c r="AH261" s="34" t="s">
        <v>1041</v>
      </c>
      <c r="AI261" s="34" t="s">
        <v>1044</v>
      </c>
      <c r="AJ261" s="34" t="s">
        <v>1044</v>
      </c>
      <c r="AQ261" s="34" t="s">
        <v>3372</v>
      </c>
      <c r="AS261" s="34" t="s">
        <v>3415</v>
      </c>
      <c r="AU261" s="34" t="s">
        <v>3435</v>
      </c>
      <c r="AV261" s="34" t="s">
        <v>154</v>
      </c>
      <c r="AW261" s="34" t="s">
        <v>3452</v>
      </c>
      <c r="AX261" s="34" t="s">
        <v>3476</v>
      </c>
      <c r="AY261" s="34" t="s">
        <v>3253</v>
      </c>
      <c r="BB261" s="34" t="s">
        <v>3557</v>
      </c>
      <c r="BC261" s="34" t="s">
        <v>4170</v>
      </c>
      <c r="BD261" s="34" t="s">
        <v>4170</v>
      </c>
      <c r="BE261" s="34" t="s">
        <v>4170</v>
      </c>
      <c r="BF261" s="34" t="s">
        <v>4170</v>
      </c>
      <c r="BG261" s="34" t="s">
        <v>4170</v>
      </c>
      <c r="BH261" s="34" t="s">
        <v>4170</v>
      </c>
      <c r="BI261" s="34" t="s">
        <v>4881</v>
      </c>
      <c r="BJ261" s="34" t="s">
        <v>4170</v>
      </c>
      <c r="BR261" s="34" t="s">
        <v>1044</v>
      </c>
      <c r="BS261" s="34" t="s">
        <v>1044</v>
      </c>
      <c r="CR261" s="34" t="s">
        <v>3654</v>
      </c>
      <c r="CU261" s="34" t="s">
        <v>7937</v>
      </c>
      <c r="CV261" s="34" t="s">
        <v>6585</v>
      </c>
      <c r="CW261" s="34" t="s">
        <v>4226</v>
      </c>
      <c r="CX261" s="34" t="s">
        <v>4539</v>
      </c>
      <c r="CY261" s="34" t="s">
        <v>5452</v>
      </c>
      <c r="CZ261" s="34" t="s">
        <v>4556</v>
      </c>
      <c r="DA261" s="34" t="s">
        <v>4556</v>
      </c>
      <c r="DC261" s="34" t="s">
        <v>5096</v>
      </c>
      <c r="DD261" s="34" t="s">
        <v>6185</v>
      </c>
      <c r="DF261" s="34" t="s">
        <v>5992</v>
      </c>
    </row>
    <row r="262" spans="1:110">
      <c r="A262" s="34" t="s">
        <v>6586</v>
      </c>
      <c r="B262" s="34" t="s">
        <v>4881</v>
      </c>
      <c r="C262" s="34">
        <v>37</v>
      </c>
      <c r="D262" s="34" t="s">
        <v>440</v>
      </c>
      <c r="E262" s="34" t="s">
        <v>4881</v>
      </c>
      <c r="F262" s="34" t="s">
        <v>4170</v>
      </c>
      <c r="G262" s="34" t="s">
        <v>4881</v>
      </c>
      <c r="H262" s="34" t="s">
        <v>4170</v>
      </c>
      <c r="I262" s="34" t="s">
        <v>4170</v>
      </c>
      <c r="J262" s="34" t="s">
        <v>4170</v>
      </c>
      <c r="K262" s="34" t="s">
        <v>4170</v>
      </c>
      <c r="L262" s="34" t="s">
        <v>4881</v>
      </c>
      <c r="M262" s="34" t="s">
        <v>1041</v>
      </c>
      <c r="N262" s="34" t="s">
        <v>3155</v>
      </c>
      <c r="O262" s="34" t="s">
        <v>4881</v>
      </c>
      <c r="P262" s="34" t="s">
        <v>4170</v>
      </c>
      <c r="Q262" s="34" t="s">
        <v>4170</v>
      </c>
      <c r="R262" s="34" t="s">
        <v>4170</v>
      </c>
      <c r="S262" s="34" t="s">
        <v>4170</v>
      </c>
      <c r="T262" s="34" t="s">
        <v>4170</v>
      </c>
      <c r="U262" s="34" t="s">
        <v>4170</v>
      </c>
      <c r="V262" s="34" t="s">
        <v>4170</v>
      </c>
      <c r="W262" s="34" t="s">
        <v>4170</v>
      </c>
      <c r="X262" s="34" t="s">
        <v>4170</v>
      </c>
      <c r="Y262" s="34" t="s">
        <v>4170</v>
      </c>
      <c r="Z262" s="34" t="s">
        <v>4170</v>
      </c>
      <c r="AB262" s="34" t="s">
        <v>3187</v>
      </c>
      <c r="AD262" s="34" t="s">
        <v>3244</v>
      </c>
      <c r="AG262" s="34" t="s">
        <v>3288</v>
      </c>
      <c r="AH262" s="34" t="s">
        <v>1044</v>
      </c>
      <c r="AI262" s="34" t="s">
        <v>1041</v>
      </c>
      <c r="AJ262" s="34" t="s">
        <v>1041</v>
      </c>
      <c r="AQ262" s="34" t="s">
        <v>3390</v>
      </c>
      <c r="AS262" s="34" t="s">
        <v>3409</v>
      </c>
      <c r="AU262" s="34" t="s">
        <v>3435</v>
      </c>
      <c r="AV262" s="34" t="s">
        <v>3449</v>
      </c>
      <c r="AW262" s="34" t="s">
        <v>3452</v>
      </c>
      <c r="AX262" s="34" t="s">
        <v>3476</v>
      </c>
      <c r="AY262" s="34" t="s">
        <v>3487</v>
      </c>
      <c r="BB262" s="34" t="s">
        <v>3539</v>
      </c>
      <c r="BC262" s="34" t="s">
        <v>4881</v>
      </c>
      <c r="BD262" s="34" t="s">
        <v>4170</v>
      </c>
      <c r="BE262" s="34" t="s">
        <v>4170</v>
      </c>
      <c r="BF262" s="34" t="s">
        <v>4170</v>
      </c>
      <c r="BG262" s="34" t="s">
        <v>4170</v>
      </c>
      <c r="BH262" s="34" t="s">
        <v>4170</v>
      </c>
      <c r="BI262" s="34" t="s">
        <v>4170</v>
      </c>
      <c r="BJ262" s="34" t="s">
        <v>4170</v>
      </c>
      <c r="BK262" s="34" t="s">
        <v>3561</v>
      </c>
      <c r="BQ262" s="34" t="s">
        <v>1044</v>
      </c>
      <c r="BR262" s="34" t="s">
        <v>1044</v>
      </c>
      <c r="BS262" s="34" t="s">
        <v>1044</v>
      </c>
      <c r="CR262" s="34" t="s">
        <v>3654</v>
      </c>
      <c r="CU262" s="34" t="s">
        <v>7938</v>
      </c>
      <c r="CV262" s="34" t="s">
        <v>6587</v>
      </c>
      <c r="CW262" s="34" t="s">
        <v>4226</v>
      </c>
      <c r="CX262" s="34" t="s">
        <v>4542</v>
      </c>
      <c r="CY262" s="34" t="s">
        <v>5447</v>
      </c>
      <c r="CZ262" s="34" t="s">
        <v>4556</v>
      </c>
      <c r="DA262" s="34" t="s">
        <v>4556</v>
      </c>
      <c r="DB262" s="34" t="s">
        <v>1046</v>
      </c>
      <c r="DC262" s="34" t="s">
        <v>5096</v>
      </c>
      <c r="DF262" s="34" t="s">
        <v>5992</v>
      </c>
    </row>
    <row r="263" spans="1:110">
      <c r="A263" s="34" t="s">
        <v>6586</v>
      </c>
      <c r="B263" s="34" t="s">
        <v>4609</v>
      </c>
      <c r="C263" s="34">
        <v>2</v>
      </c>
      <c r="D263" s="34" t="s">
        <v>442</v>
      </c>
      <c r="E263" s="34" t="s">
        <v>4170</v>
      </c>
      <c r="F263" s="34" t="s">
        <v>4881</v>
      </c>
      <c r="G263" s="34" t="s">
        <v>4170</v>
      </c>
      <c r="H263" s="34" t="s">
        <v>4170</v>
      </c>
      <c r="I263" s="34" t="s">
        <v>4170</v>
      </c>
      <c r="J263" s="34" t="s">
        <v>4881</v>
      </c>
      <c r="K263" s="34" t="s">
        <v>4170</v>
      </c>
      <c r="L263" s="34" t="s">
        <v>4170</v>
      </c>
      <c r="N263" s="34" t="s">
        <v>3155</v>
      </c>
      <c r="O263" s="34" t="s">
        <v>4881</v>
      </c>
      <c r="P263" s="34" t="s">
        <v>4170</v>
      </c>
      <c r="Q263" s="34" t="s">
        <v>4170</v>
      </c>
      <c r="R263" s="34" t="s">
        <v>4170</v>
      </c>
      <c r="S263" s="34" t="s">
        <v>4170</v>
      </c>
      <c r="T263" s="34" t="s">
        <v>4170</v>
      </c>
      <c r="U263" s="34" t="s">
        <v>4170</v>
      </c>
      <c r="V263" s="34" t="s">
        <v>4170</v>
      </c>
      <c r="W263" s="34" t="s">
        <v>4170</v>
      </c>
      <c r="X263" s="34" t="s">
        <v>4170</v>
      </c>
      <c r="Y263" s="34" t="s">
        <v>4170</v>
      </c>
      <c r="Z263" s="34" t="s">
        <v>4170</v>
      </c>
      <c r="AB263" s="34" t="s">
        <v>3187</v>
      </c>
      <c r="BR263" s="34" t="s">
        <v>1044</v>
      </c>
      <c r="BS263" s="34" t="s">
        <v>1044</v>
      </c>
      <c r="CR263" s="34" t="s">
        <v>3657</v>
      </c>
      <c r="CU263" s="34" t="s">
        <v>7939</v>
      </c>
      <c r="CV263" s="34" t="s">
        <v>6587</v>
      </c>
      <c r="CW263" s="34" t="s">
        <v>4226</v>
      </c>
      <c r="CX263" s="34" t="s">
        <v>4608</v>
      </c>
      <c r="CY263" s="34" t="s">
        <v>5450</v>
      </c>
      <c r="DF263" s="34" t="s">
        <v>5992</v>
      </c>
    </row>
    <row r="264" spans="1:110">
      <c r="A264" s="34" t="s">
        <v>6586</v>
      </c>
      <c r="B264" s="34" t="s">
        <v>4848</v>
      </c>
      <c r="C264" s="34">
        <v>8</v>
      </c>
      <c r="D264" s="34" t="s">
        <v>442</v>
      </c>
      <c r="E264" s="34" t="s">
        <v>4170</v>
      </c>
      <c r="F264" s="34" t="s">
        <v>4881</v>
      </c>
      <c r="G264" s="34" t="s">
        <v>4170</v>
      </c>
      <c r="H264" s="34" t="s">
        <v>4170</v>
      </c>
      <c r="I264" s="34" t="s">
        <v>4170</v>
      </c>
      <c r="J264" s="34" t="s">
        <v>4881</v>
      </c>
      <c r="K264" s="34" t="s">
        <v>4170</v>
      </c>
      <c r="L264" s="34" t="s">
        <v>4170</v>
      </c>
      <c r="N264" s="34" t="s">
        <v>3155</v>
      </c>
      <c r="O264" s="34" t="s">
        <v>4881</v>
      </c>
      <c r="P264" s="34" t="s">
        <v>4170</v>
      </c>
      <c r="Q264" s="34" t="s">
        <v>4170</v>
      </c>
      <c r="R264" s="34" t="s">
        <v>4170</v>
      </c>
      <c r="S264" s="34" t="s">
        <v>4170</v>
      </c>
      <c r="T264" s="34" t="s">
        <v>4170</v>
      </c>
      <c r="U264" s="34" t="s">
        <v>4170</v>
      </c>
      <c r="V264" s="34" t="s">
        <v>4170</v>
      </c>
      <c r="W264" s="34" t="s">
        <v>4170</v>
      </c>
      <c r="X264" s="34" t="s">
        <v>4170</v>
      </c>
      <c r="Y264" s="34" t="s">
        <v>4170</v>
      </c>
      <c r="Z264" s="34" t="s">
        <v>4170</v>
      </c>
      <c r="AB264" s="34" t="s">
        <v>3187</v>
      </c>
      <c r="AE264" s="34" t="s">
        <v>3259</v>
      </c>
      <c r="BB264" s="34" t="s">
        <v>3557</v>
      </c>
      <c r="BC264" s="34" t="s">
        <v>4170</v>
      </c>
      <c r="BD264" s="34" t="s">
        <v>4170</v>
      </c>
      <c r="BE264" s="34" t="s">
        <v>4170</v>
      </c>
      <c r="BF264" s="34" t="s">
        <v>4170</v>
      </c>
      <c r="BG264" s="34" t="s">
        <v>4170</v>
      </c>
      <c r="BH264" s="34" t="s">
        <v>4170</v>
      </c>
      <c r="BI264" s="34" t="s">
        <v>4881</v>
      </c>
      <c r="BJ264" s="34" t="s">
        <v>4170</v>
      </c>
      <c r="BR264" s="34" t="s">
        <v>1044</v>
      </c>
      <c r="BS264" s="34" t="s">
        <v>1044</v>
      </c>
      <c r="CR264" s="34" t="s">
        <v>3657</v>
      </c>
      <c r="CU264" s="34" t="s">
        <v>7940</v>
      </c>
      <c r="CV264" s="34" t="s">
        <v>6587</v>
      </c>
      <c r="CW264" s="34" t="s">
        <v>4226</v>
      </c>
      <c r="CX264" s="34" t="s">
        <v>4619</v>
      </c>
      <c r="CY264" s="34" t="s">
        <v>5454</v>
      </c>
      <c r="DC264" s="34" t="s">
        <v>5096</v>
      </c>
      <c r="DE264" s="34" t="s">
        <v>4649</v>
      </c>
      <c r="DF264" s="34" t="s">
        <v>5992</v>
      </c>
    </row>
    <row r="265" spans="1:110">
      <c r="A265" s="34" t="s">
        <v>6586</v>
      </c>
      <c r="B265" s="34" t="s">
        <v>4626</v>
      </c>
      <c r="C265" s="34">
        <v>11</v>
      </c>
      <c r="D265" s="34" t="s">
        <v>442</v>
      </c>
      <c r="E265" s="34" t="s">
        <v>4170</v>
      </c>
      <c r="F265" s="34" t="s">
        <v>4881</v>
      </c>
      <c r="G265" s="34" t="s">
        <v>4170</v>
      </c>
      <c r="H265" s="34" t="s">
        <v>4170</v>
      </c>
      <c r="I265" s="34" t="s">
        <v>4170</v>
      </c>
      <c r="J265" s="34" t="s">
        <v>4881</v>
      </c>
      <c r="K265" s="34" t="s">
        <v>4170</v>
      </c>
      <c r="L265" s="34" t="s">
        <v>4170</v>
      </c>
      <c r="N265" s="34" t="s">
        <v>3155</v>
      </c>
      <c r="O265" s="34" t="s">
        <v>4881</v>
      </c>
      <c r="P265" s="34" t="s">
        <v>4170</v>
      </c>
      <c r="Q265" s="34" t="s">
        <v>4170</v>
      </c>
      <c r="R265" s="34" t="s">
        <v>4170</v>
      </c>
      <c r="S265" s="34" t="s">
        <v>4170</v>
      </c>
      <c r="T265" s="34" t="s">
        <v>4170</v>
      </c>
      <c r="U265" s="34" t="s">
        <v>4170</v>
      </c>
      <c r="V265" s="34" t="s">
        <v>4170</v>
      </c>
      <c r="W265" s="34" t="s">
        <v>4170</v>
      </c>
      <c r="X265" s="34" t="s">
        <v>4170</v>
      </c>
      <c r="Y265" s="34" t="s">
        <v>4170</v>
      </c>
      <c r="Z265" s="34" t="s">
        <v>4170</v>
      </c>
      <c r="AB265" s="34" t="s">
        <v>3187</v>
      </c>
      <c r="AE265" s="34" t="s">
        <v>3262</v>
      </c>
      <c r="BB265" s="34" t="s">
        <v>3548</v>
      </c>
      <c r="BC265" s="34" t="s">
        <v>4170</v>
      </c>
      <c r="BD265" s="34" t="s">
        <v>4170</v>
      </c>
      <c r="BE265" s="34" t="s">
        <v>4170</v>
      </c>
      <c r="BF265" s="34" t="s">
        <v>4881</v>
      </c>
      <c r="BG265" s="34" t="s">
        <v>4170</v>
      </c>
      <c r="BH265" s="34" t="s">
        <v>4170</v>
      </c>
      <c r="BI265" s="34" t="s">
        <v>4170</v>
      </c>
      <c r="BJ265" s="34" t="s">
        <v>4170</v>
      </c>
      <c r="BN265" s="34" t="s">
        <v>3561</v>
      </c>
      <c r="BQ265" s="34" t="s">
        <v>3577</v>
      </c>
      <c r="BR265" s="34" t="s">
        <v>1041</v>
      </c>
      <c r="BS265" s="34" t="s">
        <v>1044</v>
      </c>
      <c r="CR265" s="34" t="s">
        <v>3657</v>
      </c>
      <c r="CU265" s="34" t="s">
        <v>7941</v>
      </c>
      <c r="CV265" s="34" t="s">
        <v>6587</v>
      </c>
      <c r="CW265" s="34" t="s">
        <v>4226</v>
      </c>
      <c r="CX265" s="34" t="s">
        <v>4619</v>
      </c>
      <c r="CY265" s="34" t="s">
        <v>5454</v>
      </c>
      <c r="DB265" s="34" t="s">
        <v>1043</v>
      </c>
      <c r="DC265" s="34" t="s">
        <v>5096</v>
      </c>
      <c r="DE265" s="34" t="s">
        <v>4649</v>
      </c>
      <c r="DF265" s="34" t="s">
        <v>5992</v>
      </c>
    </row>
    <row r="266" spans="1:110">
      <c r="A266" s="34" t="s">
        <v>6586</v>
      </c>
      <c r="B266" s="34" t="s">
        <v>4628</v>
      </c>
      <c r="C266" s="34">
        <v>14</v>
      </c>
      <c r="D266" s="34" t="s">
        <v>442</v>
      </c>
      <c r="E266" s="34" t="s">
        <v>4170</v>
      </c>
      <c r="F266" s="34" t="s">
        <v>4881</v>
      </c>
      <c r="G266" s="34" t="s">
        <v>4170</v>
      </c>
      <c r="H266" s="34" t="s">
        <v>4170</v>
      </c>
      <c r="I266" s="34" t="s">
        <v>4170</v>
      </c>
      <c r="J266" s="34" t="s">
        <v>4881</v>
      </c>
      <c r="K266" s="34" t="s">
        <v>4170</v>
      </c>
      <c r="L266" s="34" t="s">
        <v>4170</v>
      </c>
      <c r="N266" s="34" t="s">
        <v>3155</v>
      </c>
      <c r="O266" s="34" t="s">
        <v>4881</v>
      </c>
      <c r="P266" s="34" t="s">
        <v>4170</v>
      </c>
      <c r="Q266" s="34" t="s">
        <v>4170</v>
      </c>
      <c r="R266" s="34" t="s">
        <v>4170</v>
      </c>
      <c r="S266" s="34" t="s">
        <v>4170</v>
      </c>
      <c r="T266" s="34" t="s">
        <v>4170</v>
      </c>
      <c r="U266" s="34" t="s">
        <v>4170</v>
      </c>
      <c r="V266" s="34" t="s">
        <v>4170</v>
      </c>
      <c r="W266" s="34" t="s">
        <v>4170</v>
      </c>
      <c r="X266" s="34" t="s">
        <v>4170</v>
      </c>
      <c r="Y266" s="34" t="s">
        <v>4170</v>
      </c>
      <c r="Z266" s="34" t="s">
        <v>4170</v>
      </c>
      <c r="AB266" s="34" t="s">
        <v>3187</v>
      </c>
      <c r="AE266" s="34" t="s">
        <v>3262</v>
      </c>
      <c r="BB266" s="34" t="s">
        <v>3545</v>
      </c>
      <c r="BC266" s="34" t="s">
        <v>4170</v>
      </c>
      <c r="BD266" s="34" t="s">
        <v>4170</v>
      </c>
      <c r="BE266" s="34" t="s">
        <v>4881</v>
      </c>
      <c r="BF266" s="34" t="s">
        <v>4170</v>
      </c>
      <c r="BG266" s="34" t="s">
        <v>4170</v>
      </c>
      <c r="BH266" s="34" t="s">
        <v>4170</v>
      </c>
      <c r="BI266" s="34" t="s">
        <v>4170</v>
      </c>
      <c r="BJ266" s="34" t="s">
        <v>4170</v>
      </c>
      <c r="BM266" s="34" t="s">
        <v>3561</v>
      </c>
      <c r="BQ266" s="34" t="s">
        <v>3577</v>
      </c>
      <c r="BR266" s="34" t="s">
        <v>1044</v>
      </c>
      <c r="BS266" s="34" t="s">
        <v>1044</v>
      </c>
      <c r="CR266" s="34" t="s">
        <v>3657</v>
      </c>
      <c r="CU266" s="34" t="s">
        <v>7942</v>
      </c>
      <c r="CV266" s="34" t="s">
        <v>6587</v>
      </c>
      <c r="CW266" s="34" t="s">
        <v>4226</v>
      </c>
      <c r="CX266" s="34" t="s">
        <v>4611</v>
      </c>
      <c r="CY266" s="34" t="s">
        <v>5451</v>
      </c>
      <c r="DB266" s="34" t="s">
        <v>1043</v>
      </c>
      <c r="DC266" s="34" t="s">
        <v>5096</v>
      </c>
      <c r="DE266" s="34" t="s">
        <v>4649</v>
      </c>
      <c r="DF266" s="34" t="s">
        <v>5992</v>
      </c>
    </row>
    <row r="267" spans="1:110">
      <c r="A267" s="34" t="s">
        <v>6586</v>
      </c>
      <c r="B267" s="34" t="s">
        <v>5326</v>
      </c>
      <c r="C267" s="34">
        <v>44</v>
      </c>
      <c r="D267" s="34" t="s">
        <v>442</v>
      </c>
      <c r="E267" s="34" t="s">
        <v>4170</v>
      </c>
      <c r="F267" s="34" t="s">
        <v>4881</v>
      </c>
      <c r="G267" s="34" t="s">
        <v>4170</v>
      </c>
      <c r="H267" s="34" t="s">
        <v>4881</v>
      </c>
      <c r="I267" s="34" t="s">
        <v>4170</v>
      </c>
      <c r="J267" s="34" t="s">
        <v>4170</v>
      </c>
      <c r="K267" s="34" t="s">
        <v>4170</v>
      </c>
      <c r="L267" s="34" t="s">
        <v>4170</v>
      </c>
      <c r="M267" s="34" t="s">
        <v>1041</v>
      </c>
      <c r="N267" s="34" t="s">
        <v>3155</v>
      </c>
      <c r="O267" s="34" t="s">
        <v>4881</v>
      </c>
      <c r="P267" s="34" t="s">
        <v>4170</v>
      </c>
      <c r="Q267" s="34" t="s">
        <v>4170</v>
      </c>
      <c r="R267" s="34" t="s">
        <v>4170</v>
      </c>
      <c r="S267" s="34" t="s">
        <v>4170</v>
      </c>
      <c r="T267" s="34" t="s">
        <v>4170</v>
      </c>
      <c r="U267" s="34" t="s">
        <v>4170</v>
      </c>
      <c r="V267" s="34" t="s">
        <v>4170</v>
      </c>
      <c r="W267" s="34" t="s">
        <v>4170</v>
      </c>
      <c r="X267" s="34" t="s">
        <v>4170</v>
      </c>
      <c r="Y267" s="34" t="s">
        <v>4170</v>
      </c>
      <c r="Z267" s="34" t="s">
        <v>4170</v>
      </c>
      <c r="AB267" s="34" t="s">
        <v>3187</v>
      </c>
      <c r="AD267" s="34" t="s">
        <v>3244</v>
      </c>
      <c r="AG267" s="34" t="s">
        <v>3288</v>
      </c>
      <c r="AH267" s="34" t="s">
        <v>1044</v>
      </c>
      <c r="AI267" s="34" t="s">
        <v>1041</v>
      </c>
      <c r="AJ267" s="34" t="s">
        <v>1041</v>
      </c>
      <c r="AQ267" s="34" t="s">
        <v>3390</v>
      </c>
      <c r="AS267" s="34" t="s">
        <v>3406</v>
      </c>
      <c r="AU267" s="34" t="s">
        <v>3435</v>
      </c>
      <c r="AV267" s="34" t="s">
        <v>154</v>
      </c>
      <c r="AW267" s="34" t="s">
        <v>3452</v>
      </c>
      <c r="AX267" s="34" t="s">
        <v>3476</v>
      </c>
      <c r="AY267" s="34" t="s">
        <v>3487</v>
      </c>
      <c r="BB267" s="34" t="s">
        <v>3557</v>
      </c>
      <c r="BC267" s="34" t="s">
        <v>4170</v>
      </c>
      <c r="BD267" s="34" t="s">
        <v>4170</v>
      </c>
      <c r="BE267" s="34" t="s">
        <v>4170</v>
      </c>
      <c r="BF267" s="34" t="s">
        <v>4170</v>
      </c>
      <c r="BG267" s="34" t="s">
        <v>4170</v>
      </c>
      <c r="BH267" s="34" t="s">
        <v>4170</v>
      </c>
      <c r="BI267" s="34" t="s">
        <v>4881</v>
      </c>
      <c r="BJ267" s="34" t="s">
        <v>4170</v>
      </c>
      <c r="BR267" s="34" t="s">
        <v>1044</v>
      </c>
      <c r="BS267" s="34" t="s">
        <v>1044</v>
      </c>
      <c r="CR267" s="34" t="s">
        <v>3654</v>
      </c>
      <c r="CU267" s="34" t="s">
        <v>7943</v>
      </c>
      <c r="CV267" s="34" t="s">
        <v>6587</v>
      </c>
      <c r="CW267" s="34" t="s">
        <v>4226</v>
      </c>
      <c r="CX267" s="34" t="s">
        <v>4542</v>
      </c>
      <c r="CY267" s="34" t="s">
        <v>5453</v>
      </c>
      <c r="DA267" s="34" t="s">
        <v>4556</v>
      </c>
      <c r="DC267" s="34" t="s">
        <v>5096</v>
      </c>
      <c r="DF267" s="34" t="s">
        <v>5992</v>
      </c>
    </row>
    <row r="268" spans="1:110">
      <c r="A268" s="34" t="s">
        <v>6588</v>
      </c>
      <c r="B268" s="34" t="s">
        <v>4881</v>
      </c>
      <c r="C268" s="34">
        <v>51</v>
      </c>
      <c r="D268" s="34" t="s">
        <v>440</v>
      </c>
      <c r="E268" s="34" t="s">
        <v>4881</v>
      </c>
      <c r="F268" s="34" t="s">
        <v>4170</v>
      </c>
      <c r="G268" s="34" t="s">
        <v>4881</v>
      </c>
      <c r="H268" s="34" t="s">
        <v>4170</v>
      </c>
      <c r="I268" s="34" t="s">
        <v>4170</v>
      </c>
      <c r="J268" s="34" t="s">
        <v>4170</v>
      </c>
      <c r="K268" s="34" t="s">
        <v>4170</v>
      </c>
      <c r="L268" s="34" t="s">
        <v>4881</v>
      </c>
      <c r="M268" s="34" t="s">
        <v>1041</v>
      </c>
      <c r="N268" s="34" t="s">
        <v>3155</v>
      </c>
      <c r="O268" s="34" t="s">
        <v>4881</v>
      </c>
      <c r="P268" s="34" t="s">
        <v>4170</v>
      </c>
      <c r="Q268" s="34" t="s">
        <v>4170</v>
      </c>
      <c r="R268" s="34" t="s">
        <v>4170</v>
      </c>
      <c r="S268" s="34" t="s">
        <v>4170</v>
      </c>
      <c r="T268" s="34" t="s">
        <v>4170</v>
      </c>
      <c r="U268" s="34" t="s">
        <v>4170</v>
      </c>
      <c r="V268" s="34" t="s">
        <v>4170</v>
      </c>
      <c r="W268" s="34" t="s">
        <v>4170</v>
      </c>
      <c r="X268" s="34" t="s">
        <v>4170</v>
      </c>
      <c r="Y268" s="34" t="s">
        <v>4170</v>
      </c>
      <c r="Z268" s="34" t="s">
        <v>4170</v>
      </c>
      <c r="AB268" s="34" t="s">
        <v>3187</v>
      </c>
      <c r="AD268" s="34" t="s">
        <v>3235</v>
      </c>
      <c r="AG268" s="34" t="s">
        <v>3309</v>
      </c>
      <c r="AH268" s="34" t="s">
        <v>1044</v>
      </c>
      <c r="AI268" s="34" t="s">
        <v>1044</v>
      </c>
      <c r="AJ268" s="34" t="s">
        <v>1044</v>
      </c>
      <c r="AK268" s="34" t="s">
        <v>1044</v>
      </c>
      <c r="AM268" s="34" t="s">
        <v>1044</v>
      </c>
      <c r="AN268" s="34" t="s">
        <v>3335</v>
      </c>
      <c r="AP268" s="34" t="s">
        <v>1044</v>
      </c>
      <c r="AY268" s="34" t="s">
        <v>3487</v>
      </c>
      <c r="BA268" s="34" t="s">
        <v>1044</v>
      </c>
      <c r="BB268" s="34" t="s">
        <v>3557</v>
      </c>
      <c r="BC268" s="34" t="s">
        <v>4170</v>
      </c>
      <c r="BD268" s="34" t="s">
        <v>4170</v>
      </c>
      <c r="BE268" s="34" t="s">
        <v>4170</v>
      </c>
      <c r="BF268" s="34" t="s">
        <v>4170</v>
      </c>
      <c r="BG268" s="34" t="s">
        <v>4170</v>
      </c>
      <c r="BH268" s="34" t="s">
        <v>4170</v>
      </c>
      <c r="BI268" s="34" t="s">
        <v>4881</v>
      </c>
      <c r="BJ268" s="34" t="s">
        <v>4170</v>
      </c>
      <c r="BR268" s="34" t="s">
        <v>1041</v>
      </c>
      <c r="BS268" s="34" t="s">
        <v>1041</v>
      </c>
      <c r="BT268" s="34" t="s">
        <v>1041</v>
      </c>
      <c r="BW268" s="34" t="s">
        <v>1041</v>
      </c>
      <c r="CQ268" s="34" t="s">
        <v>3645</v>
      </c>
      <c r="CR268" s="34" t="s">
        <v>3657</v>
      </c>
      <c r="CU268" s="34" t="s">
        <v>7944</v>
      </c>
      <c r="CV268" s="34" t="s">
        <v>6589</v>
      </c>
      <c r="CW268" s="34" t="s">
        <v>4226</v>
      </c>
      <c r="CX268" s="34" t="s">
        <v>4542</v>
      </c>
      <c r="CY268" s="34" t="s">
        <v>5447</v>
      </c>
      <c r="CZ268" s="34" t="s">
        <v>4560</v>
      </c>
      <c r="DA268" s="34" t="s">
        <v>4560</v>
      </c>
      <c r="DC268" s="34" t="s">
        <v>5096</v>
      </c>
    </row>
    <row r="269" spans="1:110">
      <c r="A269" s="34" t="s">
        <v>6588</v>
      </c>
      <c r="B269" s="34" t="s">
        <v>4609</v>
      </c>
      <c r="C269" s="34">
        <v>7</v>
      </c>
      <c r="D269" s="34" t="s">
        <v>440</v>
      </c>
      <c r="E269" s="34" t="s">
        <v>4881</v>
      </c>
      <c r="F269" s="34" t="s">
        <v>4170</v>
      </c>
      <c r="G269" s="34" t="s">
        <v>4170</v>
      </c>
      <c r="H269" s="34" t="s">
        <v>4170</v>
      </c>
      <c r="I269" s="34" t="s">
        <v>4881</v>
      </c>
      <c r="J269" s="34" t="s">
        <v>4170</v>
      </c>
      <c r="K269" s="34" t="s">
        <v>4170</v>
      </c>
      <c r="L269" s="34" t="s">
        <v>4170</v>
      </c>
      <c r="N269" s="34" t="s">
        <v>3155</v>
      </c>
      <c r="O269" s="34" t="s">
        <v>4881</v>
      </c>
      <c r="P269" s="34" t="s">
        <v>4170</v>
      </c>
      <c r="Q269" s="34" t="s">
        <v>4170</v>
      </c>
      <c r="R269" s="34" t="s">
        <v>4170</v>
      </c>
      <c r="S269" s="34" t="s">
        <v>4170</v>
      </c>
      <c r="T269" s="34" t="s">
        <v>4170</v>
      </c>
      <c r="U269" s="34" t="s">
        <v>4170</v>
      </c>
      <c r="V269" s="34" t="s">
        <v>4170</v>
      </c>
      <c r="W269" s="34" t="s">
        <v>4170</v>
      </c>
      <c r="X269" s="34" t="s">
        <v>4170</v>
      </c>
      <c r="Y269" s="34" t="s">
        <v>4170</v>
      </c>
      <c r="Z269" s="34" t="s">
        <v>4170</v>
      </c>
      <c r="AB269" s="34" t="s">
        <v>3187</v>
      </c>
      <c r="AE269" s="34" t="s">
        <v>3259</v>
      </c>
      <c r="BB269" s="34" t="s">
        <v>3557</v>
      </c>
      <c r="BC269" s="34" t="s">
        <v>4170</v>
      </c>
      <c r="BD269" s="34" t="s">
        <v>4170</v>
      </c>
      <c r="BE269" s="34" t="s">
        <v>4170</v>
      </c>
      <c r="BF269" s="34" t="s">
        <v>4170</v>
      </c>
      <c r="BG269" s="34" t="s">
        <v>4170</v>
      </c>
      <c r="BH269" s="34" t="s">
        <v>4170</v>
      </c>
      <c r="BI269" s="34" t="s">
        <v>4881</v>
      </c>
      <c r="BJ269" s="34" t="s">
        <v>4170</v>
      </c>
      <c r="BR269" s="34" t="s">
        <v>1044</v>
      </c>
      <c r="BS269" s="34" t="s">
        <v>1041</v>
      </c>
      <c r="BT269" s="34" t="s">
        <v>1041</v>
      </c>
      <c r="BW269" s="34" t="s">
        <v>1041</v>
      </c>
      <c r="CQ269" s="34" t="s">
        <v>3645</v>
      </c>
      <c r="CR269" s="34" t="s">
        <v>3657</v>
      </c>
      <c r="CU269" s="34" t="s">
        <v>7945</v>
      </c>
      <c r="CV269" s="34" t="s">
        <v>6589</v>
      </c>
      <c r="CW269" s="34" t="s">
        <v>4226</v>
      </c>
      <c r="CX269" s="34" t="s">
        <v>4619</v>
      </c>
      <c r="CY269" s="34" t="s">
        <v>5448</v>
      </c>
      <c r="DC269" s="34" t="s">
        <v>5096</v>
      </c>
      <c r="DE269" s="34" t="s">
        <v>4649</v>
      </c>
    </row>
    <row r="270" spans="1:110">
      <c r="A270" s="34" t="s">
        <v>6588</v>
      </c>
      <c r="B270" s="34" t="s">
        <v>4848</v>
      </c>
      <c r="C270" s="34">
        <v>15</v>
      </c>
      <c r="D270" s="34" t="s">
        <v>442</v>
      </c>
      <c r="E270" s="34" t="s">
        <v>4170</v>
      </c>
      <c r="F270" s="34" t="s">
        <v>4881</v>
      </c>
      <c r="G270" s="34" t="s">
        <v>4170</v>
      </c>
      <c r="H270" s="34" t="s">
        <v>4170</v>
      </c>
      <c r="I270" s="34" t="s">
        <v>4170</v>
      </c>
      <c r="J270" s="34" t="s">
        <v>4881</v>
      </c>
      <c r="K270" s="34" t="s">
        <v>4170</v>
      </c>
      <c r="L270" s="34" t="s">
        <v>4170</v>
      </c>
      <c r="M270" s="34" t="s">
        <v>1044</v>
      </c>
      <c r="N270" s="34" t="s">
        <v>3155</v>
      </c>
      <c r="O270" s="34" t="s">
        <v>4881</v>
      </c>
      <c r="P270" s="34" t="s">
        <v>4170</v>
      </c>
      <c r="Q270" s="34" t="s">
        <v>4170</v>
      </c>
      <c r="R270" s="34" t="s">
        <v>4170</v>
      </c>
      <c r="S270" s="34" t="s">
        <v>4170</v>
      </c>
      <c r="T270" s="34" t="s">
        <v>4170</v>
      </c>
      <c r="U270" s="34" t="s">
        <v>4170</v>
      </c>
      <c r="V270" s="34" t="s">
        <v>4170</v>
      </c>
      <c r="W270" s="34" t="s">
        <v>4170</v>
      </c>
      <c r="X270" s="34" t="s">
        <v>4170</v>
      </c>
      <c r="Y270" s="34" t="s">
        <v>4170</v>
      </c>
      <c r="Z270" s="34" t="s">
        <v>4170</v>
      </c>
      <c r="AB270" s="34" t="s">
        <v>3187</v>
      </c>
      <c r="AD270" s="34" t="s">
        <v>3226</v>
      </c>
      <c r="AE270" s="34" t="s">
        <v>3262</v>
      </c>
      <c r="AG270" s="34" t="s">
        <v>3306</v>
      </c>
      <c r="AH270" s="34" t="s">
        <v>1044</v>
      </c>
      <c r="AI270" s="34" t="s">
        <v>1044</v>
      </c>
      <c r="AJ270" s="34" t="s">
        <v>1044</v>
      </c>
      <c r="AK270" s="34" t="s">
        <v>1044</v>
      </c>
      <c r="AM270" s="34" t="s">
        <v>1044</v>
      </c>
      <c r="AN270" s="34" t="s">
        <v>3341</v>
      </c>
      <c r="AP270" s="34" t="s">
        <v>1044</v>
      </c>
      <c r="AY270" s="34" t="s">
        <v>3487</v>
      </c>
      <c r="BA270" s="34" t="s">
        <v>1044</v>
      </c>
      <c r="BB270" s="34" t="s">
        <v>3557</v>
      </c>
      <c r="BC270" s="34" t="s">
        <v>4170</v>
      </c>
      <c r="BD270" s="34" t="s">
        <v>4170</v>
      </c>
      <c r="BE270" s="34" t="s">
        <v>4170</v>
      </c>
      <c r="BF270" s="34" t="s">
        <v>4170</v>
      </c>
      <c r="BG270" s="34" t="s">
        <v>4170</v>
      </c>
      <c r="BH270" s="34" t="s">
        <v>4170</v>
      </c>
      <c r="BI270" s="34" t="s">
        <v>4881</v>
      </c>
      <c r="BJ270" s="34" t="s">
        <v>4170</v>
      </c>
      <c r="BR270" s="34" t="s">
        <v>1044</v>
      </c>
      <c r="BS270" s="34" t="s">
        <v>1044</v>
      </c>
      <c r="CR270" s="34" t="s">
        <v>3657</v>
      </c>
      <c r="CU270" s="34" t="s">
        <v>7946</v>
      </c>
      <c r="CV270" s="34" t="s">
        <v>6589</v>
      </c>
      <c r="CW270" s="34" t="s">
        <v>4226</v>
      </c>
      <c r="CX270" s="34" t="s">
        <v>4611</v>
      </c>
      <c r="CY270" s="34" t="s">
        <v>5451</v>
      </c>
      <c r="DA270" s="34" t="s">
        <v>4560</v>
      </c>
      <c r="DC270" s="34" t="s">
        <v>5096</v>
      </c>
      <c r="DD270" s="34" t="s">
        <v>6185</v>
      </c>
      <c r="DE270" s="34" t="s">
        <v>4649</v>
      </c>
    </row>
    <row r="271" spans="1:110">
      <c r="A271" s="34" t="s">
        <v>6590</v>
      </c>
      <c r="B271" s="34" t="s">
        <v>4881</v>
      </c>
      <c r="C271" s="34">
        <v>51</v>
      </c>
      <c r="D271" s="34" t="s">
        <v>440</v>
      </c>
      <c r="E271" s="34" t="s">
        <v>4881</v>
      </c>
      <c r="F271" s="34" t="s">
        <v>4170</v>
      </c>
      <c r="G271" s="34" t="s">
        <v>4881</v>
      </c>
      <c r="H271" s="34" t="s">
        <v>4170</v>
      </c>
      <c r="I271" s="34" t="s">
        <v>4170</v>
      </c>
      <c r="J271" s="34" t="s">
        <v>4170</v>
      </c>
      <c r="K271" s="34" t="s">
        <v>4170</v>
      </c>
      <c r="L271" s="34" t="s">
        <v>4881</v>
      </c>
      <c r="M271" s="34" t="s">
        <v>1041</v>
      </c>
      <c r="N271" s="34" t="s">
        <v>3155</v>
      </c>
      <c r="O271" s="34" t="s">
        <v>4881</v>
      </c>
      <c r="P271" s="34" t="s">
        <v>4170</v>
      </c>
      <c r="Q271" s="34" t="s">
        <v>4170</v>
      </c>
      <c r="R271" s="34" t="s">
        <v>4170</v>
      </c>
      <c r="S271" s="34" t="s">
        <v>4170</v>
      </c>
      <c r="T271" s="34" t="s">
        <v>4170</v>
      </c>
      <c r="U271" s="34" t="s">
        <v>4170</v>
      </c>
      <c r="V271" s="34" t="s">
        <v>4170</v>
      </c>
      <c r="W271" s="34" t="s">
        <v>4170</v>
      </c>
      <c r="X271" s="34" t="s">
        <v>4170</v>
      </c>
      <c r="Y271" s="34" t="s">
        <v>4170</v>
      </c>
      <c r="Z271" s="34" t="s">
        <v>4170</v>
      </c>
      <c r="AB271" s="34" t="s">
        <v>3187</v>
      </c>
      <c r="AD271" s="34" t="s">
        <v>3232</v>
      </c>
      <c r="AG271" s="34" t="s">
        <v>3309</v>
      </c>
      <c r="AH271" s="34" t="s">
        <v>1044</v>
      </c>
      <c r="AI271" s="34" t="s">
        <v>1044</v>
      </c>
      <c r="AJ271" s="34" t="s">
        <v>1044</v>
      </c>
      <c r="AK271" s="34" t="s">
        <v>1044</v>
      </c>
      <c r="AM271" s="34" t="s">
        <v>1044</v>
      </c>
      <c r="AN271" s="34" t="s">
        <v>3335</v>
      </c>
      <c r="AP271" s="34" t="s">
        <v>1044</v>
      </c>
      <c r="AY271" s="34" t="s">
        <v>3487</v>
      </c>
      <c r="BA271" s="34" t="s">
        <v>1044</v>
      </c>
      <c r="BB271" s="34" t="s">
        <v>3539</v>
      </c>
      <c r="BC271" s="34" t="s">
        <v>4881</v>
      </c>
      <c r="BD271" s="34" t="s">
        <v>4170</v>
      </c>
      <c r="BE271" s="34" t="s">
        <v>4170</v>
      </c>
      <c r="BF271" s="34" t="s">
        <v>4170</v>
      </c>
      <c r="BG271" s="34" t="s">
        <v>4170</v>
      </c>
      <c r="BH271" s="34" t="s">
        <v>4170</v>
      </c>
      <c r="BI271" s="34" t="s">
        <v>4170</v>
      </c>
      <c r="BJ271" s="34" t="s">
        <v>4170</v>
      </c>
      <c r="BK271" s="34" t="s">
        <v>3561</v>
      </c>
      <c r="BQ271" s="34" t="s">
        <v>1044</v>
      </c>
      <c r="BR271" s="34" t="s">
        <v>1044</v>
      </c>
      <c r="BS271" s="34" t="s">
        <v>1041</v>
      </c>
      <c r="BT271" s="34" t="s">
        <v>1041</v>
      </c>
      <c r="BW271" s="34" t="s">
        <v>1041</v>
      </c>
      <c r="CQ271" s="34" t="s">
        <v>3642</v>
      </c>
      <c r="CR271" s="34" t="s">
        <v>3657</v>
      </c>
      <c r="CU271" s="34" t="s">
        <v>7947</v>
      </c>
      <c r="CV271" s="34" t="s">
        <v>6591</v>
      </c>
      <c r="CW271" s="34" t="s">
        <v>4226</v>
      </c>
      <c r="CX271" s="34" t="s">
        <v>4542</v>
      </c>
      <c r="CY271" s="34" t="s">
        <v>5447</v>
      </c>
      <c r="CZ271" s="34" t="s">
        <v>4560</v>
      </c>
      <c r="DA271" s="34" t="s">
        <v>4560</v>
      </c>
      <c r="DB271" s="34" t="s">
        <v>1046</v>
      </c>
      <c r="DC271" s="34" t="s">
        <v>5096</v>
      </c>
      <c r="DF271" s="34" t="s">
        <v>5993</v>
      </c>
    </row>
    <row r="272" spans="1:110">
      <c r="A272" s="34" t="s">
        <v>6590</v>
      </c>
      <c r="B272" s="34" t="s">
        <v>4609</v>
      </c>
      <c r="C272" s="34">
        <v>14</v>
      </c>
      <c r="D272" s="34" t="s">
        <v>440</v>
      </c>
      <c r="E272" s="34" t="s">
        <v>4881</v>
      </c>
      <c r="F272" s="34" t="s">
        <v>4170</v>
      </c>
      <c r="G272" s="34" t="s">
        <v>4170</v>
      </c>
      <c r="H272" s="34" t="s">
        <v>4170</v>
      </c>
      <c r="I272" s="34" t="s">
        <v>4881</v>
      </c>
      <c r="J272" s="34" t="s">
        <v>4170</v>
      </c>
      <c r="K272" s="34" t="s">
        <v>4170</v>
      </c>
      <c r="L272" s="34" t="s">
        <v>4881</v>
      </c>
      <c r="N272" s="34" t="s">
        <v>3155</v>
      </c>
      <c r="O272" s="34" t="s">
        <v>4881</v>
      </c>
      <c r="P272" s="34" t="s">
        <v>4170</v>
      </c>
      <c r="Q272" s="34" t="s">
        <v>4170</v>
      </c>
      <c r="R272" s="34" t="s">
        <v>4170</v>
      </c>
      <c r="S272" s="34" t="s">
        <v>4170</v>
      </c>
      <c r="T272" s="34" t="s">
        <v>4170</v>
      </c>
      <c r="U272" s="34" t="s">
        <v>4170</v>
      </c>
      <c r="V272" s="34" t="s">
        <v>4170</v>
      </c>
      <c r="W272" s="34" t="s">
        <v>4170</v>
      </c>
      <c r="X272" s="34" t="s">
        <v>4170</v>
      </c>
      <c r="Y272" s="34" t="s">
        <v>4170</v>
      </c>
      <c r="Z272" s="34" t="s">
        <v>4170</v>
      </c>
      <c r="AB272" s="34" t="s">
        <v>3187</v>
      </c>
      <c r="AE272" s="34" t="s">
        <v>3262</v>
      </c>
      <c r="BB272" s="34" t="s">
        <v>3557</v>
      </c>
      <c r="BC272" s="34" t="s">
        <v>4170</v>
      </c>
      <c r="BD272" s="34" t="s">
        <v>4170</v>
      </c>
      <c r="BE272" s="34" t="s">
        <v>4170</v>
      </c>
      <c r="BF272" s="34" t="s">
        <v>4170</v>
      </c>
      <c r="BG272" s="34" t="s">
        <v>4170</v>
      </c>
      <c r="BH272" s="34" t="s">
        <v>4170</v>
      </c>
      <c r="BI272" s="34" t="s">
        <v>4881</v>
      </c>
      <c r="BJ272" s="34" t="s">
        <v>4170</v>
      </c>
      <c r="BR272" s="34" t="s">
        <v>1044</v>
      </c>
      <c r="BS272" s="34" t="s">
        <v>1044</v>
      </c>
      <c r="CR272" s="34" t="s">
        <v>3657</v>
      </c>
      <c r="CU272" s="34" t="s">
        <v>7948</v>
      </c>
      <c r="CV272" s="34" t="s">
        <v>6591</v>
      </c>
      <c r="CW272" s="34" t="s">
        <v>4226</v>
      </c>
      <c r="CX272" s="34" t="s">
        <v>4611</v>
      </c>
      <c r="CY272" s="34" t="s">
        <v>5445</v>
      </c>
      <c r="DC272" s="34" t="s">
        <v>5096</v>
      </c>
      <c r="DE272" s="34" t="s">
        <v>4649</v>
      </c>
      <c r="DF272" s="34" t="s">
        <v>5993</v>
      </c>
    </row>
    <row r="273" spans="1:110">
      <c r="A273" s="34" t="s">
        <v>6590</v>
      </c>
      <c r="B273" s="34" t="s">
        <v>4848</v>
      </c>
      <c r="C273" s="34">
        <v>24</v>
      </c>
      <c r="D273" s="34" t="s">
        <v>442</v>
      </c>
      <c r="E273" s="34" t="s">
        <v>4170</v>
      </c>
      <c r="F273" s="34" t="s">
        <v>4881</v>
      </c>
      <c r="G273" s="34" t="s">
        <v>4170</v>
      </c>
      <c r="H273" s="34" t="s">
        <v>4881</v>
      </c>
      <c r="I273" s="34" t="s">
        <v>4170</v>
      </c>
      <c r="J273" s="34" t="s">
        <v>4170</v>
      </c>
      <c r="K273" s="34" t="s">
        <v>4170</v>
      </c>
      <c r="L273" s="34" t="s">
        <v>4170</v>
      </c>
      <c r="M273" s="34" t="s">
        <v>1044</v>
      </c>
      <c r="N273" s="34" t="s">
        <v>3155</v>
      </c>
      <c r="O273" s="34" t="s">
        <v>4881</v>
      </c>
      <c r="P273" s="34" t="s">
        <v>4170</v>
      </c>
      <c r="Q273" s="34" t="s">
        <v>4170</v>
      </c>
      <c r="R273" s="34" t="s">
        <v>4170</v>
      </c>
      <c r="S273" s="34" t="s">
        <v>4170</v>
      </c>
      <c r="T273" s="34" t="s">
        <v>4170</v>
      </c>
      <c r="U273" s="34" t="s">
        <v>4170</v>
      </c>
      <c r="V273" s="34" t="s">
        <v>4170</v>
      </c>
      <c r="W273" s="34" t="s">
        <v>4170</v>
      </c>
      <c r="X273" s="34" t="s">
        <v>4170</v>
      </c>
      <c r="Y273" s="34" t="s">
        <v>4170</v>
      </c>
      <c r="Z273" s="34" t="s">
        <v>4170</v>
      </c>
      <c r="AB273" s="34" t="s">
        <v>3187</v>
      </c>
      <c r="AD273" s="34" t="s">
        <v>3229</v>
      </c>
      <c r="AE273" s="34" t="s">
        <v>3253</v>
      </c>
      <c r="AG273" s="34" t="s">
        <v>3315</v>
      </c>
      <c r="AH273" s="34" t="s">
        <v>1044</v>
      </c>
      <c r="AI273" s="34" t="s">
        <v>1044</v>
      </c>
      <c r="AJ273" s="34" t="s">
        <v>1044</v>
      </c>
      <c r="AK273" s="34" t="s">
        <v>1044</v>
      </c>
      <c r="AM273" s="34" t="s">
        <v>1044</v>
      </c>
      <c r="AN273" s="34" t="s">
        <v>3338</v>
      </c>
      <c r="AP273" s="34" t="s">
        <v>1044</v>
      </c>
      <c r="AY273" s="34" t="s">
        <v>3487</v>
      </c>
      <c r="BA273" s="34" t="s">
        <v>1044</v>
      </c>
      <c r="BB273" s="34" t="s">
        <v>7949</v>
      </c>
      <c r="BC273" s="34" t="s">
        <v>4881</v>
      </c>
      <c r="BD273" s="34" t="s">
        <v>4170</v>
      </c>
      <c r="BE273" s="34" t="s">
        <v>4881</v>
      </c>
      <c r="BF273" s="34" t="s">
        <v>4170</v>
      </c>
      <c r="BG273" s="34" t="s">
        <v>4881</v>
      </c>
      <c r="BH273" s="34" t="s">
        <v>4170</v>
      </c>
      <c r="BI273" s="34" t="s">
        <v>4170</v>
      </c>
      <c r="BJ273" s="34" t="s">
        <v>4170</v>
      </c>
      <c r="BK273" s="34" t="s">
        <v>3561</v>
      </c>
      <c r="BM273" s="34" t="s">
        <v>3567</v>
      </c>
      <c r="BO273" s="34" t="s">
        <v>3567</v>
      </c>
      <c r="BQ273" s="34" t="s">
        <v>1044</v>
      </c>
      <c r="BR273" s="34" t="s">
        <v>1041</v>
      </c>
      <c r="BS273" s="34" t="s">
        <v>1041</v>
      </c>
      <c r="BT273" s="34" t="s">
        <v>1041</v>
      </c>
      <c r="BW273" s="34" t="s">
        <v>1041</v>
      </c>
      <c r="CQ273" s="34" t="s">
        <v>3642</v>
      </c>
      <c r="CR273" s="34" t="s">
        <v>3657</v>
      </c>
      <c r="CU273" s="34" t="s">
        <v>7950</v>
      </c>
      <c r="CV273" s="34" t="s">
        <v>6591</v>
      </c>
      <c r="CW273" s="34" t="s">
        <v>4226</v>
      </c>
      <c r="CX273" s="34" t="s">
        <v>4539</v>
      </c>
      <c r="CY273" s="34" t="s">
        <v>5452</v>
      </c>
      <c r="DA273" s="34" t="s">
        <v>4560</v>
      </c>
      <c r="DB273" s="34" t="s">
        <v>1046</v>
      </c>
      <c r="DC273" s="34" t="s">
        <v>5094</v>
      </c>
      <c r="DD273" s="34" t="s">
        <v>6186</v>
      </c>
      <c r="DF273" s="34" t="s">
        <v>5993</v>
      </c>
    </row>
    <row r="274" spans="1:110">
      <c r="A274" s="34" t="s">
        <v>6592</v>
      </c>
      <c r="B274" s="34" t="s">
        <v>4881</v>
      </c>
      <c r="C274" s="34">
        <v>51</v>
      </c>
      <c r="D274" s="34" t="s">
        <v>440</v>
      </c>
      <c r="E274" s="34" t="s">
        <v>4881</v>
      </c>
      <c r="F274" s="34" t="s">
        <v>4170</v>
      </c>
      <c r="G274" s="34" t="s">
        <v>4881</v>
      </c>
      <c r="H274" s="34" t="s">
        <v>4170</v>
      </c>
      <c r="I274" s="34" t="s">
        <v>4170</v>
      </c>
      <c r="J274" s="34" t="s">
        <v>4170</v>
      </c>
      <c r="K274" s="34" t="s">
        <v>4170</v>
      </c>
      <c r="L274" s="34" t="s">
        <v>4881</v>
      </c>
      <c r="M274" s="34" t="s">
        <v>1041</v>
      </c>
      <c r="N274" s="34" t="s">
        <v>3155</v>
      </c>
      <c r="O274" s="34" t="s">
        <v>4881</v>
      </c>
      <c r="P274" s="34" t="s">
        <v>4170</v>
      </c>
      <c r="Q274" s="34" t="s">
        <v>4170</v>
      </c>
      <c r="R274" s="34" t="s">
        <v>4170</v>
      </c>
      <c r="S274" s="34" t="s">
        <v>4170</v>
      </c>
      <c r="T274" s="34" t="s">
        <v>4170</v>
      </c>
      <c r="U274" s="34" t="s">
        <v>4170</v>
      </c>
      <c r="V274" s="34" t="s">
        <v>4170</v>
      </c>
      <c r="W274" s="34" t="s">
        <v>4170</v>
      </c>
      <c r="X274" s="34" t="s">
        <v>4170</v>
      </c>
      <c r="Y274" s="34" t="s">
        <v>4170</v>
      </c>
      <c r="Z274" s="34" t="s">
        <v>4170</v>
      </c>
      <c r="AB274" s="34" t="s">
        <v>3187</v>
      </c>
      <c r="AD274" s="34" t="s">
        <v>3238</v>
      </c>
      <c r="AG274" s="34" t="s">
        <v>3291</v>
      </c>
      <c r="AH274" s="34" t="s">
        <v>1041</v>
      </c>
      <c r="AI274" s="34" t="s">
        <v>1044</v>
      </c>
      <c r="AJ274" s="34" t="s">
        <v>1044</v>
      </c>
      <c r="AQ274" s="34" t="s">
        <v>3399</v>
      </c>
      <c r="AS274" s="34" t="s">
        <v>3426</v>
      </c>
      <c r="AU274" s="34" t="s">
        <v>3444</v>
      </c>
      <c r="AV274" s="34" t="s">
        <v>3449</v>
      </c>
      <c r="AW274" s="34" t="s">
        <v>3452</v>
      </c>
      <c r="AX274" s="34" t="s">
        <v>3470</v>
      </c>
      <c r="AY274" s="34" t="s">
        <v>3493</v>
      </c>
      <c r="BB274" s="34" t="s">
        <v>3557</v>
      </c>
      <c r="BC274" s="34" t="s">
        <v>4170</v>
      </c>
      <c r="BD274" s="34" t="s">
        <v>4170</v>
      </c>
      <c r="BE274" s="34" t="s">
        <v>4170</v>
      </c>
      <c r="BF274" s="34" t="s">
        <v>4170</v>
      </c>
      <c r="BG274" s="34" t="s">
        <v>4170</v>
      </c>
      <c r="BH274" s="34" t="s">
        <v>4170</v>
      </c>
      <c r="BI274" s="34" t="s">
        <v>4881</v>
      </c>
      <c r="BJ274" s="34" t="s">
        <v>4170</v>
      </c>
      <c r="BR274" s="34" t="s">
        <v>1044</v>
      </c>
      <c r="BS274" s="34" t="s">
        <v>1041</v>
      </c>
      <c r="BT274" s="34" t="s">
        <v>1044</v>
      </c>
      <c r="BU274" s="34" t="s">
        <v>3581</v>
      </c>
      <c r="CR274" s="34" t="s">
        <v>3657</v>
      </c>
      <c r="CU274" s="34" t="s">
        <v>7951</v>
      </c>
      <c r="CV274" s="34" t="s">
        <v>6594</v>
      </c>
      <c r="CW274" s="34" t="s">
        <v>4226</v>
      </c>
      <c r="CX274" s="34" t="s">
        <v>4542</v>
      </c>
      <c r="CY274" s="34" t="s">
        <v>5447</v>
      </c>
      <c r="CZ274" s="34" t="s">
        <v>4556</v>
      </c>
      <c r="DA274" s="34" t="s">
        <v>4556</v>
      </c>
      <c r="DC274" s="34" t="s">
        <v>5096</v>
      </c>
      <c r="DF274" s="34" t="s">
        <v>5992</v>
      </c>
    </row>
    <row r="275" spans="1:110">
      <c r="A275" s="34" t="s">
        <v>6592</v>
      </c>
      <c r="B275" s="34" t="s">
        <v>4609</v>
      </c>
      <c r="C275" s="34">
        <v>1</v>
      </c>
      <c r="D275" s="34" t="s">
        <v>442</v>
      </c>
      <c r="E275" s="34" t="s">
        <v>4170</v>
      </c>
      <c r="F275" s="34" t="s">
        <v>4881</v>
      </c>
      <c r="G275" s="34" t="s">
        <v>4170</v>
      </c>
      <c r="H275" s="34" t="s">
        <v>4170</v>
      </c>
      <c r="I275" s="34" t="s">
        <v>4170</v>
      </c>
      <c r="J275" s="34" t="s">
        <v>4881</v>
      </c>
      <c r="K275" s="34" t="s">
        <v>4170</v>
      </c>
      <c r="L275" s="34" t="s">
        <v>4170</v>
      </c>
      <c r="N275" s="34" t="s">
        <v>3155</v>
      </c>
      <c r="O275" s="34" t="s">
        <v>4881</v>
      </c>
      <c r="P275" s="34" t="s">
        <v>4170</v>
      </c>
      <c r="Q275" s="34" t="s">
        <v>4170</v>
      </c>
      <c r="R275" s="34" t="s">
        <v>4170</v>
      </c>
      <c r="S275" s="34" t="s">
        <v>4170</v>
      </c>
      <c r="T275" s="34" t="s">
        <v>4170</v>
      </c>
      <c r="U275" s="34" t="s">
        <v>4170</v>
      </c>
      <c r="V275" s="34" t="s">
        <v>4170</v>
      </c>
      <c r="W275" s="34" t="s">
        <v>4170</v>
      </c>
      <c r="X275" s="34" t="s">
        <v>4170</v>
      </c>
      <c r="Y275" s="34" t="s">
        <v>4170</v>
      </c>
      <c r="Z275" s="34" t="s">
        <v>4170</v>
      </c>
      <c r="AB275" s="34" t="s">
        <v>3187</v>
      </c>
      <c r="BR275" s="34" t="s">
        <v>1041</v>
      </c>
      <c r="BS275" s="34" t="s">
        <v>1041</v>
      </c>
      <c r="BT275" s="34" t="s">
        <v>1044</v>
      </c>
      <c r="BU275" s="34" t="s">
        <v>3581</v>
      </c>
      <c r="CR275" s="34" t="s">
        <v>3657</v>
      </c>
      <c r="CU275" s="34" t="s">
        <v>7952</v>
      </c>
      <c r="CV275" s="34" t="s">
        <v>6594</v>
      </c>
      <c r="CW275" s="34" t="s">
        <v>4226</v>
      </c>
      <c r="CX275" s="34" t="s">
        <v>4608</v>
      </c>
      <c r="CY275" s="34" t="s">
        <v>5450</v>
      </c>
      <c r="DF275" s="34" t="s">
        <v>5992</v>
      </c>
    </row>
    <row r="276" spans="1:110">
      <c r="A276" s="34" t="s">
        <v>6592</v>
      </c>
      <c r="B276" s="34" t="s">
        <v>4848</v>
      </c>
      <c r="C276" s="34">
        <v>2</v>
      </c>
      <c r="D276" s="34" t="s">
        <v>440</v>
      </c>
      <c r="E276" s="34" t="s">
        <v>4881</v>
      </c>
      <c r="F276" s="34" t="s">
        <v>4170</v>
      </c>
      <c r="G276" s="34" t="s">
        <v>4170</v>
      </c>
      <c r="H276" s="34" t="s">
        <v>4170</v>
      </c>
      <c r="I276" s="34" t="s">
        <v>4881</v>
      </c>
      <c r="J276" s="34" t="s">
        <v>4170</v>
      </c>
      <c r="K276" s="34" t="s">
        <v>4170</v>
      </c>
      <c r="L276" s="34" t="s">
        <v>4170</v>
      </c>
      <c r="N276" s="34" t="s">
        <v>3155</v>
      </c>
      <c r="O276" s="34" t="s">
        <v>4881</v>
      </c>
      <c r="P276" s="34" t="s">
        <v>4170</v>
      </c>
      <c r="Q276" s="34" t="s">
        <v>4170</v>
      </c>
      <c r="R276" s="34" t="s">
        <v>4170</v>
      </c>
      <c r="S276" s="34" t="s">
        <v>4170</v>
      </c>
      <c r="T276" s="34" t="s">
        <v>4170</v>
      </c>
      <c r="U276" s="34" t="s">
        <v>4170</v>
      </c>
      <c r="V276" s="34" t="s">
        <v>4170</v>
      </c>
      <c r="W276" s="34" t="s">
        <v>4170</v>
      </c>
      <c r="X276" s="34" t="s">
        <v>4170</v>
      </c>
      <c r="Y276" s="34" t="s">
        <v>4170</v>
      </c>
      <c r="Z276" s="34" t="s">
        <v>4170</v>
      </c>
      <c r="AB276" s="34" t="s">
        <v>3187</v>
      </c>
      <c r="BR276" s="34" t="s">
        <v>1044</v>
      </c>
      <c r="BS276" s="34" t="s">
        <v>1041</v>
      </c>
      <c r="BT276" s="34" t="s">
        <v>1044</v>
      </c>
      <c r="BU276" s="34" t="s">
        <v>3581</v>
      </c>
      <c r="CR276" s="34" t="s">
        <v>3657</v>
      </c>
      <c r="CU276" s="34" t="s">
        <v>7953</v>
      </c>
      <c r="CV276" s="34" t="s">
        <v>6594</v>
      </c>
      <c r="CW276" s="34" t="s">
        <v>4226</v>
      </c>
      <c r="CX276" s="34" t="s">
        <v>4608</v>
      </c>
      <c r="CY276" s="34" t="s">
        <v>5444</v>
      </c>
      <c r="DF276" s="34" t="s">
        <v>5992</v>
      </c>
    </row>
    <row r="277" spans="1:110">
      <c r="A277" s="34" t="s">
        <v>6592</v>
      </c>
      <c r="B277" s="34" t="s">
        <v>4626</v>
      </c>
      <c r="C277" s="34">
        <v>27</v>
      </c>
      <c r="D277" s="34" t="s">
        <v>442</v>
      </c>
      <c r="E277" s="34" t="s">
        <v>4170</v>
      </c>
      <c r="F277" s="34" t="s">
        <v>4881</v>
      </c>
      <c r="G277" s="34" t="s">
        <v>4170</v>
      </c>
      <c r="H277" s="34" t="s">
        <v>4881</v>
      </c>
      <c r="I277" s="34" t="s">
        <v>4170</v>
      </c>
      <c r="J277" s="34" t="s">
        <v>4170</v>
      </c>
      <c r="K277" s="34" t="s">
        <v>4170</v>
      </c>
      <c r="L277" s="34" t="s">
        <v>4170</v>
      </c>
      <c r="M277" s="34" t="s">
        <v>1041</v>
      </c>
      <c r="N277" s="34" t="s">
        <v>3170</v>
      </c>
      <c r="O277" s="34" t="s">
        <v>4170</v>
      </c>
      <c r="P277" s="34" t="s">
        <v>4170</v>
      </c>
      <c r="Q277" s="34" t="s">
        <v>4170</v>
      </c>
      <c r="R277" s="34" t="s">
        <v>4170</v>
      </c>
      <c r="S277" s="34" t="s">
        <v>4170</v>
      </c>
      <c r="T277" s="34" t="s">
        <v>4881</v>
      </c>
      <c r="U277" s="34" t="s">
        <v>4170</v>
      </c>
      <c r="V277" s="34" t="s">
        <v>4170</v>
      </c>
      <c r="W277" s="34" t="s">
        <v>4170</v>
      </c>
      <c r="X277" s="34" t="s">
        <v>4170</v>
      </c>
      <c r="Y277" s="34" t="s">
        <v>4170</v>
      </c>
      <c r="Z277" s="34" t="s">
        <v>4170</v>
      </c>
      <c r="AB277" s="34" t="s">
        <v>3217</v>
      </c>
      <c r="AD277" s="34" t="s">
        <v>3244</v>
      </c>
      <c r="AE277" s="34" t="s">
        <v>3253</v>
      </c>
      <c r="AG277" s="34" t="s">
        <v>3291</v>
      </c>
      <c r="AH277" s="34" t="s">
        <v>1041</v>
      </c>
      <c r="AI277" s="34" t="s">
        <v>1044</v>
      </c>
      <c r="AJ277" s="34" t="s">
        <v>1044</v>
      </c>
      <c r="AQ277" s="34" t="s">
        <v>3402</v>
      </c>
      <c r="AS277" s="34" t="s">
        <v>3420</v>
      </c>
      <c r="AU277" s="34" t="s">
        <v>3444</v>
      </c>
      <c r="AV277" s="34" t="s">
        <v>154</v>
      </c>
      <c r="AW277" s="34" t="s">
        <v>3452</v>
      </c>
      <c r="AX277" s="34" t="s">
        <v>3476</v>
      </c>
      <c r="AY277" s="34" t="s">
        <v>3253</v>
      </c>
      <c r="BB277" s="34" t="s">
        <v>3557</v>
      </c>
      <c r="BC277" s="34" t="s">
        <v>4170</v>
      </c>
      <c r="BD277" s="34" t="s">
        <v>4170</v>
      </c>
      <c r="BE277" s="34" t="s">
        <v>4170</v>
      </c>
      <c r="BF277" s="34" t="s">
        <v>4170</v>
      </c>
      <c r="BG277" s="34" t="s">
        <v>4170</v>
      </c>
      <c r="BH277" s="34" t="s">
        <v>4170</v>
      </c>
      <c r="BI277" s="34" t="s">
        <v>4881</v>
      </c>
      <c r="BJ277" s="34" t="s">
        <v>4170</v>
      </c>
      <c r="BR277" s="34" t="s">
        <v>1044</v>
      </c>
      <c r="BS277" s="34" t="s">
        <v>1041</v>
      </c>
      <c r="BT277" s="34" t="s">
        <v>1044</v>
      </c>
      <c r="BU277" s="34" t="s">
        <v>3581</v>
      </c>
      <c r="CR277" s="34" t="s">
        <v>1044</v>
      </c>
      <c r="CS277" s="34" t="s">
        <v>3666</v>
      </c>
      <c r="CU277" s="34" t="s">
        <v>7954</v>
      </c>
      <c r="CV277" s="34" t="s">
        <v>6594</v>
      </c>
      <c r="CW277" s="34" t="s">
        <v>4226</v>
      </c>
      <c r="CX277" s="34" t="s">
        <v>4539</v>
      </c>
      <c r="CY277" s="34" t="s">
        <v>5452</v>
      </c>
      <c r="DA277" s="34" t="s">
        <v>4556</v>
      </c>
      <c r="DC277" s="34" t="s">
        <v>5096</v>
      </c>
      <c r="DD277" s="34" t="s">
        <v>6185</v>
      </c>
      <c r="DF277" s="34" t="s">
        <v>5992</v>
      </c>
    </row>
    <row r="278" spans="1:110">
      <c r="A278" s="34" t="s">
        <v>6592</v>
      </c>
      <c r="B278" s="34" t="s">
        <v>4628</v>
      </c>
      <c r="C278" s="34">
        <v>28</v>
      </c>
      <c r="D278" s="34" t="s">
        <v>440</v>
      </c>
      <c r="E278" s="34" t="s">
        <v>4881</v>
      </c>
      <c r="F278" s="34" t="s">
        <v>4170</v>
      </c>
      <c r="G278" s="34" t="s">
        <v>4881</v>
      </c>
      <c r="H278" s="34" t="s">
        <v>4170</v>
      </c>
      <c r="I278" s="34" t="s">
        <v>4170</v>
      </c>
      <c r="J278" s="34" t="s">
        <v>4170</v>
      </c>
      <c r="K278" s="34" t="s">
        <v>4170</v>
      </c>
      <c r="L278" s="34" t="s">
        <v>4881</v>
      </c>
      <c r="M278" s="34" t="s">
        <v>1041</v>
      </c>
      <c r="N278" s="34" t="s">
        <v>3155</v>
      </c>
      <c r="O278" s="34" t="s">
        <v>4881</v>
      </c>
      <c r="P278" s="34" t="s">
        <v>4170</v>
      </c>
      <c r="Q278" s="34" t="s">
        <v>4170</v>
      </c>
      <c r="R278" s="34" t="s">
        <v>4170</v>
      </c>
      <c r="S278" s="34" t="s">
        <v>4170</v>
      </c>
      <c r="T278" s="34" t="s">
        <v>4170</v>
      </c>
      <c r="U278" s="34" t="s">
        <v>4170</v>
      </c>
      <c r="V278" s="34" t="s">
        <v>4170</v>
      </c>
      <c r="W278" s="34" t="s">
        <v>4170</v>
      </c>
      <c r="X278" s="34" t="s">
        <v>4170</v>
      </c>
      <c r="Y278" s="34" t="s">
        <v>4170</v>
      </c>
      <c r="Z278" s="34" t="s">
        <v>4170</v>
      </c>
      <c r="AB278" s="34" t="s">
        <v>3187</v>
      </c>
      <c r="AD278" s="34" t="s">
        <v>3238</v>
      </c>
      <c r="AE278" s="34" t="s">
        <v>3253</v>
      </c>
      <c r="AG278" s="34" t="s">
        <v>3309</v>
      </c>
      <c r="AH278" s="34" t="s">
        <v>1044</v>
      </c>
      <c r="AI278" s="34" t="s">
        <v>1044</v>
      </c>
      <c r="AJ278" s="34" t="s">
        <v>1044</v>
      </c>
      <c r="AK278" s="34" t="s">
        <v>1044</v>
      </c>
      <c r="AM278" s="34" t="s">
        <v>1044</v>
      </c>
      <c r="AN278" s="34" t="s">
        <v>3335</v>
      </c>
      <c r="AP278" s="34" t="s">
        <v>1044</v>
      </c>
      <c r="AY278" s="34" t="s">
        <v>3487</v>
      </c>
      <c r="BA278" s="34" t="s">
        <v>1044</v>
      </c>
      <c r="BB278" s="34" t="s">
        <v>3545</v>
      </c>
      <c r="BC278" s="34" t="s">
        <v>4170</v>
      </c>
      <c r="BD278" s="34" t="s">
        <v>4170</v>
      </c>
      <c r="BE278" s="34" t="s">
        <v>4881</v>
      </c>
      <c r="BF278" s="34" t="s">
        <v>4170</v>
      </c>
      <c r="BG278" s="34" t="s">
        <v>4170</v>
      </c>
      <c r="BH278" s="34" t="s">
        <v>4170</v>
      </c>
      <c r="BI278" s="34" t="s">
        <v>4170</v>
      </c>
      <c r="BJ278" s="34" t="s">
        <v>4170</v>
      </c>
      <c r="BM278" s="34" t="s">
        <v>3561</v>
      </c>
      <c r="BQ278" s="34" t="s">
        <v>1044</v>
      </c>
      <c r="BR278" s="34" t="s">
        <v>1041</v>
      </c>
      <c r="BS278" s="34" t="s">
        <v>1041</v>
      </c>
      <c r="BT278" s="34" t="s">
        <v>1044</v>
      </c>
      <c r="BU278" s="34" t="s">
        <v>3581</v>
      </c>
      <c r="CR278" s="34" t="s">
        <v>3657</v>
      </c>
      <c r="CU278" s="34" t="s">
        <v>7955</v>
      </c>
      <c r="CV278" s="34" t="s">
        <v>6594</v>
      </c>
      <c r="CW278" s="34" t="s">
        <v>4226</v>
      </c>
      <c r="CX278" s="34" t="s">
        <v>4539</v>
      </c>
      <c r="CY278" s="34" t="s">
        <v>5446</v>
      </c>
      <c r="DA278" s="34" t="s">
        <v>4560</v>
      </c>
      <c r="DB278" s="34" t="s">
        <v>1046</v>
      </c>
      <c r="DC278" s="34" t="s">
        <v>5096</v>
      </c>
      <c r="DD278" s="34" t="s">
        <v>6186</v>
      </c>
      <c r="DF278" s="34" t="s">
        <v>5992</v>
      </c>
    </row>
    <row r="279" spans="1:110">
      <c r="A279" s="34" t="s">
        <v>6595</v>
      </c>
      <c r="B279" s="34" t="s">
        <v>4881</v>
      </c>
      <c r="C279" s="34">
        <v>62</v>
      </c>
      <c r="D279" s="34" t="s">
        <v>440</v>
      </c>
      <c r="E279" s="34" t="s">
        <v>4881</v>
      </c>
      <c r="F279" s="34" t="s">
        <v>4170</v>
      </c>
      <c r="G279" s="34" t="s">
        <v>4881</v>
      </c>
      <c r="H279" s="34" t="s">
        <v>4170</v>
      </c>
      <c r="I279" s="34" t="s">
        <v>4170</v>
      </c>
      <c r="J279" s="34" t="s">
        <v>4170</v>
      </c>
      <c r="K279" s="34" t="s">
        <v>4170</v>
      </c>
      <c r="L279" s="34" t="s">
        <v>4170</v>
      </c>
      <c r="M279" s="34" t="s">
        <v>1041</v>
      </c>
      <c r="N279" s="34" t="s">
        <v>3155</v>
      </c>
      <c r="O279" s="34" t="s">
        <v>4881</v>
      </c>
      <c r="P279" s="34" t="s">
        <v>4170</v>
      </c>
      <c r="Q279" s="34" t="s">
        <v>4170</v>
      </c>
      <c r="R279" s="34" t="s">
        <v>4170</v>
      </c>
      <c r="S279" s="34" t="s">
        <v>4170</v>
      </c>
      <c r="T279" s="34" t="s">
        <v>4170</v>
      </c>
      <c r="U279" s="34" t="s">
        <v>4170</v>
      </c>
      <c r="V279" s="34" t="s">
        <v>4170</v>
      </c>
      <c r="W279" s="34" t="s">
        <v>4170</v>
      </c>
      <c r="X279" s="34" t="s">
        <v>4170</v>
      </c>
      <c r="Y279" s="34" t="s">
        <v>4170</v>
      </c>
      <c r="Z279" s="34" t="s">
        <v>4170</v>
      </c>
      <c r="AB279" s="34" t="s">
        <v>3187</v>
      </c>
      <c r="AD279" s="34" t="s">
        <v>3238</v>
      </c>
      <c r="AG279" s="34" t="s">
        <v>3300</v>
      </c>
      <c r="AH279" s="34" t="s">
        <v>1044</v>
      </c>
      <c r="AI279" s="34" t="s">
        <v>1044</v>
      </c>
      <c r="AJ279" s="34" t="s">
        <v>1044</v>
      </c>
      <c r="AK279" s="34" t="s">
        <v>1044</v>
      </c>
      <c r="AM279" s="34" t="s">
        <v>1044</v>
      </c>
      <c r="AN279" s="34" t="s">
        <v>3326</v>
      </c>
      <c r="AP279" s="34" t="s">
        <v>1041</v>
      </c>
      <c r="AY279" s="34" t="s">
        <v>3511</v>
      </c>
      <c r="BA279" s="34" t="s">
        <v>1044</v>
      </c>
      <c r="BB279" s="34" t="s">
        <v>7956</v>
      </c>
      <c r="BC279" s="34" t="s">
        <v>4170</v>
      </c>
      <c r="BD279" s="34" t="s">
        <v>4170</v>
      </c>
      <c r="BE279" s="34" t="s">
        <v>4881</v>
      </c>
      <c r="BF279" s="34" t="s">
        <v>4881</v>
      </c>
      <c r="BG279" s="34" t="s">
        <v>4170</v>
      </c>
      <c r="BH279" s="34" t="s">
        <v>4170</v>
      </c>
      <c r="BI279" s="34" t="s">
        <v>4170</v>
      </c>
      <c r="BJ279" s="34" t="s">
        <v>4170</v>
      </c>
      <c r="BM279" s="34" t="s">
        <v>3561</v>
      </c>
      <c r="BN279" s="34" t="s">
        <v>3561</v>
      </c>
      <c r="BQ279" s="34" t="s">
        <v>1044</v>
      </c>
      <c r="BR279" s="34" t="s">
        <v>1041</v>
      </c>
      <c r="BS279" s="34" t="s">
        <v>1041</v>
      </c>
      <c r="BT279" s="34" t="s">
        <v>1041</v>
      </c>
      <c r="BW279" s="34" t="s">
        <v>1041</v>
      </c>
      <c r="CQ279" s="34" t="s">
        <v>3645</v>
      </c>
      <c r="CR279" s="34" t="s">
        <v>3657</v>
      </c>
      <c r="CU279" s="34" t="s">
        <v>7957</v>
      </c>
      <c r="CV279" s="34" t="s">
        <v>6596</v>
      </c>
      <c r="CW279" s="34" t="s">
        <v>4226</v>
      </c>
      <c r="CX279" s="34" t="s">
        <v>4546</v>
      </c>
      <c r="CY279" s="34" t="s">
        <v>5449</v>
      </c>
      <c r="CZ279" s="34" t="s">
        <v>4560</v>
      </c>
      <c r="DA279" s="34" t="s">
        <v>4560</v>
      </c>
      <c r="DB279" s="34" t="s">
        <v>1046</v>
      </c>
      <c r="DC279" s="34" t="s">
        <v>5096</v>
      </c>
      <c r="DF279" s="34" t="s">
        <v>5993</v>
      </c>
    </row>
    <row r="280" spans="1:110">
      <c r="A280" s="34" t="s">
        <v>6597</v>
      </c>
      <c r="B280" s="34" t="s">
        <v>4881</v>
      </c>
      <c r="C280" s="34">
        <v>29</v>
      </c>
      <c r="D280" s="34" t="s">
        <v>440</v>
      </c>
      <c r="E280" s="34" t="s">
        <v>4881</v>
      </c>
      <c r="F280" s="34" t="s">
        <v>4170</v>
      </c>
      <c r="G280" s="34" t="s">
        <v>4881</v>
      </c>
      <c r="H280" s="34" t="s">
        <v>4170</v>
      </c>
      <c r="I280" s="34" t="s">
        <v>4170</v>
      </c>
      <c r="J280" s="34" t="s">
        <v>4170</v>
      </c>
      <c r="K280" s="34" t="s">
        <v>4170</v>
      </c>
      <c r="L280" s="34" t="s">
        <v>4881</v>
      </c>
      <c r="M280" s="34" t="s">
        <v>1041</v>
      </c>
      <c r="N280" s="34" t="s">
        <v>3155</v>
      </c>
      <c r="O280" s="34" t="s">
        <v>4881</v>
      </c>
      <c r="P280" s="34" t="s">
        <v>4170</v>
      </c>
      <c r="Q280" s="34" t="s">
        <v>4170</v>
      </c>
      <c r="R280" s="34" t="s">
        <v>4170</v>
      </c>
      <c r="S280" s="34" t="s">
        <v>4170</v>
      </c>
      <c r="T280" s="34" t="s">
        <v>4170</v>
      </c>
      <c r="U280" s="34" t="s">
        <v>4170</v>
      </c>
      <c r="V280" s="34" t="s">
        <v>4170</v>
      </c>
      <c r="W280" s="34" t="s">
        <v>4170</v>
      </c>
      <c r="X280" s="34" t="s">
        <v>4170</v>
      </c>
      <c r="Y280" s="34" t="s">
        <v>4170</v>
      </c>
      <c r="Z280" s="34" t="s">
        <v>4170</v>
      </c>
      <c r="AB280" s="34" t="s">
        <v>3187</v>
      </c>
      <c r="AD280" s="34" t="s">
        <v>3235</v>
      </c>
      <c r="AE280" s="34" t="s">
        <v>3253</v>
      </c>
      <c r="AG280" s="34" t="s">
        <v>3309</v>
      </c>
      <c r="AH280" s="34" t="s">
        <v>1044</v>
      </c>
      <c r="AI280" s="34" t="s">
        <v>1044</v>
      </c>
      <c r="AJ280" s="34" t="s">
        <v>1044</v>
      </c>
      <c r="AK280" s="34" t="s">
        <v>1044</v>
      </c>
      <c r="AM280" s="34" t="s">
        <v>1044</v>
      </c>
      <c r="AN280" s="34" t="s">
        <v>3335</v>
      </c>
      <c r="AP280" s="34" t="s">
        <v>1044</v>
      </c>
      <c r="AY280" s="34" t="s">
        <v>3487</v>
      </c>
      <c r="BA280" s="34" t="s">
        <v>1044</v>
      </c>
      <c r="BB280" s="34" t="s">
        <v>3557</v>
      </c>
      <c r="BC280" s="34" t="s">
        <v>4170</v>
      </c>
      <c r="BD280" s="34" t="s">
        <v>4170</v>
      </c>
      <c r="BE280" s="34" t="s">
        <v>4170</v>
      </c>
      <c r="BF280" s="34" t="s">
        <v>4170</v>
      </c>
      <c r="BG280" s="34" t="s">
        <v>4170</v>
      </c>
      <c r="BH280" s="34" t="s">
        <v>4170</v>
      </c>
      <c r="BI280" s="34" t="s">
        <v>4881</v>
      </c>
      <c r="BJ280" s="34" t="s">
        <v>4170</v>
      </c>
      <c r="BR280" s="34" t="s">
        <v>1044</v>
      </c>
      <c r="BS280" s="34" t="s">
        <v>1041</v>
      </c>
      <c r="BT280" s="34" t="s">
        <v>1041</v>
      </c>
      <c r="BW280" s="34" t="s">
        <v>1041</v>
      </c>
      <c r="CQ280" s="34" t="s">
        <v>3645</v>
      </c>
      <c r="CR280" s="34" t="s">
        <v>3657</v>
      </c>
      <c r="CU280" s="34" t="s">
        <v>7958</v>
      </c>
      <c r="CV280" s="34" t="s">
        <v>6599</v>
      </c>
      <c r="CW280" s="34" t="s">
        <v>4226</v>
      </c>
      <c r="CX280" s="34" t="s">
        <v>4539</v>
      </c>
      <c r="CY280" s="34" t="s">
        <v>5446</v>
      </c>
      <c r="CZ280" s="34" t="s">
        <v>4560</v>
      </c>
      <c r="DA280" s="34" t="s">
        <v>4560</v>
      </c>
      <c r="DC280" s="34" t="s">
        <v>5096</v>
      </c>
      <c r="DD280" s="34" t="s">
        <v>6186</v>
      </c>
    </row>
    <row r="281" spans="1:110">
      <c r="A281" s="34" t="s">
        <v>6597</v>
      </c>
      <c r="B281" s="34" t="s">
        <v>4609</v>
      </c>
      <c r="C281" s="34">
        <v>1</v>
      </c>
      <c r="D281" s="34" t="s">
        <v>440</v>
      </c>
      <c r="E281" s="34" t="s">
        <v>4881</v>
      </c>
      <c r="F281" s="34" t="s">
        <v>4170</v>
      </c>
      <c r="G281" s="34" t="s">
        <v>4170</v>
      </c>
      <c r="H281" s="34" t="s">
        <v>4170</v>
      </c>
      <c r="I281" s="34" t="s">
        <v>4881</v>
      </c>
      <c r="J281" s="34" t="s">
        <v>4170</v>
      </c>
      <c r="K281" s="34" t="s">
        <v>4170</v>
      </c>
      <c r="L281" s="34" t="s">
        <v>4170</v>
      </c>
      <c r="N281" s="34" t="s">
        <v>3155</v>
      </c>
      <c r="O281" s="34" t="s">
        <v>4881</v>
      </c>
      <c r="P281" s="34" t="s">
        <v>4170</v>
      </c>
      <c r="Q281" s="34" t="s">
        <v>4170</v>
      </c>
      <c r="R281" s="34" t="s">
        <v>4170</v>
      </c>
      <c r="S281" s="34" t="s">
        <v>4170</v>
      </c>
      <c r="T281" s="34" t="s">
        <v>4170</v>
      </c>
      <c r="U281" s="34" t="s">
        <v>4170</v>
      </c>
      <c r="V281" s="34" t="s">
        <v>4170</v>
      </c>
      <c r="W281" s="34" t="s">
        <v>4170</v>
      </c>
      <c r="X281" s="34" t="s">
        <v>4170</v>
      </c>
      <c r="Y281" s="34" t="s">
        <v>4170</v>
      </c>
      <c r="Z281" s="34" t="s">
        <v>4170</v>
      </c>
      <c r="AB281" s="34" t="s">
        <v>3187</v>
      </c>
      <c r="BR281" s="34" t="s">
        <v>1044</v>
      </c>
      <c r="BS281" s="34" t="s">
        <v>1044</v>
      </c>
      <c r="CR281" s="34" t="s">
        <v>3657</v>
      </c>
      <c r="CU281" s="34" t="s">
        <v>7959</v>
      </c>
      <c r="CV281" s="34" t="s">
        <v>6599</v>
      </c>
      <c r="CW281" s="34" t="s">
        <v>4226</v>
      </c>
      <c r="CX281" s="34" t="s">
        <v>4608</v>
      </c>
      <c r="CY281" s="34" t="s">
        <v>5444</v>
      </c>
    </row>
    <row r="282" spans="1:110">
      <c r="A282" s="34" t="s">
        <v>6597</v>
      </c>
      <c r="B282" s="34" t="s">
        <v>4848</v>
      </c>
      <c r="C282" s="34">
        <v>2</v>
      </c>
      <c r="D282" s="34" t="s">
        <v>442</v>
      </c>
      <c r="E282" s="34" t="s">
        <v>4170</v>
      </c>
      <c r="F282" s="34" t="s">
        <v>4881</v>
      </c>
      <c r="G282" s="34" t="s">
        <v>4170</v>
      </c>
      <c r="H282" s="34" t="s">
        <v>4170</v>
      </c>
      <c r="I282" s="34" t="s">
        <v>4170</v>
      </c>
      <c r="J282" s="34" t="s">
        <v>4881</v>
      </c>
      <c r="K282" s="34" t="s">
        <v>4170</v>
      </c>
      <c r="L282" s="34" t="s">
        <v>4170</v>
      </c>
      <c r="N282" s="34" t="s">
        <v>3155</v>
      </c>
      <c r="O282" s="34" t="s">
        <v>4881</v>
      </c>
      <c r="P282" s="34" t="s">
        <v>4170</v>
      </c>
      <c r="Q282" s="34" t="s">
        <v>4170</v>
      </c>
      <c r="R282" s="34" t="s">
        <v>4170</v>
      </c>
      <c r="S282" s="34" t="s">
        <v>4170</v>
      </c>
      <c r="T282" s="34" t="s">
        <v>4170</v>
      </c>
      <c r="U282" s="34" t="s">
        <v>4170</v>
      </c>
      <c r="V282" s="34" t="s">
        <v>4170</v>
      </c>
      <c r="W282" s="34" t="s">
        <v>4170</v>
      </c>
      <c r="X282" s="34" t="s">
        <v>4170</v>
      </c>
      <c r="Y282" s="34" t="s">
        <v>4170</v>
      </c>
      <c r="Z282" s="34" t="s">
        <v>4170</v>
      </c>
      <c r="AB282" s="34" t="s">
        <v>3187</v>
      </c>
      <c r="BR282" s="34" t="s">
        <v>1044</v>
      </c>
      <c r="BS282" s="34" t="s">
        <v>1044</v>
      </c>
      <c r="CR282" s="34" t="s">
        <v>3657</v>
      </c>
      <c r="CU282" s="34" t="s">
        <v>7960</v>
      </c>
      <c r="CV282" s="34" t="s">
        <v>6599</v>
      </c>
      <c r="CW282" s="34" t="s">
        <v>4226</v>
      </c>
      <c r="CX282" s="34" t="s">
        <v>4608</v>
      </c>
      <c r="CY282" s="34" t="s">
        <v>5450</v>
      </c>
    </row>
    <row r="283" spans="1:110">
      <c r="A283" s="34" t="s">
        <v>6597</v>
      </c>
      <c r="B283" s="34" t="s">
        <v>4626</v>
      </c>
      <c r="C283" s="34">
        <v>7</v>
      </c>
      <c r="D283" s="34" t="s">
        <v>442</v>
      </c>
      <c r="E283" s="34" t="s">
        <v>4170</v>
      </c>
      <c r="F283" s="34" t="s">
        <v>4881</v>
      </c>
      <c r="G283" s="34" t="s">
        <v>4170</v>
      </c>
      <c r="H283" s="34" t="s">
        <v>4170</v>
      </c>
      <c r="I283" s="34" t="s">
        <v>4170</v>
      </c>
      <c r="J283" s="34" t="s">
        <v>4881</v>
      </c>
      <c r="K283" s="34" t="s">
        <v>4170</v>
      </c>
      <c r="L283" s="34" t="s">
        <v>4170</v>
      </c>
      <c r="N283" s="34" t="s">
        <v>3155</v>
      </c>
      <c r="O283" s="34" t="s">
        <v>4881</v>
      </c>
      <c r="P283" s="34" t="s">
        <v>4170</v>
      </c>
      <c r="Q283" s="34" t="s">
        <v>4170</v>
      </c>
      <c r="R283" s="34" t="s">
        <v>4170</v>
      </c>
      <c r="S283" s="34" t="s">
        <v>4170</v>
      </c>
      <c r="T283" s="34" t="s">
        <v>4170</v>
      </c>
      <c r="U283" s="34" t="s">
        <v>4170</v>
      </c>
      <c r="V283" s="34" t="s">
        <v>4170</v>
      </c>
      <c r="W283" s="34" t="s">
        <v>4170</v>
      </c>
      <c r="X283" s="34" t="s">
        <v>4170</v>
      </c>
      <c r="Y283" s="34" t="s">
        <v>4170</v>
      </c>
      <c r="Z283" s="34" t="s">
        <v>4170</v>
      </c>
      <c r="AB283" s="34" t="s">
        <v>3187</v>
      </c>
      <c r="AE283" s="34" t="s">
        <v>3259</v>
      </c>
      <c r="BB283" s="34" t="s">
        <v>3557</v>
      </c>
      <c r="BC283" s="34" t="s">
        <v>4170</v>
      </c>
      <c r="BD283" s="34" t="s">
        <v>4170</v>
      </c>
      <c r="BE283" s="34" t="s">
        <v>4170</v>
      </c>
      <c r="BF283" s="34" t="s">
        <v>4170</v>
      </c>
      <c r="BG283" s="34" t="s">
        <v>4170</v>
      </c>
      <c r="BH283" s="34" t="s">
        <v>4170</v>
      </c>
      <c r="BI283" s="34" t="s">
        <v>4881</v>
      </c>
      <c r="BJ283" s="34" t="s">
        <v>4170</v>
      </c>
      <c r="BR283" s="34" t="s">
        <v>1044</v>
      </c>
      <c r="BS283" s="34" t="s">
        <v>1044</v>
      </c>
      <c r="CR283" s="34" t="s">
        <v>3657</v>
      </c>
      <c r="CU283" s="34" t="s">
        <v>7961</v>
      </c>
      <c r="CV283" s="34" t="s">
        <v>6599</v>
      </c>
      <c r="CW283" s="34" t="s">
        <v>4226</v>
      </c>
      <c r="CX283" s="34" t="s">
        <v>4619</v>
      </c>
      <c r="CY283" s="34" t="s">
        <v>5454</v>
      </c>
      <c r="DC283" s="34" t="s">
        <v>5096</v>
      </c>
      <c r="DE283" s="34" t="s">
        <v>4649</v>
      </c>
    </row>
    <row r="284" spans="1:110">
      <c r="A284" s="34" t="s">
        <v>6597</v>
      </c>
      <c r="B284" s="34" t="s">
        <v>4628</v>
      </c>
      <c r="C284" s="34">
        <v>35</v>
      </c>
      <c r="D284" s="34" t="s">
        <v>442</v>
      </c>
      <c r="E284" s="34" t="s">
        <v>4170</v>
      </c>
      <c r="F284" s="34" t="s">
        <v>4881</v>
      </c>
      <c r="G284" s="34" t="s">
        <v>4170</v>
      </c>
      <c r="H284" s="34" t="s">
        <v>4881</v>
      </c>
      <c r="I284" s="34" t="s">
        <v>4170</v>
      </c>
      <c r="J284" s="34" t="s">
        <v>4170</v>
      </c>
      <c r="K284" s="34" t="s">
        <v>4170</v>
      </c>
      <c r="L284" s="34" t="s">
        <v>4170</v>
      </c>
      <c r="M284" s="34" t="s">
        <v>1041</v>
      </c>
      <c r="N284" s="34" t="s">
        <v>3155</v>
      </c>
      <c r="O284" s="34" t="s">
        <v>4881</v>
      </c>
      <c r="P284" s="34" t="s">
        <v>4170</v>
      </c>
      <c r="Q284" s="34" t="s">
        <v>4170</v>
      </c>
      <c r="R284" s="34" t="s">
        <v>4170</v>
      </c>
      <c r="S284" s="34" t="s">
        <v>4170</v>
      </c>
      <c r="T284" s="34" t="s">
        <v>4170</v>
      </c>
      <c r="U284" s="34" t="s">
        <v>4170</v>
      </c>
      <c r="V284" s="34" t="s">
        <v>4170</v>
      </c>
      <c r="W284" s="34" t="s">
        <v>4170</v>
      </c>
      <c r="X284" s="34" t="s">
        <v>4170</v>
      </c>
      <c r="Y284" s="34" t="s">
        <v>4170</v>
      </c>
      <c r="Z284" s="34" t="s">
        <v>4170</v>
      </c>
      <c r="AB284" s="34" t="s">
        <v>3187</v>
      </c>
      <c r="AD284" s="34" t="s">
        <v>3241</v>
      </c>
      <c r="AG284" s="34" t="s">
        <v>3303</v>
      </c>
      <c r="AH284" s="34" t="s">
        <v>1044</v>
      </c>
      <c r="AI284" s="34" t="s">
        <v>1044</v>
      </c>
      <c r="AJ284" s="34" t="s">
        <v>1044</v>
      </c>
      <c r="AK284" s="34" t="s">
        <v>1044</v>
      </c>
      <c r="AM284" s="34" t="s">
        <v>1044</v>
      </c>
      <c r="AN284" s="34" t="s">
        <v>3350</v>
      </c>
      <c r="AP284" s="34" t="s">
        <v>1044</v>
      </c>
      <c r="AY284" s="34" t="s">
        <v>3487</v>
      </c>
      <c r="BA284" s="34" t="s">
        <v>1044</v>
      </c>
      <c r="BB284" s="34" t="s">
        <v>3557</v>
      </c>
      <c r="BC284" s="34" t="s">
        <v>4170</v>
      </c>
      <c r="BD284" s="34" t="s">
        <v>4170</v>
      </c>
      <c r="BE284" s="34" t="s">
        <v>4170</v>
      </c>
      <c r="BF284" s="34" t="s">
        <v>4170</v>
      </c>
      <c r="BG284" s="34" t="s">
        <v>4170</v>
      </c>
      <c r="BH284" s="34" t="s">
        <v>4170</v>
      </c>
      <c r="BI284" s="34" t="s">
        <v>4881</v>
      </c>
      <c r="BJ284" s="34" t="s">
        <v>4170</v>
      </c>
      <c r="BR284" s="34" t="s">
        <v>1044</v>
      </c>
      <c r="BS284" s="34" t="s">
        <v>1044</v>
      </c>
      <c r="CR284" s="34" t="s">
        <v>3657</v>
      </c>
      <c r="CU284" s="34" t="s">
        <v>7962</v>
      </c>
      <c r="CV284" s="34" t="s">
        <v>6599</v>
      </c>
      <c r="CW284" s="34" t="s">
        <v>4226</v>
      </c>
      <c r="CX284" s="34" t="s">
        <v>4542</v>
      </c>
      <c r="CY284" s="34" t="s">
        <v>5453</v>
      </c>
      <c r="DA284" s="34" t="s">
        <v>4560</v>
      </c>
      <c r="DC284" s="34" t="s">
        <v>5096</v>
      </c>
    </row>
    <row r="285" spans="1:110">
      <c r="A285" s="34" t="s">
        <v>6600</v>
      </c>
      <c r="B285" s="34" t="s">
        <v>4881</v>
      </c>
      <c r="C285" s="34">
        <v>46</v>
      </c>
      <c r="D285" s="34" t="s">
        <v>442</v>
      </c>
      <c r="E285" s="34" t="s">
        <v>4170</v>
      </c>
      <c r="F285" s="34" t="s">
        <v>4881</v>
      </c>
      <c r="G285" s="34" t="s">
        <v>4170</v>
      </c>
      <c r="H285" s="34" t="s">
        <v>4881</v>
      </c>
      <c r="I285" s="34" t="s">
        <v>4170</v>
      </c>
      <c r="J285" s="34" t="s">
        <v>4170</v>
      </c>
      <c r="K285" s="34" t="s">
        <v>4170</v>
      </c>
      <c r="L285" s="34" t="s">
        <v>4170</v>
      </c>
      <c r="M285" s="34" t="s">
        <v>1041</v>
      </c>
      <c r="N285" s="34" t="s">
        <v>3155</v>
      </c>
      <c r="O285" s="34" t="s">
        <v>4881</v>
      </c>
      <c r="P285" s="34" t="s">
        <v>4170</v>
      </c>
      <c r="Q285" s="34" t="s">
        <v>4170</v>
      </c>
      <c r="R285" s="34" t="s">
        <v>4170</v>
      </c>
      <c r="S285" s="34" t="s">
        <v>4170</v>
      </c>
      <c r="T285" s="34" t="s">
        <v>4170</v>
      </c>
      <c r="U285" s="34" t="s">
        <v>4170</v>
      </c>
      <c r="V285" s="34" t="s">
        <v>4170</v>
      </c>
      <c r="W285" s="34" t="s">
        <v>4170</v>
      </c>
      <c r="X285" s="34" t="s">
        <v>4170</v>
      </c>
      <c r="Y285" s="34" t="s">
        <v>4170</v>
      </c>
      <c r="Z285" s="34" t="s">
        <v>4170</v>
      </c>
      <c r="AB285" s="34" t="s">
        <v>3187</v>
      </c>
      <c r="AD285" s="34" t="s">
        <v>3244</v>
      </c>
      <c r="AG285" s="34" t="s">
        <v>3291</v>
      </c>
      <c r="AH285" s="34" t="s">
        <v>1041</v>
      </c>
      <c r="AI285" s="34" t="s">
        <v>1044</v>
      </c>
      <c r="AJ285" s="34" t="s">
        <v>1044</v>
      </c>
      <c r="AQ285" s="34" t="s">
        <v>3369</v>
      </c>
      <c r="AS285" s="34" t="s">
        <v>3420</v>
      </c>
      <c r="AU285" s="34" t="s">
        <v>3432</v>
      </c>
      <c r="AV285" s="34" t="s">
        <v>154</v>
      </c>
      <c r="AW285" s="34" t="s">
        <v>3452</v>
      </c>
      <c r="AX285" s="34" t="s">
        <v>3476</v>
      </c>
      <c r="AY285" s="34" t="s">
        <v>3253</v>
      </c>
      <c r="BB285" s="34" t="s">
        <v>3557</v>
      </c>
      <c r="BC285" s="34" t="s">
        <v>4170</v>
      </c>
      <c r="BD285" s="34" t="s">
        <v>4170</v>
      </c>
      <c r="BE285" s="34" t="s">
        <v>4170</v>
      </c>
      <c r="BF285" s="34" t="s">
        <v>4170</v>
      </c>
      <c r="BG285" s="34" t="s">
        <v>4170</v>
      </c>
      <c r="BH285" s="34" t="s">
        <v>4170</v>
      </c>
      <c r="BI285" s="34" t="s">
        <v>4881</v>
      </c>
      <c r="BJ285" s="34" t="s">
        <v>4170</v>
      </c>
      <c r="BR285" s="34" t="s">
        <v>1044</v>
      </c>
      <c r="BS285" s="34" t="s">
        <v>1044</v>
      </c>
      <c r="CR285" s="34" t="s">
        <v>3654</v>
      </c>
      <c r="CU285" s="34" t="s">
        <v>7963</v>
      </c>
      <c r="CV285" s="34" t="s">
        <v>6601</v>
      </c>
      <c r="CW285" s="34" t="s">
        <v>4226</v>
      </c>
      <c r="CX285" s="34" t="s">
        <v>4542</v>
      </c>
      <c r="CY285" s="34" t="s">
        <v>5453</v>
      </c>
      <c r="CZ285" s="34" t="s">
        <v>4556</v>
      </c>
      <c r="DA285" s="34" t="s">
        <v>4556</v>
      </c>
      <c r="DC285" s="34" t="s">
        <v>5096</v>
      </c>
      <c r="DF285" s="34" t="s">
        <v>5993</v>
      </c>
    </row>
    <row r="286" spans="1:110">
      <c r="A286" s="34" t="s">
        <v>6600</v>
      </c>
      <c r="B286" s="34" t="s">
        <v>4609</v>
      </c>
      <c r="C286" s="34">
        <v>13</v>
      </c>
      <c r="D286" s="34" t="s">
        <v>442</v>
      </c>
      <c r="E286" s="34" t="s">
        <v>4170</v>
      </c>
      <c r="F286" s="34" t="s">
        <v>4881</v>
      </c>
      <c r="G286" s="34" t="s">
        <v>4170</v>
      </c>
      <c r="H286" s="34" t="s">
        <v>4170</v>
      </c>
      <c r="I286" s="34" t="s">
        <v>4170</v>
      </c>
      <c r="J286" s="34" t="s">
        <v>4881</v>
      </c>
      <c r="K286" s="34" t="s">
        <v>4170</v>
      </c>
      <c r="L286" s="34" t="s">
        <v>4170</v>
      </c>
      <c r="N286" s="34" t="s">
        <v>3155</v>
      </c>
      <c r="O286" s="34" t="s">
        <v>4881</v>
      </c>
      <c r="P286" s="34" t="s">
        <v>4170</v>
      </c>
      <c r="Q286" s="34" t="s">
        <v>4170</v>
      </c>
      <c r="R286" s="34" t="s">
        <v>4170</v>
      </c>
      <c r="S286" s="34" t="s">
        <v>4170</v>
      </c>
      <c r="T286" s="34" t="s">
        <v>4170</v>
      </c>
      <c r="U286" s="34" t="s">
        <v>4170</v>
      </c>
      <c r="V286" s="34" t="s">
        <v>4170</v>
      </c>
      <c r="W286" s="34" t="s">
        <v>4170</v>
      </c>
      <c r="X286" s="34" t="s">
        <v>4170</v>
      </c>
      <c r="Y286" s="34" t="s">
        <v>4170</v>
      </c>
      <c r="Z286" s="34" t="s">
        <v>4170</v>
      </c>
      <c r="AB286" s="34" t="s">
        <v>3187</v>
      </c>
      <c r="AE286" s="34" t="s">
        <v>3262</v>
      </c>
      <c r="BB286" s="34" t="s">
        <v>3557</v>
      </c>
      <c r="BC286" s="34" t="s">
        <v>4170</v>
      </c>
      <c r="BD286" s="34" t="s">
        <v>4170</v>
      </c>
      <c r="BE286" s="34" t="s">
        <v>4170</v>
      </c>
      <c r="BF286" s="34" t="s">
        <v>4170</v>
      </c>
      <c r="BG286" s="34" t="s">
        <v>4170</v>
      </c>
      <c r="BH286" s="34" t="s">
        <v>4170</v>
      </c>
      <c r="BI286" s="34" t="s">
        <v>4881</v>
      </c>
      <c r="BJ286" s="34" t="s">
        <v>4170</v>
      </c>
      <c r="BR286" s="34" t="s">
        <v>1044</v>
      </c>
      <c r="BS286" s="34" t="s">
        <v>1044</v>
      </c>
      <c r="CR286" s="34" t="s">
        <v>3657</v>
      </c>
      <c r="CU286" s="34" t="s">
        <v>7964</v>
      </c>
      <c r="CV286" s="34" t="s">
        <v>6601</v>
      </c>
      <c r="CW286" s="34" t="s">
        <v>4226</v>
      </c>
      <c r="CX286" s="34" t="s">
        <v>4611</v>
      </c>
      <c r="CY286" s="34" t="s">
        <v>5451</v>
      </c>
      <c r="DC286" s="34" t="s">
        <v>5096</v>
      </c>
      <c r="DE286" s="34" t="s">
        <v>4649</v>
      </c>
      <c r="DF286" s="34" t="s">
        <v>5993</v>
      </c>
    </row>
    <row r="287" spans="1:110">
      <c r="A287" s="34" t="s">
        <v>6600</v>
      </c>
      <c r="B287" s="34" t="s">
        <v>4848</v>
      </c>
      <c r="C287" s="34">
        <v>17</v>
      </c>
      <c r="D287" s="34" t="s">
        <v>440</v>
      </c>
      <c r="E287" s="34" t="s">
        <v>4881</v>
      </c>
      <c r="F287" s="34" t="s">
        <v>4170</v>
      </c>
      <c r="G287" s="34" t="s">
        <v>4170</v>
      </c>
      <c r="H287" s="34" t="s">
        <v>4170</v>
      </c>
      <c r="I287" s="34" t="s">
        <v>4881</v>
      </c>
      <c r="J287" s="34" t="s">
        <v>4170</v>
      </c>
      <c r="K287" s="34" t="s">
        <v>4170</v>
      </c>
      <c r="L287" s="34" t="s">
        <v>4881</v>
      </c>
      <c r="M287" s="34" t="s">
        <v>1044</v>
      </c>
      <c r="N287" s="34" t="s">
        <v>3155</v>
      </c>
      <c r="O287" s="34" t="s">
        <v>4881</v>
      </c>
      <c r="P287" s="34" t="s">
        <v>4170</v>
      </c>
      <c r="Q287" s="34" t="s">
        <v>4170</v>
      </c>
      <c r="R287" s="34" t="s">
        <v>4170</v>
      </c>
      <c r="S287" s="34" t="s">
        <v>4170</v>
      </c>
      <c r="T287" s="34" t="s">
        <v>4170</v>
      </c>
      <c r="U287" s="34" t="s">
        <v>4170</v>
      </c>
      <c r="V287" s="34" t="s">
        <v>4170</v>
      </c>
      <c r="W287" s="34" t="s">
        <v>4170</v>
      </c>
      <c r="X287" s="34" t="s">
        <v>4170</v>
      </c>
      <c r="Y287" s="34" t="s">
        <v>4170</v>
      </c>
      <c r="Z287" s="34" t="s">
        <v>4170</v>
      </c>
      <c r="AB287" s="34" t="s">
        <v>3187</v>
      </c>
      <c r="AD287" s="34" t="s">
        <v>3229</v>
      </c>
      <c r="AE287" s="34" t="s">
        <v>3265</v>
      </c>
      <c r="AG287" s="34" t="s">
        <v>3306</v>
      </c>
      <c r="AH287" s="34" t="s">
        <v>1044</v>
      </c>
      <c r="AI287" s="34" t="s">
        <v>1044</v>
      </c>
      <c r="AJ287" s="34" t="s">
        <v>1044</v>
      </c>
      <c r="AK287" s="34" t="s">
        <v>1044</v>
      </c>
      <c r="AM287" s="34" t="s">
        <v>1044</v>
      </c>
      <c r="AN287" s="34" t="s">
        <v>3341</v>
      </c>
      <c r="AP287" s="34" t="s">
        <v>1044</v>
      </c>
      <c r="AY287" s="34" t="s">
        <v>3487</v>
      </c>
      <c r="BA287" s="34" t="s">
        <v>1044</v>
      </c>
      <c r="BB287" s="34" t="s">
        <v>3557</v>
      </c>
      <c r="BC287" s="34" t="s">
        <v>4170</v>
      </c>
      <c r="BD287" s="34" t="s">
        <v>4170</v>
      </c>
      <c r="BE287" s="34" t="s">
        <v>4170</v>
      </c>
      <c r="BF287" s="34" t="s">
        <v>4170</v>
      </c>
      <c r="BG287" s="34" t="s">
        <v>4170</v>
      </c>
      <c r="BH287" s="34" t="s">
        <v>4170</v>
      </c>
      <c r="BI287" s="34" t="s">
        <v>4881</v>
      </c>
      <c r="BJ287" s="34" t="s">
        <v>4170</v>
      </c>
      <c r="BR287" s="34" t="s">
        <v>1044</v>
      </c>
      <c r="BS287" s="34" t="s">
        <v>1044</v>
      </c>
      <c r="CR287" s="34" t="s">
        <v>3657</v>
      </c>
      <c r="CU287" s="34" t="s">
        <v>7965</v>
      </c>
      <c r="CV287" s="34" t="s">
        <v>6601</v>
      </c>
      <c r="CW287" s="34" t="s">
        <v>4226</v>
      </c>
      <c r="CX287" s="34" t="s">
        <v>4611</v>
      </c>
      <c r="CY287" s="34" t="s">
        <v>5445</v>
      </c>
      <c r="DA287" s="34" t="s">
        <v>4560</v>
      </c>
      <c r="DC287" s="34" t="s">
        <v>5096</v>
      </c>
      <c r="DD287" s="34" t="s">
        <v>6185</v>
      </c>
      <c r="DF287" s="34" t="s">
        <v>5993</v>
      </c>
    </row>
    <row r="288" spans="1:110">
      <c r="A288" s="34" t="s">
        <v>6600</v>
      </c>
      <c r="B288" s="34" t="s">
        <v>4626</v>
      </c>
      <c r="C288" s="34">
        <v>43</v>
      </c>
      <c r="D288" s="34" t="s">
        <v>440</v>
      </c>
      <c r="E288" s="34" t="s">
        <v>4881</v>
      </c>
      <c r="F288" s="34" t="s">
        <v>4170</v>
      </c>
      <c r="G288" s="34" t="s">
        <v>4881</v>
      </c>
      <c r="H288" s="34" t="s">
        <v>4170</v>
      </c>
      <c r="I288" s="34" t="s">
        <v>4170</v>
      </c>
      <c r="J288" s="34" t="s">
        <v>4170</v>
      </c>
      <c r="K288" s="34" t="s">
        <v>4170</v>
      </c>
      <c r="L288" s="34" t="s">
        <v>4881</v>
      </c>
      <c r="M288" s="34" t="s">
        <v>1041</v>
      </c>
      <c r="N288" s="34" t="s">
        <v>3155</v>
      </c>
      <c r="O288" s="34" t="s">
        <v>4881</v>
      </c>
      <c r="P288" s="34" t="s">
        <v>4170</v>
      </c>
      <c r="Q288" s="34" t="s">
        <v>4170</v>
      </c>
      <c r="R288" s="34" t="s">
        <v>4170</v>
      </c>
      <c r="S288" s="34" t="s">
        <v>4170</v>
      </c>
      <c r="T288" s="34" t="s">
        <v>4170</v>
      </c>
      <c r="U288" s="34" t="s">
        <v>4170</v>
      </c>
      <c r="V288" s="34" t="s">
        <v>4170</v>
      </c>
      <c r="W288" s="34" t="s">
        <v>4170</v>
      </c>
      <c r="X288" s="34" t="s">
        <v>4170</v>
      </c>
      <c r="Y288" s="34" t="s">
        <v>4170</v>
      </c>
      <c r="Z288" s="34" t="s">
        <v>4170</v>
      </c>
      <c r="AB288" s="34" t="s">
        <v>3187</v>
      </c>
      <c r="AD288" s="34" t="s">
        <v>3244</v>
      </c>
      <c r="AG288" s="34" t="s">
        <v>3309</v>
      </c>
      <c r="AH288" s="34" t="s">
        <v>1044</v>
      </c>
      <c r="AI288" s="34" t="s">
        <v>1044</v>
      </c>
      <c r="AJ288" s="34" t="s">
        <v>1044</v>
      </c>
      <c r="AK288" s="34" t="s">
        <v>1044</v>
      </c>
      <c r="AM288" s="34" t="s">
        <v>1044</v>
      </c>
      <c r="AN288" s="34" t="s">
        <v>3335</v>
      </c>
      <c r="AP288" s="34" t="s">
        <v>1044</v>
      </c>
      <c r="AY288" s="34" t="s">
        <v>3487</v>
      </c>
      <c r="BA288" s="34" t="s">
        <v>1044</v>
      </c>
      <c r="BB288" s="34" t="s">
        <v>3557</v>
      </c>
      <c r="BC288" s="34" t="s">
        <v>4170</v>
      </c>
      <c r="BD288" s="34" t="s">
        <v>4170</v>
      </c>
      <c r="BE288" s="34" t="s">
        <v>4170</v>
      </c>
      <c r="BF288" s="34" t="s">
        <v>4170</v>
      </c>
      <c r="BG288" s="34" t="s">
        <v>4170</v>
      </c>
      <c r="BH288" s="34" t="s">
        <v>4170</v>
      </c>
      <c r="BI288" s="34" t="s">
        <v>4881</v>
      </c>
      <c r="BJ288" s="34" t="s">
        <v>4170</v>
      </c>
      <c r="BR288" s="34" t="s">
        <v>1044</v>
      </c>
      <c r="BS288" s="34" t="s">
        <v>1044</v>
      </c>
      <c r="CR288" s="34" t="s">
        <v>3657</v>
      </c>
      <c r="CU288" s="34" t="s">
        <v>7966</v>
      </c>
      <c r="CV288" s="34" t="s">
        <v>6601</v>
      </c>
      <c r="CW288" s="34" t="s">
        <v>4226</v>
      </c>
      <c r="CX288" s="34" t="s">
        <v>4542</v>
      </c>
      <c r="CY288" s="34" t="s">
        <v>5447</v>
      </c>
      <c r="DA288" s="34" t="s">
        <v>4560</v>
      </c>
      <c r="DC288" s="34" t="s">
        <v>5096</v>
      </c>
      <c r="DF288" s="34" t="s">
        <v>5993</v>
      </c>
    </row>
    <row r="289" spans="1:110">
      <c r="A289" s="34" t="s">
        <v>6602</v>
      </c>
      <c r="B289" s="34" t="s">
        <v>4881</v>
      </c>
      <c r="C289" s="34">
        <v>58</v>
      </c>
      <c r="D289" s="34" t="s">
        <v>442</v>
      </c>
      <c r="E289" s="34" t="s">
        <v>4170</v>
      </c>
      <c r="F289" s="34" t="s">
        <v>4881</v>
      </c>
      <c r="G289" s="34" t="s">
        <v>4170</v>
      </c>
      <c r="H289" s="34" t="s">
        <v>4881</v>
      </c>
      <c r="I289" s="34" t="s">
        <v>4170</v>
      </c>
      <c r="J289" s="34" t="s">
        <v>4170</v>
      </c>
      <c r="K289" s="34" t="s">
        <v>4170</v>
      </c>
      <c r="L289" s="34" t="s">
        <v>4170</v>
      </c>
      <c r="M289" s="34" t="s">
        <v>1041</v>
      </c>
      <c r="N289" s="34" t="s">
        <v>3155</v>
      </c>
      <c r="O289" s="34" t="s">
        <v>4881</v>
      </c>
      <c r="P289" s="34" t="s">
        <v>4170</v>
      </c>
      <c r="Q289" s="34" t="s">
        <v>4170</v>
      </c>
      <c r="R289" s="34" t="s">
        <v>4170</v>
      </c>
      <c r="S289" s="34" t="s">
        <v>4170</v>
      </c>
      <c r="T289" s="34" t="s">
        <v>4170</v>
      </c>
      <c r="U289" s="34" t="s">
        <v>4170</v>
      </c>
      <c r="V289" s="34" t="s">
        <v>4170</v>
      </c>
      <c r="W289" s="34" t="s">
        <v>4170</v>
      </c>
      <c r="X289" s="34" t="s">
        <v>4170</v>
      </c>
      <c r="Y289" s="34" t="s">
        <v>4170</v>
      </c>
      <c r="Z289" s="34" t="s">
        <v>4170</v>
      </c>
      <c r="AB289" s="34" t="s">
        <v>3202</v>
      </c>
      <c r="AD289" s="34" t="s">
        <v>3238</v>
      </c>
      <c r="AG289" s="34" t="s">
        <v>3315</v>
      </c>
      <c r="AH289" s="34" t="s">
        <v>1044</v>
      </c>
      <c r="AI289" s="34" t="s">
        <v>1044</v>
      </c>
      <c r="AJ289" s="34" t="s">
        <v>1044</v>
      </c>
      <c r="AK289" s="34" t="s">
        <v>1044</v>
      </c>
      <c r="AM289" s="34" t="s">
        <v>1044</v>
      </c>
      <c r="AN289" s="34" t="s">
        <v>3338</v>
      </c>
      <c r="AP289" s="34" t="s">
        <v>1044</v>
      </c>
      <c r="AY289" s="34" t="s">
        <v>3487</v>
      </c>
      <c r="BA289" s="34" t="s">
        <v>1044</v>
      </c>
      <c r="BB289" s="34" t="s">
        <v>3545</v>
      </c>
      <c r="BC289" s="34" t="s">
        <v>4170</v>
      </c>
      <c r="BD289" s="34" t="s">
        <v>4170</v>
      </c>
      <c r="BE289" s="34" t="s">
        <v>4881</v>
      </c>
      <c r="BF289" s="34" t="s">
        <v>4170</v>
      </c>
      <c r="BG289" s="34" t="s">
        <v>4170</v>
      </c>
      <c r="BH289" s="34" t="s">
        <v>4170</v>
      </c>
      <c r="BI289" s="34" t="s">
        <v>4170</v>
      </c>
      <c r="BJ289" s="34" t="s">
        <v>4170</v>
      </c>
      <c r="BM289" s="34" t="s">
        <v>3561</v>
      </c>
      <c r="BQ289" s="34" t="s">
        <v>1044</v>
      </c>
      <c r="BR289" s="34" t="s">
        <v>1041</v>
      </c>
      <c r="BS289" s="34" t="s">
        <v>1044</v>
      </c>
      <c r="CR289" s="34" t="s">
        <v>1044</v>
      </c>
      <c r="CS289" s="34" t="s">
        <v>3672</v>
      </c>
      <c r="CU289" s="34" t="s">
        <v>7967</v>
      </c>
      <c r="CV289" s="34" t="s">
        <v>6603</v>
      </c>
      <c r="CW289" s="34" t="s">
        <v>4226</v>
      </c>
      <c r="CX289" s="34" t="s">
        <v>4542</v>
      </c>
      <c r="CY289" s="34" t="s">
        <v>5453</v>
      </c>
      <c r="CZ289" s="34" t="s">
        <v>4560</v>
      </c>
      <c r="DA289" s="34" t="s">
        <v>4560</v>
      </c>
      <c r="DB289" s="34" t="s">
        <v>1046</v>
      </c>
      <c r="DC289" s="34" t="s">
        <v>5096</v>
      </c>
      <c r="DF289" s="34" t="s">
        <v>5992</v>
      </c>
    </row>
    <row r="290" spans="1:110">
      <c r="A290" s="34" t="s">
        <v>6604</v>
      </c>
      <c r="B290" s="34" t="s">
        <v>4881</v>
      </c>
      <c r="C290" s="34">
        <v>32</v>
      </c>
      <c r="D290" s="34" t="s">
        <v>442</v>
      </c>
      <c r="E290" s="34" t="s">
        <v>4170</v>
      </c>
      <c r="F290" s="34" t="s">
        <v>4881</v>
      </c>
      <c r="G290" s="34" t="s">
        <v>4170</v>
      </c>
      <c r="H290" s="34" t="s">
        <v>4881</v>
      </c>
      <c r="I290" s="34" t="s">
        <v>4170</v>
      </c>
      <c r="J290" s="34" t="s">
        <v>4170</v>
      </c>
      <c r="K290" s="34" t="s">
        <v>4170</v>
      </c>
      <c r="L290" s="34" t="s">
        <v>4170</v>
      </c>
      <c r="M290" s="34" t="s">
        <v>1041</v>
      </c>
      <c r="N290" s="34" t="s">
        <v>3155</v>
      </c>
      <c r="O290" s="34" t="s">
        <v>4881</v>
      </c>
      <c r="P290" s="34" t="s">
        <v>4170</v>
      </c>
      <c r="Q290" s="34" t="s">
        <v>4170</v>
      </c>
      <c r="R290" s="34" t="s">
        <v>4170</v>
      </c>
      <c r="S290" s="34" t="s">
        <v>4170</v>
      </c>
      <c r="T290" s="34" t="s">
        <v>4170</v>
      </c>
      <c r="U290" s="34" t="s">
        <v>4170</v>
      </c>
      <c r="V290" s="34" t="s">
        <v>4170</v>
      </c>
      <c r="W290" s="34" t="s">
        <v>4170</v>
      </c>
      <c r="X290" s="34" t="s">
        <v>4170</v>
      </c>
      <c r="Y290" s="34" t="s">
        <v>4170</v>
      </c>
      <c r="Z290" s="34" t="s">
        <v>4170</v>
      </c>
      <c r="AB290" s="34" t="s">
        <v>3199</v>
      </c>
      <c r="AD290" s="34" t="s">
        <v>3247</v>
      </c>
      <c r="AG290" s="34" t="s">
        <v>3291</v>
      </c>
      <c r="AH290" s="34" t="s">
        <v>1041</v>
      </c>
      <c r="AI290" s="34" t="s">
        <v>1044</v>
      </c>
      <c r="AJ290" s="34" t="s">
        <v>1044</v>
      </c>
      <c r="AQ290" s="34" t="s">
        <v>3384</v>
      </c>
      <c r="AS290" s="34" t="s">
        <v>3409</v>
      </c>
      <c r="AU290" s="34" t="s">
        <v>3435</v>
      </c>
      <c r="AV290" s="34" t="s">
        <v>154</v>
      </c>
      <c r="AW290" s="34" t="s">
        <v>3452</v>
      </c>
      <c r="AX290" s="34" t="s">
        <v>3476</v>
      </c>
      <c r="AY290" s="34" t="s">
        <v>3487</v>
      </c>
      <c r="BB290" s="34" t="s">
        <v>3557</v>
      </c>
      <c r="BC290" s="34" t="s">
        <v>4170</v>
      </c>
      <c r="BD290" s="34" t="s">
        <v>4170</v>
      </c>
      <c r="BE290" s="34" t="s">
        <v>4170</v>
      </c>
      <c r="BF290" s="34" t="s">
        <v>4170</v>
      </c>
      <c r="BG290" s="34" t="s">
        <v>4170</v>
      </c>
      <c r="BH290" s="34" t="s">
        <v>4170</v>
      </c>
      <c r="BI290" s="34" t="s">
        <v>4881</v>
      </c>
      <c r="BJ290" s="34" t="s">
        <v>4170</v>
      </c>
      <c r="BR290" s="34" t="s">
        <v>1044</v>
      </c>
      <c r="BS290" s="34" t="s">
        <v>1044</v>
      </c>
      <c r="CR290" s="34" t="s">
        <v>3654</v>
      </c>
      <c r="CU290" s="34" t="s">
        <v>7968</v>
      </c>
      <c r="CV290" s="34" t="s">
        <v>6605</v>
      </c>
      <c r="CW290" s="34" t="s">
        <v>4226</v>
      </c>
      <c r="CX290" s="34" t="s">
        <v>4539</v>
      </c>
      <c r="CY290" s="34" t="s">
        <v>5452</v>
      </c>
      <c r="CZ290" s="34" t="s">
        <v>4556</v>
      </c>
      <c r="DA290" s="34" t="s">
        <v>4556</v>
      </c>
      <c r="DC290" s="34" t="s">
        <v>5096</v>
      </c>
      <c r="DF290" s="34" t="s">
        <v>5992</v>
      </c>
    </row>
    <row r="291" spans="1:110">
      <c r="A291" s="34" t="s">
        <v>6604</v>
      </c>
      <c r="B291" s="34" t="s">
        <v>4609</v>
      </c>
      <c r="C291" s="34">
        <v>32</v>
      </c>
      <c r="D291" s="34" t="s">
        <v>440</v>
      </c>
      <c r="E291" s="34" t="s">
        <v>4881</v>
      </c>
      <c r="F291" s="34" t="s">
        <v>4170</v>
      </c>
      <c r="G291" s="34" t="s">
        <v>4881</v>
      </c>
      <c r="H291" s="34" t="s">
        <v>4170</v>
      </c>
      <c r="I291" s="34" t="s">
        <v>4170</v>
      </c>
      <c r="J291" s="34" t="s">
        <v>4170</v>
      </c>
      <c r="K291" s="34" t="s">
        <v>4170</v>
      </c>
      <c r="L291" s="34" t="s">
        <v>4881</v>
      </c>
      <c r="M291" s="34" t="s">
        <v>1041</v>
      </c>
      <c r="N291" s="34" t="s">
        <v>3155</v>
      </c>
      <c r="O291" s="34" t="s">
        <v>4881</v>
      </c>
      <c r="P291" s="34" t="s">
        <v>4170</v>
      </c>
      <c r="Q291" s="34" t="s">
        <v>4170</v>
      </c>
      <c r="R291" s="34" t="s">
        <v>4170</v>
      </c>
      <c r="S291" s="34" t="s">
        <v>4170</v>
      </c>
      <c r="T291" s="34" t="s">
        <v>4170</v>
      </c>
      <c r="U291" s="34" t="s">
        <v>4170</v>
      </c>
      <c r="V291" s="34" t="s">
        <v>4170</v>
      </c>
      <c r="W291" s="34" t="s">
        <v>4170</v>
      </c>
      <c r="X291" s="34" t="s">
        <v>4170</v>
      </c>
      <c r="Y291" s="34" t="s">
        <v>4170</v>
      </c>
      <c r="Z291" s="34" t="s">
        <v>4170</v>
      </c>
      <c r="AB291" s="34" t="s">
        <v>3187</v>
      </c>
      <c r="AD291" s="34" t="s">
        <v>3244</v>
      </c>
      <c r="AG291" s="34" t="s">
        <v>3309</v>
      </c>
      <c r="AH291" s="34" t="s">
        <v>1044</v>
      </c>
      <c r="AI291" s="34" t="s">
        <v>1044</v>
      </c>
      <c r="AJ291" s="34" t="s">
        <v>1044</v>
      </c>
      <c r="AK291" s="34" t="s">
        <v>1044</v>
      </c>
      <c r="AM291" s="34" t="s">
        <v>1044</v>
      </c>
      <c r="AN291" s="34" t="s">
        <v>3350</v>
      </c>
      <c r="AP291" s="34" t="s">
        <v>1044</v>
      </c>
      <c r="AY291" s="34" t="s">
        <v>3487</v>
      </c>
      <c r="BA291" s="34" t="s">
        <v>1044</v>
      </c>
      <c r="BB291" s="34" t="s">
        <v>3557</v>
      </c>
      <c r="BC291" s="34" t="s">
        <v>4170</v>
      </c>
      <c r="BD291" s="34" t="s">
        <v>4170</v>
      </c>
      <c r="BE291" s="34" t="s">
        <v>4170</v>
      </c>
      <c r="BF291" s="34" t="s">
        <v>4170</v>
      </c>
      <c r="BG291" s="34" t="s">
        <v>4170</v>
      </c>
      <c r="BH291" s="34" t="s">
        <v>4170</v>
      </c>
      <c r="BI291" s="34" t="s">
        <v>4881</v>
      </c>
      <c r="BJ291" s="34" t="s">
        <v>4170</v>
      </c>
      <c r="BR291" s="34" t="s">
        <v>1044</v>
      </c>
      <c r="BS291" s="34" t="s">
        <v>1044</v>
      </c>
      <c r="CR291" s="34" t="s">
        <v>3657</v>
      </c>
      <c r="CU291" s="34" t="s">
        <v>7969</v>
      </c>
      <c r="CV291" s="34" t="s">
        <v>6605</v>
      </c>
      <c r="CW291" s="34" t="s">
        <v>4226</v>
      </c>
      <c r="CX291" s="34" t="s">
        <v>4539</v>
      </c>
      <c r="CY291" s="34" t="s">
        <v>5446</v>
      </c>
      <c r="DA291" s="34" t="s">
        <v>4560</v>
      </c>
      <c r="DC291" s="34" t="s">
        <v>5096</v>
      </c>
      <c r="DF291" s="34" t="s">
        <v>5992</v>
      </c>
    </row>
    <row r="292" spans="1:110">
      <c r="A292" s="34" t="s">
        <v>6606</v>
      </c>
      <c r="B292" s="34" t="s">
        <v>4881</v>
      </c>
      <c r="C292" s="34">
        <v>47</v>
      </c>
      <c r="D292" s="34" t="s">
        <v>440</v>
      </c>
      <c r="E292" s="34" t="s">
        <v>4881</v>
      </c>
      <c r="F292" s="34" t="s">
        <v>4170</v>
      </c>
      <c r="G292" s="34" t="s">
        <v>4881</v>
      </c>
      <c r="H292" s="34" t="s">
        <v>4170</v>
      </c>
      <c r="I292" s="34" t="s">
        <v>4170</v>
      </c>
      <c r="J292" s="34" t="s">
        <v>4170</v>
      </c>
      <c r="K292" s="34" t="s">
        <v>4170</v>
      </c>
      <c r="L292" s="34" t="s">
        <v>4881</v>
      </c>
      <c r="M292" s="34" t="s">
        <v>1041</v>
      </c>
      <c r="N292" s="34" t="s">
        <v>3155</v>
      </c>
      <c r="O292" s="34" t="s">
        <v>4881</v>
      </c>
      <c r="P292" s="34" t="s">
        <v>4170</v>
      </c>
      <c r="Q292" s="34" t="s">
        <v>4170</v>
      </c>
      <c r="R292" s="34" t="s">
        <v>4170</v>
      </c>
      <c r="S292" s="34" t="s">
        <v>4170</v>
      </c>
      <c r="T292" s="34" t="s">
        <v>4170</v>
      </c>
      <c r="U292" s="34" t="s">
        <v>4170</v>
      </c>
      <c r="V292" s="34" t="s">
        <v>4170</v>
      </c>
      <c r="W292" s="34" t="s">
        <v>4170</v>
      </c>
      <c r="X292" s="34" t="s">
        <v>4170</v>
      </c>
      <c r="Y292" s="34" t="s">
        <v>4170</v>
      </c>
      <c r="Z292" s="34" t="s">
        <v>4170</v>
      </c>
      <c r="AB292" s="34" t="s">
        <v>3187</v>
      </c>
      <c r="AD292" s="34" t="s">
        <v>3238</v>
      </c>
      <c r="AG292" s="34" t="s">
        <v>3309</v>
      </c>
      <c r="AH292" s="34" t="s">
        <v>1044</v>
      </c>
      <c r="AI292" s="34" t="s">
        <v>1044</v>
      </c>
      <c r="AJ292" s="34" t="s">
        <v>1044</v>
      </c>
      <c r="AK292" s="34" t="s">
        <v>1044</v>
      </c>
      <c r="AM292" s="34" t="s">
        <v>1041</v>
      </c>
      <c r="AP292" s="34" t="s">
        <v>1041</v>
      </c>
      <c r="AY292" s="34" t="s">
        <v>3493</v>
      </c>
      <c r="BA292" s="34" t="s">
        <v>1044</v>
      </c>
      <c r="BB292" s="34" t="s">
        <v>3557</v>
      </c>
      <c r="BC292" s="34" t="s">
        <v>4170</v>
      </c>
      <c r="BD292" s="34" t="s">
        <v>4170</v>
      </c>
      <c r="BE292" s="34" t="s">
        <v>4170</v>
      </c>
      <c r="BF292" s="34" t="s">
        <v>4170</v>
      </c>
      <c r="BG292" s="34" t="s">
        <v>4170</v>
      </c>
      <c r="BH292" s="34" t="s">
        <v>4170</v>
      </c>
      <c r="BI292" s="34" t="s">
        <v>4881</v>
      </c>
      <c r="BJ292" s="34" t="s">
        <v>4170</v>
      </c>
      <c r="BR292" s="34" t="s">
        <v>1044</v>
      </c>
      <c r="BS292" s="34" t="s">
        <v>1041</v>
      </c>
      <c r="BT292" s="34" t="s">
        <v>1041</v>
      </c>
      <c r="BW292" s="34" t="s">
        <v>1041</v>
      </c>
      <c r="CQ292" s="34" t="s">
        <v>3642</v>
      </c>
      <c r="CR292" s="34" t="s">
        <v>3657</v>
      </c>
      <c r="CU292" s="34" t="s">
        <v>7970</v>
      </c>
      <c r="CV292" s="34" t="s">
        <v>6608</v>
      </c>
      <c r="CW292" s="34" t="s">
        <v>4226</v>
      </c>
      <c r="CX292" s="34" t="s">
        <v>4542</v>
      </c>
      <c r="CY292" s="34" t="s">
        <v>5447</v>
      </c>
      <c r="CZ292" s="34" t="s">
        <v>3302</v>
      </c>
      <c r="DA292" s="34" t="s">
        <v>3302</v>
      </c>
      <c r="DC292" s="34" t="s">
        <v>5096</v>
      </c>
      <c r="DF292" s="34" t="s">
        <v>5993</v>
      </c>
    </row>
    <row r="293" spans="1:110">
      <c r="A293" s="34" t="s">
        <v>6606</v>
      </c>
      <c r="B293" s="34" t="s">
        <v>4609</v>
      </c>
      <c r="C293" s="34">
        <v>11</v>
      </c>
      <c r="D293" s="34" t="s">
        <v>440</v>
      </c>
      <c r="E293" s="34" t="s">
        <v>4881</v>
      </c>
      <c r="F293" s="34" t="s">
        <v>4170</v>
      </c>
      <c r="G293" s="34" t="s">
        <v>4170</v>
      </c>
      <c r="H293" s="34" t="s">
        <v>4170</v>
      </c>
      <c r="I293" s="34" t="s">
        <v>4881</v>
      </c>
      <c r="J293" s="34" t="s">
        <v>4170</v>
      </c>
      <c r="K293" s="34" t="s">
        <v>4170</v>
      </c>
      <c r="L293" s="34" t="s">
        <v>4881</v>
      </c>
      <c r="N293" s="34" t="s">
        <v>3155</v>
      </c>
      <c r="O293" s="34" t="s">
        <v>4881</v>
      </c>
      <c r="P293" s="34" t="s">
        <v>4170</v>
      </c>
      <c r="Q293" s="34" t="s">
        <v>4170</v>
      </c>
      <c r="R293" s="34" t="s">
        <v>4170</v>
      </c>
      <c r="S293" s="34" t="s">
        <v>4170</v>
      </c>
      <c r="T293" s="34" t="s">
        <v>4170</v>
      </c>
      <c r="U293" s="34" t="s">
        <v>4170</v>
      </c>
      <c r="V293" s="34" t="s">
        <v>4170</v>
      </c>
      <c r="W293" s="34" t="s">
        <v>4170</v>
      </c>
      <c r="X293" s="34" t="s">
        <v>4170</v>
      </c>
      <c r="Y293" s="34" t="s">
        <v>4170</v>
      </c>
      <c r="Z293" s="34" t="s">
        <v>4170</v>
      </c>
      <c r="AB293" s="34" t="s">
        <v>3187</v>
      </c>
      <c r="AE293" s="34" t="s">
        <v>3262</v>
      </c>
      <c r="BB293" s="34" t="s">
        <v>3557</v>
      </c>
      <c r="BC293" s="34" t="s">
        <v>4170</v>
      </c>
      <c r="BD293" s="34" t="s">
        <v>4170</v>
      </c>
      <c r="BE293" s="34" t="s">
        <v>4170</v>
      </c>
      <c r="BF293" s="34" t="s">
        <v>4170</v>
      </c>
      <c r="BG293" s="34" t="s">
        <v>4170</v>
      </c>
      <c r="BH293" s="34" t="s">
        <v>4170</v>
      </c>
      <c r="BI293" s="34" t="s">
        <v>4881</v>
      </c>
      <c r="BJ293" s="34" t="s">
        <v>4170</v>
      </c>
      <c r="BR293" s="34" t="s">
        <v>1044</v>
      </c>
      <c r="BS293" s="34" t="s">
        <v>1041</v>
      </c>
      <c r="BT293" s="34" t="s">
        <v>1041</v>
      </c>
      <c r="BW293" s="34" t="s">
        <v>1041</v>
      </c>
      <c r="CQ293" s="34" t="s">
        <v>3642</v>
      </c>
      <c r="CR293" s="34" t="s">
        <v>3657</v>
      </c>
      <c r="CU293" s="34" t="s">
        <v>7971</v>
      </c>
      <c r="CV293" s="34" t="s">
        <v>6608</v>
      </c>
      <c r="CW293" s="34" t="s">
        <v>4226</v>
      </c>
      <c r="CX293" s="34" t="s">
        <v>4619</v>
      </c>
      <c r="CY293" s="34" t="s">
        <v>5448</v>
      </c>
      <c r="DC293" s="34" t="s">
        <v>5096</v>
      </c>
      <c r="DE293" s="34" t="s">
        <v>4649</v>
      </c>
      <c r="DF293" s="34" t="s">
        <v>5993</v>
      </c>
    </row>
    <row r="294" spans="1:110">
      <c r="A294" s="34" t="s">
        <v>6609</v>
      </c>
      <c r="B294" s="34" t="s">
        <v>4881</v>
      </c>
      <c r="C294" s="34">
        <v>37</v>
      </c>
      <c r="D294" s="34" t="s">
        <v>440</v>
      </c>
      <c r="E294" s="34" t="s">
        <v>4881</v>
      </c>
      <c r="F294" s="34" t="s">
        <v>4170</v>
      </c>
      <c r="G294" s="34" t="s">
        <v>4881</v>
      </c>
      <c r="H294" s="34" t="s">
        <v>4170</v>
      </c>
      <c r="I294" s="34" t="s">
        <v>4170</v>
      </c>
      <c r="J294" s="34" t="s">
        <v>4170</v>
      </c>
      <c r="K294" s="34" t="s">
        <v>4170</v>
      </c>
      <c r="L294" s="34" t="s">
        <v>4881</v>
      </c>
      <c r="M294" s="34" t="s">
        <v>1041</v>
      </c>
      <c r="N294" s="34" t="s">
        <v>3155</v>
      </c>
      <c r="O294" s="34" t="s">
        <v>4881</v>
      </c>
      <c r="P294" s="34" t="s">
        <v>4170</v>
      </c>
      <c r="Q294" s="34" t="s">
        <v>4170</v>
      </c>
      <c r="R294" s="34" t="s">
        <v>4170</v>
      </c>
      <c r="S294" s="34" t="s">
        <v>4170</v>
      </c>
      <c r="T294" s="34" t="s">
        <v>4170</v>
      </c>
      <c r="U294" s="34" t="s">
        <v>4170</v>
      </c>
      <c r="V294" s="34" t="s">
        <v>4170</v>
      </c>
      <c r="W294" s="34" t="s">
        <v>4170</v>
      </c>
      <c r="X294" s="34" t="s">
        <v>4170</v>
      </c>
      <c r="Y294" s="34" t="s">
        <v>4170</v>
      </c>
      <c r="Z294" s="34" t="s">
        <v>4170</v>
      </c>
      <c r="AB294" s="34" t="s">
        <v>3187</v>
      </c>
      <c r="AD294" s="34" t="s">
        <v>3238</v>
      </c>
      <c r="AG294" s="34" t="s">
        <v>3309</v>
      </c>
      <c r="AH294" s="34" t="s">
        <v>1044</v>
      </c>
      <c r="AI294" s="34" t="s">
        <v>1044</v>
      </c>
      <c r="AJ294" s="34" t="s">
        <v>1044</v>
      </c>
      <c r="AK294" s="34" t="s">
        <v>1044</v>
      </c>
      <c r="AM294" s="34" t="s">
        <v>1044</v>
      </c>
      <c r="AN294" s="34" t="s">
        <v>3335</v>
      </c>
      <c r="AP294" s="34" t="s">
        <v>1044</v>
      </c>
      <c r="AY294" s="34" t="s">
        <v>3487</v>
      </c>
      <c r="BA294" s="34" t="s">
        <v>1044</v>
      </c>
      <c r="BB294" s="34" t="s">
        <v>3557</v>
      </c>
      <c r="BC294" s="34" t="s">
        <v>4170</v>
      </c>
      <c r="BD294" s="34" t="s">
        <v>4170</v>
      </c>
      <c r="BE294" s="34" t="s">
        <v>4170</v>
      </c>
      <c r="BF294" s="34" t="s">
        <v>4170</v>
      </c>
      <c r="BG294" s="34" t="s">
        <v>4170</v>
      </c>
      <c r="BH294" s="34" t="s">
        <v>4170</v>
      </c>
      <c r="BI294" s="34" t="s">
        <v>4881</v>
      </c>
      <c r="BJ294" s="34" t="s">
        <v>4170</v>
      </c>
      <c r="BR294" s="34" t="s">
        <v>1044</v>
      </c>
      <c r="BS294" s="34" t="s">
        <v>1044</v>
      </c>
      <c r="CR294" s="34" t="s">
        <v>3657</v>
      </c>
      <c r="CU294" s="34" t="s">
        <v>7972</v>
      </c>
      <c r="CV294" s="34" t="s">
        <v>6610</v>
      </c>
      <c r="CW294" s="34" t="s">
        <v>4226</v>
      </c>
      <c r="CX294" s="34" t="s">
        <v>4542</v>
      </c>
      <c r="CY294" s="34" t="s">
        <v>5447</v>
      </c>
      <c r="CZ294" s="34" t="s">
        <v>4560</v>
      </c>
      <c r="DA294" s="34" t="s">
        <v>4560</v>
      </c>
      <c r="DC294" s="34" t="s">
        <v>5096</v>
      </c>
    </row>
    <row r="295" spans="1:110">
      <c r="A295" s="34" t="s">
        <v>6609</v>
      </c>
      <c r="B295" s="34" t="s">
        <v>4609</v>
      </c>
      <c r="C295" s="34">
        <v>11</v>
      </c>
      <c r="D295" s="34" t="s">
        <v>442</v>
      </c>
      <c r="E295" s="34" t="s">
        <v>4170</v>
      </c>
      <c r="F295" s="34" t="s">
        <v>4881</v>
      </c>
      <c r="G295" s="34" t="s">
        <v>4170</v>
      </c>
      <c r="H295" s="34" t="s">
        <v>4170</v>
      </c>
      <c r="I295" s="34" t="s">
        <v>4170</v>
      </c>
      <c r="J295" s="34" t="s">
        <v>4881</v>
      </c>
      <c r="K295" s="34" t="s">
        <v>4170</v>
      </c>
      <c r="L295" s="34" t="s">
        <v>4170</v>
      </c>
      <c r="N295" s="34" t="s">
        <v>3155</v>
      </c>
      <c r="O295" s="34" t="s">
        <v>4881</v>
      </c>
      <c r="P295" s="34" t="s">
        <v>4170</v>
      </c>
      <c r="Q295" s="34" t="s">
        <v>4170</v>
      </c>
      <c r="R295" s="34" t="s">
        <v>4170</v>
      </c>
      <c r="S295" s="34" t="s">
        <v>4170</v>
      </c>
      <c r="T295" s="34" t="s">
        <v>4170</v>
      </c>
      <c r="U295" s="34" t="s">
        <v>4170</v>
      </c>
      <c r="V295" s="34" t="s">
        <v>4170</v>
      </c>
      <c r="W295" s="34" t="s">
        <v>4170</v>
      </c>
      <c r="X295" s="34" t="s">
        <v>4170</v>
      </c>
      <c r="Y295" s="34" t="s">
        <v>4170</v>
      </c>
      <c r="Z295" s="34" t="s">
        <v>4170</v>
      </c>
      <c r="AB295" s="34" t="s">
        <v>3187</v>
      </c>
      <c r="AE295" s="34" t="s">
        <v>3259</v>
      </c>
      <c r="BB295" s="34" t="s">
        <v>7703</v>
      </c>
      <c r="BC295" s="34" t="s">
        <v>4170</v>
      </c>
      <c r="BD295" s="34" t="s">
        <v>4170</v>
      </c>
      <c r="BE295" s="34" t="s">
        <v>4881</v>
      </c>
      <c r="BF295" s="34" t="s">
        <v>4170</v>
      </c>
      <c r="BG295" s="34" t="s">
        <v>4881</v>
      </c>
      <c r="BH295" s="34" t="s">
        <v>4170</v>
      </c>
      <c r="BI295" s="34" t="s">
        <v>4170</v>
      </c>
      <c r="BJ295" s="34" t="s">
        <v>4170</v>
      </c>
      <c r="BM295" s="34" t="s">
        <v>3564</v>
      </c>
      <c r="BO295" s="34" t="s">
        <v>3564</v>
      </c>
      <c r="BQ295" s="34" t="s">
        <v>3574</v>
      </c>
      <c r="BR295" s="34" t="s">
        <v>1044</v>
      </c>
      <c r="BS295" s="34" t="s">
        <v>1044</v>
      </c>
      <c r="CR295" s="34" t="s">
        <v>3657</v>
      </c>
      <c r="CU295" s="34" t="s">
        <v>7973</v>
      </c>
      <c r="CV295" s="34" t="s">
        <v>6610</v>
      </c>
      <c r="CW295" s="34" t="s">
        <v>4226</v>
      </c>
      <c r="CX295" s="34" t="s">
        <v>4619</v>
      </c>
      <c r="CY295" s="34" t="s">
        <v>5454</v>
      </c>
      <c r="DB295" s="34" t="s">
        <v>1043</v>
      </c>
      <c r="DC295" s="34" t="s">
        <v>5094</v>
      </c>
      <c r="DE295" s="34" t="s">
        <v>4649</v>
      </c>
    </row>
    <row r="296" spans="1:110">
      <c r="A296" s="34" t="s">
        <v>6609</v>
      </c>
      <c r="B296" s="34" t="s">
        <v>4848</v>
      </c>
      <c r="C296" s="34">
        <v>54</v>
      </c>
      <c r="D296" s="34" t="s">
        <v>442</v>
      </c>
      <c r="E296" s="34" t="s">
        <v>4170</v>
      </c>
      <c r="F296" s="34" t="s">
        <v>4881</v>
      </c>
      <c r="G296" s="34" t="s">
        <v>4170</v>
      </c>
      <c r="H296" s="34" t="s">
        <v>4881</v>
      </c>
      <c r="I296" s="34" t="s">
        <v>4170</v>
      </c>
      <c r="J296" s="34" t="s">
        <v>4170</v>
      </c>
      <c r="K296" s="34" t="s">
        <v>4170</v>
      </c>
      <c r="L296" s="34" t="s">
        <v>4170</v>
      </c>
      <c r="M296" s="34" t="s">
        <v>1041</v>
      </c>
      <c r="N296" s="34" t="s">
        <v>3155</v>
      </c>
      <c r="O296" s="34" t="s">
        <v>4881</v>
      </c>
      <c r="P296" s="34" t="s">
        <v>4170</v>
      </c>
      <c r="Q296" s="34" t="s">
        <v>4170</v>
      </c>
      <c r="R296" s="34" t="s">
        <v>4170</v>
      </c>
      <c r="S296" s="34" t="s">
        <v>4170</v>
      </c>
      <c r="T296" s="34" t="s">
        <v>4170</v>
      </c>
      <c r="U296" s="34" t="s">
        <v>4170</v>
      </c>
      <c r="V296" s="34" t="s">
        <v>4170</v>
      </c>
      <c r="W296" s="34" t="s">
        <v>4170</v>
      </c>
      <c r="X296" s="34" t="s">
        <v>4170</v>
      </c>
      <c r="Y296" s="34" t="s">
        <v>4170</v>
      </c>
      <c r="Z296" s="34" t="s">
        <v>4170</v>
      </c>
      <c r="AB296" s="34" t="s">
        <v>3187</v>
      </c>
      <c r="AD296" s="34" t="s">
        <v>3244</v>
      </c>
      <c r="AG296" s="34" t="s">
        <v>3300</v>
      </c>
      <c r="AH296" s="34" t="s">
        <v>1044</v>
      </c>
      <c r="AI296" s="34" t="s">
        <v>1044</v>
      </c>
      <c r="AJ296" s="34" t="s">
        <v>1044</v>
      </c>
      <c r="AK296" s="34" t="s">
        <v>1044</v>
      </c>
      <c r="AM296" s="34" t="s">
        <v>1041</v>
      </c>
      <c r="AP296" s="34" t="s">
        <v>1041</v>
      </c>
      <c r="AY296" s="34" t="s">
        <v>3502</v>
      </c>
      <c r="BA296" s="34" t="s">
        <v>1044</v>
      </c>
      <c r="BB296" s="34" t="s">
        <v>3557</v>
      </c>
      <c r="BC296" s="34" t="s">
        <v>4170</v>
      </c>
      <c r="BD296" s="34" t="s">
        <v>4170</v>
      </c>
      <c r="BE296" s="34" t="s">
        <v>4170</v>
      </c>
      <c r="BF296" s="34" t="s">
        <v>4170</v>
      </c>
      <c r="BG296" s="34" t="s">
        <v>4170</v>
      </c>
      <c r="BH296" s="34" t="s">
        <v>4170</v>
      </c>
      <c r="BI296" s="34" t="s">
        <v>4881</v>
      </c>
      <c r="BJ296" s="34" t="s">
        <v>4170</v>
      </c>
      <c r="BR296" s="34" t="s">
        <v>1044</v>
      </c>
      <c r="BS296" s="34" t="s">
        <v>1044</v>
      </c>
      <c r="CR296" s="34" t="s">
        <v>3657</v>
      </c>
      <c r="CU296" s="34" t="s">
        <v>7974</v>
      </c>
      <c r="CV296" s="34" t="s">
        <v>6610</v>
      </c>
      <c r="CW296" s="34" t="s">
        <v>4226</v>
      </c>
      <c r="CX296" s="34" t="s">
        <v>4542</v>
      </c>
      <c r="CY296" s="34" t="s">
        <v>5453</v>
      </c>
      <c r="DA296" s="34" t="s">
        <v>3302</v>
      </c>
      <c r="DC296" s="34" t="s">
        <v>5096</v>
      </c>
    </row>
    <row r="297" spans="1:110">
      <c r="A297" s="34" t="s">
        <v>6611</v>
      </c>
      <c r="B297" s="34" t="s">
        <v>4881</v>
      </c>
      <c r="C297" s="34">
        <v>38</v>
      </c>
      <c r="D297" s="34" t="s">
        <v>440</v>
      </c>
      <c r="E297" s="34" t="s">
        <v>4881</v>
      </c>
      <c r="F297" s="34" t="s">
        <v>4170</v>
      </c>
      <c r="G297" s="34" t="s">
        <v>4881</v>
      </c>
      <c r="H297" s="34" t="s">
        <v>4170</v>
      </c>
      <c r="I297" s="34" t="s">
        <v>4170</v>
      </c>
      <c r="J297" s="34" t="s">
        <v>4170</v>
      </c>
      <c r="K297" s="34" t="s">
        <v>4170</v>
      </c>
      <c r="L297" s="34" t="s">
        <v>4881</v>
      </c>
      <c r="M297" s="34" t="s">
        <v>1041</v>
      </c>
      <c r="N297" s="34" t="s">
        <v>3155</v>
      </c>
      <c r="O297" s="34" t="s">
        <v>4881</v>
      </c>
      <c r="P297" s="34" t="s">
        <v>4170</v>
      </c>
      <c r="Q297" s="34" t="s">
        <v>4170</v>
      </c>
      <c r="R297" s="34" t="s">
        <v>4170</v>
      </c>
      <c r="S297" s="34" t="s">
        <v>4170</v>
      </c>
      <c r="T297" s="34" t="s">
        <v>4170</v>
      </c>
      <c r="U297" s="34" t="s">
        <v>4170</v>
      </c>
      <c r="V297" s="34" t="s">
        <v>4170</v>
      </c>
      <c r="W297" s="34" t="s">
        <v>4170</v>
      </c>
      <c r="X297" s="34" t="s">
        <v>4170</v>
      </c>
      <c r="Y297" s="34" t="s">
        <v>4170</v>
      </c>
      <c r="Z297" s="34" t="s">
        <v>4170</v>
      </c>
      <c r="AB297" s="34" t="s">
        <v>3187</v>
      </c>
      <c r="AD297" s="34" t="s">
        <v>3238</v>
      </c>
      <c r="AG297" s="34" t="s">
        <v>3309</v>
      </c>
      <c r="AH297" s="34" t="s">
        <v>1044</v>
      </c>
      <c r="AI297" s="34" t="s">
        <v>1044</v>
      </c>
      <c r="AJ297" s="34" t="s">
        <v>1044</v>
      </c>
      <c r="AK297" s="34" t="s">
        <v>1044</v>
      </c>
      <c r="AM297" s="34" t="s">
        <v>1044</v>
      </c>
      <c r="AN297" s="34" t="s">
        <v>3335</v>
      </c>
      <c r="AP297" s="34" t="s">
        <v>1041</v>
      </c>
      <c r="AY297" s="34" t="s">
        <v>3487</v>
      </c>
      <c r="BA297" s="34" t="s">
        <v>1044</v>
      </c>
      <c r="BB297" s="34" t="s">
        <v>3557</v>
      </c>
      <c r="BC297" s="34" t="s">
        <v>4170</v>
      </c>
      <c r="BD297" s="34" t="s">
        <v>4170</v>
      </c>
      <c r="BE297" s="34" t="s">
        <v>4170</v>
      </c>
      <c r="BF297" s="34" t="s">
        <v>4170</v>
      </c>
      <c r="BG297" s="34" t="s">
        <v>4170</v>
      </c>
      <c r="BH297" s="34" t="s">
        <v>4170</v>
      </c>
      <c r="BI297" s="34" t="s">
        <v>4881</v>
      </c>
      <c r="BJ297" s="34" t="s">
        <v>4170</v>
      </c>
      <c r="BR297" s="34" t="s">
        <v>1041</v>
      </c>
      <c r="BS297" s="34" t="s">
        <v>1041</v>
      </c>
      <c r="BT297" s="34" t="s">
        <v>1041</v>
      </c>
      <c r="BW297" s="34" t="s">
        <v>1041</v>
      </c>
      <c r="CQ297" s="34" t="s">
        <v>3645</v>
      </c>
      <c r="CR297" s="34" t="s">
        <v>3657</v>
      </c>
      <c r="CU297" s="34" t="s">
        <v>7975</v>
      </c>
      <c r="CV297" s="34" t="s">
        <v>6614</v>
      </c>
      <c r="CW297" s="34" t="s">
        <v>4226</v>
      </c>
      <c r="CX297" s="34" t="s">
        <v>4542</v>
      </c>
      <c r="CY297" s="34" t="s">
        <v>5447</v>
      </c>
      <c r="CZ297" s="34" t="s">
        <v>4560</v>
      </c>
      <c r="DA297" s="34" t="s">
        <v>4560</v>
      </c>
      <c r="DC297" s="34" t="s">
        <v>5096</v>
      </c>
      <c r="DF297" s="34" t="s">
        <v>5993</v>
      </c>
    </row>
    <row r="298" spans="1:110">
      <c r="A298" s="34" t="s">
        <v>6611</v>
      </c>
      <c r="B298" s="34" t="s">
        <v>4609</v>
      </c>
      <c r="C298" s="34">
        <v>2</v>
      </c>
      <c r="D298" s="34" t="s">
        <v>440</v>
      </c>
      <c r="E298" s="34" t="s">
        <v>4881</v>
      </c>
      <c r="F298" s="34" t="s">
        <v>4170</v>
      </c>
      <c r="G298" s="34" t="s">
        <v>4170</v>
      </c>
      <c r="H298" s="34" t="s">
        <v>4170</v>
      </c>
      <c r="I298" s="34" t="s">
        <v>4881</v>
      </c>
      <c r="J298" s="34" t="s">
        <v>4170</v>
      </c>
      <c r="K298" s="34" t="s">
        <v>4170</v>
      </c>
      <c r="L298" s="34" t="s">
        <v>4170</v>
      </c>
      <c r="N298" s="34" t="s">
        <v>3155</v>
      </c>
      <c r="O298" s="34" t="s">
        <v>4881</v>
      </c>
      <c r="P298" s="34" t="s">
        <v>4170</v>
      </c>
      <c r="Q298" s="34" t="s">
        <v>4170</v>
      </c>
      <c r="R298" s="34" t="s">
        <v>4170</v>
      </c>
      <c r="S298" s="34" t="s">
        <v>4170</v>
      </c>
      <c r="T298" s="34" t="s">
        <v>4170</v>
      </c>
      <c r="U298" s="34" t="s">
        <v>4170</v>
      </c>
      <c r="V298" s="34" t="s">
        <v>4170</v>
      </c>
      <c r="W298" s="34" t="s">
        <v>4170</v>
      </c>
      <c r="X298" s="34" t="s">
        <v>4170</v>
      </c>
      <c r="Y298" s="34" t="s">
        <v>4170</v>
      </c>
      <c r="Z298" s="34" t="s">
        <v>4170</v>
      </c>
      <c r="AB298" s="34" t="s">
        <v>3187</v>
      </c>
      <c r="BR298" s="34" t="s">
        <v>1044</v>
      </c>
      <c r="BS298" s="34" t="s">
        <v>1041</v>
      </c>
      <c r="BT298" s="34" t="s">
        <v>1041</v>
      </c>
      <c r="BW298" s="34" t="s">
        <v>1041</v>
      </c>
      <c r="CQ298" s="34" t="s">
        <v>3645</v>
      </c>
      <c r="CR298" s="34" t="s">
        <v>3657</v>
      </c>
      <c r="CU298" s="34" t="s">
        <v>7976</v>
      </c>
      <c r="CV298" s="34" t="s">
        <v>6614</v>
      </c>
      <c r="CW298" s="34" t="s">
        <v>4226</v>
      </c>
      <c r="CX298" s="34" t="s">
        <v>4608</v>
      </c>
      <c r="CY298" s="34" t="s">
        <v>5444</v>
      </c>
      <c r="DF298" s="34" t="s">
        <v>5993</v>
      </c>
    </row>
    <row r="299" spans="1:110">
      <c r="A299" s="34" t="s">
        <v>6611</v>
      </c>
      <c r="B299" s="34" t="s">
        <v>4848</v>
      </c>
      <c r="C299" s="34">
        <v>10</v>
      </c>
      <c r="D299" s="34" t="s">
        <v>442</v>
      </c>
      <c r="E299" s="34" t="s">
        <v>4170</v>
      </c>
      <c r="F299" s="34" t="s">
        <v>4881</v>
      </c>
      <c r="G299" s="34" t="s">
        <v>4170</v>
      </c>
      <c r="H299" s="34" t="s">
        <v>4170</v>
      </c>
      <c r="I299" s="34" t="s">
        <v>4170</v>
      </c>
      <c r="J299" s="34" t="s">
        <v>4881</v>
      </c>
      <c r="K299" s="34" t="s">
        <v>4170</v>
      </c>
      <c r="L299" s="34" t="s">
        <v>4170</v>
      </c>
      <c r="N299" s="34" t="s">
        <v>3155</v>
      </c>
      <c r="O299" s="34" t="s">
        <v>4881</v>
      </c>
      <c r="P299" s="34" t="s">
        <v>4170</v>
      </c>
      <c r="Q299" s="34" t="s">
        <v>4170</v>
      </c>
      <c r="R299" s="34" t="s">
        <v>4170</v>
      </c>
      <c r="S299" s="34" t="s">
        <v>4170</v>
      </c>
      <c r="T299" s="34" t="s">
        <v>4170</v>
      </c>
      <c r="U299" s="34" t="s">
        <v>4170</v>
      </c>
      <c r="V299" s="34" t="s">
        <v>4170</v>
      </c>
      <c r="W299" s="34" t="s">
        <v>4170</v>
      </c>
      <c r="X299" s="34" t="s">
        <v>4170</v>
      </c>
      <c r="Y299" s="34" t="s">
        <v>4170</v>
      </c>
      <c r="Z299" s="34" t="s">
        <v>4170</v>
      </c>
      <c r="AB299" s="34" t="s">
        <v>3187</v>
      </c>
      <c r="AE299" s="34" t="s">
        <v>3259</v>
      </c>
      <c r="BB299" s="34" t="s">
        <v>3557</v>
      </c>
      <c r="BC299" s="34" t="s">
        <v>4170</v>
      </c>
      <c r="BD299" s="34" t="s">
        <v>4170</v>
      </c>
      <c r="BE299" s="34" t="s">
        <v>4170</v>
      </c>
      <c r="BF299" s="34" t="s">
        <v>4170</v>
      </c>
      <c r="BG299" s="34" t="s">
        <v>4170</v>
      </c>
      <c r="BH299" s="34" t="s">
        <v>4170</v>
      </c>
      <c r="BI299" s="34" t="s">
        <v>4881</v>
      </c>
      <c r="BJ299" s="34" t="s">
        <v>4170</v>
      </c>
      <c r="BR299" s="34" t="s">
        <v>1044</v>
      </c>
      <c r="BS299" s="34" t="s">
        <v>1041</v>
      </c>
      <c r="BT299" s="34" t="s">
        <v>1041</v>
      </c>
      <c r="BW299" s="34" t="s">
        <v>1041</v>
      </c>
      <c r="CQ299" s="34" t="s">
        <v>3645</v>
      </c>
      <c r="CR299" s="34" t="s">
        <v>3657</v>
      </c>
      <c r="CU299" s="34" t="s">
        <v>7977</v>
      </c>
      <c r="CV299" s="34" t="s">
        <v>6614</v>
      </c>
      <c r="CW299" s="34" t="s">
        <v>4226</v>
      </c>
      <c r="CX299" s="34" t="s">
        <v>4619</v>
      </c>
      <c r="CY299" s="34" t="s">
        <v>5454</v>
      </c>
      <c r="DC299" s="34" t="s">
        <v>5096</v>
      </c>
      <c r="DE299" s="34" t="s">
        <v>4649</v>
      </c>
      <c r="DF299" s="34" t="s">
        <v>5993</v>
      </c>
    </row>
    <row r="300" spans="1:110">
      <c r="A300" s="34" t="s">
        <v>6611</v>
      </c>
      <c r="B300" s="34" t="s">
        <v>4626</v>
      </c>
      <c r="C300" s="34">
        <v>17</v>
      </c>
      <c r="D300" s="34" t="s">
        <v>440</v>
      </c>
      <c r="E300" s="34" t="s">
        <v>4881</v>
      </c>
      <c r="F300" s="34" t="s">
        <v>4170</v>
      </c>
      <c r="G300" s="34" t="s">
        <v>4170</v>
      </c>
      <c r="H300" s="34" t="s">
        <v>4170</v>
      </c>
      <c r="I300" s="34" t="s">
        <v>4881</v>
      </c>
      <c r="J300" s="34" t="s">
        <v>4170</v>
      </c>
      <c r="K300" s="34" t="s">
        <v>4170</v>
      </c>
      <c r="L300" s="34" t="s">
        <v>4881</v>
      </c>
      <c r="M300" s="34" t="s">
        <v>1044</v>
      </c>
      <c r="N300" s="34" t="s">
        <v>3155</v>
      </c>
      <c r="O300" s="34" t="s">
        <v>4881</v>
      </c>
      <c r="P300" s="34" t="s">
        <v>4170</v>
      </c>
      <c r="Q300" s="34" t="s">
        <v>4170</v>
      </c>
      <c r="R300" s="34" t="s">
        <v>4170</v>
      </c>
      <c r="S300" s="34" t="s">
        <v>4170</v>
      </c>
      <c r="T300" s="34" t="s">
        <v>4170</v>
      </c>
      <c r="U300" s="34" t="s">
        <v>4170</v>
      </c>
      <c r="V300" s="34" t="s">
        <v>4170</v>
      </c>
      <c r="W300" s="34" t="s">
        <v>4170</v>
      </c>
      <c r="X300" s="34" t="s">
        <v>4170</v>
      </c>
      <c r="Y300" s="34" t="s">
        <v>4170</v>
      </c>
      <c r="Z300" s="34" t="s">
        <v>4170</v>
      </c>
      <c r="AB300" s="34" t="s">
        <v>3187</v>
      </c>
      <c r="AD300" s="34" t="s">
        <v>3229</v>
      </c>
      <c r="AE300" s="34" t="s">
        <v>3265</v>
      </c>
      <c r="AG300" s="34" t="s">
        <v>3306</v>
      </c>
      <c r="AH300" s="34" t="s">
        <v>1044</v>
      </c>
      <c r="AI300" s="34" t="s">
        <v>1044</v>
      </c>
      <c r="AJ300" s="34" t="s">
        <v>1044</v>
      </c>
      <c r="AK300" s="34" t="s">
        <v>1044</v>
      </c>
      <c r="AM300" s="34" t="s">
        <v>1044</v>
      </c>
      <c r="AN300" s="34" t="s">
        <v>3341</v>
      </c>
      <c r="AP300" s="34" t="s">
        <v>1044</v>
      </c>
      <c r="AY300" s="34" t="s">
        <v>3487</v>
      </c>
      <c r="BA300" s="34" t="s">
        <v>1044</v>
      </c>
      <c r="BB300" s="34" t="s">
        <v>3557</v>
      </c>
      <c r="BC300" s="34" t="s">
        <v>4170</v>
      </c>
      <c r="BD300" s="34" t="s">
        <v>4170</v>
      </c>
      <c r="BE300" s="34" t="s">
        <v>4170</v>
      </c>
      <c r="BF300" s="34" t="s">
        <v>4170</v>
      </c>
      <c r="BG300" s="34" t="s">
        <v>4170</v>
      </c>
      <c r="BH300" s="34" t="s">
        <v>4170</v>
      </c>
      <c r="BI300" s="34" t="s">
        <v>4881</v>
      </c>
      <c r="BJ300" s="34" t="s">
        <v>4170</v>
      </c>
      <c r="BR300" s="34" t="s">
        <v>1044</v>
      </c>
      <c r="BS300" s="34" t="s">
        <v>1041</v>
      </c>
      <c r="BT300" s="34" t="s">
        <v>1041</v>
      </c>
      <c r="BW300" s="34" t="s">
        <v>1041</v>
      </c>
      <c r="CQ300" s="34" t="s">
        <v>3645</v>
      </c>
      <c r="CR300" s="34" t="s">
        <v>3657</v>
      </c>
      <c r="CU300" s="34" t="s">
        <v>7978</v>
      </c>
      <c r="CV300" s="34" t="s">
        <v>6614</v>
      </c>
      <c r="CW300" s="34" t="s">
        <v>4226</v>
      </c>
      <c r="CX300" s="34" t="s">
        <v>4611</v>
      </c>
      <c r="CY300" s="34" t="s">
        <v>5445</v>
      </c>
      <c r="DA300" s="34" t="s">
        <v>4560</v>
      </c>
      <c r="DC300" s="34" t="s">
        <v>5096</v>
      </c>
      <c r="DD300" s="34" t="s">
        <v>6185</v>
      </c>
      <c r="DF300" s="34" t="s">
        <v>5993</v>
      </c>
    </row>
    <row r="301" spans="1:110">
      <c r="A301" s="34" t="s">
        <v>6611</v>
      </c>
      <c r="B301" s="34" t="s">
        <v>4628</v>
      </c>
      <c r="C301" s="34">
        <v>21</v>
      </c>
      <c r="D301" s="34" t="s">
        <v>442</v>
      </c>
      <c r="E301" s="34" t="s">
        <v>4170</v>
      </c>
      <c r="F301" s="34" t="s">
        <v>4881</v>
      </c>
      <c r="G301" s="34" t="s">
        <v>4170</v>
      </c>
      <c r="H301" s="34" t="s">
        <v>4881</v>
      </c>
      <c r="I301" s="34" t="s">
        <v>4170</v>
      </c>
      <c r="J301" s="34" t="s">
        <v>4170</v>
      </c>
      <c r="K301" s="34" t="s">
        <v>4170</v>
      </c>
      <c r="L301" s="34" t="s">
        <v>4170</v>
      </c>
      <c r="M301" s="34" t="s">
        <v>1041</v>
      </c>
      <c r="N301" s="34" t="s">
        <v>3155</v>
      </c>
      <c r="O301" s="34" t="s">
        <v>4881</v>
      </c>
      <c r="P301" s="34" t="s">
        <v>4170</v>
      </c>
      <c r="Q301" s="34" t="s">
        <v>4170</v>
      </c>
      <c r="R301" s="34" t="s">
        <v>4170</v>
      </c>
      <c r="S301" s="34" t="s">
        <v>4170</v>
      </c>
      <c r="T301" s="34" t="s">
        <v>4170</v>
      </c>
      <c r="U301" s="34" t="s">
        <v>4170</v>
      </c>
      <c r="V301" s="34" t="s">
        <v>4170</v>
      </c>
      <c r="W301" s="34" t="s">
        <v>4170</v>
      </c>
      <c r="X301" s="34" t="s">
        <v>4170</v>
      </c>
      <c r="Y301" s="34" t="s">
        <v>4170</v>
      </c>
      <c r="Z301" s="34" t="s">
        <v>4170</v>
      </c>
      <c r="AB301" s="34" t="s">
        <v>3187</v>
      </c>
      <c r="AD301" s="34" t="s">
        <v>3238</v>
      </c>
      <c r="AE301" s="34" t="s">
        <v>3253</v>
      </c>
      <c r="AG301" s="34" t="s">
        <v>3291</v>
      </c>
      <c r="AH301" s="34" t="s">
        <v>1041</v>
      </c>
      <c r="AI301" s="34" t="s">
        <v>1041</v>
      </c>
      <c r="AJ301" s="34" t="s">
        <v>1041</v>
      </c>
      <c r="AQ301" s="34" t="s">
        <v>3369</v>
      </c>
      <c r="AS301" s="34" t="s">
        <v>3420</v>
      </c>
      <c r="AU301" s="34" t="s">
        <v>3441</v>
      </c>
      <c r="AV301" s="34" t="s">
        <v>3449</v>
      </c>
      <c r="AW301" s="34" t="s">
        <v>3452</v>
      </c>
      <c r="AX301" s="34" t="s">
        <v>3476</v>
      </c>
      <c r="AY301" s="34" t="s">
        <v>3502</v>
      </c>
      <c r="BB301" s="34" t="s">
        <v>3557</v>
      </c>
      <c r="BC301" s="34" t="s">
        <v>4170</v>
      </c>
      <c r="BD301" s="34" t="s">
        <v>4170</v>
      </c>
      <c r="BE301" s="34" t="s">
        <v>4170</v>
      </c>
      <c r="BF301" s="34" t="s">
        <v>4170</v>
      </c>
      <c r="BG301" s="34" t="s">
        <v>4170</v>
      </c>
      <c r="BH301" s="34" t="s">
        <v>4170</v>
      </c>
      <c r="BI301" s="34" t="s">
        <v>4881</v>
      </c>
      <c r="BJ301" s="34" t="s">
        <v>4170</v>
      </c>
      <c r="BR301" s="34" t="s">
        <v>1044</v>
      </c>
      <c r="BS301" s="34" t="s">
        <v>1041</v>
      </c>
      <c r="BT301" s="34" t="s">
        <v>1041</v>
      </c>
      <c r="BW301" s="34" t="s">
        <v>1041</v>
      </c>
      <c r="CQ301" s="34" t="s">
        <v>3645</v>
      </c>
      <c r="CR301" s="34" t="s">
        <v>3657</v>
      </c>
      <c r="CU301" s="34" t="s">
        <v>7979</v>
      </c>
      <c r="CV301" s="34" t="s">
        <v>6614</v>
      </c>
      <c r="CW301" s="34" t="s">
        <v>4226</v>
      </c>
      <c r="CX301" s="34" t="s">
        <v>4539</v>
      </c>
      <c r="CY301" s="34" t="s">
        <v>5452</v>
      </c>
      <c r="DA301" s="34" t="s">
        <v>4556</v>
      </c>
      <c r="DC301" s="34" t="s">
        <v>5096</v>
      </c>
      <c r="DD301" s="34" t="s">
        <v>6185</v>
      </c>
      <c r="DF301" s="34" t="s">
        <v>5993</v>
      </c>
    </row>
    <row r="302" spans="1:110">
      <c r="A302" s="34" t="s">
        <v>6611</v>
      </c>
      <c r="B302" s="34" t="s">
        <v>5326</v>
      </c>
      <c r="C302" s="34">
        <v>42</v>
      </c>
      <c r="D302" s="34" t="s">
        <v>442</v>
      </c>
      <c r="E302" s="34" t="s">
        <v>4170</v>
      </c>
      <c r="F302" s="34" t="s">
        <v>4881</v>
      </c>
      <c r="G302" s="34" t="s">
        <v>4170</v>
      </c>
      <c r="H302" s="34" t="s">
        <v>4881</v>
      </c>
      <c r="I302" s="34" t="s">
        <v>4170</v>
      </c>
      <c r="J302" s="34" t="s">
        <v>4170</v>
      </c>
      <c r="K302" s="34" t="s">
        <v>4170</v>
      </c>
      <c r="L302" s="34" t="s">
        <v>4170</v>
      </c>
      <c r="M302" s="34" t="s">
        <v>1041</v>
      </c>
      <c r="N302" s="34" t="s">
        <v>3155</v>
      </c>
      <c r="O302" s="34" t="s">
        <v>4881</v>
      </c>
      <c r="P302" s="34" t="s">
        <v>4170</v>
      </c>
      <c r="Q302" s="34" t="s">
        <v>4170</v>
      </c>
      <c r="R302" s="34" t="s">
        <v>4170</v>
      </c>
      <c r="S302" s="34" t="s">
        <v>4170</v>
      </c>
      <c r="T302" s="34" t="s">
        <v>4170</v>
      </c>
      <c r="U302" s="34" t="s">
        <v>4170</v>
      </c>
      <c r="V302" s="34" t="s">
        <v>4170</v>
      </c>
      <c r="W302" s="34" t="s">
        <v>4170</v>
      </c>
      <c r="X302" s="34" t="s">
        <v>4170</v>
      </c>
      <c r="Y302" s="34" t="s">
        <v>4170</v>
      </c>
      <c r="Z302" s="34" t="s">
        <v>4170</v>
      </c>
      <c r="AB302" s="34" t="s">
        <v>3187</v>
      </c>
      <c r="AD302" s="34" t="s">
        <v>3238</v>
      </c>
      <c r="AG302" s="34" t="s">
        <v>3291</v>
      </c>
      <c r="AH302" s="34" t="s">
        <v>1041</v>
      </c>
      <c r="AI302" s="34" t="s">
        <v>1041</v>
      </c>
      <c r="AJ302" s="34" t="s">
        <v>1041</v>
      </c>
      <c r="AQ302" s="34" t="s">
        <v>3369</v>
      </c>
      <c r="AS302" s="34" t="s">
        <v>3420</v>
      </c>
      <c r="AU302" s="34" t="s">
        <v>3441</v>
      </c>
      <c r="AV302" s="34" t="s">
        <v>3449</v>
      </c>
      <c r="AW302" s="34" t="s">
        <v>3452</v>
      </c>
      <c r="AX302" s="34" t="s">
        <v>3476</v>
      </c>
      <c r="AY302" s="34" t="s">
        <v>3502</v>
      </c>
      <c r="BB302" s="34" t="s">
        <v>3557</v>
      </c>
      <c r="BC302" s="34" t="s">
        <v>4170</v>
      </c>
      <c r="BD302" s="34" t="s">
        <v>4170</v>
      </c>
      <c r="BE302" s="34" t="s">
        <v>4170</v>
      </c>
      <c r="BF302" s="34" t="s">
        <v>4170</v>
      </c>
      <c r="BG302" s="34" t="s">
        <v>4170</v>
      </c>
      <c r="BH302" s="34" t="s">
        <v>4170</v>
      </c>
      <c r="BI302" s="34" t="s">
        <v>4881</v>
      </c>
      <c r="BJ302" s="34" t="s">
        <v>4170</v>
      </c>
      <c r="BR302" s="34" t="s">
        <v>1044</v>
      </c>
      <c r="BS302" s="34" t="s">
        <v>1041</v>
      </c>
      <c r="BT302" s="34" t="s">
        <v>1041</v>
      </c>
      <c r="BW302" s="34" t="s">
        <v>1041</v>
      </c>
      <c r="CQ302" s="34" t="s">
        <v>3645</v>
      </c>
      <c r="CR302" s="34" t="s">
        <v>3657</v>
      </c>
      <c r="CU302" s="34" t="s">
        <v>7980</v>
      </c>
      <c r="CV302" s="34" t="s">
        <v>6614</v>
      </c>
      <c r="CW302" s="34" t="s">
        <v>4226</v>
      </c>
      <c r="CX302" s="34" t="s">
        <v>4542</v>
      </c>
      <c r="CY302" s="34" t="s">
        <v>5453</v>
      </c>
      <c r="DA302" s="34" t="s">
        <v>4556</v>
      </c>
      <c r="DC302" s="34" t="s">
        <v>5096</v>
      </c>
      <c r="DF302" s="34" t="s">
        <v>5993</v>
      </c>
    </row>
    <row r="303" spans="1:110">
      <c r="A303" s="34" t="s">
        <v>6615</v>
      </c>
      <c r="B303" s="34" t="s">
        <v>4881</v>
      </c>
      <c r="C303" s="34">
        <v>56</v>
      </c>
      <c r="D303" s="34" t="s">
        <v>440</v>
      </c>
      <c r="E303" s="34" t="s">
        <v>4881</v>
      </c>
      <c r="F303" s="34" t="s">
        <v>4170</v>
      </c>
      <c r="G303" s="34" t="s">
        <v>4881</v>
      </c>
      <c r="H303" s="34" t="s">
        <v>4170</v>
      </c>
      <c r="I303" s="34" t="s">
        <v>4170</v>
      </c>
      <c r="J303" s="34" t="s">
        <v>4170</v>
      </c>
      <c r="K303" s="34" t="s">
        <v>4170</v>
      </c>
      <c r="L303" s="34" t="s">
        <v>4170</v>
      </c>
      <c r="M303" s="34" t="s">
        <v>1041</v>
      </c>
      <c r="N303" s="34" t="s">
        <v>3155</v>
      </c>
      <c r="O303" s="34" t="s">
        <v>4881</v>
      </c>
      <c r="P303" s="34" t="s">
        <v>4170</v>
      </c>
      <c r="Q303" s="34" t="s">
        <v>4170</v>
      </c>
      <c r="R303" s="34" t="s">
        <v>4170</v>
      </c>
      <c r="S303" s="34" t="s">
        <v>4170</v>
      </c>
      <c r="T303" s="34" t="s">
        <v>4170</v>
      </c>
      <c r="U303" s="34" t="s">
        <v>4170</v>
      </c>
      <c r="V303" s="34" t="s">
        <v>4170</v>
      </c>
      <c r="W303" s="34" t="s">
        <v>4170</v>
      </c>
      <c r="X303" s="34" t="s">
        <v>4170</v>
      </c>
      <c r="Y303" s="34" t="s">
        <v>4170</v>
      </c>
      <c r="Z303" s="34" t="s">
        <v>4170</v>
      </c>
      <c r="AB303" s="34" t="s">
        <v>3187</v>
      </c>
      <c r="AD303" s="34" t="s">
        <v>3238</v>
      </c>
      <c r="AG303" s="34" t="s">
        <v>3315</v>
      </c>
      <c r="AH303" s="34" t="s">
        <v>1044</v>
      </c>
      <c r="AI303" s="34" t="s">
        <v>1044</v>
      </c>
      <c r="AJ303" s="34" t="s">
        <v>1044</v>
      </c>
      <c r="AK303" s="34" t="s">
        <v>1044</v>
      </c>
      <c r="AM303" s="34" t="s">
        <v>1044</v>
      </c>
      <c r="AN303" s="34" t="s">
        <v>3338</v>
      </c>
      <c r="AP303" s="34" t="s">
        <v>1044</v>
      </c>
      <c r="AY303" s="34" t="s">
        <v>3511</v>
      </c>
      <c r="BA303" s="34" t="s">
        <v>1044</v>
      </c>
      <c r="BB303" s="34" t="s">
        <v>3539</v>
      </c>
      <c r="BC303" s="34" t="s">
        <v>4881</v>
      </c>
      <c r="BD303" s="34" t="s">
        <v>4170</v>
      </c>
      <c r="BE303" s="34" t="s">
        <v>4170</v>
      </c>
      <c r="BF303" s="34" t="s">
        <v>4170</v>
      </c>
      <c r="BG303" s="34" t="s">
        <v>4170</v>
      </c>
      <c r="BH303" s="34" t="s">
        <v>4170</v>
      </c>
      <c r="BI303" s="34" t="s">
        <v>4170</v>
      </c>
      <c r="BJ303" s="34" t="s">
        <v>4170</v>
      </c>
      <c r="BK303" s="34" t="s">
        <v>3561</v>
      </c>
      <c r="BQ303" s="34" t="s">
        <v>1044</v>
      </c>
      <c r="BR303" s="34" t="s">
        <v>1041</v>
      </c>
      <c r="BS303" s="34" t="s">
        <v>1044</v>
      </c>
      <c r="CR303" s="34" t="s">
        <v>3657</v>
      </c>
      <c r="CU303" s="34" t="s">
        <v>7981</v>
      </c>
      <c r="CV303" s="34" t="s">
        <v>6616</v>
      </c>
      <c r="CW303" s="34" t="s">
        <v>4226</v>
      </c>
      <c r="CX303" s="34" t="s">
        <v>4542</v>
      </c>
      <c r="CY303" s="34" t="s">
        <v>5447</v>
      </c>
      <c r="CZ303" s="34" t="s">
        <v>4560</v>
      </c>
      <c r="DA303" s="34" t="s">
        <v>4560</v>
      </c>
      <c r="DB303" s="34" t="s">
        <v>1046</v>
      </c>
      <c r="DC303" s="34" t="s">
        <v>5096</v>
      </c>
      <c r="DF303" s="34" t="s">
        <v>5993</v>
      </c>
    </row>
    <row r="304" spans="1:110">
      <c r="A304" s="34" t="s">
        <v>6617</v>
      </c>
      <c r="B304" s="34" t="s">
        <v>4881</v>
      </c>
      <c r="C304" s="34">
        <v>30</v>
      </c>
      <c r="D304" s="34" t="s">
        <v>442</v>
      </c>
      <c r="E304" s="34" t="s">
        <v>4170</v>
      </c>
      <c r="F304" s="34" t="s">
        <v>4881</v>
      </c>
      <c r="G304" s="34" t="s">
        <v>4170</v>
      </c>
      <c r="H304" s="34" t="s">
        <v>4881</v>
      </c>
      <c r="I304" s="34" t="s">
        <v>4170</v>
      </c>
      <c r="J304" s="34" t="s">
        <v>4170</v>
      </c>
      <c r="K304" s="34" t="s">
        <v>4170</v>
      </c>
      <c r="L304" s="34" t="s">
        <v>4170</v>
      </c>
      <c r="M304" s="34" t="s">
        <v>1041</v>
      </c>
      <c r="N304" s="34" t="s">
        <v>3155</v>
      </c>
      <c r="O304" s="34" t="s">
        <v>4881</v>
      </c>
      <c r="P304" s="34" t="s">
        <v>4170</v>
      </c>
      <c r="Q304" s="34" t="s">
        <v>4170</v>
      </c>
      <c r="R304" s="34" t="s">
        <v>4170</v>
      </c>
      <c r="S304" s="34" t="s">
        <v>4170</v>
      </c>
      <c r="T304" s="34" t="s">
        <v>4170</v>
      </c>
      <c r="U304" s="34" t="s">
        <v>4170</v>
      </c>
      <c r="V304" s="34" t="s">
        <v>4170</v>
      </c>
      <c r="W304" s="34" t="s">
        <v>4170</v>
      </c>
      <c r="X304" s="34" t="s">
        <v>4170</v>
      </c>
      <c r="Y304" s="34" t="s">
        <v>4170</v>
      </c>
      <c r="Z304" s="34" t="s">
        <v>4170</v>
      </c>
      <c r="AB304" s="34" t="s">
        <v>3187</v>
      </c>
      <c r="AD304" s="34" t="s">
        <v>3238</v>
      </c>
      <c r="AG304" s="34" t="s">
        <v>3303</v>
      </c>
      <c r="AH304" s="34" t="s">
        <v>1044</v>
      </c>
      <c r="AI304" s="34" t="s">
        <v>1044</v>
      </c>
      <c r="AJ304" s="34" t="s">
        <v>1044</v>
      </c>
      <c r="AK304" s="34" t="s">
        <v>1044</v>
      </c>
      <c r="AM304" s="34" t="s">
        <v>1044</v>
      </c>
      <c r="AN304" s="34" t="s">
        <v>3350</v>
      </c>
      <c r="AP304" s="34" t="s">
        <v>1044</v>
      </c>
      <c r="AY304" s="34" t="s">
        <v>3487</v>
      </c>
      <c r="BA304" s="34" t="s">
        <v>1044</v>
      </c>
      <c r="BB304" s="34" t="s">
        <v>3557</v>
      </c>
      <c r="BC304" s="34" t="s">
        <v>4170</v>
      </c>
      <c r="BD304" s="34" t="s">
        <v>4170</v>
      </c>
      <c r="BE304" s="34" t="s">
        <v>4170</v>
      </c>
      <c r="BF304" s="34" t="s">
        <v>4170</v>
      </c>
      <c r="BG304" s="34" t="s">
        <v>4170</v>
      </c>
      <c r="BH304" s="34" t="s">
        <v>4170</v>
      </c>
      <c r="BI304" s="34" t="s">
        <v>4881</v>
      </c>
      <c r="BJ304" s="34" t="s">
        <v>4170</v>
      </c>
      <c r="BR304" s="34" t="s">
        <v>1044</v>
      </c>
      <c r="BS304" s="34" t="s">
        <v>1044</v>
      </c>
      <c r="CR304" s="34" t="s">
        <v>3657</v>
      </c>
      <c r="CU304" s="34" t="s">
        <v>7982</v>
      </c>
      <c r="CV304" s="34" t="s">
        <v>6618</v>
      </c>
      <c r="CW304" s="34" t="s">
        <v>4226</v>
      </c>
      <c r="CX304" s="34" t="s">
        <v>4539</v>
      </c>
      <c r="CY304" s="34" t="s">
        <v>5452</v>
      </c>
      <c r="CZ304" s="34" t="s">
        <v>4560</v>
      </c>
      <c r="DA304" s="34" t="s">
        <v>4560</v>
      </c>
      <c r="DC304" s="34" t="s">
        <v>5096</v>
      </c>
    </row>
    <row r="305" spans="1:110">
      <c r="A305" s="34" t="s">
        <v>6617</v>
      </c>
      <c r="B305" s="34" t="s">
        <v>4609</v>
      </c>
      <c r="C305" s="34">
        <v>25</v>
      </c>
      <c r="D305" s="34" t="s">
        <v>440</v>
      </c>
      <c r="E305" s="34" t="s">
        <v>4881</v>
      </c>
      <c r="F305" s="34" t="s">
        <v>4170</v>
      </c>
      <c r="G305" s="34" t="s">
        <v>4881</v>
      </c>
      <c r="H305" s="34" t="s">
        <v>4170</v>
      </c>
      <c r="I305" s="34" t="s">
        <v>4170</v>
      </c>
      <c r="J305" s="34" t="s">
        <v>4170</v>
      </c>
      <c r="K305" s="34" t="s">
        <v>4170</v>
      </c>
      <c r="L305" s="34" t="s">
        <v>4881</v>
      </c>
      <c r="M305" s="34" t="s">
        <v>1041</v>
      </c>
      <c r="N305" s="34" t="s">
        <v>3155</v>
      </c>
      <c r="O305" s="34" t="s">
        <v>4881</v>
      </c>
      <c r="P305" s="34" t="s">
        <v>4170</v>
      </c>
      <c r="Q305" s="34" t="s">
        <v>4170</v>
      </c>
      <c r="R305" s="34" t="s">
        <v>4170</v>
      </c>
      <c r="S305" s="34" t="s">
        <v>4170</v>
      </c>
      <c r="T305" s="34" t="s">
        <v>4170</v>
      </c>
      <c r="U305" s="34" t="s">
        <v>4170</v>
      </c>
      <c r="V305" s="34" t="s">
        <v>4170</v>
      </c>
      <c r="W305" s="34" t="s">
        <v>4170</v>
      </c>
      <c r="X305" s="34" t="s">
        <v>4170</v>
      </c>
      <c r="Y305" s="34" t="s">
        <v>4170</v>
      </c>
      <c r="Z305" s="34" t="s">
        <v>4170</v>
      </c>
      <c r="AB305" s="34" t="s">
        <v>3187</v>
      </c>
      <c r="AD305" s="34" t="s">
        <v>3238</v>
      </c>
      <c r="AE305" s="34" t="s">
        <v>3253</v>
      </c>
      <c r="AG305" s="34" t="s">
        <v>3303</v>
      </c>
      <c r="AH305" s="34" t="s">
        <v>1044</v>
      </c>
      <c r="AI305" s="34" t="s">
        <v>1044</v>
      </c>
      <c r="AJ305" s="34" t="s">
        <v>1044</v>
      </c>
      <c r="AK305" s="34" t="s">
        <v>1044</v>
      </c>
      <c r="AM305" s="34" t="s">
        <v>1044</v>
      </c>
      <c r="AN305" s="34" t="s">
        <v>3350</v>
      </c>
      <c r="AP305" s="34" t="s">
        <v>1044</v>
      </c>
      <c r="AY305" s="34" t="s">
        <v>3487</v>
      </c>
      <c r="BA305" s="34" t="s">
        <v>1044</v>
      </c>
      <c r="BB305" s="34" t="s">
        <v>3557</v>
      </c>
      <c r="BC305" s="34" t="s">
        <v>4170</v>
      </c>
      <c r="BD305" s="34" t="s">
        <v>4170</v>
      </c>
      <c r="BE305" s="34" t="s">
        <v>4170</v>
      </c>
      <c r="BF305" s="34" t="s">
        <v>4170</v>
      </c>
      <c r="BG305" s="34" t="s">
        <v>4170</v>
      </c>
      <c r="BH305" s="34" t="s">
        <v>4170</v>
      </c>
      <c r="BI305" s="34" t="s">
        <v>4881</v>
      </c>
      <c r="BJ305" s="34" t="s">
        <v>4170</v>
      </c>
      <c r="BR305" s="34" t="s">
        <v>1044</v>
      </c>
      <c r="BS305" s="34" t="s">
        <v>1044</v>
      </c>
      <c r="CR305" s="34" t="s">
        <v>3657</v>
      </c>
      <c r="CU305" s="34" t="s">
        <v>7983</v>
      </c>
      <c r="CV305" s="34" t="s">
        <v>6618</v>
      </c>
      <c r="CW305" s="34" t="s">
        <v>4226</v>
      </c>
      <c r="CX305" s="34" t="s">
        <v>4539</v>
      </c>
      <c r="CY305" s="34" t="s">
        <v>5446</v>
      </c>
      <c r="DA305" s="34" t="s">
        <v>4560</v>
      </c>
      <c r="DC305" s="34" t="s">
        <v>5096</v>
      </c>
      <c r="DD305" s="34" t="s">
        <v>6186</v>
      </c>
    </row>
    <row r="306" spans="1:110">
      <c r="A306" s="34" t="s">
        <v>6619</v>
      </c>
      <c r="B306" s="34" t="s">
        <v>4881</v>
      </c>
      <c r="C306" s="34">
        <v>27</v>
      </c>
      <c r="D306" s="34" t="s">
        <v>442</v>
      </c>
      <c r="E306" s="34" t="s">
        <v>4170</v>
      </c>
      <c r="F306" s="34" t="s">
        <v>4881</v>
      </c>
      <c r="G306" s="34" t="s">
        <v>4170</v>
      </c>
      <c r="H306" s="34" t="s">
        <v>4881</v>
      </c>
      <c r="I306" s="34" t="s">
        <v>4170</v>
      </c>
      <c r="J306" s="34" t="s">
        <v>4170</v>
      </c>
      <c r="K306" s="34" t="s">
        <v>4170</v>
      </c>
      <c r="L306" s="34" t="s">
        <v>4170</v>
      </c>
      <c r="M306" s="34" t="s">
        <v>1041</v>
      </c>
      <c r="N306" s="34" t="s">
        <v>3155</v>
      </c>
      <c r="O306" s="34" t="s">
        <v>4881</v>
      </c>
      <c r="P306" s="34" t="s">
        <v>4170</v>
      </c>
      <c r="Q306" s="34" t="s">
        <v>4170</v>
      </c>
      <c r="R306" s="34" t="s">
        <v>4170</v>
      </c>
      <c r="S306" s="34" t="s">
        <v>4170</v>
      </c>
      <c r="T306" s="34" t="s">
        <v>4170</v>
      </c>
      <c r="U306" s="34" t="s">
        <v>4170</v>
      </c>
      <c r="V306" s="34" t="s">
        <v>4170</v>
      </c>
      <c r="W306" s="34" t="s">
        <v>4170</v>
      </c>
      <c r="X306" s="34" t="s">
        <v>4170</v>
      </c>
      <c r="Y306" s="34" t="s">
        <v>4170</v>
      </c>
      <c r="Z306" s="34" t="s">
        <v>4170</v>
      </c>
      <c r="AB306" s="34" t="s">
        <v>3187</v>
      </c>
      <c r="AD306" s="34" t="s">
        <v>3241</v>
      </c>
      <c r="AE306" s="34" t="s">
        <v>3253</v>
      </c>
      <c r="AG306" s="34" t="s">
        <v>3291</v>
      </c>
      <c r="AH306" s="34" t="s">
        <v>1041</v>
      </c>
      <c r="AI306" s="34" t="s">
        <v>1041</v>
      </c>
      <c r="AJ306" s="34" t="s">
        <v>1044</v>
      </c>
      <c r="AQ306" s="34" t="s">
        <v>3358</v>
      </c>
      <c r="AS306" s="34" t="s">
        <v>3415</v>
      </c>
      <c r="AU306" s="34" t="s">
        <v>3432</v>
      </c>
      <c r="AV306" s="34" t="s">
        <v>154</v>
      </c>
      <c r="AW306" s="34" t="s">
        <v>3452</v>
      </c>
      <c r="AX306" s="34" t="s">
        <v>3476</v>
      </c>
      <c r="AY306" s="34" t="s">
        <v>3493</v>
      </c>
      <c r="BB306" s="34" t="s">
        <v>3557</v>
      </c>
      <c r="BC306" s="34" t="s">
        <v>4170</v>
      </c>
      <c r="BD306" s="34" t="s">
        <v>4170</v>
      </c>
      <c r="BE306" s="34" t="s">
        <v>4170</v>
      </c>
      <c r="BF306" s="34" t="s">
        <v>4170</v>
      </c>
      <c r="BG306" s="34" t="s">
        <v>4170</v>
      </c>
      <c r="BH306" s="34" t="s">
        <v>4170</v>
      </c>
      <c r="BI306" s="34" t="s">
        <v>4881</v>
      </c>
      <c r="BJ306" s="34" t="s">
        <v>4170</v>
      </c>
      <c r="BR306" s="34" t="s">
        <v>1044</v>
      </c>
      <c r="BS306" s="34" t="s">
        <v>1044</v>
      </c>
      <c r="CR306" s="34" t="s">
        <v>3654</v>
      </c>
      <c r="CU306" s="34" t="s">
        <v>7984</v>
      </c>
      <c r="CV306" s="34" t="s">
        <v>6620</v>
      </c>
      <c r="CW306" s="34" t="s">
        <v>4226</v>
      </c>
      <c r="CX306" s="34" t="s">
        <v>4539</v>
      </c>
      <c r="CY306" s="34" t="s">
        <v>5452</v>
      </c>
      <c r="CZ306" s="34" t="s">
        <v>4556</v>
      </c>
      <c r="DA306" s="34" t="s">
        <v>4556</v>
      </c>
      <c r="DC306" s="34" t="s">
        <v>5096</v>
      </c>
      <c r="DD306" s="34" t="s">
        <v>6185</v>
      </c>
      <c r="DF306" s="34" t="s">
        <v>5992</v>
      </c>
    </row>
    <row r="307" spans="1:110">
      <c r="A307" s="34" t="s">
        <v>6621</v>
      </c>
      <c r="B307" s="34" t="s">
        <v>4881</v>
      </c>
      <c r="C307" s="34">
        <v>30</v>
      </c>
      <c r="D307" s="34" t="s">
        <v>442</v>
      </c>
      <c r="E307" s="34" t="s">
        <v>4170</v>
      </c>
      <c r="F307" s="34" t="s">
        <v>4881</v>
      </c>
      <c r="G307" s="34" t="s">
        <v>4170</v>
      </c>
      <c r="H307" s="34" t="s">
        <v>4881</v>
      </c>
      <c r="I307" s="34" t="s">
        <v>4170</v>
      </c>
      <c r="J307" s="34" t="s">
        <v>4170</v>
      </c>
      <c r="K307" s="34" t="s">
        <v>4170</v>
      </c>
      <c r="L307" s="34" t="s">
        <v>4170</v>
      </c>
      <c r="M307" s="34" t="s">
        <v>1041</v>
      </c>
      <c r="N307" s="34" t="s">
        <v>3155</v>
      </c>
      <c r="O307" s="34" t="s">
        <v>4881</v>
      </c>
      <c r="P307" s="34" t="s">
        <v>4170</v>
      </c>
      <c r="Q307" s="34" t="s">
        <v>4170</v>
      </c>
      <c r="R307" s="34" t="s">
        <v>4170</v>
      </c>
      <c r="S307" s="34" t="s">
        <v>4170</v>
      </c>
      <c r="T307" s="34" t="s">
        <v>4170</v>
      </c>
      <c r="U307" s="34" t="s">
        <v>4170</v>
      </c>
      <c r="V307" s="34" t="s">
        <v>4170</v>
      </c>
      <c r="W307" s="34" t="s">
        <v>4170</v>
      </c>
      <c r="X307" s="34" t="s">
        <v>4170</v>
      </c>
      <c r="Y307" s="34" t="s">
        <v>4170</v>
      </c>
      <c r="Z307" s="34" t="s">
        <v>4170</v>
      </c>
      <c r="AB307" s="34" t="s">
        <v>3187</v>
      </c>
      <c r="AD307" s="34" t="s">
        <v>3238</v>
      </c>
      <c r="AG307" s="34" t="s">
        <v>3297</v>
      </c>
      <c r="AH307" s="34" t="s">
        <v>1044</v>
      </c>
      <c r="AI307" s="34" t="s">
        <v>1044</v>
      </c>
      <c r="AJ307" s="34" t="s">
        <v>1044</v>
      </c>
      <c r="AK307" s="34" t="s">
        <v>1041</v>
      </c>
      <c r="AL307" s="34" t="s">
        <v>452</v>
      </c>
      <c r="AQ307" s="34" t="s">
        <v>3375</v>
      </c>
      <c r="AS307" s="34" t="s">
        <v>3423</v>
      </c>
      <c r="AU307" s="34" t="s">
        <v>3435</v>
      </c>
      <c r="AV307" s="34" t="s">
        <v>154</v>
      </c>
      <c r="AW307" s="34" t="s">
        <v>3467</v>
      </c>
      <c r="AX307" s="34" t="s">
        <v>3476</v>
      </c>
      <c r="AY307" s="34" t="s">
        <v>3487</v>
      </c>
      <c r="BB307" s="34" t="s">
        <v>3557</v>
      </c>
      <c r="BC307" s="34" t="s">
        <v>4170</v>
      </c>
      <c r="BD307" s="34" t="s">
        <v>4170</v>
      </c>
      <c r="BE307" s="34" t="s">
        <v>4170</v>
      </c>
      <c r="BF307" s="34" t="s">
        <v>4170</v>
      </c>
      <c r="BG307" s="34" t="s">
        <v>4170</v>
      </c>
      <c r="BH307" s="34" t="s">
        <v>4170</v>
      </c>
      <c r="BI307" s="34" t="s">
        <v>4881</v>
      </c>
      <c r="BJ307" s="34" t="s">
        <v>4170</v>
      </c>
      <c r="BR307" s="34" t="s">
        <v>1044</v>
      </c>
      <c r="BS307" s="34" t="s">
        <v>1044</v>
      </c>
      <c r="CR307" s="34" t="s">
        <v>3657</v>
      </c>
      <c r="CU307" s="34" t="s">
        <v>7985</v>
      </c>
      <c r="CV307" s="34" t="s">
        <v>6622</v>
      </c>
      <c r="CW307" s="34" t="s">
        <v>4226</v>
      </c>
      <c r="CX307" s="34" t="s">
        <v>4539</v>
      </c>
      <c r="CY307" s="34" t="s">
        <v>5452</v>
      </c>
      <c r="CZ307" s="34" t="s">
        <v>4556</v>
      </c>
      <c r="DA307" s="34" t="s">
        <v>4556</v>
      </c>
      <c r="DC307" s="34" t="s">
        <v>5096</v>
      </c>
    </row>
    <row r="308" spans="1:110">
      <c r="A308" s="34" t="s">
        <v>6623</v>
      </c>
      <c r="B308" s="34" t="s">
        <v>4881</v>
      </c>
      <c r="C308" s="34">
        <v>32</v>
      </c>
      <c r="D308" s="34" t="s">
        <v>440</v>
      </c>
      <c r="E308" s="34" t="s">
        <v>4881</v>
      </c>
      <c r="F308" s="34" t="s">
        <v>4170</v>
      </c>
      <c r="G308" s="34" t="s">
        <v>4881</v>
      </c>
      <c r="H308" s="34" t="s">
        <v>4170</v>
      </c>
      <c r="I308" s="34" t="s">
        <v>4170</v>
      </c>
      <c r="J308" s="34" t="s">
        <v>4170</v>
      </c>
      <c r="K308" s="34" t="s">
        <v>4170</v>
      </c>
      <c r="L308" s="34" t="s">
        <v>4881</v>
      </c>
      <c r="M308" s="34" t="s">
        <v>1041</v>
      </c>
      <c r="N308" s="34" t="s">
        <v>3155</v>
      </c>
      <c r="O308" s="34" t="s">
        <v>4881</v>
      </c>
      <c r="P308" s="34" t="s">
        <v>4170</v>
      </c>
      <c r="Q308" s="34" t="s">
        <v>4170</v>
      </c>
      <c r="R308" s="34" t="s">
        <v>4170</v>
      </c>
      <c r="S308" s="34" t="s">
        <v>4170</v>
      </c>
      <c r="T308" s="34" t="s">
        <v>4170</v>
      </c>
      <c r="U308" s="34" t="s">
        <v>4170</v>
      </c>
      <c r="V308" s="34" t="s">
        <v>4170</v>
      </c>
      <c r="W308" s="34" t="s">
        <v>4170</v>
      </c>
      <c r="X308" s="34" t="s">
        <v>4170</v>
      </c>
      <c r="Y308" s="34" t="s">
        <v>4170</v>
      </c>
      <c r="Z308" s="34" t="s">
        <v>4170</v>
      </c>
      <c r="AB308" s="34" t="s">
        <v>3187</v>
      </c>
      <c r="AD308" s="34" t="s">
        <v>3235</v>
      </c>
      <c r="AG308" s="34" t="s">
        <v>3291</v>
      </c>
      <c r="AH308" s="34" t="s">
        <v>1041</v>
      </c>
      <c r="AI308" s="34" t="s">
        <v>1044</v>
      </c>
      <c r="AJ308" s="34" t="s">
        <v>1044</v>
      </c>
      <c r="AQ308" s="34" t="s">
        <v>3399</v>
      </c>
      <c r="AS308" s="34" t="s">
        <v>3426</v>
      </c>
      <c r="AU308" s="34" t="s">
        <v>3444</v>
      </c>
      <c r="AV308" s="34" t="s">
        <v>3449</v>
      </c>
      <c r="AW308" s="34" t="s">
        <v>3452</v>
      </c>
      <c r="AX308" s="34" t="s">
        <v>3473</v>
      </c>
      <c r="AY308" s="34" t="s">
        <v>3496</v>
      </c>
      <c r="BB308" s="34" t="s">
        <v>3557</v>
      </c>
      <c r="BC308" s="34" t="s">
        <v>4170</v>
      </c>
      <c r="BD308" s="34" t="s">
        <v>4170</v>
      </c>
      <c r="BE308" s="34" t="s">
        <v>4170</v>
      </c>
      <c r="BF308" s="34" t="s">
        <v>4170</v>
      </c>
      <c r="BG308" s="34" t="s">
        <v>4170</v>
      </c>
      <c r="BH308" s="34" t="s">
        <v>4170</v>
      </c>
      <c r="BI308" s="34" t="s">
        <v>4881</v>
      </c>
      <c r="BJ308" s="34" t="s">
        <v>4170</v>
      </c>
      <c r="BR308" s="34" t="s">
        <v>1044</v>
      </c>
      <c r="BS308" s="34" t="s">
        <v>1044</v>
      </c>
      <c r="CR308" s="34" t="s">
        <v>3657</v>
      </c>
      <c r="CU308" s="34" t="s">
        <v>7986</v>
      </c>
      <c r="CV308" s="34" t="s">
        <v>6624</v>
      </c>
      <c r="CW308" s="34" t="s">
        <v>4226</v>
      </c>
      <c r="CX308" s="34" t="s">
        <v>4539</v>
      </c>
      <c r="CY308" s="34" t="s">
        <v>5446</v>
      </c>
      <c r="CZ308" s="34" t="s">
        <v>4556</v>
      </c>
      <c r="DA308" s="34" t="s">
        <v>4556</v>
      </c>
      <c r="DC308" s="34" t="s">
        <v>5096</v>
      </c>
      <c r="DF308" s="34" t="s">
        <v>5992</v>
      </c>
    </row>
    <row r="309" spans="1:110">
      <c r="A309" s="34" t="s">
        <v>6623</v>
      </c>
      <c r="B309" s="34" t="s">
        <v>4609</v>
      </c>
      <c r="C309" s="34">
        <v>5</v>
      </c>
      <c r="D309" s="34" t="s">
        <v>442</v>
      </c>
      <c r="E309" s="34" t="s">
        <v>4170</v>
      </c>
      <c r="F309" s="34" t="s">
        <v>4881</v>
      </c>
      <c r="G309" s="34" t="s">
        <v>4170</v>
      </c>
      <c r="H309" s="34" t="s">
        <v>4170</v>
      </c>
      <c r="I309" s="34" t="s">
        <v>4170</v>
      </c>
      <c r="J309" s="34" t="s">
        <v>4881</v>
      </c>
      <c r="K309" s="34" t="s">
        <v>4170</v>
      </c>
      <c r="L309" s="34" t="s">
        <v>4170</v>
      </c>
      <c r="N309" s="34" t="s">
        <v>3155</v>
      </c>
      <c r="O309" s="34" t="s">
        <v>4881</v>
      </c>
      <c r="P309" s="34" t="s">
        <v>4170</v>
      </c>
      <c r="Q309" s="34" t="s">
        <v>4170</v>
      </c>
      <c r="R309" s="34" t="s">
        <v>4170</v>
      </c>
      <c r="S309" s="34" t="s">
        <v>4170</v>
      </c>
      <c r="T309" s="34" t="s">
        <v>4170</v>
      </c>
      <c r="U309" s="34" t="s">
        <v>4170</v>
      </c>
      <c r="V309" s="34" t="s">
        <v>4170</v>
      </c>
      <c r="W309" s="34" t="s">
        <v>4170</v>
      </c>
      <c r="X309" s="34" t="s">
        <v>4170</v>
      </c>
      <c r="Y309" s="34" t="s">
        <v>4170</v>
      </c>
      <c r="Z309" s="34" t="s">
        <v>4170</v>
      </c>
      <c r="AB309" s="34" t="s">
        <v>3187</v>
      </c>
      <c r="AE309" s="34" t="s">
        <v>3256</v>
      </c>
      <c r="BB309" s="34" t="s">
        <v>3557</v>
      </c>
      <c r="BC309" s="34" t="s">
        <v>4170</v>
      </c>
      <c r="BD309" s="34" t="s">
        <v>4170</v>
      </c>
      <c r="BE309" s="34" t="s">
        <v>4170</v>
      </c>
      <c r="BF309" s="34" t="s">
        <v>4170</v>
      </c>
      <c r="BG309" s="34" t="s">
        <v>4170</v>
      </c>
      <c r="BH309" s="34" t="s">
        <v>4170</v>
      </c>
      <c r="BI309" s="34" t="s">
        <v>4881</v>
      </c>
      <c r="BJ309" s="34" t="s">
        <v>4170</v>
      </c>
      <c r="BR309" s="34" t="s">
        <v>1044</v>
      </c>
      <c r="BS309" s="34" t="s">
        <v>1041</v>
      </c>
      <c r="BT309" s="34" t="s">
        <v>1044</v>
      </c>
      <c r="BU309" s="34" t="s">
        <v>3581</v>
      </c>
      <c r="CR309" s="34" t="s">
        <v>3657</v>
      </c>
      <c r="CU309" s="34" t="s">
        <v>7987</v>
      </c>
      <c r="CV309" s="34" t="s">
        <v>6624</v>
      </c>
      <c r="CW309" s="34" t="s">
        <v>4226</v>
      </c>
      <c r="CX309" s="34" t="s">
        <v>4608</v>
      </c>
      <c r="CY309" s="34" t="s">
        <v>5450</v>
      </c>
      <c r="DC309" s="34" t="s">
        <v>5096</v>
      </c>
      <c r="DE309" s="34" t="s">
        <v>4649</v>
      </c>
      <c r="DF309" s="34" t="s">
        <v>5992</v>
      </c>
    </row>
    <row r="310" spans="1:110">
      <c r="A310" s="34" t="s">
        <v>6623</v>
      </c>
      <c r="B310" s="34" t="s">
        <v>4848</v>
      </c>
      <c r="C310" s="34">
        <v>9</v>
      </c>
      <c r="D310" s="34" t="s">
        <v>442</v>
      </c>
      <c r="E310" s="34" t="s">
        <v>4170</v>
      </c>
      <c r="F310" s="34" t="s">
        <v>4881</v>
      </c>
      <c r="G310" s="34" t="s">
        <v>4170</v>
      </c>
      <c r="H310" s="34" t="s">
        <v>4170</v>
      </c>
      <c r="I310" s="34" t="s">
        <v>4170</v>
      </c>
      <c r="J310" s="34" t="s">
        <v>4881</v>
      </c>
      <c r="K310" s="34" t="s">
        <v>4170</v>
      </c>
      <c r="L310" s="34" t="s">
        <v>4170</v>
      </c>
      <c r="N310" s="34" t="s">
        <v>3155</v>
      </c>
      <c r="O310" s="34" t="s">
        <v>4881</v>
      </c>
      <c r="P310" s="34" t="s">
        <v>4170</v>
      </c>
      <c r="Q310" s="34" t="s">
        <v>4170</v>
      </c>
      <c r="R310" s="34" t="s">
        <v>4170</v>
      </c>
      <c r="S310" s="34" t="s">
        <v>4170</v>
      </c>
      <c r="T310" s="34" t="s">
        <v>4170</v>
      </c>
      <c r="U310" s="34" t="s">
        <v>4170</v>
      </c>
      <c r="V310" s="34" t="s">
        <v>4170</v>
      </c>
      <c r="W310" s="34" t="s">
        <v>4170</v>
      </c>
      <c r="X310" s="34" t="s">
        <v>4170</v>
      </c>
      <c r="Y310" s="34" t="s">
        <v>4170</v>
      </c>
      <c r="Z310" s="34" t="s">
        <v>4170</v>
      </c>
      <c r="AB310" s="34" t="s">
        <v>3187</v>
      </c>
      <c r="AE310" s="34" t="s">
        <v>3259</v>
      </c>
      <c r="BB310" s="34" t="s">
        <v>3557</v>
      </c>
      <c r="BC310" s="34" t="s">
        <v>4170</v>
      </c>
      <c r="BD310" s="34" t="s">
        <v>4170</v>
      </c>
      <c r="BE310" s="34" t="s">
        <v>4170</v>
      </c>
      <c r="BF310" s="34" t="s">
        <v>4170</v>
      </c>
      <c r="BG310" s="34" t="s">
        <v>4170</v>
      </c>
      <c r="BH310" s="34" t="s">
        <v>4170</v>
      </c>
      <c r="BI310" s="34" t="s">
        <v>4881</v>
      </c>
      <c r="BJ310" s="34" t="s">
        <v>4170</v>
      </c>
      <c r="BR310" s="34" t="s">
        <v>1041</v>
      </c>
      <c r="BS310" s="34" t="s">
        <v>1041</v>
      </c>
      <c r="BT310" s="34" t="s">
        <v>1041</v>
      </c>
      <c r="BW310" s="34" t="s">
        <v>1041</v>
      </c>
      <c r="CQ310" s="34" t="s">
        <v>3642</v>
      </c>
      <c r="CR310" s="34" t="s">
        <v>3657</v>
      </c>
      <c r="CU310" s="34" t="s">
        <v>7988</v>
      </c>
      <c r="CV310" s="34" t="s">
        <v>6624</v>
      </c>
      <c r="CW310" s="34" t="s">
        <v>4226</v>
      </c>
      <c r="CX310" s="34" t="s">
        <v>4619</v>
      </c>
      <c r="CY310" s="34" t="s">
        <v>5454</v>
      </c>
      <c r="DC310" s="34" t="s">
        <v>5096</v>
      </c>
      <c r="DE310" s="34" t="s">
        <v>4649</v>
      </c>
      <c r="DF310" s="34" t="s">
        <v>5992</v>
      </c>
    </row>
    <row r="311" spans="1:110">
      <c r="A311" s="34" t="s">
        <v>6623</v>
      </c>
      <c r="B311" s="34" t="s">
        <v>4626</v>
      </c>
      <c r="C311" s="34">
        <v>15</v>
      </c>
      <c r="D311" s="34" t="s">
        <v>440</v>
      </c>
      <c r="E311" s="34" t="s">
        <v>4881</v>
      </c>
      <c r="F311" s="34" t="s">
        <v>4170</v>
      </c>
      <c r="G311" s="34" t="s">
        <v>4170</v>
      </c>
      <c r="H311" s="34" t="s">
        <v>4170</v>
      </c>
      <c r="I311" s="34" t="s">
        <v>4881</v>
      </c>
      <c r="J311" s="34" t="s">
        <v>4170</v>
      </c>
      <c r="K311" s="34" t="s">
        <v>4170</v>
      </c>
      <c r="L311" s="34" t="s">
        <v>4881</v>
      </c>
      <c r="M311" s="34" t="s">
        <v>1044</v>
      </c>
      <c r="N311" s="34" t="s">
        <v>3155</v>
      </c>
      <c r="O311" s="34" t="s">
        <v>4881</v>
      </c>
      <c r="P311" s="34" t="s">
        <v>4170</v>
      </c>
      <c r="Q311" s="34" t="s">
        <v>4170</v>
      </c>
      <c r="R311" s="34" t="s">
        <v>4170</v>
      </c>
      <c r="S311" s="34" t="s">
        <v>4170</v>
      </c>
      <c r="T311" s="34" t="s">
        <v>4170</v>
      </c>
      <c r="U311" s="34" t="s">
        <v>4170</v>
      </c>
      <c r="V311" s="34" t="s">
        <v>4170</v>
      </c>
      <c r="W311" s="34" t="s">
        <v>4170</v>
      </c>
      <c r="X311" s="34" t="s">
        <v>4170</v>
      </c>
      <c r="Y311" s="34" t="s">
        <v>4170</v>
      </c>
      <c r="Z311" s="34" t="s">
        <v>4170</v>
      </c>
      <c r="AB311" s="34" t="s">
        <v>3187</v>
      </c>
      <c r="AD311" s="34" t="s">
        <v>3226</v>
      </c>
      <c r="AE311" s="34" t="s">
        <v>3262</v>
      </c>
      <c r="AG311" s="34" t="s">
        <v>3306</v>
      </c>
      <c r="AH311" s="34" t="s">
        <v>1044</v>
      </c>
      <c r="AI311" s="34" t="s">
        <v>1044</v>
      </c>
      <c r="AJ311" s="34" t="s">
        <v>1044</v>
      </c>
      <c r="AK311" s="34" t="s">
        <v>1044</v>
      </c>
      <c r="AM311" s="34" t="s">
        <v>1044</v>
      </c>
      <c r="AN311" s="34" t="s">
        <v>3341</v>
      </c>
      <c r="AP311" s="34" t="s">
        <v>1044</v>
      </c>
      <c r="AY311" s="34" t="s">
        <v>3487</v>
      </c>
      <c r="BA311" s="34" t="s">
        <v>1044</v>
      </c>
      <c r="BB311" s="34" t="s">
        <v>3557</v>
      </c>
      <c r="BC311" s="34" t="s">
        <v>4170</v>
      </c>
      <c r="BD311" s="34" t="s">
        <v>4170</v>
      </c>
      <c r="BE311" s="34" t="s">
        <v>4170</v>
      </c>
      <c r="BF311" s="34" t="s">
        <v>4170</v>
      </c>
      <c r="BG311" s="34" t="s">
        <v>4170</v>
      </c>
      <c r="BH311" s="34" t="s">
        <v>4170</v>
      </c>
      <c r="BI311" s="34" t="s">
        <v>4881</v>
      </c>
      <c r="BJ311" s="34" t="s">
        <v>4170</v>
      </c>
      <c r="BR311" s="34" t="s">
        <v>1044</v>
      </c>
      <c r="BS311" s="34" t="s">
        <v>1041</v>
      </c>
      <c r="BT311" s="34" t="s">
        <v>1041</v>
      </c>
      <c r="BW311" s="34" t="s">
        <v>1041</v>
      </c>
      <c r="CQ311" s="34" t="s">
        <v>3642</v>
      </c>
      <c r="CR311" s="34" t="s">
        <v>3657</v>
      </c>
      <c r="CU311" s="34" t="s">
        <v>7989</v>
      </c>
      <c r="CV311" s="34" t="s">
        <v>6624</v>
      </c>
      <c r="CW311" s="34" t="s">
        <v>4226</v>
      </c>
      <c r="CX311" s="34" t="s">
        <v>4611</v>
      </c>
      <c r="CY311" s="34" t="s">
        <v>5445</v>
      </c>
      <c r="DA311" s="34" t="s">
        <v>4560</v>
      </c>
      <c r="DC311" s="34" t="s">
        <v>5096</v>
      </c>
      <c r="DD311" s="34" t="s">
        <v>6185</v>
      </c>
      <c r="DE311" s="34" t="s">
        <v>4649</v>
      </c>
      <c r="DF311" s="34" t="s">
        <v>5992</v>
      </c>
    </row>
    <row r="312" spans="1:110">
      <c r="A312" s="34" t="s">
        <v>6623</v>
      </c>
      <c r="B312" s="34" t="s">
        <v>4628</v>
      </c>
      <c r="C312" s="34">
        <v>48</v>
      </c>
      <c r="D312" s="34" t="s">
        <v>442</v>
      </c>
      <c r="E312" s="34" t="s">
        <v>4170</v>
      </c>
      <c r="F312" s="34" t="s">
        <v>4881</v>
      </c>
      <c r="G312" s="34" t="s">
        <v>4170</v>
      </c>
      <c r="H312" s="34" t="s">
        <v>4881</v>
      </c>
      <c r="I312" s="34" t="s">
        <v>4170</v>
      </c>
      <c r="J312" s="34" t="s">
        <v>4170</v>
      </c>
      <c r="K312" s="34" t="s">
        <v>4170</v>
      </c>
      <c r="L312" s="34" t="s">
        <v>4170</v>
      </c>
      <c r="M312" s="34" t="s">
        <v>1041</v>
      </c>
      <c r="N312" s="34" t="s">
        <v>3155</v>
      </c>
      <c r="O312" s="34" t="s">
        <v>4881</v>
      </c>
      <c r="P312" s="34" t="s">
        <v>4170</v>
      </c>
      <c r="Q312" s="34" t="s">
        <v>4170</v>
      </c>
      <c r="R312" s="34" t="s">
        <v>4170</v>
      </c>
      <c r="S312" s="34" t="s">
        <v>4170</v>
      </c>
      <c r="T312" s="34" t="s">
        <v>4170</v>
      </c>
      <c r="U312" s="34" t="s">
        <v>4170</v>
      </c>
      <c r="V312" s="34" t="s">
        <v>4170</v>
      </c>
      <c r="W312" s="34" t="s">
        <v>4170</v>
      </c>
      <c r="X312" s="34" t="s">
        <v>4170</v>
      </c>
      <c r="Y312" s="34" t="s">
        <v>4170</v>
      </c>
      <c r="Z312" s="34" t="s">
        <v>4170</v>
      </c>
      <c r="AB312" s="34" t="s">
        <v>3187</v>
      </c>
      <c r="AD312" s="34" t="s">
        <v>3232</v>
      </c>
      <c r="AG312" s="34" t="s">
        <v>3291</v>
      </c>
      <c r="AH312" s="34" t="s">
        <v>1041</v>
      </c>
      <c r="AI312" s="34" t="s">
        <v>1044</v>
      </c>
      <c r="AJ312" s="34" t="s">
        <v>1044</v>
      </c>
      <c r="AQ312" s="34" t="s">
        <v>3369</v>
      </c>
      <c r="AS312" s="34" t="s">
        <v>3420</v>
      </c>
      <c r="AU312" s="34" t="s">
        <v>3444</v>
      </c>
      <c r="AV312" s="34" t="s">
        <v>154</v>
      </c>
      <c r="AW312" s="34" t="s">
        <v>3452</v>
      </c>
      <c r="AX312" s="34" t="s">
        <v>3476</v>
      </c>
      <c r="AY312" s="34" t="s">
        <v>3253</v>
      </c>
      <c r="BB312" s="34" t="s">
        <v>3557</v>
      </c>
      <c r="BC312" s="34" t="s">
        <v>4170</v>
      </c>
      <c r="BD312" s="34" t="s">
        <v>4170</v>
      </c>
      <c r="BE312" s="34" t="s">
        <v>4170</v>
      </c>
      <c r="BF312" s="34" t="s">
        <v>4170</v>
      </c>
      <c r="BG312" s="34" t="s">
        <v>4170</v>
      </c>
      <c r="BH312" s="34" t="s">
        <v>4170</v>
      </c>
      <c r="BI312" s="34" t="s">
        <v>4881</v>
      </c>
      <c r="BJ312" s="34" t="s">
        <v>4170</v>
      </c>
      <c r="BR312" s="34" t="s">
        <v>1044</v>
      </c>
      <c r="BS312" s="34" t="s">
        <v>1044</v>
      </c>
      <c r="CR312" s="34" t="s">
        <v>3657</v>
      </c>
      <c r="CU312" s="34" t="s">
        <v>7990</v>
      </c>
      <c r="CV312" s="34" t="s">
        <v>6624</v>
      </c>
      <c r="CW312" s="34" t="s">
        <v>4226</v>
      </c>
      <c r="CX312" s="34" t="s">
        <v>4542</v>
      </c>
      <c r="CY312" s="34" t="s">
        <v>5453</v>
      </c>
      <c r="DA312" s="34" t="s">
        <v>4556</v>
      </c>
      <c r="DC312" s="34" t="s">
        <v>5096</v>
      </c>
      <c r="DF312" s="34" t="s">
        <v>5992</v>
      </c>
    </row>
    <row r="313" spans="1:110">
      <c r="A313" s="34" t="s">
        <v>6625</v>
      </c>
      <c r="B313" s="34" t="s">
        <v>4881</v>
      </c>
      <c r="C313" s="34">
        <v>35</v>
      </c>
      <c r="D313" s="34" t="s">
        <v>442</v>
      </c>
      <c r="E313" s="34" t="s">
        <v>4170</v>
      </c>
      <c r="F313" s="34" t="s">
        <v>4881</v>
      </c>
      <c r="G313" s="34" t="s">
        <v>4170</v>
      </c>
      <c r="H313" s="34" t="s">
        <v>4881</v>
      </c>
      <c r="I313" s="34" t="s">
        <v>4170</v>
      </c>
      <c r="J313" s="34" t="s">
        <v>4170</v>
      </c>
      <c r="K313" s="34" t="s">
        <v>4170</v>
      </c>
      <c r="L313" s="34" t="s">
        <v>4170</v>
      </c>
      <c r="M313" s="34" t="s">
        <v>1041</v>
      </c>
      <c r="N313" s="34" t="s">
        <v>3155</v>
      </c>
      <c r="O313" s="34" t="s">
        <v>4881</v>
      </c>
      <c r="P313" s="34" t="s">
        <v>4170</v>
      </c>
      <c r="Q313" s="34" t="s">
        <v>4170</v>
      </c>
      <c r="R313" s="34" t="s">
        <v>4170</v>
      </c>
      <c r="S313" s="34" t="s">
        <v>4170</v>
      </c>
      <c r="T313" s="34" t="s">
        <v>4170</v>
      </c>
      <c r="U313" s="34" t="s">
        <v>4170</v>
      </c>
      <c r="V313" s="34" t="s">
        <v>4170</v>
      </c>
      <c r="W313" s="34" t="s">
        <v>4170</v>
      </c>
      <c r="X313" s="34" t="s">
        <v>4170</v>
      </c>
      <c r="Y313" s="34" t="s">
        <v>4170</v>
      </c>
      <c r="Z313" s="34" t="s">
        <v>4170</v>
      </c>
      <c r="AB313" s="34" t="s">
        <v>3187</v>
      </c>
      <c r="AD313" s="34" t="s">
        <v>3241</v>
      </c>
      <c r="AG313" s="34" t="s">
        <v>3297</v>
      </c>
      <c r="AH313" s="34" t="s">
        <v>1044</v>
      </c>
      <c r="AI313" s="34" t="s">
        <v>1044</v>
      </c>
      <c r="AJ313" s="34" t="s">
        <v>1044</v>
      </c>
      <c r="AK313" s="34" t="s">
        <v>1041</v>
      </c>
      <c r="AL313" s="34" t="s">
        <v>3318</v>
      </c>
      <c r="AQ313" s="34" t="s">
        <v>3375</v>
      </c>
      <c r="AS313" s="34" t="s">
        <v>3423</v>
      </c>
      <c r="AU313" s="34" t="s">
        <v>3432</v>
      </c>
      <c r="AV313" s="34" t="s">
        <v>154</v>
      </c>
      <c r="AW313" s="34" t="s">
        <v>3467</v>
      </c>
      <c r="AX313" s="34" t="s">
        <v>3476</v>
      </c>
      <c r="AY313" s="34" t="s">
        <v>3253</v>
      </c>
      <c r="BB313" s="34" t="s">
        <v>3557</v>
      </c>
      <c r="BC313" s="34" t="s">
        <v>4170</v>
      </c>
      <c r="BD313" s="34" t="s">
        <v>4170</v>
      </c>
      <c r="BE313" s="34" t="s">
        <v>4170</v>
      </c>
      <c r="BF313" s="34" t="s">
        <v>4170</v>
      </c>
      <c r="BG313" s="34" t="s">
        <v>4170</v>
      </c>
      <c r="BH313" s="34" t="s">
        <v>4170</v>
      </c>
      <c r="BI313" s="34" t="s">
        <v>4881</v>
      </c>
      <c r="BJ313" s="34" t="s">
        <v>4170</v>
      </c>
      <c r="BR313" s="34" t="s">
        <v>1044</v>
      </c>
      <c r="BS313" s="34" t="s">
        <v>1044</v>
      </c>
      <c r="CR313" s="34" t="s">
        <v>3657</v>
      </c>
      <c r="CU313" s="34" t="s">
        <v>7991</v>
      </c>
      <c r="CV313" s="34" t="s">
        <v>6626</v>
      </c>
      <c r="CW313" s="34" t="s">
        <v>4226</v>
      </c>
      <c r="CX313" s="34" t="s">
        <v>4542</v>
      </c>
      <c r="CY313" s="34" t="s">
        <v>5453</v>
      </c>
      <c r="CZ313" s="34" t="s">
        <v>4556</v>
      </c>
      <c r="DA313" s="34" t="s">
        <v>4556</v>
      </c>
      <c r="DC313" s="34" t="s">
        <v>5096</v>
      </c>
    </row>
    <row r="314" spans="1:110">
      <c r="A314" s="34" t="s">
        <v>6627</v>
      </c>
      <c r="B314" s="34" t="s">
        <v>4881</v>
      </c>
      <c r="C314" s="34">
        <v>60</v>
      </c>
      <c r="D314" s="34" t="s">
        <v>442</v>
      </c>
      <c r="E314" s="34" t="s">
        <v>4170</v>
      </c>
      <c r="F314" s="34" t="s">
        <v>4881</v>
      </c>
      <c r="G314" s="34" t="s">
        <v>4170</v>
      </c>
      <c r="H314" s="34" t="s">
        <v>4881</v>
      </c>
      <c r="I314" s="34" t="s">
        <v>4170</v>
      </c>
      <c r="J314" s="34" t="s">
        <v>4170</v>
      </c>
      <c r="K314" s="34" t="s">
        <v>4170</v>
      </c>
      <c r="L314" s="34" t="s">
        <v>4170</v>
      </c>
      <c r="M314" s="34" t="s">
        <v>1041</v>
      </c>
      <c r="N314" s="34" t="s">
        <v>3155</v>
      </c>
      <c r="O314" s="34" t="s">
        <v>4881</v>
      </c>
      <c r="P314" s="34" t="s">
        <v>4170</v>
      </c>
      <c r="Q314" s="34" t="s">
        <v>4170</v>
      </c>
      <c r="R314" s="34" t="s">
        <v>4170</v>
      </c>
      <c r="S314" s="34" t="s">
        <v>4170</v>
      </c>
      <c r="T314" s="34" t="s">
        <v>4170</v>
      </c>
      <c r="U314" s="34" t="s">
        <v>4170</v>
      </c>
      <c r="V314" s="34" t="s">
        <v>4170</v>
      </c>
      <c r="W314" s="34" t="s">
        <v>4170</v>
      </c>
      <c r="X314" s="34" t="s">
        <v>4170</v>
      </c>
      <c r="Y314" s="34" t="s">
        <v>4170</v>
      </c>
      <c r="Z314" s="34" t="s">
        <v>4170</v>
      </c>
      <c r="AB314" s="34" t="s">
        <v>3187</v>
      </c>
      <c r="AD314" s="34" t="s">
        <v>3238</v>
      </c>
      <c r="AG314" s="34" t="s">
        <v>3315</v>
      </c>
      <c r="AH314" s="34" t="s">
        <v>1044</v>
      </c>
      <c r="AI314" s="34" t="s">
        <v>1044</v>
      </c>
      <c r="AJ314" s="34" t="s">
        <v>1044</v>
      </c>
      <c r="AK314" s="34" t="s">
        <v>1044</v>
      </c>
      <c r="AM314" s="34" t="s">
        <v>1044</v>
      </c>
      <c r="AN314" s="34" t="s">
        <v>3338</v>
      </c>
      <c r="AP314" s="34" t="s">
        <v>1044</v>
      </c>
      <c r="AY314" s="34" t="s">
        <v>3487</v>
      </c>
      <c r="BA314" s="34" t="s">
        <v>1044</v>
      </c>
      <c r="BB314" s="34" t="s">
        <v>7703</v>
      </c>
      <c r="BC314" s="34" t="s">
        <v>4170</v>
      </c>
      <c r="BD314" s="34" t="s">
        <v>4170</v>
      </c>
      <c r="BE314" s="34" t="s">
        <v>4881</v>
      </c>
      <c r="BF314" s="34" t="s">
        <v>4170</v>
      </c>
      <c r="BG314" s="34" t="s">
        <v>4881</v>
      </c>
      <c r="BH314" s="34" t="s">
        <v>4170</v>
      </c>
      <c r="BI314" s="34" t="s">
        <v>4170</v>
      </c>
      <c r="BJ314" s="34" t="s">
        <v>4170</v>
      </c>
      <c r="BM314" s="34" t="s">
        <v>3564</v>
      </c>
      <c r="BO314" s="34" t="s">
        <v>3564</v>
      </c>
      <c r="BQ314" s="34" t="s">
        <v>3571</v>
      </c>
      <c r="BR314" s="34" t="s">
        <v>1041</v>
      </c>
      <c r="BS314" s="34" t="s">
        <v>1041</v>
      </c>
      <c r="BT314" s="34" t="s">
        <v>1041</v>
      </c>
      <c r="BW314" s="34" t="s">
        <v>1041</v>
      </c>
      <c r="CQ314" s="34" t="s">
        <v>3642</v>
      </c>
      <c r="CR314" s="34" t="s">
        <v>3657</v>
      </c>
      <c r="CU314" s="34" t="s">
        <v>7992</v>
      </c>
      <c r="CV314" s="34" t="s">
        <v>6628</v>
      </c>
      <c r="CW314" s="34" t="s">
        <v>4226</v>
      </c>
      <c r="CX314" s="34" t="s">
        <v>4546</v>
      </c>
      <c r="CY314" s="34" t="s">
        <v>5455</v>
      </c>
      <c r="CZ314" s="34" t="s">
        <v>4560</v>
      </c>
      <c r="DA314" s="34" t="s">
        <v>4560</v>
      </c>
      <c r="DB314" s="34" t="s">
        <v>1043</v>
      </c>
      <c r="DC314" s="34" t="s">
        <v>5094</v>
      </c>
      <c r="DF314" s="34" t="s">
        <v>5993</v>
      </c>
    </row>
    <row r="315" spans="1:110">
      <c r="A315" s="34" t="s">
        <v>6629</v>
      </c>
      <c r="B315" s="34" t="s">
        <v>4881</v>
      </c>
      <c r="C315" s="34">
        <v>28</v>
      </c>
      <c r="D315" s="34" t="s">
        <v>442</v>
      </c>
      <c r="E315" s="34" t="s">
        <v>4170</v>
      </c>
      <c r="F315" s="34" t="s">
        <v>4881</v>
      </c>
      <c r="G315" s="34" t="s">
        <v>4170</v>
      </c>
      <c r="H315" s="34" t="s">
        <v>4881</v>
      </c>
      <c r="I315" s="34" t="s">
        <v>4170</v>
      </c>
      <c r="J315" s="34" t="s">
        <v>4170</v>
      </c>
      <c r="K315" s="34" t="s">
        <v>4170</v>
      </c>
      <c r="L315" s="34" t="s">
        <v>4170</v>
      </c>
      <c r="M315" s="34" t="s">
        <v>1041</v>
      </c>
      <c r="N315" s="34" t="s">
        <v>3155</v>
      </c>
      <c r="O315" s="34" t="s">
        <v>4881</v>
      </c>
      <c r="P315" s="34" t="s">
        <v>4170</v>
      </c>
      <c r="Q315" s="34" t="s">
        <v>4170</v>
      </c>
      <c r="R315" s="34" t="s">
        <v>4170</v>
      </c>
      <c r="S315" s="34" t="s">
        <v>4170</v>
      </c>
      <c r="T315" s="34" t="s">
        <v>4170</v>
      </c>
      <c r="U315" s="34" t="s">
        <v>4170</v>
      </c>
      <c r="V315" s="34" t="s">
        <v>4170</v>
      </c>
      <c r="W315" s="34" t="s">
        <v>4170</v>
      </c>
      <c r="X315" s="34" t="s">
        <v>4170</v>
      </c>
      <c r="Y315" s="34" t="s">
        <v>4170</v>
      </c>
      <c r="Z315" s="34" t="s">
        <v>4170</v>
      </c>
      <c r="AB315" s="34" t="s">
        <v>3187</v>
      </c>
      <c r="AD315" s="34" t="s">
        <v>3241</v>
      </c>
      <c r="AE315" s="34" t="s">
        <v>3253</v>
      </c>
      <c r="AG315" s="34" t="s">
        <v>3291</v>
      </c>
      <c r="AH315" s="34" t="s">
        <v>1041</v>
      </c>
      <c r="AI315" s="34" t="s">
        <v>1044</v>
      </c>
      <c r="AJ315" s="34" t="s">
        <v>1044</v>
      </c>
      <c r="AQ315" s="34" t="s">
        <v>3375</v>
      </c>
      <c r="AS315" s="34" t="s">
        <v>3406</v>
      </c>
      <c r="AU315" s="34" t="s">
        <v>3435</v>
      </c>
      <c r="AV315" s="34" t="s">
        <v>154</v>
      </c>
      <c r="AW315" s="34" t="s">
        <v>3452</v>
      </c>
      <c r="AX315" s="34" t="s">
        <v>3476</v>
      </c>
      <c r="AY315" s="34" t="s">
        <v>3253</v>
      </c>
      <c r="BB315" s="34" t="s">
        <v>3557</v>
      </c>
      <c r="BC315" s="34" t="s">
        <v>4170</v>
      </c>
      <c r="BD315" s="34" t="s">
        <v>4170</v>
      </c>
      <c r="BE315" s="34" t="s">
        <v>4170</v>
      </c>
      <c r="BF315" s="34" t="s">
        <v>4170</v>
      </c>
      <c r="BG315" s="34" t="s">
        <v>4170</v>
      </c>
      <c r="BH315" s="34" t="s">
        <v>4170</v>
      </c>
      <c r="BI315" s="34" t="s">
        <v>4881</v>
      </c>
      <c r="BJ315" s="34" t="s">
        <v>4170</v>
      </c>
      <c r="BR315" s="34" t="s">
        <v>1044</v>
      </c>
      <c r="BS315" s="34" t="s">
        <v>1041</v>
      </c>
      <c r="BT315" s="34" t="s">
        <v>1041</v>
      </c>
      <c r="BW315" s="34" t="s">
        <v>1041</v>
      </c>
      <c r="CQ315" s="34" t="s">
        <v>3645</v>
      </c>
      <c r="CR315" s="34" t="s">
        <v>3654</v>
      </c>
      <c r="CU315" s="34" t="s">
        <v>7993</v>
      </c>
      <c r="CV315" s="34" t="s">
        <v>6630</v>
      </c>
      <c r="CW315" s="34" t="s">
        <v>4226</v>
      </c>
      <c r="CX315" s="34" t="s">
        <v>4539</v>
      </c>
      <c r="CY315" s="34" t="s">
        <v>5452</v>
      </c>
      <c r="CZ315" s="34" t="s">
        <v>4556</v>
      </c>
      <c r="DA315" s="34" t="s">
        <v>4556</v>
      </c>
      <c r="DC315" s="34" t="s">
        <v>5096</v>
      </c>
      <c r="DD315" s="34" t="s">
        <v>6185</v>
      </c>
    </row>
    <row r="316" spans="1:110">
      <c r="A316" s="34" t="s">
        <v>6629</v>
      </c>
      <c r="B316" s="34" t="s">
        <v>4609</v>
      </c>
      <c r="C316" s="34">
        <v>24</v>
      </c>
      <c r="D316" s="34" t="s">
        <v>440</v>
      </c>
      <c r="E316" s="34" t="s">
        <v>4881</v>
      </c>
      <c r="F316" s="34" t="s">
        <v>4170</v>
      </c>
      <c r="G316" s="34" t="s">
        <v>4881</v>
      </c>
      <c r="H316" s="34" t="s">
        <v>4170</v>
      </c>
      <c r="I316" s="34" t="s">
        <v>4170</v>
      </c>
      <c r="J316" s="34" t="s">
        <v>4170</v>
      </c>
      <c r="K316" s="34" t="s">
        <v>4170</v>
      </c>
      <c r="L316" s="34" t="s">
        <v>4881</v>
      </c>
      <c r="M316" s="34" t="s">
        <v>1041</v>
      </c>
      <c r="N316" s="34" t="s">
        <v>3155</v>
      </c>
      <c r="O316" s="34" t="s">
        <v>4881</v>
      </c>
      <c r="P316" s="34" t="s">
        <v>4170</v>
      </c>
      <c r="Q316" s="34" t="s">
        <v>4170</v>
      </c>
      <c r="R316" s="34" t="s">
        <v>4170</v>
      </c>
      <c r="S316" s="34" t="s">
        <v>4170</v>
      </c>
      <c r="T316" s="34" t="s">
        <v>4170</v>
      </c>
      <c r="U316" s="34" t="s">
        <v>4170</v>
      </c>
      <c r="V316" s="34" t="s">
        <v>4170</v>
      </c>
      <c r="W316" s="34" t="s">
        <v>4170</v>
      </c>
      <c r="X316" s="34" t="s">
        <v>4170</v>
      </c>
      <c r="Y316" s="34" t="s">
        <v>4170</v>
      </c>
      <c r="Z316" s="34" t="s">
        <v>4170</v>
      </c>
      <c r="AB316" s="34" t="s">
        <v>3187</v>
      </c>
      <c r="AD316" s="34" t="s">
        <v>3241</v>
      </c>
      <c r="AE316" s="34" t="s">
        <v>3253</v>
      </c>
      <c r="AG316" s="34" t="s">
        <v>3291</v>
      </c>
      <c r="AH316" s="34" t="s">
        <v>1041</v>
      </c>
      <c r="AI316" s="34" t="s">
        <v>1044</v>
      </c>
      <c r="AJ316" s="34" t="s">
        <v>1044</v>
      </c>
      <c r="AQ316" s="34" t="s">
        <v>3375</v>
      </c>
      <c r="AS316" s="34" t="s">
        <v>3409</v>
      </c>
      <c r="AU316" s="34" t="s">
        <v>3435</v>
      </c>
      <c r="AV316" s="34" t="s">
        <v>154</v>
      </c>
      <c r="AW316" s="34" t="s">
        <v>3452</v>
      </c>
      <c r="AX316" s="34" t="s">
        <v>3476</v>
      </c>
      <c r="AY316" s="34" t="s">
        <v>3253</v>
      </c>
      <c r="BB316" s="34" t="s">
        <v>3557</v>
      </c>
      <c r="BC316" s="34" t="s">
        <v>4170</v>
      </c>
      <c r="BD316" s="34" t="s">
        <v>4170</v>
      </c>
      <c r="BE316" s="34" t="s">
        <v>4170</v>
      </c>
      <c r="BF316" s="34" t="s">
        <v>4170</v>
      </c>
      <c r="BG316" s="34" t="s">
        <v>4170</v>
      </c>
      <c r="BH316" s="34" t="s">
        <v>4170</v>
      </c>
      <c r="BI316" s="34" t="s">
        <v>4881</v>
      </c>
      <c r="BJ316" s="34" t="s">
        <v>4170</v>
      </c>
      <c r="BR316" s="34" t="s">
        <v>1044</v>
      </c>
      <c r="BS316" s="34" t="s">
        <v>1044</v>
      </c>
      <c r="CR316" s="34" t="s">
        <v>3654</v>
      </c>
      <c r="CU316" s="34" t="s">
        <v>7994</v>
      </c>
      <c r="CV316" s="34" t="s">
        <v>6630</v>
      </c>
      <c r="CW316" s="34" t="s">
        <v>4226</v>
      </c>
      <c r="CX316" s="34" t="s">
        <v>4539</v>
      </c>
      <c r="CY316" s="34" t="s">
        <v>5446</v>
      </c>
      <c r="DA316" s="34" t="s">
        <v>4556</v>
      </c>
      <c r="DC316" s="34" t="s">
        <v>5096</v>
      </c>
      <c r="DD316" s="34" t="s">
        <v>6185</v>
      </c>
    </row>
    <row r="317" spans="1:110">
      <c r="A317" s="34" t="s">
        <v>6631</v>
      </c>
      <c r="B317" s="34" t="s">
        <v>4881</v>
      </c>
      <c r="C317" s="34">
        <v>40</v>
      </c>
      <c r="D317" s="34" t="s">
        <v>440</v>
      </c>
      <c r="E317" s="34" t="s">
        <v>4881</v>
      </c>
      <c r="F317" s="34" t="s">
        <v>4170</v>
      </c>
      <c r="G317" s="34" t="s">
        <v>4881</v>
      </c>
      <c r="H317" s="34" t="s">
        <v>4170</v>
      </c>
      <c r="I317" s="34" t="s">
        <v>4170</v>
      </c>
      <c r="J317" s="34" t="s">
        <v>4170</v>
      </c>
      <c r="K317" s="34" t="s">
        <v>4170</v>
      </c>
      <c r="L317" s="34" t="s">
        <v>4881</v>
      </c>
      <c r="M317" s="34" t="s">
        <v>1041</v>
      </c>
      <c r="N317" s="34" t="s">
        <v>3155</v>
      </c>
      <c r="O317" s="34" t="s">
        <v>4881</v>
      </c>
      <c r="P317" s="34" t="s">
        <v>4170</v>
      </c>
      <c r="Q317" s="34" t="s">
        <v>4170</v>
      </c>
      <c r="R317" s="34" t="s">
        <v>4170</v>
      </c>
      <c r="S317" s="34" t="s">
        <v>4170</v>
      </c>
      <c r="T317" s="34" t="s">
        <v>4170</v>
      </c>
      <c r="U317" s="34" t="s">
        <v>4170</v>
      </c>
      <c r="V317" s="34" t="s">
        <v>4170</v>
      </c>
      <c r="W317" s="34" t="s">
        <v>4170</v>
      </c>
      <c r="X317" s="34" t="s">
        <v>4170</v>
      </c>
      <c r="Y317" s="34" t="s">
        <v>4170</v>
      </c>
      <c r="Z317" s="34" t="s">
        <v>4170</v>
      </c>
      <c r="AB317" s="34" t="s">
        <v>3187</v>
      </c>
      <c r="AD317" s="34" t="s">
        <v>3235</v>
      </c>
      <c r="AG317" s="34" t="s">
        <v>3309</v>
      </c>
      <c r="AH317" s="34" t="s">
        <v>1044</v>
      </c>
      <c r="AI317" s="34" t="s">
        <v>1044</v>
      </c>
      <c r="AJ317" s="34" t="s">
        <v>1044</v>
      </c>
      <c r="AK317" s="34" t="s">
        <v>1044</v>
      </c>
      <c r="AM317" s="34" t="s">
        <v>1044</v>
      </c>
      <c r="AN317" s="34" t="s">
        <v>3335</v>
      </c>
      <c r="AP317" s="34" t="s">
        <v>1044</v>
      </c>
      <c r="AY317" s="34" t="s">
        <v>3487</v>
      </c>
      <c r="BA317" s="34" t="s">
        <v>1044</v>
      </c>
      <c r="BB317" s="34" t="s">
        <v>3539</v>
      </c>
      <c r="BC317" s="34" t="s">
        <v>4881</v>
      </c>
      <c r="BD317" s="34" t="s">
        <v>4170</v>
      </c>
      <c r="BE317" s="34" t="s">
        <v>4170</v>
      </c>
      <c r="BF317" s="34" t="s">
        <v>4170</v>
      </c>
      <c r="BG317" s="34" t="s">
        <v>4170</v>
      </c>
      <c r="BH317" s="34" t="s">
        <v>4170</v>
      </c>
      <c r="BI317" s="34" t="s">
        <v>4170</v>
      </c>
      <c r="BJ317" s="34" t="s">
        <v>4170</v>
      </c>
      <c r="BK317" s="34" t="s">
        <v>3561</v>
      </c>
      <c r="BQ317" s="34" t="s">
        <v>1044</v>
      </c>
      <c r="BR317" s="34" t="s">
        <v>1044</v>
      </c>
      <c r="BS317" s="34" t="s">
        <v>1044</v>
      </c>
      <c r="CR317" s="34" t="s">
        <v>3657</v>
      </c>
      <c r="CU317" s="34" t="s">
        <v>7995</v>
      </c>
      <c r="CV317" s="34" t="s">
        <v>6632</v>
      </c>
      <c r="CW317" s="34" t="s">
        <v>4226</v>
      </c>
      <c r="CX317" s="34" t="s">
        <v>4542</v>
      </c>
      <c r="CY317" s="34" t="s">
        <v>5447</v>
      </c>
      <c r="CZ317" s="34" t="s">
        <v>4560</v>
      </c>
      <c r="DA317" s="34" t="s">
        <v>4560</v>
      </c>
      <c r="DB317" s="34" t="s">
        <v>1046</v>
      </c>
      <c r="DC317" s="34" t="s">
        <v>5096</v>
      </c>
      <c r="DF317" s="34" t="s">
        <v>5993</v>
      </c>
    </row>
    <row r="318" spans="1:110">
      <c r="A318" s="34" t="s">
        <v>6631</v>
      </c>
      <c r="B318" s="34" t="s">
        <v>4609</v>
      </c>
      <c r="C318" s="34">
        <v>3</v>
      </c>
      <c r="D318" s="34" t="s">
        <v>442</v>
      </c>
      <c r="E318" s="34" t="s">
        <v>4170</v>
      </c>
      <c r="F318" s="34" t="s">
        <v>4881</v>
      </c>
      <c r="G318" s="34" t="s">
        <v>4170</v>
      </c>
      <c r="H318" s="34" t="s">
        <v>4170</v>
      </c>
      <c r="I318" s="34" t="s">
        <v>4170</v>
      </c>
      <c r="J318" s="34" t="s">
        <v>4881</v>
      </c>
      <c r="K318" s="34" t="s">
        <v>4170</v>
      </c>
      <c r="L318" s="34" t="s">
        <v>4170</v>
      </c>
      <c r="N318" s="34" t="s">
        <v>3155</v>
      </c>
      <c r="O318" s="34" t="s">
        <v>4881</v>
      </c>
      <c r="P318" s="34" t="s">
        <v>4170</v>
      </c>
      <c r="Q318" s="34" t="s">
        <v>4170</v>
      </c>
      <c r="R318" s="34" t="s">
        <v>4170</v>
      </c>
      <c r="S318" s="34" t="s">
        <v>4170</v>
      </c>
      <c r="T318" s="34" t="s">
        <v>4170</v>
      </c>
      <c r="U318" s="34" t="s">
        <v>4170</v>
      </c>
      <c r="V318" s="34" t="s">
        <v>4170</v>
      </c>
      <c r="W318" s="34" t="s">
        <v>4170</v>
      </c>
      <c r="X318" s="34" t="s">
        <v>4170</v>
      </c>
      <c r="Y318" s="34" t="s">
        <v>4170</v>
      </c>
      <c r="Z318" s="34" t="s">
        <v>4170</v>
      </c>
      <c r="AB318" s="34" t="s">
        <v>3187</v>
      </c>
      <c r="AE318" s="34" t="s">
        <v>3256</v>
      </c>
      <c r="BR318" s="34" t="s">
        <v>1044</v>
      </c>
      <c r="BS318" s="34" t="s">
        <v>1041</v>
      </c>
      <c r="BT318" s="34" t="s">
        <v>1041</v>
      </c>
      <c r="BW318" s="34" t="s">
        <v>1041</v>
      </c>
      <c r="CQ318" s="34" t="s">
        <v>3642</v>
      </c>
      <c r="CR318" s="34" t="s">
        <v>3657</v>
      </c>
      <c r="CU318" s="34" t="s">
        <v>7996</v>
      </c>
      <c r="CV318" s="34" t="s">
        <v>6632</v>
      </c>
      <c r="CW318" s="34" t="s">
        <v>4226</v>
      </c>
      <c r="CX318" s="34" t="s">
        <v>4608</v>
      </c>
      <c r="CY318" s="34" t="s">
        <v>5450</v>
      </c>
      <c r="DE318" s="34" t="s">
        <v>4649</v>
      </c>
      <c r="DF318" s="34" t="s">
        <v>5993</v>
      </c>
    </row>
    <row r="319" spans="1:110">
      <c r="A319" s="34" t="s">
        <v>6631</v>
      </c>
      <c r="B319" s="34" t="s">
        <v>4848</v>
      </c>
      <c r="C319" s="34">
        <v>6</v>
      </c>
      <c r="D319" s="34" t="s">
        <v>440</v>
      </c>
      <c r="E319" s="34" t="s">
        <v>4881</v>
      </c>
      <c r="F319" s="34" t="s">
        <v>4170</v>
      </c>
      <c r="G319" s="34" t="s">
        <v>4170</v>
      </c>
      <c r="H319" s="34" t="s">
        <v>4170</v>
      </c>
      <c r="I319" s="34" t="s">
        <v>4881</v>
      </c>
      <c r="J319" s="34" t="s">
        <v>4170</v>
      </c>
      <c r="K319" s="34" t="s">
        <v>4170</v>
      </c>
      <c r="L319" s="34" t="s">
        <v>4170</v>
      </c>
      <c r="N319" s="34" t="s">
        <v>3155</v>
      </c>
      <c r="O319" s="34" t="s">
        <v>4881</v>
      </c>
      <c r="P319" s="34" t="s">
        <v>4170</v>
      </c>
      <c r="Q319" s="34" t="s">
        <v>4170</v>
      </c>
      <c r="R319" s="34" t="s">
        <v>4170</v>
      </c>
      <c r="S319" s="34" t="s">
        <v>4170</v>
      </c>
      <c r="T319" s="34" t="s">
        <v>4170</v>
      </c>
      <c r="U319" s="34" t="s">
        <v>4170</v>
      </c>
      <c r="V319" s="34" t="s">
        <v>4170</v>
      </c>
      <c r="W319" s="34" t="s">
        <v>4170</v>
      </c>
      <c r="X319" s="34" t="s">
        <v>4170</v>
      </c>
      <c r="Y319" s="34" t="s">
        <v>4170</v>
      </c>
      <c r="Z319" s="34" t="s">
        <v>4170</v>
      </c>
      <c r="AB319" s="34" t="s">
        <v>3187</v>
      </c>
      <c r="AE319" s="34" t="s">
        <v>3256</v>
      </c>
      <c r="BB319" s="34" t="s">
        <v>3557</v>
      </c>
      <c r="BC319" s="34" t="s">
        <v>4170</v>
      </c>
      <c r="BD319" s="34" t="s">
        <v>4170</v>
      </c>
      <c r="BE319" s="34" t="s">
        <v>4170</v>
      </c>
      <c r="BF319" s="34" t="s">
        <v>4170</v>
      </c>
      <c r="BG319" s="34" t="s">
        <v>4170</v>
      </c>
      <c r="BH319" s="34" t="s">
        <v>4170</v>
      </c>
      <c r="BI319" s="34" t="s">
        <v>4881</v>
      </c>
      <c r="BJ319" s="34" t="s">
        <v>4170</v>
      </c>
      <c r="BR319" s="34" t="s">
        <v>1044</v>
      </c>
      <c r="BS319" s="34" t="s">
        <v>1044</v>
      </c>
      <c r="CR319" s="34" t="s">
        <v>3657</v>
      </c>
      <c r="CU319" s="34" t="s">
        <v>7997</v>
      </c>
      <c r="CV319" s="34" t="s">
        <v>6632</v>
      </c>
      <c r="CW319" s="34" t="s">
        <v>4226</v>
      </c>
      <c r="CX319" s="34" t="s">
        <v>4619</v>
      </c>
      <c r="CY319" s="34" t="s">
        <v>5448</v>
      </c>
      <c r="DC319" s="34" t="s">
        <v>5096</v>
      </c>
      <c r="DE319" s="34" t="s">
        <v>4649</v>
      </c>
      <c r="DF319" s="34" t="s">
        <v>5993</v>
      </c>
    </row>
    <row r="320" spans="1:110">
      <c r="A320" s="34" t="s">
        <v>6631</v>
      </c>
      <c r="B320" s="34" t="s">
        <v>4626</v>
      </c>
      <c r="C320" s="34">
        <v>8</v>
      </c>
      <c r="D320" s="34" t="s">
        <v>440</v>
      </c>
      <c r="E320" s="34" t="s">
        <v>4881</v>
      </c>
      <c r="F320" s="34" t="s">
        <v>4170</v>
      </c>
      <c r="G320" s="34" t="s">
        <v>4170</v>
      </c>
      <c r="H320" s="34" t="s">
        <v>4170</v>
      </c>
      <c r="I320" s="34" t="s">
        <v>4881</v>
      </c>
      <c r="J320" s="34" t="s">
        <v>4170</v>
      </c>
      <c r="K320" s="34" t="s">
        <v>4170</v>
      </c>
      <c r="L320" s="34" t="s">
        <v>4170</v>
      </c>
      <c r="N320" s="34" t="s">
        <v>3155</v>
      </c>
      <c r="O320" s="34" t="s">
        <v>4881</v>
      </c>
      <c r="P320" s="34" t="s">
        <v>4170</v>
      </c>
      <c r="Q320" s="34" t="s">
        <v>4170</v>
      </c>
      <c r="R320" s="34" t="s">
        <v>4170</v>
      </c>
      <c r="S320" s="34" t="s">
        <v>4170</v>
      </c>
      <c r="T320" s="34" t="s">
        <v>4170</v>
      </c>
      <c r="U320" s="34" t="s">
        <v>4170</v>
      </c>
      <c r="V320" s="34" t="s">
        <v>4170</v>
      </c>
      <c r="W320" s="34" t="s">
        <v>4170</v>
      </c>
      <c r="X320" s="34" t="s">
        <v>4170</v>
      </c>
      <c r="Y320" s="34" t="s">
        <v>4170</v>
      </c>
      <c r="Z320" s="34" t="s">
        <v>4170</v>
      </c>
      <c r="AB320" s="34" t="s">
        <v>3187</v>
      </c>
      <c r="AE320" s="34" t="s">
        <v>3259</v>
      </c>
      <c r="BB320" s="34" t="s">
        <v>3557</v>
      </c>
      <c r="BC320" s="34" t="s">
        <v>4170</v>
      </c>
      <c r="BD320" s="34" t="s">
        <v>4170</v>
      </c>
      <c r="BE320" s="34" t="s">
        <v>4170</v>
      </c>
      <c r="BF320" s="34" t="s">
        <v>4170</v>
      </c>
      <c r="BG320" s="34" t="s">
        <v>4170</v>
      </c>
      <c r="BH320" s="34" t="s">
        <v>4170</v>
      </c>
      <c r="BI320" s="34" t="s">
        <v>4881</v>
      </c>
      <c r="BJ320" s="34" t="s">
        <v>4170</v>
      </c>
      <c r="BR320" s="34" t="s">
        <v>1044</v>
      </c>
      <c r="BS320" s="34" t="s">
        <v>1044</v>
      </c>
      <c r="CR320" s="34" t="s">
        <v>3657</v>
      </c>
      <c r="CU320" s="34" t="s">
        <v>7998</v>
      </c>
      <c r="CV320" s="34" t="s">
        <v>6632</v>
      </c>
      <c r="CW320" s="34" t="s">
        <v>4226</v>
      </c>
      <c r="CX320" s="34" t="s">
        <v>4619</v>
      </c>
      <c r="CY320" s="34" t="s">
        <v>5448</v>
      </c>
      <c r="DC320" s="34" t="s">
        <v>5096</v>
      </c>
      <c r="DE320" s="34" t="s">
        <v>4649</v>
      </c>
      <c r="DF320" s="34" t="s">
        <v>5993</v>
      </c>
    </row>
    <row r="321" spans="1:110">
      <c r="A321" s="34" t="s">
        <v>6631</v>
      </c>
      <c r="B321" s="34" t="s">
        <v>4628</v>
      </c>
      <c r="C321" s="34">
        <v>9</v>
      </c>
      <c r="D321" s="34" t="s">
        <v>442</v>
      </c>
      <c r="E321" s="34" t="s">
        <v>4170</v>
      </c>
      <c r="F321" s="34" t="s">
        <v>4881</v>
      </c>
      <c r="G321" s="34" t="s">
        <v>4170</v>
      </c>
      <c r="H321" s="34" t="s">
        <v>4170</v>
      </c>
      <c r="I321" s="34" t="s">
        <v>4170</v>
      </c>
      <c r="J321" s="34" t="s">
        <v>4881</v>
      </c>
      <c r="K321" s="34" t="s">
        <v>4170</v>
      </c>
      <c r="L321" s="34" t="s">
        <v>4170</v>
      </c>
      <c r="N321" s="34" t="s">
        <v>3155</v>
      </c>
      <c r="O321" s="34" t="s">
        <v>4881</v>
      </c>
      <c r="P321" s="34" t="s">
        <v>4170</v>
      </c>
      <c r="Q321" s="34" t="s">
        <v>4170</v>
      </c>
      <c r="R321" s="34" t="s">
        <v>4170</v>
      </c>
      <c r="S321" s="34" t="s">
        <v>4170</v>
      </c>
      <c r="T321" s="34" t="s">
        <v>4170</v>
      </c>
      <c r="U321" s="34" t="s">
        <v>4170</v>
      </c>
      <c r="V321" s="34" t="s">
        <v>4170</v>
      </c>
      <c r="W321" s="34" t="s">
        <v>4170</v>
      </c>
      <c r="X321" s="34" t="s">
        <v>4170</v>
      </c>
      <c r="Y321" s="34" t="s">
        <v>4170</v>
      </c>
      <c r="Z321" s="34" t="s">
        <v>4170</v>
      </c>
      <c r="AB321" s="34" t="s">
        <v>3187</v>
      </c>
      <c r="AE321" s="34" t="s">
        <v>3259</v>
      </c>
      <c r="BB321" s="34" t="s">
        <v>3542</v>
      </c>
      <c r="BC321" s="34" t="s">
        <v>4170</v>
      </c>
      <c r="BD321" s="34" t="s">
        <v>4881</v>
      </c>
      <c r="BE321" s="34" t="s">
        <v>4170</v>
      </c>
      <c r="BF321" s="34" t="s">
        <v>4170</v>
      </c>
      <c r="BG321" s="34" t="s">
        <v>4170</v>
      </c>
      <c r="BH321" s="34" t="s">
        <v>4170</v>
      </c>
      <c r="BI321" s="34" t="s">
        <v>4170</v>
      </c>
      <c r="BJ321" s="34" t="s">
        <v>4170</v>
      </c>
      <c r="BL321" s="34" t="s">
        <v>3561</v>
      </c>
      <c r="BQ321" s="34" t="s">
        <v>1044</v>
      </c>
      <c r="BR321" s="34" t="s">
        <v>1044</v>
      </c>
      <c r="BS321" s="34" t="s">
        <v>1041</v>
      </c>
      <c r="BT321" s="34" t="s">
        <v>1041</v>
      </c>
      <c r="BW321" s="34" t="s">
        <v>1041</v>
      </c>
      <c r="CQ321" s="34" t="s">
        <v>3642</v>
      </c>
      <c r="CR321" s="34" t="s">
        <v>3657</v>
      </c>
      <c r="CU321" s="34" t="s">
        <v>7999</v>
      </c>
      <c r="CV321" s="34" t="s">
        <v>6632</v>
      </c>
      <c r="CW321" s="34" t="s">
        <v>4226</v>
      </c>
      <c r="CX321" s="34" t="s">
        <v>4619</v>
      </c>
      <c r="CY321" s="34" t="s">
        <v>5454</v>
      </c>
      <c r="DB321" s="34" t="s">
        <v>1046</v>
      </c>
      <c r="DC321" s="34" t="s">
        <v>5096</v>
      </c>
      <c r="DE321" s="34" t="s">
        <v>4649</v>
      </c>
      <c r="DF321" s="34" t="s">
        <v>5993</v>
      </c>
    </row>
    <row r="322" spans="1:110">
      <c r="A322" s="34" t="s">
        <v>6631</v>
      </c>
      <c r="B322" s="34" t="s">
        <v>5326</v>
      </c>
      <c r="C322" s="34">
        <v>10</v>
      </c>
      <c r="D322" s="34" t="s">
        <v>442</v>
      </c>
      <c r="E322" s="34" t="s">
        <v>4170</v>
      </c>
      <c r="F322" s="34" t="s">
        <v>4881</v>
      </c>
      <c r="G322" s="34" t="s">
        <v>4170</v>
      </c>
      <c r="H322" s="34" t="s">
        <v>4170</v>
      </c>
      <c r="I322" s="34" t="s">
        <v>4170</v>
      </c>
      <c r="J322" s="34" t="s">
        <v>4881</v>
      </c>
      <c r="K322" s="34" t="s">
        <v>4170</v>
      </c>
      <c r="L322" s="34" t="s">
        <v>4170</v>
      </c>
      <c r="N322" s="34" t="s">
        <v>3155</v>
      </c>
      <c r="O322" s="34" t="s">
        <v>4881</v>
      </c>
      <c r="P322" s="34" t="s">
        <v>4170</v>
      </c>
      <c r="Q322" s="34" t="s">
        <v>4170</v>
      </c>
      <c r="R322" s="34" t="s">
        <v>4170</v>
      </c>
      <c r="S322" s="34" t="s">
        <v>4170</v>
      </c>
      <c r="T322" s="34" t="s">
        <v>4170</v>
      </c>
      <c r="U322" s="34" t="s">
        <v>4170</v>
      </c>
      <c r="V322" s="34" t="s">
        <v>4170</v>
      </c>
      <c r="W322" s="34" t="s">
        <v>4170</v>
      </c>
      <c r="X322" s="34" t="s">
        <v>4170</v>
      </c>
      <c r="Y322" s="34" t="s">
        <v>4170</v>
      </c>
      <c r="Z322" s="34" t="s">
        <v>4170</v>
      </c>
      <c r="AB322" s="34" t="s">
        <v>3187</v>
      </c>
      <c r="AE322" s="34" t="s">
        <v>3259</v>
      </c>
      <c r="BB322" s="34" t="s">
        <v>3557</v>
      </c>
      <c r="BC322" s="34" t="s">
        <v>4170</v>
      </c>
      <c r="BD322" s="34" t="s">
        <v>4170</v>
      </c>
      <c r="BE322" s="34" t="s">
        <v>4170</v>
      </c>
      <c r="BF322" s="34" t="s">
        <v>4170</v>
      </c>
      <c r="BG322" s="34" t="s">
        <v>4170</v>
      </c>
      <c r="BH322" s="34" t="s">
        <v>4170</v>
      </c>
      <c r="BI322" s="34" t="s">
        <v>4881</v>
      </c>
      <c r="BJ322" s="34" t="s">
        <v>4170</v>
      </c>
      <c r="BR322" s="34" t="s">
        <v>1044</v>
      </c>
      <c r="BS322" s="34" t="s">
        <v>1044</v>
      </c>
      <c r="CR322" s="34" t="s">
        <v>3657</v>
      </c>
      <c r="CU322" s="34" t="s">
        <v>8000</v>
      </c>
      <c r="CV322" s="34" t="s">
        <v>6632</v>
      </c>
      <c r="CW322" s="34" t="s">
        <v>4226</v>
      </c>
      <c r="CX322" s="34" t="s">
        <v>4619</v>
      </c>
      <c r="CY322" s="34" t="s">
        <v>5454</v>
      </c>
      <c r="DC322" s="34" t="s">
        <v>5096</v>
      </c>
      <c r="DE322" s="34" t="s">
        <v>4649</v>
      </c>
      <c r="DF322" s="34" t="s">
        <v>5993</v>
      </c>
    </row>
    <row r="323" spans="1:110">
      <c r="A323" s="34" t="s">
        <v>6631</v>
      </c>
      <c r="B323" s="34" t="s">
        <v>4882</v>
      </c>
      <c r="C323" s="34">
        <v>13</v>
      </c>
      <c r="D323" s="34" t="s">
        <v>440</v>
      </c>
      <c r="E323" s="34" t="s">
        <v>4881</v>
      </c>
      <c r="F323" s="34" t="s">
        <v>4170</v>
      </c>
      <c r="G323" s="34" t="s">
        <v>4170</v>
      </c>
      <c r="H323" s="34" t="s">
        <v>4170</v>
      </c>
      <c r="I323" s="34" t="s">
        <v>4881</v>
      </c>
      <c r="J323" s="34" t="s">
        <v>4170</v>
      </c>
      <c r="K323" s="34" t="s">
        <v>4170</v>
      </c>
      <c r="L323" s="34" t="s">
        <v>4881</v>
      </c>
      <c r="N323" s="34" t="s">
        <v>3155</v>
      </c>
      <c r="O323" s="34" t="s">
        <v>4881</v>
      </c>
      <c r="P323" s="34" t="s">
        <v>4170</v>
      </c>
      <c r="Q323" s="34" t="s">
        <v>4170</v>
      </c>
      <c r="R323" s="34" t="s">
        <v>4170</v>
      </c>
      <c r="S323" s="34" t="s">
        <v>4170</v>
      </c>
      <c r="T323" s="34" t="s">
        <v>4170</v>
      </c>
      <c r="U323" s="34" t="s">
        <v>4170</v>
      </c>
      <c r="V323" s="34" t="s">
        <v>4170</v>
      </c>
      <c r="W323" s="34" t="s">
        <v>4170</v>
      </c>
      <c r="X323" s="34" t="s">
        <v>4170</v>
      </c>
      <c r="Y323" s="34" t="s">
        <v>4170</v>
      </c>
      <c r="Z323" s="34" t="s">
        <v>4170</v>
      </c>
      <c r="AB323" s="34" t="s">
        <v>3187</v>
      </c>
      <c r="AE323" s="34" t="s">
        <v>3262</v>
      </c>
      <c r="BB323" s="34" t="s">
        <v>3557</v>
      </c>
      <c r="BC323" s="34" t="s">
        <v>4170</v>
      </c>
      <c r="BD323" s="34" t="s">
        <v>4170</v>
      </c>
      <c r="BE323" s="34" t="s">
        <v>4170</v>
      </c>
      <c r="BF323" s="34" t="s">
        <v>4170</v>
      </c>
      <c r="BG323" s="34" t="s">
        <v>4170</v>
      </c>
      <c r="BH323" s="34" t="s">
        <v>4170</v>
      </c>
      <c r="BI323" s="34" t="s">
        <v>4881</v>
      </c>
      <c r="BJ323" s="34" t="s">
        <v>4170</v>
      </c>
      <c r="BR323" s="34" t="s">
        <v>1044</v>
      </c>
      <c r="BS323" s="34" t="s">
        <v>1044</v>
      </c>
      <c r="CR323" s="34" t="s">
        <v>3657</v>
      </c>
      <c r="CU323" s="34" t="s">
        <v>8001</v>
      </c>
      <c r="CV323" s="34" t="s">
        <v>6632</v>
      </c>
      <c r="CW323" s="34" t="s">
        <v>4226</v>
      </c>
      <c r="CX323" s="34" t="s">
        <v>4611</v>
      </c>
      <c r="CY323" s="34" t="s">
        <v>5445</v>
      </c>
      <c r="DC323" s="34" t="s">
        <v>5096</v>
      </c>
      <c r="DE323" s="34" t="s">
        <v>4649</v>
      </c>
      <c r="DF323" s="34" t="s">
        <v>5993</v>
      </c>
    </row>
    <row r="324" spans="1:110">
      <c r="A324" s="34" t="s">
        <v>6631</v>
      </c>
      <c r="B324" s="34" t="s">
        <v>4534</v>
      </c>
      <c r="C324" s="34">
        <v>15</v>
      </c>
      <c r="D324" s="34" t="s">
        <v>440</v>
      </c>
      <c r="E324" s="34" t="s">
        <v>4881</v>
      </c>
      <c r="F324" s="34" t="s">
        <v>4170</v>
      </c>
      <c r="G324" s="34" t="s">
        <v>4170</v>
      </c>
      <c r="H324" s="34" t="s">
        <v>4170</v>
      </c>
      <c r="I324" s="34" t="s">
        <v>4881</v>
      </c>
      <c r="J324" s="34" t="s">
        <v>4170</v>
      </c>
      <c r="K324" s="34" t="s">
        <v>4170</v>
      </c>
      <c r="L324" s="34" t="s">
        <v>4881</v>
      </c>
      <c r="M324" s="34" t="s">
        <v>1044</v>
      </c>
      <c r="N324" s="34" t="s">
        <v>3155</v>
      </c>
      <c r="O324" s="34" t="s">
        <v>4881</v>
      </c>
      <c r="P324" s="34" t="s">
        <v>4170</v>
      </c>
      <c r="Q324" s="34" t="s">
        <v>4170</v>
      </c>
      <c r="R324" s="34" t="s">
        <v>4170</v>
      </c>
      <c r="S324" s="34" t="s">
        <v>4170</v>
      </c>
      <c r="T324" s="34" t="s">
        <v>4170</v>
      </c>
      <c r="U324" s="34" t="s">
        <v>4170</v>
      </c>
      <c r="V324" s="34" t="s">
        <v>4170</v>
      </c>
      <c r="W324" s="34" t="s">
        <v>4170</v>
      </c>
      <c r="X324" s="34" t="s">
        <v>4170</v>
      </c>
      <c r="Y324" s="34" t="s">
        <v>4170</v>
      </c>
      <c r="Z324" s="34" t="s">
        <v>4170</v>
      </c>
      <c r="AB324" s="34" t="s">
        <v>3187</v>
      </c>
      <c r="AD324" s="34" t="s">
        <v>3226</v>
      </c>
      <c r="AE324" s="34" t="s">
        <v>3262</v>
      </c>
      <c r="AG324" s="34" t="s">
        <v>3306</v>
      </c>
      <c r="AH324" s="34" t="s">
        <v>1044</v>
      </c>
      <c r="AI324" s="34" t="s">
        <v>1044</v>
      </c>
      <c r="AJ324" s="34" t="s">
        <v>1044</v>
      </c>
      <c r="AK324" s="34" t="s">
        <v>1044</v>
      </c>
      <c r="AM324" s="34" t="s">
        <v>1044</v>
      </c>
      <c r="AN324" s="34" t="s">
        <v>3341</v>
      </c>
      <c r="AP324" s="34" t="s">
        <v>1044</v>
      </c>
      <c r="AY324" s="34" t="s">
        <v>3487</v>
      </c>
      <c r="BA324" s="34" t="s">
        <v>1044</v>
      </c>
      <c r="BB324" s="34" t="s">
        <v>3557</v>
      </c>
      <c r="BC324" s="34" t="s">
        <v>4170</v>
      </c>
      <c r="BD324" s="34" t="s">
        <v>4170</v>
      </c>
      <c r="BE324" s="34" t="s">
        <v>4170</v>
      </c>
      <c r="BF324" s="34" t="s">
        <v>4170</v>
      </c>
      <c r="BG324" s="34" t="s">
        <v>4170</v>
      </c>
      <c r="BH324" s="34" t="s">
        <v>4170</v>
      </c>
      <c r="BI324" s="34" t="s">
        <v>4881</v>
      </c>
      <c r="BJ324" s="34" t="s">
        <v>4170</v>
      </c>
      <c r="BR324" s="34" t="s">
        <v>1044</v>
      </c>
      <c r="BS324" s="34" t="s">
        <v>1044</v>
      </c>
      <c r="CR324" s="34" t="s">
        <v>3657</v>
      </c>
      <c r="CU324" s="34" t="s">
        <v>8002</v>
      </c>
      <c r="CV324" s="34" t="s">
        <v>6632</v>
      </c>
      <c r="CW324" s="34" t="s">
        <v>4226</v>
      </c>
      <c r="CX324" s="34" t="s">
        <v>4611</v>
      </c>
      <c r="CY324" s="34" t="s">
        <v>5445</v>
      </c>
      <c r="DA324" s="34" t="s">
        <v>4560</v>
      </c>
      <c r="DC324" s="34" t="s">
        <v>5096</v>
      </c>
      <c r="DD324" s="34" t="s">
        <v>6185</v>
      </c>
      <c r="DE324" s="34" t="s">
        <v>4649</v>
      </c>
      <c r="DF324" s="34" t="s">
        <v>5993</v>
      </c>
    </row>
    <row r="325" spans="1:110">
      <c r="A325" s="34" t="s">
        <v>6631</v>
      </c>
      <c r="B325" s="34" t="s">
        <v>4849</v>
      </c>
      <c r="C325" s="34">
        <v>16</v>
      </c>
      <c r="D325" s="34" t="s">
        <v>442</v>
      </c>
      <c r="E325" s="34" t="s">
        <v>4170</v>
      </c>
      <c r="F325" s="34" t="s">
        <v>4881</v>
      </c>
      <c r="G325" s="34" t="s">
        <v>4170</v>
      </c>
      <c r="H325" s="34" t="s">
        <v>4170</v>
      </c>
      <c r="I325" s="34" t="s">
        <v>4170</v>
      </c>
      <c r="J325" s="34" t="s">
        <v>4881</v>
      </c>
      <c r="K325" s="34" t="s">
        <v>4170</v>
      </c>
      <c r="L325" s="34" t="s">
        <v>4170</v>
      </c>
      <c r="M325" s="34" t="s">
        <v>1044</v>
      </c>
      <c r="N325" s="34" t="s">
        <v>3155</v>
      </c>
      <c r="O325" s="34" t="s">
        <v>4881</v>
      </c>
      <c r="P325" s="34" t="s">
        <v>4170</v>
      </c>
      <c r="Q325" s="34" t="s">
        <v>4170</v>
      </c>
      <c r="R325" s="34" t="s">
        <v>4170</v>
      </c>
      <c r="S325" s="34" t="s">
        <v>4170</v>
      </c>
      <c r="T325" s="34" t="s">
        <v>4170</v>
      </c>
      <c r="U325" s="34" t="s">
        <v>4170</v>
      </c>
      <c r="V325" s="34" t="s">
        <v>4170</v>
      </c>
      <c r="W325" s="34" t="s">
        <v>4170</v>
      </c>
      <c r="X325" s="34" t="s">
        <v>4170</v>
      </c>
      <c r="Y325" s="34" t="s">
        <v>4170</v>
      </c>
      <c r="Z325" s="34" t="s">
        <v>4170</v>
      </c>
      <c r="AB325" s="34" t="s">
        <v>3187</v>
      </c>
      <c r="AD325" s="34" t="s">
        <v>3229</v>
      </c>
      <c r="AE325" s="34" t="s">
        <v>3265</v>
      </c>
      <c r="AG325" s="34" t="s">
        <v>3306</v>
      </c>
      <c r="AH325" s="34" t="s">
        <v>1044</v>
      </c>
      <c r="AI325" s="34" t="s">
        <v>1044</v>
      </c>
      <c r="AJ325" s="34" t="s">
        <v>1044</v>
      </c>
      <c r="AK325" s="34" t="s">
        <v>1044</v>
      </c>
      <c r="AM325" s="34" t="s">
        <v>1044</v>
      </c>
      <c r="AN325" s="34" t="s">
        <v>3341</v>
      </c>
      <c r="AP325" s="34" t="s">
        <v>1044</v>
      </c>
      <c r="AY325" s="34" t="s">
        <v>3487</v>
      </c>
      <c r="BA325" s="34" t="s">
        <v>1044</v>
      </c>
      <c r="BB325" s="34" t="s">
        <v>3557</v>
      </c>
      <c r="BC325" s="34" t="s">
        <v>4170</v>
      </c>
      <c r="BD325" s="34" t="s">
        <v>4170</v>
      </c>
      <c r="BE325" s="34" t="s">
        <v>4170</v>
      </c>
      <c r="BF325" s="34" t="s">
        <v>4170</v>
      </c>
      <c r="BG325" s="34" t="s">
        <v>4170</v>
      </c>
      <c r="BH325" s="34" t="s">
        <v>4170</v>
      </c>
      <c r="BI325" s="34" t="s">
        <v>4881</v>
      </c>
      <c r="BJ325" s="34" t="s">
        <v>4170</v>
      </c>
      <c r="BR325" s="34" t="s">
        <v>1044</v>
      </c>
      <c r="BS325" s="34" t="s">
        <v>1044</v>
      </c>
      <c r="CR325" s="34" t="s">
        <v>3657</v>
      </c>
      <c r="CU325" s="34" t="s">
        <v>8003</v>
      </c>
      <c r="CV325" s="34" t="s">
        <v>6632</v>
      </c>
      <c r="CW325" s="34" t="s">
        <v>4226</v>
      </c>
      <c r="CX325" s="34" t="s">
        <v>4611</v>
      </c>
      <c r="CY325" s="34" t="s">
        <v>5451</v>
      </c>
      <c r="DA325" s="34" t="s">
        <v>4560</v>
      </c>
      <c r="DC325" s="34" t="s">
        <v>5096</v>
      </c>
      <c r="DD325" s="34" t="s">
        <v>6185</v>
      </c>
      <c r="DE325" s="34" t="s">
        <v>4649</v>
      </c>
      <c r="DF325" s="34" t="s">
        <v>5993</v>
      </c>
    </row>
    <row r="326" spans="1:110">
      <c r="A326" s="34" t="s">
        <v>6631</v>
      </c>
      <c r="B326" s="34" t="s">
        <v>4625</v>
      </c>
      <c r="C326" s="34">
        <v>20</v>
      </c>
      <c r="D326" s="34" t="s">
        <v>442</v>
      </c>
      <c r="E326" s="34" t="s">
        <v>4170</v>
      </c>
      <c r="F326" s="34" t="s">
        <v>4881</v>
      </c>
      <c r="G326" s="34" t="s">
        <v>4170</v>
      </c>
      <c r="H326" s="34" t="s">
        <v>4881</v>
      </c>
      <c r="I326" s="34" t="s">
        <v>4170</v>
      </c>
      <c r="J326" s="34" t="s">
        <v>4170</v>
      </c>
      <c r="K326" s="34" t="s">
        <v>4170</v>
      </c>
      <c r="L326" s="34" t="s">
        <v>4170</v>
      </c>
      <c r="M326" s="34" t="s">
        <v>1041</v>
      </c>
      <c r="N326" s="34" t="s">
        <v>3155</v>
      </c>
      <c r="O326" s="34" t="s">
        <v>4881</v>
      </c>
      <c r="P326" s="34" t="s">
        <v>4170</v>
      </c>
      <c r="Q326" s="34" t="s">
        <v>4170</v>
      </c>
      <c r="R326" s="34" t="s">
        <v>4170</v>
      </c>
      <c r="S326" s="34" t="s">
        <v>4170</v>
      </c>
      <c r="T326" s="34" t="s">
        <v>4170</v>
      </c>
      <c r="U326" s="34" t="s">
        <v>4170</v>
      </c>
      <c r="V326" s="34" t="s">
        <v>4170</v>
      </c>
      <c r="W326" s="34" t="s">
        <v>4170</v>
      </c>
      <c r="X326" s="34" t="s">
        <v>4170</v>
      </c>
      <c r="Y326" s="34" t="s">
        <v>4170</v>
      </c>
      <c r="Z326" s="34" t="s">
        <v>4170</v>
      </c>
      <c r="AB326" s="34" t="s">
        <v>3187</v>
      </c>
      <c r="AD326" s="34" t="s">
        <v>3235</v>
      </c>
      <c r="AE326" s="34" t="s">
        <v>3253</v>
      </c>
      <c r="AG326" s="34" t="s">
        <v>3315</v>
      </c>
      <c r="AH326" s="34" t="s">
        <v>1044</v>
      </c>
      <c r="AI326" s="34" t="s">
        <v>1044</v>
      </c>
      <c r="AJ326" s="34" t="s">
        <v>1044</v>
      </c>
      <c r="AK326" s="34" t="s">
        <v>1044</v>
      </c>
      <c r="AM326" s="34" t="s">
        <v>1044</v>
      </c>
      <c r="AN326" s="34" t="s">
        <v>3338</v>
      </c>
      <c r="AP326" s="34" t="s">
        <v>1044</v>
      </c>
      <c r="AY326" s="34" t="s">
        <v>3487</v>
      </c>
      <c r="BA326" s="34" t="s">
        <v>1044</v>
      </c>
      <c r="BB326" s="34" t="s">
        <v>3557</v>
      </c>
      <c r="BC326" s="34" t="s">
        <v>4170</v>
      </c>
      <c r="BD326" s="34" t="s">
        <v>4170</v>
      </c>
      <c r="BE326" s="34" t="s">
        <v>4170</v>
      </c>
      <c r="BF326" s="34" t="s">
        <v>4170</v>
      </c>
      <c r="BG326" s="34" t="s">
        <v>4170</v>
      </c>
      <c r="BH326" s="34" t="s">
        <v>4170</v>
      </c>
      <c r="BI326" s="34" t="s">
        <v>4881</v>
      </c>
      <c r="BJ326" s="34" t="s">
        <v>4170</v>
      </c>
      <c r="BR326" s="34" t="s">
        <v>1044</v>
      </c>
      <c r="BS326" s="34" t="s">
        <v>1044</v>
      </c>
      <c r="CR326" s="34" t="s">
        <v>3657</v>
      </c>
      <c r="CU326" s="34" t="s">
        <v>8004</v>
      </c>
      <c r="CV326" s="34" t="s">
        <v>6632</v>
      </c>
      <c r="CW326" s="34" t="s">
        <v>4226</v>
      </c>
      <c r="CX326" s="34" t="s">
        <v>4539</v>
      </c>
      <c r="CY326" s="34" t="s">
        <v>5452</v>
      </c>
      <c r="DA326" s="34" t="s">
        <v>4560</v>
      </c>
      <c r="DC326" s="34" t="s">
        <v>5096</v>
      </c>
      <c r="DD326" s="34" t="s">
        <v>6186</v>
      </c>
      <c r="DF326" s="34" t="s">
        <v>5993</v>
      </c>
    </row>
    <row r="327" spans="1:110">
      <c r="A327" s="34" t="s">
        <v>6631</v>
      </c>
      <c r="B327" s="34" t="s">
        <v>4880</v>
      </c>
      <c r="C327" s="34">
        <v>18</v>
      </c>
      <c r="D327" s="34" t="s">
        <v>442</v>
      </c>
      <c r="E327" s="34" t="s">
        <v>4170</v>
      </c>
      <c r="F327" s="34" t="s">
        <v>4881</v>
      </c>
      <c r="G327" s="34" t="s">
        <v>4170</v>
      </c>
      <c r="H327" s="34" t="s">
        <v>4881</v>
      </c>
      <c r="I327" s="34" t="s">
        <v>4170</v>
      </c>
      <c r="J327" s="34" t="s">
        <v>4170</v>
      </c>
      <c r="K327" s="34" t="s">
        <v>4170</v>
      </c>
      <c r="L327" s="34" t="s">
        <v>4170</v>
      </c>
      <c r="M327" s="34" t="s">
        <v>1044</v>
      </c>
      <c r="N327" s="34" t="s">
        <v>3155</v>
      </c>
      <c r="O327" s="34" t="s">
        <v>4881</v>
      </c>
      <c r="P327" s="34" t="s">
        <v>4170</v>
      </c>
      <c r="Q327" s="34" t="s">
        <v>4170</v>
      </c>
      <c r="R327" s="34" t="s">
        <v>4170</v>
      </c>
      <c r="S327" s="34" t="s">
        <v>4170</v>
      </c>
      <c r="T327" s="34" t="s">
        <v>4170</v>
      </c>
      <c r="U327" s="34" t="s">
        <v>4170</v>
      </c>
      <c r="V327" s="34" t="s">
        <v>4170</v>
      </c>
      <c r="W327" s="34" t="s">
        <v>4170</v>
      </c>
      <c r="X327" s="34" t="s">
        <v>4170</v>
      </c>
      <c r="Y327" s="34" t="s">
        <v>4170</v>
      </c>
      <c r="Z327" s="34" t="s">
        <v>4170</v>
      </c>
      <c r="AB327" s="34" t="s">
        <v>3187</v>
      </c>
      <c r="AD327" s="34" t="s">
        <v>3232</v>
      </c>
      <c r="AE327" s="34" t="s">
        <v>3253</v>
      </c>
      <c r="AG327" s="34" t="s">
        <v>3300</v>
      </c>
      <c r="AH327" s="34" t="s">
        <v>1044</v>
      </c>
      <c r="AI327" s="34" t="s">
        <v>1044</v>
      </c>
      <c r="AJ327" s="34" t="s">
        <v>1044</v>
      </c>
      <c r="AK327" s="34" t="s">
        <v>1044</v>
      </c>
      <c r="AM327" s="34" t="s">
        <v>1041</v>
      </c>
      <c r="AP327" s="34" t="s">
        <v>1041</v>
      </c>
      <c r="AY327" s="34" t="s">
        <v>3502</v>
      </c>
      <c r="BA327" s="34" t="s">
        <v>1041</v>
      </c>
      <c r="BB327" s="34" t="s">
        <v>3557</v>
      </c>
      <c r="BC327" s="34" t="s">
        <v>4170</v>
      </c>
      <c r="BD327" s="34" t="s">
        <v>4170</v>
      </c>
      <c r="BE327" s="34" t="s">
        <v>4170</v>
      </c>
      <c r="BF327" s="34" t="s">
        <v>4170</v>
      </c>
      <c r="BG327" s="34" t="s">
        <v>4170</v>
      </c>
      <c r="BH327" s="34" t="s">
        <v>4170</v>
      </c>
      <c r="BI327" s="34" t="s">
        <v>4881</v>
      </c>
      <c r="BJ327" s="34" t="s">
        <v>4170</v>
      </c>
      <c r="BR327" s="34" t="s">
        <v>1044</v>
      </c>
      <c r="BS327" s="34" t="s">
        <v>1044</v>
      </c>
      <c r="CR327" s="34" t="s">
        <v>3657</v>
      </c>
      <c r="CU327" s="34" t="s">
        <v>8005</v>
      </c>
      <c r="CV327" s="34" t="s">
        <v>6632</v>
      </c>
      <c r="CW327" s="34" t="s">
        <v>4226</v>
      </c>
      <c r="CX327" s="34" t="s">
        <v>4539</v>
      </c>
      <c r="CY327" s="34" t="s">
        <v>5452</v>
      </c>
      <c r="DA327" s="34" t="s">
        <v>3302</v>
      </c>
      <c r="DC327" s="34" t="s">
        <v>5096</v>
      </c>
      <c r="DD327" s="34" t="s">
        <v>6186</v>
      </c>
      <c r="DF327" s="34" t="s">
        <v>5993</v>
      </c>
    </row>
    <row r="328" spans="1:110">
      <c r="A328" s="34" t="s">
        <v>6631</v>
      </c>
      <c r="B328" s="34" t="s">
        <v>5823</v>
      </c>
      <c r="C328" s="34">
        <v>22</v>
      </c>
      <c r="D328" s="34" t="s">
        <v>442</v>
      </c>
      <c r="E328" s="34" t="s">
        <v>4170</v>
      </c>
      <c r="F328" s="34" t="s">
        <v>4881</v>
      </c>
      <c r="G328" s="34" t="s">
        <v>4170</v>
      </c>
      <c r="H328" s="34" t="s">
        <v>4881</v>
      </c>
      <c r="I328" s="34" t="s">
        <v>4170</v>
      </c>
      <c r="J328" s="34" t="s">
        <v>4170</v>
      </c>
      <c r="K328" s="34" t="s">
        <v>4170</v>
      </c>
      <c r="L328" s="34" t="s">
        <v>4170</v>
      </c>
      <c r="M328" s="34" t="s">
        <v>1041</v>
      </c>
      <c r="N328" s="34" t="s">
        <v>3155</v>
      </c>
      <c r="O328" s="34" t="s">
        <v>4881</v>
      </c>
      <c r="P328" s="34" t="s">
        <v>4170</v>
      </c>
      <c r="Q328" s="34" t="s">
        <v>4170</v>
      </c>
      <c r="R328" s="34" t="s">
        <v>4170</v>
      </c>
      <c r="S328" s="34" t="s">
        <v>4170</v>
      </c>
      <c r="T328" s="34" t="s">
        <v>4170</v>
      </c>
      <c r="U328" s="34" t="s">
        <v>4170</v>
      </c>
      <c r="V328" s="34" t="s">
        <v>4170</v>
      </c>
      <c r="W328" s="34" t="s">
        <v>4170</v>
      </c>
      <c r="X328" s="34" t="s">
        <v>4170</v>
      </c>
      <c r="Y328" s="34" t="s">
        <v>4170</v>
      </c>
      <c r="Z328" s="34" t="s">
        <v>4170</v>
      </c>
      <c r="AB328" s="34" t="s">
        <v>3187</v>
      </c>
      <c r="AD328" s="34" t="s">
        <v>3235</v>
      </c>
      <c r="AE328" s="34" t="s">
        <v>3253</v>
      </c>
      <c r="AG328" s="34" t="s">
        <v>3300</v>
      </c>
      <c r="AH328" s="34" t="s">
        <v>1044</v>
      </c>
      <c r="AI328" s="34" t="s">
        <v>1044</v>
      </c>
      <c r="AJ328" s="34" t="s">
        <v>1044</v>
      </c>
      <c r="AK328" s="34" t="s">
        <v>1044</v>
      </c>
      <c r="AM328" s="34" t="s">
        <v>1041</v>
      </c>
      <c r="AP328" s="34" t="s">
        <v>1041</v>
      </c>
      <c r="AY328" s="34" t="s">
        <v>3502</v>
      </c>
      <c r="BA328" s="34" t="s">
        <v>1041</v>
      </c>
      <c r="BB328" s="34" t="s">
        <v>3557</v>
      </c>
      <c r="BC328" s="34" t="s">
        <v>4170</v>
      </c>
      <c r="BD328" s="34" t="s">
        <v>4170</v>
      </c>
      <c r="BE328" s="34" t="s">
        <v>4170</v>
      </c>
      <c r="BF328" s="34" t="s">
        <v>4170</v>
      </c>
      <c r="BG328" s="34" t="s">
        <v>4170</v>
      </c>
      <c r="BH328" s="34" t="s">
        <v>4170</v>
      </c>
      <c r="BI328" s="34" t="s">
        <v>4881</v>
      </c>
      <c r="BJ328" s="34" t="s">
        <v>4170</v>
      </c>
      <c r="BR328" s="34" t="s">
        <v>1044</v>
      </c>
      <c r="BS328" s="34" t="s">
        <v>1044</v>
      </c>
      <c r="CR328" s="34" t="s">
        <v>3657</v>
      </c>
      <c r="CU328" s="34" t="s">
        <v>8006</v>
      </c>
      <c r="CV328" s="34" t="s">
        <v>6632</v>
      </c>
      <c r="CW328" s="34" t="s">
        <v>4226</v>
      </c>
      <c r="CX328" s="34" t="s">
        <v>4539</v>
      </c>
      <c r="CY328" s="34" t="s">
        <v>5452</v>
      </c>
      <c r="DA328" s="34" t="s">
        <v>3302</v>
      </c>
      <c r="DC328" s="34" t="s">
        <v>5096</v>
      </c>
      <c r="DD328" s="34" t="s">
        <v>6186</v>
      </c>
      <c r="DF328" s="34" t="s">
        <v>5993</v>
      </c>
    </row>
    <row r="329" spans="1:110">
      <c r="A329" s="34" t="s">
        <v>6631</v>
      </c>
      <c r="B329" s="34" t="s">
        <v>5235</v>
      </c>
      <c r="C329" s="34">
        <v>17</v>
      </c>
      <c r="D329" s="34" t="s">
        <v>440</v>
      </c>
      <c r="E329" s="34" t="s">
        <v>4881</v>
      </c>
      <c r="F329" s="34" t="s">
        <v>4170</v>
      </c>
      <c r="G329" s="34" t="s">
        <v>4170</v>
      </c>
      <c r="H329" s="34" t="s">
        <v>4170</v>
      </c>
      <c r="I329" s="34" t="s">
        <v>4881</v>
      </c>
      <c r="J329" s="34" t="s">
        <v>4170</v>
      </c>
      <c r="K329" s="34" t="s">
        <v>4170</v>
      </c>
      <c r="L329" s="34" t="s">
        <v>4881</v>
      </c>
      <c r="M329" s="34" t="s">
        <v>1044</v>
      </c>
      <c r="N329" s="34" t="s">
        <v>3155</v>
      </c>
      <c r="O329" s="34" t="s">
        <v>4881</v>
      </c>
      <c r="P329" s="34" t="s">
        <v>4170</v>
      </c>
      <c r="Q329" s="34" t="s">
        <v>4170</v>
      </c>
      <c r="R329" s="34" t="s">
        <v>4170</v>
      </c>
      <c r="S329" s="34" t="s">
        <v>4170</v>
      </c>
      <c r="T329" s="34" t="s">
        <v>4170</v>
      </c>
      <c r="U329" s="34" t="s">
        <v>4170</v>
      </c>
      <c r="V329" s="34" t="s">
        <v>4170</v>
      </c>
      <c r="W329" s="34" t="s">
        <v>4170</v>
      </c>
      <c r="X329" s="34" t="s">
        <v>4170</v>
      </c>
      <c r="Y329" s="34" t="s">
        <v>4170</v>
      </c>
      <c r="Z329" s="34" t="s">
        <v>4170</v>
      </c>
      <c r="AB329" s="34" t="s">
        <v>3187</v>
      </c>
      <c r="AD329" s="34" t="s">
        <v>3229</v>
      </c>
      <c r="AE329" s="34" t="s">
        <v>3265</v>
      </c>
      <c r="AG329" s="34" t="s">
        <v>3306</v>
      </c>
      <c r="AH329" s="34" t="s">
        <v>1044</v>
      </c>
      <c r="AI329" s="34" t="s">
        <v>1044</v>
      </c>
      <c r="AJ329" s="34" t="s">
        <v>1044</v>
      </c>
      <c r="AK329" s="34" t="s">
        <v>1044</v>
      </c>
      <c r="AM329" s="34" t="s">
        <v>1044</v>
      </c>
      <c r="AN329" s="34" t="s">
        <v>3341</v>
      </c>
      <c r="AP329" s="34" t="s">
        <v>1044</v>
      </c>
      <c r="AY329" s="34" t="s">
        <v>3487</v>
      </c>
      <c r="BA329" s="34" t="s">
        <v>1044</v>
      </c>
      <c r="BB329" s="34" t="s">
        <v>3557</v>
      </c>
      <c r="BC329" s="34" t="s">
        <v>4170</v>
      </c>
      <c r="BD329" s="34" t="s">
        <v>4170</v>
      </c>
      <c r="BE329" s="34" t="s">
        <v>4170</v>
      </c>
      <c r="BF329" s="34" t="s">
        <v>4170</v>
      </c>
      <c r="BG329" s="34" t="s">
        <v>4170</v>
      </c>
      <c r="BH329" s="34" t="s">
        <v>4170</v>
      </c>
      <c r="BI329" s="34" t="s">
        <v>4881</v>
      </c>
      <c r="BJ329" s="34" t="s">
        <v>4170</v>
      </c>
      <c r="BR329" s="34" t="s">
        <v>1044</v>
      </c>
      <c r="BS329" s="34" t="s">
        <v>1044</v>
      </c>
      <c r="CR329" s="34" t="s">
        <v>3657</v>
      </c>
      <c r="CU329" s="34" t="s">
        <v>8007</v>
      </c>
      <c r="CV329" s="34" t="s">
        <v>6632</v>
      </c>
      <c r="CW329" s="34" t="s">
        <v>4226</v>
      </c>
      <c r="CX329" s="34" t="s">
        <v>4611</v>
      </c>
      <c r="CY329" s="34" t="s">
        <v>5445</v>
      </c>
      <c r="DA329" s="34" t="s">
        <v>4560</v>
      </c>
      <c r="DC329" s="34" t="s">
        <v>5096</v>
      </c>
      <c r="DD329" s="34" t="s">
        <v>6185</v>
      </c>
      <c r="DF329" s="34" t="s">
        <v>5993</v>
      </c>
    </row>
    <row r="330" spans="1:110">
      <c r="A330" s="34" t="s">
        <v>6631</v>
      </c>
      <c r="B330" s="34" t="s">
        <v>4612</v>
      </c>
      <c r="C330" s="34">
        <v>39</v>
      </c>
      <c r="D330" s="34" t="s">
        <v>442</v>
      </c>
      <c r="E330" s="34" t="s">
        <v>4170</v>
      </c>
      <c r="F330" s="34" t="s">
        <v>4881</v>
      </c>
      <c r="G330" s="34" t="s">
        <v>4170</v>
      </c>
      <c r="H330" s="34" t="s">
        <v>4881</v>
      </c>
      <c r="I330" s="34" t="s">
        <v>4170</v>
      </c>
      <c r="J330" s="34" t="s">
        <v>4170</v>
      </c>
      <c r="K330" s="34" t="s">
        <v>4170</v>
      </c>
      <c r="L330" s="34" t="s">
        <v>4170</v>
      </c>
      <c r="M330" s="34" t="s">
        <v>1041</v>
      </c>
      <c r="N330" s="34" t="s">
        <v>3155</v>
      </c>
      <c r="O330" s="34" t="s">
        <v>4881</v>
      </c>
      <c r="P330" s="34" t="s">
        <v>4170</v>
      </c>
      <c r="Q330" s="34" t="s">
        <v>4170</v>
      </c>
      <c r="R330" s="34" t="s">
        <v>4170</v>
      </c>
      <c r="S330" s="34" t="s">
        <v>4170</v>
      </c>
      <c r="T330" s="34" t="s">
        <v>4170</v>
      </c>
      <c r="U330" s="34" t="s">
        <v>4170</v>
      </c>
      <c r="V330" s="34" t="s">
        <v>4170</v>
      </c>
      <c r="W330" s="34" t="s">
        <v>4170</v>
      </c>
      <c r="X330" s="34" t="s">
        <v>4170</v>
      </c>
      <c r="Y330" s="34" t="s">
        <v>4170</v>
      </c>
      <c r="Z330" s="34" t="s">
        <v>4170</v>
      </c>
      <c r="AB330" s="34" t="s">
        <v>3187</v>
      </c>
      <c r="AD330" s="34" t="s">
        <v>3223</v>
      </c>
      <c r="AG330" s="34" t="s">
        <v>3315</v>
      </c>
      <c r="AH330" s="34" t="s">
        <v>1044</v>
      </c>
      <c r="AI330" s="34" t="s">
        <v>1044</v>
      </c>
      <c r="AJ330" s="34" t="s">
        <v>1044</v>
      </c>
      <c r="AK330" s="34" t="s">
        <v>1044</v>
      </c>
      <c r="AM330" s="34" t="s">
        <v>1044</v>
      </c>
      <c r="AN330" s="34" t="s">
        <v>3338</v>
      </c>
      <c r="AP330" s="34" t="s">
        <v>1044</v>
      </c>
      <c r="AY330" s="34" t="s">
        <v>3487</v>
      </c>
      <c r="BA330" s="34" t="s">
        <v>1044</v>
      </c>
      <c r="BB330" s="34" t="s">
        <v>3557</v>
      </c>
      <c r="BC330" s="34" t="s">
        <v>4170</v>
      </c>
      <c r="BD330" s="34" t="s">
        <v>4170</v>
      </c>
      <c r="BE330" s="34" t="s">
        <v>4170</v>
      </c>
      <c r="BF330" s="34" t="s">
        <v>4170</v>
      </c>
      <c r="BG330" s="34" t="s">
        <v>4170</v>
      </c>
      <c r="BH330" s="34" t="s">
        <v>4170</v>
      </c>
      <c r="BI330" s="34" t="s">
        <v>4881</v>
      </c>
      <c r="BJ330" s="34" t="s">
        <v>4170</v>
      </c>
      <c r="BR330" s="34" t="s">
        <v>1041</v>
      </c>
      <c r="BS330" s="34" t="s">
        <v>1041</v>
      </c>
      <c r="BT330" s="34" t="s">
        <v>1041</v>
      </c>
      <c r="BW330" s="34" t="s">
        <v>1041</v>
      </c>
      <c r="CQ330" s="34" t="s">
        <v>3642</v>
      </c>
      <c r="CR330" s="34" t="s">
        <v>3657</v>
      </c>
      <c r="CU330" s="34" t="s">
        <v>8008</v>
      </c>
      <c r="CV330" s="34" t="s">
        <v>6632</v>
      </c>
      <c r="CW330" s="34" t="s">
        <v>4226</v>
      </c>
      <c r="CX330" s="34" t="s">
        <v>4542</v>
      </c>
      <c r="CY330" s="34" t="s">
        <v>5453</v>
      </c>
      <c r="DA330" s="34" t="s">
        <v>4560</v>
      </c>
      <c r="DC330" s="34" t="s">
        <v>5096</v>
      </c>
      <c r="DF330" s="34" t="s">
        <v>5993</v>
      </c>
    </row>
    <row r="331" spans="1:110">
      <c r="A331" s="34" t="s">
        <v>6633</v>
      </c>
      <c r="B331" s="34" t="s">
        <v>4881</v>
      </c>
      <c r="C331" s="34">
        <v>82</v>
      </c>
      <c r="D331" s="34" t="s">
        <v>440</v>
      </c>
      <c r="E331" s="34" t="s">
        <v>4881</v>
      </c>
      <c r="F331" s="34" t="s">
        <v>4170</v>
      </c>
      <c r="G331" s="34" t="s">
        <v>4881</v>
      </c>
      <c r="H331" s="34" t="s">
        <v>4170</v>
      </c>
      <c r="I331" s="34" t="s">
        <v>4170</v>
      </c>
      <c r="J331" s="34" t="s">
        <v>4170</v>
      </c>
      <c r="K331" s="34" t="s">
        <v>4170</v>
      </c>
      <c r="L331" s="34" t="s">
        <v>4170</v>
      </c>
      <c r="M331" s="34" t="s">
        <v>1041</v>
      </c>
      <c r="N331" s="34" t="s">
        <v>3155</v>
      </c>
      <c r="O331" s="34" t="s">
        <v>4881</v>
      </c>
      <c r="P331" s="34" t="s">
        <v>4170</v>
      </c>
      <c r="Q331" s="34" t="s">
        <v>4170</v>
      </c>
      <c r="R331" s="34" t="s">
        <v>4170</v>
      </c>
      <c r="S331" s="34" t="s">
        <v>4170</v>
      </c>
      <c r="T331" s="34" t="s">
        <v>4170</v>
      </c>
      <c r="U331" s="34" t="s">
        <v>4170</v>
      </c>
      <c r="V331" s="34" t="s">
        <v>4170</v>
      </c>
      <c r="W331" s="34" t="s">
        <v>4170</v>
      </c>
      <c r="X331" s="34" t="s">
        <v>4170</v>
      </c>
      <c r="Y331" s="34" t="s">
        <v>4170</v>
      </c>
      <c r="Z331" s="34" t="s">
        <v>4170</v>
      </c>
      <c r="AB331" s="34" t="s">
        <v>3187</v>
      </c>
      <c r="AD331" s="34" t="s">
        <v>3229</v>
      </c>
      <c r="AG331" s="34" t="s">
        <v>3312</v>
      </c>
      <c r="AH331" s="34" t="s">
        <v>1044</v>
      </c>
      <c r="AI331" s="34" t="s">
        <v>1044</v>
      </c>
      <c r="AJ331" s="34" t="s">
        <v>1044</v>
      </c>
      <c r="AK331" s="34" t="s">
        <v>1044</v>
      </c>
      <c r="AM331" s="34" t="s">
        <v>1044</v>
      </c>
      <c r="AN331" s="34" t="s">
        <v>3312</v>
      </c>
      <c r="AP331" s="34" t="s">
        <v>1044</v>
      </c>
      <c r="AY331" s="34" t="s">
        <v>3487</v>
      </c>
      <c r="BA331" s="34" t="s">
        <v>1044</v>
      </c>
      <c r="BB331" s="34" t="s">
        <v>8009</v>
      </c>
      <c r="BC331" s="34" t="s">
        <v>4881</v>
      </c>
      <c r="BD331" s="34" t="s">
        <v>4881</v>
      </c>
      <c r="BE331" s="34" t="s">
        <v>4881</v>
      </c>
      <c r="BF331" s="34" t="s">
        <v>4170</v>
      </c>
      <c r="BG331" s="34" t="s">
        <v>4170</v>
      </c>
      <c r="BH331" s="34" t="s">
        <v>4170</v>
      </c>
      <c r="BI331" s="34" t="s">
        <v>4170</v>
      </c>
      <c r="BJ331" s="34" t="s">
        <v>4170</v>
      </c>
      <c r="BK331" s="34" t="s">
        <v>3564</v>
      </c>
      <c r="BL331" s="34" t="s">
        <v>3564</v>
      </c>
      <c r="BM331" s="34" t="s">
        <v>3564</v>
      </c>
      <c r="BQ331" s="34" t="s">
        <v>1044</v>
      </c>
      <c r="BR331" s="34" t="s">
        <v>1041</v>
      </c>
      <c r="BS331" s="34" t="s">
        <v>1041</v>
      </c>
      <c r="BT331" s="34" t="s">
        <v>1041</v>
      </c>
      <c r="BW331" s="34" t="s">
        <v>1041</v>
      </c>
      <c r="CQ331" s="34" t="s">
        <v>3642</v>
      </c>
      <c r="CR331" s="34" t="s">
        <v>3657</v>
      </c>
      <c r="CU331" s="34" t="s">
        <v>8010</v>
      </c>
      <c r="CV331" s="34" t="s">
        <v>6634</v>
      </c>
      <c r="CW331" s="34" t="s">
        <v>4226</v>
      </c>
      <c r="CX331" s="34" t="s">
        <v>4546</v>
      </c>
      <c r="CY331" s="34" t="s">
        <v>5449</v>
      </c>
      <c r="CZ331" s="34" t="s">
        <v>4560</v>
      </c>
      <c r="DA331" s="34" t="s">
        <v>4560</v>
      </c>
      <c r="DB331" s="34" t="s">
        <v>1046</v>
      </c>
      <c r="DC331" s="34" t="s">
        <v>5094</v>
      </c>
      <c r="DF331" s="34" t="s">
        <v>5993</v>
      </c>
    </row>
    <row r="332" spans="1:110">
      <c r="A332" s="34" t="s">
        <v>6633</v>
      </c>
      <c r="B332" s="34" t="s">
        <v>4609</v>
      </c>
      <c r="C332" s="34">
        <v>63</v>
      </c>
      <c r="D332" s="34" t="s">
        <v>440</v>
      </c>
      <c r="E332" s="34" t="s">
        <v>4881</v>
      </c>
      <c r="F332" s="34" t="s">
        <v>4170</v>
      </c>
      <c r="G332" s="34" t="s">
        <v>4881</v>
      </c>
      <c r="H332" s="34" t="s">
        <v>4170</v>
      </c>
      <c r="I332" s="34" t="s">
        <v>4170</v>
      </c>
      <c r="J332" s="34" t="s">
        <v>4170</v>
      </c>
      <c r="K332" s="34" t="s">
        <v>4170</v>
      </c>
      <c r="L332" s="34" t="s">
        <v>4170</v>
      </c>
      <c r="M332" s="34" t="s">
        <v>1041</v>
      </c>
      <c r="N332" s="34" t="s">
        <v>3170</v>
      </c>
      <c r="O332" s="34" t="s">
        <v>4170</v>
      </c>
      <c r="P332" s="34" t="s">
        <v>4170</v>
      </c>
      <c r="Q332" s="34" t="s">
        <v>4170</v>
      </c>
      <c r="R332" s="34" t="s">
        <v>4170</v>
      </c>
      <c r="S332" s="34" t="s">
        <v>4170</v>
      </c>
      <c r="T332" s="34" t="s">
        <v>4881</v>
      </c>
      <c r="U332" s="34" t="s">
        <v>4170</v>
      </c>
      <c r="V332" s="34" t="s">
        <v>4170</v>
      </c>
      <c r="W332" s="34" t="s">
        <v>4170</v>
      </c>
      <c r="X332" s="34" t="s">
        <v>4170</v>
      </c>
      <c r="Y332" s="34" t="s">
        <v>4170</v>
      </c>
      <c r="Z332" s="34" t="s">
        <v>4170</v>
      </c>
      <c r="AB332" s="34" t="s">
        <v>3217</v>
      </c>
      <c r="AD332" s="34" t="s">
        <v>3235</v>
      </c>
      <c r="AG332" s="34" t="s">
        <v>3309</v>
      </c>
      <c r="AH332" s="34" t="s">
        <v>1044</v>
      </c>
      <c r="AI332" s="34" t="s">
        <v>1044</v>
      </c>
      <c r="AJ332" s="34" t="s">
        <v>1044</v>
      </c>
      <c r="AK332" s="34" t="s">
        <v>1044</v>
      </c>
      <c r="AM332" s="34" t="s">
        <v>1044</v>
      </c>
      <c r="AN332" s="34" t="s">
        <v>3335</v>
      </c>
      <c r="AP332" s="34" t="s">
        <v>1044</v>
      </c>
      <c r="AY332" s="34" t="s">
        <v>3487</v>
      </c>
      <c r="BA332" s="34" t="s">
        <v>1044</v>
      </c>
      <c r="BB332" s="34" t="s">
        <v>3548</v>
      </c>
      <c r="BC332" s="34" t="s">
        <v>4170</v>
      </c>
      <c r="BD332" s="34" t="s">
        <v>4170</v>
      </c>
      <c r="BE332" s="34" t="s">
        <v>4170</v>
      </c>
      <c r="BF332" s="34" t="s">
        <v>4881</v>
      </c>
      <c r="BG332" s="34" t="s">
        <v>4170</v>
      </c>
      <c r="BH332" s="34" t="s">
        <v>4170</v>
      </c>
      <c r="BI332" s="34" t="s">
        <v>4170</v>
      </c>
      <c r="BJ332" s="34" t="s">
        <v>4170</v>
      </c>
      <c r="BN332" s="34" t="s">
        <v>3561</v>
      </c>
      <c r="BQ332" s="34" t="s">
        <v>1044</v>
      </c>
      <c r="BR332" s="34" t="s">
        <v>1041</v>
      </c>
      <c r="BS332" s="34" t="s">
        <v>1041</v>
      </c>
      <c r="BT332" s="34" t="s">
        <v>1041</v>
      </c>
      <c r="BW332" s="34" t="s">
        <v>1041</v>
      </c>
      <c r="CQ332" s="34" t="s">
        <v>3645</v>
      </c>
      <c r="CR332" s="34" t="s">
        <v>3663</v>
      </c>
      <c r="CU332" s="34" t="s">
        <v>8011</v>
      </c>
      <c r="CV332" s="34" t="s">
        <v>6634</v>
      </c>
      <c r="CW332" s="34" t="s">
        <v>4226</v>
      </c>
      <c r="CX332" s="34" t="s">
        <v>4546</v>
      </c>
      <c r="CY332" s="34" t="s">
        <v>5449</v>
      </c>
      <c r="DA332" s="34" t="s">
        <v>4560</v>
      </c>
      <c r="DB332" s="34" t="s">
        <v>1046</v>
      </c>
      <c r="DC332" s="34" t="s">
        <v>5096</v>
      </c>
      <c r="DF332" s="34" t="s">
        <v>5993</v>
      </c>
    </row>
    <row r="333" spans="1:110">
      <c r="A333" s="34" t="s">
        <v>6633</v>
      </c>
      <c r="B333" s="34" t="s">
        <v>4848</v>
      </c>
      <c r="C333" s="34">
        <v>40</v>
      </c>
      <c r="D333" s="34" t="s">
        <v>442</v>
      </c>
      <c r="E333" s="34" t="s">
        <v>4170</v>
      </c>
      <c r="F333" s="34" t="s">
        <v>4881</v>
      </c>
      <c r="G333" s="34" t="s">
        <v>4170</v>
      </c>
      <c r="H333" s="34" t="s">
        <v>4881</v>
      </c>
      <c r="I333" s="34" t="s">
        <v>4170</v>
      </c>
      <c r="J333" s="34" t="s">
        <v>4170</v>
      </c>
      <c r="K333" s="34" t="s">
        <v>4170</v>
      </c>
      <c r="L333" s="34" t="s">
        <v>4170</v>
      </c>
      <c r="M333" s="34" t="s">
        <v>1041</v>
      </c>
      <c r="N333" s="34" t="s">
        <v>3170</v>
      </c>
      <c r="O333" s="34" t="s">
        <v>4170</v>
      </c>
      <c r="P333" s="34" t="s">
        <v>4170</v>
      </c>
      <c r="Q333" s="34" t="s">
        <v>4170</v>
      </c>
      <c r="R333" s="34" t="s">
        <v>4170</v>
      </c>
      <c r="S333" s="34" t="s">
        <v>4170</v>
      </c>
      <c r="T333" s="34" t="s">
        <v>4881</v>
      </c>
      <c r="U333" s="34" t="s">
        <v>4170</v>
      </c>
      <c r="V333" s="34" t="s">
        <v>4170</v>
      </c>
      <c r="W333" s="34" t="s">
        <v>4170</v>
      </c>
      <c r="X333" s="34" t="s">
        <v>4170</v>
      </c>
      <c r="Y333" s="34" t="s">
        <v>4170</v>
      </c>
      <c r="Z333" s="34" t="s">
        <v>4170</v>
      </c>
      <c r="AB333" s="34" t="s">
        <v>3217</v>
      </c>
      <c r="AD333" s="34" t="s">
        <v>3238</v>
      </c>
      <c r="AG333" s="34" t="s">
        <v>3300</v>
      </c>
      <c r="AH333" s="34" t="s">
        <v>1044</v>
      </c>
      <c r="AI333" s="34" t="s">
        <v>1044</v>
      </c>
      <c r="AJ333" s="34" t="s">
        <v>1044</v>
      </c>
      <c r="AK333" s="34" t="s">
        <v>1044</v>
      </c>
      <c r="AM333" s="34" t="s">
        <v>1041</v>
      </c>
      <c r="AP333" s="34" t="s">
        <v>1041</v>
      </c>
      <c r="AY333" s="34" t="s">
        <v>3502</v>
      </c>
      <c r="BA333" s="34" t="s">
        <v>1044</v>
      </c>
      <c r="BB333" s="34" t="s">
        <v>3545</v>
      </c>
      <c r="BC333" s="34" t="s">
        <v>4170</v>
      </c>
      <c r="BD333" s="34" t="s">
        <v>4170</v>
      </c>
      <c r="BE333" s="34" t="s">
        <v>4881</v>
      </c>
      <c r="BF333" s="34" t="s">
        <v>4170</v>
      </c>
      <c r="BG333" s="34" t="s">
        <v>4170</v>
      </c>
      <c r="BH333" s="34" t="s">
        <v>4170</v>
      </c>
      <c r="BI333" s="34" t="s">
        <v>4170</v>
      </c>
      <c r="BJ333" s="34" t="s">
        <v>4170</v>
      </c>
      <c r="BM333" s="34" t="s">
        <v>3561</v>
      </c>
      <c r="BQ333" s="34" t="s">
        <v>1044</v>
      </c>
      <c r="BR333" s="34" t="s">
        <v>1041</v>
      </c>
      <c r="BS333" s="34" t="s">
        <v>1044</v>
      </c>
      <c r="CR333" s="34" t="s">
        <v>1044</v>
      </c>
      <c r="CS333" s="34" t="s">
        <v>3300</v>
      </c>
      <c r="CU333" s="34" t="s">
        <v>8012</v>
      </c>
      <c r="CV333" s="34" t="s">
        <v>6634</v>
      </c>
      <c r="CW333" s="34" t="s">
        <v>4226</v>
      </c>
      <c r="CX333" s="34" t="s">
        <v>4542</v>
      </c>
      <c r="CY333" s="34" t="s">
        <v>5453</v>
      </c>
      <c r="DA333" s="34" t="s">
        <v>3302</v>
      </c>
      <c r="DB333" s="34" t="s">
        <v>1046</v>
      </c>
      <c r="DC333" s="34" t="s">
        <v>5096</v>
      </c>
      <c r="DF333" s="34" t="s">
        <v>5993</v>
      </c>
    </row>
    <row r="334" spans="1:110">
      <c r="A334" s="34" t="s">
        <v>6633</v>
      </c>
      <c r="B334" s="34" t="s">
        <v>4626</v>
      </c>
      <c r="C334" s="34">
        <v>65</v>
      </c>
      <c r="D334" s="34" t="s">
        <v>442</v>
      </c>
      <c r="E334" s="34" t="s">
        <v>4170</v>
      </c>
      <c r="F334" s="34" t="s">
        <v>4881</v>
      </c>
      <c r="G334" s="34" t="s">
        <v>4170</v>
      </c>
      <c r="H334" s="34" t="s">
        <v>4881</v>
      </c>
      <c r="I334" s="34" t="s">
        <v>4170</v>
      </c>
      <c r="J334" s="34" t="s">
        <v>4170</v>
      </c>
      <c r="K334" s="34" t="s">
        <v>4170</v>
      </c>
      <c r="L334" s="34" t="s">
        <v>4170</v>
      </c>
      <c r="M334" s="34" t="s">
        <v>1041</v>
      </c>
      <c r="N334" s="34" t="s">
        <v>3170</v>
      </c>
      <c r="O334" s="34" t="s">
        <v>4170</v>
      </c>
      <c r="P334" s="34" t="s">
        <v>4170</v>
      </c>
      <c r="Q334" s="34" t="s">
        <v>4170</v>
      </c>
      <c r="R334" s="34" t="s">
        <v>4170</v>
      </c>
      <c r="S334" s="34" t="s">
        <v>4170</v>
      </c>
      <c r="T334" s="34" t="s">
        <v>4881</v>
      </c>
      <c r="U334" s="34" t="s">
        <v>4170</v>
      </c>
      <c r="V334" s="34" t="s">
        <v>4170</v>
      </c>
      <c r="W334" s="34" t="s">
        <v>4170</v>
      </c>
      <c r="X334" s="34" t="s">
        <v>4170</v>
      </c>
      <c r="Y334" s="34" t="s">
        <v>4170</v>
      </c>
      <c r="Z334" s="34" t="s">
        <v>4170</v>
      </c>
      <c r="AB334" s="34" t="s">
        <v>3217</v>
      </c>
      <c r="AD334" s="34" t="s">
        <v>3238</v>
      </c>
      <c r="AG334" s="34" t="s">
        <v>3312</v>
      </c>
      <c r="AH334" s="34" t="s">
        <v>1044</v>
      </c>
      <c r="AI334" s="34" t="s">
        <v>1044</v>
      </c>
      <c r="AJ334" s="34" t="s">
        <v>1044</v>
      </c>
      <c r="AK334" s="34" t="s">
        <v>1044</v>
      </c>
      <c r="AM334" s="34" t="s">
        <v>1044</v>
      </c>
      <c r="AN334" s="34" t="s">
        <v>3312</v>
      </c>
      <c r="AP334" s="34" t="s">
        <v>1044</v>
      </c>
      <c r="AY334" s="34" t="s">
        <v>3487</v>
      </c>
      <c r="BA334" s="34" t="s">
        <v>1044</v>
      </c>
      <c r="BB334" s="34" t="s">
        <v>3545</v>
      </c>
      <c r="BC334" s="34" t="s">
        <v>4170</v>
      </c>
      <c r="BD334" s="34" t="s">
        <v>4170</v>
      </c>
      <c r="BE334" s="34" t="s">
        <v>4881</v>
      </c>
      <c r="BF334" s="34" t="s">
        <v>4170</v>
      </c>
      <c r="BG334" s="34" t="s">
        <v>4170</v>
      </c>
      <c r="BH334" s="34" t="s">
        <v>4170</v>
      </c>
      <c r="BI334" s="34" t="s">
        <v>4170</v>
      </c>
      <c r="BJ334" s="34" t="s">
        <v>4170</v>
      </c>
      <c r="BM334" s="34" t="s">
        <v>3564</v>
      </c>
      <c r="BQ334" s="34" t="s">
        <v>3577</v>
      </c>
      <c r="BR334" s="34" t="s">
        <v>1041</v>
      </c>
      <c r="BS334" s="34" t="s">
        <v>1041</v>
      </c>
      <c r="BT334" s="34" t="s">
        <v>1041</v>
      </c>
      <c r="BW334" s="34" t="s">
        <v>1041</v>
      </c>
      <c r="CQ334" s="34" t="s">
        <v>3645</v>
      </c>
      <c r="CR334" s="34" t="s">
        <v>3663</v>
      </c>
      <c r="CU334" s="34" t="s">
        <v>8013</v>
      </c>
      <c r="CV334" s="34" t="s">
        <v>6634</v>
      </c>
      <c r="CW334" s="34" t="s">
        <v>4226</v>
      </c>
      <c r="CX334" s="34" t="s">
        <v>4546</v>
      </c>
      <c r="CY334" s="34" t="s">
        <v>5455</v>
      </c>
      <c r="DA334" s="34" t="s">
        <v>4560</v>
      </c>
      <c r="DB334" s="34" t="s">
        <v>1043</v>
      </c>
      <c r="DC334" s="34" t="s">
        <v>5094</v>
      </c>
      <c r="DF334" s="34" t="s">
        <v>5993</v>
      </c>
    </row>
    <row r="335" spans="1:110">
      <c r="A335" s="34" t="s">
        <v>6635</v>
      </c>
      <c r="B335" s="34" t="s">
        <v>4881</v>
      </c>
      <c r="C335" s="34">
        <v>58</v>
      </c>
      <c r="D335" s="34" t="s">
        <v>440</v>
      </c>
      <c r="E335" s="34" t="s">
        <v>4881</v>
      </c>
      <c r="F335" s="34" t="s">
        <v>4170</v>
      </c>
      <c r="G335" s="34" t="s">
        <v>4881</v>
      </c>
      <c r="H335" s="34" t="s">
        <v>4170</v>
      </c>
      <c r="I335" s="34" t="s">
        <v>4170</v>
      </c>
      <c r="J335" s="34" t="s">
        <v>4170</v>
      </c>
      <c r="K335" s="34" t="s">
        <v>4170</v>
      </c>
      <c r="L335" s="34" t="s">
        <v>4170</v>
      </c>
      <c r="M335" s="34" t="s">
        <v>1041</v>
      </c>
      <c r="N335" s="34" t="s">
        <v>3170</v>
      </c>
      <c r="O335" s="34" t="s">
        <v>4170</v>
      </c>
      <c r="P335" s="34" t="s">
        <v>4170</v>
      </c>
      <c r="Q335" s="34" t="s">
        <v>4170</v>
      </c>
      <c r="R335" s="34" t="s">
        <v>4170</v>
      </c>
      <c r="S335" s="34" t="s">
        <v>4170</v>
      </c>
      <c r="T335" s="34" t="s">
        <v>4881</v>
      </c>
      <c r="U335" s="34" t="s">
        <v>4170</v>
      </c>
      <c r="V335" s="34" t="s">
        <v>4170</v>
      </c>
      <c r="W335" s="34" t="s">
        <v>4170</v>
      </c>
      <c r="X335" s="34" t="s">
        <v>4170</v>
      </c>
      <c r="Y335" s="34" t="s">
        <v>4170</v>
      </c>
      <c r="Z335" s="34" t="s">
        <v>4170</v>
      </c>
      <c r="AB335" s="34" t="s">
        <v>3217</v>
      </c>
      <c r="AD335" s="34" t="s">
        <v>3238</v>
      </c>
      <c r="AG335" s="34" t="s">
        <v>3312</v>
      </c>
      <c r="AH335" s="34" t="s">
        <v>1044</v>
      </c>
      <c r="AI335" s="34" t="s">
        <v>1044</v>
      </c>
      <c r="AJ335" s="34" t="s">
        <v>1044</v>
      </c>
      <c r="AK335" s="34" t="s">
        <v>1044</v>
      </c>
      <c r="AM335" s="34" t="s">
        <v>1044</v>
      </c>
      <c r="AN335" s="34" t="s">
        <v>3312</v>
      </c>
      <c r="AP335" s="34" t="s">
        <v>1044</v>
      </c>
      <c r="AY335" s="34" t="s">
        <v>3487</v>
      </c>
      <c r="BA335" s="34" t="s">
        <v>1044</v>
      </c>
      <c r="BB335" s="34" t="s">
        <v>3557</v>
      </c>
      <c r="BC335" s="34" t="s">
        <v>4170</v>
      </c>
      <c r="BD335" s="34" t="s">
        <v>4170</v>
      </c>
      <c r="BE335" s="34" t="s">
        <v>4170</v>
      </c>
      <c r="BF335" s="34" t="s">
        <v>4170</v>
      </c>
      <c r="BG335" s="34" t="s">
        <v>4170</v>
      </c>
      <c r="BH335" s="34" t="s">
        <v>4170</v>
      </c>
      <c r="BI335" s="34" t="s">
        <v>4881</v>
      </c>
      <c r="BJ335" s="34" t="s">
        <v>4170</v>
      </c>
      <c r="BR335" s="34" t="s">
        <v>1041</v>
      </c>
      <c r="BS335" s="34" t="s">
        <v>1044</v>
      </c>
      <c r="CR335" s="34" t="s">
        <v>3663</v>
      </c>
      <c r="CU335" s="34" t="s">
        <v>8014</v>
      </c>
      <c r="CV335" s="34" t="s">
        <v>6637</v>
      </c>
      <c r="CW335" s="34" t="s">
        <v>4226</v>
      </c>
      <c r="CX335" s="34" t="s">
        <v>4542</v>
      </c>
      <c r="CY335" s="34" t="s">
        <v>5447</v>
      </c>
      <c r="CZ335" s="34" t="s">
        <v>4560</v>
      </c>
      <c r="DA335" s="34" t="s">
        <v>4560</v>
      </c>
      <c r="DC335" s="34" t="s">
        <v>5096</v>
      </c>
      <c r="DF335" s="34" t="s">
        <v>5992</v>
      </c>
    </row>
    <row r="336" spans="1:110">
      <c r="A336" s="34" t="s">
        <v>6635</v>
      </c>
      <c r="B336" s="34" t="s">
        <v>4609</v>
      </c>
      <c r="C336" s="34">
        <v>18</v>
      </c>
      <c r="D336" s="34" t="s">
        <v>442</v>
      </c>
      <c r="E336" s="34" t="s">
        <v>4170</v>
      </c>
      <c r="F336" s="34" t="s">
        <v>4881</v>
      </c>
      <c r="G336" s="34" t="s">
        <v>4170</v>
      </c>
      <c r="H336" s="34" t="s">
        <v>4881</v>
      </c>
      <c r="I336" s="34" t="s">
        <v>4170</v>
      </c>
      <c r="J336" s="34" t="s">
        <v>4170</v>
      </c>
      <c r="K336" s="34" t="s">
        <v>4170</v>
      </c>
      <c r="L336" s="34" t="s">
        <v>4170</v>
      </c>
      <c r="M336" s="34" t="s">
        <v>1041</v>
      </c>
      <c r="N336" s="34" t="s">
        <v>3155</v>
      </c>
      <c r="O336" s="34" t="s">
        <v>4881</v>
      </c>
      <c r="P336" s="34" t="s">
        <v>4170</v>
      </c>
      <c r="Q336" s="34" t="s">
        <v>4170</v>
      </c>
      <c r="R336" s="34" t="s">
        <v>4170</v>
      </c>
      <c r="S336" s="34" t="s">
        <v>4170</v>
      </c>
      <c r="T336" s="34" t="s">
        <v>4170</v>
      </c>
      <c r="U336" s="34" t="s">
        <v>4170</v>
      </c>
      <c r="V336" s="34" t="s">
        <v>4170</v>
      </c>
      <c r="W336" s="34" t="s">
        <v>4170</v>
      </c>
      <c r="X336" s="34" t="s">
        <v>4170</v>
      </c>
      <c r="Y336" s="34" t="s">
        <v>4170</v>
      </c>
      <c r="Z336" s="34" t="s">
        <v>4170</v>
      </c>
      <c r="AB336" s="34" t="s">
        <v>3187</v>
      </c>
      <c r="AD336" s="34" t="s">
        <v>3232</v>
      </c>
      <c r="AE336" s="34" t="s">
        <v>3253</v>
      </c>
      <c r="AG336" s="34" t="s">
        <v>3309</v>
      </c>
      <c r="AH336" s="34" t="s">
        <v>1044</v>
      </c>
      <c r="AI336" s="34" t="s">
        <v>1044</v>
      </c>
      <c r="AJ336" s="34" t="s">
        <v>1044</v>
      </c>
      <c r="AK336" s="34" t="s">
        <v>1044</v>
      </c>
      <c r="AM336" s="34" t="s">
        <v>1041</v>
      </c>
      <c r="AP336" s="34" t="s">
        <v>1041</v>
      </c>
      <c r="AY336" s="34" t="s">
        <v>3502</v>
      </c>
      <c r="BA336" s="34" t="s">
        <v>1044</v>
      </c>
      <c r="BB336" s="34" t="s">
        <v>3557</v>
      </c>
      <c r="BC336" s="34" t="s">
        <v>4170</v>
      </c>
      <c r="BD336" s="34" t="s">
        <v>4170</v>
      </c>
      <c r="BE336" s="34" t="s">
        <v>4170</v>
      </c>
      <c r="BF336" s="34" t="s">
        <v>4170</v>
      </c>
      <c r="BG336" s="34" t="s">
        <v>4170</v>
      </c>
      <c r="BH336" s="34" t="s">
        <v>4170</v>
      </c>
      <c r="BI336" s="34" t="s">
        <v>4881</v>
      </c>
      <c r="BJ336" s="34" t="s">
        <v>4170</v>
      </c>
      <c r="BR336" s="34" t="s">
        <v>1044</v>
      </c>
      <c r="BS336" s="34" t="s">
        <v>1044</v>
      </c>
      <c r="CR336" s="34" t="s">
        <v>3657</v>
      </c>
      <c r="CU336" s="34" t="s">
        <v>8015</v>
      </c>
      <c r="CV336" s="34" t="s">
        <v>6637</v>
      </c>
      <c r="CW336" s="34" t="s">
        <v>4226</v>
      </c>
      <c r="CX336" s="34" t="s">
        <v>4539</v>
      </c>
      <c r="CY336" s="34" t="s">
        <v>5452</v>
      </c>
      <c r="DA336" s="34" t="s">
        <v>3302</v>
      </c>
      <c r="DC336" s="34" t="s">
        <v>5096</v>
      </c>
      <c r="DD336" s="34" t="s">
        <v>6186</v>
      </c>
      <c r="DF336" s="34" t="s">
        <v>5992</v>
      </c>
    </row>
    <row r="337" spans="1:110">
      <c r="A337" s="34" t="s">
        <v>6638</v>
      </c>
      <c r="B337" s="34" t="s">
        <v>4881</v>
      </c>
      <c r="C337" s="34">
        <v>46</v>
      </c>
      <c r="D337" s="34" t="s">
        <v>442</v>
      </c>
      <c r="E337" s="34" t="s">
        <v>4170</v>
      </c>
      <c r="F337" s="34" t="s">
        <v>4881</v>
      </c>
      <c r="G337" s="34" t="s">
        <v>4170</v>
      </c>
      <c r="H337" s="34" t="s">
        <v>4881</v>
      </c>
      <c r="I337" s="34" t="s">
        <v>4170</v>
      </c>
      <c r="J337" s="34" t="s">
        <v>4170</v>
      </c>
      <c r="K337" s="34" t="s">
        <v>4170</v>
      </c>
      <c r="L337" s="34" t="s">
        <v>4170</v>
      </c>
      <c r="M337" s="34" t="s">
        <v>1041</v>
      </c>
      <c r="N337" s="34" t="s">
        <v>3155</v>
      </c>
      <c r="O337" s="34" t="s">
        <v>4881</v>
      </c>
      <c r="P337" s="34" t="s">
        <v>4170</v>
      </c>
      <c r="Q337" s="34" t="s">
        <v>4170</v>
      </c>
      <c r="R337" s="34" t="s">
        <v>4170</v>
      </c>
      <c r="S337" s="34" t="s">
        <v>4170</v>
      </c>
      <c r="T337" s="34" t="s">
        <v>4170</v>
      </c>
      <c r="U337" s="34" t="s">
        <v>4170</v>
      </c>
      <c r="V337" s="34" t="s">
        <v>4170</v>
      </c>
      <c r="W337" s="34" t="s">
        <v>4170</v>
      </c>
      <c r="X337" s="34" t="s">
        <v>4170</v>
      </c>
      <c r="Y337" s="34" t="s">
        <v>4170</v>
      </c>
      <c r="Z337" s="34" t="s">
        <v>4170</v>
      </c>
      <c r="AB337" s="34" t="s">
        <v>3187</v>
      </c>
      <c r="AD337" s="34" t="s">
        <v>3244</v>
      </c>
      <c r="AG337" s="34" t="s">
        <v>3288</v>
      </c>
      <c r="AH337" s="34" t="s">
        <v>1041</v>
      </c>
      <c r="AI337" s="34" t="s">
        <v>1041</v>
      </c>
      <c r="AJ337" s="34" t="s">
        <v>1044</v>
      </c>
      <c r="AQ337" s="34" t="s">
        <v>3384</v>
      </c>
      <c r="AS337" s="34" t="s">
        <v>3409</v>
      </c>
      <c r="AU337" s="34" t="s">
        <v>3432</v>
      </c>
      <c r="AV337" s="34" t="s">
        <v>154</v>
      </c>
      <c r="AW337" s="34" t="s">
        <v>3464</v>
      </c>
      <c r="AX337" s="34" t="s">
        <v>3470</v>
      </c>
      <c r="AY337" s="34" t="s">
        <v>3253</v>
      </c>
      <c r="BB337" s="34" t="s">
        <v>3557</v>
      </c>
      <c r="BC337" s="34" t="s">
        <v>4170</v>
      </c>
      <c r="BD337" s="34" t="s">
        <v>4170</v>
      </c>
      <c r="BE337" s="34" t="s">
        <v>4170</v>
      </c>
      <c r="BF337" s="34" t="s">
        <v>4170</v>
      </c>
      <c r="BG337" s="34" t="s">
        <v>4170</v>
      </c>
      <c r="BH337" s="34" t="s">
        <v>4170</v>
      </c>
      <c r="BI337" s="34" t="s">
        <v>4881</v>
      </c>
      <c r="BJ337" s="34" t="s">
        <v>4170</v>
      </c>
      <c r="BR337" s="34" t="s">
        <v>1044</v>
      </c>
      <c r="BS337" s="34" t="s">
        <v>1041</v>
      </c>
      <c r="BT337" s="34" t="s">
        <v>1041</v>
      </c>
      <c r="BW337" s="34" t="s">
        <v>1041</v>
      </c>
      <c r="CQ337" s="34" t="s">
        <v>3645</v>
      </c>
      <c r="CR337" s="34" t="s">
        <v>3654</v>
      </c>
      <c r="CU337" s="34" t="s">
        <v>8016</v>
      </c>
      <c r="CV337" s="34" t="s">
        <v>6639</v>
      </c>
      <c r="CW337" s="34" t="s">
        <v>4226</v>
      </c>
      <c r="CX337" s="34" t="s">
        <v>4542</v>
      </c>
      <c r="CY337" s="34" t="s">
        <v>5453</v>
      </c>
      <c r="CZ337" s="34" t="s">
        <v>4556</v>
      </c>
      <c r="DA337" s="34" t="s">
        <v>4556</v>
      </c>
      <c r="DC337" s="34" t="s">
        <v>5096</v>
      </c>
    </row>
    <row r="338" spans="1:110">
      <c r="A338" s="34" t="s">
        <v>6638</v>
      </c>
      <c r="B338" s="34" t="s">
        <v>4609</v>
      </c>
      <c r="C338" s="34">
        <v>1</v>
      </c>
      <c r="D338" s="34" t="s">
        <v>440</v>
      </c>
      <c r="E338" s="34" t="s">
        <v>4881</v>
      </c>
      <c r="F338" s="34" t="s">
        <v>4170</v>
      </c>
      <c r="G338" s="34" t="s">
        <v>4170</v>
      </c>
      <c r="H338" s="34" t="s">
        <v>4170</v>
      </c>
      <c r="I338" s="34" t="s">
        <v>4881</v>
      </c>
      <c r="J338" s="34" t="s">
        <v>4170</v>
      </c>
      <c r="K338" s="34" t="s">
        <v>4170</v>
      </c>
      <c r="L338" s="34" t="s">
        <v>4170</v>
      </c>
      <c r="N338" s="34" t="s">
        <v>7857</v>
      </c>
      <c r="O338" s="34" t="s">
        <v>4881</v>
      </c>
      <c r="P338" s="34" t="s">
        <v>4170</v>
      </c>
      <c r="Q338" s="34" t="s">
        <v>4170</v>
      </c>
      <c r="R338" s="34" t="s">
        <v>4170</v>
      </c>
      <c r="S338" s="34" t="s">
        <v>4170</v>
      </c>
      <c r="T338" s="34" t="s">
        <v>4881</v>
      </c>
      <c r="U338" s="34" t="s">
        <v>4170</v>
      </c>
      <c r="V338" s="34" t="s">
        <v>4170</v>
      </c>
      <c r="W338" s="34" t="s">
        <v>4170</v>
      </c>
      <c r="X338" s="34" t="s">
        <v>4170</v>
      </c>
      <c r="Y338" s="34" t="s">
        <v>4170</v>
      </c>
      <c r="Z338" s="34" t="s">
        <v>4170</v>
      </c>
      <c r="AB338" s="34" t="s">
        <v>3217</v>
      </c>
      <c r="BR338" s="34" t="s">
        <v>1044</v>
      </c>
      <c r="BS338" s="34" t="s">
        <v>1041</v>
      </c>
      <c r="BT338" s="34" t="s">
        <v>1041</v>
      </c>
      <c r="BW338" s="34" t="s">
        <v>1041</v>
      </c>
      <c r="CQ338" s="34" t="s">
        <v>3642</v>
      </c>
      <c r="CR338" s="34" t="s">
        <v>3663</v>
      </c>
      <c r="CU338" s="34" t="s">
        <v>8017</v>
      </c>
      <c r="CV338" s="34" t="s">
        <v>6639</v>
      </c>
      <c r="CW338" s="34" t="s">
        <v>4226</v>
      </c>
      <c r="CX338" s="34" t="s">
        <v>4608</v>
      </c>
      <c r="CY338" s="34" t="s">
        <v>5444</v>
      </c>
    </row>
    <row r="339" spans="1:110">
      <c r="A339" s="34" t="s">
        <v>6638</v>
      </c>
      <c r="B339" s="34" t="s">
        <v>4848</v>
      </c>
      <c r="C339" s="34">
        <v>7</v>
      </c>
      <c r="D339" s="34" t="s">
        <v>440</v>
      </c>
      <c r="E339" s="34" t="s">
        <v>4881</v>
      </c>
      <c r="F339" s="34" t="s">
        <v>4170</v>
      </c>
      <c r="G339" s="34" t="s">
        <v>4170</v>
      </c>
      <c r="H339" s="34" t="s">
        <v>4170</v>
      </c>
      <c r="I339" s="34" t="s">
        <v>4881</v>
      </c>
      <c r="J339" s="34" t="s">
        <v>4170</v>
      </c>
      <c r="K339" s="34" t="s">
        <v>4170</v>
      </c>
      <c r="L339" s="34" t="s">
        <v>4170</v>
      </c>
      <c r="N339" s="34" t="s">
        <v>7857</v>
      </c>
      <c r="O339" s="34" t="s">
        <v>4881</v>
      </c>
      <c r="P339" s="34" t="s">
        <v>4170</v>
      </c>
      <c r="Q339" s="34" t="s">
        <v>4170</v>
      </c>
      <c r="R339" s="34" t="s">
        <v>4170</v>
      </c>
      <c r="S339" s="34" t="s">
        <v>4170</v>
      </c>
      <c r="T339" s="34" t="s">
        <v>4881</v>
      </c>
      <c r="U339" s="34" t="s">
        <v>4170</v>
      </c>
      <c r="V339" s="34" t="s">
        <v>4170</v>
      </c>
      <c r="W339" s="34" t="s">
        <v>4170</v>
      </c>
      <c r="X339" s="34" t="s">
        <v>4170</v>
      </c>
      <c r="Y339" s="34" t="s">
        <v>4170</v>
      </c>
      <c r="Z339" s="34" t="s">
        <v>4170</v>
      </c>
      <c r="AB339" s="34" t="s">
        <v>3217</v>
      </c>
      <c r="AE339" s="34" t="s">
        <v>3259</v>
      </c>
      <c r="BB339" s="34" t="s">
        <v>3557</v>
      </c>
      <c r="BC339" s="34" t="s">
        <v>4170</v>
      </c>
      <c r="BD339" s="34" t="s">
        <v>4170</v>
      </c>
      <c r="BE339" s="34" t="s">
        <v>4170</v>
      </c>
      <c r="BF339" s="34" t="s">
        <v>4170</v>
      </c>
      <c r="BG339" s="34" t="s">
        <v>4170</v>
      </c>
      <c r="BH339" s="34" t="s">
        <v>4170</v>
      </c>
      <c r="BI339" s="34" t="s">
        <v>4881</v>
      </c>
      <c r="BJ339" s="34" t="s">
        <v>4170</v>
      </c>
      <c r="BR339" s="34" t="s">
        <v>1044</v>
      </c>
      <c r="BS339" s="34" t="s">
        <v>1041</v>
      </c>
      <c r="BT339" s="34" t="s">
        <v>1041</v>
      </c>
      <c r="BW339" s="34" t="s">
        <v>1041</v>
      </c>
      <c r="CQ339" s="34" t="s">
        <v>3642</v>
      </c>
      <c r="CR339" s="34" t="s">
        <v>3663</v>
      </c>
      <c r="CU339" s="34" t="s">
        <v>8018</v>
      </c>
      <c r="CV339" s="34" t="s">
        <v>6639</v>
      </c>
      <c r="CW339" s="34" t="s">
        <v>4226</v>
      </c>
      <c r="CX339" s="34" t="s">
        <v>4619</v>
      </c>
      <c r="CY339" s="34" t="s">
        <v>5448</v>
      </c>
      <c r="DC339" s="34" t="s">
        <v>5096</v>
      </c>
      <c r="DE339" s="34" t="s">
        <v>4649</v>
      </c>
    </row>
    <row r="340" spans="1:110">
      <c r="A340" s="34" t="s">
        <v>6638</v>
      </c>
      <c r="B340" s="34" t="s">
        <v>4626</v>
      </c>
      <c r="C340" s="34">
        <v>10</v>
      </c>
      <c r="D340" s="34" t="s">
        <v>442</v>
      </c>
      <c r="E340" s="34" t="s">
        <v>4170</v>
      </c>
      <c r="F340" s="34" t="s">
        <v>4881</v>
      </c>
      <c r="G340" s="34" t="s">
        <v>4170</v>
      </c>
      <c r="H340" s="34" t="s">
        <v>4170</v>
      </c>
      <c r="I340" s="34" t="s">
        <v>4170</v>
      </c>
      <c r="J340" s="34" t="s">
        <v>4881</v>
      </c>
      <c r="K340" s="34" t="s">
        <v>4170</v>
      </c>
      <c r="L340" s="34" t="s">
        <v>4170</v>
      </c>
      <c r="N340" s="34" t="s">
        <v>7857</v>
      </c>
      <c r="O340" s="34" t="s">
        <v>4881</v>
      </c>
      <c r="P340" s="34" t="s">
        <v>4170</v>
      </c>
      <c r="Q340" s="34" t="s">
        <v>4170</v>
      </c>
      <c r="R340" s="34" t="s">
        <v>4170</v>
      </c>
      <c r="S340" s="34" t="s">
        <v>4170</v>
      </c>
      <c r="T340" s="34" t="s">
        <v>4881</v>
      </c>
      <c r="U340" s="34" t="s">
        <v>4170</v>
      </c>
      <c r="V340" s="34" t="s">
        <v>4170</v>
      </c>
      <c r="W340" s="34" t="s">
        <v>4170</v>
      </c>
      <c r="X340" s="34" t="s">
        <v>4170</v>
      </c>
      <c r="Y340" s="34" t="s">
        <v>4170</v>
      </c>
      <c r="Z340" s="34" t="s">
        <v>4170</v>
      </c>
      <c r="AB340" s="34" t="s">
        <v>3217</v>
      </c>
      <c r="AE340" s="34" t="s">
        <v>3259</v>
      </c>
      <c r="BB340" s="34" t="s">
        <v>3557</v>
      </c>
      <c r="BC340" s="34" t="s">
        <v>4170</v>
      </c>
      <c r="BD340" s="34" t="s">
        <v>4170</v>
      </c>
      <c r="BE340" s="34" t="s">
        <v>4170</v>
      </c>
      <c r="BF340" s="34" t="s">
        <v>4170</v>
      </c>
      <c r="BG340" s="34" t="s">
        <v>4170</v>
      </c>
      <c r="BH340" s="34" t="s">
        <v>4170</v>
      </c>
      <c r="BI340" s="34" t="s">
        <v>4881</v>
      </c>
      <c r="BJ340" s="34" t="s">
        <v>4170</v>
      </c>
      <c r="BR340" s="34" t="s">
        <v>1044</v>
      </c>
      <c r="BS340" s="34" t="s">
        <v>1041</v>
      </c>
      <c r="BT340" s="34" t="s">
        <v>1041</v>
      </c>
      <c r="BW340" s="34" t="s">
        <v>1041</v>
      </c>
      <c r="CQ340" s="34" t="s">
        <v>3642</v>
      </c>
      <c r="CR340" s="34" t="s">
        <v>3663</v>
      </c>
      <c r="CU340" s="34" t="s">
        <v>8019</v>
      </c>
      <c r="CV340" s="34" t="s">
        <v>6639</v>
      </c>
      <c r="CW340" s="34" t="s">
        <v>4226</v>
      </c>
      <c r="CX340" s="34" t="s">
        <v>4619</v>
      </c>
      <c r="CY340" s="34" t="s">
        <v>5454</v>
      </c>
      <c r="DC340" s="34" t="s">
        <v>5096</v>
      </c>
      <c r="DE340" s="34" t="s">
        <v>4649</v>
      </c>
    </row>
    <row r="341" spans="1:110">
      <c r="A341" s="34" t="s">
        <v>6638</v>
      </c>
      <c r="B341" s="34" t="s">
        <v>4628</v>
      </c>
      <c r="C341" s="34">
        <v>42</v>
      </c>
      <c r="D341" s="34" t="s">
        <v>440</v>
      </c>
      <c r="E341" s="34" t="s">
        <v>4881</v>
      </c>
      <c r="F341" s="34" t="s">
        <v>4170</v>
      </c>
      <c r="G341" s="34" t="s">
        <v>4881</v>
      </c>
      <c r="H341" s="34" t="s">
        <v>4170</v>
      </c>
      <c r="I341" s="34" t="s">
        <v>4170</v>
      </c>
      <c r="J341" s="34" t="s">
        <v>4170</v>
      </c>
      <c r="K341" s="34" t="s">
        <v>4170</v>
      </c>
      <c r="L341" s="34" t="s">
        <v>4881</v>
      </c>
      <c r="M341" s="34" t="s">
        <v>1041</v>
      </c>
      <c r="N341" s="34" t="s">
        <v>3170</v>
      </c>
      <c r="O341" s="34" t="s">
        <v>4170</v>
      </c>
      <c r="P341" s="34" t="s">
        <v>4170</v>
      </c>
      <c r="Q341" s="34" t="s">
        <v>4170</v>
      </c>
      <c r="R341" s="34" t="s">
        <v>4170</v>
      </c>
      <c r="S341" s="34" t="s">
        <v>4170</v>
      </c>
      <c r="T341" s="34" t="s">
        <v>4881</v>
      </c>
      <c r="U341" s="34" t="s">
        <v>4170</v>
      </c>
      <c r="V341" s="34" t="s">
        <v>4170</v>
      </c>
      <c r="W341" s="34" t="s">
        <v>4170</v>
      </c>
      <c r="X341" s="34" t="s">
        <v>4170</v>
      </c>
      <c r="Y341" s="34" t="s">
        <v>4170</v>
      </c>
      <c r="Z341" s="34" t="s">
        <v>4170</v>
      </c>
      <c r="AB341" s="34" t="s">
        <v>3217</v>
      </c>
      <c r="AD341" s="34" t="s">
        <v>3244</v>
      </c>
      <c r="AG341" s="34" t="s">
        <v>3309</v>
      </c>
      <c r="AH341" s="34" t="s">
        <v>1044</v>
      </c>
      <c r="AI341" s="34" t="s">
        <v>1044</v>
      </c>
      <c r="AJ341" s="34" t="s">
        <v>1044</v>
      </c>
      <c r="AK341" s="34" t="s">
        <v>1044</v>
      </c>
      <c r="AM341" s="34" t="s">
        <v>1044</v>
      </c>
      <c r="AN341" s="34" t="s">
        <v>3335</v>
      </c>
      <c r="AP341" s="34" t="s">
        <v>1044</v>
      </c>
      <c r="AY341" s="34" t="s">
        <v>3487</v>
      </c>
      <c r="BA341" s="34" t="s">
        <v>1044</v>
      </c>
      <c r="BB341" s="34" t="s">
        <v>3557</v>
      </c>
      <c r="BC341" s="34" t="s">
        <v>4170</v>
      </c>
      <c r="BD341" s="34" t="s">
        <v>4170</v>
      </c>
      <c r="BE341" s="34" t="s">
        <v>4170</v>
      </c>
      <c r="BF341" s="34" t="s">
        <v>4170</v>
      </c>
      <c r="BG341" s="34" t="s">
        <v>4170</v>
      </c>
      <c r="BH341" s="34" t="s">
        <v>4170</v>
      </c>
      <c r="BI341" s="34" t="s">
        <v>4881</v>
      </c>
      <c r="BJ341" s="34" t="s">
        <v>4170</v>
      </c>
      <c r="BR341" s="34" t="s">
        <v>1044</v>
      </c>
      <c r="BS341" s="34" t="s">
        <v>1041</v>
      </c>
      <c r="BT341" s="34" t="s">
        <v>1041</v>
      </c>
      <c r="BW341" s="34" t="s">
        <v>1041</v>
      </c>
      <c r="CQ341" s="34" t="s">
        <v>3642</v>
      </c>
      <c r="CR341" s="34" t="s">
        <v>3663</v>
      </c>
      <c r="CU341" s="34" t="s">
        <v>8020</v>
      </c>
      <c r="CV341" s="34" t="s">
        <v>6639</v>
      </c>
      <c r="CW341" s="34" t="s">
        <v>4226</v>
      </c>
      <c r="CX341" s="34" t="s">
        <v>4542</v>
      </c>
      <c r="CY341" s="34" t="s">
        <v>5447</v>
      </c>
      <c r="DA341" s="34" t="s">
        <v>4560</v>
      </c>
      <c r="DC341" s="34" t="s">
        <v>5096</v>
      </c>
    </row>
    <row r="342" spans="1:110">
      <c r="A342" s="34" t="s">
        <v>6640</v>
      </c>
      <c r="B342" s="34" t="s">
        <v>4881</v>
      </c>
      <c r="C342" s="34">
        <v>29</v>
      </c>
      <c r="D342" s="34" t="s">
        <v>442</v>
      </c>
      <c r="E342" s="34" t="s">
        <v>4170</v>
      </c>
      <c r="F342" s="34" t="s">
        <v>4881</v>
      </c>
      <c r="G342" s="34" t="s">
        <v>4170</v>
      </c>
      <c r="H342" s="34" t="s">
        <v>4881</v>
      </c>
      <c r="I342" s="34" t="s">
        <v>4170</v>
      </c>
      <c r="J342" s="34" t="s">
        <v>4170</v>
      </c>
      <c r="K342" s="34" t="s">
        <v>4170</v>
      </c>
      <c r="L342" s="34" t="s">
        <v>4170</v>
      </c>
      <c r="M342" s="34" t="s">
        <v>1041</v>
      </c>
      <c r="N342" s="34" t="s">
        <v>3155</v>
      </c>
      <c r="O342" s="34" t="s">
        <v>4881</v>
      </c>
      <c r="P342" s="34" t="s">
        <v>4170</v>
      </c>
      <c r="Q342" s="34" t="s">
        <v>4170</v>
      </c>
      <c r="R342" s="34" t="s">
        <v>4170</v>
      </c>
      <c r="S342" s="34" t="s">
        <v>4170</v>
      </c>
      <c r="T342" s="34" t="s">
        <v>4170</v>
      </c>
      <c r="U342" s="34" t="s">
        <v>4170</v>
      </c>
      <c r="V342" s="34" t="s">
        <v>4170</v>
      </c>
      <c r="W342" s="34" t="s">
        <v>4170</v>
      </c>
      <c r="X342" s="34" t="s">
        <v>4170</v>
      </c>
      <c r="Y342" s="34" t="s">
        <v>4170</v>
      </c>
      <c r="Z342" s="34" t="s">
        <v>4170</v>
      </c>
      <c r="AB342" s="34" t="s">
        <v>3187</v>
      </c>
      <c r="AD342" s="34" t="s">
        <v>3241</v>
      </c>
      <c r="AE342" s="34" t="s">
        <v>3253</v>
      </c>
      <c r="AG342" s="34" t="s">
        <v>3297</v>
      </c>
      <c r="AH342" s="34" t="s">
        <v>1044</v>
      </c>
      <c r="AI342" s="34" t="s">
        <v>1044</v>
      </c>
      <c r="AJ342" s="34" t="s">
        <v>1044</v>
      </c>
      <c r="AK342" s="34" t="s">
        <v>1041</v>
      </c>
      <c r="AL342" s="34" t="s">
        <v>3318</v>
      </c>
      <c r="AQ342" s="34" t="s">
        <v>3375</v>
      </c>
      <c r="AS342" s="34" t="s">
        <v>3423</v>
      </c>
      <c r="AU342" s="34" t="s">
        <v>3432</v>
      </c>
      <c r="AV342" s="34" t="s">
        <v>154</v>
      </c>
      <c r="AW342" s="34" t="s">
        <v>3467</v>
      </c>
      <c r="AX342" s="34" t="s">
        <v>3476</v>
      </c>
      <c r="AY342" s="34" t="s">
        <v>3253</v>
      </c>
      <c r="BB342" s="34" t="s">
        <v>3557</v>
      </c>
      <c r="BC342" s="34" t="s">
        <v>4170</v>
      </c>
      <c r="BD342" s="34" t="s">
        <v>4170</v>
      </c>
      <c r="BE342" s="34" t="s">
        <v>4170</v>
      </c>
      <c r="BF342" s="34" t="s">
        <v>4170</v>
      </c>
      <c r="BG342" s="34" t="s">
        <v>4170</v>
      </c>
      <c r="BH342" s="34" t="s">
        <v>4170</v>
      </c>
      <c r="BI342" s="34" t="s">
        <v>4881</v>
      </c>
      <c r="BJ342" s="34" t="s">
        <v>4170</v>
      </c>
      <c r="BR342" s="34" t="s">
        <v>1044</v>
      </c>
      <c r="BS342" s="34" t="s">
        <v>1044</v>
      </c>
      <c r="CR342" s="34" t="s">
        <v>3657</v>
      </c>
      <c r="CU342" s="34" t="s">
        <v>8021</v>
      </c>
      <c r="CV342" s="34" t="s">
        <v>6642</v>
      </c>
      <c r="CW342" s="34" t="s">
        <v>4226</v>
      </c>
      <c r="CX342" s="34" t="s">
        <v>4539</v>
      </c>
      <c r="CY342" s="34" t="s">
        <v>5452</v>
      </c>
      <c r="CZ342" s="34" t="s">
        <v>4556</v>
      </c>
      <c r="DA342" s="34" t="s">
        <v>4556</v>
      </c>
      <c r="DC342" s="34" t="s">
        <v>5096</v>
      </c>
      <c r="DD342" s="34" t="s">
        <v>6185</v>
      </c>
    </row>
    <row r="343" spans="1:110">
      <c r="A343" s="34" t="s">
        <v>6640</v>
      </c>
      <c r="B343" s="34" t="s">
        <v>4609</v>
      </c>
      <c r="C343" s="34">
        <v>22</v>
      </c>
      <c r="D343" s="34" t="s">
        <v>440</v>
      </c>
      <c r="E343" s="34" t="s">
        <v>4881</v>
      </c>
      <c r="F343" s="34" t="s">
        <v>4170</v>
      </c>
      <c r="G343" s="34" t="s">
        <v>4881</v>
      </c>
      <c r="H343" s="34" t="s">
        <v>4170</v>
      </c>
      <c r="I343" s="34" t="s">
        <v>4170</v>
      </c>
      <c r="J343" s="34" t="s">
        <v>4170</v>
      </c>
      <c r="K343" s="34" t="s">
        <v>4170</v>
      </c>
      <c r="L343" s="34" t="s">
        <v>4881</v>
      </c>
      <c r="M343" s="34" t="s">
        <v>1041</v>
      </c>
      <c r="N343" s="34" t="s">
        <v>3155</v>
      </c>
      <c r="O343" s="34" t="s">
        <v>4881</v>
      </c>
      <c r="P343" s="34" t="s">
        <v>4170</v>
      </c>
      <c r="Q343" s="34" t="s">
        <v>4170</v>
      </c>
      <c r="R343" s="34" t="s">
        <v>4170</v>
      </c>
      <c r="S343" s="34" t="s">
        <v>4170</v>
      </c>
      <c r="T343" s="34" t="s">
        <v>4170</v>
      </c>
      <c r="U343" s="34" t="s">
        <v>4170</v>
      </c>
      <c r="V343" s="34" t="s">
        <v>4170</v>
      </c>
      <c r="W343" s="34" t="s">
        <v>4170</v>
      </c>
      <c r="X343" s="34" t="s">
        <v>4170</v>
      </c>
      <c r="Y343" s="34" t="s">
        <v>4170</v>
      </c>
      <c r="Z343" s="34" t="s">
        <v>4170</v>
      </c>
      <c r="AB343" s="34" t="s">
        <v>3187</v>
      </c>
      <c r="AD343" s="34" t="s">
        <v>3244</v>
      </c>
      <c r="AE343" s="34" t="s">
        <v>3253</v>
      </c>
      <c r="AG343" s="34" t="s">
        <v>3303</v>
      </c>
      <c r="AH343" s="34" t="s">
        <v>1044</v>
      </c>
      <c r="AI343" s="34" t="s">
        <v>1044</v>
      </c>
      <c r="AJ343" s="34" t="s">
        <v>1044</v>
      </c>
      <c r="AK343" s="34" t="s">
        <v>1044</v>
      </c>
      <c r="AM343" s="34" t="s">
        <v>1044</v>
      </c>
      <c r="AN343" s="34" t="s">
        <v>3350</v>
      </c>
      <c r="AP343" s="34" t="s">
        <v>1044</v>
      </c>
      <c r="AY343" s="34" t="s">
        <v>3487</v>
      </c>
      <c r="BA343" s="34" t="s">
        <v>1044</v>
      </c>
      <c r="BB343" s="34" t="s">
        <v>3557</v>
      </c>
      <c r="BC343" s="34" t="s">
        <v>4170</v>
      </c>
      <c r="BD343" s="34" t="s">
        <v>4170</v>
      </c>
      <c r="BE343" s="34" t="s">
        <v>4170</v>
      </c>
      <c r="BF343" s="34" t="s">
        <v>4170</v>
      </c>
      <c r="BG343" s="34" t="s">
        <v>4170</v>
      </c>
      <c r="BH343" s="34" t="s">
        <v>4170</v>
      </c>
      <c r="BI343" s="34" t="s">
        <v>4881</v>
      </c>
      <c r="BJ343" s="34" t="s">
        <v>4170</v>
      </c>
      <c r="BR343" s="34" t="s">
        <v>1044</v>
      </c>
      <c r="BS343" s="34" t="s">
        <v>1044</v>
      </c>
      <c r="CR343" s="34" t="s">
        <v>3657</v>
      </c>
      <c r="CU343" s="34" t="s">
        <v>8022</v>
      </c>
      <c r="CV343" s="34" t="s">
        <v>6642</v>
      </c>
      <c r="CW343" s="34" t="s">
        <v>4226</v>
      </c>
      <c r="CX343" s="34" t="s">
        <v>4539</v>
      </c>
      <c r="CY343" s="34" t="s">
        <v>5446</v>
      </c>
      <c r="DA343" s="34" t="s">
        <v>4560</v>
      </c>
      <c r="DC343" s="34" t="s">
        <v>5096</v>
      </c>
      <c r="DD343" s="34" t="s">
        <v>6186</v>
      </c>
    </row>
    <row r="344" spans="1:110">
      <c r="A344" s="34" t="s">
        <v>6643</v>
      </c>
      <c r="B344" s="34" t="s">
        <v>4881</v>
      </c>
      <c r="C344" s="34">
        <v>25</v>
      </c>
      <c r="D344" s="34" t="s">
        <v>442</v>
      </c>
      <c r="E344" s="34" t="s">
        <v>4170</v>
      </c>
      <c r="F344" s="34" t="s">
        <v>4881</v>
      </c>
      <c r="G344" s="34" t="s">
        <v>4170</v>
      </c>
      <c r="H344" s="34" t="s">
        <v>4881</v>
      </c>
      <c r="I344" s="34" t="s">
        <v>4170</v>
      </c>
      <c r="J344" s="34" t="s">
        <v>4170</v>
      </c>
      <c r="K344" s="34" t="s">
        <v>4170</v>
      </c>
      <c r="L344" s="34" t="s">
        <v>4170</v>
      </c>
      <c r="M344" s="34" t="s">
        <v>1041</v>
      </c>
      <c r="N344" s="34" t="s">
        <v>3155</v>
      </c>
      <c r="O344" s="34" t="s">
        <v>4881</v>
      </c>
      <c r="P344" s="34" t="s">
        <v>4170</v>
      </c>
      <c r="Q344" s="34" t="s">
        <v>4170</v>
      </c>
      <c r="R344" s="34" t="s">
        <v>4170</v>
      </c>
      <c r="S344" s="34" t="s">
        <v>4170</v>
      </c>
      <c r="T344" s="34" t="s">
        <v>4170</v>
      </c>
      <c r="U344" s="34" t="s">
        <v>4170</v>
      </c>
      <c r="V344" s="34" t="s">
        <v>4170</v>
      </c>
      <c r="W344" s="34" t="s">
        <v>4170</v>
      </c>
      <c r="X344" s="34" t="s">
        <v>4170</v>
      </c>
      <c r="Y344" s="34" t="s">
        <v>4170</v>
      </c>
      <c r="Z344" s="34" t="s">
        <v>4170</v>
      </c>
      <c r="AB344" s="34" t="s">
        <v>3187</v>
      </c>
      <c r="AD344" s="34" t="s">
        <v>3235</v>
      </c>
      <c r="AE344" s="34" t="s">
        <v>3253</v>
      </c>
      <c r="AG344" s="34" t="s">
        <v>3291</v>
      </c>
      <c r="AH344" s="34" t="s">
        <v>1041</v>
      </c>
      <c r="AI344" s="34" t="s">
        <v>1044</v>
      </c>
      <c r="AJ344" s="34" t="s">
        <v>1044</v>
      </c>
      <c r="AQ344" s="34" t="s">
        <v>3396</v>
      </c>
      <c r="AS344" s="34" t="s">
        <v>3409</v>
      </c>
      <c r="AU344" s="34" t="s">
        <v>3432</v>
      </c>
      <c r="AV344" s="34" t="s">
        <v>154</v>
      </c>
      <c r="AW344" s="34" t="s">
        <v>3452</v>
      </c>
      <c r="AX344" s="34" t="s">
        <v>3476</v>
      </c>
      <c r="AY344" s="34" t="s">
        <v>3253</v>
      </c>
      <c r="BB344" s="34" t="s">
        <v>3557</v>
      </c>
      <c r="BC344" s="34" t="s">
        <v>4170</v>
      </c>
      <c r="BD344" s="34" t="s">
        <v>4170</v>
      </c>
      <c r="BE344" s="34" t="s">
        <v>4170</v>
      </c>
      <c r="BF344" s="34" t="s">
        <v>4170</v>
      </c>
      <c r="BG344" s="34" t="s">
        <v>4170</v>
      </c>
      <c r="BH344" s="34" t="s">
        <v>4170</v>
      </c>
      <c r="BI344" s="34" t="s">
        <v>4881</v>
      </c>
      <c r="BJ344" s="34" t="s">
        <v>4170</v>
      </c>
      <c r="BR344" s="34" t="s">
        <v>1044</v>
      </c>
      <c r="BS344" s="34" t="s">
        <v>1044</v>
      </c>
      <c r="CR344" s="34" t="s">
        <v>3654</v>
      </c>
      <c r="CU344" s="34" t="s">
        <v>8023</v>
      </c>
      <c r="CV344" s="34" t="s">
        <v>6644</v>
      </c>
      <c r="CW344" s="34" t="s">
        <v>4226</v>
      </c>
      <c r="CX344" s="34" t="s">
        <v>4539</v>
      </c>
      <c r="CY344" s="34" t="s">
        <v>5452</v>
      </c>
      <c r="CZ344" s="34" t="s">
        <v>4556</v>
      </c>
      <c r="DA344" s="34" t="s">
        <v>4556</v>
      </c>
      <c r="DC344" s="34" t="s">
        <v>5096</v>
      </c>
      <c r="DD344" s="34" t="s">
        <v>6185</v>
      </c>
      <c r="DF344" s="34" t="s">
        <v>5992</v>
      </c>
    </row>
    <row r="345" spans="1:110">
      <c r="A345" s="34" t="s">
        <v>6643</v>
      </c>
      <c r="B345" s="34" t="s">
        <v>4609</v>
      </c>
      <c r="C345" s="34">
        <v>19</v>
      </c>
      <c r="D345" s="34" t="s">
        <v>440</v>
      </c>
      <c r="E345" s="34" t="s">
        <v>4881</v>
      </c>
      <c r="F345" s="34" t="s">
        <v>4170</v>
      </c>
      <c r="G345" s="34" t="s">
        <v>4881</v>
      </c>
      <c r="H345" s="34" t="s">
        <v>4170</v>
      </c>
      <c r="I345" s="34" t="s">
        <v>4170</v>
      </c>
      <c r="J345" s="34" t="s">
        <v>4170</v>
      </c>
      <c r="K345" s="34" t="s">
        <v>4170</v>
      </c>
      <c r="L345" s="34" t="s">
        <v>4881</v>
      </c>
      <c r="M345" s="34" t="s">
        <v>1044</v>
      </c>
      <c r="N345" s="34" t="s">
        <v>3170</v>
      </c>
      <c r="O345" s="34" t="s">
        <v>4170</v>
      </c>
      <c r="P345" s="34" t="s">
        <v>4170</v>
      </c>
      <c r="Q345" s="34" t="s">
        <v>4170</v>
      </c>
      <c r="R345" s="34" t="s">
        <v>4170</v>
      </c>
      <c r="S345" s="34" t="s">
        <v>4170</v>
      </c>
      <c r="T345" s="34" t="s">
        <v>4881</v>
      </c>
      <c r="U345" s="34" t="s">
        <v>4170</v>
      </c>
      <c r="V345" s="34" t="s">
        <v>4170</v>
      </c>
      <c r="W345" s="34" t="s">
        <v>4170</v>
      </c>
      <c r="X345" s="34" t="s">
        <v>4170</v>
      </c>
      <c r="Y345" s="34" t="s">
        <v>4170</v>
      </c>
      <c r="Z345" s="34" t="s">
        <v>4170</v>
      </c>
      <c r="AB345" s="34" t="s">
        <v>3217</v>
      </c>
      <c r="AD345" s="34" t="s">
        <v>3232</v>
      </c>
      <c r="AE345" s="34" t="s">
        <v>3268</v>
      </c>
      <c r="AG345" s="34" t="s">
        <v>3306</v>
      </c>
      <c r="AH345" s="34" t="s">
        <v>1044</v>
      </c>
      <c r="AI345" s="34" t="s">
        <v>1044</v>
      </c>
      <c r="AJ345" s="34" t="s">
        <v>1044</v>
      </c>
      <c r="AK345" s="34" t="s">
        <v>1044</v>
      </c>
      <c r="AM345" s="34" t="s">
        <v>1044</v>
      </c>
      <c r="AN345" s="34" t="s">
        <v>3341</v>
      </c>
      <c r="AP345" s="34" t="s">
        <v>1044</v>
      </c>
      <c r="AY345" s="34" t="s">
        <v>3487</v>
      </c>
      <c r="BA345" s="34" t="s">
        <v>1044</v>
      </c>
      <c r="BB345" s="34" t="s">
        <v>3557</v>
      </c>
      <c r="BC345" s="34" t="s">
        <v>4170</v>
      </c>
      <c r="BD345" s="34" t="s">
        <v>4170</v>
      </c>
      <c r="BE345" s="34" t="s">
        <v>4170</v>
      </c>
      <c r="BF345" s="34" t="s">
        <v>4170</v>
      </c>
      <c r="BG345" s="34" t="s">
        <v>4170</v>
      </c>
      <c r="BH345" s="34" t="s">
        <v>4170</v>
      </c>
      <c r="BI345" s="34" t="s">
        <v>4881</v>
      </c>
      <c r="BJ345" s="34" t="s">
        <v>4170</v>
      </c>
      <c r="BR345" s="34" t="s">
        <v>1044</v>
      </c>
      <c r="BS345" s="34" t="s">
        <v>1044</v>
      </c>
      <c r="CR345" s="34" t="s">
        <v>3663</v>
      </c>
      <c r="CU345" s="34" t="s">
        <v>8024</v>
      </c>
      <c r="CV345" s="34" t="s">
        <v>6644</v>
      </c>
      <c r="CW345" s="34" t="s">
        <v>4226</v>
      </c>
      <c r="CX345" s="34" t="s">
        <v>4539</v>
      </c>
      <c r="CY345" s="34" t="s">
        <v>5446</v>
      </c>
      <c r="DA345" s="34" t="s">
        <v>4560</v>
      </c>
      <c r="DC345" s="34" t="s">
        <v>5096</v>
      </c>
      <c r="DD345" s="34" t="s">
        <v>6185</v>
      </c>
      <c r="DF345" s="34" t="s">
        <v>5992</v>
      </c>
    </row>
    <row r="346" spans="1:110">
      <c r="A346" s="34" t="s">
        <v>6645</v>
      </c>
      <c r="B346" s="34" t="s">
        <v>4881</v>
      </c>
      <c r="C346" s="34">
        <v>74</v>
      </c>
      <c r="D346" s="34" t="s">
        <v>440</v>
      </c>
      <c r="E346" s="34" t="s">
        <v>4881</v>
      </c>
      <c r="F346" s="34" t="s">
        <v>4170</v>
      </c>
      <c r="G346" s="34" t="s">
        <v>4881</v>
      </c>
      <c r="H346" s="34" t="s">
        <v>4170</v>
      </c>
      <c r="I346" s="34" t="s">
        <v>4170</v>
      </c>
      <c r="J346" s="34" t="s">
        <v>4170</v>
      </c>
      <c r="K346" s="34" t="s">
        <v>4170</v>
      </c>
      <c r="L346" s="34" t="s">
        <v>4170</v>
      </c>
      <c r="M346" s="34" t="s">
        <v>1041</v>
      </c>
      <c r="N346" s="34" t="s">
        <v>3155</v>
      </c>
      <c r="O346" s="34" t="s">
        <v>4881</v>
      </c>
      <c r="P346" s="34" t="s">
        <v>4170</v>
      </c>
      <c r="Q346" s="34" t="s">
        <v>4170</v>
      </c>
      <c r="R346" s="34" t="s">
        <v>4170</v>
      </c>
      <c r="S346" s="34" t="s">
        <v>4170</v>
      </c>
      <c r="T346" s="34" t="s">
        <v>4170</v>
      </c>
      <c r="U346" s="34" t="s">
        <v>4170</v>
      </c>
      <c r="V346" s="34" t="s">
        <v>4170</v>
      </c>
      <c r="W346" s="34" t="s">
        <v>4170</v>
      </c>
      <c r="X346" s="34" t="s">
        <v>4170</v>
      </c>
      <c r="Y346" s="34" t="s">
        <v>4170</v>
      </c>
      <c r="Z346" s="34" t="s">
        <v>4170</v>
      </c>
      <c r="AB346" s="34" t="s">
        <v>3187</v>
      </c>
      <c r="AD346" s="34" t="s">
        <v>3238</v>
      </c>
      <c r="AG346" s="34" t="s">
        <v>3312</v>
      </c>
      <c r="AH346" s="34" t="s">
        <v>1044</v>
      </c>
      <c r="AI346" s="34" t="s">
        <v>1044</v>
      </c>
      <c r="AJ346" s="34" t="s">
        <v>1044</v>
      </c>
      <c r="AK346" s="34" t="s">
        <v>1044</v>
      </c>
      <c r="AM346" s="34" t="s">
        <v>1044</v>
      </c>
      <c r="AN346" s="34" t="s">
        <v>3312</v>
      </c>
      <c r="AP346" s="34" t="s">
        <v>1044</v>
      </c>
      <c r="AY346" s="34" t="s">
        <v>3487</v>
      </c>
      <c r="BA346" s="34" t="s">
        <v>1044</v>
      </c>
      <c r="BB346" s="34" t="s">
        <v>3557</v>
      </c>
      <c r="BC346" s="34" t="s">
        <v>4170</v>
      </c>
      <c r="BD346" s="34" t="s">
        <v>4170</v>
      </c>
      <c r="BE346" s="34" t="s">
        <v>4170</v>
      </c>
      <c r="BF346" s="34" t="s">
        <v>4170</v>
      </c>
      <c r="BG346" s="34" t="s">
        <v>4170</v>
      </c>
      <c r="BH346" s="34" t="s">
        <v>4170</v>
      </c>
      <c r="BI346" s="34" t="s">
        <v>4881</v>
      </c>
      <c r="BJ346" s="34" t="s">
        <v>4170</v>
      </c>
      <c r="BR346" s="34" t="s">
        <v>1041</v>
      </c>
      <c r="BS346" s="34" t="s">
        <v>1041</v>
      </c>
      <c r="BT346" s="34" t="s">
        <v>1041</v>
      </c>
      <c r="BW346" s="34" t="s">
        <v>1041</v>
      </c>
      <c r="CQ346" s="34" t="s">
        <v>3642</v>
      </c>
      <c r="CR346" s="34" t="s">
        <v>3657</v>
      </c>
      <c r="CU346" s="34" t="s">
        <v>8025</v>
      </c>
      <c r="CV346" s="34" t="s">
        <v>6646</v>
      </c>
      <c r="CW346" s="34" t="s">
        <v>4226</v>
      </c>
      <c r="CX346" s="34" t="s">
        <v>4546</v>
      </c>
      <c r="CY346" s="34" t="s">
        <v>5449</v>
      </c>
      <c r="CZ346" s="34" t="s">
        <v>4560</v>
      </c>
      <c r="DA346" s="34" t="s">
        <v>4560</v>
      </c>
      <c r="DC346" s="34" t="s">
        <v>5096</v>
      </c>
      <c r="DF346" s="34" t="s">
        <v>5993</v>
      </c>
    </row>
    <row r="347" spans="1:110">
      <c r="A347" s="34" t="s">
        <v>6647</v>
      </c>
      <c r="B347" s="34" t="s">
        <v>4881</v>
      </c>
      <c r="C347" s="34">
        <v>80</v>
      </c>
      <c r="D347" s="34" t="s">
        <v>440</v>
      </c>
      <c r="E347" s="34" t="s">
        <v>4881</v>
      </c>
      <c r="F347" s="34" t="s">
        <v>4170</v>
      </c>
      <c r="G347" s="34" t="s">
        <v>4881</v>
      </c>
      <c r="H347" s="34" t="s">
        <v>4170</v>
      </c>
      <c r="I347" s="34" t="s">
        <v>4170</v>
      </c>
      <c r="J347" s="34" t="s">
        <v>4170</v>
      </c>
      <c r="K347" s="34" t="s">
        <v>4170</v>
      </c>
      <c r="L347" s="34" t="s">
        <v>4170</v>
      </c>
      <c r="M347" s="34" t="s">
        <v>1041</v>
      </c>
      <c r="N347" s="34" t="s">
        <v>3155</v>
      </c>
      <c r="O347" s="34" t="s">
        <v>4881</v>
      </c>
      <c r="P347" s="34" t="s">
        <v>4170</v>
      </c>
      <c r="Q347" s="34" t="s">
        <v>4170</v>
      </c>
      <c r="R347" s="34" t="s">
        <v>4170</v>
      </c>
      <c r="S347" s="34" t="s">
        <v>4170</v>
      </c>
      <c r="T347" s="34" t="s">
        <v>4170</v>
      </c>
      <c r="U347" s="34" t="s">
        <v>4170</v>
      </c>
      <c r="V347" s="34" t="s">
        <v>4170</v>
      </c>
      <c r="W347" s="34" t="s">
        <v>4170</v>
      </c>
      <c r="X347" s="34" t="s">
        <v>4170</v>
      </c>
      <c r="Y347" s="34" t="s">
        <v>4170</v>
      </c>
      <c r="Z347" s="34" t="s">
        <v>4170</v>
      </c>
      <c r="AB347" s="34" t="s">
        <v>3187</v>
      </c>
      <c r="AD347" s="34" t="s">
        <v>3238</v>
      </c>
      <c r="AG347" s="34" t="s">
        <v>3312</v>
      </c>
      <c r="AH347" s="34" t="s">
        <v>1044</v>
      </c>
      <c r="AI347" s="34" t="s">
        <v>1044</v>
      </c>
      <c r="AJ347" s="34" t="s">
        <v>1044</v>
      </c>
      <c r="AK347" s="34" t="s">
        <v>1044</v>
      </c>
      <c r="AM347" s="34" t="s">
        <v>1044</v>
      </c>
      <c r="AN347" s="34" t="s">
        <v>3312</v>
      </c>
      <c r="AP347" s="34" t="s">
        <v>1044</v>
      </c>
      <c r="AY347" s="34" t="s">
        <v>3487</v>
      </c>
      <c r="BA347" s="34" t="s">
        <v>1044</v>
      </c>
      <c r="BB347" s="34" t="s">
        <v>7796</v>
      </c>
      <c r="BC347" s="34" t="s">
        <v>4881</v>
      </c>
      <c r="BD347" s="34" t="s">
        <v>4170</v>
      </c>
      <c r="BE347" s="34" t="s">
        <v>4881</v>
      </c>
      <c r="BF347" s="34" t="s">
        <v>4170</v>
      </c>
      <c r="BG347" s="34" t="s">
        <v>4170</v>
      </c>
      <c r="BH347" s="34" t="s">
        <v>4170</v>
      </c>
      <c r="BI347" s="34" t="s">
        <v>4170</v>
      </c>
      <c r="BJ347" s="34" t="s">
        <v>4170</v>
      </c>
      <c r="BK347" s="34" t="s">
        <v>3561</v>
      </c>
      <c r="BM347" s="34" t="s">
        <v>3561</v>
      </c>
      <c r="BQ347" s="34" t="s">
        <v>1044</v>
      </c>
      <c r="BR347" s="34" t="s">
        <v>1041</v>
      </c>
      <c r="BS347" s="34" t="s">
        <v>1041</v>
      </c>
      <c r="BT347" s="34" t="s">
        <v>1041</v>
      </c>
      <c r="BW347" s="34" t="s">
        <v>1041</v>
      </c>
      <c r="CQ347" s="34" t="s">
        <v>3642</v>
      </c>
      <c r="CR347" s="34" t="s">
        <v>3657</v>
      </c>
      <c r="CU347" s="34" t="s">
        <v>8026</v>
      </c>
      <c r="CV347" s="34" t="s">
        <v>6648</v>
      </c>
      <c r="CW347" s="34" t="s">
        <v>4226</v>
      </c>
      <c r="CX347" s="34" t="s">
        <v>4546</v>
      </c>
      <c r="CY347" s="34" t="s">
        <v>5449</v>
      </c>
      <c r="CZ347" s="34" t="s">
        <v>4560</v>
      </c>
      <c r="DA347" s="34" t="s">
        <v>4560</v>
      </c>
      <c r="DB347" s="34" t="s">
        <v>1046</v>
      </c>
      <c r="DC347" s="34" t="s">
        <v>5096</v>
      </c>
      <c r="DF347" s="34" t="s">
        <v>5992</v>
      </c>
    </row>
    <row r="348" spans="1:110">
      <c r="A348" s="34" t="s">
        <v>6649</v>
      </c>
      <c r="B348" s="34" t="s">
        <v>4881</v>
      </c>
      <c r="C348" s="34">
        <v>41</v>
      </c>
      <c r="D348" s="34" t="s">
        <v>440</v>
      </c>
      <c r="E348" s="34" t="s">
        <v>4881</v>
      </c>
      <c r="F348" s="34" t="s">
        <v>4170</v>
      </c>
      <c r="G348" s="34" t="s">
        <v>4881</v>
      </c>
      <c r="H348" s="34" t="s">
        <v>4170</v>
      </c>
      <c r="I348" s="34" t="s">
        <v>4170</v>
      </c>
      <c r="J348" s="34" t="s">
        <v>4170</v>
      </c>
      <c r="K348" s="34" t="s">
        <v>4170</v>
      </c>
      <c r="L348" s="34" t="s">
        <v>4881</v>
      </c>
      <c r="M348" s="34" t="s">
        <v>1041</v>
      </c>
      <c r="N348" s="34" t="s">
        <v>3155</v>
      </c>
      <c r="O348" s="34" t="s">
        <v>4881</v>
      </c>
      <c r="P348" s="34" t="s">
        <v>4170</v>
      </c>
      <c r="Q348" s="34" t="s">
        <v>4170</v>
      </c>
      <c r="R348" s="34" t="s">
        <v>4170</v>
      </c>
      <c r="S348" s="34" t="s">
        <v>4170</v>
      </c>
      <c r="T348" s="34" t="s">
        <v>4170</v>
      </c>
      <c r="U348" s="34" t="s">
        <v>4170</v>
      </c>
      <c r="V348" s="34" t="s">
        <v>4170</v>
      </c>
      <c r="W348" s="34" t="s">
        <v>4170</v>
      </c>
      <c r="X348" s="34" t="s">
        <v>4170</v>
      </c>
      <c r="Y348" s="34" t="s">
        <v>4170</v>
      </c>
      <c r="Z348" s="34" t="s">
        <v>4170</v>
      </c>
      <c r="AB348" s="34" t="s">
        <v>3187</v>
      </c>
      <c r="AD348" s="34" t="s">
        <v>3235</v>
      </c>
      <c r="AG348" s="34" t="s">
        <v>3309</v>
      </c>
      <c r="AH348" s="34" t="s">
        <v>1044</v>
      </c>
      <c r="AI348" s="34" t="s">
        <v>1044</v>
      </c>
      <c r="AJ348" s="34" t="s">
        <v>1044</v>
      </c>
      <c r="AK348" s="34" t="s">
        <v>1044</v>
      </c>
      <c r="AM348" s="34" t="s">
        <v>1044</v>
      </c>
      <c r="AN348" s="34" t="s">
        <v>3350</v>
      </c>
      <c r="AP348" s="34" t="s">
        <v>1044</v>
      </c>
      <c r="AY348" s="34" t="s">
        <v>3487</v>
      </c>
      <c r="BA348" s="34" t="s">
        <v>1044</v>
      </c>
      <c r="BB348" s="34" t="s">
        <v>3557</v>
      </c>
      <c r="BC348" s="34" t="s">
        <v>4170</v>
      </c>
      <c r="BD348" s="34" t="s">
        <v>4170</v>
      </c>
      <c r="BE348" s="34" t="s">
        <v>4170</v>
      </c>
      <c r="BF348" s="34" t="s">
        <v>4170</v>
      </c>
      <c r="BG348" s="34" t="s">
        <v>4170</v>
      </c>
      <c r="BH348" s="34" t="s">
        <v>4170</v>
      </c>
      <c r="BI348" s="34" t="s">
        <v>4881</v>
      </c>
      <c r="BJ348" s="34" t="s">
        <v>4170</v>
      </c>
      <c r="BR348" s="34" t="s">
        <v>1044</v>
      </c>
      <c r="BS348" s="34" t="s">
        <v>1044</v>
      </c>
      <c r="CR348" s="34" t="s">
        <v>3657</v>
      </c>
      <c r="CU348" s="34" t="s">
        <v>8027</v>
      </c>
      <c r="CV348" s="34" t="s">
        <v>6650</v>
      </c>
      <c r="CW348" s="34" t="s">
        <v>4226</v>
      </c>
      <c r="CX348" s="34" t="s">
        <v>4542</v>
      </c>
      <c r="CY348" s="34" t="s">
        <v>5447</v>
      </c>
      <c r="CZ348" s="34" t="s">
        <v>4560</v>
      </c>
      <c r="DA348" s="34" t="s">
        <v>4560</v>
      </c>
      <c r="DC348" s="34" t="s">
        <v>5096</v>
      </c>
    </row>
    <row r="349" spans="1:110">
      <c r="A349" s="34" t="s">
        <v>6649</v>
      </c>
      <c r="B349" s="34" t="s">
        <v>4609</v>
      </c>
      <c r="C349" s="34">
        <v>13</v>
      </c>
      <c r="D349" s="34" t="s">
        <v>442</v>
      </c>
      <c r="E349" s="34" t="s">
        <v>4170</v>
      </c>
      <c r="F349" s="34" t="s">
        <v>4881</v>
      </c>
      <c r="G349" s="34" t="s">
        <v>4170</v>
      </c>
      <c r="H349" s="34" t="s">
        <v>4170</v>
      </c>
      <c r="I349" s="34" t="s">
        <v>4170</v>
      </c>
      <c r="J349" s="34" t="s">
        <v>4881</v>
      </c>
      <c r="K349" s="34" t="s">
        <v>4170</v>
      </c>
      <c r="L349" s="34" t="s">
        <v>4170</v>
      </c>
      <c r="N349" s="34" t="s">
        <v>3155</v>
      </c>
      <c r="O349" s="34" t="s">
        <v>4881</v>
      </c>
      <c r="P349" s="34" t="s">
        <v>4170</v>
      </c>
      <c r="Q349" s="34" t="s">
        <v>4170</v>
      </c>
      <c r="R349" s="34" t="s">
        <v>4170</v>
      </c>
      <c r="S349" s="34" t="s">
        <v>4170</v>
      </c>
      <c r="T349" s="34" t="s">
        <v>4170</v>
      </c>
      <c r="U349" s="34" t="s">
        <v>4170</v>
      </c>
      <c r="V349" s="34" t="s">
        <v>4170</v>
      </c>
      <c r="W349" s="34" t="s">
        <v>4170</v>
      </c>
      <c r="X349" s="34" t="s">
        <v>4170</v>
      </c>
      <c r="Y349" s="34" t="s">
        <v>4170</v>
      </c>
      <c r="Z349" s="34" t="s">
        <v>4170</v>
      </c>
      <c r="AB349" s="34" t="s">
        <v>3187</v>
      </c>
      <c r="AE349" s="34" t="s">
        <v>3262</v>
      </c>
      <c r="BB349" s="34" t="s">
        <v>3557</v>
      </c>
      <c r="BC349" s="34" t="s">
        <v>4170</v>
      </c>
      <c r="BD349" s="34" t="s">
        <v>4170</v>
      </c>
      <c r="BE349" s="34" t="s">
        <v>4170</v>
      </c>
      <c r="BF349" s="34" t="s">
        <v>4170</v>
      </c>
      <c r="BG349" s="34" t="s">
        <v>4170</v>
      </c>
      <c r="BH349" s="34" t="s">
        <v>4170</v>
      </c>
      <c r="BI349" s="34" t="s">
        <v>4881</v>
      </c>
      <c r="BJ349" s="34" t="s">
        <v>4170</v>
      </c>
      <c r="BR349" s="34" t="s">
        <v>1044</v>
      </c>
      <c r="BS349" s="34" t="s">
        <v>1044</v>
      </c>
      <c r="CR349" s="34" t="s">
        <v>3657</v>
      </c>
      <c r="CU349" s="34" t="s">
        <v>8028</v>
      </c>
      <c r="CV349" s="34" t="s">
        <v>6650</v>
      </c>
      <c r="CW349" s="34" t="s">
        <v>4226</v>
      </c>
      <c r="CX349" s="34" t="s">
        <v>4611</v>
      </c>
      <c r="CY349" s="34" t="s">
        <v>5451</v>
      </c>
      <c r="DC349" s="34" t="s">
        <v>5096</v>
      </c>
      <c r="DE349" s="34" t="s">
        <v>4649</v>
      </c>
    </row>
    <row r="350" spans="1:110">
      <c r="A350" s="34" t="s">
        <v>6651</v>
      </c>
      <c r="B350" s="34" t="s">
        <v>4881</v>
      </c>
      <c r="C350" s="34">
        <v>62</v>
      </c>
      <c r="D350" s="34" t="s">
        <v>440</v>
      </c>
      <c r="E350" s="34" t="s">
        <v>4881</v>
      </c>
      <c r="F350" s="34" t="s">
        <v>4170</v>
      </c>
      <c r="G350" s="34" t="s">
        <v>4881</v>
      </c>
      <c r="H350" s="34" t="s">
        <v>4170</v>
      </c>
      <c r="I350" s="34" t="s">
        <v>4170</v>
      </c>
      <c r="J350" s="34" t="s">
        <v>4170</v>
      </c>
      <c r="K350" s="34" t="s">
        <v>4170</v>
      </c>
      <c r="L350" s="34" t="s">
        <v>4170</v>
      </c>
      <c r="M350" s="34" t="s">
        <v>1041</v>
      </c>
      <c r="N350" s="34" t="s">
        <v>3155</v>
      </c>
      <c r="O350" s="34" t="s">
        <v>4881</v>
      </c>
      <c r="P350" s="34" t="s">
        <v>4170</v>
      </c>
      <c r="Q350" s="34" t="s">
        <v>4170</v>
      </c>
      <c r="R350" s="34" t="s">
        <v>4170</v>
      </c>
      <c r="S350" s="34" t="s">
        <v>4170</v>
      </c>
      <c r="T350" s="34" t="s">
        <v>4170</v>
      </c>
      <c r="U350" s="34" t="s">
        <v>4170</v>
      </c>
      <c r="V350" s="34" t="s">
        <v>4170</v>
      </c>
      <c r="W350" s="34" t="s">
        <v>4170</v>
      </c>
      <c r="X350" s="34" t="s">
        <v>4170</v>
      </c>
      <c r="Y350" s="34" t="s">
        <v>4170</v>
      </c>
      <c r="Z350" s="34" t="s">
        <v>4170</v>
      </c>
      <c r="AB350" s="34" t="s">
        <v>3187</v>
      </c>
      <c r="AD350" s="34" t="s">
        <v>3238</v>
      </c>
      <c r="AG350" s="34" t="s">
        <v>3312</v>
      </c>
      <c r="AH350" s="34" t="s">
        <v>1044</v>
      </c>
      <c r="AI350" s="34" t="s">
        <v>1044</v>
      </c>
      <c r="AJ350" s="34" t="s">
        <v>1044</v>
      </c>
      <c r="AK350" s="34" t="s">
        <v>1044</v>
      </c>
      <c r="AM350" s="34" t="s">
        <v>1044</v>
      </c>
      <c r="AN350" s="34" t="s">
        <v>3312</v>
      </c>
      <c r="AP350" s="34" t="s">
        <v>1044</v>
      </c>
      <c r="AY350" s="34" t="s">
        <v>3487</v>
      </c>
      <c r="BA350" s="34" t="s">
        <v>1044</v>
      </c>
      <c r="BB350" s="34" t="s">
        <v>3557</v>
      </c>
      <c r="BC350" s="34" t="s">
        <v>4170</v>
      </c>
      <c r="BD350" s="34" t="s">
        <v>4170</v>
      </c>
      <c r="BE350" s="34" t="s">
        <v>4170</v>
      </c>
      <c r="BF350" s="34" t="s">
        <v>4170</v>
      </c>
      <c r="BG350" s="34" t="s">
        <v>4170</v>
      </c>
      <c r="BH350" s="34" t="s">
        <v>4170</v>
      </c>
      <c r="BI350" s="34" t="s">
        <v>4881</v>
      </c>
      <c r="BJ350" s="34" t="s">
        <v>4170</v>
      </c>
      <c r="BR350" s="34" t="s">
        <v>1041</v>
      </c>
      <c r="BS350" s="34" t="s">
        <v>1041</v>
      </c>
      <c r="BT350" s="34" t="s">
        <v>1041</v>
      </c>
      <c r="BW350" s="34" t="s">
        <v>1041</v>
      </c>
      <c r="CQ350" s="34" t="s">
        <v>3642</v>
      </c>
      <c r="CR350" s="34" t="s">
        <v>3657</v>
      </c>
      <c r="CU350" s="34" t="s">
        <v>8029</v>
      </c>
      <c r="CV350" s="34" t="s">
        <v>6652</v>
      </c>
      <c r="CW350" s="34" t="s">
        <v>4226</v>
      </c>
      <c r="CX350" s="34" t="s">
        <v>4546</v>
      </c>
      <c r="CY350" s="34" t="s">
        <v>5449</v>
      </c>
      <c r="CZ350" s="34" t="s">
        <v>4560</v>
      </c>
      <c r="DA350" s="34" t="s">
        <v>4560</v>
      </c>
      <c r="DC350" s="34" t="s">
        <v>5096</v>
      </c>
      <c r="DF350" s="34" t="s">
        <v>5992</v>
      </c>
    </row>
    <row r="351" spans="1:110">
      <c r="A351" s="34" t="s">
        <v>6651</v>
      </c>
      <c r="B351" s="34" t="s">
        <v>4609</v>
      </c>
      <c r="C351" s="34">
        <v>68</v>
      </c>
      <c r="D351" s="34" t="s">
        <v>442</v>
      </c>
      <c r="E351" s="34" t="s">
        <v>4170</v>
      </c>
      <c r="F351" s="34" t="s">
        <v>4881</v>
      </c>
      <c r="G351" s="34" t="s">
        <v>4170</v>
      </c>
      <c r="H351" s="34" t="s">
        <v>4881</v>
      </c>
      <c r="I351" s="34" t="s">
        <v>4170</v>
      </c>
      <c r="J351" s="34" t="s">
        <v>4170</v>
      </c>
      <c r="K351" s="34" t="s">
        <v>4170</v>
      </c>
      <c r="L351" s="34" t="s">
        <v>4170</v>
      </c>
      <c r="M351" s="34" t="s">
        <v>1041</v>
      </c>
      <c r="N351" s="34" t="s">
        <v>3155</v>
      </c>
      <c r="O351" s="34" t="s">
        <v>4881</v>
      </c>
      <c r="P351" s="34" t="s">
        <v>4170</v>
      </c>
      <c r="Q351" s="34" t="s">
        <v>4170</v>
      </c>
      <c r="R351" s="34" t="s">
        <v>4170</v>
      </c>
      <c r="S351" s="34" t="s">
        <v>4170</v>
      </c>
      <c r="T351" s="34" t="s">
        <v>4170</v>
      </c>
      <c r="U351" s="34" t="s">
        <v>4170</v>
      </c>
      <c r="V351" s="34" t="s">
        <v>4170</v>
      </c>
      <c r="W351" s="34" t="s">
        <v>4170</v>
      </c>
      <c r="X351" s="34" t="s">
        <v>4170</v>
      </c>
      <c r="Y351" s="34" t="s">
        <v>4170</v>
      </c>
      <c r="Z351" s="34" t="s">
        <v>4170</v>
      </c>
      <c r="AB351" s="34" t="s">
        <v>3187</v>
      </c>
      <c r="AD351" s="34" t="s">
        <v>3238</v>
      </c>
      <c r="AG351" s="34" t="s">
        <v>3312</v>
      </c>
      <c r="AH351" s="34" t="s">
        <v>1044</v>
      </c>
      <c r="AI351" s="34" t="s">
        <v>1044</v>
      </c>
      <c r="AJ351" s="34" t="s">
        <v>1044</v>
      </c>
      <c r="AK351" s="34" t="s">
        <v>1044</v>
      </c>
      <c r="AM351" s="34" t="s">
        <v>1044</v>
      </c>
      <c r="AN351" s="34" t="s">
        <v>3312</v>
      </c>
      <c r="AP351" s="34" t="s">
        <v>1044</v>
      </c>
      <c r="AY351" s="34" t="s">
        <v>3487</v>
      </c>
      <c r="BA351" s="34" t="s">
        <v>1044</v>
      </c>
      <c r="BB351" s="34" t="s">
        <v>3557</v>
      </c>
      <c r="BC351" s="34" t="s">
        <v>4170</v>
      </c>
      <c r="BD351" s="34" t="s">
        <v>4170</v>
      </c>
      <c r="BE351" s="34" t="s">
        <v>4170</v>
      </c>
      <c r="BF351" s="34" t="s">
        <v>4170</v>
      </c>
      <c r="BG351" s="34" t="s">
        <v>4170</v>
      </c>
      <c r="BH351" s="34" t="s">
        <v>4170</v>
      </c>
      <c r="BI351" s="34" t="s">
        <v>4881</v>
      </c>
      <c r="BJ351" s="34" t="s">
        <v>4170</v>
      </c>
      <c r="BR351" s="34" t="s">
        <v>1041</v>
      </c>
      <c r="BS351" s="34" t="s">
        <v>1044</v>
      </c>
      <c r="CR351" s="34" t="s">
        <v>3657</v>
      </c>
      <c r="CU351" s="34" t="s">
        <v>8030</v>
      </c>
      <c r="CV351" s="34" t="s">
        <v>6652</v>
      </c>
      <c r="CW351" s="34" t="s">
        <v>4226</v>
      </c>
      <c r="CX351" s="34" t="s">
        <v>4546</v>
      </c>
      <c r="CY351" s="34" t="s">
        <v>5455</v>
      </c>
      <c r="DA351" s="34" t="s">
        <v>4560</v>
      </c>
      <c r="DC351" s="34" t="s">
        <v>5096</v>
      </c>
      <c r="DF351" s="34" t="s">
        <v>5992</v>
      </c>
    </row>
    <row r="352" spans="1:110">
      <c r="A352" s="34" t="s">
        <v>6653</v>
      </c>
      <c r="B352" s="34" t="s">
        <v>4881</v>
      </c>
      <c r="C352" s="34">
        <v>35</v>
      </c>
      <c r="D352" s="34" t="s">
        <v>440</v>
      </c>
      <c r="E352" s="34" t="s">
        <v>4881</v>
      </c>
      <c r="F352" s="34" t="s">
        <v>4170</v>
      </c>
      <c r="G352" s="34" t="s">
        <v>4881</v>
      </c>
      <c r="H352" s="34" t="s">
        <v>4170</v>
      </c>
      <c r="I352" s="34" t="s">
        <v>4170</v>
      </c>
      <c r="J352" s="34" t="s">
        <v>4170</v>
      </c>
      <c r="K352" s="34" t="s">
        <v>4170</v>
      </c>
      <c r="L352" s="34" t="s">
        <v>4881</v>
      </c>
      <c r="M352" s="34" t="s">
        <v>1041</v>
      </c>
      <c r="N352" s="34" t="s">
        <v>3155</v>
      </c>
      <c r="O352" s="34" t="s">
        <v>4881</v>
      </c>
      <c r="P352" s="34" t="s">
        <v>4170</v>
      </c>
      <c r="Q352" s="34" t="s">
        <v>4170</v>
      </c>
      <c r="R352" s="34" t="s">
        <v>4170</v>
      </c>
      <c r="S352" s="34" t="s">
        <v>4170</v>
      </c>
      <c r="T352" s="34" t="s">
        <v>4170</v>
      </c>
      <c r="U352" s="34" t="s">
        <v>4170</v>
      </c>
      <c r="V352" s="34" t="s">
        <v>4170</v>
      </c>
      <c r="W352" s="34" t="s">
        <v>4170</v>
      </c>
      <c r="X352" s="34" t="s">
        <v>4170</v>
      </c>
      <c r="Y352" s="34" t="s">
        <v>4170</v>
      </c>
      <c r="Z352" s="34" t="s">
        <v>4170</v>
      </c>
      <c r="AB352" s="34" t="s">
        <v>3187</v>
      </c>
      <c r="AD352" s="34" t="s">
        <v>3244</v>
      </c>
      <c r="AG352" s="34" t="s">
        <v>3309</v>
      </c>
      <c r="AH352" s="34" t="s">
        <v>1044</v>
      </c>
      <c r="AI352" s="34" t="s">
        <v>1044</v>
      </c>
      <c r="AJ352" s="34" t="s">
        <v>1044</v>
      </c>
      <c r="AK352" s="34" t="s">
        <v>1044</v>
      </c>
      <c r="AM352" s="34" t="s">
        <v>1044</v>
      </c>
      <c r="AN352" s="34" t="s">
        <v>3335</v>
      </c>
      <c r="AP352" s="34" t="s">
        <v>1044</v>
      </c>
      <c r="AY352" s="34" t="s">
        <v>3487</v>
      </c>
      <c r="BA352" s="34" t="s">
        <v>1044</v>
      </c>
      <c r="BB352" s="34" t="s">
        <v>3557</v>
      </c>
      <c r="BC352" s="34" t="s">
        <v>4170</v>
      </c>
      <c r="BD352" s="34" t="s">
        <v>4170</v>
      </c>
      <c r="BE352" s="34" t="s">
        <v>4170</v>
      </c>
      <c r="BF352" s="34" t="s">
        <v>4170</v>
      </c>
      <c r="BG352" s="34" t="s">
        <v>4170</v>
      </c>
      <c r="BH352" s="34" t="s">
        <v>4170</v>
      </c>
      <c r="BI352" s="34" t="s">
        <v>4881</v>
      </c>
      <c r="BJ352" s="34" t="s">
        <v>4170</v>
      </c>
      <c r="BR352" s="34" t="s">
        <v>1044</v>
      </c>
      <c r="BS352" s="34" t="s">
        <v>1044</v>
      </c>
      <c r="CR352" s="34" t="s">
        <v>3657</v>
      </c>
      <c r="CU352" s="34" t="s">
        <v>8031</v>
      </c>
      <c r="CV352" s="34" t="s">
        <v>6655</v>
      </c>
      <c r="CW352" s="34" t="s">
        <v>4226</v>
      </c>
      <c r="CX352" s="34" t="s">
        <v>4542</v>
      </c>
      <c r="CY352" s="34" t="s">
        <v>5447</v>
      </c>
      <c r="CZ352" s="34" t="s">
        <v>4560</v>
      </c>
      <c r="DA352" s="34" t="s">
        <v>4560</v>
      </c>
      <c r="DC352" s="34" t="s">
        <v>5096</v>
      </c>
      <c r="DF352" s="34" t="s">
        <v>5992</v>
      </c>
    </row>
    <row r="353" spans="1:110">
      <c r="A353" s="34" t="s">
        <v>6653</v>
      </c>
      <c r="B353" s="34" t="s">
        <v>4609</v>
      </c>
      <c r="C353" s="34">
        <v>7</v>
      </c>
      <c r="D353" s="34" t="s">
        <v>440</v>
      </c>
      <c r="E353" s="34" t="s">
        <v>4881</v>
      </c>
      <c r="F353" s="34" t="s">
        <v>4170</v>
      </c>
      <c r="G353" s="34" t="s">
        <v>4170</v>
      </c>
      <c r="H353" s="34" t="s">
        <v>4170</v>
      </c>
      <c r="I353" s="34" t="s">
        <v>4881</v>
      </c>
      <c r="J353" s="34" t="s">
        <v>4170</v>
      </c>
      <c r="K353" s="34" t="s">
        <v>4170</v>
      </c>
      <c r="L353" s="34" t="s">
        <v>4170</v>
      </c>
      <c r="N353" s="34" t="s">
        <v>3155</v>
      </c>
      <c r="O353" s="34" t="s">
        <v>4881</v>
      </c>
      <c r="P353" s="34" t="s">
        <v>4170</v>
      </c>
      <c r="Q353" s="34" t="s">
        <v>4170</v>
      </c>
      <c r="R353" s="34" t="s">
        <v>4170</v>
      </c>
      <c r="S353" s="34" t="s">
        <v>4170</v>
      </c>
      <c r="T353" s="34" t="s">
        <v>4170</v>
      </c>
      <c r="U353" s="34" t="s">
        <v>4170</v>
      </c>
      <c r="V353" s="34" t="s">
        <v>4170</v>
      </c>
      <c r="W353" s="34" t="s">
        <v>4170</v>
      </c>
      <c r="X353" s="34" t="s">
        <v>4170</v>
      </c>
      <c r="Y353" s="34" t="s">
        <v>4170</v>
      </c>
      <c r="Z353" s="34" t="s">
        <v>4170</v>
      </c>
      <c r="AB353" s="34" t="s">
        <v>3187</v>
      </c>
      <c r="AE353" s="34" t="s">
        <v>3259</v>
      </c>
      <c r="BB353" s="34" t="s">
        <v>3545</v>
      </c>
      <c r="BC353" s="34" t="s">
        <v>4170</v>
      </c>
      <c r="BD353" s="34" t="s">
        <v>4170</v>
      </c>
      <c r="BE353" s="34" t="s">
        <v>4881</v>
      </c>
      <c r="BF353" s="34" t="s">
        <v>4170</v>
      </c>
      <c r="BG353" s="34" t="s">
        <v>4170</v>
      </c>
      <c r="BH353" s="34" t="s">
        <v>4170</v>
      </c>
      <c r="BI353" s="34" t="s">
        <v>4170</v>
      </c>
      <c r="BJ353" s="34" t="s">
        <v>4170</v>
      </c>
      <c r="BM353" s="34" t="s">
        <v>3561</v>
      </c>
      <c r="BQ353" s="34" t="s">
        <v>1044</v>
      </c>
      <c r="BR353" s="34" t="s">
        <v>1044</v>
      </c>
      <c r="BS353" s="34" t="s">
        <v>1044</v>
      </c>
      <c r="CR353" s="34" t="s">
        <v>3657</v>
      </c>
      <c r="CU353" s="34" t="s">
        <v>8032</v>
      </c>
      <c r="CV353" s="34" t="s">
        <v>6655</v>
      </c>
      <c r="CW353" s="34" t="s">
        <v>4226</v>
      </c>
      <c r="CX353" s="34" t="s">
        <v>4619</v>
      </c>
      <c r="CY353" s="34" t="s">
        <v>5448</v>
      </c>
      <c r="DB353" s="34" t="s">
        <v>1046</v>
      </c>
      <c r="DC353" s="34" t="s">
        <v>5096</v>
      </c>
      <c r="DE353" s="34" t="s">
        <v>4649</v>
      </c>
      <c r="DF353" s="34" t="s">
        <v>5992</v>
      </c>
    </row>
    <row r="354" spans="1:110">
      <c r="A354" s="34" t="s">
        <v>6656</v>
      </c>
      <c r="B354" s="34" t="s">
        <v>4881</v>
      </c>
      <c r="C354" s="34">
        <v>30</v>
      </c>
      <c r="D354" s="34" t="s">
        <v>440</v>
      </c>
      <c r="E354" s="34" t="s">
        <v>4881</v>
      </c>
      <c r="F354" s="34" t="s">
        <v>4170</v>
      </c>
      <c r="G354" s="34" t="s">
        <v>4881</v>
      </c>
      <c r="H354" s="34" t="s">
        <v>4170</v>
      </c>
      <c r="I354" s="34" t="s">
        <v>4170</v>
      </c>
      <c r="J354" s="34" t="s">
        <v>4170</v>
      </c>
      <c r="K354" s="34" t="s">
        <v>4170</v>
      </c>
      <c r="L354" s="34" t="s">
        <v>4881</v>
      </c>
      <c r="M354" s="34" t="s">
        <v>1041</v>
      </c>
      <c r="N354" s="34" t="s">
        <v>3158</v>
      </c>
      <c r="O354" s="34" t="s">
        <v>4170</v>
      </c>
      <c r="P354" s="34" t="s">
        <v>4881</v>
      </c>
      <c r="Q354" s="34" t="s">
        <v>4170</v>
      </c>
      <c r="R354" s="34" t="s">
        <v>4170</v>
      </c>
      <c r="S354" s="34" t="s">
        <v>4170</v>
      </c>
      <c r="T354" s="34" t="s">
        <v>4170</v>
      </c>
      <c r="U354" s="34" t="s">
        <v>4170</v>
      </c>
      <c r="V354" s="34" t="s">
        <v>4170</v>
      </c>
      <c r="W354" s="34" t="s">
        <v>4170</v>
      </c>
      <c r="X354" s="34" t="s">
        <v>4170</v>
      </c>
      <c r="Y354" s="34" t="s">
        <v>4170</v>
      </c>
      <c r="Z354" s="34" t="s">
        <v>4170</v>
      </c>
      <c r="AB354" s="34" t="s">
        <v>3187</v>
      </c>
      <c r="AD354" s="34" t="s">
        <v>3232</v>
      </c>
      <c r="AG354" s="34" t="s">
        <v>3309</v>
      </c>
      <c r="AH354" s="34" t="s">
        <v>1044</v>
      </c>
      <c r="AI354" s="34" t="s">
        <v>1044</v>
      </c>
      <c r="AJ354" s="34" t="s">
        <v>1044</v>
      </c>
      <c r="AK354" s="34" t="s">
        <v>1044</v>
      </c>
      <c r="AM354" s="34" t="s">
        <v>1044</v>
      </c>
      <c r="AN354" s="34" t="s">
        <v>3335</v>
      </c>
      <c r="AP354" s="34" t="s">
        <v>1044</v>
      </c>
      <c r="AY354" s="34" t="s">
        <v>3502</v>
      </c>
      <c r="BA354" s="34" t="s">
        <v>1044</v>
      </c>
      <c r="BB354" s="34" t="s">
        <v>3557</v>
      </c>
      <c r="BC354" s="34" t="s">
        <v>4170</v>
      </c>
      <c r="BD354" s="34" t="s">
        <v>4170</v>
      </c>
      <c r="BE354" s="34" t="s">
        <v>4170</v>
      </c>
      <c r="BF354" s="34" t="s">
        <v>4170</v>
      </c>
      <c r="BG354" s="34" t="s">
        <v>4170</v>
      </c>
      <c r="BH354" s="34" t="s">
        <v>4170</v>
      </c>
      <c r="BI354" s="34" t="s">
        <v>4881</v>
      </c>
      <c r="BJ354" s="34" t="s">
        <v>4170</v>
      </c>
      <c r="BR354" s="34" t="s">
        <v>1044</v>
      </c>
      <c r="BS354" s="34" t="s">
        <v>1044</v>
      </c>
      <c r="CR354" s="34" t="s">
        <v>3657</v>
      </c>
      <c r="CU354" s="34" t="s">
        <v>8033</v>
      </c>
      <c r="CV354" s="34" t="s">
        <v>6658</v>
      </c>
      <c r="CW354" s="34" t="s">
        <v>4226</v>
      </c>
      <c r="CX354" s="34" t="s">
        <v>4539</v>
      </c>
      <c r="CY354" s="34" t="s">
        <v>5446</v>
      </c>
      <c r="CZ354" s="34" t="s">
        <v>4560</v>
      </c>
      <c r="DA354" s="34" t="s">
        <v>4560</v>
      </c>
      <c r="DC354" s="34" t="s">
        <v>5096</v>
      </c>
    </row>
    <row r="355" spans="1:110">
      <c r="A355" s="34" t="s">
        <v>6656</v>
      </c>
      <c r="B355" s="34" t="s">
        <v>4609</v>
      </c>
      <c r="C355" s="34">
        <v>4</v>
      </c>
      <c r="D355" s="34" t="s">
        <v>442</v>
      </c>
      <c r="E355" s="34" t="s">
        <v>4170</v>
      </c>
      <c r="F355" s="34" t="s">
        <v>4881</v>
      </c>
      <c r="G355" s="34" t="s">
        <v>4170</v>
      </c>
      <c r="H355" s="34" t="s">
        <v>4170</v>
      </c>
      <c r="I355" s="34" t="s">
        <v>4170</v>
      </c>
      <c r="J355" s="34" t="s">
        <v>4881</v>
      </c>
      <c r="K355" s="34" t="s">
        <v>4170</v>
      </c>
      <c r="L355" s="34" t="s">
        <v>4170</v>
      </c>
      <c r="N355" s="34" t="s">
        <v>3155</v>
      </c>
      <c r="O355" s="34" t="s">
        <v>4881</v>
      </c>
      <c r="P355" s="34" t="s">
        <v>4170</v>
      </c>
      <c r="Q355" s="34" t="s">
        <v>4170</v>
      </c>
      <c r="R355" s="34" t="s">
        <v>4170</v>
      </c>
      <c r="S355" s="34" t="s">
        <v>4170</v>
      </c>
      <c r="T355" s="34" t="s">
        <v>4170</v>
      </c>
      <c r="U355" s="34" t="s">
        <v>4170</v>
      </c>
      <c r="V355" s="34" t="s">
        <v>4170</v>
      </c>
      <c r="W355" s="34" t="s">
        <v>4170</v>
      </c>
      <c r="X355" s="34" t="s">
        <v>4170</v>
      </c>
      <c r="Y355" s="34" t="s">
        <v>4170</v>
      </c>
      <c r="Z355" s="34" t="s">
        <v>4170</v>
      </c>
      <c r="AB355" s="34" t="s">
        <v>3187</v>
      </c>
      <c r="AE355" s="34" t="s">
        <v>3253</v>
      </c>
      <c r="BR355" s="34" t="s">
        <v>1041</v>
      </c>
      <c r="BS355" s="34" t="s">
        <v>1044</v>
      </c>
      <c r="CR355" s="34" t="s">
        <v>3657</v>
      </c>
      <c r="CU355" s="34" t="s">
        <v>8034</v>
      </c>
      <c r="CV355" s="34" t="s">
        <v>6658</v>
      </c>
      <c r="CW355" s="34" t="s">
        <v>4226</v>
      </c>
      <c r="CX355" s="34" t="s">
        <v>4608</v>
      </c>
      <c r="CY355" s="34" t="s">
        <v>5450</v>
      </c>
      <c r="DE355" s="34" t="s">
        <v>4650</v>
      </c>
    </row>
    <row r="356" spans="1:110">
      <c r="A356" s="34" t="s">
        <v>6659</v>
      </c>
      <c r="B356" s="34" t="s">
        <v>4881</v>
      </c>
      <c r="C356" s="34">
        <v>40</v>
      </c>
      <c r="D356" s="34" t="s">
        <v>440</v>
      </c>
      <c r="E356" s="34" t="s">
        <v>4881</v>
      </c>
      <c r="F356" s="34" t="s">
        <v>4170</v>
      </c>
      <c r="G356" s="34" t="s">
        <v>4881</v>
      </c>
      <c r="H356" s="34" t="s">
        <v>4170</v>
      </c>
      <c r="I356" s="34" t="s">
        <v>4170</v>
      </c>
      <c r="J356" s="34" t="s">
        <v>4170</v>
      </c>
      <c r="K356" s="34" t="s">
        <v>4170</v>
      </c>
      <c r="L356" s="34" t="s">
        <v>4881</v>
      </c>
      <c r="M356" s="34" t="s">
        <v>1041</v>
      </c>
      <c r="N356" s="34" t="s">
        <v>3155</v>
      </c>
      <c r="O356" s="34" t="s">
        <v>4881</v>
      </c>
      <c r="P356" s="34" t="s">
        <v>4170</v>
      </c>
      <c r="Q356" s="34" t="s">
        <v>4170</v>
      </c>
      <c r="R356" s="34" t="s">
        <v>4170</v>
      </c>
      <c r="S356" s="34" t="s">
        <v>4170</v>
      </c>
      <c r="T356" s="34" t="s">
        <v>4170</v>
      </c>
      <c r="U356" s="34" t="s">
        <v>4170</v>
      </c>
      <c r="V356" s="34" t="s">
        <v>4170</v>
      </c>
      <c r="W356" s="34" t="s">
        <v>4170</v>
      </c>
      <c r="X356" s="34" t="s">
        <v>4170</v>
      </c>
      <c r="Y356" s="34" t="s">
        <v>4170</v>
      </c>
      <c r="Z356" s="34" t="s">
        <v>4170</v>
      </c>
      <c r="AB356" s="34" t="s">
        <v>3187</v>
      </c>
      <c r="AD356" s="34" t="s">
        <v>3244</v>
      </c>
      <c r="AG356" s="34" t="s">
        <v>3309</v>
      </c>
      <c r="AH356" s="34" t="s">
        <v>1044</v>
      </c>
      <c r="AI356" s="34" t="s">
        <v>1044</v>
      </c>
      <c r="AJ356" s="34" t="s">
        <v>1044</v>
      </c>
      <c r="AK356" s="34" t="s">
        <v>1044</v>
      </c>
      <c r="AM356" s="34" t="s">
        <v>1044</v>
      </c>
      <c r="AN356" s="34" t="s">
        <v>3335</v>
      </c>
      <c r="AP356" s="34" t="s">
        <v>1044</v>
      </c>
      <c r="AY356" s="34" t="s">
        <v>3529</v>
      </c>
      <c r="BA356" s="34" t="s">
        <v>1044</v>
      </c>
      <c r="BB356" s="34" t="s">
        <v>3557</v>
      </c>
      <c r="BC356" s="34" t="s">
        <v>4170</v>
      </c>
      <c r="BD356" s="34" t="s">
        <v>4170</v>
      </c>
      <c r="BE356" s="34" t="s">
        <v>4170</v>
      </c>
      <c r="BF356" s="34" t="s">
        <v>4170</v>
      </c>
      <c r="BG356" s="34" t="s">
        <v>4170</v>
      </c>
      <c r="BH356" s="34" t="s">
        <v>4170</v>
      </c>
      <c r="BI356" s="34" t="s">
        <v>4881</v>
      </c>
      <c r="BJ356" s="34" t="s">
        <v>4170</v>
      </c>
      <c r="BR356" s="34" t="s">
        <v>1041</v>
      </c>
      <c r="BS356" s="34" t="s">
        <v>1041</v>
      </c>
      <c r="BT356" s="34" t="s">
        <v>1041</v>
      </c>
      <c r="BW356" s="34" t="s">
        <v>1041</v>
      </c>
      <c r="CQ356" s="34" t="s">
        <v>3645</v>
      </c>
      <c r="CR356" s="34" t="s">
        <v>3657</v>
      </c>
      <c r="CU356" s="34" t="s">
        <v>8035</v>
      </c>
      <c r="CV356" s="34" t="s">
        <v>6660</v>
      </c>
      <c r="CW356" s="34" t="s">
        <v>4226</v>
      </c>
      <c r="CX356" s="34" t="s">
        <v>4542</v>
      </c>
      <c r="CY356" s="34" t="s">
        <v>5447</v>
      </c>
      <c r="CZ356" s="34" t="s">
        <v>4560</v>
      </c>
      <c r="DA356" s="34" t="s">
        <v>4560</v>
      </c>
      <c r="DC356" s="34" t="s">
        <v>5096</v>
      </c>
      <c r="DF356" s="34" t="s">
        <v>5992</v>
      </c>
    </row>
    <row r="357" spans="1:110">
      <c r="A357" s="34" t="s">
        <v>6659</v>
      </c>
      <c r="B357" s="34" t="s">
        <v>4609</v>
      </c>
      <c r="C357" s="34">
        <v>12</v>
      </c>
      <c r="D357" s="34" t="s">
        <v>442</v>
      </c>
      <c r="E357" s="34" t="s">
        <v>4170</v>
      </c>
      <c r="F357" s="34" t="s">
        <v>4881</v>
      </c>
      <c r="G357" s="34" t="s">
        <v>4170</v>
      </c>
      <c r="H357" s="34" t="s">
        <v>4170</v>
      </c>
      <c r="I357" s="34" t="s">
        <v>4170</v>
      </c>
      <c r="J357" s="34" t="s">
        <v>4881</v>
      </c>
      <c r="K357" s="34" t="s">
        <v>4170</v>
      </c>
      <c r="L357" s="34" t="s">
        <v>4170</v>
      </c>
      <c r="N357" s="34" t="s">
        <v>3155</v>
      </c>
      <c r="O357" s="34" t="s">
        <v>4881</v>
      </c>
      <c r="P357" s="34" t="s">
        <v>4170</v>
      </c>
      <c r="Q357" s="34" t="s">
        <v>4170</v>
      </c>
      <c r="R357" s="34" t="s">
        <v>4170</v>
      </c>
      <c r="S357" s="34" t="s">
        <v>4170</v>
      </c>
      <c r="T357" s="34" t="s">
        <v>4170</v>
      </c>
      <c r="U357" s="34" t="s">
        <v>4170</v>
      </c>
      <c r="V357" s="34" t="s">
        <v>4170</v>
      </c>
      <c r="W357" s="34" t="s">
        <v>4170</v>
      </c>
      <c r="X357" s="34" t="s">
        <v>4170</v>
      </c>
      <c r="Y357" s="34" t="s">
        <v>4170</v>
      </c>
      <c r="Z357" s="34" t="s">
        <v>4170</v>
      </c>
      <c r="AB357" s="34" t="s">
        <v>3187</v>
      </c>
      <c r="AE357" s="34" t="s">
        <v>3262</v>
      </c>
      <c r="BB357" s="34" t="s">
        <v>8036</v>
      </c>
      <c r="BC357" s="34" t="s">
        <v>4170</v>
      </c>
      <c r="BD357" s="34" t="s">
        <v>4170</v>
      </c>
      <c r="BE357" s="34" t="s">
        <v>4881</v>
      </c>
      <c r="BF357" s="34" t="s">
        <v>4881</v>
      </c>
      <c r="BG357" s="34" t="s">
        <v>4881</v>
      </c>
      <c r="BH357" s="34" t="s">
        <v>4881</v>
      </c>
      <c r="BI357" s="34" t="s">
        <v>4170</v>
      </c>
      <c r="BJ357" s="34" t="s">
        <v>4170</v>
      </c>
      <c r="BM357" s="34" t="s">
        <v>3561</v>
      </c>
      <c r="BN357" s="34" t="s">
        <v>3564</v>
      </c>
      <c r="BO357" s="34" t="s">
        <v>3564</v>
      </c>
      <c r="BP357" s="34" t="s">
        <v>3564</v>
      </c>
      <c r="BQ357" s="34" t="s">
        <v>3571</v>
      </c>
      <c r="BR357" s="34" t="s">
        <v>1044</v>
      </c>
      <c r="BS357" s="34" t="s">
        <v>1041</v>
      </c>
      <c r="BT357" s="34" t="s">
        <v>1041</v>
      </c>
      <c r="BW357" s="34" t="s">
        <v>1041</v>
      </c>
      <c r="CQ357" s="34" t="s">
        <v>3645</v>
      </c>
      <c r="CR357" s="34" t="s">
        <v>3657</v>
      </c>
      <c r="CU357" s="34" t="s">
        <v>8037</v>
      </c>
      <c r="CV357" s="34" t="s">
        <v>6660</v>
      </c>
      <c r="CW357" s="34" t="s">
        <v>4226</v>
      </c>
      <c r="CX357" s="34" t="s">
        <v>4611</v>
      </c>
      <c r="CY357" s="34" t="s">
        <v>5451</v>
      </c>
      <c r="DB357" s="34" t="s">
        <v>1043</v>
      </c>
      <c r="DC357" s="34" t="s">
        <v>5094</v>
      </c>
      <c r="DE357" s="34" t="s">
        <v>4649</v>
      </c>
      <c r="DF357" s="34" t="s">
        <v>5992</v>
      </c>
    </row>
    <row r="358" spans="1:110">
      <c r="A358" s="34" t="s">
        <v>6661</v>
      </c>
      <c r="B358" s="34" t="s">
        <v>4881</v>
      </c>
      <c r="C358" s="34">
        <v>22</v>
      </c>
      <c r="D358" s="34" t="s">
        <v>442</v>
      </c>
      <c r="E358" s="34" t="s">
        <v>4170</v>
      </c>
      <c r="F358" s="34" t="s">
        <v>4881</v>
      </c>
      <c r="G358" s="34" t="s">
        <v>4170</v>
      </c>
      <c r="H358" s="34" t="s">
        <v>4881</v>
      </c>
      <c r="I358" s="34" t="s">
        <v>4170</v>
      </c>
      <c r="J358" s="34" t="s">
        <v>4170</v>
      </c>
      <c r="K358" s="34" t="s">
        <v>4170</v>
      </c>
      <c r="L358" s="34" t="s">
        <v>4170</v>
      </c>
      <c r="M358" s="34" t="s">
        <v>1041</v>
      </c>
      <c r="N358" s="34" t="s">
        <v>3155</v>
      </c>
      <c r="O358" s="34" t="s">
        <v>4881</v>
      </c>
      <c r="P358" s="34" t="s">
        <v>4170</v>
      </c>
      <c r="Q358" s="34" t="s">
        <v>4170</v>
      </c>
      <c r="R358" s="34" t="s">
        <v>4170</v>
      </c>
      <c r="S358" s="34" t="s">
        <v>4170</v>
      </c>
      <c r="T358" s="34" t="s">
        <v>4170</v>
      </c>
      <c r="U358" s="34" t="s">
        <v>4170</v>
      </c>
      <c r="V358" s="34" t="s">
        <v>4170</v>
      </c>
      <c r="W358" s="34" t="s">
        <v>4170</v>
      </c>
      <c r="X358" s="34" t="s">
        <v>4170</v>
      </c>
      <c r="Y358" s="34" t="s">
        <v>4170</v>
      </c>
      <c r="Z358" s="34" t="s">
        <v>4170</v>
      </c>
      <c r="AB358" s="34" t="s">
        <v>3187</v>
      </c>
      <c r="AD358" s="34" t="s">
        <v>3241</v>
      </c>
      <c r="AE358" s="34" t="s">
        <v>3253</v>
      </c>
      <c r="AG358" s="34" t="s">
        <v>3291</v>
      </c>
      <c r="AH358" s="34" t="s">
        <v>1041</v>
      </c>
      <c r="AI358" s="34" t="s">
        <v>1041</v>
      </c>
      <c r="AJ358" s="34" t="s">
        <v>1044</v>
      </c>
      <c r="AQ358" s="34" t="s">
        <v>3384</v>
      </c>
      <c r="AS358" s="34" t="s">
        <v>3409</v>
      </c>
      <c r="AU358" s="34" t="s">
        <v>3435</v>
      </c>
      <c r="AV358" s="34" t="s">
        <v>154</v>
      </c>
      <c r="AW358" s="34" t="s">
        <v>3464</v>
      </c>
      <c r="AX358" s="34" t="s">
        <v>3476</v>
      </c>
      <c r="AY358" s="34" t="s">
        <v>3253</v>
      </c>
      <c r="BB358" s="34" t="s">
        <v>3557</v>
      </c>
      <c r="BC358" s="34" t="s">
        <v>4170</v>
      </c>
      <c r="BD358" s="34" t="s">
        <v>4170</v>
      </c>
      <c r="BE358" s="34" t="s">
        <v>4170</v>
      </c>
      <c r="BF358" s="34" t="s">
        <v>4170</v>
      </c>
      <c r="BG358" s="34" t="s">
        <v>4170</v>
      </c>
      <c r="BH358" s="34" t="s">
        <v>4170</v>
      </c>
      <c r="BI358" s="34" t="s">
        <v>4881</v>
      </c>
      <c r="BJ358" s="34" t="s">
        <v>4170</v>
      </c>
      <c r="BR358" s="34" t="s">
        <v>1044</v>
      </c>
      <c r="BS358" s="34" t="s">
        <v>1044</v>
      </c>
      <c r="CR358" s="34" t="s">
        <v>3657</v>
      </c>
      <c r="CU358" s="34" t="s">
        <v>8038</v>
      </c>
      <c r="CV358" s="34" t="s">
        <v>6663</v>
      </c>
      <c r="CW358" s="34" t="s">
        <v>4226</v>
      </c>
      <c r="CX358" s="34" t="s">
        <v>4539</v>
      </c>
      <c r="CY358" s="34" t="s">
        <v>5452</v>
      </c>
      <c r="CZ358" s="34" t="s">
        <v>4556</v>
      </c>
      <c r="DA358" s="34" t="s">
        <v>4556</v>
      </c>
      <c r="DC358" s="34" t="s">
        <v>5096</v>
      </c>
      <c r="DD358" s="34" t="s">
        <v>6185</v>
      </c>
    </row>
    <row r="359" spans="1:110">
      <c r="A359" s="34" t="s">
        <v>6664</v>
      </c>
      <c r="B359" s="34" t="s">
        <v>4881</v>
      </c>
      <c r="C359" s="34">
        <v>39</v>
      </c>
      <c r="D359" s="34" t="s">
        <v>440</v>
      </c>
      <c r="E359" s="34" t="s">
        <v>4881</v>
      </c>
      <c r="F359" s="34" t="s">
        <v>4170</v>
      </c>
      <c r="G359" s="34" t="s">
        <v>4881</v>
      </c>
      <c r="H359" s="34" t="s">
        <v>4170</v>
      </c>
      <c r="I359" s="34" t="s">
        <v>4170</v>
      </c>
      <c r="J359" s="34" t="s">
        <v>4170</v>
      </c>
      <c r="K359" s="34" t="s">
        <v>4170</v>
      </c>
      <c r="L359" s="34" t="s">
        <v>4881</v>
      </c>
      <c r="M359" s="34" t="s">
        <v>1041</v>
      </c>
      <c r="N359" s="34" t="s">
        <v>3155</v>
      </c>
      <c r="O359" s="34" t="s">
        <v>4881</v>
      </c>
      <c r="P359" s="34" t="s">
        <v>4170</v>
      </c>
      <c r="Q359" s="34" t="s">
        <v>4170</v>
      </c>
      <c r="R359" s="34" t="s">
        <v>4170</v>
      </c>
      <c r="S359" s="34" t="s">
        <v>4170</v>
      </c>
      <c r="T359" s="34" t="s">
        <v>4170</v>
      </c>
      <c r="U359" s="34" t="s">
        <v>4170</v>
      </c>
      <c r="V359" s="34" t="s">
        <v>4170</v>
      </c>
      <c r="W359" s="34" t="s">
        <v>4170</v>
      </c>
      <c r="X359" s="34" t="s">
        <v>4170</v>
      </c>
      <c r="Y359" s="34" t="s">
        <v>4170</v>
      </c>
      <c r="Z359" s="34" t="s">
        <v>4170</v>
      </c>
      <c r="AB359" s="34" t="s">
        <v>3187</v>
      </c>
      <c r="AD359" s="34" t="s">
        <v>3244</v>
      </c>
      <c r="AG359" s="34" t="s">
        <v>3291</v>
      </c>
      <c r="AH359" s="34" t="s">
        <v>1041</v>
      </c>
      <c r="AI359" s="34" t="s">
        <v>1044</v>
      </c>
      <c r="AJ359" s="34" t="s">
        <v>1044</v>
      </c>
      <c r="AQ359" s="34" t="s">
        <v>3393</v>
      </c>
      <c r="AS359" s="34" t="s">
        <v>3409</v>
      </c>
      <c r="AU359" s="34" t="s">
        <v>3435</v>
      </c>
      <c r="AV359" s="34" t="s">
        <v>154</v>
      </c>
      <c r="AW359" s="34" t="s">
        <v>3452</v>
      </c>
      <c r="AX359" s="34" t="s">
        <v>3476</v>
      </c>
      <c r="AY359" s="34" t="s">
        <v>3487</v>
      </c>
      <c r="BB359" s="34" t="s">
        <v>3539</v>
      </c>
      <c r="BC359" s="34" t="s">
        <v>4881</v>
      </c>
      <c r="BD359" s="34" t="s">
        <v>4170</v>
      </c>
      <c r="BE359" s="34" t="s">
        <v>4170</v>
      </c>
      <c r="BF359" s="34" t="s">
        <v>4170</v>
      </c>
      <c r="BG359" s="34" t="s">
        <v>4170</v>
      </c>
      <c r="BH359" s="34" t="s">
        <v>4170</v>
      </c>
      <c r="BI359" s="34" t="s">
        <v>4170</v>
      </c>
      <c r="BJ359" s="34" t="s">
        <v>4170</v>
      </c>
      <c r="BK359" s="34" t="s">
        <v>3561</v>
      </c>
      <c r="BQ359" s="34" t="s">
        <v>1044</v>
      </c>
      <c r="BR359" s="34" t="s">
        <v>1041</v>
      </c>
      <c r="BS359" s="34" t="s">
        <v>1044</v>
      </c>
      <c r="CR359" s="34" t="s">
        <v>3654</v>
      </c>
      <c r="CU359" s="34" t="s">
        <v>8039</v>
      </c>
      <c r="CV359" s="34" t="s">
        <v>6665</v>
      </c>
      <c r="CW359" s="34" t="s">
        <v>4226</v>
      </c>
      <c r="CX359" s="34" t="s">
        <v>4542</v>
      </c>
      <c r="CY359" s="34" t="s">
        <v>5447</v>
      </c>
      <c r="CZ359" s="34" t="s">
        <v>4556</v>
      </c>
      <c r="DA359" s="34" t="s">
        <v>4556</v>
      </c>
      <c r="DB359" s="34" t="s">
        <v>1046</v>
      </c>
      <c r="DC359" s="34" t="s">
        <v>5096</v>
      </c>
      <c r="DF359" s="34" t="s">
        <v>5992</v>
      </c>
    </row>
    <row r="360" spans="1:110">
      <c r="A360" s="34" t="s">
        <v>6664</v>
      </c>
      <c r="B360" s="34" t="s">
        <v>4609</v>
      </c>
      <c r="C360" s="34">
        <v>4</v>
      </c>
      <c r="D360" s="34" t="s">
        <v>442</v>
      </c>
      <c r="E360" s="34" t="s">
        <v>4170</v>
      </c>
      <c r="F360" s="34" t="s">
        <v>4881</v>
      </c>
      <c r="G360" s="34" t="s">
        <v>4170</v>
      </c>
      <c r="H360" s="34" t="s">
        <v>4170</v>
      </c>
      <c r="I360" s="34" t="s">
        <v>4170</v>
      </c>
      <c r="J360" s="34" t="s">
        <v>4881</v>
      </c>
      <c r="K360" s="34" t="s">
        <v>4170</v>
      </c>
      <c r="L360" s="34" t="s">
        <v>4170</v>
      </c>
      <c r="N360" s="34" t="s">
        <v>3155</v>
      </c>
      <c r="O360" s="34" t="s">
        <v>4881</v>
      </c>
      <c r="P360" s="34" t="s">
        <v>4170</v>
      </c>
      <c r="Q360" s="34" t="s">
        <v>4170</v>
      </c>
      <c r="R360" s="34" t="s">
        <v>4170</v>
      </c>
      <c r="S360" s="34" t="s">
        <v>4170</v>
      </c>
      <c r="T360" s="34" t="s">
        <v>4170</v>
      </c>
      <c r="U360" s="34" t="s">
        <v>4170</v>
      </c>
      <c r="V360" s="34" t="s">
        <v>4170</v>
      </c>
      <c r="W360" s="34" t="s">
        <v>4170</v>
      </c>
      <c r="X360" s="34" t="s">
        <v>4170</v>
      </c>
      <c r="Y360" s="34" t="s">
        <v>4170</v>
      </c>
      <c r="Z360" s="34" t="s">
        <v>4170</v>
      </c>
      <c r="AB360" s="34" t="s">
        <v>3187</v>
      </c>
      <c r="AE360" s="34" t="s">
        <v>3256</v>
      </c>
      <c r="BR360" s="34" t="s">
        <v>1044</v>
      </c>
      <c r="BS360" s="34" t="s">
        <v>1044</v>
      </c>
      <c r="CR360" s="34" t="s">
        <v>3657</v>
      </c>
      <c r="CU360" s="34" t="s">
        <v>8040</v>
      </c>
      <c r="CV360" s="34" t="s">
        <v>6665</v>
      </c>
      <c r="CW360" s="34" t="s">
        <v>4226</v>
      </c>
      <c r="CX360" s="34" t="s">
        <v>4608</v>
      </c>
      <c r="CY360" s="34" t="s">
        <v>5450</v>
      </c>
      <c r="DE360" s="34" t="s">
        <v>4649</v>
      </c>
      <c r="DF360" s="34" t="s">
        <v>5992</v>
      </c>
    </row>
    <row r="361" spans="1:110">
      <c r="A361" s="34" t="s">
        <v>6664</v>
      </c>
      <c r="B361" s="34" t="s">
        <v>4848</v>
      </c>
      <c r="C361" s="34">
        <v>16</v>
      </c>
      <c r="D361" s="34" t="s">
        <v>442</v>
      </c>
      <c r="E361" s="34" t="s">
        <v>4170</v>
      </c>
      <c r="F361" s="34" t="s">
        <v>4881</v>
      </c>
      <c r="G361" s="34" t="s">
        <v>4170</v>
      </c>
      <c r="H361" s="34" t="s">
        <v>4170</v>
      </c>
      <c r="I361" s="34" t="s">
        <v>4170</v>
      </c>
      <c r="J361" s="34" t="s">
        <v>4881</v>
      </c>
      <c r="K361" s="34" t="s">
        <v>4170</v>
      </c>
      <c r="L361" s="34" t="s">
        <v>4170</v>
      </c>
      <c r="M361" s="34" t="s">
        <v>1041</v>
      </c>
      <c r="N361" s="34" t="s">
        <v>3155</v>
      </c>
      <c r="O361" s="34" t="s">
        <v>4881</v>
      </c>
      <c r="P361" s="34" t="s">
        <v>4170</v>
      </c>
      <c r="Q361" s="34" t="s">
        <v>4170</v>
      </c>
      <c r="R361" s="34" t="s">
        <v>4170</v>
      </c>
      <c r="S361" s="34" t="s">
        <v>4170</v>
      </c>
      <c r="T361" s="34" t="s">
        <v>4170</v>
      </c>
      <c r="U361" s="34" t="s">
        <v>4170</v>
      </c>
      <c r="V361" s="34" t="s">
        <v>4170</v>
      </c>
      <c r="W361" s="34" t="s">
        <v>4170</v>
      </c>
      <c r="X361" s="34" t="s">
        <v>4170</v>
      </c>
      <c r="Y361" s="34" t="s">
        <v>4170</v>
      </c>
      <c r="Z361" s="34" t="s">
        <v>4170</v>
      </c>
      <c r="AB361" s="34" t="s">
        <v>3187</v>
      </c>
      <c r="AD361" s="34" t="s">
        <v>3229</v>
      </c>
      <c r="AE361" s="34" t="s">
        <v>3265</v>
      </c>
      <c r="AG361" s="34" t="s">
        <v>3306</v>
      </c>
      <c r="AH361" s="34" t="s">
        <v>1044</v>
      </c>
      <c r="AI361" s="34" t="s">
        <v>1044</v>
      </c>
      <c r="AJ361" s="34" t="s">
        <v>1044</v>
      </c>
      <c r="AK361" s="34" t="s">
        <v>1044</v>
      </c>
      <c r="AM361" s="34" t="s">
        <v>1044</v>
      </c>
      <c r="AN361" s="34" t="s">
        <v>3341</v>
      </c>
      <c r="AP361" s="34" t="s">
        <v>1044</v>
      </c>
      <c r="AY361" s="34" t="s">
        <v>3487</v>
      </c>
      <c r="BA361" s="34" t="s">
        <v>1044</v>
      </c>
      <c r="BB361" s="34" t="s">
        <v>3539</v>
      </c>
      <c r="BC361" s="34" t="s">
        <v>4881</v>
      </c>
      <c r="BD361" s="34" t="s">
        <v>4170</v>
      </c>
      <c r="BE361" s="34" t="s">
        <v>4170</v>
      </c>
      <c r="BF361" s="34" t="s">
        <v>4170</v>
      </c>
      <c r="BG361" s="34" t="s">
        <v>4170</v>
      </c>
      <c r="BH361" s="34" t="s">
        <v>4170</v>
      </c>
      <c r="BI361" s="34" t="s">
        <v>4170</v>
      </c>
      <c r="BJ361" s="34" t="s">
        <v>4170</v>
      </c>
      <c r="BK361" s="34" t="s">
        <v>3561</v>
      </c>
      <c r="BQ361" s="34" t="s">
        <v>1044</v>
      </c>
      <c r="BR361" s="34" t="s">
        <v>1041</v>
      </c>
      <c r="BS361" s="34" t="s">
        <v>1044</v>
      </c>
      <c r="CR361" s="34" t="s">
        <v>3657</v>
      </c>
      <c r="CU361" s="34" t="s">
        <v>8041</v>
      </c>
      <c r="CV361" s="34" t="s">
        <v>6665</v>
      </c>
      <c r="CW361" s="34" t="s">
        <v>4226</v>
      </c>
      <c r="CX361" s="34" t="s">
        <v>4611</v>
      </c>
      <c r="CY361" s="34" t="s">
        <v>5451</v>
      </c>
      <c r="DA361" s="34" t="s">
        <v>4560</v>
      </c>
      <c r="DB361" s="34" t="s">
        <v>1046</v>
      </c>
      <c r="DC361" s="34" t="s">
        <v>5096</v>
      </c>
      <c r="DD361" s="34" t="s">
        <v>6185</v>
      </c>
      <c r="DE361" s="34" t="s">
        <v>4649</v>
      </c>
      <c r="DF361" s="34" t="s">
        <v>5992</v>
      </c>
    </row>
    <row r="362" spans="1:110">
      <c r="A362" s="34" t="s">
        <v>6666</v>
      </c>
      <c r="B362" s="34" t="s">
        <v>4881</v>
      </c>
      <c r="C362" s="34">
        <v>36</v>
      </c>
      <c r="D362" s="34" t="s">
        <v>442</v>
      </c>
      <c r="E362" s="34" t="s">
        <v>4170</v>
      </c>
      <c r="F362" s="34" t="s">
        <v>4881</v>
      </c>
      <c r="G362" s="34" t="s">
        <v>4170</v>
      </c>
      <c r="H362" s="34" t="s">
        <v>4881</v>
      </c>
      <c r="I362" s="34" t="s">
        <v>4170</v>
      </c>
      <c r="J362" s="34" t="s">
        <v>4170</v>
      </c>
      <c r="K362" s="34" t="s">
        <v>4170</v>
      </c>
      <c r="L362" s="34" t="s">
        <v>4170</v>
      </c>
      <c r="M362" s="34" t="s">
        <v>1041</v>
      </c>
      <c r="N362" s="34" t="s">
        <v>3155</v>
      </c>
      <c r="O362" s="34" t="s">
        <v>4881</v>
      </c>
      <c r="P362" s="34" t="s">
        <v>4170</v>
      </c>
      <c r="Q362" s="34" t="s">
        <v>4170</v>
      </c>
      <c r="R362" s="34" t="s">
        <v>4170</v>
      </c>
      <c r="S362" s="34" t="s">
        <v>4170</v>
      </c>
      <c r="T362" s="34" t="s">
        <v>4170</v>
      </c>
      <c r="U362" s="34" t="s">
        <v>4170</v>
      </c>
      <c r="V362" s="34" t="s">
        <v>4170</v>
      </c>
      <c r="W362" s="34" t="s">
        <v>4170</v>
      </c>
      <c r="X362" s="34" t="s">
        <v>4170</v>
      </c>
      <c r="Y362" s="34" t="s">
        <v>4170</v>
      </c>
      <c r="Z362" s="34" t="s">
        <v>4170</v>
      </c>
      <c r="AB362" s="34" t="s">
        <v>3187</v>
      </c>
      <c r="AD362" s="34" t="s">
        <v>3244</v>
      </c>
      <c r="AG362" s="34" t="s">
        <v>3315</v>
      </c>
      <c r="AH362" s="34" t="s">
        <v>1044</v>
      </c>
      <c r="AI362" s="34" t="s">
        <v>1044</v>
      </c>
      <c r="AJ362" s="34" t="s">
        <v>1044</v>
      </c>
      <c r="AK362" s="34" t="s">
        <v>1044</v>
      </c>
      <c r="AM362" s="34" t="s">
        <v>1044</v>
      </c>
      <c r="AN362" s="34" t="s">
        <v>3338</v>
      </c>
      <c r="AP362" s="34" t="s">
        <v>1041</v>
      </c>
      <c r="AY362" s="34" t="s">
        <v>3487</v>
      </c>
      <c r="BA362" s="34" t="s">
        <v>1044</v>
      </c>
      <c r="BB362" s="34" t="s">
        <v>3557</v>
      </c>
      <c r="BC362" s="34" t="s">
        <v>4170</v>
      </c>
      <c r="BD362" s="34" t="s">
        <v>4170</v>
      </c>
      <c r="BE362" s="34" t="s">
        <v>4170</v>
      </c>
      <c r="BF362" s="34" t="s">
        <v>4170</v>
      </c>
      <c r="BG362" s="34" t="s">
        <v>4170</v>
      </c>
      <c r="BH362" s="34" t="s">
        <v>4170</v>
      </c>
      <c r="BI362" s="34" t="s">
        <v>4881</v>
      </c>
      <c r="BJ362" s="34" t="s">
        <v>4170</v>
      </c>
      <c r="BR362" s="34" t="s">
        <v>1041</v>
      </c>
      <c r="BS362" s="34" t="s">
        <v>1041</v>
      </c>
      <c r="BT362" s="34" t="s">
        <v>1044</v>
      </c>
      <c r="BU362" s="34" t="s">
        <v>3581</v>
      </c>
      <c r="CR362" s="34" t="s">
        <v>3657</v>
      </c>
      <c r="CU362" s="34" t="s">
        <v>8042</v>
      </c>
      <c r="CV362" s="34" t="s">
        <v>6667</v>
      </c>
      <c r="CW362" s="34" t="s">
        <v>4226</v>
      </c>
      <c r="CX362" s="34" t="s">
        <v>4542</v>
      </c>
      <c r="CY362" s="34" t="s">
        <v>5453</v>
      </c>
      <c r="CZ362" s="34" t="s">
        <v>4560</v>
      </c>
      <c r="DA362" s="34" t="s">
        <v>4560</v>
      </c>
      <c r="DC362" s="34" t="s">
        <v>5096</v>
      </c>
      <c r="DF362" s="34" t="s">
        <v>5992</v>
      </c>
    </row>
    <row r="363" spans="1:110">
      <c r="A363" s="34" t="s">
        <v>6666</v>
      </c>
      <c r="B363" s="34" t="s">
        <v>4609</v>
      </c>
      <c r="C363" s="34">
        <v>10</v>
      </c>
      <c r="D363" s="34" t="s">
        <v>440</v>
      </c>
      <c r="E363" s="34" t="s">
        <v>4881</v>
      </c>
      <c r="F363" s="34" t="s">
        <v>4170</v>
      </c>
      <c r="G363" s="34" t="s">
        <v>4170</v>
      </c>
      <c r="H363" s="34" t="s">
        <v>4170</v>
      </c>
      <c r="I363" s="34" t="s">
        <v>4881</v>
      </c>
      <c r="J363" s="34" t="s">
        <v>4170</v>
      </c>
      <c r="K363" s="34" t="s">
        <v>4170</v>
      </c>
      <c r="L363" s="34" t="s">
        <v>4881</v>
      </c>
      <c r="N363" s="34" t="s">
        <v>3155</v>
      </c>
      <c r="O363" s="34" t="s">
        <v>4881</v>
      </c>
      <c r="P363" s="34" t="s">
        <v>4170</v>
      </c>
      <c r="Q363" s="34" t="s">
        <v>4170</v>
      </c>
      <c r="R363" s="34" t="s">
        <v>4170</v>
      </c>
      <c r="S363" s="34" t="s">
        <v>4170</v>
      </c>
      <c r="T363" s="34" t="s">
        <v>4170</v>
      </c>
      <c r="U363" s="34" t="s">
        <v>4170</v>
      </c>
      <c r="V363" s="34" t="s">
        <v>4170</v>
      </c>
      <c r="W363" s="34" t="s">
        <v>4170</v>
      </c>
      <c r="X363" s="34" t="s">
        <v>4170</v>
      </c>
      <c r="Y363" s="34" t="s">
        <v>4170</v>
      </c>
      <c r="Z363" s="34" t="s">
        <v>4170</v>
      </c>
      <c r="AB363" s="34" t="s">
        <v>3187</v>
      </c>
      <c r="AE363" s="34" t="s">
        <v>3259</v>
      </c>
      <c r="BB363" s="34" t="s">
        <v>3557</v>
      </c>
      <c r="BC363" s="34" t="s">
        <v>4170</v>
      </c>
      <c r="BD363" s="34" t="s">
        <v>4170</v>
      </c>
      <c r="BE363" s="34" t="s">
        <v>4170</v>
      </c>
      <c r="BF363" s="34" t="s">
        <v>4170</v>
      </c>
      <c r="BG363" s="34" t="s">
        <v>4170</v>
      </c>
      <c r="BH363" s="34" t="s">
        <v>4170</v>
      </c>
      <c r="BI363" s="34" t="s">
        <v>4881</v>
      </c>
      <c r="BJ363" s="34" t="s">
        <v>4170</v>
      </c>
      <c r="BR363" s="34" t="s">
        <v>1041</v>
      </c>
      <c r="BS363" s="34" t="s">
        <v>1044</v>
      </c>
      <c r="CR363" s="34" t="s">
        <v>3657</v>
      </c>
      <c r="CU363" s="34" t="s">
        <v>8043</v>
      </c>
      <c r="CV363" s="34" t="s">
        <v>6667</v>
      </c>
      <c r="CW363" s="34" t="s">
        <v>4226</v>
      </c>
      <c r="CX363" s="34" t="s">
        <v>4619</v>
      </c>
      <c r="CY363" s="34" t="s">
        <v>5448</v>
      </c>
      <c r="DC363" s="34" t="s">
        <v>5096</v>
      </c>
      <c r="DE363" s="34" t="s">
        <v>4649</v>
      </c>
      <c r="DF363" s="34" t="s">
        <v>5992</v>
      </c>
    </row>
    <row r="364" spans="1:110">
      <c r="A364" s="34" t="s">
        <v>6666</v>
      </c>
      <c r="B364" s="34" t="s">
        <v>4848</v>
      </c>
      <c r="C364" s="34">
        <v>37</v>
      </c>
      <c r="D364" s="34" t="s">
        <v>440</v>
      </c>
      <c r="E364" s="34" t="s">
        <v>4881</v>
      </c>
      <c r="F364" s="34" t="s">
        <v>4170</v>
      </c>
      <c r="G364" s="34" t="s">
        <v>4881</v>
      </c>
      <c r="H364" s="34" t="s">
        <v>4170</v>
      </c>
      <c r="I364" s="34" t="s">
        <v>4170</v>
      </c>
      <c r="J364" s="34" t="s">
        <v>4170</v>
      </c>
      <c r="K364" s="34" t="s">
        <v>4170</v>
      </c>
      <c r="L364" s="34" t="s">
        <v>4881</v>
      </c>
      <c r="M364" s="34" t="s">
        <v>1041</v>
      </c>
      <c r="N364" s="34" t="s">
        <v>3155</v>
      </c>
      <c r="O364" s="34" t="s">
        <v>4881</v>
      </c>
      <c r="P364" s="34" t="s">
        <v>4170</v>
      </c>
      <c r="Q364" s="34" t="s">
        <v>4170</v>
      </c>
      <c r="R364" s="34" t="s">
        <v>4170</v>
      </c>
      <c r="S364" s="34" t="s">
        <v>4170</v>
      </c>
      <c r="T364" s="34" t="s">
        <v>4170</v>
      </c>
      <c r="U364" s="34" t="s">
        <v>4170</v>
      </c>
      <c r="V364" s="34" t="s">
        <v>4170</v>
      </c>
      <c r="W364" s="34" t="s">
        <v>4170</v>
      </c>
      <c r="X364" s="34" t="s">
        <v>4170</v>
      </c>
      <c r="Y364" s="34" t="s">
        <v>4170</v>
      </c>
      <c r="Z364" s="34" t="s">
        <v>4170</v>
      </c>
      <c r="AB364" s="34" t="s">
        <v>3187</v>
      </c>
      <c r="AD364" s="34" t="s">
        <v>3244</v>
      </c>
      <c r="AG364" s="34" t="s">
        <v>3309</v>
      </c>
      <c r="AH364" s="34" t="s">
        <v>1044</v>
      </c>
      <c r="AI364" s="34" t="s">
        <v>1044</v>
      </c>
      <c r="AJ364" s="34" t="s">
        <v>1044</v>
      </c>
      <c r="AK364" s="34" t="s">
        <v>1044</v>
      </c>
      <c r="AM364" s="34" t="s">
        <v>1041</v>
      </c>
      <c r="AP364" s="34" t="s">
        <v>1041</v>
      </c>
      <c r="AY364" s="34" t="s">
        <v>3505</v>
      </c>
      <c r="BA364" s="34" t="s">
        <v>1044</v>
      </c>
      <c r="BB364" s="34" t="s">
        <v>3557</v>
      </c>
      <c r="BC364" s="34" t="s">
        <v>4170</v>
      </c>
      <c r="BD364" s="34" t="s">
        <v>4170</v>
      </c>
      <c r="BE364" s="34" t="s">
        <v>4170</v>
      </c>
      <c r="BF364" s="34" t="s">
        <v>4170</v>
      </c>
      <c r="BG364" s="34" t="s">
        <v>4170</v>
      </c>
      <c r="BH364" s="34" t="s">
        <v>4170</v>
      </c>
      <c r="BI364" s="34" t="s">
        <v>4881</v>
      </c>
      <c r="BJ364" s="34" t="s">
        <v>4170</v>
      </c>
      <c r="BR364" s="34" t="s">
        <v>1041</v>
      </c>
      <c r="BS364" s="34" t="s">
        <v>1044</v>
      </c>
      <c r="CR364" s="34" t="s">
        <v>3657</v>
      </c>
      <c r="CU364" s="34" t="s">
        <v>8044</v>
      </c>
      <c r="CV364" s="34" t="s">
        <v>6667</v>
      </c>
      <c r="CW364" s="34" t="s">
        <v>4226</v>
      </c>
      <c r="CX364" s="34" t="s">
        <v>4542</v>
      </c>
      <c r="CY364" s="34" t="s">
        <v>5447</v>
      </c>
      <c r="DA364" s="34" t="s">
        <v>3302</v>
      </c>
      <c r="DC364" s="34" t="s">
        <v>5096</v>
      </c>
      <c r="DF364" s="34" t="s">
        <v>5992</v>
      </c>
    </row>
    <row r="365" spans="1:110">
      <c r="A365" s="34" t="s">
        <v>6668</v>
      </c>
      <c r="B365" s="34" t="s">
        <v>4881</v>
      </c>
      <c r="C365" s="34">
        <v>29</v>
      </c>
      <c r="D365" s="34" t="s">
        <v>442</v>
      </c>
      <c r="E365" s="34" t="s">
        <v>4170</v>
      </c>
      <c r="F365" s="34" t="s">
        <v>4881</v>
      </c>
      <c r="G365" s="34" t="s">
        <v>4170</v>
      </c>
      <c r="H365" s="34" t="s">
        <v>4881</v>
      </c>
      <c r="I365" s="34" t="s">
        <v>4170</v>
      </c>
      <c r="J365" s="34" t="s">
        <v>4170</v>
      </c>
      <c r="K365" s="34" t="s">
        <v>4170</v>
      </c>
      <c r="L365" s="34" t="s">
        <v>4170</v>
      </c>
      <c r="M365" s="34" t="s">
        <v>1041</v>
      </c>
      <c r="N365" s="34" t="s">
        <v>3155</v>
      </c>
      <c r="O365" s="34" t="s">
        <v>4881</v>
      </c>
      <c r="P365" s="34" t="s">
        <v>4170</v>
      </c>
      <c r="Q365" s="34" t="s">
        <v>4170</v>
      </c>
      <c r="R365" s="34" t="s">
        <v>4170</v>
      </c>
      <c r="S365" s="34" t="s">
        <v>4170</v>
      </c>
      <c r="T365" s="34" t="s">
        <v>4170</v>
      </c>
      <c r="U365" s="34" t="s">
        <v>4170</v>
      </c>
      <c r="V365" s="34" t="s">
        <v>4170</v>
      </c>
      <c r="W365" s="34" t="s">
        <v>4170</v>
      </c>
      <c r="X365" s="34" t="s">
        <v>4170</v>
      </c>
      <c r="Y365" s="34" t="s">
        <v>4170</v>
      </c>
      <c r="Z365" s="34" t="s">
        <v>4170</v>
      </c>
      <c r="AB365" s="34" t="s">
        <v>3187</v>
      </c>
      <c r="AD365" s="34" t="s">
        <v>3247</v>
      </c>
      <c r="AE365" s="34" t="s">
        <v>3253</v>
      </c>
      <c r="AG365" s="34" t="s">
        <v>3291</v>
      </c>
      <c r="AH365" s="34" t="s">
        <v>1041</v>
      </c>
      <c r="AI365" s="34" t="s">
        <v>1044</v>
      </c>
      <c r="AJ365" s="34" t="s">
        <v>1044</v>
      </c>
      <c r="AQ365" s="34" t="s">
        <v>3375</v>
      </c>
      <c r="AS365" s="34" t="s">
        <v>3409</v>
      </c>
      <c r="AU365" s="34" t="s">
        <v>3432</v>
      </c>
      <c r="AV365" s="34" t="s">
        <v>154</v>
      </c>
      <c r="AW365" s="34" t="s">
        <v>3461</v>
      </c>
      <c r="AX365" s="34" t="s">
        <v>3476</v>
      </c>
      <c r="AY365" s="34" t="s">
        <v>3253</v>
      </c>
      <c r="BB365" s="34" t="s">
        <v>3557</v>
      </c>
      <c r="BC365" s="34" t="s">
        <v>4170</v>
      </c>
      <c r="BD365" s="34" t="s">
        <v>4170</v>
      </c>
      <c r="BE365" s="34" t="s">
        <v>4170</v>
      </c>
      <c r="BF365" s="34" t="s">
        <v>4170</v>
      </c>
      <c r="BG365" s="34" t="s">
        <v>4170</v>
      </c>
      <c r="BH365" s="34" t="s">
        <v>4170</v>
      </c>
      <c r="BI365" s="34" t="s">
        <v>4881</v>
      </c>
      <c r="BJ365" s="34" t="s">
        <v>4170</v>
      </c>
      <c r="BR365" s="34" t="s">
        <v>1041</v>
      </c>
      <c r="BS365" s="34" t="s">
        <v>1044</v>
      </c>
      <c r="CR365" s="34" t="s">
        <v>3657</v>
      </c>
      <c r="CU365" s="34" t="s">
        <v>8045</v>
      </c>
      <c r="CV365" s="34" t="s">
        <v>6669</v>
      </c>
      <c r="CW365" s="34" t="s">
        <v>4226</v>
      </c>
      <c r="CX365" s="34" t="s">
        <v>4539</v>
      </c>
      <c r="CY365" s="34" t="s">
        <v>5452</v>
      </c>
      <c r="CZ365" s="34" t="s">
        <v>4556</v>
      </c>
      <c r="DA365" s="34" t="s">
        <v>4556</v>
      </c>
      <c r="DC365" s="34" t="s">
        <v>5096</v>
      </c>
      <c r="DD365" s="34" t="s">
        <v>6185</v>
      </c>
      <c r="DF365" s="34" t="s">
        <v>5992</v>
      </c>
    </row>
    <row r="366" spans="1:110">
      <c r="A366" s="34" t="s">
        <v>6668</v>
      </c>
      <c r="B366" s="34" t="s">
        <v>4609</v>
      </c>
      <c r="C366" s="34">
        <v>26</v>
      </c>
      <c r="D366" s="34" t="s">
        <v>440</v>
      </c>
      <c r="E366" s="34" t="s">
        <v>4881</v>
      </c>
      <c r="F366" s="34" t="s">
        <v>4170</v>
      </c>
      <c r="G366" s="34" t="s">
        <v>4881</v>
      </c>
      <c r="H366" s="34" t="s">
        <v>4170</v>
      </c>
      <c r="I366" s="34" t="s">
        <v>4170</v>
      </c>
      <c r="J366" s="34" t="s">
        <v>4170</v>
      </c>
      <c r="K366" s="34" t="s">
        <v>4170</v>
      </c>
      <c r="L366" s="34" t="s">
        <v>4881</v>
      </c>
      <c r="M366" s="34" t="s">
        <v>1041</v>
      </c>
      <c r="N366" s="34" t="s">
        <v>3155</v>
      </c>
      <c r="O366" s="34" t="s">
        <v>4881</v>
      </c>
      <c r="P366" s="34" t="s">
        <v>4170</v>
      </c>
      <c r="Q366" s="34" t="s">
        <v>4170</v>
      </c>
      <c r="R366" s="34" t="s">
        <v>4170</v>
      </c>
      <c r="S366" s="34" t="s">
        <v>4170</v>
      </c>
      <c r="T366" s="34" t="s">
        <v>4170</v>
      </c>
      <c r="U366" s="34" t="s">
        <v>4170</v>
      </c>
      <c r="V366" s="34" t="s">
        <v>4170</v>
      </c>
      <c r="W366" s="34" t="s">
        <v>4170</v>
      </c>
      <c r="X366" s="34" t="s">
        <v>4170</v>
      </c>
      <c r="Y366" s="34" t="s">
        <v>4170</v>
      </c>
      <c r="Z366" s="34" t="s">
        <v>4170</v>
      </c>
      <c r="AB366" s="34" t="s">
        <v>3187</v>
      </c>
      <c r="AD366" s="34" t="s">
        <v>3235</v>
      </c>
      <c r="AE366" s="34" t="s">
        <v>3253</v>
      </c>
      <c r="AG366" s="34" t="s">
        <v>3291</v>
      </c>
      <c r="AH366" s="34" t="s">
        <v>1041</v>
      </c>
      <c r="AI366" s="34" t="s">
        <v>1044</v>
      </c>
      <c r="AJ366" s="34" t="s">
        <v>1044</v>
      </c>
      <c r="AQ366" s="34" t="s">
        <v>3375</v>
      </c>
      <c r="AS366" s="34" t="s">
        <v>3409</v>
      </c>
      <c r="AU366" s="34" t="s">
        <v>3432</v>
      </c>
      <c r="AV366" s="34" t="s">
        <v>154</v>
      </c>
      <c r="AW366" s="34" t="s">
        <v>3461</v>
      </c>
      <c r="AX366" s="34" t="s">
        <v>3476</v>
      </c>
      <c r="AY366" s="34" t="s">
        <v>3253</v>
      </c>
      <c r="BB366" s="34" t="s">
        <v>3557</v>
      </c>
      <c r="BC366" s="34" t="s">
        <v>4170</v>
      </c>
      <c r="BD366" s="34" t="s">
        <v>4170</v>
      </c>
      <c r="BE366" s="34" t="s">
        <v>4170</v>
      </c>
      <c r="BF366" s="34" t="s">
        <v>4170</v>
      </c>
      <c r="BG366" s="34" t="s">
        <v>4170</v>
      </c>
      <c r="BH366" s="34" t="s">
        <v>4170</v>
      </c>
      <c r="BI366" s="34" t="s">
        <v>4881</v>
      </c>
      <c r="BJ366" s="34" t="s">
        <v>4170</v>
      </c>
      <c r="BR366" s="34" t="s">
        <v>1044</v>
      </c>
      <c r="BS366" s="34" t="s">
        <v>1044</v>
      </c>
      <c r="CR366" s="34" t="s">
        <v>3657</v>
      </c>
      <c r="CU366" s="34" t="s">
        <v>8046</v>
      </c>
      <c r="CV366" s="34" t="s">
        <v>6669</v>
      </c>
      <c r="CW366" s="34" t="s">
        <v>4226</v>
      </c>
      <c r="CX366" s="34" t="s">
        <v>4539</v>
      </c>
      <c r="CY366" s="34" t="s">
        <v>5446</v>
      </c>
      <c r="DA366" s="34" t="s">
        <v>4556</v>
      </c>
      <c r="DC366" s="34" t="s">
        <v>5096</v>
      </c>
      <c r="DD366" s="34" t="s">
        <v>6185</v>
      </c>
      <c r="DF366" s="34" t="s">
        <v>5992</v>
      </c>
    </row>
    <row r="367" spans="1:110">
      <c r="A367" s="34" t="s">
        <v>6670</v>
      </c>
      <c r="B367" s="34" t="s">
        <v>4881</v>
      </c>
      <c r="C367" s="34">
        <v>74</v>
      </c>
      <c r="D367" s="34" t="s">
        <v>442</v>
      </c>
      <c r="E367" s="34" t="s">
        <v>4170</v>
      </c>
      <c r="F367" s="34" t="s">
        <v>4881</v>
      </c>
      <c r="G367" s="34" t="s">
        <v>4170</v>
      </c>
      <c r="H367" s="34" t="s">
        <v>4881</v>
      </c>
      <c r="I367" s="34" t="s">
        <v>4170</v>
      </c>
      <c r="J367" s="34" t="s">
        <v>4170</v>
      </c>
      <c r="K367" s="34" t="s">
        <v>4170</v>
      </c>
      <c r="L367" s="34" t="s">
        <v>4170</v>
      </c>
      <c r="M367" s="34" t="s">
        <v>1041</v>
      </c>
      <c r="N367" s="34" t="s">
        <v>3155</v>
      </c>
      <c r="O367" s="34" t="s">
        <v>4881</v>
      </c>
      <c r="P367" s="34" t="s">
        <v>4170</v>
      </c>
      <c r="Q367" s="34" t="s">
        <v>4170</v>
      </c>
      <c r="R367" s="34" t="s">
        <v>4170</v>
      </c>
      <c r="S367" s="34" t="s">
        <v>4170</v>
      </c>
      <c r="T367" s="34" t="s">
        <v>4170</v>
      </c>
      <c r="U367" s="34" t="s">
        <v>4170</v>
      </c>
      <c r="V367" s="34" t="s">
        <v>4170</v>
      </c>
      <c r="W367" s="34" t="s">
        <v>4170</v>
      </c>
      <c r="X367" s="34" t="s">
        <v>4170</v>
      </c>
      <c r="Y367" s="34" t="s">
        <v>4170</v>
      </c>
      <c r="Z367" s="34" t="s">
        <v>4170</v>
      </c>
      <c r="AB367" s="34" t="s">
        <v>3187</v>
      </c>
      <c r="AD367" s="34" t="s">
        <v>3238</v>
      </c>
      <c r="AG367" s="34" t="s">
        <v>3312</v>
      </c>
      <c r="AH367" s="34" t="s">
        <v>1044</v>
      </c>
      <c r="AI367" s="34" t="s">
        <v>1044</v>
      </c>
      <c r="AJ367" s="34" t="s">
        <v>1044</v>
      </c>
      <c r="AK367" s="34" t="s">
        <v>1044</v>
      </c>
      <c r="AM367" s="34" t="s">
        <v>1044</v>
      </c>
      <c r="AN367" s="34" t="s">
        <v>3312</v>
      </c>
      <c r="AP367" s="34" t="s">
        <v>1044</v>
      </c>
      <c r="AY367" s="34" t="s">
        <v>3487</v>
      </c>
      <c r="BA367" s="34" t="s">
        <v>1044</v>
      </c>
      <c r="BB367" s="34" t="s">
        <v>3539</v>
      </c>
      <c r="BC367" s="34" t="s">
        <v>4881</v>
      </c>
      <c r="BD367" s="34" t="s">
        <v>4170</v>
      </c>
      <c r="BE367" s="34" t="s">
        <v>4170</v>
      </c>
      <c r="BF367" s="34" t="s">
        <v>4170</v>
      </c>
      <c r="BG367" s="34" t="s">
        <v>4170</v>
      </c>
      <c r="BH367" s="34" t="s">
        <v>4170</v>
      </c>
      <c r="BI367" s="34" t="s">
        <v>4170</v>
      </c>
      <c r="BJ367" s="34" t="s">
        <v>4170</v>
      </c>
      <c r="BK367" s="34" t="s">
        <v>3561</v>
      </c>
      <c r="BQ367" s="34" t="s">
        <v>3574</v>
      </c>
      <c r="BR367" s="34" t="s">
        <v>1041</v>
      </c>
      <c r="BS367" s="34" t="s">
        <v>1041</v>
      </c>
      <c r="BT367" s="34" t="s">
        <v>1041</v>
      </c>
      <c r="BW367" s="34" t="s">
        <v>1041</v>
      </c>
      <c r="CQ367" s="34" t="s">
        <v>3642</v>
      </c>
      <c r="CR367" s="34" t="s">
        <v>3657</v>
      </c>
      <c r="CU367" s="34" t="s">
        <v>8047</v>
      </c>
      <c r="CV367" s="34" t="s">
        <v>6671</v>
      </c>
      <c r="CW367" s="34" t="s">
        <v>4226</v>
      </c>
      <c r="CX367" s="34" t="s">
        <v>4546</v>
      </c>
      <c r="CY367" s="34" t="s">
        <v>5455</v>
      </c>
      <c r="CZ367" s="34" t="s">
        <v>4560</v>
      </c>
      <c r="DA367" s="34" t="s">
        <v>4560</v>
      </c>
      <c r="DB367" s="34" t="s">
        <v>1043</v>
      </c>
      <c r="DC367" s="34" t="s">
        <v>5096</v>
      </c>
      <c r="DF367" s="34" t="s">
        <v>5992</v>
      </c>
    </row>
    <row r="368" spans="1:110">
      <c r="A368" s="34" t="s">
        <v>6670</v>
      </c>
      <c r="B368" s="34" t="s">
        <v>4609</v>
      </c>
      <c r="C368" s="34">
        <v>75</v>
      </c>
      <c r="D368" s="34" t="s">
        <v>440</v>
      </c>
      <c r="E368" s="34" t="s">
        <v>4881</v>
      </c>
      <c r="F368" s="34" t="s">
        <v>4170</v>
      </c>
      <c r="G368" s="34" t="s">
        <v>4881</v>
      </c>
      <c r="H368" s="34" t="s">
        <v>4170</v>
      </c>
      <c r="I368" s="34" t="s">
        <v>4170</v>
      </c>
      <c r="J368" s="34" t="s">
        <v>4170</v>
      </c>
      <c r="K368" s="34" t="s">
        <v>4170</v>
      </c>
      <c r="L368" s="34" t="s">
        <v>4170</v>
      </c>
      <c r="M368" s="34" t="s">
        <v>1041</v>
      </c>
      <c r="N368" s="34" t="s">
        <v>3155</v>
      </c>
      <c r="O368" s="34" t="s">
        <v>4881</v>
      </c>
      <c r="P368" s="34" t="s">
        <v>4170</v>
      </c>
      <c r="Q368" s="34" t="s">
        <v>4170</v>
      </c>
      <c r="R368" s="34" t="s">
        <v>4170</v>
      </c>
      <c r="S368" s="34" t="s">
        <v>4170</v>
      </c>
      <c r="T368" s="34" t="s">
        <v>4170</v>
      </c>
      <c r="U368" s="34" t="s">
        <v>4170</v>
      </c>
      <c r="V368" s="34" t="s">
        <v>4170</v>
      </c>
      <c r="W368" s="34" t="s">
        <v>4170</v>
      </c>
      <c r="X368" s="34" t="s">
        <v>4170</v>
      </c>
      <c r="Y368" s="34" t="s">
        <v>4170</v>
      </c>
      <c r="Z368" s="34" t="s">
        <v>4170</v>
      </c>
      <c r="AB368" s="34" t="s">
        <v>3187</v>
      </c>
      <c r="AD368" s="34" t="s">
        <v>3238</v>
      </c>
      <c r="AG368" s="34" t="s">
        <v>3312</v>
      </c>
      <c r="AH368" s="34" t="s">
        <v>1044</v>
      </c>
      <c r="AI368" s="34" t="s">
        <v>1044</v>
      </c>
      <c r="AJ368" s="34" t="s">
        <v>1044</v>
      </c>
      <c r="AK368" s="34" t="s">
        <v>1044</v>
      </c>
      <c r="AM368" s="34" t="s">
        <v>1044</v>
      </c>
      <c r="AN368" s="34" t="s">
        <v>3312</v>
      </c>
      <c r="AP368" s="34" t="s">
        <v>1044</v>
      </c>
      <c r="AY368" s="34" t="s">
        <v>3487</v>
      </c>
      <c r="BA368" s="34" t="s">
        <v>1044</v>
      </c>
      <c r="BB368" s="34" t="s">
        <v>3557</v>
      </c>
      <c r="BC368" s="34" t="s">
        <v>4170</v>
      </c>
      <c r="BD368" s="34" t="s">
        <v>4170</v>
      </c>
      <c r="BE368" s="34" t="s">
        <v>4170</v>
      </c>
      <c r="BF368" s="34" t="s">
        <v>4170</v>
      </c>
      <c r="BG368" s="34" t="s">
        <v>4170</v>
      </c>
      <c r="BH368" s="34" t="s">
        <v>4170</v>
      </c>
      <c r="BI368" s="34" t="s">
        <v>4881</v>
      </c>
      <c r="BJ368" s="34" t="s">
        <v>4170</v>
      </c>
      <c r="BR368" s="34" t="s">
        <v>1041</v>
      </c>
      <c r="BS368" s="34" t="s">
        <v>1041</v>
      </c>
      <c r="BT368" s="34" t="s">
        <v>1041</v>
      </c>
      <c r="BW368" s="34" t="s">
        <v>1041</v>
      </c>
      <c r="CQ368" s="34" t="s">
        <v>3642</v>
      </c>
      <c r="CR368" s="34" t="s">
        <v>3657</v>
      </c>
      <c r="CU368" s="34" t="s">
        <v>8048</v>
      </c>
      <c r="CV368" s="34" t="s">
        <v>6671</v>
      </c>
      <c r="CW368" s="34" t="s">
        <v>4226</v>
      </c>
      <c r="CX368" s="34" t="s">
        <v>4546</v>
      </c>
      <c r="CY368" s="34" t="s">
        <v>5449</v>
      </c>
      <c r="DA368" s="34" t="s">
        <v>4560</v>
      </c>
      <c r="DC368" s="34" t="s">
        <v>5096</v>
      </c>
      <c r="DF368" s="34" t="s">
        <v>5992</v>
      </c>
    </row>
    <row r="369" spans="1:110">
      <c r="A369" s="34" t="s">
        <v>6672</v>
      </c>
      <c r="B369" s="34" t="s">
        <v>4881</v>
      </c>
      <c r="C369" s="34">
        <v>34</v>
      </c>
      <c r="D369" s="34" t="s">
        <v>440</v>
      </c>
      <c r="E369" s="34" t="s">
        <v>4881</v>
      </c>
      <c r="F369" s="34" t="s">
        <v>4170</v>
      </c>
      <c r="G369" s="34" t="s">
        <v>4881</v>
      </c>
      <c r="H369" s="34" t="s">
        <v>4170</v>
      </c>
      <c r="I369" s="34" t="s">
        <v>4170</v>
      </c>
      <c r="J369" s="34" t="s">
        <v>4170</v>
      </c>
      <c r="K369" s="34" t="s">
        <v>4170</v>
      </c>
      <c r="L369" s="34" t="s">
        <v>4881</v>
      </c>
      <c r="M369" s="34" t="s">
        <v>1041</v>
      </c>
      <c r="N369" s="34" t="s">
        <v>3155</v>
      </c>
      <c r="O369" s="34" t="s">
        <v>4881</v>
      </c>
      <c r="P369" s="34" t="s">
        <v>4170</v>
      </c>
      <c r="Q369" s="34" t="s">
        <v>4170</v>
      </c>
      <c r="R369" s="34" t="s">
        <v>4170</v>
      </c>
      <c r="S369" s="34" t="s">
        <v>4170</v>
      </c>
      <c r="T369" s="34" t="s">
        <v>4170</v>
      </c>
      <c r="U369" s="34" t="s">
        <v>4170</v>
      </c>
      <c r="V369" s="34" t="s">
        <v>4170</v>
      </c>
      <c r="W369" s="34" t="s">
        <v>4170</v>
      </c>
      <c r="X369" s="34" t="s">
        <v>4170</v>
      </c>
      <c r="Y369" s="34" t="s">
        <v>4170</v>
      </c>
      <c r="Z369" s="34" t="s">
        <v>4170</v>
      </c>
      <c r="AB369" s="34" t="s">
        <v>3187</v>
      </c>
      <c r="AD369" s="34" t="s">
        <v>3238</v>
      </c>
      <c r="AG369" s="34" t="s">
        <v>3309</v>
      </c>
      <c r="AH369" s="34" t="s">
        <v>1044</v>
      </c>
      <c r="AI369" s="34" t="s">
        <v>1044</v>
      </c>
      <c r="AJ369" s="34" t="s">
        <v>1044</v>
      </c>
      <c r="AK369" s="34" t="s">
        <v>1044</v>
      </c>
      <c r="AM369" s="34" t="s">
        <v>1044</v>
      </c>
      <c r="AN369" s="34" t="s">
        <v>3350</v>
      </c>
      <c r="AP369" s="34" t="s">
        <v>1044</v>
      </c>
      <c r="AY369" s="34" t="s">
        <v>3487</v>
      </c>
      <c r="BA369" s="34" t="s">
        <v>1044</v>
      </c>
      <c r="BB369" s="34" t="s">
        <v>3557</v>
      </c>
      <c r="BC369" s="34" t="s">
        <v>4170</v>
      </c>
      <c r="BD369" s="34" t="s">
        <v>4170</v>
      </c>
      <c r="BE369" s="34" t="s">
        <v>4170</v>
      </c>
      <c r="BF369" s="34" t="s">
        <v>4170</v>
      </c>
      <c r="BG369" s="34" t="s">
        <v>4170</v>
      </c>
      <c r="BH369" s="34" t="s">
        <v>4170</v>
      </c>
      <c r="BI369" s="34" t="s">
        <v>4881</v>
      </c>
      <c r="BJ369" s="34" t="s">
        <v>4170</v>
      </c>
      <c r="BR369" s="34" t="s">
        <v>1041</v>
      </c>
      <c r="BS369" s="34" t="s">
        <v>1041</v>
      </c>
      <c r="BT369" s="34" t="s">
        <v>1041</v>
      </c>
      <c r="BW369" s="34" t="s">
        <v>1041</v>
      </c>
      <c r="CQ369" s="34" t="s">
        <v>3645</v>
      </c>
      <c r="CR369" s="34" t="s">
        <v>3657</v>
      </c>
      <c r="CU369" s="34" t="s">
        <v>8049</v>
      </c>
      <c r="CV369" s="34" t="s">
        <v>6673</v>
      </c>
      <c r="CW369" s="34" t="s">
        <v>4226</v>
      </c>
      <c r="CX369" s="34" t="s">
        <v>4539</v>
      </c>
      <c r="CY369" s="34" t="s">
        <v>5446</v>
      </c>
      <c r="CZ369" s="34" t="s">
        <v>4560</v>
      </c>
      <c r="DA369" s="34" t="s">
        <v>4560</v>
      </c>
      <c r="DC369" s="34" t="s">
        <v>5096</v>
      </c>
      <c r="DF369" s="34" t="s">
        <v>5992</v>
      </c>
    </row>
    <row r="370" spans="1:110">
      <c r="A370" s="34" t="s">
        <v>6672</v>
      </c>
      <c r="B370" s="34" t="s">
        <v>4609</v>
      </c>
      <c r="C370" s="34">
        <v>8</v>
      </c>
      <c r="D370" s="34" t="s">
        <v>440</v>
      </c>
      <c r="E370" s="34" t="s">
        <v>4881</v>
      </c>
      <c r="F370" s="34" t="s">
        <v>4170</v>
      </c>
      <c r="G370" s="34" t="s">
        <v>4170</v>
      </c>
      <c r="H370" s="34" t="s">
        <v>4170</v>
      </c>
      <c r="I370" s="34" t="s">
        <v>4881</v>
      </c>
      <c r="J370" s="34" t="s">
        <v>4170</v>
      </c>
      <c r="K370" s="34" t="s">
        <v>4170</v>
      </c>
      <c r="L370" s="34" t="s">
        <v>4170</v>
      </c>
      <c r="N370" s="34" t="s">
        <v>3155</v>
      </c>
      <c r="O370" s="34" t="s">
        <v>4881</v>
      </c>
      <c r="P370" s="34" t="s">
        <v>4170</v>
      </c>
      <c r="Q370" s="34" t="s">
        <v>4170</v>
      </c>
      <c r="R370" s="34" t="s">
        <v>4170</v>
      </c>
      <c r="S370" s="34" t="s">
        <v>4170</v>
      </c>
      <c r="T370" s="34" t="s">
        <v>4170</v>
      </c>
      <c r="U370" s="34" t="s">
        <v>4170</v>
      </c>
      <c r="V370" s="34" t="s">
        <v>4170</v>
      </c>
      <c r="W370" s="34" t="s">
        <v>4170</v>
      </c>
      <c r="X370" s="34" t="s">
        <v>4170</v>
      </c>
      <c r="Y370" s="34" t="s">
        <v>4170</v>
      </c>
      <c r="Z370" s="34" t="s">
        <v>4170</v>
      </c>
      <c r="AB370" s="34" t="s">
        <v>3187</v>
      </c>
      <c r="AE370" s="34" t="s">
        <v>3259</v>
      </c>
      <c r="BB370" s="34" t="s">
        <v>3557</v>
      </c>
      <c r="BC370" s="34" t="s">
        <v>4170</v>
      </c>
      <c r="BD370" s="34" t="s">
        <v>4170</v>
      </c>
      <c r="BE370" s="34" t="s">
        <v>4170</v>
      </c>
      <c r="BF370" s="34" t="s">
        <v>4170</v>
      </c>
      <c r="BG370" s="34" t="s">
        <v>4170</v>
      </c>
      <c r="BH370" s="34" t="s">
        <v>4170</v>
      </c>
      <c r="BI370" s="34" t="s">
        <v>4881</v>
      </c>
      <c r="BJ370" s="34" t="s">
        <v>4170</v>
      </c>
      <c r="BR370" s="34" t="s">
        <v>1044</v>
      </c>
      <c r="BS370" s="34" t="s">
        <v>1044</v>
      </c>
      <c r="CR370" s="34" t="s">
        <v>3657</v>
      </c>
      <c r="CU370" s="34" t="s">
        <v>8050</v>
      </c>
      <c r="CV370" s="34" t="s">
        <v>6673</v>
      </c>
      <c r="CW370" s="34" t="s">
        <v>4226</v>
      </c>
      <c r="CX370" s="34" t="s">
        <v>4619</v>
      </c>
      <c r="CY370" s="34" t="s">
        <v>5448</v>
      </c>
      <c r="DC370" s="34" t="s">
        <v>5096</v>
      </c>
      <c r="DE370" s="34" t="s">
        <v>4649</v>
      </c>
      <c r="DF370" s="34" t="s">
        <v>5992</v>
      </c>
    </row>
    <row r="371" spans="1:110">
      <c r="A371" s="34" t="s">
        <v>6674</v>
      </c>
      <c r="B371" s="34" t="s">
        <v>4881</v>
      </c>
      <c r="C371" s="34">
        <v>74</v>
      </c>
      <c r="D371" s="34" t="s">
        <v>440</v>
      </c>
      <c r="E371" s="34" t="s">
        <v>4881</v>
      </c>
      <c r="F371" s="34" t="s">
        <v>4170</v>
      </c>
      <c r="G371" s="34" t="s">
        <v>4881</v>
      </c>
      <c r="H371" s="34" t="s">
        <v>4170</v>
      </c>
      <c r="I371" s="34" t="s">
        <v>4170</v>
      </c>
      <c r="J371" s="34" t="s">
        <v>4170</v>
      </c>
      <c r="K371" s="34" t="s">
        <v>4170</v>
      </c>
      <c r="L371" s="34" t="s">
        <v>4170</v>
      </c>
      <c r="M371" s="34" t="s">
        <v>1041</v>
      </c>
      <c r="N371" s="34" t="s">
        <v>3155</v>
      </c>
      <c r="O371" s="34" t="s">
        <v>4881</v>
      </c>
      <c r="P371" s="34" t="s">
        <v>4170</v>
      </c>
      <c r="Q371" s="34" t="s">
        <v>4170</v>
      </c>
      <c r="R371" s="34" t="s">
        <v>4170</v>
      </c>
      <c r="S371" s="34" t="s">
        <v>4170</v>
      </c>
      <c r="T371" s="34" t="s">
        <v>4170</v>
      </c>
      <c r="U371" s="34" t="s">
        <v>4170</v>
      </c>
      <c r="V371" s="34" t="s">
        <v>4170</v>
      </c>
      <c r="W371" s="34" t="s">
        <v>4170</v>
      </c>
      <c r="X371" s="34" t="s">
        <v>4170</v>
      </c>
      <c r="Y371" s="34" t="s">
        <v>4170</v>
      </c>
      <c r="Z371" s="34" t="s">
        <v>4170</v>
      </c>
      <c r="AB371" s="34" t="s">
        <v>3187</v>
      </c>
      <c r="AD371" s="34" t="s">
        <v>3235</v>
      </c>
      <c r="AG371" s="34" t="s">
        <v>3312</v>
      </c>
      <c r="AH371" s="34" t="s">
        <v>1044</v>
      </c>
      <c r="AI371" s="34" t="s">
        <v>1044</v>
      </c>
      <c r="AJ371" s="34" t="s">
        <v>1044</v>
      </c>
      <c r="AK371" s="34" t="s">
        <v>1044</v>
      </c>
      <c r="AM371" s="34" t="s">
        <v>1044</v>
      </c>
      <c r="AN371" s="34" t="s">
        <v>3312</v>
      </c>
      <c r="AP371" s="34" t="s">
        <v>1044</v>
      </c>
      <c r="AY371" s="34" t="s">
        <v>3487</v>
      </c>
      <c r="BA371" s="34" t="s">
        <v>1044</v>
      </c>
      <c r="BB371" s="34" t="s">
        <v>3545</v>
      </c>
      <c r="BC371" s="34" t="s">
        <v>4170</v>
      </c>
      <c r="BD371" s="34" t="s">
        <v>4170</v>
      </c>
      <c r="BE371" s="34" t="s">
        <v>4881</v>
      </c>
      <c r="BF371" s="34" t="s">
        <v>4170</v>
      </c>
      <c r="BG371" s="34" t="s">
        <v>4170</v>
      </c>
      <c r="BH371" s="34" t="s">
        <v>4170</v>
      </c>
      <c r="BI371" s="34" t="s">
        <v>4170</v>
      </c>
      <c r="BJ371" s="34" t="s">
        <v>4170</v>
      </c>
      <c r="BM371" s="34" t="s">
        <v>3561</v>
      </c>
      <c r="BQ371" s="34" t="s">
        <v>1044</v>
      </c>
      <c r="BR371" s="34" t="s">
        <v>1041</v>
      </c>
      <c r="BS371" s="34" t="s">
        <v>1041</v>
      </c>
      <c r="BT371" s="34" t="s">
        <v>1041</v>
      </c>
      <c r="BW371" s="34" t="s">
        <v>1041</v>
      </c>
      <c r="CQ371" s="34" t="s">
        <v>3642</v>
      </c>
      <c r="CR371" s="34" t="s">
        <v>3657</v>
      </c>
      <c r="CU371" s="34" t="s">
        <v>8051</v>
      </c>
      <c r="CV371" s="34" t="s">
        <v>6675</v>
      </c>
      <c r="CW371" s="34" t="s">
        <v>4226</v>
      </c>
      <c r="CX371" s="34" t="s">
        <v>4546</v>
      </c>
      <c r="CY371" s="34" t="s">
        <v>5449</v>
      </c>
      <c r="CZ371" s="34" t="s">
        <v>4560</v>
      </c>
      <c r="DA371" s="34" t="s">
        <v>4560</v>
      </c>
      <c r="DB371" s="34" t="s">
        <v>1046</v>
      </c>
      <c r="DC371" s="34" t="s">
        <v>5096</v>
      </c>
      <c r="DF371" s="34" t="s">
        <v>5992</v>
      </c>
    </row>
    <row r="372" spans="1:110">
      <c r="A372" s="34" t="s">
        <v>6674</v>
      </c>
      <c r="B372" s="34" t="s">
        <v>4609</v>
      </c>
      <c r="C372" s="34">
        <v>8</v>
      </c>
      <c r="D372" s="34" t="s">
        <v>440</v>
      </c>
      <c r="E372" s="34" t="s">
        <v>4881</v>
      </c>
      <c r="F372" s="34" t="s">
        <v>4170</v>
      </c>
      <c r="G372" s="34" t="s">
        <v>4170</v>
      </c>
      <c r="H372" s="34" t="s">
        <v>4170</v>
      </c>
      <c r="I372" s="34" t="s">
        <v>4881</v>
      </c>
      <c r="J372" s="34" t="s">
        <v>4170</v>
      </c>
      <c r="K372" s="34" t="s">
        <v>4170</v>
      </c>
      <c r="L372" s="34" t="s">
        <v>4170</v>
      </c>
      <c r="N372" s="34" t="s">
        <v>3155</v>
      </c>
      <c r="O372" s="34" t="s">
        <v>4881</v>
      </c>
      <c r="P372" s="34" t="s">
        <v>4170</v>
      </c>
      <c r="Q372" s="34" t="s">
        <v>4170</v>
      </c>
      <c r="R372" s="34" t="s">
        <v>4170</v>
      </c>
      <c r="S372" s="34" t="s">
        <v>4170</v>
      </c>
      <c r="T372" s="34" t="s">
        <v>4170</v>
      </c>
      <c r="U372" s="34" t="s">
        <v>4170</v>
      </c>
      <c r="V372" s="34" t="s">
        <v>4170</v>
      </c>
      <c r="W372" s="34" t="s">
        <v>4170</v>
      </c>
      <c r="X372" s="34" t="s">
        <v>4170</v>
      </c>
      <c r="Y372" s="34" t="s">
        <v>4170</v>
      </c>
      <c r="Z372" s="34" t="s">
        <v>4170</v>
      </c>
      <c r="AB372" s="34" t="s">
        <v>3187</v>
      </c>
      <c r="AE372" s="34" t="s">
        <v>3259</v>
      </c>
      <c r="BB372" s="34" t="s">
        <v>3557</v>
      </c>
      <c r="BC372" s="34" t="s">
        <v>4170</v>
      </c>
      <c r="BD372" s="34" t="s">
        <v>4170</v>
      </c>
      <c r="BE372" s="34" t="s">
        <v>4170</v>
      </c>
      <c r="BF372" s="34" t="s">
        <v>4170</v>
      </c>
      <c r="BG372" s="34" t="s">
        <v>4170</v>
      </c>
      <c r="BH372" s="34" t="s">
        <v>4170</v>
      </c>
      <c r="BI372" s="34" t="s">
        <v>4881</v>
      </c>
      <c r="BJ372" s="34" t="s">
        <v>4170</v>
      </c>
      <c r="BR372" s="34" t="s">
        <v>1044</v>
      </c>
      <c r="BS372" s="34" t="s">
        <v>1041</v>
      </c>
      <c r="BT372" s="34" t="s">
        <v>1041</v>
      </c>
      <c r="BW372" s="34" t="s">
        <v>1041</v>
      </c>
      <c r="CQ372" s="34" t="s">
        <v>3642</v>
      </c>
      <c r="CR372" s="34" t="s">
        <v>3657</v>
      </c>
      <c r="CU372" s="34" t="s">
        <v>8052</v>
      </c>
      <c r="CV372" s="34" t="s">
        <v>6675</v>
      </c>
      <c r="CW372" s="34" t="s">
        <v>4226</v>
      </c>
      <c r="CX372" s="34" t="s">
        <v>4619</v>
      </c>
      <c r="CY372" s="34" t="s">
        <v>5448</v>
      </c>
      <c r="DC372" s="34" t="s">
        <v>5096</v>
      </c>
      <c r="DE372" s="34" t="s">
        <v>4649</v>
      </c>
      <c r="DF372" s="34" t="s">
        <v>5992</v>
      </c>
    </row>
    <row r="373" spans="1:110">
      <c r="A373" s="34" t="s">
        <v>6674</v>
      </c>
      <c r="B373" s="34" t="s">
        <v>4848</v>
      </c>
      <c r="C373" s="34">
        <v>45</v>
      </c>
      <c r="D373" s="34" t="s">
        <v>440</v>
      </c>
      <c r="E373" s="34" t="s">
        <v>4881</v>
      </c>
      <c r="F373" s="34" t="s">
        <v>4170</v>
      </c>
      <c r="G373" s="34" t="s">
        <v>4881</v>
      </c>
      <c r="H373" s="34" t="s">
        <v>4170</v>
      </c>
      <c r="I373" s="34" t="s">
        <v>4170</v>
      </c>
      <c r="J373" s="34" t="s">
        <v>4170</v>
      </c>
      <c r="K373" s="34" t="s">
        <v>4170</v>
      </c>
      <c r="L373" s="34" t="s">
        <v>4881</v>
      </c>
      <c r="M373" s="34" t="s">
        <v>1041</v>
      </c>
      <c r="N373" s="34" t="s">
        <v>3155</v>
      </c>
      <c r="O373" s="34" t="s">
        <v>4881</v>
      </c>
      <c r="P373" s="34" t="s">
        <v>4170</v>
      </c>
      <c r="Q373" s="34" t="s">
        <v>4170</v>
      </c>
      <c r="R373" s="34" t="s">
        <v>4170</v>
      </c>
      <c r="S373" s="34" t="s">
        <v>4170</v>
      </c>
      <c r="T373" s="34" t="s">
        <v>4170</v>
      </c>
      <c r="U373" s="34" t="s">
        <v>4170</v>
      </c>
      <c r="V373" s="34" t="s">
        <v>4170</v>
      </c>
      <c r="W373" s="34" t="s">
        <v>4170</v>
      </c>
      <c r="X373" s="34" t="s">
        <v>4170</v>
      </c>
      <c r="Y373" s="34" t="s">
        <v>4170</v>
      </c>
      <c r="Z373" s="34" t="s">
        <v>4170</v>
      </c>
      <c r="AB373" s="34" t="s">
        <v>3187</v>
      </c>
      <c r="AD373" s="34" t="s">
        <v>3244</v>
      </c>
      <c r="AG373" s="34" t="s">
        <v>3291</v>
      </c>
      <c r="AH373" s="34" t="s">
        <v>1041</v>
      </c>
      <c r="AI373" s="34" t="s">
        <v>1044</v>
      </c>
      <c r="AJ373" s="34" t="s">
        <v>1044</v>
      </c>
      <c r="AQ373" s="34" t="s">
        <v>3399</v>
      </c>
      <c r="AS373" s="34" t="s">
        <v>3426</v>
      </c>
      <c r="AU373" s="34" t="s">
        <v>3444</v>
      </c>
      <c r="AV373" s="34" t="s">
        <v>154</v>
      </c>
      <c r="AW373" s="34" t="s">
        <v>3452</v>
      </c>
      <c r="AX373" s="34" t="s">
        <v>3470</v>
      </c>
      <c r="AY373" s="34" t="s">
        <v>3493</v>
      </c>
      <c r="BB373" s="34" t="s">
        <v>3539</v>
      </c>
      <c r="BC373" s="34" t="s">
        <v>4881</v>
      </c>
      <c r="BD373" s="34" t="s">
        <v>4170</v>
      </c>
      <c r="BE373" s="34" t="s">
        <v>4170</v>
      </c>
      <c r="BF373" s="34" t="s">
        <v>4170</v>
      </c>
      <c r="BG373" s="34" t="s">
        <v>4170</v>
      </c>
      <c r="BH373" s="34" t="s">
        <v>4170</v>
      </c>
      <c r="BI373" s="34" t="s">
        <v>4170</v>
      </c>
      <c r="BJ373" s="34" t="s">
        <v>4170</v>
      </c>
      <c r="BK373" s="34" t="s">
        <v>3561</v>
      </c>
      <c r="BQ373" s="34" t="s">
        <v>1044</v>
      </c>
      <c r="BR373" s="34" t="s">
        <v>1044</v>
      </c>
      <c r="BS373" s="34" t="s">
        <v>1041</v>
      </c>
      <c r="BT373" s="34" t="s">
        <v>1041</v>
      </c>
      <c r="BW373" s="34" t="s">
        <v>1041</v>
      </c>
      <c r="CQ373" s="34" t="s">
        <v>3642</v>
      </c>
      <c r="CR373" s="34" t="s">
        <v>3657</v>
      </c>
      <c r="CU373" s="34" t="s">
        <v>8053</v>
      </c>
      <c r="CV373" s="34" t="s">
        <v>6675</v>
      </c>
      <c r="CW373" s="34" t="s">
        <v>4226</v>
      </c>
      <c r="CX373" s="34" t="s">
        <v>4542</v>
      </c>
      <c r="CY373" s="34" t="s">
        <v>5447</v>
      </c>
      <c r="DA373" s="34" t="s">
        <v>4556</v>
      </c>
      <c r="DB373" s="34" t="s">
        <v>1046</v>
      </c>
      <c r="DC373" s="34" t="s">
        <v>5096</v>
      </c>
      <c r="DF373" s="34" t="s">
        <v>5992</v>
      </c>
    </row>
    <row r="374" spans="1:110">
      <c r="A374" s="34" t="s">
        <v>6676</v>
      </c>
      <c r="B374" s="34" t="s">
        <v>4881</v>
      </c>
      <c r="C374" s="34">
        <v>61</v>
      </c>
      <c r="D374" s="34" t="s">
        <v>440</v>
      </c>
      <c r="E374" s="34" t="s">
        <v>4881</v>
      </c>
      <c r="F374" s="34" t="s">
        <v>4170</v>
      </c>
      <c r="G374" s="34" t="s">
        <v>4881</v>
      </c>
      <c r="H374" s="34" t="s">
        <v>4170</v>
      </c>
      <c r="I374" s="34" t="s">
        <v>4170</v>
      </c>
      <c r="J374" s="34" t="s">
        <v>4170</v>
      </c>
      <c r="K374" s="34" t="s">
        <v>4170</v>
      </c>
      <c r="L374" s="34" t="s">
        <v>4170</v>
      </c>
      <c r="M374" s="34" t="s">
        <v>1041</v>
      </c>
      <c r="N374" s="34" t="s">
        <v>3155</v>
      </c>
      <c r="O374" s="34" t="s">
        <v>4881</v>
      </c>
      <c r="P374" s="34" t="s">
        <v>4170</v>
      </c>
      <c r="Q374" s="34" t="s">
        <v>4170</v>
      </c>
      <c r="R374" s="34" t="s">
        <v>4170</v>
      </c>
      <c r="S374" s="34" t="s">
        <v>4170</v>
      </c>
      <c r="T374" s="34" t="s">
        <v>4170</v>
      </c>
      <c r="U374" s="34" t="s">
        <v>4170</v>
      </c>
      <c r="V374" s="34" t="s">
        <v>4170</v>
      </c>
      <c r="W374" s="34" t="s">
        <v>4170</v>
      </c>
      <c r="X374" s="34" t="s">
        <v>4170</v>
      </c>
      <c r="Y374" s="34" t="s">
        <v>4170</v>
      </c>
      <c r="Z374" s="34" t="s">
        <v>4170</v>
      </c>
      <c r="AB374" s="34" t="s">
        <v>3187</v>
      </c>
      <c r="AD374" s="34" t="s">
        <v>3232</v>
      </c>
      <c r="AG374" s="34" t="s">
        <v>3312</v>
      </c>
      <c r="AH374" s="34" t="s">
        <v>1044</v>
      </c>
      <c r="AI374" s="34" t="s">
        <v>1044</v>
      </c>
      <c r="AJ374" s="34" t="s">
        <v>1044</v>
      </c>
      <c r="AK374" s="34" t="s">
        <v>1044</v>
      </c>
      <c r="AM374" s="34" t="s">
        <v>1044</v>
      </c>
      <c r="AN374" s="34" t="s">
        <v>3312</v>
      </c>
      <c r="AP374" s="34" t="s">
        <v>1044</v>
      </c>
      <c r="AY374" s="34" t="s">
        <v>3487</v>
      </c>
      <c r="BA374" s="34" t="s">
        <v>1044</v>
      </c>
      <c r="BB374" s="34" t="s">
        <v>3539</v>
      </c>
      <c r="BC374" s="34" t="s">
        <v>4881</v>
      </c>
      <c r="BD374" s="34" t="s">
        <v>4170</v>
      </c>
      <c r="BE374" s="34" t="s">
        <v>4170</v>
      </c>
      <c r="BF374" s="34" t="s">
        <v>4170</v>
      </c>
      <c r="BG374" s="34" t="s">
        <v>4170</v>
      </c>
      <c r="BH374" s="34" t="s">
        <v>4170</v>
      </c>
      <c r="BI374" s="34" t="s">
        <v>4170</v>
      </c>
      <c r="BJ374" s="34" t="s">
        <v>4170</v>
      </c>
      <c r="BK374" s="34" t="s">
        <v>3561</v>
      </c>
      <c r="BQ374" s="34" t="s">
        <v>1044</v>
      </c>
      <c r="BR374" s="34" t="s">
        <v>1041</v>
      </c>
      <c r="BS374" s="34" t="s">
        <v>1044</v>
      </c>
      <c r="CR374" s="34" t="s">
        <v>3657</v>
      </c>
      <c r="CU374" s="34" t="s">
        <v>8054</v>
      </c>
      <c r="CV374" s="34" t="s">
        <v>6678</v>
      </c>
      <c r="CW374" s="34" t="s">
        <v>4226</v>
      </c>
      <c r="CX374" s="34" t="s">
        <v>4546</v>
      </c>
      <c r="CY374" s="34" t="s">
        <v>5449</v>
      </c>
      <c r="CZ374" s="34" t="s">
        <v>4560</v>
      </c>
      <c r="DA374" s="34" t="s">
        <v>4560</v>
      </c>
      <c r="DB374" s="34" t="s">
        <v>1046</v>
      </c>
      <c r="DC374" s="34" t="s">
        <v>5096</v>
      </c>
      <c r="DF374" s="34" t="s">
        <v>5992</v>
      </c>
    </row>
    <row r="375" spans="1:110">
      <c r="A375" s="34" t="s">
        <v>6679</v>
      </c>
      <c r="B375" s="34" t="s">
        <v>4881</v>
      </c>
      <c r="C375" s="34">
        <v>33</v>
      </c>
      <c r="D375" s="34" t="s">
        <v>440</v>
      </c>
      <c r="E375" s="34" t="s">
        <v>4881</v>
      </c>
      <c r="F375" s="34" t="s">
        <v>4170</v>
      </c>
      <c r="G375" s="34" t="s">
        <v>4881</v>
      </c>
      <c r="H375" s="34" t="s">
        <v>4170</v>
      </c>
      <c r="I375" s="34" t="s">
        <v>4170</v>
      </c>
      <c r="J375" s="34" t="s">
        <v>4170</v>
      </c>
      <c r="K375" s="34" t="s">
        <v>4170</v>
      </c>
      <c r="L375" s="34" t="s">
        <v>4881</v>
      </c>
      <c r="M375" s="34" t="s">
        <v>1041</v>
      </c>
      <c r="N375" s="34" t="s">
        <v>3155</v>
      </c>
      <c r="O375" s="34" t="s">
        <v>4881</v>
      </c>
      <c r="P375" s="34" t="s">
        <v>4170</v>
      </c>
      <c r="Q375" s="34" t="s">
        <v>4170</v>
      </c>
      <c r="R375" s="34" t="s">
        <v>4170</v>
      </c>
      <c r="S375" s="34" t="s">
        <v>4170</v>
      </c>
      <c r="T375" s="34" t="s">
        <v>4170</v>
      </c>
      <c r="U375" s="34" t="s">
        <v>4170</v>
      </c>
      <c r="V375" s="34" t="s">
        <v>4170</v>
      </c>
      <c r="W375" s="34" t="s">
        <v>4170</v>
      </c>
      <c r="X375" s="34" t="s">
        <v>4170</v>
      </c>
      <c r="Y375" s="34" t="s">
        <v>4170</v>
      </c>
      <c r="Z375" s="34" t="s">
        <v>4170</v>
      </c>
      <c r="AB375" s="34" t="s">
        <v>3187</v>
      </c>
      <c r="AD375" s="34" t="s">
        <v>3238</v>
      </c>
      <c r="AG375" s="34" t="s">
        <v>3300</v>
      </c>
      <c r="AH375" s="34" t="s">
        <v>1044</v>
      </c>
      <c r="AI375" s="34" t="s">
        <v>1044</v>
      </c>
      <c r="AJ375" s="34" t="s">
        <v>1044</v>
      </c>
      <c r="AK375" s="34" t="s">
        <v>1044</v>
      </c>
      <c r="AM375" s="34" t="s">
        <v>1041</v>
      </c>
      <c r="AP375" s="34" t="s">
        <v>1041</v>
      </c>
      <c r="AY375" s="34" t="s">
        <v>3493</v>
      </c>
      <c r="BA375" s="34" t="s">
        <v>1044</v>
      </c>
      <c r="BB375" s="34" t="s">
        <v>3545</v>
      </c>
      <c r="BC375" s="34" t="s">
        <v>4170</v>
      </c>
      <c r="BD375" s="34" t="s">
        <v>4170</v>
      </c>
      <c r="BE375" s="34" t="s">
        <v>4881</v>
      </c>
      <c r="BF375" s="34" t="s">
        <v>4170</v>
      </c>
      <c r="BG375" s="34" t="s">
        <v>4170</v>
      </c>
      <c r="BH375" s="34" t="s">
        <v>4170</v>
      </c>
      <c r="BI375" s="34" t="s">
        <v>4170</v>
      </c>
      <c r="BJ375" s="34" t="s">
        <v>4170</v>
      </c>
      <c r="BM375" s="34" t="s">
        <v>3561</v>
      </c>
      <c r="BQ375" s="34" t="s">
        <v>1044</v>
      </c>
      <c r="BR375" s="34" t="s">
        <v>1044</v>
      </c>
      <c r="BS375" s="34" t="s">
        <v>1041</v>
      </c>
      <c r="BT375" s="34" t="s">
        <v>1041</v>
      </c>
      <c r="BW375" s="34" t="s">
        <v>1041</v>
      </c>
      <c r="CQ375" s="34" t="s">
        <v>3645</v>
      </c>
      <c r="CR375" s="34" t="s">
        <v>3657</v>
      </c>
      <c r="CU375" s="34" t="s">
        <v>8055</v>
      </c>
      <c r="CV375" s="34" t="s">
        <v>6681</v>
      </c>
      <c r="CW375" s="34" t="s">
        <v>4226</v>
      </c>
      <c r="CX375" s="34" t="s">
        <v>4539</v>
      </c>
      <c r="CY375" s="34" t="s">
        <v>5446</v>
      </c>
      <c r="CZ375" s="34" t="s">
        <v>3302</v>
      </c>
      <c r="DA375" s="34" t="s">
        <v>3302</v>
      </c>
      <c r="DB375" s="34" t="s">
        <v>1046</v>
      </c>
      <c r="DC375" s="34" t="s">
        <v>5096</v>
      </c>
    </row>
    <row r="376" spans="1:110">
      <c r="A376" s="34" t="s">
        <v>6682</v>
      </c>
      <c r="B376" s="34" t="s">
        <v>4881</v>
      </c>
      <c r="C376" s="34">
        <v>35</v>
      </c>
      <c r="D376" s="34" t="s">
        <v>440</v>
      </c>
      <c r="E376" s="34" t="s">
        <v>4881</v>
      </c>
      <c r="F376" s="34" t="s">
        <v>4170</v>
      </c>
      <c r="G376" s="34" t="s">
        <v>4881</v>
      </c>
      <c r="H376" s="34" t="s">
        <v>4170</v>
      </c>
      <c r="I376" s="34" t="s">
        <v>4170</v>
      </c>
      <c r="J376" s="34" t="s">
        <v>4170</v>
      </c>
      <c r="K376" s="34" t="s">
        <v>4170</v>
      </c>
      <c r="L376" s="34" t="s">
        <v>4881</v>
      </c>
      <c r="M376" s="34" t="s">
        <v>1041</v>
      </c>
      <c r="N376" s="34" t="s">
        <v>3155</v>
      </c>
      <c r="O376" s="34" t="s">
        <v>4881</v>
      </c>
      <c r="P376" s="34" t="s">
        <v>4170</v>
      </c>
      <c r="Q376" s="34" t="s">
        <v>4170</v>
      </c>
      <c r="R376" s="34" t="s">
        <v>4170</v>
      </c>
      <c r="S376" s="34" t="s">
        <v>4170</v>
      </c>
      <c r="T376" s="34" t="s">
        <v>4170</v>
      </c>
      <c r="U376" s="34" t="s">
        <v>4170</v>
      </c>
      <c r="V376" s="34" t="s">
        <v>4170</v>
      </c>
      <c r="W376" s="34" t="s">
        <v>4170</v>
      </c>
      <c r="X376" s="34" t="s">
        <v>4170</v>
      </c>
      <c r="Y376" s="34" t="s">
        <v>4170</v>
      </c>
      <c r="Z376" s="34" t="s">
        <v>4170</v>
      </c>
      <c r="AB376" s="34" t="s">
        <v>3187</v>
      </c>
      <c r="AD376" s="34" t="s">
        <v>3244</v>
      </c>
      <c r="AG376" s="34" t="s">
        <v>3309</v>
      </c>
      <c r="AH376" s="34" t="s">
        <v>1044</v>
      </c>
      <c r="AI376" s="34" t="s">
        <v>1044</v>
      </c>
      <c r="AJ376" s="34" t="s">
        <v>1044</v>
      </c>
      <c r="AK376" s="34" t="s">
        <v>1044</v>
      </c>
      <c r="AM376" s="34" t="s">
        <v>1044</v>
      </c>
      <c r="AN376" s="34" t="s">
        <v>3350</v>
      </c>
      <c r="AP376" s="34" t="s">
        <v>1044</v>
      </c>
      <c r="AY376" s="34" t="s">
        <v>3487</v>
      </c>
      <c r="BA376" s="34" t="s">
        <v>1044</v>
      </c>
      <c r="BB376" s="34" t="s">
        <v>3557</v>
      </c>
      <c r="BC376" s="34" t="s">
        <v>4170</v>
      </c>
      <c r="BD376" s="34" t="s">
        <v>4170</v>
      </c>
      <c r="BE376" s="34" t="s">
        <v>4170</v>
      </c>
      <c r="BF376" s="34" t="s">
        <v>4170</v>
      </c>
      <c r="BG376" s="34" t="s">
        <v>4170</v>
      </c>
      <c r="BH376" s="34" t="s">
        <v>4170</v>
      </c>
      <c r="BI376" s="34" t="s">
        <v>4881</v>
      </c>
      <c r="BJ376" s="34" t="s">
        <v>4170</v>
      </c>
      <c r="BR376" s="34" t="s">
        <v>1044</v>
      </c>
      <c r="BS376" s="34" t="s">
        <v>1044</v>
      </c>
      <c r="CR376" s="34" t="s">
        <v>3657</v>
      </c>
      <c r="CU376" s="34" t="s">
        <v>8056</v>
      </c>
      <c r="CV376" s="34" t="s">
        <v>6683</v>
      </c>
      <c r="CW376" s="34" t="s">
        <v>4226</v>
      </c>
      <c r="CX376" s="34" t="s">
        <v>4542</v>
      </c>
      <c r="CY376" s="34" t="s">
        <v>5447</v>
      </c>
      <c r="CZ376" s="34" t="s">
        <v>4560</v>
      </c>
      <c r="DA376" s="34" t="s">
        <v>4560</v>
      </c>
      <c r="DC376" s="34" t="s">
        <v>5096</v>
      </c>
      <c r="DF376" s="34" t="s">
        <v>5992</v>
      </c>
    </row>
    <row r="377" spans="1:110">
      <c r="A377" s="34" t="s">
        <v>6682</v>
      </c>
      <c r="B377" s="34" t="s">
        <v>4609</v>
      </c>
      <c r="C377" s="34">
        <v>5</v>
      </c>
      <c r="D377" s="34" t="s">
        <v>440</v>
      </c>
      <c r="E377" s="34" t="s">
        <v>4881</v>
      </c>
      <c r="F377" s="34" t="s">
        <v>4170</v>
      </c>
      <c r="G377" s="34" t="s">
        <v>4170</v>
      </c>
      <c r="H377" s="34" t="s">
        <v>4170</v>
      </c>
      <c r="I377" s="34" t="s">
        <v>4881</v>
      </c>
      <c r="J377" s="34" t="s">
        <v>4170</v>
      </c>
      <c r="K377" s="34" t="s">
        <v>4170</v>
      </c>
      <c r="L377" s="34" t="s">
        <v>4170</v>
      </c>
      <c r="N377" s="34" t="s">
        <v>3155</v>
      </c>
      <c r="O377" s="34" t="s">
        <v>4881</v>
      </c>
      <c r="P377" s="34" t="s">
        <v>4170</v>
      </c>
      <c r="Q377" s="34" t="s">
        <v>4170</v>
      </c>
      <c r="R377" s="34" t="s">
        <v>4170</v>
      </c>
      <c r="S377" s="34" t="s">
        <v>4170</v>
      </c>
      <c r="T377" s="34" t="s">
        <v>4170</v>
      </c>
      <c r="U377" s="34" t="s">
        <v>4170</v>
      </c>
      <c r="V377" s="34" t="s">
        <v>4170</v>
      </c>
      <c r="W377" s="34" t="s">
        <v>4170</v>
      </c>
      <c r="X377" s="34" t="s">
        <v>4170</v>
      </c>
      <c r="Y377" s="34" t="s">
        <v>4170</v>
      </c>
      <c r="Z377" s="34" t="s">
        <v>4170</v>
      </c>
      <c r="AB377" s="34" t="s">
        <v>3187</v>
      </c>
      <c r="AE377" s="34" t="s">
        <v>3256</v>
      </c>
      <c r="BB377" s="34" t="s">
        <v>3557</v>
      </c>
      <c r="BC377" s="34" t="s">
        <v>4170</v>
      </c>
      <c r="BD377" s="34" t="s">
        <v>4170</v>
      </c>
      <c r="BE377" s="34" t="s">
        <v>4170</v>
      </c>
      <c r="BF377" s="34" t="s">
        <v>4170</v>
      </c>
      <c r="BG377" s="34" t="s">
        <v>4170</v>
      </c>
      <c r="BH377" s="34" t="s">
        <v>4170</v>
      </c>
      <c r="BI377" s="34" t="s">
        <v>4881</v>
      </c>
      <c r="BJ377" s="34" t="s">
        <v>4170</v>
      </c>
      <c r="BR377" s="34" t="s">
        <v>1044</v>
      </c>
      <c r="BS377" s="34" t="s">
        <v>1044</v>
      </c>
      <c r="CR377" s="34" t="s">
        <v>3657</v>
      </c>
      <c r="CU377" s="34" t="s">
        <v>8057</v>
      </c>
      <c r="CV377" s="34" t="s">
        <v>6683</v>
      </c>
      <c r="CW377" s="34" t="s">
        <v>4226</v>
      </c>
      <c r="CX377" s="34" t="s">
        <v>4608</v>
      </c>
      <c r="CY377" s="34" t="s">
        <v>5444</v>
      </c>
      <c r="DC377" s="34" t="s">
        <v>5096</v>
      </c>
      <c r="DE377" s="34" t="s">
        <v>4649</v>
      </c>
      <c r="DF377" s="34" t="s">
        <v>5992</v>
      </c>
    </row>
    <row r="378" spans="1:110">
      <c r="A378" s="34" t="s">
        <v>6682</v>
      </c>
      <c r="B378" s="34" t="s">
        <v>4848</v>
      </c>
      <c r="C378" s="34">
        <v>10</v>
      </c>
      <c r="D378" s="34" t="s">
        <v>442</v>
      </c>
      <c r="E378" s="34" t="s">
        <v>4170</v>
      </c>
      <c r="F378" s="34" t="s">
        <v>4881</v>
      </c>
      <c r="G378" s="34" t="s">
        <v>4170</v>
      </c>
      <c r="H378" s="34" t="s">
        <v>4170</v>
      </c>
      <c r="I378" s="34" t="s">
        <v>4170</v>
      </c>
      <c r="J378" s="34" t="s">
        <v>4881</v>
      </c>
      <c r="K378" s="34" t="s">
        <v>4170</v>
      </c>
      <c r="L378" s="34" t="s">
        <v>4170</v>
      </c>
      <c r="N378" s="34" t="s">
        <v>3155</v>
      </c>
      <c r="O378" s="34" t="s">
        <v>4881</v>
      </c>
      <c r="P378" s="34" t="s">
        <v>4170</v>
      </c>
      <c r="Q378" s="34" t="s">
        <v>4170</v>
      </c>
      <c r="R378" s="34" t="s">
        <v>4170</v>
      </c>
      <c r="S378" s="34" t="s">
        <v>4170</v>
      </c>
      <c r="T378" s="34" t="s">
        <v>4170</v>
      </c>
      <c r="U378" s="34" t="s">
        <v>4170</v>
      </c>
      <c r="V378" s="34" t="s">
        <v>4170</v>
      </c>
      <c r="W378" s="34" t="s">
        <v>4170</v>
      </c>
      <c r="X378" s="34" t="s">
        <v>4170</v>
      </c>
      <c r="Y378" s="34" t="s">
        <v>4170</v>
      </c>
      <c r="Z378" s="34" t="s">
        <v>4170</v>
      </c>
      <c r="AB378" s="34" t="s">
        <v>3187</v>
      </c>
      <c r="AE378" s="34" t="s">
        <v>3262</v>
      </c>
      <c r="BB378" s="34" t="s">
        <v>3539</v>
      </c>
      <c r="BC378" s="34" t="s">
        <v>4881</v>
      </c>
      <c r="BD378" s="34" t="s">
        <v>4170</v>
      </c>
      <c r="BE378" s="34" t="s">
        <v>4170</v>
      </c>
      <c r="BF378" s="34" t="s">
        <v>4170</v>
      </c>
      <c r="BG378" s="34" t="s">
        <v>4170</v>
      </c>
      <c r="BH378" s="34" t="s">
        <v>4170</v>
      </c>
      <c r="BI378" s="34" t="s">
        <v>4170</v>
      </c>
      <c r="BJ378" s="34" t="s">
        <v>4170</v>
      </c>
      <c r="BK378" s="34" t="s">
        <v>3561</v>
      </c>
      <c r="BQ378" s="34" t="s">
        <v>1044</v>
      </c>
      <c r="BR378" s="34" t="s">
        <v>1044</v>
      </c>
      <c r="BS378" s="34" t="s">
        <v>1044</v>
      </c>
      <c r="CR378" s="34" t="s">
        <v>3657</v>
      </c>
      <c r="CU378" s="34" t="s">
        <v>8058</v>
      </c>
      <c r="CV378" s="34" t="s">
        <v>6683</v>
      </c>
      <c r="CW378" s="34" t="s">
        <v>4226</v>
      </c>
      <c r="CX378" s="34" t="s">
        <v>4619</v>
      </c>
      <c r="CY378" s="34" t="s">
        <v>5454</v>
      </c>
      <c r="DB378" s="34" t="s">
        <v>1046</v>
      </c>
      <c r="DC378" s="34" t="s">
        <v>5096</v>
      </c>
      <c r="DE378" s="34" t="s">
        <v>4649</v>
      </c>
      <c r="DF378" s="34" t="s">
        <v>5992</v>
      </c>
    </row>
    <row r="379" spans="1:110">
      <c r="A379" s="34" t="s">
        <v>6684</v>
      </c>
      <c r="B379" s="34" t="s">
        <v>4881</v>
      </c>
      <c r="C379" s="34">
        <v>28</v>
      </c>
      <c r="D379" s="34" t="s">
        <v>442</v>
      </c>
      <c r="E379" s="34" t="s">
        <v>4170</v>
      </c>
      <c r="F379" s="34" t="s">
        <v>4881</v>
      </c>
      <c r="G379" s="34" t="s">
        <v>4170</v>
      </c>
      <c r="H379" s="34" t="s">
        <v>4881</v>
      </c>
      <c r="I379" s="34" t="s">
        <v>4170</v>
      </c>
      <c r="J379" s="34" t="s">
        <v>4170</v>
      </c>
      <c r="K379" s="34" t="s">
        <v>4170</v>
      </c>
      <c r="L379" s="34" t="s">
        <v>4170</v>
      </c>
      <c r="M379" s="34" t="s">
        <v>1041</v>
      </c>
      <c r="N379" s="34" t="s">
        <v>3155</v>
      </c>
      <c r="O379" s="34" t="s">
        <v>4881</v>
      </c>
      <c r="P379" s="34" t="s">
        <v>4170</v>
      </c>
      <c r="Q379" s="34" t="s">
        <v>4170</v>
      </c>
      <c r="R379" s="34" t="s">
        <v>4170</v>
      </c>
      <c r="S379" s="34" t="s">
        <v>4170</v>
      </c>
      <c r="T379" s="34" t="s">
        <v>4170</v>
      </c>
      <c r="U379" s="34" t="s">
        <v>4170</v>
      </c>
      <c r="V379" s="34" t="s">
        <v>4170</v>
      </c>
      <c r="W379" s="34" t="s">
        <v>4170</v>
      </c>
      <c r="X379" s="34" t="s">
        <v>4170</v>
      </c>
      <c r="Y379" s="34" t="s">
        <v>4170</v>
      </c>
      <c r="Z379" s="34" t="s">
        <v>4170</v>
      </c>
      <c r="AB379" s="34" t="s">
        <v>3187</v>
      </c>
      <c r="AD379" s="34" t="s">
        <v>3232</v>
      </c>
      <c r="AE379" s="34" t="s">
        <v>3268</v>
      </c>
      <c r="AG379" s="34" t="s">
        <v>3297</v>
      </c>
      <c r="AH379" s="34" t="s">
        <v>1044</v>
      </c>
      <c r="AI379" s="34" t="s">
        <v>1044</v>
      </c>
      <c r="AJ379" s="34" t="s">
        <v>1044</v>
      </c>
      <c r="AK379" s="34" t="s">
        <v>1041</v>
      </c>
      <c r="AL379" s="34" t="s">
        <v>452</v>
      </c>
      <c r="AQ379" s="34" t="s">
        <v>3372</v>
      </c>
      <c r="AS379" s="34" t="s">
        <v>3423</v>
      </c>
      <c r="AU379" s="34" t="s">
        <v>3432</v>
      </c>
      <c r="AV379" s="34" t="s">
        <v>154</v>
      </c>
      <c r="AW379" s="34" t="s">
        <v>3467</v>
      </c>
      <c r="AX379" s="34" t="s">
        <v>3476</v>
      </c>
      <c r="AY379" s="34" t="s">
        <v>3487</v>
      </c>
      <c r="BB379" s="34" t="s">
        <v>3557</v>
      </c>
      <c r="BC379" s="34" t="s">
        <v>4170</v>
      </c>
      <c r="BD379" s="34" t="s">
        <v>4170</v>
      </c>
      <c r="BE379" s="34" t="s">
        <v>4170</v>
      </c>
      <c r="BF379" s="34" t="s">
        <v>4170</v>
      </c>
      <c r="BG379" s="34" t="s">
        <v>4170</v>
      </c>
      <c r="BH379" s="34" t="s">
        <v>4170</v>
      </c>
      <c r="BI379" s="34" t="s">
        <v>4881</v>
      </c>
      <c r="BJ379" s="34" t="s">
        <v>4170</v>
      </c>
      <c r="BR379" s="34" t="s">
        <v>1044</v>
      </c>
      <c r="BS379" s="34" t="s">
        <v>1044</v>
      </c>
      <c r="CR379" s="34" t="s">
        <v>3657</v>
      </c>
      <c r="CU379" s="34" t="s">
        <v>8059</v>
      </c>
      <c r="CV379" s="34" t="s">
        <v>6686</v>
      </c>
      <c r="CW379" s="34" t="s">
        <v>4226</v>
      </c>
      <c r="CX379" s="34" t="s">
        <v>4539</v>
      </c>
      <c r="CY379" s="34" t="s">
        <v>5452</v>
      </c>
      <c r="CZ379" s="34" t="s">
        <v>4556</v>
      </c>
      <c r="DA379" s="34" t="s">
        <v>4556</v>
      </c>
      <c r="DC379" s="34" t="s">
        <v>5096</v>
      </c>
      <c r="DD379" s="34" t="s">
        <v>6185</v>
      </c>
    </row>
    <row r="380" spans="1:110">
      <c r="A380" s="34" t="s">
        <v>6684</v>
      </c>
      <c r="B380" s="34" t="s">
        <v>4609</v>
      </c>
      <c r="C380" s="34">
        <v>20</v>
      </c>
      <c r="D380" s="34" t="s">
        <v>440</v>
      </c>
      <c r="E380" s="34" t="s">
        <v>4881</v>
      </c>
      <c r="F380" s="34" t="s">
        <v>4170</v>
      </c>
      <c r="G380" s="34" t="s">
        <v>4881</v>
      </c>
      <c r="H380" s="34" t="s">
        <v>4170</v>
      </c>
      <c r="I380" s="34" t="s">
        <v>4170</v>
      </c>
      <c r="J380" s="34" t="s">
        <v>4170</v>
      </c>
      <c r="K380" s="34" t="s">
        <v>4170</v>
      </c>
      <c r="L380" s="34" t="s">
        <v>4881</v>
      </c>
      <c r="M380" s="34" t="s">
        <v>1041</v>
      </c>
      <c r="N380" s="34" t="s">
        <v>3155</v>
      </c>
      <c r="O380" s="34" t="s">
        <v>4881</v>
      </c>
      <c r="P380" s="34" t="s">
        <v>4170</v>
      </c>
      <c r="Q380" s="34" t="s">
        <v>4170</v>
      </c>
      <c r="R380" s="34" t="s">
        <v>4170</v>
      </c>
      <c r="S380" s="34" t="s">
        <v>4170</v>
      </c>
      <c r="T380" s="34" t="s">
        <v>4170</v>
      </c>
      <c r="U380" s="34" t="s">
        <v>4170</v>
      </c>
      <c r="V380" s="34" t="s">
        <v>4170</v>
      </c>
      <c r="W380" s="34" t="s">
        <v>4170</v>
      </c>
      <c r="X380" s="34" t="s">
        <v>4170</v>
      </c>
      <c r="Y380" s="34" t="s">
        <v>4170</v>
      </c>
      <c r="Z380" s="34" t="s">
        <v>4170</v>
      </c>
      <c r="AB380" s="34" t="s">
        <v>3187</v>
      </c>
      <c r="AD380" s="34" t="s">
        <v>3235</v>
      </c>
      <c r="AE380" s="34" t="s">
        <v>3253</v>
      </c>
      <c r="AG380" s="34" t="s">
        <v>3303</v>
      </c>
      <c r="AH380" s="34" t="s">
        <v>1044</v>
      </c>
      <c r="AI380" s="34" t="s">
        <v>1044</v>
      </c>
      <c r="AJ380" s="34" t="s">
        <v>1044</v>
      </c>
      <c r="AK380" s="34" t="s">
        <v>1044</v>
      </c>
      <c r="AM380" s="34" t="s">
        <v>1044</v>
      </c>
      <c r="AN380" s="34" t="s">
        <v>3350</v>
      </c>
      <c r="AP380" s="34" t="s">
        <v>1044</v>
      </c>
      <c r="AY380" s="34" t="s">
        <v>3487</v>
      </c>
      <c r="BA380" s="34" t="s">
        <v>1044</v>
      </c>
      <c r="BB380" s="34" t="s">
        <v>3557</v>
      </c>
      <c r="BC380" s="34" t="s">
        <v>4170</v>
      </c>
      <c r="BD380" s="34" t="s">
        <v>4170</v>
      </c>
      <c r="BE380" s="34" t="s">
        <v>4170</v>
      </c>
      <c r="BF380" s="34" t="s">
        <v>4170</v>
      </c>
      <c r="BG380" s="34" t="s">
        <v>4170</v>
      </c>
      <c r="BH380" s="34" t="s">
        <v>4170</v>
      </c>
      <c r="BI380" s="34" t="s">
        <v>4881</v>
      </c>
      <c r="BJ380" s="34" t="s">
        <v>4170</v>
      </c>
      <c r="BR380" s="34" t="s">
        <v>1044</v>
      </c>
      <c r="BS380" s="34" t="s">
        <v>1044</v>
      </c>
      <c r="CR380" s="34" t="s">
        <v>3657</v>
      </c>
      <c r="CU380" s="34" t="s">
        <v>8060</v>
      </c>
      <c r="CV380" s="34" t="s">
        <v>6686</v>
      </c>
      <c r="CW380" s="34" t="s">
        <v>4226</v>
      </c>
      <c r="CX380" s="34" t="s">
        <v>4539</v>
      </c>
      <c r="CY380" s="34" t="s">
        <v>5446</v>
      </c>
      <c r="DA380" s="34" t="s">
        <v>4560</v>
      </c>
      <c r="DC380" s="34" t="s">
        <v>5096</v>
      </c>
      <c r="DD380" s="34" t="s">
        <v>6186</v>
      </c>
    </row>
    <row r="381" spans="1:110">
      <c r="A381" s="34" t="s">
        <v>6687</v>
      </c>
      <c r="B381" s="34" t="s">
        <v>4881</v>
      </c>
      <c r="C381" s="34">
        <v>49</v>
      </c>
      <c r="D381" s="34" t="s">
        <v>440</v>
      </c>
      <c r="E381" s="34" t="s">
        <v>4881</v>
      </c>
      <c r="F381" s="34" t="s">
        <v>4170</v>
      </c>
      <c r="G381" s="34" t="s">
        <v>4881</v>
      </c>
      <c r="H381" s="34" t="s">
        <v>4170</v>
      </c>
      <c r="I381" s="34" t="s">
        <v>4170</v>
      </c>
      <c r="J381" s="34" t="s">
        <v>4170</v>
      </c>
      <c r="K381" s="34" t="s">
        <v>4170</v>
      </c>
      <c r="L381" s="34" t="s">
        <v>4881</v>
      </c>
      <c r="M381" s="34" t="s">
        <v>1041</v>
      </c>
      <c r="N381" s="34" t="s">
        <v>3155</v>
      </c>
      <c r="O381" s="34" t="s">
        <v>4881</v>
      </c>
      <c r="P381" s="34" t="s">
        <v>4170</v>
      </c>
      <c r="Q381" s="34" t="s">
        <v>4170</v>
      </c>
      <c r="R381" s="34" t="s">
        <v>4170</v>
      </c>
      <c r="S381" s="34" t="s">
        <v>4170</v>
      </c>
      <c r="T381" s="34" t="s">
        <v>4170</v>
      </c>
      <c r="U381" s="34" t="s">
        <v>4170</v>
      </c>
      <c r="V381" s="34" t="s">
        <v>4170</v>
      </c>
      <c r="W381" s="34" t="s">
        <v>4170</v>
      </c>
      <c r="X381" s="34" t="s">
        <v>4170</v>
      </c>
      <c r="Y381" s="34" t="s">
        <v>4170</v>
      </c>
      <c r="Z381" s="34" t="s">
        <v>4170</v>
      </c>
      <c r="AB381" s="34" t="s">
        <v>3187</v>
      </c>
      <c r="AD381" s="34" t="s">
        <v>3235</v>
      </c>
      <c r="AG381" s="34" t="s">
        <v>3291</v>
      </c>
      <c r="AH381" s="34" t="s">
        <v>1041</v>
      </c>
      <c r="AI381" s="34" t="s">
        <v>1044</v>
      </c>
      <c r="AJ381" s="34" t="s">
        <v>1044</v>
      </c>
      <c r="AQ381" s="34" t="s">
        <v>3399</v>
      </c>
      <c r="AS381" s="34" t="s">
        <v>3426</v>
      </c>
      <c r="AU381" s="34" t="s">
        <v>3444</v>
      </c>
      <c r="AV381" s="34" t="s">
        <v>3449</v>
      </c>
      <c r="AW381" s="34" t="s">
        <v>3452</v>
      </c>
      <c r="AX381" s="34" t="s">
        <v>3473</v>
      </c>
      <c r="AY381" s="34" t="s">
        <v>3493</v>
      </c>
      <c r="BB381" s="34" t="s">
        <v>3557</v>
      </c>
      <c r="BC381" s="34" t="s">
        <v>4170</v>
      </c>
      <c r="BD381" s="34" t="s">
        <v>4170</v>
      </c>
      <c r="BE381" s="34" t="s">
        <v>4170</v>
      </c>
      <c r="BF381" s="34" t="s">
        <v>4170</v>
      </c>
      <c r="BG381" s="34" t="s">
        <v>4170</v>
      </c>
      <c r="BH381" s="34" t="s">
        <v>4170</v>
      </c>
      <c r="BI381" s="34" t="s">
        <v>4881</v>
      </c>
      <c r="BJ381" s="34" t="s">
        <v>4170</v>
      </c>
      <c r="BR381" s="34" t="s">
        <v>1041</v>
      </c>
      <c r="BS381" s="34" t="s">
        <v>1044</v>
      </c>
      <c r="CR381" s="34" t="s">
        <v>3657</v>
      </c>
      <c r="CU381" s="34" t="s">
        <v>8061</v>
      </c>
      <c r="CV381" s="34" t="s">
        <v>6689</v>
      </c>
      <c r="CW381" s="34" t="s">
        <v>4226</v>
      </c>
      <c r="CX381" s="34" t="s">
        <v>4542</v>
      </c>
      <c r="CY381" s="34" t="s">
        <v>5447</v>
      </c>
      <c r="CZ381" s="34" t="s">
        <v>4556</v>
      </c>
      <c r="DA381" s="34" t="s">
        <v>4556</v>
      </c>
      <c r="DC381" s="34" t="s">
        <v>5096</v>
      </c>
      <c r="DF381" s="34" t="s">
        <v>5992</v>
      </c>
    </row>
    <row r="382" spans="1:110">
      <c r="A382" s="34" t="s">
        <v>6687</v>
      </c>
      <c r="B382" s="34" t="s">
        <v>4609</v>
      </c>
      <c r="C382" s="34">
        <v>46</v>
      </c>
      <c r="D382" s="34" t="s">
        <v>442</v>
      </c>
      <c r="E382" s="34" t="s">
        <v>4170</v>
      </c>
      <c r="F382" s="34" t="s">
        <v>4881</v>
      </c>
      <c r="G382" s="34" t="s">
        <v>4170</v>
      </c>
      <c r="H382" s="34" t="s">
        <v>4881</v>
      </c>
      <c r="I382" s="34" t="s">
        <v>4170</v>
      </c>
      <c r="J382" s="34" t="s">
        <v>4170</v>
      </c>
      <c r="K382" s="34" t="s">
        <v>4170</v>
      </c>
      <c r="L382" s="34" t="s">
        <v>4170</v>
      </c>
      <c r="M382" s="34" t="s">
        <v>1041</v>
      </c>
      <c r="N382" s="34" t="s">
        <v>3155</v>
      </c>
      <c r="O382" s="34" t="s">
        <v>4881</v>
      </c>
      <c r="P382" s="34" t="s">
        <v>4170</v>
      </c>
      <c r="Q382" s="34" t="s">
        <v>4170</v>
      </c>
      <c r="R382" s="34" t="s">
        <v>4170</v>
      </c>
      <c r="S382" s="34" t="s">
        <v>4170</v>
      </c>
      <c r="T382" s="34" t="s">
        <v>4170</v>
      </c>
      <c r="U382" s="34" t="s">
        <v>4170</v>
      </c>
      <c r="V382" s="34" t="s">
        <v>4170</v>
      </c>
      <c r="W382" s="34" t="s">
        <v>4170</v>
      </c>
      <c r="X382" s="34" t="s">
        <v>4170</v>
      </c>
      <c r="Y382" s="34" t="s">
        <v>4170</v>
      </c>
      <c r="Z382" s="34" t="s">
        <v>4170</v>
      </c>
      <c r="AB382" s="34" t="s">
        <v>3187</v>
      </c>
      <c r="AD382" s="34" t="s">
        <v>3244</v>
      </c>
      <c r="AG382" s="34" t="s">
        <v>3315</v>
      </c>
      <c r="AH382" s="34" t="s">
        <v>1044</v>
      </c>
      <c r="AI382" s="34" t="s">
        <v>1044</v>
      </c>
      <c r="AJ382" s="34" t="s">
        <v>1044</v>
      </c>
      <c r="AK382" s="34" t="s">
        <v>1044</v>
      </c>
      <c r="AM382" s="34" t="s">
        <v>1044</v>
      </c>
      <c r="AN382" s="34" t="s">
        <v>3338</v>
      </c>
      <c r="AP382" s="34" t="s">
        <v>1044</v>
      </c>
      <c r="AY382" s="34" t="s">
        <v>3487</v>
      </c>
      <c r="BA382" s="34" t="s">
        <v>1044</v>
      </c>
      <c r="BB382" s="34" t="s">
        <v>8062</v>
      </c>
      <c r="BC382" s="34" t="s">
        <v>4170</v>
      </c>
      <c r="BD382" s="34" t="s">
        <v>4170</v>
      </c>
      <c r="BE382" s="34" t="s">
        <v>4881</v>
      </c>
      <c r="BF382" s="34" t="s">
        <v>4881</v>
      </c>
      <c r="BG382" s="34" t="s">
        <v>4881</v>
      </c>
      <c r="BH382" s="34" t="s">
        <v>4170</v>
      </c>
      <c r="BI382" s="34" t="s">
        <v>4170</v>
      </c>
      <c r="BJ382" s="34" t="s">
        <v>4170</v>
      </c>
      <c r="BM382" s="34" t="s">
        <v>3561</v>
      </c>
      <c r="BN382" s="34" t="s">
        <v>3561</v>
      </c>
      <c r="BO382" s="34" t="s">
        <v>3561</v>
      </c>
      <c r="BQ382" s="34" t="s">
        <v>1044</v>
      </c>
      <c r="BR382" s="34" t="s">
        <v>1041</v>
      </c>
      <c r="BS382" s="34" t="s">
        <v>1044</v>
      </c>
      <c r="CR382" s="34" t="s">
        <v>3657</v>
      </c>
      <c r="CU382" s="34" t="s">
        <v>8063</v>
      </c>
      <c r="CV382" s="34" t="s">
        <v>6689</v>
      </c>
      <c r="CW382" s="34" t="s">
        <v>4226</v>
      </c>
      <c r="CX382" s="34" t="s">
        <v>4542</v>
      </c>
      <c r="CY382" s="34" t="s">
        <v>5453</v>
      </c>
      <c r="DA382" s="34" t="s">
        <v>4560</v>
      </c>
      <c r="DB382" s="34" t="s">
        <v>1046</v>
      </c>
      <c r="DC382" s="34" t="s">
        <v>5096</v>
      </c>
      <c r="DF382" s="34" t="s">
        <v>5992</v>
      </c>
    </row>
    <row r="383" spans="1:110">
      <c r="A383" s="34" t="s">
        <v>6687</v>
      </c>
      <c r="B383" s="34" t="s">
        <v>4848</v>
      </c>
      <c r="C383" s="34">
        <v>72</v>
      </c>
      <c r="D383" s="34" t="s">
        <v>440</v>
      </c>
      <c r="E383" s="34" t="s">
        <v>4881</v>
      </c>
      <c r="F383" s="34" t="s">
        <v>4170</v>
      </c>
      <c r="G383" s="34" t="s">
        <v>4881</v>
      </c>
      <c r="H383" s="34" t="s">
        <v>4170</v>
      </c>
      <c r="I383" s="34" t="s">
        <v>4170</v>
      </c>
      <c r="J383" s="34" t="s">
        <v>4170</v>
      </c>
      <c r="K383" s="34" t="s">
        <v>4170</v>
      </c>
      <c r="L383" s="34" t="s">
        <v>4170</v>
      </c>
      <c r="M383" s="34" t="s">
        <v>1041</v>
      </c>
      <c r="N383" s="34" t="s">
        <v>3155</v>
      </c>
      <c r="O383" s="34" t="s">
        <v>4881</v>
      </c>
      <c r="P383" s="34" t="s">
        <v>4170</v>
      </c>
      <c r="Q383" s="34" t="s">
        <v>4170</v>
      </c>
      <c r="R383" s="34" t="s">
        <v>4170</v>
      </c>
      <c r="S383" s="34" t="s">
        <v>4170</v>
      </c>
      <c r="T383" s="34" t="s">
        <v>4170</v>
      </c>
      <c r="U383" s="34" t="s">
        <v>4170</v>
      </c>
      <c r="V383" s="34" t="s">
        <v>4170</v>
      </c>
      <c r="W383" s="34" t="s">
        <v>4170</v>
      </c>
      <c r="X383" s="34" t="s">
        <v>4170</v>
      </c>
      <c r="Y383" s="34" t="s">
        <v>4170</v>
      </c>
      <c r="Z383" s="34" t="s">
        <v>4170</v>
      </c>
      <c r="AB383" s="34" t="s">
        <v>3187</v>
      </c>
      <c r="AD383" s="34" t="s">
        <v>3235</v>
      </c>
      <c r="AG383" s="34" t="s">
        <v>3312</v>
      </c>
      <c r="AH383" s="34" t="s">
        <v>1044</v>
      </c>
      <c r="AI383" s="34" t="s">
        <v>1044</v>
      </c>
      <c r="AJ383" s="34" t="s">
        <v>1044</v>
      </c>
      <c r="AK383" s="34" t="s">
        <v>1044</v>
      </c>
      <c r="AM383" s="34" t="s">
        <v>1044</v>
      </c>
      <c r="AN383" s="34" t="s">
        <v>3312</v>
      </c>
      <c r="AP383" s="34" t="s">
        <v>1044</v>
      </c>
      <c r="AY383" s="34" t="s">
        <v>3487</v>
      </c>
      <c r="BA383" s="34" t="s">
        <v>1044</v>
      </c>
      <c r="BB383" s="34" t="s">
        <v>3557</v>
      </c>
      <c r="BC383" s="34" t="s">
        <v>4170</v>
      </c>
      <c r="BD383" s="34" t="s">
        <v>4170</v>
      </c>
      <c r="BE383" s="34" t="s">
        <v>4170</v>
      </c>
      <c r="BF383" s="34" t="s">
        <v>4170</v>
      </c>
      <c r="BG383" s="34" t="s">
        <v>4170</v>
      </c>
      <c r="BH383" s="34" t="s">
        <v>4170</v>
      </c>
      <c r="BI383" s="34" t="s">
        <v>4881</v>
      </c>
      <c r="BJ383" s="34" t="s">
        <v>4170</v>
      </c>
      <c r="BR383" s="34" t="s">
        <v>1041</v>
      </c>
      <c r="BS383" s="34" t="s">
        <v>1041</v>
      </c>
      <c r="BT383" s="34" t="s">
        <v>1044</v>
      </c>
      <c r="BU383" s="34" t="s">
        <v>3581</v>
      </c>
      <c r="CR383" s="34" t="s">
        <v>3657</v>
      </c>
      <c r="CU383" s="34" t="s">
        <v>8064</v>
      </c>
      <c r="CV383" s="34" t="s">
        <v>6689</v>
      </c>
      <c r="CW383" s="34" t="s">
        <v>4226</v>
      </c>
      <c r="CX383" s="34" t="s">
        <v>4546</v>
      </c>
      <c r="CY383" s="34" t="s">
        <v>5449</v>
      </c>
      <c r="DA383" s="34" t="s">
        <v>4560</v>
      </c>
      <c r="DC383" s="34" t="s">
        <v>5096</v>
      </c>
      <c r="DF383" s="34" t="s">
        <v>5992</v>
      </c>
    </row>
    <row r="384" spans="1:110">
      <c r="A384" s="34" t="s">
        <v>6690</v>
      </c>
      <c r="B384" s="34" t="s">
        <v>4881</v>
      </c>
      <c r="C384" s="34">
        <v>32</v>
      </c>
      <c r="D384" s="34" t="s">
        <v>440</v>
      </c>
      <c r="E384" s="34" t="s">
        <v>4881</v>
      </c>
      <c r="F384" s="34" t="s">
        <v>4170</v>
      </c>
      <c r="G384" s="34" t="s">
        <v>4881</v>
      </c>
      <c r="H384" s="34" t="s">
        <v>4170</v>
      </c>
      <c r="I384" s="34" t="s">
        <v>4170</v>
      </c>
      <c r="J384" s="34" t="s">
        <v>4170</v>
      </c>
      <c r="K384" s="34" t="s">
        <v>4170</v>
      </c>
      <c r="L384" s="34" t="s">
        <v>4881</v>
      </c>
      <c r="M384" s="34" t="s">
        <v>1041</v>
      </c>
      <c r="N384" s="34" t="s">
        <v>3155</v>
      </c>
      <c r="O384" s="34" t="s">
        <v>4881</v>
      </c>
      <c r="P384" s="34" t="s">
        <v>4170</v>
      </c>
      <c r="Q384" s="34" t="s">
        <v>4170</v>
      </c>
      <c r="R384" s="34" t="s">
        <v>4170</v>
      </c>
      <c r="S384" s="34" t="s">
        <v>4170</v>
      </c>
      <c r="T384" s="34" t="s">
        <v>4170</v>
      </c>
      <c r="U384" s="34" t="s">
        <v>4170</v>
      </c>
      <c r="V384" s="34" t="s">
        <v>4170</v>
      </c>
      <c r="W384" s="34" t="s">
        <v>4170</v>
      </c>
      <c r="X384" s="34" t="s">
        <v>4170</v>
      </c>
      <c r="Y384" s="34" t="s">
        <v>4170</v>
      </c>
      <c r="Z384" s="34" t="s">
        <v>4170</v>
      </c>
      <c r="AB384" s="34" t="s">
        <v>3187</v>
      </c>
      <c r="AD384" s="34" t="s">
        <v>3247</v>
      </c>
      <c r="AG384" s="34" t="s">
        <v>3309</v>
      </c>
      <c r="AH384" s="34" t="s">
        <v>1044</v>
      </c>
      <c r="AI384" s="34" t="s">
        <v>1044</v>
      </c>
      <c r="AJ384" s="34" t="s">
        <v>1044</v>
      </c>
      <c r="AK384" s="34" t="s">
        <v>1044</v>
      </c>
      <c r="AM384" s="34" t="s">
        <v>1044</v>
      </c>
      <c r="AN384" s="34" t="s">
        <v>3335</v>
      </c>
      <c r="AP384" s="34" t="s">
        <v>1044</v>
      </c>
      <c r="AY384" s="34" t="s">
        <v>3487</v>
      </c>
      <c r="BA384" s="34" t="s">
        <v>1044</v>
      </c>
      <c r="BB384" s="34" t="s">
        <v>3557</v>
      </c>
      <c r="BC384" s="34" t="s">
        <v>4170</v>
      </c>
      <c r="BD384" s="34" t="s">
        <v>4170</v>
      </c>
      <c r="BE384" s="34" t="s">
        <v>4170</v>
      </c>
      <c r="BF384" s="34" t="s">
        <v>4170</v>
      </c>
      <c r="BG384" s="34" t="s">
        <v>4170</v>
      </c>
      <c r="BH384" s="34" t="s">
        <v>4170</v>
      </c>
      <c r="BI384" s="34" t="s">
        <v>4881</v>
      </c>
      <c r="BJ384" s="34" t="s">
        <v>4170</v>
      </c>
      <c r="BR384" s="34" t="s">
        <v>1044</v>
      </c>
      <c r="BS384" s="34" t="s">
        <v>1044</v>
      </c>
      <c r="CR384" s="34" t="s">
        <v>3657</v>
      </c>
      <c r="CU384" s="34" t="s">
        <v>8065</v>
      </c>
      <c r="CV384" s="34" t="s">
        <v>6692</v>
      </c>
      <c r="CW384" s="34" t="s">
        <v>4226</v>
      </c>
      <c r="CX384" s="34" t="s">
        <v>4539</v>
      </c>
      <c r="CY384" s="34" t="s">
        <v>5446</v>
      </c>
      <c r="CZ384" s="34" t="s">
        <v>4560</v>
      </c>
      <c r="DA384" s="34" t="s">
        <v>4560</v>
      </c>
      <c r="DC384" s="34" t="s">
        <v>5096</v>
      </c>
    </row>
    <row r="385" spans="1:110">
      <c r="A385" s="34" t="s">
        <v>6690</v>
      </c>
      <c r="B385" s="34" t="s">
        <v>4609</v>
      </c>
      <c r="C385" s="34">
        <v>7</v>
      </c>
      <c r="D385" s="34" t="s">
        <v>440</v>
      </c>
      <c r="E385" s="34" t="s">
        <v>4881</v>
      </c>
      <c r="F385" s="34" t="s">
        <v>4170</v>
      </c>
      <c r="G385" s="34" t="s">
        <v>4170</v>
      </c>
      <c r="H385" s="34" t="s">
        <v>4170</v>
      </c>
      <c r="I385" s="34" t="s">
        <v>4881</v>
      </c>
      <c r="J385" s="34" t="s">
        <v>4170</v>
      </c>
      <c r="K385" s="34" t="s">
        <v>4170</v>
      </c>
      <c r="L385" s="34" t="s">
        <v>4170</v>
      </c>
      <c r="N385" s="34" t="s">
        <v>3155</v>
      </c>
      <c r="O385" s="34" t="s">
        <v>4881</v>
      </c>
      <c r="P385" s="34" t="s">
        <v>4170</v>
      </c>
      <c r="Q385" s="34" t="s">
        <v>4170</v>
      </c>
      <c r="R385" s="34" t="s">
        <v>4170</v>
      </c>
      <c r="S385" s="34" t="s">
        <v>4170</v>
      </c>
      <c r="T385" s="34" t="s">
        <v>4170</v>
      </c>
      <c r="U385" s="34" t="s">
        <v>4170</v>
      </c>
      <c r="V385" s="34" t="s">
        <v>4170</v>
      </c>
      <c r="W385" s="34" t="s">
        <v>4170</v>
      </c>
      <c r="X385" s="34" t="s">
        <v>4170</v>
      </c>
      <c r="Y385" s="34" t="s">
        <v>4170</v>
      </c>
      <c r="Z385" s="34" t="s">
        <v>4170</v>
      </c>
      <c r="AB385" s="34" t="s">
        <v>3187</v>
      </c>
      <c r="AE385" s="34" t="s">
        <v>3256</v>
      </c>
      <c r="BB385" s="34" t="s">
        <v>3557</v>
      </c>
      <c r="BC385" s="34" t="s">
        <v>4170</v>
      </c>
      <c r="BD385" s="34" t="s">
        <v>4170</v>
      </c>
      <c r="BE385" s="34" t="s">
        <v>4170</v>
      </c>
      <c r="BF385" s="34" t="s">
        <v>4170</v>
      </c>
      <c r="BG385" s="34" t="s">
        <v>4170</v>
      </c>
      <c r="BH385" s="34" t="s">
        <v>4170</v>
      </c>
      <c r="BI385" s="34" t="s">
        <v>4881</v>
      </c>
      <c r="BJ385" s="34" t="s">
        <v>4170</v>
      </c>
      <c r="BR385" s="34" t="s">
        <v>1044</v>
      </c>
      <c r="BS385" s="34" t="s">
        <v>1041</v>
      </c>
      <c r="BT385" s="34" t="s">
        <v>1041</v>
      </c>
      <c r="BW385" s="34" t="s">
        <v>1041</v>
      </c>
      <c r="CQ385" s="34" t="s">
        <v>3645</v>
      </c>
      <c r="CR385" s="34" t="s">
        <v>3657</v>
      </c>
      <c r="CU385" s="34" t="s">
        <v>8066</v>
      </c>
      <c r="CV385" s="34" t="s">
        <v>6692</v>
      </c>
      <c r="CW385" s="34" t="s">
        <v>4226</v>
      </c>
      <c r="CX385" s="34" t="s">
        <v>4619</v>
      </c>
      <c r="CY385" s="34" t="s">
        <v>5448</v>
      </c>
      <c r="DC385" s="34" t="s">
        <v>5096</v>
      </c>
      <c r="DE385" s="34" t="s">
        <v>4649</v>
      </c>
    </row>
    <row r="386" spans="1:110">
      <c r="A386" s="34" t="s">
        <v>6690</v>
      </c>
      <c r="B386" s="34" t="s">
        <v>4848</v>
      </c>
      <c r="C386" s="34">
        <v>35</v>
      </c>
      <c r="D386" s="34" t="s">
        <v>442</v>
      </c>
      <c r="E386" s="34" t="s">
        <v>4170</v>
      </c>
      <c r="F386" s="34" t="s">
        <v>4881</v>
      </c>
      <c r="G386" s="34" t="s">
        <v>4170</v>
      </c>
      <c r="H386" s="34" t="s">
        <v>4881</v>
      </c>
      <c r="I386" s="34" t="s">
        <v>4170</v>
      </c>
      <c r="J386" s="34" t="s">
        <v>4170</v>
      </c>
      <c r="K386" s="34" t="s">
        <v>4170</v>
      </c>
      <c r="L386" s="34" t="s">
        <v>4170</v>
      </c>
      <c r="M386" s="34" t="s">
        <v>1041</v>
      </c>
      <c r="N386" s="34" t="s">
        <v>3155</v>
      </c>
      <c r="O386" s="34" t="s">
        <v>4881</v>
      </c>
      <c r="P386" s="34" t="s">
        <v>4170</v>
      </c>
      <c r="Q386" s="34" t="s">
        <v>4170</v>
      </c>
      <c r="R386" s="34" t="s">
        <v>4170</v>
      </c>
      <c r="S386" s="34" t="s">
        <v>4170</v>
      </c>
      <c r="T386" s="34" t="s">
        <v>4170</v>
      </c>
      <c r="U386" s="34" t="s">
        <v>4170</v>
      </c>
      <c r="V386" s="34" t="s">
        <v>4170</v>
      </c>
      <c r="W386" s="34" t="s">
        <v>4170</v>
      </c>
      <c r="X386" s="34" t="s">
        <v>4170</v>
      </c>
      <c r="Y386" s="34" t="s">
        <v>4170</v>
      </c>
      <c r="Z386" s="34" t="s">
        <v>4170</v>
      </c>
      <c r="AB386" s="34" t="s">
        <v>3187</v>
      </c>
      <c r="AD386" s="34" t="s">
        <v>3247</v>
      </c>
      <c r="AG386" s="34" t="s">
        <v>3297</v>
      </c>
      <c r="AH386" s="34" t="s">
        <v>1044</v>
      </c>
      <c r="AI386" s="34" t="s">
        <v>1044</v>
      </c>
      <c r="AJ386" s="34" t="s">
        <v>1044</v>
      </c>
      <c r="AK386" s="34" t="s">
        <v>1041</v>
      </c>
      <c r="AL386" s="34" t="s">
        <v>452</v>
      </c>
      <c r="AQ386" s="34" t="s">
        <v>3375</v>
      </c>
      <c r="AS386" s="34" t="s">
        <v>3423</v>
      </c>
      <c r="AU386" s="34" t="s">
        <v>3432</v>
      </c>
      <c r="AV386" s="34" t="s">
        <v>154</v>
      </c>
      <c r="AW386" s="34" t="s">
        <v>3467</v>
      </c>
      <c r="AX386" s="34" t="s">
        <v>3476</v>
      </c>
      <c r="AY386" s="34" t="s">
        <v>3253</v>
      </c>
      <c r="BB386" s="34" t="s">
        <v>3557</v>
      </c>
      <c r="BC386" s="34" t="s">
        <v>4170</v>
      </c>
      <c r="BD386" s="34" t="s">
        <v>4170</v>
      </c>
      <c r="BE386" s="34" t="s">
        <v>4170</v>
      </c>
      <c r="BF386" s="34" t="s">
        <v>4170</v>
      </c>
      <c r="BG386" s="34" t="s">
        <v>4170</v>
      </c>
      <c r="BH386" s="34" t="s">
        <v>4170</v>
      </c>
      <c r="BI386" s="34" t="s">
        <v>4881</v>
      </c>
      <c r="BJ386" s="34" t="s">
        <v>4170</v>
      </c>
      <c r="BR386" s="34" t="s">
        <v>1044</v>
      </c>
      <c r="BS386" s="34" t="s">
        <v>1044</v>
      </c>
      <c r="CR386" s="34" t="s">
        <v>3657</v>
      </c>
      <c r="CU386" s="34" t="s">
        <v>8067</v>
      </c>
      <c r="CV386" s="34" t="s">
        <v>6692</v>
      </c>
      <c r="CW386" s="34" t="s">
        <v>4226</v>
      </c>
      <c r="CX386" s="34" t="s">
        <v>4542</v>
      </c>
      <c r="CY386" s="34" t="s">
        <v>5453</v>
      </c>
      <c r="DA386" s="34" t="s">
        <v>4556</v>
      </c>
      <c r="DC386" s="34" t="s">
        <v>5096</v>
      </c>
    </row>
    <row r="387" spans="1:110">
      <c r="A387" s="34" t="s">
        <v>6693</v>
      </c>
      <c r="B387" s="34" t="s">
        <v>4881</v>
      </c>
      <c r="C387" s="34">
        <v>32</v>
      </c>
      <c r="D387" s="34" t="s">
        <v>440</v>
      </c>
      <c r="E387" s="34" t="s">
        <v>4881</v>
      </c>
      <c r="F387" s="34" t="s">
        <v>4170</v>
      </c>
      <c r="G387" s="34" t="s">
        <v>4881</v>
      </c>
      <c r="H387" s="34" t="s">
        <v>4170</v>
      </c>
      <c r="I387" s="34" t="s">
        <v>4170</v>
      </c>
      <c r="J387" s="34" t="s">
        <v>4170</v>
      </c>
      <c r="K387" s="34" t="s">
        <v>4170</v>
      </c>
      <c r="L387" s="34" t="s">
        <v>4881</v>
      </c>
      <c r="M387" s="34" t="s">
        <v>1041</v>
      </c>
      <c r="N387" s="34" t="s">
        <v>3155</v>
      </c>
      <c r="O387" s="34" t="s">
        <v>4881</v>
      </c>
      <c r="P387" s="34" t="s">
        <v>4170</v>
      </c>
      <c r="Q387" s="34" t="s">
        <v>4170</v>
      </c>
      <c r="R387" s="34" t="s">
        <v>4170</v>
      </c>
      <c r="S387" s="34" t="s">
        <v>4170</v>
      </c>
      <c r="T387" s="34" t="s">
        <v>4170</v>
      </c>
      <c r="U387" s="34" t="s">
        <v>4170</v>
      </c>
      <c r="V387" s="34" t="s">
        <v>4170</v>
      </c>
      <c r="W387" s="34" t="s">
        <v>4170</v>
      </c>
      <c r="X387" s="34" t="s">
        <v>4170</v>
      </c>
      <c r="Y387" s="34" t="s">
        <v>4170</v>
      </c>
      <c r="Z387" s="34" t="s">
        <v>4170</v>
      </c>
      <c r="AB387" s="34" t="s">
        <v>3187</v>
      </c>
      <c r="AD387" s="34" t="s">
        <v>3238</v>
      </c>
      <c r="AG387" s="34" t="s">
        <v>3291</v>
      </c>
      <c r="AH387" s="34" t="s">
        <v>1041</v>
      </c>
      <c r="AI387" s="34" t="s">
        <v>1044</v>
      </c>
      <c r="AJ387" s="34" t="s">
        <v>1044</v>
      </c>
      <c r="AQ387" s="34" t="s">
        <v>3399</v>
      </c>
      <c r="AS387" s="34" t="s">
        <v>3426</v>
      </c>
      <c r="AU387" s="34" t="s">
        <v>3441</v>
      </c>
      <c r="AV387" s="34" t="s">
        <v>3449</v>
      </c>
      <c r="AW387" s="34" t="s">
        <v>3452</v>
      </c>
      <c r="AX387" s="34" t="s">
        <v>3473</v>
      </c>
      <c r="AY387" s="34" t="s">
        <v>3487</v>
      </c>
      <c r="BB387" s="34" t="s">
        <v>3557</v>
      </c>
      <c r="BC387" s="34" t="s">
        <v>4170</v>
      </c>
      <c r="BD387" s="34" t="s">
        <v>4170</v>
      </c>
      <c r="BE387" s="34" t="s">
        <v>4170</v>
      </c>
      <c r="BF387" s="34" t="s">
        <v>4170</v>
      </c>
      <c r="BG387" s="34" t="s">
        <v>4170</v>
      </c>
      <c r="BH387" s="34" t="s">
        <v>4170</v>
      </c>
      <c r="BI387" s="34" t="s">
        <v>4881</v>
      </c>
      <c r="BJ387" s="34" t="s">
        <v>4170</v>
      </c>
      <c r="BR387" s="34" t="s">
        <v>1044</v>
      </c>
      <c r="BS387" s="34" t="s">
        <v>1044</v>
      </c>
      <c r="CR387" s="34" t="s">
        <v>3657</v>
      </c>
      <c r="CU387" s="34" t="s">
        <v>8068</v>
      </c>
      <c r="CV387" s="34" t="s">
        <v>6694</v>
      </c>
      <c r="CW387" s="34" t="s">
        <v>4226</v>
      </c>
      <c r="CX387" s="34" t="s">
        <v>4539</v>
      </c>
      <c r="CY387" s="34" t="s">
        <v>5446</v>
      </c>
      <c r="CZ387" s="34" t="s">
        <v>4556</v>
      </c>
      <c r="DA387" s="34" t="s">
        <v>4556</v>
      </c>
      <c r="DC387" s="34" t="s">
        <v>5096</v>
      </c>
      <c r="DF387" s="34" t="s">
        <v>5992</v>
      </c>
    </row>
    <row r="388" spans="1:110">
      <c r="A388" s="34" t="s">
        <v>6693</v>
      </c>
      <c r="B388" s="34" t="s">
        <v>4609</v>
      </c>
      <c r="C388" s="34">
        <v>9</v>
      </c>
      <c r="D388" s="34" t="s">
        <v>442</v>
      </c>
      <c r="E388" s="34" t="s">
        <v>4170</v>
      </c>
      <c r="F388" s="34" t="s">
        <v>4881</v>
      </c>
      <c r="G388" s="34" t="s">
        <v>4170</v>
      </c>
      <c r="H388" s="34" t="s">
        <v>4170</v>
      </c>
      <c r="I388" s="34" t="s">
        <v>4170</v>
      </c>
      <c r="J388" s="34" t="s">
        <v>4881</v>
      </c>
      <c r="K388" s="34" t="s">
        <v>4170</v>
      </c>
      <c r="L388" s="34" t="s">
        <v>4170</v>
      </c>
      <c r="N388" s="34" t="s">
        <v>3155</v>
      </c>
      <c r="O388" s="34" t="s">
        <v>4881</v>
      </c>
      <c r="P388" s="34" t="s">
        <v>4170</v>
      </c>
      <c r="Q388" s="34" t="s">
        <v>4170</v>
      </c>
      <c r="R388" s="34" t="s">
        <v>4170</v>
      </c>
      <c r="S388" s="34" t="s">
        <v>4170</v>
      </c>
      <c r="T388" s="34" t="s">
        <v>4170</v>
      </c>
      <c r="U388" s="34" t="s">
        <v>4170</v>
      </c>
      <c r="V388" s="34" t="s">
        <v>4170</v>
      </c>
      <c r="W388" s="34" t="s">
        <v>4170</v>
      </c>
      <c r="X388" s="34" t="s">
        <v>4170</v>
      </c>
      <c r="Y388" s="34" t="s">
        <v>4170</v>
      </c>
      <c r="Z388" s="34" t="s">
        <v>4170</v>
      </c>
      <c r="AB388" s="34" t="s">
        <v>3187</v>
      </c>
      <c r="AE388" s="34" t="s">
        <v>3259</v>
      </c>
      <c r="BB388" s="34" t="s">
        <v>3539</v>
      </c>
      <c r="BC388" s="34" t="s">
        <v>4881</v>
      </c>
      <c r="BD388" s="34" t="s">
        <v>4170</v>
      </c>
      <c r="BE388" s="34" t="s">
        <v>4170</v>
      </c>
      <c r="BF388" s="34" t="s">
        <v>4170</v>
      </c>
      <c r="BG388" s="34" t="s">
        <v>4170</v>
      </c>
      <c r="BH388" s="34" t="s">
        <v>4170</v>
      </c>
      <c r="BI388" s="34" t="s">
        <v>4170</v>
      </c>
      <c r="BJ388" s="34" t="s">
        <v>4170</v>
      </c>
      <c r="BK388" s="34" t="s">
        <v>3561</v>
      </c>
      <c r="BQ388" s="34" t="s">
        <v>1044</v>
      </c>
      <c r="BR388" s="34" t="s">
        <v>1044</v>
      </c>
      <c r="BS388" s="34" t="s">
        <v>1044</v>
      </c>
      <c r="CR388" s="34" t="s">
        <v>3657</v>
      </c>
      <c r="CU388" s="34" t="s">
        <v>8069</v>
      </c>
      <c r="CV388" s="34" t="s">
        <v>6694</v>
      </c>
      <c r="CW388" s="34" t="s">
        <v>4226</v>
      </c>
      <c r="CX388" s="34" t="s">
        <v>4619</v>
      </c>
      <c r="CY388" s="34" t="s">
        <v>5454</v>
      </c>
      <c r="DB388" s="34" t="s">
        <v>1046</v>
      </c>
      <c r="DC388" s="34" t="s">
        <v>5096</v>
      </c>
      <c r="DE388" s="34" t="s">
        <v>4649</v>
      </c>
      <c r="DF388" s="34" t="s">
        <v>5992</v>
      </c>
    </row>
    <row r="389" spans="1:110">
      <c r="A389" s="34" t="s">
        <v>6695</v>
      </c>
      <c r="B389" s="34" t="s">
        <v>4881</v>
      </c>
      <c r="C389" s="34">
        <v>40</v>
      </c>
      <c r="D389" s="34" t="s">
        <v>440</v>
      </c>
      <c r="E389" s="34" t="s">
        <v>4881</v>
      </c>
      <c r="F389" s="34" t="s">
        <v>4170</v>
      </c>
      <c r="G389" s="34" t="s">
        <v>4881</v>
      </c>
      <c r="H389" s="34" t="s">
        <v>4170</v>
      </c>
      <c r="I389" s="34" t="s">
        <v>4170</v>
      </c>
      <c r="J389" s="34" t="s">
        <v>4170</v>
      </c>
      <c r="K389" s="34" t="s">
        <v>4170</v>
      </c>
      <c r="L389" s="34" t="s">
        <v>4881</v>
      </c>
      <c r="M389" s="34" t="s">
        <v>1041</v>
      </c>
      <c r="N389" s="34" t="s">
        <v>3155</v>
      </c>
      <c r="O389" s="34" t="s">
        <v>4881</v>
      </c>
      <c r="P389" s="34" t="s">
        <v>4170</v>
      </c>
      <c r="Q389" s="34" t="s">
        <v>4170</v>
      </c>
      <c r="R389" s="34" t="s">
        <v>4170</v>
      </c>
      <c r="S389" s="34" t="s">
        <v>4170</v>
      </c>
      <c r="T389" s="34" t="s">
        <v>4170</v>
      </c>
      <c r="U389" s="34" t="s">
        <v>4170</v>
      </c>
      <c r="V389" s="34" t="s">
        <v>4170</v>
      </c>
      <c r="W389" s="34" t="s">
        <v>4170</v>
      </c>
      <c r="X389" s="34" t="s">
        <v>4170</v>
      </c>
      <c r="Y389" s="34" t="s">
        <v>4170</v>
      </c>
      <c r="Z389" s="34" t="s">
        <v>4170</v>
      </c>
      <c r="AB389" s="34" t="s">
        <v>3187</v>
      </c>
      <c r="AD389" s="34" t="s">
        <v>3244</v>
      </c>
      <c r="AG389" s="34" t="s">
        <v>3309</v>
      </c>
      <c r="AH389" s="34" t="s">
        <v>1044</v>
      </c>
      <c r="AI389" s="34" t="s">
        <v>1044</v>
      </c>
      <c r="AJ389" s="34" t="s">
        <v>1044</v>
      </c>
      <c r="AK389" s="34" t="s">
        <v>1044</v>
      </c>
      <c r="AM389" s="34" t="s">
        <v>1044</v>
      </c>
      <c r="AN389" s="34" t="s">
        <v>3335</v>
      </c>
      <c r="AP389" s="34" t="s">
        <v>1044</v>
      </c>
      <c r="AY389" s="34" t="s">
        <v>3529</v>
      </c>
      <c r="BA389" s="34" t="s">
        <v>1044</v>
      </c>
      <c r="BB389" s="34" t="s">
        <v>3557</v>
      </c>
      <c r="BC389" s="34" t="s">
        <v>4170</v>
      </c>
      <c r="BD389" s="34" t="s">
        <v>4170</v>
      </c>
      <c r="BE389" s="34" t="s">
        <v>4170</v>
      </c>
      <c r="BF389" s="34" t="s">
        <v>4170</v>
      </c>
      <c r="BG389" s="34" t="s">
        <v>4170</v>
      </c>
      <c r="BH389" s="34" t="s">
        <v>4170</v>
      </c>
      <c r="BI389" s="34" t="s">
        <v>4881</v>
      </c>
      <c r="BJ389" s="34" t="s">
        <v>4170</v>
      </c>
      <c r="BR389" s="34" t="s">
        <v>1044</v>
      </c>
      <c r="BS389" s="34" t="s">
        <v>1041</v>
      </c>
      <c r="BT389" s="34" t="s">
        <v>1041</v>
      </c>
      <c r="BW389" s="34" t="s">
        <v>1041</v>
      </c>
      <c r="CQ389" s="34" t="s">
        <v>3645</v>
      </c>
      <c r="CR389" s="34" t="s">
        <v>3657</v>
      </c>
      <c r="CU389" s="34" t="s">
        <v>8070</v>
      </c>
      <c r="CV389" s="34" t="s">
        <v>6696</v>
      </c>
      <c r="CW389" s="34" t="s">
        <v>4226</v>
      </c>
      <c r="CX389" s="34" t="s">
        <v>4542</v>
      </c>
      <c r="CY389" s="34" t="s">
        <v>5447</v>
      </c>
      <c r="CZ389" s="34" t="s">
        <v>4560</v>
      </c>
      <c r="DA389" s="34" t="s">
        <v>4560</v>
      </c>
      <c r="DC389" s="34" t="s">
        <v>5096</v>
      </c>
    </row>
    <row r="390" spans="1:110">
      <c r="A390" s="34" t="s">
        <v>6695</v>
      </c>
      <c r="B390" s="34" t="s">
        <v>4609</v>
      </c>
      <c r="C390" s="34">
        <v>5</v>
      </c>
      <c r="D390" s="34" t="s">
        <v>442</v>
      </c>
      <c r="E390" s="34" t="s">
        <v>4170</v>
      </c>
      <c r="F390" s="34" t="s">
        <v>4881</v>
      </c>
      <c r="G390" s="34" t="s">
        <v>4170</v>
      </c>
      <c r="H390" s="34" t="s">
        <v>4170</v>
      </c>
      <c r="I390" s="34" t="s">
        <v>4170</v>
      </c>
      <c r="J390" s="34" t="s">
        <v>4881</v>
      </c>
      <c r="K390" s="34" t="s">
        <v>4170</v>
      </c>
      <c r="L390" s="34" t="s">
        <v>4170</v>
      </c>
      <c r="N390" s="34" t="s">
        <v>3155</v>
      </c>
      <c r="O390" s="34" t="s">
        <v>4881</v>
      </c>
      <c r="P390" s="34" t="s">
        <v>4170</v>
      </c>
      <c r="Q390" s="34" t="s">
        <v>4170</v>
      </c>
      <c r="R390" s="34" t="s">
        <v>4170</v>
      </c>
      <c r="S390" s="34" t="s">
        <v>4170</v>
      </c>
      <c r="T390" s="34" t="s">
        <v>4170</v>
      </c>
      <c r="U390" s="34" t="s">
        <v>4170</v>
      </c>
      <c r="V390" s="34" t="s">
        <v>4170</v>
      </c>
      <c r="W390" s="34" t="s">
        <v>4170</v>
      </c>
      <c r="X390" s="34" t="s">
        <v>4170</v>
      </c>
      <c r="Y390" s="34" t="s">
        <v>4170</v>
      </c>
      <c r="Z390" s="34" t="s">
        <v>4170</v>
      </c>
      <c r="AB390" s="34" t="s">
        <v>3187</v>
      </c>
      <c r="AE390" s="34" t="s">
        <v>452</v>
      </c>
      <c r="AF390" s="34" t="s">
        <v>8071</v>
      </c>
      <c r="BB390" s="34" t="s">
        <v>7786</v>
      </c>
      <c r="BC390" s="34" t="s">
        <v>4170</v>
      </c>
      <c r="BD390" s="34" t="s">
        <v>4170</v>
      </c>
      <c r="BE390" s="34" t="s">
        <v>4170</v>
      </c>
      <c r="BF390" s="34" t="s">
        <v>4881</v>
      </c>
      <c r="BG390" s="34" t="s">
        <v>4881</v>
      </c>
      <c r="BH390" s="34" t="s">
        <v>4881</v>
      </c>
      <c r="BI390" s="34" t="s">
        <v>4170</v>
      </c>
      <c r="BJ390" s="34" t="s">
        <v>4170</v>
      </c>
      <c r="BN390" s="34" t="s">
        <v>3561</v>
      </c>
      <c r="BO390" s="34" t="s">
        <v>3561</v>
      </c>
      <c r="BP390" s="34" t="s">
        <v>3561</v>
      </c>
      <c r="BQ390" s="34" t="s">
        <v>1044</v>
      </c>
      <c r="BR390" s="34" t="s">
        <v>1041</v>
      </c>
      <c r="BS390" s="34" t="s">
        <v>1044</v>
      </c>
      <c r="CR390" s="34" t="s">
        <v>3657</v>
      </c>
      <c r="CU390" s="34" t="s">
        <v>8072</v>
      </c>
      <c r="CV390" s="34" t="s">
        <v>6696</v>
      </c>
      <c r="CW390" s="34" t="s">
        <v>4226</v>
      </c>
      <c r="CX390" s="34" t="s">
        <v>4608</v>
      </c>
      <c r="CY390" s="34" t="s">
        <v>5450</v>
      </c>
      <c r="DB390" s="34" t="s">
        <v>1046</v>
      </c>
      <c r="DC390" s="34" t="s">
        <v>5096</v>
      </c>
      <c r="DE390" s="34" t="s">
        <v>4649</v>
      </c>
    </row>
    <row r="391" spans="1:110">
      <c r="A391" s="34" t="s">
        <v>6695</v>
      </c>
      <c r="B391" s="34" t="s">
        <v>4848</v>
      </c>
      <c r="C391" s="34">
        <v>12</v>
      </c>
      <c r="D391" s="34" t="s">
        <v>442</v>
      </c>
      <c r="E391" s="34" t="s">
        <v>4170</v>
      </c>
      <c r="F391" s="34" t="s">
        <v>4881</v>
      </c>
      <c r="G391" s="34" t="s">
        <v>4170</v>
      </c>
      <c r="H391" s="34" t="s">
        <v>4170</v>
      </c>
      <c r="I391" s="34" t="s">
        <v>4170</v>
      </c>
      <c r="J391" s="34" t="s">
        <v>4881</v>
      </c>
      <c r="K391" s="34" t="s">
        <v>4170</v>
      </c>
      <c r="L391" s="34" t="s">
        <v>4170</v>
      </c>
      <c r="N391" s="34" t="s">
        <v>3155</v>
      </c>
      <c r="O391" s="34" t="s">
        <v>4881</v>
      </c>
      <c r="P391" s="34" t="s">
        <v>4170</v>
      </c>
      <c r="Q391" s="34" t="s">
        <v>4170</v>
      </c>
      <c r="R391" s="34" t="s">
        <v>4170</v>
      </c>
      <c r="S391" s="34" t="s">
        <v>4170</v>
      </c>
      <c r="T391" s="34" t="s">
        <v>4170</v>
      </c>
      <c r="U391" s="34" t="s">
        <v>4170</v>
      </c>
      <c r="V391" s="34" t="s">
        <v>4170</v>
      </c>
      <c r="W391" s="34" t="s">
        <v>4170</v>
      </c>
      <c r="X391" s="34" t="s">
        <v>4170</v>
      </c>
      <c r="Y391" s="34" t="s">
        <v>4170</v>
      </c>
      <c r="Z391" s="34" t="s">
        <v>4170</v>
      </c>
      <c r="AB391" s="34" t="s">
        <v>3187</v>
      </c>
      <c r="AE391" s="34" t="s">
        <v>3262</v>
      </c>
      <c r="BB391" s="34" t="s">
        <v>3557</v>
      </c>
      <c r="BC391" s="34" t="s">
        <v>4170</v>
      </c>
      <c r="BD391" s="34" t="s">
        <v>4170</v>
      </c>
      <c r="BE391" s="34" t="s">
        <v>4170</v>
      </c>
      <c r="BF391" s="34" t="s">
        <v>4170</v>
      </c>
      <c r="BG391" s="34" t="s">
        <v>4170</v>
      </c>
      <c r="BH391" s="34" t="s">
        <v>4170</v>
      </c>
      <c r="BI391" s="34" t="s">
        <v>4881</v>
      </c>
      <c r="BJ391" s="34" t="s">
        <v>4170</v>
      </c>
      <c r="BR391" s="34" t="s">
        <v>1044</v>
      </c>
      <c r="BS391" s="34" t="s">
        <v>1041</v>
      </c>
      <c r="BT391" s="34" t="s">
        <v>1041</v>
      </c>
      <c r="BW391" s="34" t="s">
        <v>1041</v>
      </c>
      <c r="CQ391" s="34" t="s">
        <v>3645</v>
      </c>
      <c r="CR391" s="34" t="s">
        <v>3657</v>
      </c>
      <c r="CU391" s="34" t="s">
        <v>8073</v>
      </c>
      <c r="CV391" s="34" t="s">
        <v>6696</v>
      </c>
      <c r="CW391" s="34" t="s">
        <v>4226</v>
      </c>
      <c r="CX391" s="34" t="s">
        <v>4611</v>
      </c>
      <c r="CY391" s="34" t="s">
        <v>5451</v>
      </c>
      <c r="DC391" s="34" t="s">
        <v>5096</v>
      </c>
      <c r="DE391" s="34" t="s">
        <v>4649</v>
      </c>
    </row>
    <row r="392" spans="1:110">
      <c r="A392" s="34" t="s">
        <v>6695</v>
      </c>
      <c r="B392" s="34" t="s">
        <v>4626</v>
      </c>
      <c r="C392" s="34">
        <v>42</v>
      </c>
      <c r="D392" s="34" t="s">
        <v>442</v>
      </c>
      <c r="E392" s="34" t="s">
        <v>4170</v>
      </c>
      <c r="F392" s="34" t="s">
        <v>4881</v>
      </c>
      <c r="G392" s="34" t="s">
        <v>4170</v>
      </c>
      <c r="H392" s="34" t="s">
        <v>4881</v>
      </c>
      <c r="I392" s="34" t="s">
        <v>4170</v>
      </c>
      <c r="J392" s="34" t="s">
        <v>4170</v>
      </c>
      <c r="K392" s="34" t="s">
        <v>4170</v>
      </c>
      <c r="L392" s="34" t="s">
        <v>4170</v>
      </c>
      <c r="M392" s="34" t="s">
        <v>1041</v>
      </c>
      <c r="N392" s="34" t="s">
        <v>3155</v>
      </c>
      <c r="O392" s="34" t="s">
        <v>4881</v>
      </c>
      <c r="P392" s="34" t="s">
        <v>4170</v>
      </c>
      <c r="Q392" s="34" t="s">
        <v>4170</v>
      </c>
      <c r="R392" s="34" t="s">
        <v>4170</v>
      </c>
      <c r="S392" s="34" t="s">
        <v>4170</v>
      </c>
      <c r="T392" s="34" t="s">
        <v>4170</v>
      </c>
      <c r="U392" s="34" t="s">
        <v>4170</v>
      </c>
      <c r="V392" s="34" t="s">
        <v>4170</v>
      </c>
      <c r="W392" s="34" t="s">
        <v>4170</v>
      </c>
      <c r="X392" s="34" t="s">
        <v>4170</v>
      </c>
      <c r="Y392" s="34" t="s">
        <v>4170</v>
      </c>
      <c r="Z392" s="34" t="s">
        <v>4170</v>
      </c>
      <c r="AB392" s="34" t="s">
        <v>3187</v>
      </c>
      <c r="AD392" s="34" t="s">
        <v>3244</v>
      </c>
      <c r="AG392" s="34" t="s">
        <v>3297</v>
      </c>
      <c r="AH392" s="34" t="s">
        <v>1044</v>
      </c>
      <c r="AI392" s="34" t="s">
        <v>1044</v>
      </c>
      <c r="AJ392" s="34" t="s">
        <v>1044</v>
      </c>
      <c r="AK392" s="34" t="s">
        <v>1041</v>
      </c>
      <c r="AL392" s="34" t="s">
        <v>452</v>
      </c>
      <c r="AQ392" s="34" t="s">
        <v>3375</v>
      </c>
      <c r="AS392" s="34" t="s">
        <v>3423</v>
      </c>
      <c r="AU392" s="34" t="s">
        <v>3432</v>
      </c>
      <c r="AV392" s="34" t="s">
        <v>154</v>
      </c>
      <c r="AW392" s="34" t="s">
        <v>3467</v>
      </c>
      <c r="AX392" s="34" t="s">
        <v>3476</v>
      </c>
      <c r="AY392" s="34" t="s">
        <v>3253</v>
      </c>
      <c r="BB392" s="34" t="s">
        <v>3557</v>
      </c>
      <c r="BC392" s="34" t="s">
        <v>4170</v>
      </c>
      <c r="BD392" s="34" t="s">
        <v>4170</v>
      </c>
      <c r="BE392" s="34" t="s">
        <v>4170</v>
      </c>
      <c r="BF392" s="34" t="s">
        <v>4170</v>
      </c>
      <c r="BG392" s="34" t="s">
        <v>4170</v>
      </c>
      <c r="BH392" s="34" t="s">
        <v>4170</v>
      </c>
      <c r="BI392" s="34" t="s">
        <v>4881</v>
      </c>
      <c r="BJ392" s="34" t="s">
        <v>4170</v>
      </c>
      <c r="BR392" s="34" t="s">
        <v>1044</v>
      </c>
      <c r="BS392" s="34" t="s">
        <v>1041</v>
      </c>
      <c r="BT392" s="34" t="s">
        <v>1041</v>
      </c>
      <c r="BW392" s="34" t="s">
        <v>1041</v>
      </c>
      <c r="CQ392" s="34" t="s">
        <v>3645</v>
      </c>
      <c r="CR392" s="34" t="s">
        <v>3657</v>
      </c>
      <c r="CU392" s="34" t="s">
        <v>8074</v>
      </c>
      <c r="CV392" s="34" t="s">
        <v>6696</v>
      </c>
      <c r="CW392" s="34" t="s">
        <v>4226</v>
      </c>
      <c r="CX392" s="34" t="s">
        <v>4542</v>
      </c>
      <c r="CY392" s="34" t="s">
        <v>5453</v>
      </c>
      <c r="DA392" s="34" t="s">
        <v>4556</v>
      </c>
      <c r="DC392" s="34" t="s">
        <v>5096</v>
      </c>
    </row>
    <row r="393" spans="1:110">
      <c r="A393" s="34" t="s">
        <v>6697</v>
      </c>
      <c r="B393" s="34" t="s">
        <v>4881</v>
      </c>
      <c r="C393" s="34">
        <v>40</v>
      </c>
      <c r="D393" s="34" t="s">
        <v>440</v>
      </c>
      <c r="E393" s="34" t="s">
        <v>4881</v>
      </c>
      <c r="F393" s="34" t="s">
        <v>4170</v>
      </c>
      <c r="G393" s="34" t="s">
        <v>4881</v>
      </c>
      <c r="H393" s="34" t="s">
        <v>4170</v>
      </c>
      <c r="I393" s="34" t="s">
        <v>4170</v>
      </c>
      <c r="J393" s="34" t="s">
        <v>4170</v>
      </c>
      <c r="K393" s="34" t="s">
        <v>4170</v>
      </c>
      <c r="L393" s="34" t="s">
        <v>4881</v>
      </c>
      <c r="M393" s="34" t="s">
        <v>1041</v>
      </c>
      <c r="N393" s="34" t="s">
        <v>3155</v>
      </c>
      <c r="O393" s="34" t="s">
        <v>4881</v>
      </c>
      <c r="P393" s="34" t="s">
        <v>4170</v>
      </c>
      <c r="Q393" s="34" t="s">
        <v>4170</v>
      </c>
      <c r="R393" s="34" t="s">
        <v>4170</v>
      </c>
      <c r="S393" s="34" t="s">
        <v>4170</v>
      </c>
      <c r="T393" s="34" t="s">
        <v>4170</v>
      </c>
      <c r="U393" s="34" t="s">
        <v>4170</v>
      </c>
      <c r="V393" s="34" t="s">
        <v>4170</v>
      </c>
      <c r="W393" s="34" t="s">
        <v>4170</v>
      </c>
      <c r="X393" s="34" t="s">
        <v>4170</v>
      </c>
      <c r="Y393" s="34" t="s">
        <v>4170</v>
      </c>
      <c r="Z393" s="34" t="s">
        <v>4170</v>
      </c>
      <c r="AB393" s="34" t="s">
        <v>3187</v>
      </c>
      <c r="AD393" s="34" t="s">
        <v>3235</v>
      </c>
      <c r="AG393" s="34" t="s">
        <v>3309</v>
      </c>
      <c r="AH393" s="34" t="s">
        <v>1044</v>
      </c>
      <c r="AI393" s="34" t="s">
        <v>1044</v>
      </c>
      <c r="AJ393" s="34" t="s">
        <v>1044</v>
      </c>
      <c r="AK393" s="34" t="s">
        <v>1044</v>
      </c>
      <c r="AM393" s="34" t="s">
        <v>1044</v>
      </c>
      <c r="AN393" s="34" t="s">
        <v>3335</v>
      </c>
      <c r="AP393" s="34" t="s">
        <v>1044</v>
      </c>
      <c r="AY393" s="34" t="s">
        <v>3487</v>
      </c>
      <c r="BA393" s="34" t="s">
        <v>1044</v>
      </c>
      <c r="BB393" s="34" t="s">
        <v>3557</v>
      </c>
      <c r="BC393" s="34" t="s">
        <v>4170</v>
      </c>
      <c r="BD393" s="34" t="s">
        <v>4170</v>
      </c>
      <c r="BE393" s="34" t="s">
        <v>4170</v>
      </c>
      <c r="BF393" s="34" t="s">
        <v>4170</v>
      </c>
      <c r="BG393" s="34" t="s">
        <v>4170</v>
      </c>
      <c r="BH393" s="34" t="s">
        <v>4170</v>
      </c>
      <c r="BI393" s="34" t="s">
        <v>4881</v>
      </c>
      <c r="BJ393" s="34" t="s">
        <v>4170</v>
      </c>
      <c r="BR393" s="34" t="s">
        <v>1041</v>
      </c>
      <c r="BS393" s="34" t="s">
        <v>1044</v>
      </c>
      <c r="CR393" s="34" t="s">
        <v>3657</v>
      </c>
      <c r="CU393" s="34" t="s">
        <v>8075</v>
      </c>
      <c r="CV393" s="34" t="s">
        <v>6698</v>
      </c>
      <c r="CW393" s="34" t="s">
        <v>4226</v>
      </c>
      <c r="CX393" s="34" t="s">
        <v>4542</v>
      </c>
      <c r="CY393" s="34" t="s">
        <v>5447</v>
      </c>
      <c r="CZ393" s="34" t="s">
        <v>4560</v>
      </c>
      <c r="DA393" s="34" t="s">
        <v>4560</v>
      </c>
      <c r="DC393" s="34" t="s">
        <v>5096</v>
      </c>
      <c r="DF393" s="34" t="s">
        <v>5992</v>
      </c>
    </row>
    <row r="394" spans="1:110">
      <c r="A394" s="34" t="s">
        <v>6697</v>
      </c>
      <c r="B394" s="34" t="s">
        <v>4609</v>
      </c>
      <c r="C394" s="34">
        <v>9</v>
      </c>
      <c r="D394" s="34" t="s">
        <v>440</v>
      </c>
      <c r="E394" s="34" t="s">
        <v>4881</v>
      </c>
      <c r="F394" s="34" t="s">
        <v>4170</v>
      </c>
      <c r="G394" s="34" t="s">
        <v>4170</v>
      </c>
      <c r="H394" s="34" t="s">
        <v>4170</v>
      </c>
      <c r="I394" s="34" t="s">
        <v>4881</v>
      </c>
      <c r="J394" s="34" t="s">
        <v>4170</v>
      </c>
      <c r="K394" s="34" t="s">
        <v>4170</v>
      </c>
      <c r="L394" s="34" t="s">
        <v>4170</v>
      </c>
      <c r="N394" s="34" t="s">
        <v>3155</v>
      </c>
      <c r="O394" s="34" t="s">
        <v>4881</v>
      </c>
      <c r="P394" s="34" t="s">
        <v>4170</v>
      </c>
      <c r="Q394" s="34" t="s">
        <v>4170</v>
      </c>
      <c r="R394" s="34" t="s">
        <v>4170</v>
      </c>
      <c r="S394" s="34" t="s">
        <v>4170</v>
      </c>
      <c r="T394" s="34" t="s">
        <v>4170</v>
      </c>
      <c r="U394" s="34" t="s">
        <v>4170</v>
      </c>
      <c r="V394" s="34" t="s">
        <v>4170</v>
      </c>
      <c r="W394" s="34" t="s">
        <v>4170</v>
      </c>
      <c r="X394" s="34" t="s">
        <v>4170</v>
      </c>
      <c r="Y394" s="34" t="s">
        <v>4170</v>
      </c>
      <c r="Z394" s="34" t="s">
        <v>4170</v>
      </c>
      <c r="AB394" s="34" t="s">
        <v>3187</v>
      </c>
      <c r="AE394" s="34" t="s">
        <v>3259</v>
      </c>
      <c r="BB394" s="34" t="s">
        <v>3551</v>
      </c>
      <c r="BC394" s="34" t="s">
        <v>4170</v>
      </c>
      <c r="BD394" s="34" t="s">
        <v>4170</v>
      </c>
      <c r="BE394" s="34" t="s">
        <v>4170</v>
      </c>
      <c r="BF394" s="34" t="s">
        <v>4170</v>
      </c>
      <c r="BG394" s="34" t="s">
        <v>4881</v>
      </c>
      <c r="BH394" s="34" t="s">
        <v>4170</v>
      </c>
      <c r="BI394" s="34" t="s">
        <v>4170</v>
      </c>
      <c r="BJ394" s="34" t="s">
        <v>4170</v>
      </c>
      <c r="BO394" s="34" t="s">
        <v>3567</v>
      </c>
      <c r="BQ394" s="34" t="s">
        <v>3571</v>
      </c>
      <c r="BR394" s="34" t="s">
        <v>1041</v>
      </c>
      <c r="BS394" s="34" t="s">
        <v>1044</v>
      </c>
      <c r="CR394" s="34" t="s">
        <v>3657</v>
      </c>
      <c r="CU394" s="34" t="s">
        <v>8076</v>
      </c>
      <c r="CV394" s="34" t="s">
        <v>6698</v>
      </c>
      <c r="CW394" s="34" t="s">
        <v>4226</v>
      </c>
      <c r="CX394" s="34" t="s">
        <v>4619</v>
      </c>
      <c r="CY394" s="34" t="s">
        <v>5448</v>
      </c>
      <c r="DB394" s="34" t="s">
        <v>1043</v>
      </c>
      <c r="DC394" s="34" t="s">
        <v>5094</v>
      </c>
      <c r="DE394" s="34" t="s">
        <v>4649</v>
      </c>
      <c r="DF394" s="34" t="s">
        <v>5992</v>
      </c>
    </row>
    <row r="395" spans="1:110">
      <c r="A395" s="34" t="s">
        <v>6697</v>
      </c>
      <c r="B395" s="34" t="s">
        <v>4848</v>
      </c>
      <c r="C395" s="34">
        <v>15</v>
      </c>
      <c r="D395" s="34" t="s">
        <v>442</v>
      </c>
      <c r="E395" s="34" t="s">
        <v>4170</v>
      </c>
      <c r="F395" s="34" t="s">
        <v>4881</v>
      </c>
      <c r="G395" s="34" t="s">
        <v>4170</v>
      </c>
      <c r="H395" s="34" t="s">
        <v>4170</v>
      </c>
      <c r="I395" s="34" t="s">
        <v>4170</v>
      </c>
      <c r="J395" s="34" t="s">
        <v>4881</v>
      </c>
      <c r="K395" s="34" t="s">
        <v>4170</v>
      </c>
      <c r="L395" s="34" t="s">
        <v>4170</v>
      </c>
      <c r="M395" s="34" t="s">
        <v>1044</v>
      </c>
      <c r="N395" s="34" t="s">
        <v>3155</v>
      </c>
      <c r="O395" s="34" t="s">
        <v>4881</v>
      </c>
      <c r="P395" s="34" t="s">
        <v>4170</v>
      </c>
      <c r="Q395" s="34" t="s">
        <v>4170</v>
      </c>
      <c r="R395" s="34" t="s">
        <v>4170</v>
      </c>
      <c r="S395" s="34" t="s">
        <v>4170</v>
      </c>
      <c r="T395" s="34" t="s">
        <v>4170</v>
      </c>
      <c r="U395" s="34" t="s">
        <v>4170</v>
      </c>
      <c r="V395" s="34" t="s">
        <v>4170</v>
      </c>
      <c r="W395" s="34" t="s">
        <v>4170</v>
      </c>
      <c r="X395" s="34" t="s">
        <v>4170</v>
      </c>
      <c r="Y395" s="34" t="s">
        <v>4170</v>
      </c>
      <c r="Z395" s="34" t="s">
        <v>4170</v>
      </c>
      <c r="AB395" s="34" t="s">
        <v>3187</v>
      </c>
      <c r="AD395" s="34" t="s">
        <v>3229</v>
      </c>
      <c r="AE395" s="34" t="s">
        <v>3265</v>
      </c>
      <c r="AG395" s="34" t="s">
        <v>3306</v>
      </c>
      <c r="AH395" s="34" t="s">
        <v>1044</v>
      </c>
      <c r="AI395" s="34" t="s">
        <v>1044</v>
      </c>
      <c r="AJ395" s="34" t="s">
        <v>1044</v>
      </c>
      <c r="AK395" s="34" t="s">
        <v>1044</v>
      </c>
      <c r="AM395" s="34" t="s">
        <v>1044</v>
      </c>
      <c r="AN395" s="34" t="s">
        <v>3341</v>
      </c>
      <c r="AP395" s="34" t="s">
        <v>1044</v>
      </c>
      <c r="AY395" s="34" t="s">
        <v>3487</v>
      </c>
      <c r="BA395" s="34" t="s">
        <v>1044</v>
      </c>
      <c r="BB395" s="34" t="s">
        <v>3557</v>
      </c>
      <c r="BC395" s="34" t="s">
        <v>4170</v>
      </c>
      <c r="BD395" s="34" t="s">
        <v>4170</v>
      </c>
      <c r="BE395" s="34" t="s">
        <v>4170</v>
      </c>
      <c r="BF395" s="34" t="s">
        <v>4170</v>
      </c>
      <c r="BG395" s="34" t="s">
        <v>4170</v>
      </c>
      <c r="BH395" s="34" t="s">
        <v>4170</v>
      </c>
      <c r="BI395" s="34" t="s">
        <v>4881</v>
      </c>
      <c r="BJ395" s="34" t="s">
        <v>4170</v>
      </c>
      <c r="BR395" s="34" t="s">
        <v>1044</v>
      </c>
      <c r="BS395" s="34" t="s">
        <v>1044</v>
      </c>
      <c r="CR395" s="34" t="s">
        <v>3657</v>
      </c>
      <c r="CU395" s="34" t="s">
        <v>8077</v>
      </c>
      <c r="CV395" s="34" t="s">
        <v>6698</v>
      </c>
      <c r="CW395" s="34" t="s">
        <v>4226</v>
      </c>
      <c r="CX395" s="34" t="s">
        <v>4611</v>
      </c>
      <c r="CY395" s="34" t="s">
        <v>5451</v>
      </c>
      <c r="DA395" s="34" t="s">
        <v>4560</v>
      </c>
      <c r="DC395" s="34" t="s">
        <v>5096</v>
      </c>
      <c r="DD395" s="34" t="s">
        <v>6185</v>
      </c>
      <c r="DE395" s="34" t="s">
        <v>4649</v>
      </c>
      <c r="DF395" s="34" t="s">
        <v>5992</v>
      </c>
    </row>
    <row r="396" spans="1:110">
      <c r="A396" s="34" t="s">
        <v>6697</v>
      </c>
      <c r="B396" s="34" t="s">
        <v>4626</v>
      </c>
      <c r="C396" s="34">
        <v>44</v>
      </c>
      <c r="D396" s="34" t="s">
        <v>442</v>
      </c>
      <c r="E396" s="34" t="s">
        <v>4170</v>
      </c>
      <c r="F396" s="34" t="s">
        <v>4881</v>
      </c>
      <c r="G396" s="34" t="s">
        <v>4170</v>
      </c>
      <c r="H396" s="34" t="s">
        <v>4881</v>
      </c>
      <c r="I396" s="34" t="s">
        <v>4170</v>
      </c>
      <c r="J396" s="34" t="s">
        <v>4170</v>
      </c>
      <c r="K396" s="34" t="s">
        <v>4170</v>
      </c>
      <c r="L396" s="34" t="s">
        <v>4170</v>
      </c>
      <c r="M396" s="34" t="s">
        <v>1041</v>
      </c>
      <c r="N396" s="34" t="s">
        <v>3155</v>
      </c>
      <c r="O396" s="34" t="s">
        <v>4881</v>
      </c>
      <c r="P396" s="34" t="s">
        <v>4170</v>
      </c>
      <c r="Q396" s="34" t="s">
        <v>4170</v>
      </c>
      <c r="R396" s="34" t="s">
        <v>4170</v>
      </c>
      <c r="S396" s="34" t="s">
        <v>4170</v>
      </c>
      <c r="T396" s="34" t="s">
        <v>4170</v>
      </c>
      <c r="U396" s="34" t="s">
        <v>4170</v>
      </c>
      <c r="V396" s="34" t="s">
        <v>4170</v>
      </c>
      <c r="W396" s="34" t="s">
        <v>4170</v>
      </c>
      <c r="X396" s="34" t="s">
        <v>4170</v>
      </c>
      <c r="Y396" s="34" t="s">
        <v>4170</v>
      </c>
      <c r="Z396" s="34" t="s">
        <v>4170</v>
      </c>
      <c r="AB396" s="34" t="s">
        <v>3187</v>
      </c>
      <c r="AD396" s="34" t="s">
        <v>3235</v>
      </c>
      <c r="AG396" s="34" t="s">
        <v>3291</v>
      </c>
      <c r="AH396" s="34" t="s">
        <v>1041</v>
      </c>
      <c r="AI396" s="34" t="s">
        <v>1044</v>
      </c>
      <c r="AJ396" s="34" t="s">
        <v>1044</v>
      </c>
      <c r="AQ396" s="34" t="s">
        <v>3378</v>
      </c>
      <c r="AS396" s="34" t="s">
        <v>3415</v>
      </c>
      <c r="AU396" s="34" t="s">
        <v>3435</v>
      </c>
      <c r="AV396" s="34" t="s">
        <v>154</v>
      </c>
      <c r="AW396" s="34" t="s">
        <v>3452</v>
      </c>
      <c r="AX396" s="34" t="s">
        <v>3476</v>
      </c>
      <c r="AY396" s="34" t="s">
        <v>3487</v>
      </c>
      <c r="BB396" s="34" t="s">
        <v>3557</v>
      </c>
      <c r="BC396" s="34" t="s">
        <v>4170</v>
      </c>
      <c r="BD396" s="34" t="s">
        <v>4170</v>
      </c>
      <c r="BE396" s="34" t="s">
        <v>4170</v>
      </c>
      <c r="BF396" s="34" t="s">
        <v>4170</v>
      </c>
      <c r="BG396" s="34" t="s">
        <v>4170</v>
      </c>
      <c r="BH396" s="34" t="s">
        <v>4170</v>
      </c>
      <c r="BI396" s="34" t="s">
        <v>4881</v>
      </c>
      <c r="BJ396" s="34" t="s">
        <v>4170</v>
      </c>
      <c r="BR396" s="34" t="s">
        <v>1044</v>
      </c>
      <c r="BS396" s="34" t="s">
        <v>1044</v>
      </c>
      <c r="CR396" s="34" t="s">
        <v>3654</v>
      </c>
      <c r="CU396" s="34" t="s">
        <v>8078</v>
      </c>
      <c r="CV396" s="34" t="s">
        <v>6698</v>
      </c>
      <c r="CW396" s="34" t="s">
        <v>4226</v>
      </c>
      <c r="CX396" s="34" t="s">
        <v>4542</v>
      </c>
      <c r="CY396" s="34" t="s">
        <v>5453</v>
      </c>
      <c r="DA396" s="34" t="s">
        <v>4556</v>
      </c>
      <c r="DC396" s="34" t="s">
        <v>5096</v>
      </c>
      <c r="DF396" s="34" t="s">
        <v>5992</v>
      </c>
    </row>
    <row r="397" spans="1:110">
      <c r="A397" s="34" t="s">
        <v>6699</v>
      </c>
      <c r="B397" s="34" t="s">
        <v>4881</v>
      </c>
      <c r="C397" s="34">
        <v>31</v>
      </c>
      <c r="D397" s="34" t="s">
        <v>440</v>
      </c>
      <c r="E397" s="34" t="s">
        <v>4881</v>
      </c>
      <c r="F397" s="34" t="s">
        <v>4170</v>
      </c>
      <c r="G397" s="34" t="s">
        <v>4881</v>
      </c>
      <c r="H397" s="34" t="s">
        <v>4170</v>
      </c>
      <c r="I397" s="34" t="s">
        <v>4170</v>
      </c>
      <c r="J397" s="34" t="s">
        <v>4170</v>
      </c>
      <c r="K397" s="34" t="s">
        <v>4170</v>
      </c>
      <c r="L397" s="34" t="s">
        <v>4881</v>
      </c>
      <c r="M397" s="34" t="s">
        <v>1041</v>
      </c>
      <c r="N397" s="34" t="s">
        <v>3155</v>
      </c>
      <c r="O397" s="34" t="s">
        <v>4881</v>
      </c>
      <c r="P397" s="34" t="s">
        <v>4170</v>
      </c>
      <c r="Q397" s="34" t="s">
        <v>4170</v>
      </c>
      <c r="R397" s="34" t="s">
        <v>4170</v>
      </c>
      <c r="S397" s="34" t="s">
        <v>4170</v>
      </c>
      <c r="T397" s="34" t="s">
        <v>4170</v>
      </c>
      <c r="U397" s="34" t="s">
        <v>4170</v>
      </c>
      <c r="V397" s="34" t="s">
        <v>4170</v>
      </c>
      <c r="W397" s="34" t="s">
        <v>4170</v>
      </c>
      <c r="X397" s="34" t="s">
        <v>4170</v>
      </c>
      <c r="Y397" s="34" t="s">
        <v>4170</v>
      </c>
      <c r="Z397" s="34" t="s">
        <v>4170</v>
      </c>
      <c r="AB397" s="34" t="s">
        <v>3187</v>
      </c>
      <c r="AD397" s="34" t="s">
        <v>3244</v>
      </c>
      <c r="AG397" s="34" t="s">
        <v>3309</v>
      </c>
      <c r="AH397" s="34" t="s">
        <v>1044</v>
      </c>
      <c r="AI397" s="34" t="s">
        <v>1044</v>
      </c>
      <c r="AJ397" s="34" t="s">
        <v>1044</v>
      </c>
      <c r="AK397" s="34" t="s">
        <v>1044</v>
      </c>
      <c r="AM397" s="34" t="s">
        <v>1044</v>
      </c>
      <c r="AN397" s="34" t="s">
        <v>3353</v>
      </c>
      <c r="AP397" s="34" t="s">
        <v>1044</v>
      </c>
      <c r="AY397" s="34" t="s">
        <v>3487</v>
      </c>
      <c r="BA397" s="34" t="s">
        <v>1044</v>
      </c>
      <c r="BB397" s="34" t="s">
        <v>3557</v>
      </c>
      <c r="BC397" s="34" t="s">
        <v>4170</v>
      </c>
      <c r="BD397" s="34" t="s">
        <v>4170</v>
      </c>
      <c r="BE397" s="34" t="s">
        <v>4170</v>
      </c>
      <c r="BF397" s="34" t="s">
        <v>4170</v>
      </c>
      <c r="BG397" s="34" t="s">
        <v>4170</v>
      </c>
      <c r="BH397" s="34" t="s">
        <v>4170</v>
      </c>
      <c r="BI397" s="34" t="s">
        <v>4881</v>
      </c>
      <c r="BJ397" s="34" t="s">
        <v>4170</v>
      </c>
      <c r="BR397" s="34" t="s">
        <v>1044</v>
      </c>
      <c r="BS397" s="34" t="s">
        <v>1044</v>
      </c>
      <c r="CR397" s="34" t="s">
        <v>3657</v>
      </c>
      <c r="CU397" s="34" t="s">
        <v>8079</v>
      </c>
      <c r="CV397" s="34" t="s">
        <v>6700</v>
      </c>
      <c r="CW397" s="34" t="s">
        <v>4226</v>
      </c>
      <c r="CX397" s="34" t="s">
        <v>4539</v>
      </c>
      <c r="CY397" s="34" t="s">
        <v>5446</v>
      </c>
      <c r="CZ397" s="34" t="s">
        <v>4560</v>
      </c>
      <c r="DA397" s="34" t="s">
        <v>4560</v>
      </c>
      <c r="DC397" s="34" t="s">
        <v>5096</v>
      </c>
      <c r="DF397" s="34" t="s">
        <v>5992</v>
      </c>
    </row>
    <row r="398" spans="1:110">
      <c r="A398" s="34" t="s">
        <v>6699</v>
      </c>
      <c r="B398" s="34" t="s">
        <v>4609</v>
      </c>
      <c r="C398" s="34">
        <v>6</v>
      </c>
      <c r="D398" s="34" t="s">
        <v>442</v>
      </c>
      <c r="E398" s="34" t="s">
        <v>4170</v>
      </c>
      <c r="F398" s="34" t="s">
        <v>4881</v>
      </c>
      <c r="G398" s="34" t="s">
        <v>4170</v>
      </c>
      <c r="H398" s="34" t="s">
        <v>4170</v>
      </c>
      <c r="I398" s="34" t="s">
        <v>4170</v>
      </c>
      <c r="J398" s="34" t="s">
        <v>4881</v>
      </c>
      <c r="K398" s="34" t="s">
        <v>4170</v>
      </c>
      <c r="L398" s="34" t="s">
        <v>4170</v>
      </c>
      <c r="N398" s="34" t="s">
        <v>3155</v>
      </c>
      <c r="O398" s="34" t="s">
        <v>4881</v>
      </c>
      <c r="P398" s="34" t="s">
        <v>4170</v>
      </c>
      <c r="Q398" s="34" t="s">
        <v>4170</v>
      </c>
      <c r="R398" s="34" t="s">
        <v>4170</v>
      </c>
      <c r="S398" s="34" t="s">
        <v>4170</v>
      </c>
      <c r="T398" s="34" t="s">
        <v>4170</v>
      </c>
      <c r="U398" s="34" t="s">
        <v>4170</v>
      </c>
      <c r="V398" s="34" t="s">
        <v>4170</v>
      </c>
      <c r="W398" s="34" t="s">
        <v>4170</v>
      </c>
      <c r="X398" s="34" t="s">
        <v>4170</v>
      </c>
      <c r="Y398" s="34" t="s">
        <v>4170</v>
      </c>
      <c r="Z398" s="34" t="s">
        <v>4170</v>
      </c>
      <c r="AB398" s="34" t="s">
        <v>3187</v>
      </c>
      <c r="AE398" s="34" t="s">
        <v>3256</v>
      </c>
      <c r="BB398" s="34" t="s">
        <v>3557</v>
      </c>
      <c r="BC398" s="34" t="s">
        <v>4170</v>
      </c>
      <c r="BD398" s="34" t="s">
        <v>4170</v>
      </c>
      <c r="BE398" s="34" t="s">
        <v>4170</v>
      </c>
      <c r="BF398" s="34" t="s">
        <v>4170</v>
      </c>
      <c r="BG398" s="34" t="s">
        <v>4170</v>
      </c>
      <c r="BH398" s="34" t="s">
        <v>4170</v>
      </c>
      <c r="BI398" s="34" t="s">
        <v>4881</v>
      </c>
      <c r="BJ398" s="34" t="s">
        <v>4170</v>
      </c>
      <c r="BR398" s="34" t="s">
        <v>1041</v>
      </c>
      <c r="BS398" s="34" t="s">
        <v>1044</v>
      </c>
      <c r="CR398" s="34" t="s">
        <v>3657</v>
      </c>
      <c r="CU398" s="34" t="s">
        <v>8080</v>
      </c>
      <c r="CV398" s="34" t="s">
        <v>6700</v>
      </c>
      <c r="CW398" s="34" t="s">
        <v>4226</v>
      </c>
      <c r="CX398" s="34" t="s">
        <v>4619</v>
      </c>
      <c r="CY398" s="34" t="s">
        <v>5454</v>
      </c>
      <c r="DC398" s="34" t="s">
        <v>5096</v>
      </c>
      <c r="DE398" s="34" t="s">
        <v>4649</v>
      </c>
      <c r="DF398" s="34" t="s">
        <v>5992</v>
      </c>
    </row>
    <row r="399" spans="1:110">
      <c r="A399" s="34" t="s">
        <v>6701</v>
      </c>
      <c r="B399" s="34" t="s">
        <v>4881</v>
      </c>
      <c r="C399" s="34">
        <v>24</v>
      </c>
      <c r="D399" s="34" t="s">
        <v>440</v>
      </c>
      <c r="E399" s="34" t="s">
        <v>4881</v>
      </c>
      <c r="F399" s="34" t="s">
        <v>4170</v>
      </c>
      <c r="G399" s="34" t="s">
        <v>4881</v>
      </c>
      <c r="H399" s="34" t="s">
        <v>4170</v>
      </c>
      <c r="I399" s="34" t="s">
        <v>4170</v>
      </c>
      <c r="J399" s="34" t="s">
        <v>4170</v>
      </c>
      <c r="K399" s="34" t="s">
        <v>4170</v>
      </c>
      <c r="L399" s="34" t="s">
        <v>4881</v>
      </c>
      <c r="M399" s="34" t="s">
        <v>1041</v>
      </c>
      <c r="N399" s="34" t="s">
        <v>3155</v>
      </c>
      <c r="O399" s="34" t="s">
        <v>4881</v>
      </c>
      <c r="P399" s="34" t="s">
        <v>4170</v>
      </c>
      <c r="Q399" s="34" t="s">
        <v>4170</v>
      </c>
      <c r="R399" s="34" t="s">
        <v>4170</v>
      </c>
      <c r="S399" s="34" t="s">
        <v>4170</v>
      </c>
      <c r="T399" s="34" t="s">
        <v>4170</v>
      </c>
      <c r="U399" s="34" t="s">
        <v>4170</v>
      </c>
      <c r="V399" s="34" t="s">
        <v>4170</v>
      </c>
      <c r="W399" s="34" t="s">
        <v>4170</v>
      </c>
      <c r="X399" s="34" t="s">
        <v>4170</v>
      </c>
      <c r="Y399" s="34" t="s">
        <v>4170</v>
      </c>
      <c r="Z399" s="34" t="s">
        <v>4170</v>
      </c>
      <c r="AB399" s="34" t="s">
        <v>3187</v>
      </c>
      <c r="AD399" s="34" t="s">
        <v>3232</v>
      </c>
      <c r="AE399" s="34" t="s">
        <v>3253</v>
      </c>
      <c r="AG399" s="34" t="s">
        <v>3309</v>
      </c>
      <c r="AH399" s="34" t="s">
        <v>1044</v>
      </c>
      <c r="AI399" s="34" t="s">
        <v>1044</v>
      </c>
      <c r="AJ399" s="34" t="s">
        <v>1044</v>
      </c>
      <c r="AK399" s="34" t="s">
        <v>1044</v>
      </c>
      <c r="AM399" s="34" t="s">
        <v>1044</v>
      </c>
      <c r="AN399" s="34" t="s">
        <v>3335</v>
      </c>
      <c r="AP399" s="34" t="s">
        <v>1044</v>
      </c>
      <c r="AY399" s="34" t="s">
        <v>3529</v>
      </c>
      <c r="BA399" s="34" t="s">
        <v>1044</v>
      </c>
      <c r="BB399" s="34" t="s">
        <v>3557</v>
      </c>
      <c r="BC399" s="34" t="s">
        <v>4170</v>
      </c>
      <c r="BD399" s="34" t="s">
        <v>4170</v>
      </c>
      <c r="BE399" s="34" t="s">
        <v>4170</v>
      </c>
      <c r="BF399" s="34" t="s">
        <v>4170</v>
      </c>
      <c r="BG399" s="34" t="s">
        <v>4170</v>
      </c>
      <c r="BH399" s="34" t="s">
        <v>4170</v>
      </c>
      <c r="BI399" s="34" t="s">
        <v>4881</v>
      </c>
      <c r="BJ399" s="34" t="s">
        <v>4170</v>
      </c>
      <c r="BR399" s="34" t="s">
        <v>1044</v>
      </c>
      <c r="BS399" s="34" t="s">
        <v>1044</v>
      </c>
      <c r="CR399" s="34" t="s">
        <v>3657</v>
      </c>
      <c r="CU399" s="34" t="s">
        <v>8081</v>
      </c>
      <c r="CV399" s="34" t="s">
        <v>6702</v>
      </c>
      <c r="CW399" s="34" t="s">
        <v>4226</v>
      </c>
      <c r="CX399" s="34" t="s">
        <v>4539</v>
      </c>
      <c r="CY399" s="34" t="s">
        <v>5446</v>
      </c>
      <c r="CZ399" s="34" t="s">
        <v>4560</v>
      </c>
      <c r="DA399" s="34" t="s">
        <v>4560</v>
      </c>
      <c r="DC399" s="34" t="s">
        <v>5096</v>
      </c>
      <c r="DD399" s="34" t="s">
        <v>6186</v>
      </c>
      <c r="DF399" s="34" t="s">
        <v>5992</v>
      </c>
    </row>
    <row r="400" spans="1:110">
      <c r="A400" s="34" t="s">
        <v>6701</v>
      </c>
      <c r="B400" s="34" t="s">
        <v>4609</v>
      </c>
      <c r="C400" s="34">
        <v>1</v>
      </c>
      <c r="D400" s="34" t="s">
        <v>442</v>
      </c>
      <c r="E400" s="34" t="s">
        <v>4170</v>
      </c>
      <c r="F400" s="34" t="s">
        <v>4881</v>
      </c>
      <c r="G400" s="34" t="s">
        <v>4170</v>
      </c>
      <c r="H400" s="34" t="s">
        <v>4170</v>
      </c>
      <c r="I400" s="34" t="s">
        <v>4170</v>
      </c>
      <c r="J400" s="34" t="s">
        <v>4881</v>
      </c>
      <c r="K400" s="34" t="s">
        <v>4170</v>
      </c>
      <c r="L400" s="34" t="s">
        <v>4170</v>
      </c>
      <c r="N400" s="34" t="s">
        <v>3155</v>
      </c>
      <c r="O400" s="34" t="s">
        <v>4881</v>
      </c>
      <c r="P400" s="34" t="s">
        <v>4170</v>
      </c>
      <c r="Q400" s="34" t="s">
        <v>4170</v>
      </c>
      <c r="R400" s="34" t="s">
        <v>4170</v>
      </c>
      <c r="S400" s="34" t="s">
        <v>4170</v>
      </c>
      <c r="T400" s="34" t="s">
        <v>4170</v>
      </c>
      <c r="U400" s="34" t="s">
        <v>4170</v>
      </c>
      <c r="V400" s="34" t="s">
        <v>4170</v>
      </c>
      <c r="W400" s="34" t="s">
        <v>4170</v>
      </c>
      <c r="X400" s="34" t="s">
        <v>4170</v>
      </c>
      <c r="Y400" s="34" t="s">
        <v>4170</v>
      </c>
      <c r="Z400" s="34" t="s">
        <v>4170</v>
      </c>
      <c r="AB400" s="34" t="s">
        <v>3187</v>
      </c>
      <c r="BR400" s="34" t="s">
        <v>1044</v>
      </c>
      <c r="BS400" s="34" t="s">
        <v>1044</v>
      </c>
      <c r="CR400" s="34" t="s">
        <v>3657</v>
      </c>
      <c r="CU400" s="34" t="s">
        <v>8082</v>
      </c>
      <c r="CV400" s="34" t="s">
        <v>6702</v>
      </c>
      <c r="CW400" s="34" t="s">
        <v>4226</v>
      </c>
      <c r="CX400" s="34" t="s">
        <v>4608</v>
      </c>
      <c r="CY400" s="34" t="s">
        <v>5450</v>
      </c>
      <c r="DF400" s="34" t="s">
        <v>5992</v>
      </c>
    </row>
    <row r="401" spans="1:110">
      <c r="A401" s="34" t="s">
        <v>6701</v>
      </c>
      <c r="B401" s="34" t="s">
        <v>4848</v>
      </c>
      <c r="C401" s="34">
        <v>5</v>
      </c>
      <c r="D401" s="34" t="s">
        <v>440</v>
      </c>
      <c r="E401" s="34" t="s">
        <v>4881</v>
      </c>
      <c r="F401" s="34" t="s">
        <v>4170</v>
      </c>
      <c r="G401" s="34" t="s">
        <v>4170</v>
      </c>
      <c r="H401" s="34" t="s">
        <v>4170</v>
      </c>
      <c r="I401" s="34" t="s">
        <v>4881</v>
      </c>
      <c r="J401" s="34" t="s">
        <v>4170</v>
      </c>
      <c r="K401" s="34" t="s">
        <v>4170</v>
      </c>
      <c r="L401" s="34" t="s">
        <v>4170</v>
      </c>
      <c r="N401" s="34" t="s">
        <v>3155</v>
      </c>
      <c r="O401" s="34" t="s">
        <v>4881</v>
      </c>
      <c r="P401" s="34" t="s">
        <v>4170</v>
      </c>
      <c r="Q401" s="34" t="s">
        <v>4170</v>
      </c>
      <c r="R401" s="34" t="s">
        <v>4170</v>
      </c>
      <c r="S401" s="34" t="s">
        <v>4170</v>
      </c>
      <c r="T401" s="34" t="s">
        <v>4170</v>
      </c>
      <c r="U401" s="34" t="s">
        <v>4170</v>
      </c>
      <c r="V401" s="34" t="s">
        <v>4170</v>
      </c>
      <c r="W401" s="34" t="s">
        <v>4170</v>
      </c>
      <c r="X401" s="34" t="s">
        <v>4170</v>
      </c>
      <c r="Y401" s="34" t="s">
        <v>4170</v>
      </c>
      <c r="Z401" s="34" t="s">
        <v>4170</v>
      </c>
      <c r="AB401" s="34" t="s">
        <v>3187</v>
      </c>
      <c r="AE401" s="34" t="s">
        <v>3253</v>
      </c>
      <c r="BB401" s="34" t="s">
        <v>3557</v>
      </c>
      <c r="BC401" s="34" t="s">
        <v>4170</v>
      </c>
      <c r="BD401" s="34" t="s">
        <v>4170</v>
      </c>
      <c r="BE401" s="34" t="s">
        <v>4170</v>
      </c>
      <c r="BF401" s="34" t="s">
        <v>4170</v>
      </c>
      <c r="BG401" s="34" t="s">
        <v>4170</v>
      </c>
      <c r="BH401" s="34" t="s">
        <v>4170</v>
      </c>
      <c r="BI401" s="34" t="s">
        <v>4881</v>
      </c>
      <c r="BJ401" s="34" t="s">
        <v>4170</v>
      </c>
      <c r="BR401" s="34" t="s">
        <v>1044</v>
      </c>
      <c r="BS401" s="34" t="s">
        <v>1044</v>
      </c>
      <c r="CR401" s="34" t="s">
        <v>3657</v>
      </c>
      <c r="CU401" s="34" t="s">
        <v>8083</v>
      </c>
      <c r="CV401" s="34" t="s">
        <v>6702</v>
      </c>
      <c r="CW401" s="34" t="s">
        <v>4226</v>
      </c>
      <c r="CX401" s="34" t="s">
        <v>4608</v>
      </c>
      <c r="CY401" s="34" t="s">
        <v>5444</v>
      </c>
      <c r="DC401" s="34" t="s">
        <v>5096</v>
      </c>
      <c r="DE401" s="34" t="s">
        <v>4650</v>
      </c>
      <c r="DF401" s="34" t="s">
        <v>5992</v>
      </c>
    </row>
    <row r="402" spans="1:110">
      <c r="A402" s="34" t="s">
        <v>6703</v>
      </c>
      <c r="B402" s="34" t="s">
        <v>4881</v>
      </c>
      <c r="C402" s="34">
        <v>39</v>
      </c>
      <c r="D402" s="34" t="s">
        <v>442</v>
      </c>
      <c r="E402" s="34" t="s">
        <v>4170</v>
      </c>
      <c r="F402" s="34" t="s">
        <v>4881</v>
      </c>
      <c r="G402" s="34" t="s">
        <v>4170</v>
      </c>
      <c r="H402" s="34" t="s">
        <v>4881</v>
      </c>
      <c r="I402" s="34" t="s">
        <v>4170</v>
      </c>
      <c r="J402" s="34" t="s">
        <v>4170</v>
      </c>
      <c r="K402" s="34" t="s">
        <v>4170</v>
      </c>
      <c r="L402" s="34" t="s">
        <v>4170</v>
      </c>
      <c r="M402" s="34" t="s">
        <v>1041</v>
      </c>
      <c r="N402" s="34" t="s">
        <v>3155</v>
      </c>
      <c r="O402" s="34" t="s">
        <v>4881</v>
      </c>
      <c r="P402" s="34" t="s">
        <v>4170</v>
      </c>
      <c r="Q402" s="34" t="s">
        <v>4170</v>
      </c>
      <c r="R402" s="34" t="s">
        <v>4170</v>
      </c>
      <c r="S402" s="34" t="s">
        <v>4170</v>
      </c>
      <c r="T402" s="34" t="s">
        <v>4170</v>
      </c>
      <c r="U402" s="34" t="s">
        <v>4170</v>
      </c>
      <c r="V402" s="34" t="s">
        <v>4170</v>
      </c>
      <c r="W402" s="34" t="s">
        <v>4170</v>
      </c>
      <c r="X402" s="34" t="s">
        <v>4170</v>
      </c>
      <c r="Y402" s="34" t="s">
        <v>4170</v>
      </c>
      <c r="Z402" s="34" t="s">
        <v>4170</v>
      </c>
      <c r="AB402" s="34" t="s">
        <v>3187</v>
      </c>
      <c r="AD402" s="34" t="s">
        <v>3238</v>
      </c>
      <c r="AG402" s="34" t="s">
        <v>3303</v>
      </c>
      <c r="AH402" s="34" t="s">
        <v>1044</v>
      </c>
      <c r="AI402" s="34" t="s">
        <v>1044</v>
      </c>
      <c r="AJ402" s="34" t="s">
        <v>1044</v>
      </c>
      <c r="AK402" s="34" t="s">
        <v>1044</v>
      </c>
      <c r="AM402" s="34" t="s">
        <v>1044</v>
      </c>
      <c r="AN402" s="34" t="s">
        <v>3350</v>
      </c>
      <c r="AP402" s="34" t="s">
        <v>1044</v>
      </c>
      <c r="AY402" s="34" t="s">
        <v>3487</v>
      </c>
      <c r="BA402" s="34" t="s">
        <v>1044</v>
      </c>
      <c r="BB402" s="34" t="s">
        <v>3557</v>
      </c>
      <c r="BC402" s="34" t="s">
        <v>4170</v>
      </c>
      <c r="BD402" s="34" t="s">
        <v>4170</v>
      </c>
      <c r="BE402" s="34" t="s">
        <v>4170</v>
      </c>
      <c r="BF402" s="34" t="s">
        <v>4170</v>
      </c>
      <c r="BG402" s="34" t="s">
        <v>4170</v>
      </c>
      <c r="BH402" s="34" t="s">
        <v>4170</v>
      </c>
      <c r="BI402" s="34" t="s">
        <v>4881</v>
      </c>
      <c r="BJ402" s="34" t="s">
        <v>4170</v>
      </c>
      <c r="BR402" s="34" t="s">
        <v>1044</v>
      </c>
      <c r="BS402" s="34" t="s">
        <v>1041</v>
      </c>
      <c r="BT402" s="34" t="s">
        <v>1041</v>
      </c>
      <c r="BW402" s="34" t="s">
        <v>1041</v>
      </c>
      <c r="CQ402" s="34" t="s">
        <v>3645</v>
      </c>
      <c r="CR402" s="34" t="s">
        <v>3657</v>
      </c>
      <c r="CU402" s="34" t="s">
        <v>8084</v>
      </c>
      <c r="CV402" s="34" t="s">
        <v>6706</v>
      </c>
      <c r="CW402" s="34" t="s">
        <v>4226</v>
      </c>
      <c r="CX402" s="34" t="s">
        <v>4542</v>
      </c>
      <c r="CY402" s="34" t="s">
        <v>5453</v>
      </c>
      <c r="CZ402" s="34" t="s">
        <v>4560</v>
      </c>
      <c r="DA402" s="34" t="s">
        <v>4560</v>
      </c>
      <c r="DC402" s="34" t="s">
        <v>5096</v>
      </c>
    </row>
    <row r="403" spans="1:110">
      <c r="A403" s="34" t="s">
        <v>6703</v>
      </c>
      <c r="B403" s="34" t="s">
        <v>4609</v>
      </c>
      <c r="C403" s="34">
        <v>8</v>
      </c>
      <c r="D403" s="34" t="s">
        <v>440</v>
      </c>
      <c r="E403" s="34" t="s">
        <v>4881</v>
      </c>
      <c r="F403" s="34" t="s">
        <v>4170</v>
      </c>
      <c r="G403" s="34" t="s">
        <v>4170</v>
      </c>
      <c r="H403" s="34" t="s">
        <v>4170</v>
      </c>
      <c r="I403" s="34" t="s">
        <v>4881</v>
      </c>
      <c r="J403" s="34" t="s">
        <v>4170</v>
      </c>
      <c r="K403" s="34" t="s">
        <v>4170</v>
      </c>
      <c r="L403" s="34" t="s">
        <v>4170</v>
      </c>
      <c r="N403" s="34" t="s">
        <v>3155</v>
      </c>
      <c r="O403" s="34" t="s">
        <v>4881</v>
      </c>
      <c r="P403" s="34" t="s">
        <v>4170</v>
      </c>
      <c r="Q403" s="34" t="s">
        <v>4170</v>
      </c>
      <c r="R403" s="34" t="s">
        <v>4170</v>
      </c>
      <c r="S403" s="34" t="s">
        <v>4170</v>
      </c>
      <c r="T403" s="34" t="s">
        <v>4170</v>
      </c>
      <c r="U403" s="34" t="s">
        <v>4170</v>
      </c>
      <c r="V403" s="34" t="s">
        <v>4170</v>
      </c>
      <c r="W403" s="34" t="s">
        <v>4170</v>
      </c>
      <c r="X403" s="34" t="s">
        <v>4170</v>
      </c>
      <c r="Y403" s="34" t="s">
        <v>4170</v>
      </c>
      <c r="Z403" s="34" t="s">
        <v>4170</v>
      </c>
      <c r="AB403" s="34" t="s">
        <v>3187</v>
      </c>
      <c r="AE403" s="34" t="s">
        <v>3259</v>
      </c>
      <c r="BB403" s="34" t="s">
        <v>3557</v>
      </c>
      <c r="BC403" s="34" t="s">
        <v>4170</v>
      </c>
      <c r="BD403" s="34" t="s">
        <v>4170</v>
      </c>
      <c r="BE403" s="34" t="s">
        <v>4170</v>
      </c>
      <c r="BF403" s="34" t="s">
        <v>4170</v>
      </c>
      <c r="BG403" s="34" t="s">
        <v>4170</v>
      </c>
      <c r="BH403" s="34" t="s">
        <v>4170</v>
      </c>
      <c r="BI403" s="34" t="s">
        <v>4881</v>
      </c>
      <c r="BJ403" s="34" t="s">
        <v>4170</v>
      </c>
      <c r="BR403" s="34" t="s">
        <v>1044</v>
      </c>
      <c r="BS403" s="34" t="s">
        <v>1044</v>
      </c>
      <c r="CR403" s="34" t="s">
        <v>3657</v>
      </c>
      <c r="CU403" s="34" t="s">
        <v>8085</v>
      </c>
      <c r="CV403" s="34" t="s">
        <v>6706</v>
      </c>
      <c r="CW403" s="34" t="s">
        <v>4226</v>
      </c>
      <c r="CX403" s="34" t="s">
        <v>4619</v>
      </c>
      <c r="CY403" s="34" t="s">
        <v>5448</v>
      </c>
      <c r="DC403" s="34" t="s">
        <v>5096</v>
      </c>
      <c r="DE403" s="34" t="s">
        <v>4649</v>
      </c>
    </row>
    <row r="404" spans="1:110">
      <c r="A404" s="34" t="s">
        <v>6703</v>
      </c>
      <c r="B404" s="34" t="s">
        <v>4848</v>
      </c>
      <c r="C404" s="34">
        <v>34</v>
      </c>
      <c r="D404" s="34" t="s">
        <v>440</v>
      </c>
      <c r="E404" s="34" t="s">
        <v>4881</v>
      </c>
      <c r="F404" s="34" t="s">
        <v>4170</v>
      </c>
      <c r="G404" s="34" t="s">
        <v>4881</v>
      </c>
      <c r="H404" s="34" t="s">
        <v>4170</v>
      </c>
      <c r="I404" s="34" t="s">
        <v>4170</v>
      </c>
      <c r="J404" s="34" t="s">
        <v>4170</v>
      </c>
      <c r="K404" s="34" t="s">
        <v>4170</v>
      </c>
      <c r="L404" s="34" t="s">
        <v>4881</v>
      </c>
      <c r="M404" s="34" t="s">
        <v>1041</v>
      </c>
      <c r="N404" s="34" t="s">
        <v>3155</v>
      </c>
      <c r="O404" s="34" t="s">
        <v>4881</v>
      </c>
      <c r="P404" s="34" t="s">
        <v>4170</v>
      </c>
      <c r="Q404" s="34" t="s">
        <v>4170</v>
      </c>
      <c r="R404" s="34" t="s">
        <v>4170</v>
      </c>
      <c r="S404" s="34" t="s">
        <v>4170</v>
      </c>
      <c r="T404" s="34" t="s">
        <v>4170</v>
      </c>
      <c r="U404" s="34" t="s">
        <v>4170</v>
      </c>
      <c r="V404" s="34" t="s">
        <v>4170</v>
      </c>
      <c r="W404" s="34" t="s">
        <v>4170</v>
      </c>
      <c r="X404" s="34" t="s">
        <v>4170</v>
      </c>
      <c r="Y404" s="34" t="s">
        <v>4170</v>
      </c>
      <c r="Z404" s="34" t="s">
        <v>4170</v>
      </c>
      <c r="AB404" s="34" t="s">
        <v>3187</v>
      </c>
      <c r="AD404" s="34" t="s">
        <v>3232</v>
      </c>
      <c r="AG404" s="34" t="s">
        <v>3309</v>
      </c>
      <c r="AH404" s="34" t="s">
        <v>1044</v>
      </c>
      <c r="AI404" s="34" t="s">
        <v>1044</v>
      </c>
      <c r="AJ404" s="34" t="s">
        <v>1044</v>
      </c>
      <c r="AK404" s="34" t="s">
        <v>1044</v>
      </c>
      <c r="AM404" s="34" t="s">
        <v>1044</v>
      </c>
      <c r="AN404" s="34" t="s">
        <v>3350</v>
      </c>
      <c r="AP404" s="34" t="s">
        <v>1044</v>
      </c>
      <c r="AY404" s="34" t="s">
        <v>3487</v>
      </c>
      <c r="BA404" s="34" t="s">
        <v>1044</v>
      </c>
      <c r="BB404" s="34" t="s">
        <v>3557</v>
      </c>
      <c r="BC404" s="34" t="s">
        <v>4170</v>
      </c>
      <c r="BD404" s="34" t="s">
        <v>4170</v>
      </c>
      <c r="BE404" s="34" t="s">
        <v>4170</v>
      </c>
      <c r="BF404" s="34" t="s">
        <v>4170</v>
      </c>
      <c r="BG404" s="34" t="s">
        <v>4170</v>
      </c>
      <c r="BH404" s="34" t="s">
        <v>4170</v>
      </c>
      <c r="BI404" s="34" t="s">
        <v>4881</v>
      </c>
      <c r="BJ404" s="34" t="s">
        <v>4170</v>
      </c>
      <c r="BR404" s="34" t="s">
        <v>1044</v>
      </c>
      <c r="BS404" s="34" t="s">
        <v>1044</v>
      </c>
      <c r="CR404" s="34" t="s">
        <v>3657</v>
      </c>
      <c r="CU404" s="34" t="s">
        <v>8086</v>
      </c>
      <c r="CV404" s="34" t="s">
        <v>6706</v>
      </c>
      <c r="CW404" s="34" t="s">
        <v>4226</v>
      </c>
      <c r="CX404" s="34" t="s">
        <v>4539</v>
      </c>
      <c r="CY404" s="34" t="s">
        <v>5446</v>
      </c>
      <c r="DA404" s="34" t="s">
        <v>4560</v>
      </c>
      <c r="DC404" s="34" t="s">
        <v>5096</v>
      </c>
    </row>
    <row r="405" spans="1:110">
      <c r="A405" s="34" t="s">
        <v>6707</v>
      </c>
      <c r="B405" s="34" t="s">
        <v>4881</v>
      </c>
      <c r="C405" s="34">
        <v>64</v>
      </c>
      <c r="D405" s="34" t="s">
        <v>440</v>
      </c>
      <c r="E405" s="34" t="s">
        <v>4881</v>
      </c>
      <c r="F405" s="34" t="s">
        <v>4170</v>
      </c>
      <c r="G405" s="34" t="s">
        <v>4881</v>
      </c>
      <c r="H405" s="34" t="s">
        <v>4170</v>
      </c>
      <c r="I405" s="34" t="s">
        <v>4170</v>
      </c>
      <c r="J405" s="34" t="s">
        <v>4170</v>
      </c>
      <c r="K405" s="34" t="s">
        <v>4170</v>
      </c>
      <c r="L405" s="34" t="s">
        <v>4170</v>
      </c>
      <c r="M405" s="34" t="s">
        <v>1041</v>
      </c>
      <c r="N405" s="34" t="s">
        <v>3170</v>
      </c>
      <c r="O405" s="34" t="s">
        <v>4170</v>
      </c>
      <c r="P405" s="34" t="s">
        <v>4170</v>
      </c>
      <c r="Q405" s="34" t="s">
        <v>4170</v>
      </c>
      <c r="R405" s="34" t="s">
        <v>4170</v>
      </c>
      <c r="S405" s="34" t="s">
        <v>4170</v>
      </c>
      <c r="T405" s="34" t="s">
        <v>4881</v>
      </c>
      <c r="U405" s="34" t="s">
        <v>4170</v>
      </c>
      <c r="V405" s="34" t="s">
        <v>4170</v>
      </c>
      <c r="W405" s="34" t="s">
        <v>4170</v>
      </c>
      <c r="X405" s="34" t="s">
        <v>4170</v>
      </c>
      <c r="Y405" s="34" t="s">
        <v>4170</v>
      </c>
      <c r="Z405" s="34" t="s">
        <v>4170</v>
      </c>
      <c r="AB405" s="34" t="s">
        <v>3217</v>
      </c>
      <c r="AD405" s="34" t="s">
        <v>3232</v>
      </c>
      <c r="AG405" s="34" t="s">
        <v>3312</v>
      </c>
      <c r="AH405" s="34" t="s">
        <v>1044</v>
      </c>
      <c r="AI405" s="34" t="s">
        <v>1044</v>
      </c>
      <c r="AJ405" s="34" t="s">
        <v>1044</v>
      </c>
      <c r="AK405" s="34" t="s">
        <v>1044</v>
      </c>
      <c r="AM405" s="34" t="s">
        <v>1044</v>
      </c>
      <c r="AN405" s="34" t="s">
        <v>3312</v>
      </c>
      <c r="AP405" s="34" t="s">
        <v>1044</v>
      </c>
      <c r="AY405" s="34" t="s">
        <v>3487</v>
      </c>
      <c r="BA405" s="34" t="s">
        <v>1044</v>
      </c>
      <c r="BB405" s="34" t="s">
        <v>3539</v>
      </c>
      <c r="BC405" s="34" t="s">
        <v>4881</v>
      </c>
      <c r="BD405" s="34" t="s">
        <v>4170</v>
      </c>
      <c r="BE405" s="34" t="s">
        <v>4170</v>
      </c>
      <c r="BF405" s="34" t="s">
        <v>4170</v>
      </c>
      <c r="BG405" s="34" t="s">
        <v>4170</v>
      </c>
      <c r="BH405" s="34" t="s">
        <v>4170</v>
      </c>
      <c r="BI405" s="34" t="s">
        <v>4170</v>
      </c>
      <c r="BJ405" s="34" t="s">
        <v>4170</v>
      </c>
      <c r="BK405" s="34" t="s">
        <v>3564</v>
      </c>
      <c r="BQ405" s="34" t="s">
        <v>3571</v>
      </c>
      <c r="BR405" s="34" t="s">
        <v>1044</v>
      </c>
      <c r="BS405" s="34" t="s">
        <v>1044</v>
      </c>
      <c r="CR405" s="34" t="s">
        <v>3663</v>
      </c>
      <c r="CU405" s="34" t="s">
        <v>8087</v>
      </c>
      <c r="CV405" s="34" t="s">
        <v>6708</v>
      </c>
      <c r="CW405" s="34" t="s">
        <v>4226</v>
      </c>
      <c r="CX405" s="34" t="s">
        <v>4546</v>
      </c>
      <c r="CY405" s="34" t="s">
        <v>5449</v>
      </c>
      <c r="CZ405" s="34" t="s">
        <v>4560</v>
      </c>
      <c r="DA405" s="34" t="s">
        <v>4560</v>
      </c>
      <c r="DB405" s="34" t="s">
        <v>1043</v>
      </c>
      <c r="DC405" s="34" t="s">
        <v>5094</v>
      </c>
      <c r="DF405" s="34" t="s">
        <v>5992</v>
      </c>
    </row>
    <row r="406" spans="1:110">
      <c r="A406" s="34" t="s">
        <v>6707</v>
      </c>
      <c r="B406" s="34" t="s">
        <v>4609</v>
      </c>
      <c r="C406" s="34">
        <v>66</v>
      </c>
      <c r="D406" s="34" t="s">
        <v>440</v>
      </c>
      <c r="E406" s="34" t="s">
        <v>4881</v>
      </c>
      <c r="F406" s="34" t="s">
        <v>4170</v>
      </c>
      <c r="G406" s="34" t="s">
        <v>4881</v>
      </c>
      <c r="H406" s="34" t="s">
        <v>4170</v>
      </c>
      <c r="I406" s="34" t="s">
        <v>4170</v>
      </c>
      <c r="J406" s="34" t="s">
        <v>4170</v>
      </c>
      <c r="K406" s="34" t="s">
        <v>4170</v>
      </c>
      <c r="L406" s="34" t="s">
        <v>4170</v>
      </c>
      <c r="M406" s="34" t="s">
        <v>1044</v>
      </c>
      <c r="N406" s="34" t="s">
        <v>3155</v>
      </c>
      <c r="O406" s="34" t="s">
        <v>4881</v>
      </c>
      <c r="P406" s="34" t="s">
        <v>4170</v>
      </c>
      <c r="Q406" s="34" t="s">
        <v>4170</v>
      </c>
      <c r="R406" s="34" t="s">
        <v>4170</v>
      </c>
      <c r="S406" s="34" t="s">
        <v>4170</v>
      </c>
      <c r="T406" s="34" t="s">
        <v>4170</v>
      </c>
      <c r="U406" s="34" t="s">
        <v>4170</v>
      </c>
      <c r="V406" s="34" t="s">
        <v>4170</v>
      </c>
      <c r="W406" s="34" t="s">
        <v>4170</v>
      </c>
      <c r="X406" s="34" t="s">
        <v>4170</v>
      </c>
      <c r="Y406" s="34" t="s">
        <v>4170</v>
      </c>
      <c r="Z406" s="34" t="s">
        <v>4170</v>
      </c>
      <c r="AB406" s="34" t="s">
        <v>452</v>
      </c>
      <c r="AC406" s="34" t="s">
        <v>8088</v>
      </c>
      <c r="AD406" s="34" t="s">
        <v>3223</v>
      </c>
      <c r="AG406" s="34" t="s">
        <v>3315</v>
      </c>
      <c r="AH406" s="34" t="s">
        <v>1044</v>
      </c>
      <c r="AI406" s="34" t="s">
        <v>1044</v>
      </c>
      <c r="AJ406" s="34" t="s">
        <v>1044</v>
      </c>
      <c r="AK406" s="34" t="s">
        <v>1044</v>
      </c>
      <c r="AM406" s="34" t="s">
        <v>1044</v>
      </c>
      <c r="AN406" s="34" t="s">
        <v>3338</v>
      </c>
      <c r="AP406" s="34" t="s">
        <v>1044</v>
      </c>
      <c r="AY406" s="34" t="s">
        <v>3487</v>
      </c>
      <c r="BA406" s="34" t="s">
        <v>1044</v>
      </c>
      <c r="BB406" s="34" t="s">
        <v>8089</v>
      </c>
      <c r="BC406" s="34" t="s">
        <v>4170</v>
      </c>
      <c r="BD406" s="34" t="s">
        <v>4170</v>
      </c>
      <c r="BE406" s="34" t="s">
        <v>4881</v>
      </c>
      <c r="BF406" s="34" t="s">
        <v>4170</v>
      </c>
      <c r="BG406" s="34" t="s">
        <v>4881</v>
      </c>
      <c r="BH406" s="34" t="s">
        <v>4881</v>
      </c>
      <c r="BI406" s="34" t="s">
        <v>4170</v>
      </c>
      <c r="BJ406" s="34" t="s">
        <v>4170</v>
      </c>
      <c r="BM406" s="34" t="s">
        <v>3567</v>
      </c>
      <c r="BO406" s="34" t="s">
        <v>3561</v>
      </c>
      <c r="BP406" s="34" t="s">
        <v>3567</v>
      </c>
      <c r="BQ406" s="34" t="s">
        <v>1044</v>
      </c>
      <c r="BR406" s="34" t="s">
        <v>1044</v>
      </c>
      <c r="BS406" s="34" t="s">
        <v>1044</v>
      </c>
      <c r="CR406" s="34" t="s">
        <v>3657</v>
      </c>
      <c r="CU406" s="34" t="s">
        <v>8090</v>
      </c>
      <c r="CV406" s="34" t="s">
        <v>6708</v>
      </c>
      <c r="CW406" s="34" t="s">
        <v>4226</v>
      </c>
      <c r="CX406" s="34" t="s">
        <v>4546</v>
      </c>
      <c r="CY406" s="34" t="s">
        <v>5449</v>
      </c>
      <c r="DA406" s="34" t="s">
        <v>4560</v>
      </c>
      <c r="DB406" s="34" t="s">
        <v>1046</v>
      </c>
      <c r="DC406" s="34" t="s">
        <v>5094</v>
      </c>
      <c r="DF406" s="34" t="s">
        <v>5992</v>
      </c>
    </row>
    <row r="407" spans="1:110">
      <c r="A407" s="34" t="s">
        <v>6707</v>
      </c>
      <c r="B407" s="34" t="s">
        <v>4848</v>
      </c>
      <c r="C407" s="34">
        <v>67</v>
      </c>
      <c r="D407" s="34" t="s">
        <v>442</v>
      </c>
      <c r="E407" s="34" t="s">
        <v>4170</v>
      </c>
      <c r="F407" s="34" t="s">
        <v>4881</v>
      </c>
      <c r="G407" s="34" t="s">
        <v>4170</v>
      </c>
      <c r="H407" s="34" t="s">
        <v>4881</v>
      </c>
      <c r="I407" s="34" t="s">
        <v>4170</v>
      </c>
      <c r="J407" s="34" t="s">
        <v>4170</v>
      </c>
      <c r="K407" s="34" t="s">
        <v>4170</v>
      </c>
      <c r="L407" s="34" t="s">
        <v>4170</v>
      </c>
      <c r="M407" s="34" t="s">
        <v>1041</v>
      </c>
      <c r="N407" s="34" t="s">
        <v>3170</v>
      </c>
      <c r="O407" s="34" t="s">
        <v>4170</v>
      </c>
      <c r="P407" s="34" t="s">
        <v>4170</v>
      </c>
      <c r="Q407" s="34" t="s">
        <v>4170</v>
      </c>
      <c r="R407" s="34" t="s">
        <v>4170</v>
      </c>
      <c r="S407" s="34" t="s">
        <v>4170</v>
      </c>
      <c r="T407" s="34" t="s">
        <v>4881</v>
      </c>
      <c r="U407" s="34" t="s">
        <v>4170</v>
      </c>
      <c r="V407" s="34" t="s">
        <v>4170</v>
      </c>
      <c r="W407" s="34" t="s">
        <v>4170</v>
      </c>
      <c r="X407" s="34" t="s">
        <v>4170</v>
      </c>
      <c r="Y407" s="34" t="s">
        <v>4170</v>
      </c>
      <c r="Z407" s="34" t="s">
        <v>4170</v>
      </c>
      <c r="AB407" s="34" t="s">
        <v>3217</v>
      </c>
      <c r="AD407" s="34" t="s">
        <v>3235</v>
      </c>
      <c r="AG407" s="34" t="s">
        <v>3312</v>
      </c>
      <c r="AH407" s="34" t="s">
        <v>1044</v>
      </c>
      <c r="AI407" s="34" t="s">
        <v>1044</v>
      </c>
      <c r="AJ407" s="34" t="s">
        <v>1044</v>
      </c>
      <c r="AK407" s="34" t="s">
        <v>1044</v>
      </c>
      <c r="AM407" s="34" t="s">
        <v>1044</v>
      </c>
      <c r="AN407" s="34" t="s">
        <v>3312</v>
      </c>
      <c r="AP407" s="34" t="s">
        <v>1044</v>
      </c>
      <c r="AY407" s="34" t="s">
        <v>3487</v>
      </c>
      <c r="BA407" s="34" t="s">
        <v>1044</v>
      </c>
      <c r="BB407" s="34" t="s">
        <v>3557</v>
      </c>
      <c r="BC407" s="34" t="s">
        <v>4170</v>
      </c>
      <c r="BD407" s="34" t="s">
        <v>4170</v>
      </c>
      <c r="BE407" s="34" t="s">
        <v>4170</v>
      </c>
      <c r="BF407" s="34" t="s">
        <v>4170</v>
      </c>
      <c r="BG407" s="34" t="s">
        <v>4170</v>
      </c>
      <c r="BH407" s="34" t="s">
        <v>4170</v>
      </c>
      <c r="BI407" s="34" t="s">
        <v>4881</v>
      </c>
      <c r="BJ407" s="34" t="s">
        <v>4170</v>
      </c>
      <c r="BR407" s="34" t="s">
        <v>1041</v>
      </c>
      <c r="BS407" s="34" t="s">
        <v>1044</v>
      </c>
      <c r="CR407" s="34" t="s">
        <v>3663</v>
      </c>
      <c r="CU407" s="34" t="s">
        <v>8091</v>
      </c>
      <c r="CV407" s="34" t="s">
        <v>6708</v>
      </c>
      <c r="CW407" s="34" t="s">
        <v>4226</v>
      </c>
      <c r="CX407" s="34" t="s">
        <v>4546</v>
      </c>
      <c r="CY407" s="34" t="s">
        <v>5455</v>
      </c>
      <c r="DA407" s="34" t="s">
        <v>4560</v>
      </c>
      <c r="DC407" s="34" t="s">
        <v>5096</v>
      </c>
      <c r="DF407" s="34" t="s">
        <v>5992</v>
      </c>
    </row>
    <row r="408" spans="1:110">
      <c r="A408" s="34" t="s">
        <v>6709</v>
      </c>
      <c r="B408" s="34" t="s">
        <v>4881</v>
      </c>
      <c r="C408" s="34">
        <v>46</v>
      </c>
      <c r="D408" s="34" t="s">
        <v>440</v>
      </c>
      <c r="E408" s="34" t="s">
        <v>4881</v>
      </c>
      <c r="F408" s="34" t="s">
        <v>4170</v>
      </c>
      <c r="G408" s="34" t="s">
        <v>4881</v>
      </c>
      <c r="H408" s="34" t="s">
        <v>4170</v>
      </c>
      <c r="I408" s="34" t="s">
        <v>4170</v>
      </c>
      <c r="J408" s="34" t="s">
        <v>4170</v>
      </c>
      <c r="K408" s="34" t="s">
        <v>4170</v>
      </c>
      <c r="L408" s="34" t="s">
        <v>4881</v>
      </c>
      <c r="M408" s="34" t="s">
        <v>1041</v>
      </c>
      <c r="N408" s="34" t="s">
        <v>3155</v>
      </c>
      <c r="O408" s="34" t="s">
        <v>4881</v>
      </c>
      <c r="P408" s="34" t="s">
        <v>4170</v>
      </c>
      <c r="Q408" s="34" t="s">
        <v>4170</v>
      </c>
      <c r="R408" s="34" t="s">
        <v>4170</v>
      </c>
      <c r="S408" s="34" t="s">
        <v>4170</v>
      </c>
      <c r="T408" s="34" t="s">
        <v>4170</v>
      </c>
      <c r="U408" s="34" t="s">
        <v>4170</v>
      </c>
      <c r="V408" s="34" t="s">
        <v>4170</v>
      </c>
      <c r="W408" s="34" t="s">
        <v>4170</v>
      </c>
      <c r="X408" s="34" t="s">
        <v>4170</v>
      </c>
      <c r="Y408" s="34" t="s">
        <v>4170</v>
      </c>
      <c r="Z408" s="34" t="s">
        <v>4170</v>
      </c>
      <c r="AB408" s="34" t="s">
        <v>3187</v>
      </c>
      <c r="AD408" s="34" t="s">
        <v>3235</v>
      </c>
      <c r="AG408" s="34" t="s">
        <v>3291</v>
      </c>
      <c r="AH408" s="34" t="s">
        <v>1041</v>
      </c>
      <c r="AI408" s="34" t="s">
        <v>1044</v>
      </c>
      <c r="AJ408" s="34" t="s">
        <v>1044</v>
      </c>
      <c r="AQ408" s="34" t="s">
        <v>3396</v>
      </c>
      <c r="AS408" s="34" t="s">
        <v>3426</v>
      </c>
      <c r="AU408" s="34" t="s">
        <v>3444</v>
      </c>
      <c r="AV408" s="34" t="s">
        <v>3449</v>
      </c>
      <c r="AW408" s="34" t="s">
        <v>3452</v>
      </c>
      <c r="AX408" s="34" t="s">
        <v>3470</v>
      </c>
      <c r="AY408" s="34" t="s">
        <v>3505</v>
      </c>
      <c r="BB408" s="34" t="s">
        <v>3557</v>
      </c>
      <c r="BC408" s="34" t="s">
        <v>4170</v>
      </c>
      <c r="BD408" s="34" t="s">
        <v>4170</v>
      </c>
      <c r="BE408" s="34" t="s">
        <v>4170</v>
      </c>
      <c r="BF408" s="34" t="s">
        <v>4170</v>
      </c>
      <c r="BG408" s="34" t="s">
        <v>4170</v>
      </c>
      <c r="BH408" s="34" t="s">
        <v>4170</v>
      </c>
      <c r="BI408" s="34" t="s">
        <v>4881</v>
      </c>
      <c r="BJ408" s="34" t="s">
        <v>4170</v>
      </c>
      <c r="BR408" s="34" t="s">
        <v>1044</v>
      </c>
      <c r="BS408" s="34" t="s">
        <v>1041</v>
      </c>
      <c r="BT408" s="34" t="s">
        <v>1041</v>
      </c>
      <c r="BW408" s="34" t="s">
        <v>1041</v>
      </c>
      <c r="CQ408" s="34" t="s">
        <v>3645</v>
      </c>
      <c r="CR408" s="34" t="s">
        <v>3657</v>
      </c>
      <c r="CU408" s="34" t="s">
        <v>8092</v>
      </c>
      <c r="CV408" s="34" t="s">
        <v>6711</v>
      </c>
      <c r="CW408" s="34" t="s">
        <v>4226</v>
      </c>
      <c r="CX408" s="34" t="s">
        <v>4542</v>
      </c>
      <c r="CY408" s="34" t="s">
        <v>5447</v>
      </c>
      <c r="CZ408" s="34" t="s">
        <v>4556</v>
      </c>
      <c r="DA408" s="34" t="s">
        <v>4556</v>
      </c>
      <c r="DC408" s="34" t="s">
        <v>5096</v>
      </c>
      <c r="DF408" s="34" t="s">
        <v>5992</v>
      </c>
    </row>
    <row r="409" spans="1:110">
      <c r="A409" s="34" t="s">
        <v>6709</v>
      </c>
      <c r="B409" s="34" t="s">
        <v>4609</v>
      </c>
      <c r="C409" s="34">
        <v>7</v>
      </c>
      <c r="D409" s="34" t="s">
        <v>440</v>
      </c>
      <c r="E409" s="34" t="s">
        <v>4881</v>
      </c>
      <c r="F409" s="34" t="s">
        <v>4170</v>
      </c>
      <c r="G409" s="34" t="s">
        <v>4170</v>
      </c>
      <c r="H409" s="34" t="s">
        <v>4170</v>
      </c>
      <c r="I409" s="34" t="s">
        <v>4881</v>
      </c>
      <c r="J409" s="34" t="s">
        <v>4170</v>
      </c>
      <c r="K409" s="34" t="s">
        <v>4170</v>
      </c>
      <c r="L409" s="34" t="s">
        <v>4170</v>
      </c>
      <c r="N409" s="34" t="s">
        <v>3155</v>
      </c>
      <c r="O409" s="34" t="s">
        <v>4881</v>
      </c>
      <c r="P409" s="34" t="s">
        <v>4170</v>
      </c>
      <c r="Q409" s="34" t="s">
        <v>4170</v>
      </c>
      <c r="R409" s="34" t="s">
        <v>4170</v>
      </c>
      <c r="S409" s="34" t="s">
        <v>4170</v>
      </c>
      <c r="T409" s="34" t="s">
        <v>4170</v>
      </c>
      <c r="U409" s="34" t="s">
        <v>4170</v>
      </c>
      <c r="V409" s="34" t="s">
        <v>4170</v>
      </c>
      <c r="W409" s="34" t="s">
        <v>4170</v>
      </c>
      <c r="X409" s="34" t="s">
        <v>4170</v>
      </c>
      <c r="Y409" s="34" t="s">
        <v>4170</v>
      </c>
      <c r="Z409" s="34" t="s">
        <v>4170</v>
      </c>
      <c r="AB409" s="34" t="s">
        <v>3187</v>
      </c>
      <c r="AE409" s="34" t="s">
        <v>3259</v>
      </c>
      <c r="BB409" s="34" t="s">
        <v>3557</v>
      </c>
      <c r="BC409" s="34" t="s">
        <v>4170</v>
      </c>
      <c r="BD409" s="34" t="s">
        <v>4170</v>
      </c>
      <c r="BE409" s="34" t="s">
        <v>4170</v>
      </c>
      <c r="BF409" s="34" t="s">
        <v>4170</v>
      </c>
      <c r="BG409" s="34" t="s">
        <v>4170</v>
      </c>
      <c r="BH409" s="34" t="s">
        <v>4170</v>
      </c>
      <c r="BI409" s="34" t="s">
        <v>4881</v>
      </c>
      <c r="BJ409" s="34" t="s">
        <v>4170</v>
      </c>
      <c r="BR409" s="34" t="s">
        <v>1041</v>
      </c>
      <c r="BS409" s="34" t="s">
        <v>1041</v>
      </c>
      <c r="BT409" s="34" t="s">
        <v>1041</v>
      </c>
      <c r="BW409" s="34" t="s">
        <v>1041</v>
      </c>
      <c r="CQ409" s="34" t="s">
        <v>3642</v>
      </c>
      <c r="CR409" s="34" t="s">
        <v>3654</v>
      </c>
      <c r="CU409" s="34" t="s">
        <v>8093</v>
      </c>
      <c r="CV409" s="34" t="s">
        <v>6711</v>
      </c>
      <c r="CW409" s="34" t="s">
        <v>4226</v>
      </c>
      <c r="CX409" s="34" t="s">
        <v>4619</v>
      </c>
      <c r="CY409" s="34" t="s">
        <v>5448</v>
      </c>
      <c r="DC409" s="34" t="s">
        <v>5096</v>
      </c>
      <c r="DE409" s="34" t="s">
        <v>4649</v>
      </c>
      <c r="DF409" s="34" t="s">
        <v>5992</v>
      </c>
    </row>
    <row r="410" spans="1:110">
      <c r="A410" s="34" t="s">
        <v>6712</v>
      </c>
      <c r="B410" s="34" t="s">
        <v>4881</v>
      </c>
      <c r="C410" s="34">
        <v>55</v>
      </c>
      <c r="D410" s="34" t="s">
        <v>440</v>
      </c>
      <c r="E410" s="34" t="s">
        <v>4881</v>
      </c>
      <c r="F410" s="34" t="s">
        <v>4170</v>
      </c>
      <c r="G410" s="34" t="s">
        <v>4881</v>
      </c>
      <c r="H410" s="34" t="s">
        <v>4170</v>
      </c>
      <c r="I410" s="34" t="s">
        <v>4170</v>
      </c>
      <c r="J410" s="34" t="s">
        <v>4170</v>
      </c>
      <c r="K410" s="34" t="s">
        <v>4170</v>
      </c>
      <c r="L410" s="34" t="s">
        <v>4881</v>
      </c>
      <c r="M410" s="34" t="s">
        <v>1041</v>
      </c>
      <c r="N410" s="34" t="s">
        <v>3155</v>
      </c>
      <c r="O410" s="34" t="s">
        <v>4881</v>
      </c>
      <c r="P410" s="34" t="s">
        <v>4170</v>
      </c>
      <c r="Q410" s="34" t="s">
        <v>4170</v>
      </c>
      <c r="R410" s="34" t="s">
        <v>4170</v>
      </c>
      <c r="S410" s="34" t="s">
        <v>4170</v>
      </c>
      <c r="T410" s="34" t="s">
        <v>4170</v>
      </c>
      <c r="U410" s="34" t="s">
        <v>4170</v>
      </c>
      <c r="V410" s="34" t="s">
        <v>4170</v>
      </c>
      <c r="W410" s="34" t="s">
        <v>4170</v>
      </c>
      <c r="X410" s="34" t="s">
        <v>4170</v>
      </c>
      <c r="Y410" s="34" t="s">
        <v>4170</v>
      </c>
      <c r="Z410" s="34" t="s">
        <v>4170</v>
      </c>
      <c r="AB410" s="34" t="s">
        <v>3187</v>
      </c>
      <c r="AD410" s="34" t="s">
        <v>3235</v>
      </c>
      <c r="AG410" s="34" t="s">
        <v>3291</v>
      </c>
      <c r="AH410" s="34" t="s">
        <v>1041</v>
      </c>
      <c r="AI410" s="34" t="s">
        <v>1044</v>
      </c>
      <c r="AJ410" s="34" t="s">
        <v>1044</v>
      </c>
      <c r="AQ410" s="34" t="s">
        <v>3372</v>
      </c>
      <c r="AS410" s="34" t="s">
        <v>3415</v>
      </c>
      <c r="AU410" s="34" t="s">
        <v>3444</v>
      </c>
      <c r="AV410" s="34" t="s">
        <v>154</v>
      </c>
      <c r="AW410" s="34" t="s">
        <v>3452</v>
      </c>
      <c r="AX410" s="34" t="s">
        <v>3476</v>
      </c>
      <c r="AY410" s="34" t="s">
        <v>3253</v>
      </c>
      <c r="BB410" s="34" t="s">
        <v>3557</v>
      </c>
      <c r="BC410" s="34" t="s">
        <v>4170</v>
      </c>
      <c r="BD410" s="34" t="s">
        <v>4170</v>
      </c>
      <c r="BE410" s="34" t="s">
        <v>4170</v>
      </c>
      <c r="BF410" s="34" t="s">
        <v>4170</v>
      </c>
      <c r="BG410" s="34" t="s">
        <v>4170</v>
      </c>
      <c r="BH410" s="34" t="s">
        <v>4170</v>
      </c>
      <c r="BI410" s="34" t="s">
        <v>4881</v>
      </c>
      <c r="BJ410" s="34" t="s">
        <v>4170</v>
      </c>
      <c r="BR410" s="34" t="s">
        <v>1041</v>
      </c>
      <c r="BS410" s="34" t="s">
        <v>1044</v>
      </c>
      <c r="CR410" s="34" t="s">
        <v>3657</v>
      </c>
      <c r="CU410" s="34" t="s">
        <v>8094</v>
      </c>
      <c r="CV410" s="34" t="s">
        <v>6713</v>
      </c>
      <c r="CW410" s="34" t="s">
        <v>4226</v>
      </c>
      <c r="CX410" s="34" t="s">
        <v>4542</v>
      </c>
      <c r="CY410" s="34" t="s">
        <v>5447</v>
      </c>
      <c r="CZ410" s="34" t="s">
        <v>4556</v>
      </c>
      <c r="DA410" s="34" t="s">
        <v>4556</v>
      </c>
      <c r="DC410" s="34" t="s">
        <v>5096</v>
      </c>
      <c r="DF410" s="34" t="s">
        <v>5993</v>
      </c>
    </row>
    <row r="411" spans="1:110">
      <c r="A411" s="34" t="s">
        <v>6712</v>
      </c>
      <c r="B411" s="34" t="s">
        <v>4609</v>
      </c>
      <c r="C411" s="34">
        <v>14</v>
      </c>
      <c r="D411" s="34" t="s">
        <v>440</v>
      </c>
      <c r="E411" s="34" t="s">
        <v>4881</v>
      </c>
      <c r="F411" s="34" t="s">
        <v>4170</v>
      </c>
      <c r="G411" s="34" t="s">
        <v>4170</v>
      </c>
      <c r="H411" s="34" t="s">
        <v>4170</v>
      </c>
      <c r="I411" s="34" t="s">
        <v>4881</v>
      </c>
      <c r="J411" s="34" t="s">
        <v>4170</v>
      </c>
      <c r="K411" s="34" t="s">
        <v>4170</v>
      </c>
      <c r="L411" s="34" t="s">
        <v>4881</v>
      </c>
      <c r="N411" s="34" t="s">
        <v>3155</v>
      </c>
      <c r="O411" s="34" t="s">
        <v>4881</v>
      </c>
      <c r="P411" s="34" t="s">
        <v>4170</v>
      </c>
      <c r="Q411" s="34" t="s">
        <v>4170</v>
      </c>
      <c r="R411" s="34" t="s">
        <v>4170</v>
      </c>
      <c r="S411" s="34" t="s">
        <v>4170</v>
      </c>
      <c r="T411" s="34" t="s">
        <v>4170</v>
      </c>
      <c r="U411" s="34" t="s">
        <v>4170</v>
      </c>
      <c r="V411" s="34" t="s">
        <v>4170</v>
      </c>
      <c r="W411" s="34" t="s">
        <v>4170</v>
      </c>
      <c r="X411" s="34" t="s">
        <v>4170</v>
      </c>
      <c r="Y411" s="34" t="s">
        <v>4170</v>
      </c>
      <c r="Z411" s="34" t="s">
        <v>4170</v>
      </c>
      <c r="AB411" s="34" t="s">
        <v>3187</v>
      </c>
      <c r="AE411" s="34" t="s">
        <v>3262</v>
      </c>
      <c r="BB411" s="34" t="s">
        <v>3539</v>
      </c>
      <c r="BC411" s="34" t="s">
        <v>4881</v>
      </c>
      <c r="BD411" s="34" t="s">
        <v>4170</v>
      </c>
      <c r="BE411" s="34" t="s">
        <v>4170</v>
      </c>
      <c r="BF411" s="34" t="s">
        <v>4170</v>
      </c>
      <c r="BG411" s="34" t="s">
        <v>4170</v>
      </c>
      <c r="BH411" s="34" t="s">
        <v>4170</v>
      </c>
      <c r="BI411" s="34" t="s">
        <v>4170</v>
      </c>
      <c r="BJ411" s="34" t="s">
        <v>4170</v>
      </c>
      <c r="BK411" s="34" t="s">
        <v>3561</v>
      </c>
      <c r="BQ411" s="34" t="s">
        <v>1044</v>
      </c>
      <c r="BR411" s="34" t="s">
        <v>1044</v>
      </c>
      <c r="BS411" s="34" t="s">
        <v>1044</v>
      </c>
      <c r="CR411" s="34" t="s">
        <v>3657</v>
      </c>
      <c r="CU411" s="34" t="s">
        <v>8095</v>
      </c>
      <c r="CV411" s="34" t="s">
        <v>6713</v>
      </c>
      <c r="CW411" s="34" t="s">
        <v>4226</v>
      </c>
      <c r="CX411" s="34" t="s">
        <v>4611</v>
      </c>
      <c r="CY411" s="34" t="s">
        <v>5445</v>
      </c>
      <c r="DB411" s="34" t="s">
        <v>1046</v>
      </c>
      <c r="DC411" s="34" t="s">
        <v>5096</v>
      </c>
      <c r="DE411" s="34" t="s">
        <v>4649</v>
      </c>
      <c r="DF411" s="34" t="s">
        <v>5993</v>
      </c>
    </row>
    <row r="412" spans="1:110">
      <c r="A412" s="34" t="s">
        <v>6714</v>
      </c>
      <c r="B412" s="34" t="s">
        <v>4881</v>
      </c>
      <c r="C412" s="34">
        <v>31</v>
      </c>
      <c r="D412" s="34" t="s">
        <v>440</v>
      </c>
      <c r="E412" s="34" t="s">
        <v>4881</v>
      </c>
      <c r="F412" s="34" t="s">
        <v>4170</v>
      </c>
      <c r="G412" s="34" t="s">
        <v>4881</v>
      </c>
      <c r="H412" s="34" t="s">
        <v>4170</v>
      </c>
      <c r="I412" s="34" t="s">
        <v>4170</v>
      </c>
      <c r="J412" s="34" t="s">
        <v>4170</v>
      </c>
      <c r="K412" s="34" t="s">
        <v>4170</v>
      </c>
      <c r="L412" s="34" t="s">
        <v>4881</v>
      </c>
      <c r="M412" s="34" t="s">
        <v>1041</v>
      </c>
      <c r="N412" s="34" t="s">
        <v>3155</v>
      </c>
      <c r="O412" s="34" t="s">
        <v>4881</v>
      </c>
      <c r="P412" s="34" t="s">
        <v>4170</v>
      </c>
      <c r="Q412" s="34" t="s">
        <v>4170</v>
      </c>
      <c r="R412" s="34" t="s">
        <v>4170</v>
      </c>
      <c r="S412" s="34" t="s">
        <v>4170</v>
      </c>
      <c r="T412" s="34" t="s">
        <v>4170</v>
      </c>
      <c r="U412" s="34" t="s">
        <v>4170</v>
      </c>
      <c r="V412" s="34" t="s">
        <v>4170</v>
      </c>
      <c r="W412" s="34" t="s">
        <v>4170</v>
      </c>
      <c r="X412" s="34" t="s">
        <v>4170</v>
      </c>
      <c r="Y412" s="34" t="s">
        <v>4170</v>
      </c>
      <c r="Z412" s="34" t="s">
        <v>4170</v>
      </c>
      <c r="AB412" s="34" t="s">
        <v>3187</v>
      </c>
      <c r="AD412" s="34" t="s">
        <v>3244</v>
      </c>
      <c r="AG412" s="34" t="s">
        <v>3309</v>
      </c>
      <c r="AH412" s="34" t="s">
        <v>1044</v>
      </c>
      <c r="AI412" s="34" t="s">
        <v>1044</v>
      </c>
      <c r="AJ412" s="34" t="s">
        <v>1044</v>
      </c>
      <c r="AK412" s="34" t="s">
        <v>1044</v>
      </c>
      <c r="AM412" s="34" t="s">
        <v>1044</v>
      </c>
      <c r="AN412" s="34" t="s">
        <v>3350</v>
      </c>
      <c r="AP412" s="34" t="s">
        <v>1044</v>
      </c>
      <c r="AY412" s="34" t="s">
        <v>3487</v>
      </c>
      <c r="BA412" s="34" t="s">
        <v>1044</v>
      </c>
      <c r="BB412" s="34" t="s">
        <v>3557</v>
      </c>
      <c r="BC412" s="34" t="s">
        <v>4170</v>
      </c>
      <c r="BD412" s="34" t="s">
        <v>4170</v>
      </c>
      <c r="BE412" s="34" t="s">
        <v>4170</v>
      </c>
      <c r="BF412" s="34" t="s">
        <v>4170</v>
      </c>
      <c r="BG412" s="34" t="s">
        <v>4170</v>
      </c>
      <c r="BH412" s="34" t="s">
        <v>4170</v>
      </c>
      <c r="BI412" s="34" t="s">
        <v>4881</v>
      </c>
      <c r="BJ412" s="34" t="s">
        <v>4170</v>
      </c>
      <c r="BR412" s="34" t="s">
        <v>1041</v>
      </c>
      <c r="BS412" s="34" t="s">
        <v>1044</v>
      </c>
      <c r="CR412" s="34" t="s">
        <v>3657</v>
      </c>
      <c r="CU412" s="34" t="s">
        <v>8096</v>
      </c>
      <c r="CV412" s="34" t="s">
        <v>6715</v>
      </c>
      <c r="CW412" s="34" t="s">
        <v>4226</v>
      </c>
      <c r="CX412" s="34" t="s">
        <v>4539</v>
      </c>
      <c r="CY412" s="34" t="s">
        <v>5446</v>
      </c>
      <c r="CZ412" s="34" t="s">
        <v>4560</v>
      </c>
      <c r="DA412" s="34" t="s">
        <v>4560</v>
      </c>
      <c r="DC412" s="34" t="s">
        <v>5096</v>
      </c>
      <c r="DF412" s="34" t="s">
        <v>5992</v>
      </c>
    </row>
    <row r="413" spans="1:110">
      <c r="A413" s="34" t="s">
        <v>6714</v>
      </c>
      <c r="B413" s="34" t="s">
        <v>4609</v>
      </c>
      <c r="C413" s="34">
        <v>29</v>
      </c>
      <c r="D413" s="34" t="s">
        <v>442</v>
      </c>
      <c r="E413" s="34" t="s">
        <v>4170</v>
      </c>
      <c r="F413" s="34" t="s">
        <v>4881</v>
      </c>
      <c r="G413" s="34" t="s">
        <v>4170</v>
      </c>
      <c r="H413" s="34" t="s">
        <v>4881</v>
      </c>
      <c r="I413" s="34" t="s">
        <v>4170</v>
      </c>
      <c r="J413" s="34" t="s">
        <v>4170</v>
      </c>
      <c r="K413" s="34" t="s">
        <v>4170</v>
      </c>
      <c r="L413" s="34" t="s">
        <v>4170</v>
      </c>
      <c r="M413" s="34" t="s">
        <v>1041</v>
      </c>
      <c r="N413" s="34" t="s">
        <v>3170</v>
      </c>
      <c r="O413" s="34" t="s">
        <v>4170</v>
      </c>
      <c r="P413" s="34" t="s">
        <v>4170</v>
      </c>
      <c r="Q413" s="34" t="s">
        <v>4170</v>
      </c>
      <c r="R413" s="34" t="s">
        <v>4170</v>
      </c>
      <c r="S413" s="34" t="s">
        <v>4170</v>
      </c>
      <c r="T413" s="34" t="s">
        <v>4881</v>
      </c>
      <c r="U413" s="34" t="s">
        <v>4170</v>
      </c>
      <c r="V413" s="34" t="s">
        <v>4170</v>
      </c>
      <c r="W413" s="34" t="s">
        <v>4170</v>
      </c>
      <c r="X413" s="34" t="s">
        <v>4170</v>
      </c>
      <c r="Y413" s="34" t="s">
        <v>4170</v>
      </c>
      <c r="Z413" s="34" t="s">
        <v>4170</v>
      </c>
      <c r="AB413" s="34" t="s">
        <v>3217</v>
      </c>
      <c r="AD413" s="34" t="s">
        <v>3238</v>
      </c>
      <c r="AE413" s="34" t="s">
        <v>3253</v>
      </c>
      <c r="AG413" s="34" t="s">
        <v>3291</v>
      </c>
      <c r="AH413" s="34" t="s">
        <v>1041</v>
      </c>
      <c r="AI413" s="34" t="s">
        <v>1044</v>
      </c>
      <c r="AJ413" s="34" t="s">
        <v>1044</v>
      </c>
      <c r="AQ413" s="34" t="s">
        <v>3399</v>
      </c>
      <c r="AS413" s="34" t="s">
        <v>3426</v>
      </c>
      <c r="AU413" s="34" t="s">
        <v>3435</v>
      </c>
      <c r="AV413" s="34" t="s">
        <v>154</v>
      </c>
      <c r="AW413" s="34" t="s">
        <v>3452</v>
      </c>
      <c r="AX413" s="34" t="s">
        <v>3473</v>
      </c>
      <c r="AY413" s="34" t="s">
        <v>3487</v>
      </c>
      <c r="BB413" s="34" t="s">
        <v>3557</v>
      </c>
      <c r="BC413" s="34" t="s">
        <v>4170</v>
      </c>
      <c r="BD413" s="34" t="s">
        <v>4170</v>
      </c>
      <c r="BE413" s="34" t="s">
        <v>4170</v>
      </c>
      <c r="BF413" s="34" t="s">
        <v>4170</v>
      </c>
      <c r="BG413" s="34" t="s">
        <v>4170</v>
      </c>
      <c r="BH413" s="34" t="s">
        <v>4170</v>
      </c>
      <c r="BI413" s="34" t="s">
        <v>4881</v>
      </c>
      <c r="BJ413" s="34" t="s">
        <v>4170</v>
      </c>
      <c r="BR413" s="34" t="s">
        <v>1044</v>
      </c>
      <c r="BS413" s="34" t="s">
        <v>1044</v>
      </c>
      <c r="CR413" s="34" t="s">
        <v>3654</v>
      </c>
      <c r="CU413" s="34" t="s">
        <v>8097</v>
      </c>
      <c r="CV413" s="34" t="s">
        <v>6715</v>
      </c>
      <c r="CW413" s="34" t="s">
        <v>4226</v>
      </c>
      <c r="CX413" s="34" t="s">
        <v>4539</v>
      </c>
      <c r="CY413" s="34" t="s">
        <v>5452</v>
      </c>
      <c r="DA413" s="34" t="s">
        <v>4556</v>
      </c>
      <c r="DC413" s="34" t="s">
        <v>5096</v>
      </c>
      <c r="DD413" s="34" t="s">
        <v>6185</v>
      </c>
      <c r="DF413" s="34" t="s">
        <v>5992</v>
      </c>
    </row>
    <row r="414" spans="1:110">
      <c r="A414" s="34" t="s">
        <v>6716</v>
      </c>
      <c r="B414" s="34" t="s">
        <v>4881</v>
      </c>
      <c r="C414" s="34">
        <v>31</v>
      </c>
      <c r="D414" s="34" t="s">
        <v>440</v>
      </c>
      <c r="E414" s="34" t="s">
        <v>4881</v>
      </c>
      <c r="F414" s="34" t="s">
        <v>4170</v>
      </c>
      <c r="G414" s="34" t="s">
        <v>4881</v>
      </c>
      <c r="H414" s="34" t="s">
        <v>4170</v>
      </c>
      <c r="I414" s="34" t="s">
        <v>4170</v>
      </c>
      <c r="J414" s="34" t="s">
        <v>4170</v>
      </c>
      <c r="K414" s="34" t="s">
        <v>4170</v>
      </c>
      <c r="L414" s="34" t="s">
        <v>4881</v>
      </c>
      <c r="M414" s="34" t="s">
        <v>1041</v>
      </c>
      <c r="N414" s="34" t="s">
        <v>3155</v>
      </c>
      <c r="O414" s="34" t="s">
        <v>4881</v>
      </c>
      <c r="P414" s="34" t="s">
        <v>4170</v>
      </c>
      <c r="Q414" s="34" t="s">
        <v>4170</v>
      </c>
      <c r="R414" s="34" t="s">
        <v>4170</v>
      </c>
      <c r="S414" s="34" t="s">
        <v>4170</v>
      </c>
      <c r="T414" s="34" t="s">
        <v>4170</v>
      </c>
      <c r="U414" s="34" t="s">
        <v>4170</v>
      </c>
      <c r="V414" s="34" t="s">
        <v>4170</v>
      </c>
      <c r="W414" s="34" t="s">
        <v>4170</v>
      </c>
      <c r="X414" s="34" t="s">
        <v>4170</v>
      </c>
      <c r="Y414" s="34" t="s">
        <v>4170</v>
      </c>
      <c r="Z414" s="34" t="s">
        <v>4170</v>
      </c>
      <c r="AB414" s="34" t="s">
        <v>3187</v>
      </c>
      <c r="AD414" s="34" t="s">
        <v>3238</v>
      </c>
      <c r="AG414" s="34" t="s">
        <v>3291</v>
      </c>
      <c r="AH414" s="34" t="s">
        <v>1041</v>
      </c>
      <c r="AI414" s="34" t="s">
        <v>1044</v>
      </c>
      <c r="AJ414" s="34" t="s">
        <v>1044</v>
      </c>
      <c r="AQ414" s="34" t="s">
        <v>3390</v>
      </c>
      <c r="AS414" s="34" t="s">
        <v>3409</v>
      </c>
      <c r="AU414" s="34" t="s">
        <v>3435</v>
      </c>
      <c r="AV414" s="34" t="s">
        <v>154</v>
      </c>
      <c r="AW414" s="34" t="s">
        <v>3452</v>
      </c>
      <c r="AX414" s="34" t="s">
        <v>3476</v>
      </c>
      <c r="AY414" s="34" t="s">
        <v>3253</v>
      </c>
      <c r="BB414" s="34" t="s">
        <v>3557</v>
      </c>
      <c r="BC414" s="34" t="s">
        <v>4170</v>
      </c>
      <c r="BD414" s="34" t="s">
        <v>4170</v>
      </c>
      <c r="BE414" s="34" t="s">
        <v>4170</v>
      </c>
      <c r="BF414" s="34" t="s">
        <v>4170</v>
      </c>
      <c r="BG414" s="34" t="s">
        <v>4170</v>
      </c>
      <c r="BH414" s="34" t="s">
        <v>4170</v>
      </c>
      <c r="BI414" s="34" t="s">
        <v>4881</v>
      </c>
      <c r="BJ414" s="34" t="s">
        <v>4170</v>
      </c>
      <c r="BR414" s="34" t="s">
        <v>1044</v>
      </c>
      <c r="BS414" s="34" t="s">
        <v>1044</v>
      </c>
      <c r="CR414" s="34" t="s">
        <v>3654</v>
      </c>
      <c r="CU414" s="34" t="s">
        <v>8098</v>
      </c>
      <c r="CV414" s="34" t="s">
        <v>6718</v>
      </c>
      <c r="CW414" s="34" t="s">
        <v>4226</v>
      </c>
      <c r="CX414" s="34" t="s">
        <v>4539</v>
      </c>
      <c r="CY414" s="34" t="s">
        <v>5446</v>
      </c>
      <c r="CZ414" s="34" t="s">
        <v>4556</v>
      </c>
      <c r="DA414" s="34" t="s">
        <v>4556</v>
      </c>
      <c r="DC414" s="34" t="s">
        <v>5096</v>
      </c>
      <c r="DF414" s="34" t="s">
        <v>5992</v>
      </c>
    </row>
    <row r="415" spans="1:110">
      <c r="A415" s="34" t="s">
        <v>6716</v>
      </c>
      <c r="B415" s="34" t="s">
        <v>4609</v>
      </c>
      <c r="C415" s="34">
        <v>4</v>
      </c>
      <c r="D415" s="34" t="s">
        <v>440</v>
      </c>
      <c r="E415" s="34" t="s">
        <v>4881</v>
      </c>
      <c r="F415" s="34" t="s">
        <v>4170</v>
      </c>
      <c r="G415" s="34" t="s">
        <v>4170</v>
      </c>
      <c r="H415" s="34" t="s">
        <v>4170</v>
      </c>
      <c r="I415" s="34" t="s">
        <v>4881</v>
      </c>
      <c r="J415" s="34" t="s">
        <v>4170</v>
      </c>
      <c r="K415" s="34" t="s">
        <v>4170</v>
      </c>
      <c r="L415" s="34" t="s">
        <v>4170</v>
      </c>
      <c r="N415" s="34" t="s">
        <v>3155</v>
      </c>
      <c r="O415" s="34" t="s">
        <v>4881</v>
      </c>
      <c r="P415" s="34" t="s">
        <v>4170</v>
      </c>
      <c r="Q415" s="34" t="s">
        <v>4170</v>
      </c>
      <c r="R415" s="34" t="s">
        <v>4170</v>
      </c>
      <c r="S415" s="34" t="s">
        <v>4170</v>
      </c>
      <c r="T415" s="34" t="s">
        <v>4170</v>
      </c>
      <c r="U415" s="34" t="s">
        <v>4170</v>
      </c>
      <c r="V415" s="34" t="s">
        <v>4170</v>
      </c>
      <c r="W415" s="34" t="s">
        <v>4170</v>
      </c>
      <c r="X415" s="34" t="s">
        <v>4170</v>
      </c>
      <c r="Y415" s="34" t="s">
        <v>4170</v>
      </c>
      <c r="Z415" s="34" t="s">
        <v>4170</v>
      </c>
      <c r="AB415" s="34" t="s">
        <v>3187</v>
      </c>
      <c r="AE415" s="34" t="s">
        <v>3256</v>
      </c>
      <c r="BR415" s="34" t="s">
        <v>1044</v>
      </c>
      <c r="BS415" s="34" t="s">
        <v>1044</v>
      </c>
      <c r="CR415" s="34" t="s">
        <v>3657</v>
      </c>
      <c r="CU415" s="34" t="s">
        <v>8099</v>
      </c>
      <c r="CV415" s="34" t="s">
        <v>6718</v>
      </c>
      <c r="CW415" s="34" t="s">
        <v>4226</v>
      </c>
      <c r="CX415" s="34" t="s">
        <v>4608</v>
      </c>
      <c r="CY415" s="34" t="s">
        <v>5444</v>
      </c>
      <c r="DE415" s="34" t="s">
        <v>4649</v>
      </c>
      <c r="DF415" s="34" t="s">
        <v>5992</v>
      </c>
    </row>
    <row r="416" spans="1:110">
      <c r="A416" s="34" t="s">
        <v>6716</v>
      </c>
      <c r="B416" s="34" t="s">
        <v>4848</v>
      </c>
      <c r="C416" s="34">
        <v>7</v>
      </c>
      <c r="D416" s="34" t="s">
        <v>442</v>
      </c>
      <c r="E416" s="34" t="s">
        <v>4170</v>
      </c>
      <c r="F416" s="34" t="s">
        <v>4881</v>
      </c>
      <c r="G416" s="34" t="s">
        <v>4170</v>
      </c>
      <c r="H416" s="34" t="s">
        <v>4170</v>
      </c>
      <c r="I416" s="34" t="s">
        <v>4170</v>
      </c>
      <c r="J416" s="34" t="s">
        <v>4881</v>
      </c>
      <c r="K416" s="34" t="s">
        <v>4170</v>
      </c>
      <c r="L416" s="34" t="s">
        <v>4170</v>
      </c>
      <c r="N416" s="34" t="s">
        <v>3155</v>
      </c>
      <c r="O416" s="34" t="s">
        <v>4881</v>
      </c>
      <c r="P416" s="34" t="s">
        <v>4170</v>
      </c>
      <c r="Q416" s="34" t="s">
        <v>4170</v>
      </c>
      <c r="R416" s="34" t="s">
        <v>4170</v>
      </c>
      <c r="S416" s="34" t="s">
        <v>4170</v>
      </c>
      <c r="T416" s="34" t="s">
        <v>4170</v>
      </c>
      <c r="U416" s="34" t="s">
        <v>4170</v>
      </c>
      <c r="V416" s="34" t="s">
        <v>4170</v>
      </c>
      <c r="W416" s="34" t="s">
        <v>4170</v>
      </c>
      <c r="X416" s="34" t="s">
        <v>4170</v>
      </c>
      <c r="Y416" s="34" t="s">
        <v>4170</v>
      </c>
      <c r="Z416" s="34" t="s">
        <v>4170</v>
      </c>
      <c r="AB416" s="34" t="s">
        <v>3187</v>
      </c>
      <c r="AE416" s="34" t="s">
        <v>3259</v>
      </c>
      <c r="BB416" s="34" t="s">
        <v>3557</v>
      </c>
      <c r="BC416" s="34" t="s">
        <v>4170</v>
      </c>
      <c r="BD416" s="34" t="s">
        <v>4170</v>
      </c>
      <c r="BE416" s="34" t="s">
        <v>4170</v>
      </c>
      <c r="BF416" s="34" t="s">
        <v>4170</v>
      </c>
      <c r="BG416" s="34" t="s">
        <v>4170</v>
      </c>
      <c r="BH416" s="34" t="s">
        <v>4170</v>
      </c>
      <c r="BI416" s="34" t="s">
        <v>4881</v>
      </c>
      <c r="BJ416" s="34" t="s">
        <v>4170</v>
      </c>
      <c r="BR416" s="34" t="s">
        <v>1044</v>
      </c>
      <c r="BS416" s="34" t="s">
        <v>1044</v>
      </c>
      <c r="CR416" s="34" t="s">
        <v>3657</v>
      </c>
      <c r="CU416" s="34" t="s">
        <v>8100</v>
      </c>
      <c r="CV416" s="34" t="s">
        <v>6718</v>
      </c>
      <c r="CW416" s="34" t="s">
        <v>4226</v>
      </c>
      <c r="CX416" s="34" t="s">
        <v>4619</v>
      </c>
      <c r="CY416" s="34" t="s">
        <v>5454</v>
      </c>
      <c r="DC416" s="34" t="s">
        <v>5096</v>
      </c>
      <c r="DE416" s="34" t="s">
        <v>4649</v>
      </c>
      <c r="DF416" s="34" t="s">
        <v>5992</v>
      </c>
    </row>
    <row r="417" spans="1:110">
      <c r="A417" s="34" t="s">
        <v>6719</v>
      </c>
      <c r="B417" s="34" t="s">
        <v>4881</v>
      </c>
      <c r="C417" s="34">
        <v>43</v>
      </c>
      <c r="D417" s="34" t="s">
        <v>442</v>
      </c>
      <c r="E417" s="34" t="s">
        <v>4170</v>
      </c>
      <c r="F417" s="34" t="s">
        <v>4881</v>
      </c>
      <c r="G417" s="34" t="s">
        <v>4170</v>
      </c>
      <c r="H417" s="34" t="s">
        <v>4881</v>
      </c>
      <c r="I417" s="34" t="s">
        <v>4170</v>
      </c>
      <c r="J417" s="34" t="s">
        <v>4170</v>
      </c>
      <c r="K417" s="34" t="s">
        <v>4170</v>
      </c>
      <c r="L417" s="34" t="s">
        <v>4170</v>
      </c>
      <c r="M417" s="34" t="s">
        <v>1041</v>
      </c>
      <c r="N417" s="34" t="s">
        <v>3155</v>
      </c>
      <c r="O417" s="34" t="s">
        <v>4881</v>
      </c>
      <c r="P417" s="34" t="s">
        <v>4170</v>
      </c>
      <c r="Q417" s="34" t="s">
        <v>4170</v>
      </c>
      <c r="R417" s="34" t="s">
        <v>4170</v>
      </c>
      <c r="S417" s="34" t="s">
        <v>4170</v>
      </c>
      <c r="T417" s="34" t="s">
        <v>4170</v>
      </c>
      <c r="U417" s="34" t="s">
        <v>4170</v>
      </c>
      <c r="V417" s="34" t="s">
        <v>4170</v>
      </c>
      <c r="W417" s="34" t="s">
        <v>4170</v>
      </c>
      <c r="X417" s="34" t="s">
        <v>4170</v>
      </c>
      <c r="Y417" s="34" t="s">
        <v>4170</v>
      </c>
      <c r="Z417" s="34" t="s">
        <v>4170</v>
      </c>
      <c r="AB417" s="34" t="s">
        <v>3187</v>
      </c>
      <c r="AD417" s="34" t="s">
        <v>3247</v>
      </c>
      <c r="AG417" s="34" t="s">
        <v>3291</v>
      </c>
      <c r="AH417" s="34" t="s">
        <v>1041</v>
      </c>
      <c r="AI417" s="34" t="s">
        <v>1041</v>
      </c>
      <c r="AJ417" s="34" t="s">
        <v>1044</v>
      </c>
      <c r="AQ417" s="34" t="s">
        <v>3384</v>
      </c>
      <c r="AS417" s="34" t="s">
        <v>3409</v>
      </c>
      <c r="AU417" s="34" t="s">
        <v>3432</v>
      </c>
      <c r="AV417" s="34" t="s">
        <v>154</v>
      </c>
      <c r="AW417" s="34" t="s">
        <v>3461</v>
      </c>
      <c r="AX417" s="34" t="s">
        <v>3476</v>
      </c>
      <c r="AY417" s="34" t="s">
        <v>3253</v>
      </c>
      <c r="BB417" s="34" t="s">
        <v>3557</v>
      </c>
      <c r="BC417" s="34" t="s">
        <v>4170</v>
      </c>
      <c r="BD417" s="34" t="s">
        <v>4170</v>
      </c>
      <c r="BE417" s="34" t="s">
        <v>4170</v>
      </c>
      <c r="BF417" s="34" t="s">
        <v>4170</v>
      </c>
      <c r="BG417" s="34" t="s">
        <v>4170</v>
      </c>
      <c r="BH417" s="34" t="s">
        <v>4170</v>
      </c>
      <c r="BI417" s="34" t="s">
        <v>4881</v>
      </c>
      <c r="BJ417" s="34" t="s">
        <v>4170</v>
      </c>
      <c r="BR417" s="34" t="s">
        <v>1044</v>
      </c>
      <c r="BS417" s="34" t="s">
        <v>1041</v>
      </c>
      <c r="BT417" s="34" t="s">
        <v>1041</v>
      </c>
      <c r="BW417" s="34" t="s">
        <v>1041</v>
      </c>
      <c r="CQ417" s="34" t="s">
        <v>3645</v>
      </c>
      <c r="CR417" s="34" t="s">
        <v>3657</v>
      </c>
      <c r="CU417" s="34" t="s">
        <v>8101</v>
      </c>
      <c r="CV417" s="34" t="s">
        <v>6722</v>
      </c>
      <c r="CW417" s="34" t="s">
        <v>4226</v>
      </c>
      <c r="CX417" s="34" t="s">
        <v>4542</v>
      </c>
      <c r="CY417" s="34" t="s">
        <v>5453</v>
      </c>
      <c r="CZ417" s="34" t="s">
        <v>4556</v>
      </c>
      <c r="DA417" s="34" t="s">
        <v>4556</v>
      </c>
      <c r="DC417" s="34" t="s">
        <v>5096</v>
      </c>
    </row>
    <row r="418" spans="1:110">
      <c r="A418" s="34" t="s">
        <v>6723</v>
      </c>
      <c r="B418" s="34" t="s">
        <v>4881</v>
      </c>
      <c r="C418" s="34">
        <v>54</v>
      </c>
      <c r="D418" s="34" t="s">
        <v>442</v>
      </c>
      <c r="E418" s="34" t="s">
        <v>4170</v>
      </c>
      <c r="F418" s="34" t="s">
        <v>4881</v>
      </c>
      <c r="G418" s="34" t="s">
        <v>4170</v>
      </c>
      <c r="H418" s="34" t="s">
        <v>4881</v>
      </c>
      <c r="I418" s="34" t="s">
        <v>4170</v>
      </c>
      <c r="J418" s="34" t="s">
        <v>4170</v>
      </c>
      <c r="K418" s="34" t="s">
        <v>4170</v>
      </c>
      <c r="L418" s="34" t="s">
        <v>4170</v>
      </c>
      <c r="M418" s="34" t="s">
        <v>1041</v>
      </c>
      <c r="N418" s="34" t="s">
        <v>3155</v>
      </c>
      <c r="O418" s="34" t="s">
        <v>4881</v>
      </c>
      <c r="P418" s="34" t="s">
        <v>4170</v>
      </c>
      <c r="Q418" s="34" t="s">
        <v>4170</v>
      </c>
      <c r="R418" s="34" t="s">
        <v>4170</v>
      </c>
      <c r="S418" s="34" t="s">
        <v>4170</v>
      </c>
      <c r="T418" s="34" t="s">
        <v>4170</v>
      </c>
      <c r="U418" s="34" t="s">
        <v>4170</v>
      </c>
      <c r="V418" s="34" t="s">
        <v>4170</v>
      </c>
      <c r="W418" s="34" t="s">
        <v>4170</v>
      </c>
      <c r="X418" s="34" t="s">
        <v>4170</v>
      </c>
      <c r="Y418" s="34" t="s">
        <v>4170</v>
      </c>
      <c r="Z418" s="34" t="s">
        <v>4170</v>
      </c>
      <c r="AB418" s="34" t="s">
        <v>3187</v>
      </c>
      <c r="AD418" s="34" t="s">
        <v>3238</v>
      </c>
      <c r="AG418" s="34" t="s">
        <v>3297</v>
      </c>
      <c r="AH418" s="34" t="s">
        <v>1044</v>
      </c>
      <c r="AI418" s="34" t="s">
        <v>1044</v>
      </c>
      <c r="AJ418" s="34" t="s">
        <v>1044</v>
      </c>
      <c r="AK418" s="34" t="s">
        <v>1041</v>
      </c>
      <c r="AL418" s="34" t="s">
        <v>452</v>
      </c>
      <c r="AQ418" s="34" t="s">
        <v>3375</v>
      </c>
      <c r="AS418" s="34" t="s">
        <v>3423</v>
      </c>
      <c r="AU418" s="34" t="s">
        <v>3432</v>
      </c>
      <c r="AV418" s="34" t="s">
        <v>154</v>
      </c>
      <c r="AW418" s="34" t="s">
        <v>3467</v>
      </c>
      <c r="AX418" s="34" t="s">
        <v>3476</v>
      </c>
      <c r="AY418" s="34" t="s">
        <v>3487</v>
      </c>
      <c r="BB418" s="34" t="s">
        <v>3557</v>
      </c>
      <c r="BC418" s="34" t="s">
        <v>4170</v>
      </c>
      <c r="BD418" s="34" t="s">
        <v>4170</v>
      </c>
      <c r="BE418" s="34" t="s">
        <v>4170</v>
      </c>
      <c r="BF418" s="34" t="s">
        <v>4170</v>
      </c>
      <c r="BG418" s="34" t="s">
        <v>4170</v>
      </c>
      <c r="BH418" s="34" t="s">
        <v>4170</v>
      </c>
      <c r="BI418" s="34" t="s">
        <v>4881</v>
      </c>
      <c r="BJ418" s="34" t="s">
        <v>4170</v>
      </c>
      <c r="BR418" s="34" t="s">
        <v>1044</v>
      </c>
      <c r="BS418" s="34" t="s">
        <v>1044</v>
      </c>
      <c r="CR418" s="34" t="s">
        <v>3657</v>
      </c>
      <c r="CU418" s="34" t="s">
        <v>8102</v>
      </c>
      <c r="CV418" s="34" t="s">
        <v>6725</v>
      </c>
      <c r="CW418" s="34" t="s">
        <v>4226</v>
      </c>
      <c r="CX418" s="34" t="s">
        <v>4542</v>
      </c>
      <c r="CY418" s="34" t="s">
        <v>5453</v>
      </c>
      <c r="CZ418" s="34" t="s">
        <v>4556</v>
      </c>
      <c r="DA418" s="34" t="s">
        <v>4556</v>
      </c>
      <c r="DC418" s="34" t="s">
        <v>5096</v>
      </c>
    </row>
    <row r="419" spans="1:110">
      <c r="A419" s="34" t="s">
        <v>6726</v>
      </c>
      <c r="B419" s="34" t="s">
        <v>4881</v>
      </c>
      <c r="C419" s="34">
        <v>33</v>
      </c>
      <c r="D419" s="34" t="s">
        <v>442</v>
      </c>
      <c r="E419" s="34" t="s">
        <v>4170</v>
      </c>
      <c r="F419" s="34" t="s">
        <v>4881</v>
      </c>
      <c r="G419" s="34" t="s">
        <v>4170</v>
      </c>
      <c r="H419" s="34" t="s">
        <v>4881</v>
      </c>
      <c r="I419" s="34" t="s">
        <v>4170</v>
      </c>
      <c r="J419" s="34" t="s">
        <v>4170</v>
      </c>
      <c r="K419" s="34" t="s">
        <v>4170</v>
      </c>
      <c r="L419" s="34" t="s">
        <v>4170</v>
      </c>
      <c r="M419" s="34" t="s">
        <v>1041</v>
      </c>
      <c r="N419" s="34" t="s">
        <v>3155</v>
      </c>
      <c r="O419" s="34" t="s">
        <v>4881</v>
      </c>
      <c r="P419" s="34" t="s">
        <v>4170</v>
      </c>
      <c r="Q419" s="34" t="s">
        <v>4170</v>
      </c>
      <c r="R419" s="34" t="s">
        <v>4170</v>
      </c>
      <c r="S419" s="34" t="s">
        <v>4170</v>
      </c>
      <c r="T419" s="34" t="s">
        <v>4170</v>
      </c>
      <c r="U419" s="34" t="s">
        <v>4170</v>
      </c>
      <c r="V419" s="34" t="s">
        <v>4170</v>
      </c>
      <c r="W419" s="34" t="s">
        <v>4170</v>
      </c>
      <c r="X419" s="34" t="s">
        <v>4170</v>
      </c>
      <c r="Y419" s="34" t="s">
        <v>4170</v>
      </c>
      <c r="Z419" s="34" t="s">
        <v>4170</v>
      </c>
      <c r="AB419" s="34" t="s">
        <v>3187</v>
      </c>
      <c r="AD419" s="34" t="s">
        <v>3238</v>
      </c>
      <c r="AG419" s="34" t="s">
        <v>3300</v>
      </c>
      <c r="AH419" s="34" t="s">
        <v>1044</v>
      </c>
      <c r="AI419" s="34" t="s">
        <v>1044</v>
      </c>
      <c r="AJ419" s="34" t="s">
        <v>1044</v>
      </c>
      <c r="AK419" s="34" t="s">
        <v>1044</v>
      </c>
      <c r="AM419" s="34" t="s">
        <v>1044</v>
      </c>
      <c r="AN419" s="34" t="s">
        <v>3329</v>
      </c>
      <c r="AP419" s="34" t="s">
        <v>1044</v>
      </c>
      <c r="AY419" s="34" t="s">
        <v>3487</v>
      </c>
      <c r="BA419" s="34" t="s">
        <v>1044</v>
      </c>
      <c r="BB419" s="34" t="s">
        <v>3557</v>
      </c>
      <c r="BC419" s="34" t="s">
        <v>4170</v>
      </c>
      <c r="BD419" s="34" t="s">
        <v>4170</v>
      </c>
      <c r="BE419" s="34" t="s">
        <v>4170</v>
      </c>
      <c r="BF419" s="34" t="s">
        <v>4170</v>
      </c>
      <c r="BG419" s="34" t="s">
        <v>4170</v>
      </c>
      <c r="BH419" s="34" t="s">
        <v>4170</v>
      </c>
      <c r="BI419" s="34" t="s">
        <v>4881</v>
      </c>
      <c r="BJ419" s="34" t="s">
        <v>4170</v>
      </c>
      <c r="BR419" s="34" t="s">
        <v>1044</v>
      </c>
      <c r="BS419" s="34" t="s">
        <v>1044</v>
      </c>
      <c r="CR419" s="34" t="s">
        <v>3657</v>
      </c>
      <c r="CU419" s="34" t="s">
        <v>8103</v>
      </c>
      <c r="CV419" s="34" t="s">
        <v>6728</v>
      </c>
      <c r="CW419" s="34" t="s">
        <v>4226</v>
      </c>
      <c r="CX419" s="34" t="s">
        <v>4539</v>
      </c>
      <c r="CY419" s="34" t="s">
        <v>5452</v>
      </c>
      <c r="CZ419" s="34" t="s">
        <v>4560</v>
      </c>
      <c r="DA419" s="34" t="s">
        <v>4560</v>
      </c>
      <c r="DC419" s="34" t="s">
        <v>5096</v>
      </c>
    </row>
    <row r="420" spans="1:110">
      <c r="A420" s="34" t="s">
        <v>6729</v>
      </c>
      <c r="B420" s="34" t="s">
        <v>4881</v>
      </c>
      <c r="C420" s="34">
        <v>66</v>
      </c>
      <c r="D420" s="34" t="s">
        <v>440</v>
      </c>
      <c r="E420" s="34" t="s">
        <v>4881</v>
      </c>
      <c r="F420" s="34" t="s">
        <v>4170</v>
      </c>
      <c r="G420" s="34" t="s">
        <v>4881</v>
      </c>
      <c r="H420" s="34" t="s">
        <v>4170</v>
      </c>
      <c r="I420" s="34" t="s">
        <v>4170</v>
      </c>
      <c r="J420" s="34" t="s">
        <v>4170</v>
      </c>
      <c r="K420" s="34" t="s">
        <v>4170</v>
      </c>
      <c r="L420" s="34" t="s">
        <v>4170</v>
      </c>
      <c r="M420" s="34" t="s">
        <v>1041</v>
      </c>
      <c r="N420" s="34" t="s">
        <v>3155</v>
      </c>
      <c r="O420" s="34" t="s">
        <v>4881</v>
      </c>
      <c r="P420" s="34" t="s">
        <v>4170</v>
      </c>
      <c r="Q420" s="34" t="s">
        <v>4170</v>
      </c>
      <c r="R420" s="34" t="s">
        <v>4170</v>
      </c>
      <c r="S420" s="34" t="s">
        <v>4170</v>
      </c>
      <c r="T420" s="34" t="s">
        <v>4170</v>
      </c>
      <c r="U420" s="34" t="s">
        <v>4170</v>
      </c>
      <c r="V420" s="34" t="s">
        <v>4170</v>
      </c>
      <c r="W420" s="34" t="s">
        <v>4170</v>
      </c>
      <c r="X420" s="34" t="s">
        <v>4170</v>
      </c>
      <c r="Y420" s="34" t="s">
        <v>4170</v>
      </c>
      <c r="Z420" s="34" t="s">
        <v>4170</v>
      </c>
      <c r="AB420" s="34" t="s">
        <v>3187</v>
      </c>
      <c r="AD420" s="34" t="s">
        <v>3232</v>
      </c>
      <c r="AG420" s="34" t="s">
        <v>3309</v>
      </c>
      <c r="AH420" s="34" t="s">
        <v>1044</v>
      </c>
      <c r="AI420" s="34" t="s">
        <v>1044</v>
      </c>
      <c r="AJ420" s="34" t="s">
        <v>1044</v>
      </c>
      <c r="AK420" s="34" t="s">
        <v>1044</v>
      </c>
      <c r="AM420" s="34" t="s">
        <v>1044</v>
      </c>
      <c r="AN420" s="34" t="s">
        <v>3335</v>
      </c>
      <c r="AP420" s="34" t="s">
        <v>1044</v>
      </c>
      <c r="AY420" s="34" t="s">
        <v>3529</v>
      </c>
      <c r="BA420" s="34" t="s">
        <v>1044</v>
      </c>
      <c r="BB420" s="34" t="s">
        <v>3557</v>
      </c>
      <c r="BC420" s="34" t="s">
        <v>4170</v>
      </c>
      <c r="BD420" s="34" t="s">
        <v>4170</v>
      </c>
      <c r="BE420" s="34" t="s">
        <v>4170</v>
      </c>
      <c r="BF420" s="34" t="s">
        <v>4170</v>
      </c>
      <c r="BG420" s="34" t="s">
        <v>4170</v>
      </c>
      <c r="BH420" s="34" t="s">
        <v>4170</v>
      </c>
      <c r="BI420" s="34" t="s">
        <v>4881</v>
      </c>
      <c r="BJ420" s="34" t="s">
        <v>4170</v>
      </c>
      <c r="BR420" s="34" t="s">
        <v>1041</v>
      </c>
      <c r="BS420" s="34" t="s">
        <v>1044</v>
      </c>
      <c r="CR420" s="34" t="s">
        <v>3657</v>
      </c>
      <c r="CU420" s="34" t="s">
        <v>8104</v>
      </c>
      <c r="CV420" s="34" t="s">
        <v>6731</v>
      </c>
      <c r="CW420" s="34" t="s">
        <v>4226</v>
      </c>
      <c r="CX420" s="34" t="s">
        <v>4546</v>
      </c>
      <c r="CY420" s="34" t="s">
        <v>5449</v>
      </c>
      <c r="CZ420" s="34" t="s">
        <v>4560</v>
      </c>
      <c r="DA420" s="34" t="s">
        <v>4560</v>
      </c>
      <c r="DC420" s="34" t="s">
        <v>5096</v>
      </c>
      <c r="DF420" s="34" t="s">
        <v>5992</v>
      </c>
    </row>
    <row r="421" spans="1:110">
      <c r="A421" s="34" t="s">
        <v>6729</v>
      </c>
      <c r="B421" s="34" t="s">
        <v>4609</v>
      </c>
      <c r="C421" s="34">
        <v>68</v>
      </c>
      <c r="D421" s="34" t="s">
        <v>442</v>
      </c>
      <c r="E421" s="34" t="s">
        <v>4170</v>
      </c>
      <c r="F421" s="34" t="s">
        <v>4881</v>
      </c>
      <c r="G421" s="34" t="s">
        <v>4170</v>
      </c>
      <c r="H421" s="34" t="s">
        <v>4881</v>
      </c>
      <c r="I421" s="34" t="s">
        <v>4170</v>
      </c>
      <c r="J421" s="34" t="s">
        <v>4170</v>
      </c>
      <c r="K421" s="34" t="s">
        <v>4170</v>
      </c>
      <c r="L421" s="34" t="s">
        <v>4170</v>
      </c>
      <c r="M421" s="34" t="s">
        <v>1041</v>
      </c>
      <c r="N421" s="34" t="s">
        <v>3155</v>
      </c>
      <c r="O421" s="34" t="s">
        <v>4881</v>
      </c>
      <c r="P421" s="34" t="s">
        <v>4170</v>
      </c>
      <c r="Q421" s="34" t="s">
        <v>4170</v>
      </c>
      <c r="R421" s="34" t="s">
        <v>4170</v>
      </c>
      <c r="S421" s="34" t="s">
        <v>4170</v>
      </c>
      <c r="T421" s="34" t="s">
        <v>4170</v>
      </c>
      <c r="U421" s="34" t="s">
        <v>4170</v>
      </c>
      <c r="V421" s="34" t="s">
        <v>4170</v>
      </c>
      <c r="W421" s="34" t="s">
        <v>4170</v>
      </c>
      <c r="X421" s="34" t="s">
        <v>4170</v>
      </c>
      <c r="Y421" s="34" t="s">
        <v>4170</v>
      </c>
      <c r="Z421" s="34" t="s">
        <v>4170</v>
      </c>
      <c r="AB421" s="34" t="s">
        <v>3187</v>
      </c>
      <c r="AD421" s="34" t="s">
        <v>3235</v>
      </c>
      <c r="AG421" s="34" t="s">
        <v>3312</v>
      </c>
      <c r="AH421" s="34" t="s">
        <v>1044</v>
      </c>
      <c r="AI421" s="34" t="s">
        <v>1044</v>
      </c>
      <c r="AJ421" s="34" t="s">
        <v>1044</v>
      </c>
      <c r="AK421" s="34" t="s">
        <v>1044</v>
      </c>
      <c r="AM421" s="34" t="s">
        <v>1044</v>
      </c>
      <c r="AN421" s="34" t="s">
        <v>3312</v>
      </c>
      <c r="AP421" s="34" t="s">
        <v>1044</v>
      </c>
      <c r="AY421" s="34" t="s">
        <v>3487</v>
      </c>
      <c r="BA421" s="34" t="s">
        <v>1044</v>
      </c>
      <c r="BB421" s="34" t="s">
        <v>3557</v>
      </c>
      <c r="BC421" s="34" t="s">
        <v>4170</v>
      </c>
      <c r="BD421" s="34" t="s">
        <v>4170</v>
      </c>
      <c r="BE421" s="34" t="s">
        <v>4170</v>
      </c>
      <c r="BF421" s="34" t="s">
        <v>4170</v>
      </c>
      <c r="BG421" s="34" t="s">
        <v>4170</v>
      </c>
      <c r="BH421" s="34" t="s">
        <v>4170</v>
      </c>
      <c r="BI421" s="34" t="s">
        <v>4881</v>
      </c>
      <c r="BJ421" s="34" t="s">
        <v>4170</v>
      </c>
      <c r="BR421" s="34" t="s">
        <v>1041</v>
      </c>
      <c r="BS421" s="34" t="s">
        <v>1044</v>
      </c>
      <c r="CR421" s="34" t="s">
        <v>3657</v>
      </c>
      <c r="CU421" s="34" t="s">
        <v>8105</v>
      </c>
      <c r="CV421" s="34" t="s">
        <v>6731</v>
      </c>
      <c r="CW421" s="34" t="s">
        <v>4226</v>
      </c>
      <c r="CX421" s="34" t="s">
        <v>4546</v>
      </c>
      <c r="CY421" s="34" t="s">
        <v>5455</v>
      </c>
      <c r="DA421" s="34" t="s">
        <v>4560</v>
      </c>
      <c r="DC421" s="34" t="s">
        <v>5096</v>
      </c>
      <c r="DF421" s="34" t="s">
        <v>5992</v>
      </c>
    </row>
    <row r="422" spans="1:110">
      <c r="A422" s="34" t="s">
        <v>6729</v>
      </c>
      <c r="B422" s="34" t="s">
        <v>4848</v>
      </c>
      <c r="C422" s="34">
        <v>88</v>
      </c>
      <c r="D422" s="34" t="s">
        <v>440</v>
      </c>
      <c r="E422" s="34" t="s">
        <v>4881</v>
      </c>
      <c r="F422" s="34" t="s">
        <v>4170</v>
      </c>
      <c r="G422" s="34" t="s">
        <v>4881</v>
      </c>
      <c r="H422" s="34" t="s">
        <v>4170</v>
      </c>
      <c r="I422" s="34" t="s">
        <v>4170</v>
      </c>
      <c r="J422" s="34" t="s">
        <v>4170</v>
      </c>
      <c r="K422" s="34" t="s">
        <v>4170</v>
      </c>
      <c r="L422" s="34" t="s">
        <v>4170</v>
      </c>
      <c r="M422" s="34" t="s">
        <v>1041</v>
      </c>
      <c r="N422" s="34" t="s">
        <v>3170</v>
      </c>
      <c r="O422" s="34" t="s">
        <v>4170</v>
      </c>
      <c r="P422" s="34" t="s">
        <v>4170</v>
      </c>
      <c r="Q422" s="34" t="s">
        <v>4170</v>
      </c>
      <c r="R422" s="34" t="s">
        <v>4170</v>
      </c>
      <c r="S422" s="34" t="s">
        <v>4170</v>
      </c>
      <c r="T422" s="34" t="s">
        <v>4881</v>
      </c>
      <c r="U422" s="34" t="s">
        <v>4170</v>
      </c>
      <c r="V422" s="34" t="s">
        <v>4170</v>
      </c>
      <c r="W422" s="34" t="s">
        <v>4170</v>
      </c>
      <c r="X422" s="34" t="s">
        <v>4170</v>
      </c>
      <c r="Y422" s="34" t="s">
        <v>4170</v>
      </c>
      <c r="Z422" s="34" t="s">
        <v>4170</v>
      </c>
      <c r="AB422" s="34" t="s">
        <v>3217</v>
      </c>
      <c r="AD422" s="34" t="s">
        <v>3229</v>
      </c>
      <c r="AG422" s="34" t="s">
        <v>3312</v>
      </c>
      <c r="AH422" s="34" t="s">
        <v>1044</v>
      </c>
      <c r="AI422" s="34" t="s">
        <v>1044</v>
      </c>
      <c r="AJ422" s="34" t="s">
        <v>1044</v>
      </c>
      <c r="AK422" s="34" t="s">
        <v>1044</v>
      </c>
      <c r="AM422" s="34" t="s">
        <v>1044</v>
      </c>
      <c r="AN422" s="34" t="s">
        <v>3312</v>
      </c>
      <c r="AP422" s="34" t="s">
        <v>1044</v>
      </c>
      <c r="AY422" s="34" t="s">
        <v>3487</v>
      </c>
      <c r="BA422" s="34" t="s">
        <v>1044</v>
      </c>
      <c r="BB422" s="34" t="s">
        <v>8106</v>
      </c>
      <c r="BC422" s="34" t="s">
        <v>4881</v>
      </c>
      <c r="BD422" s="34" t="s">
        <v>4881</v>
      </c>
      <c r="BE422" s="34" t="s">
        <v>4881</v>
      </c>
      <c r="BF422" s="34" t="s">
        <v>4881</v>
      </c>
      <c r="BG422" s="34" t="s">
        <v>4881</v>
      </c>
      <c r="BH422" s="34" t="s">
        <v>4170</v>
      </c>
      <c r="BI422" s="34" t="s">
        <v>4170</v>
      </c>
      <c r="BJ422" s="34" t="s">
        <v>4170</v>
      </c>
      <c r="BK422" s="34" t="s">
        <v>3561</v>
      </c>
      <c r="BL422" s="34" t="s">
        <v>3561</v>
      </c>
      <c r="BM422" s="34" t="s">
        <v>3561</v>
      </c>
      <c r="BN422" s="34" t="s">
        <v>3561</v>
      </c>
      <c r="BO422" s="34" t="s">
        <v>3561</v>
      </c>
      <c r="BQ422" s="34" t="s">
        <v>1044</v>
      </c>
      <c r="BR422" s="34" t="s">
        <v>1041</v>
      </c>
      <c r="BS422" s="34" t="s">
        <v>1044</v>
      </c>
      <c r="CR422" s="34" t="s">
        <v>3663</v>
      </c>
      <c r="CU422" s="34" t="s">
        <v>8107</v>
      </c>
      <c r="CV422" s="34" t="s">
        <v>6731</v>
      </c>
      <c r="CW422" s="34" t="s">
        <v>4226</v>
      </c>
      <c r="CX422" s="34" t="s">
        <v>4546</v>
      </c>
      <c r="CY422" s="34" t="s">
        <v>5449</v>
      </c>
      <c r="DA422" s="34" t="s">
        <v>4560</v>
      </c>
      <c r="DB422" s="34" t="s">
        <v>1046</v>
      </c>
      <c r="DC422" s="34" t="s">
        <v>5096</v>
      </c>
      <c r="DF422" s="34" t="s">
        <v>5992</v>
      </c>
    </row>
    <row r="423" spans="1:110">
      <c r="A423" s="34" t="s">
        <v>6732</v>
      </c>
      <c r="B423" s="34" t="s">
        <v>4881</v>
      </c>
      <c r="C423" s="34">
        <v>30</v>
      </c>
      <c r="D423" s="34" t="s">
        <v>442</v>
      </c>
      <c r="E423" s="34" t="s">
        <v>4170</v>
      </c>
      <c r="F423" s="34" t="s">
        <v>4881</v>
      </c>
      <c r="G423" s="34" t="s">
        <v>4170</v>
      </c>
      <c r="H423" s="34" t="s">
        <v>4881</v>
      </c>
      <c r="I423" s="34" t="s">
        <v>4170</v>
      </c>
      <c r="J423" s="34" t="s">
        <v>4170</v>
      </c>
      <c r="K423" s="34" t="s">
        <v>4170</v>
      </c>
      <c r="L423" s="34" t="s">
        <v>4170</v>
      </c>
      <c r="M423" s="34" t="s">
        <v>1041</v>
      </c>
      <c r="N423" s="34" t="s">
        <v>3155</v>
      </c>
      <c r="O423" s="34" t="s">
        <v>4881</v>
      </c>
      <c r="P423" s="34" t="s">
        <v>4170</v>
      </c>
      <c r="Q423" s="34" t="s">
        <v>4170</v>
      </c>
      <c r="R423" s="34" t="s">
        <v>4170</v>
      </c>
      <c r="S423" s="34" t="s">
        <v>4170</v>
      </c>
      <c r="T423" s="34" t="s">
        <v>4170</v>
      </c>
      <c r="U423" s="34" t="s">
        <v>4170</v>
      </c>
      <c r="V423" s="34" t="s">
        <v>4170</v>
      </c>
      <c r="W423" s="34" t="s">
        <v>4170</v>
      </c>
      <c r="X423" s="34" t="s">
        <v>4170</v>
      </c>
      <c r="Y423" s="34" t="s">
        <v>4170</v>
      </c>
      <c r="Z423" s="34" t="s">
        <v>4170</v>
      </c>
      <c r="AB423" s="34" t="s">
        <v>3187</v>
      </c>
      <c r="AD423" s="34" t="s">
        <v>3244</v>
      </c>
      <c r="AG423" s="34" t="s">
        <v>3291</v>
      </c>
      <c r="AH423" s="34" t="s">
        <v>1041</v>
      </c>
      <c r="AI423" s="34" t="s">
        <v>1044</v>
      </c>
      <c r="AJ423" s="34" t="s">
        <v>1044</v>
      </c>
      <c r="AQ423" s="34" t="s">
        <v>3375</v>
      </c>
      <c r="AS423" s="34" t="s">
        <v>3423</v>
      </c>
      <c r="AU423" s="34" t="s">
        <v>3432</v>
      </c>
      <c r="AV423" s="34" t="s">
        <v>154</v>
      </c>
      <c r="AW423" s="34" t="s">
        <v>3467</v>
      </c>
      <c r="AX423" s="34" t="s">
        <v>3476</v>
      </c>
      <c r="AY423" s="34" t="s">
        <v>3487</v>
      </c>
      <c r="BB423" s="34" t="s">
        <v>3557</v>
      </c>
      <c r="BC423" s="34" t="s">
        <v>4170</v>
      </c>
      <c r="BD423" s="34" t="s">
        <v>4170</v>
      </c>
      <c r="BE423" s="34" t="s">
        <v>4170</v>
      </c>
      <c r="BF423" s="34" t="s">
        <v>4170</v>
      </c>
      <c r="BG423" s="34" t="s">
        <v>4170</v>
      </c>
      <c r="BH423" s="34" t="s">
        <v>4170</v>
      </c>
      <c r="BI423" s="34" t="s">
        <v>4881</v>
      </c>
      <c r="BJ423" s="34" t="s">
        <v>4170</v>
      </c>
      <c r="BR423" s="34" t="s">
        <v>1044</v>
      </c>
      <c r="BS423" s="34" t="s">
        <v>1044</v>
      </c>
      <c r="CR423" s="34" t="s">
        <v>3657</v>
      </c>
      <c r="CU423" s="34" t="s">
        <v>8108</v>
      </c>
      <c r="CV423" s="34" t="s">
        <v>6734</v>
      </c>
      <c r="CW423" s="34" t="s">
        <v>4226</v>
      </c>
      <c r="CX423" s="34" t="s">
        <v>4539</v>
      </c>
      <c r="CY423" s="34" t="s">
        <v>5452</v>
      </c>
      <c r="CZ423" s="34" t="s">
        <v>4556</v>
      </c>
      <c r="DA423" s="34" t="s">
        <v>4556</v>
      </c>
      <c r="DC423" s="34" t="s">
        <v>5096</v>
      </c>
    </row>
    <row r="424" spans="1:110">
      <c r="A424" s="34" t="s">
        <v>6735</v>
      </c>
      <c r="B424" s="34" t="s">
        <v>4881</v>
      </c>
      <c r="C424" s="34">
        <v>29</v>
      </c>
      <c r="D424" s="34" t="s">
        <v>442</v>
      </c>
      <c r="E424" s="34" t="s">
        <v>4170</v>
      </c>
      <c r="F424" s="34" t="s">
        <v>4881</v>
      </c>
      <c r="G424" s="34" t="s">
        <v>4170</v>
      </c>
      <c r="H424" s="34" t="s">
        <v>4881</v>
      </c>
      <c r="I424" s="34" t="s">
        <v>4170</v>
      </c>
      <c r="J424" s="34" t="s">
        <v>4170</v>
      </c>
      <c r="K424" s="34" t="s">
        <v>4170</v>
      </c>
      <c r="L424" s="34" t="s">
        <v>4170</v>
      </c>
      <c r="M424" s="34" t="s">
        <v>1041</v>
      </c>
      <c r="N424" s="34" t="s">
        <v>3155</v>
      </c>
      <c r="O424" s="34" t="s">
        <v>4881</v>
      </c>
      <c r="P424" s="34" t="s">
        <v>4170</v>
      </c>
      <c r="Q424" s="34" t="s">
        <v>4170</v>
      </c>
      <c r="R424" s="34" t="s">
        <v>4170</v>
      </c>
      <c r="S424" s="34" t="s">
        <v>4170</v>
      </c>
      <c r="T424" s="34" t="s">
        <v>4170</v>
      </c>
      <c r="U424" s="34" t="s">
        <v>4170</v>
      </c>
      <c r="V424" s="34" t="s">
        <v>4170</v>
      </c>
      <c r="W424" s="34" t="s">
        <v>4170</v>
      </c>
      <c r="X424" s="34" t="s">
        <v>4170</v>
      </c>
      <c r="Y424" s="34" t="s">
        <v>4170</v>
      </c>
      <c r="Z424" s="34" t="s">
        <v>4170</v>
      </c>
      <c r="AB424" s="34" t="s">
        <v>3187</v>
      </c>
      <c r="AD424" s="34" t="s">
        <v>3241</v>
      </c>
      <c r="AE424" s="34" t="s">
        <v>3253</v>
      </c>
      <c r="AG424" s="34" t="s">
        <v>3300</v>
      </c>
      <c r="AH424" s="34" t="s">
        <v>1044</v>
      </c>
      <c r="AI424" s="34" t="s">
        <v>1044</v>
      </c>
      <c r="AJ424" s="34" t="s">
        <v>1044</v>
      </c>
      <c r="AK424" s="34" t="s">
        <v>1044</v>
      </c>
      <c r="AM424" s="34" t="s">
        <v>1044</v>
      </c>
      <c r="AN424" s="34" t="s">
        <v>3329</v>
      </c>
      <c r="AP424" s="34" t="s">
        <v>1044</v>
      </c>
      <c r="AY424" s="34" t="s">
        <v>3487</v>
      </c>
      <c r="BA424" s="34" t="s">
        <v>1044</v>
      </c>
      <c r="BB424" s="34" t="s">
        <v>3557</v>
      </c>
      <c r="BC424" s="34" t="s">
        <v>4170</v>
      </c>
      <c r="BD424" s="34" t="s">
        <v>4170</v>
      </c>
      <c r="BE424" s="34" t="s">
        <v>4170</v>
      </c>
      <c r="BF424" s="34" t="s">
        <v>4170</v>
      </c>
      <c r="BG424" s="34" t="s">
        <v>4170</v>
      </c>
      <c r="BH424" s="34" t="s">
        <v>4170</v>
      </c>
      <c r="BI424" s="34" t="s">
        <v>4881</v>
      </c>
      <c r="BJ424" s="34" t="s">
        <v>4170</v>
      </c>
      <c r="BR424" s="34" t="s">
        <v>1044</v>
      </c>
      <c r="BS424" s="34" t="s">
        <v>1044</v>
      </c>
      <c r="CR424" s="34" t="s">
        <v>3657</v>
      </c>
      <c r="CU424" s="34" t="s">
        <v>8109</v>
      </c>
      <c r="CV424" s="34" t="s">
        <v>6737</v>
      </c>
      <c r="CW424" s="34" t="s">
        <v>4226</v>
      </c>
      <c r="CX424" s="34" t="s">
        <v>4539</v>
      </c>
      <c r="CY424" s="34" t="s">
        <v>5452</v>
      </c>
      <c r="CZ424" s="34" t="s">
        <v>4560</v>
      </c>
      <c r="DA424" s="34" t="s">
        <v>4560</v>
      </c>
      <c r="DC424" s="34" t="s">
        <v>5096</v>
      </c>
      <c r="DD424" s="34" t="s">
        <v>6185</v>
      </c>
    </row>
    <row r="425" spans="1:110">
      <c r="A425" s="34" t="s">
        <v>6738</v>
      </c>
      <c r="B425" s="34" t="s">
        <v>4881</v>
      </c>
      <c r="C425" s="34">
        <v>39</v>
      </c>
      <c r="D425" s="34" t="s">
        <v>440</v>
      </c>
      <c r="E425" s="34" t="s">
        <v>4881</v>
      </c>
      <c r="F425" s="34" t="s">
        <v>4170</v>
      </c>
      <c r="G425" s="34" t="s">
        <v>4881</v>
      </c>
      <c r="H425" s="34" t="s">
        <v>4170</v>
      </c>
      <c r="I425" s="34" t="s">
        <v>4170</v>
      </c>
      <c r="J425" s="34" t="s">
        <v>4170</v>
      </c>
      <c r="K425" s="34" t="s">
        <v>4170</v>
      </c>
      <c r="L425" s="34" t="s">
        <v>4881</v>
      </c>
      <c r="M425" s="34" t="s">
        <v>1041</v>
      </c>
      <c r="N425" s="34" t="s">
        <v>3155</v>
      </c>
      <c r="O425" s="34" t="s">
        <v>4881</v>
      </c>
      <c r="P425" s="34" t="s">
        <v>4170</v>
      </c>
      <c r="Q425" s="34" t="s">
        <v>4170</v>
      </c>
      <c r="R425" s="34" t="s">
        <v>4170</v>
      </c>
      <c r="S425" s="34" t="s">
        <v>4170</v>
      </c>
      <c r="T425" s="34" t="s">
        <v>4170</v>
      </c>
      <c r="U425" s="34" t="s">
        <v>4170</v>
      </c>
      <c r="V425" s="34" t="s">
        <v>4170</v>
      </c>
      <c r="W425" s="34" t="s">
        <v>4170</v>
      </c>
      <c r="X425" s="34" t="s">
        <v>4170</v>
      </c>
      <c r="Y425" s="34" t="s">
        <v>4170</v>
      </c>
      <c r="Z425" s="34" t="s">
        <v>4170</v>
      </c>
      <c r="AB425" s="34" t="s">
        <v>3187</v>
      </c>
      <c r="AD425" s="34" t="s">
        <v>3238</v>
      </c>
      <c r="AG425" s="34" t="s">
        <v>3309</v>
      </c>
      <c r="AH425" s="34" t="s">
        <v>1044</v>
      </c>
      <c r="AI425" s="34" t="s">
        <v>1044</v>
      </c>
      <c r="AJ425" s="34" t="s">
        <v>1044</v>
      </c>
      <c r="AK425" s="34" t="s">
        <v>1044</v>
      </c>
      <c r="AM425" s="34" t="s">
        <v>1044</v>
      </c>
      <c r="AN425" s="34" t="s">
        <v>3335</v>
      </c>
      <c r="AP425" s="34" t="s">
        <v>1044</v>
      </c>
      <c r="AY425" s="34" t="s">
        <v>3487</v>
      </c>
      <c r="BA425" s="34" t="s">
        <v>1044</v>
      </c>
      <c r="BB425" s="34" t="s">
        <v>3557</v>
      </c>
      <c r="BC425" s="34" t="s">
        <v>4170</v>
      </c>
      <c r="BD425" s="34" t="s">
        <v>4170</v>
      </c>
      <c r="BE425" s="34" t="s">
        <v>4170</v>
      </c>
      <c r="BF425" s="34" t="s">
        <v>4170</v>
      </c>
      <c r="BG425" s="34" t="s">
        <v>4170</v>
      </c>
      <c r="BH425" s="34" t="s">
        <v>4170</v>
      </c>
      <c r="BI425" s="34" t="s">
        <v>4881</v>
      </c>
      <c r="BJ425" s="34" t="s">
        <v>4170</v>
      </c>
      <c r="BR425" s="34" t="s">
        <v>1044</v>
      </c>
      <c r="BS425" s="34" t="s">
        <v>1044</v>
      </c>
      <c r="CR425" s="34" t="s">
        <v>3657</v>
      </c>
      <c r="CU425" s="34" t="s">
        <v>8110</v>
      </c>
      <c r="CV425" s="34" t="s">
        <v>6739</v>
      </c>
      <c r="CW425" s="34" t="s">
        <v>4226</v>
      </c>
      <c r="CX425" s="34" t="s">
        <v>4542</v>
      </c>
      <c r="CY425" s="34" t="s">
        <v>5447</v>
      </c>
      <c r="CZ425" s="34" t="s">
        <v>4560</v>
      </c>
      <c r="DA425" s="34" t="s">
        <v>4560</v>
      </c>
      <c r="DC425" s="34" t="s">
        <v>5096</v>
      </c>
    </row>
    <row r="426" spans="1:110">
      <c r="A426" s="34" t="s">
        <v>6738</v>
      </c>
      <c r="B426" s="34" t="s">
        <v>4609</v>
      </c>
      <c r="C426" s="34">
        <v>11</v>
      </c>
      <c r="D426" s="34" t="s">
        <v>440</v>
      </c>
      <c r="E426" s="34" t="s">
        <v>4881</v>
      </c>
      <c r="F426" s="34" t="s">
        <v>4170</v>
      </c>
      <c r="G426" s="34" t="s">
        <v>4170</v>
      </c>
      <c r="H426" s="34" t="s">
        <v>4170</v>
      </c>
      <c r="I426" s="34" t="s">
        <v>4881</v>
      </c>
      <c r="J426" s="34" t="s">
        <v>4170</v>
      </c>
      <c r="K426" s="34" t="s">
        <v>4170</v>
      </c>
      <c r="L426" s="34" t="s">
        <v>4881</v>
      </c>
      <c r="N426" s="34" t="s">
        <v>3155</v>
      </c>
      <c r="O426" s="34" t="s">
        <v>4881</v>
      </c>
      <c r="P426" s="34" t="s">
        <v>4170</v>
      </c>
      <c r="Q426" s="34" t="s">
        <v>4170</v>
      </c>
      <c r="R426" s="34" t="s">
        <v>4170</v>
      </c>
      <c r="S426" s="34" t="s">
        <v>4170</v>
      </c>
      <c r="T426" s="34" t="s">
        <v>4170</v>
      </c>
      <c r="U426" s="34" t="s">
        <v>4170</v>
      </c>
      <c r="V426" s="34" t="s">
        <v>4170</v>
      </c>
      <c r="W426" s="34" t="s">
        <v>4170</v>
      </c>
      <c r="X426" s="34" t="s">
        <v>4170</v>
      </c>
      <c r="Y426" s="34" t="s">
        <v>4170</v>
      </c>
      <c r="Z426" s="34" t="s">
        <v>4170</v>
      </c>
      <c r="AB426" s="34" t="s">
        <v>3187</v>
      </c>
      <c r="AE426" s="34" t="s">
        <v>3262</v>
      </c>
      <c r="BB426" s="34" t="s">
        <v>3557</v>
      </c>
      <c r="BC426" s="34" t="s">
        <v>4170</v>
      </c>
      <c r="BD426" s="34" t="s">
        <v>4170</v>
      </c>
      <c r="BE426" s="34" t="s">
        <v>4170</v>
      </c>
      <c r="BF426" s="34" t="s">
        <v>4170</v>
      </c>
      <c r="BG426" s="34" t="s">
        <v>4170</v>
      </c>
      <c r="BH426" s="34" t="s">
        <v>4170</v>
      </c>
      <c r="BI426" s="34" t="s">
        <v>4881</v>
      </c>
      <c r="BJ426" s="34" t="s">
        <v>4170</v>
      </c>
      <c r="BR426" s="34" t="s">
        <v>1044</v>
      </c>
      <c r="BS426" s="34" t="s">
        <v>1044</v>
      </c>
      <c r="CR426" s="34" t="s">
        <v>3657</v>
      </c>
      <c r="CU426" s="34" t="s">
        <v>8111</v>
      </c>
      <c r="CV426" s="34" t="s">
        <v>6739</v>
      </c>
      <c r="CW426" s="34" t="s">
        <v>4226</v>
      </c>
      <c r="CX426" s="34" t="s">
        <v>4619</v>
      </c>
      <c r="CY426" s="34" t="s">
        <v>5448</v>
      </c>
      <c r="DC426" s="34" t="s">
        <v>5096</v>
      </c>
      <c r="DE426" s="34" t="s">
        <v>4649</v>
      </c>
    </row>
    <row r="427" spans="1:110">
      <c r="A427" s="34" t="s">
        <v>6738</v>
      </c>
      <c r="B427" s="34" t="s">
        <v>4848</v>
      </c>
      <c r="C427" s="34">
        <v>15</v>
      </c>
      <c r="D427" s="34" t="s">
        <v>440</v>
      </c>
      <c r="E427" s="34" t="s">
        <v>4881</v>
      </c>
      <c r="F427" s="34" t="s">
        <v>4170</v>
      </c>
      <c r="G427" s="34" t="s">
        <v>4170</v>
      </c>
      <c r="H427" s="34" t="s">
        <v>4170</v>
      </c>
      <c r="I427" s="34" t="s">
        <v>4881</v>
      </c>
      <c r="J427" s="34" t="s">
        <v>4170</v>
      </c>
      <c r="K427" s="34" t="s">
        <v>4170</v>
      </c>
      <c r="L427" s="34" t="s">
        <v>4881</v>
      </c>
      <c r="M427" s="34" t="s">
        <v>1044</v>
      </c>
      <c r="N427" s="34" t="s">
        <v>3155</v>
      </c>
      <c r="O427" s="34" t="s">
        <v>4881</v>
      </c>
      <c r="P427" s="34" t="s">
        <v>4170</v>
      </c>
      <c r="Q427" s="34" t="s">
        <v>4170</v>
      </c>
      <c r="R427" s="34" t="s">
        <v>4170</v>
      </c>
      <c r="S427" s="34" t="s">
        <v>4170</v>
      </c>
      <c r="T427" s="34" t="s">
        <v>4170</v>
      </c>
      <c r="U427" s="34" t="s">
        <v>4170</v>
      </c>
      <c r="V427" s="34" t="s">
        <v>4170</v>
      </c>
      <c r="W427" s="34" t="s">
        <v>4170</v>
      </c>
      <c r="X427" s="34" t="s">
        <v>4170</v>
      </c>
      <c r="Y427" s="34" t="s">
        <v>4170</v>
      </c>
      <c r="Z427" s="34" t="s">
        <v>4170</v>
      </c>
      <c r="AB427" s="34" t="s">
        <v>3187</v>
      </c>
      <c r="AD427" s="34" t="s">
        <v>3229</v>
      </c>
      <c r="AE427" s="34" t="s">
        <v>3265</v>
      </c>
      <c r="AG427" s="34" t="s">
        <v>3306</v>
      </c>
      <c r="AH427" s="34" t="s">
        <v>1044</v>
      </c>
      <c r="AI427" s="34" t="s">
        <v>1044</v>
      </c>
      <c r="AJ427" s="34" t="s">
        <v>1044</v>
      </c>
      <c r="AK427" s="34" t="s">
        <v>1044</v>
      </c>
      <c r="AM427" s="34" t="s">
        <v>1044</v>
      </c>
      <c r="AN427" s="34" t="s">
        <v>3341</v>
      </c>
      <c r="AP427" s="34" t="s">
        <v>1044</v>
      </c>
      <c r="AY427" s="34" t="s">
        <v>3487</v>
      </c>
      <c r="BA427" s="34" t="s">
        <v>1044</v>
      </c>
      <c r="BB427" s="34" t="s">
        <v>3557</v>
      </c>
      <c r="BC427" s="34" t="s">
        <v>4170</v>
      </c>
      <c r="BD427" s="34" t="s">
        <v>4170</v>
      </c>
      <c r="BE427" s="34" t="s">
        <v>4170</v>
      </c>
      <c r="BF427" s="34" t="s">
        <v>4170</v>
      </c>
      <c r="BG427" s="34" t="s">
        <v>4170</v>
      </c>
      <c r="BH427" s="34" t="s">
        <v>4170</v>
      </c>
      <c r="BI427" s="34" t="s">
        <v>4881</v>
      </c>
      <c r="BJ427" s="34" t="s">
        <v>4170</v>
      </c>
      <c r="BR427" s="34" t="s">
        <v>1044</v>
      </c>
      <c r="BS427" s="34" t="s">
        <v>1044</v>
      </c>
      <c r="CR427" s="34" t="s">
        <v>3657</v>
      </c>
      <c r="CU427" s="34" t="s">
        <v>8112</v>
      </c>
      <c r="CV427" s="34" t="s">
        <v>6739</v>
      </c>
      <c r="CW427" s="34" t="s">
        <v>4226</v>
      </c>
      <c r="CX427" s="34" t="s">
        <v>4611</v>
      </c>
      <c r="CY427" s="34" t="s">
        <v>5445</v>
      </c>
      <c r="DA427" s="34" t="s">
        <v>4560</v>
      </c>
      <c r="DC427" s="34" t="s">
        <v>5096</v>
      </c>
      <c r="DD427" s="34" t="s">
        <v>6185</v>
      </c>
      <c r="DE427" s="34" t="s">
        <v>4649</v>
      </c>
    </row>
    <row r="428" spans="1:110">
      <c r="A428" s="34" t="s">
        <v>6738</v>
      </c>
      <c r="B428" s="34" t="s">
        <v>4626</v>
      </c>
      <c r="C428" s="34">
        <v>41</v>
      </c>
      <c r="D428" s="34" t="s">
        <v>442</v>
      </c>
      <c r="E428" s="34" t="s">
        <v>4170</v>
      </c>
      <c r="F428" s="34" t="s">
        <v>4881</v>
      </c>
      <c r="G428" s="34" t="s">
        <v>4170</v>
      </c>
      <c r="H428" s="34" t="s">
        <v>4881</v>
      </c>
      <c r="I428" s="34" t="s">
        <v>4170</v>
      </c>
      <c r="J428" s="34" t="s">
        <v>4170</v>
      </c>
      <c r="K428" s="34" t="s">
        <v>4170</v>
      </c>
      <c r="L428" s="34" t="s">
        <v>4170</v>
      </c>
      <c r="M428" s="34" t="s">
        <v>1041</v>
      </c>
      <c r="N428" s="34" t="s">
        <v>3155</v>
      </c>
      <c r="O428" s="34" t="s">
        <v>4881</v>
      </c>
      <c r="P428" s="34" t="s">
        <v>4170</v>
      </c>
      <c r="Q428" s="34" t="s">
        <v>4170</v>
      </c>
      <c r="R428" s="34" t="s">
        <v>4170</v>
      </c>
      <c r="S428" s="34" t="s">
        <v>4170</v>
      </c>
      <c r="T428" s="34" t="s">
        <v>4170</v>
      </c>
      <c r="U428" s="34" t="s">
        <v>4170</v>
      </c>
      <c r="V428" s="34" t="s">
        <v>4170</v>
      </c>
      <c r="W428" s="34" t="s">
        <v>4170</v>
      </c>
      <c r="X428" s="34" t="s">
        <v>4170</v>
      </c>
      <c r="Y428" s="34" t="s">
        <v>4170</v>
      </c>
      <c r="Z428" s="34" t="s">
        <v>4170</v>
      </c>
      <c r="AB428" s="34" t="s">
        <v>3187</v>
      </c>
      <c r="AD428" s="34" t="s">
        <v>3235</v>
      </c>
      <c r="AG428" s="34" t="s">
        <v>3291</v>
      </c>
      <c r="AH428" s="34" t="s">
        <v>1041</v>
      </c>
      <c r="AI428" s="34" t="s">
        <v>1044</v>
      </c>
      <c r="AJ428" s="34" t="s">
        <v>1044</v>
      </c>
      <c r="AQ428" s="34" t="s">
        <v>3375</v>
      </c>
      <c r="AS428" s="34" t="s">
        <v>3423</v>
      </c>
      <c r="AU428" s="34" t="s">
        <v>3432</v>
      </c>
      <c r="AV428" s="34" t="s">
        <v>154</v>
      </c>
      <c r="AW428" s="34" t="s">
        <v>3467</v>
      </c>
      <c r="AX428" s="34" t="s">
        <v>3476</v>
      </c>
      <c r="AY428" s="34" t="s">
        <v>3487</v>
      </c>
      <c r="BB428" s="34" t="s">
        <v>3557</v>
      </c>
      <c r="BC428" s="34" t="s">
        <v>4170</v>
      </c>
      <c r="BD428" s="34" t="s">
        <v>4170</v>
      </c>
      <c r="BE428" s="34" t="s">
        <v>4170</v>
      </c>
      <c r="BF428" s="34" t="s">
        <v>4170</v>
      </c>
      <c r="BG428" s="34" t="s">
        <v>4170</v>
      </c>
      <c r="BH428" s="34" t="s">
        <v>4170</v>
      </c>
      <c r="BI428" s="34" t="s">
        <v>4881</v>
      </c>
      <c r="BJ428" s="34" t="s">
        <v>4170</v>
      </c>
      <c r="BR428" s="34" t="s">
        <v>1044</v>
      </c>
      <c r="BS428" s="34" t="s">
        <v>1044</v>
      </c>
      <c r="CR428" s="34" t="s">
        <v>3657</v>
      </c>
      <c r="CU428" s="34" t="s">
        <v>8113</v>
      </c>
      <c r="CV428" s="34" t="s">
        <v>6739</v>
      </c>
      <c r="CW428" s="34" t="s">
        <v>4226</v>
      </c>
      <c r="CX428" s="34" t="s">
        <v>4542</v>
      </c>
      <c r="CY428" s="34" t="s">
        <v>5453</v>
      </c>
      <c r="DA428" s="34" t="s">
        <v>4556</v>
      </c>
      <c r="DC428" s="34" t="s">
        <v>5096</v>
      </c>
    </row>
    <row r="429" spans="1:110">
      <c r="A429" s="34" t="s">
        <v>6740</v>
      </c>
      <c r="B429" s="34" t="s">
        <v>4881</v>
      </c>
      <c r="C429" s="34">
        <v>34</v>
      </c>
      <c r="D429" s="34" t="s">
        <v>442</v>
      </c>
      <c r="E429" s="34" t="s">
        <v>4170</v>
      </c>
      <c r="F429" s="34" t="s">
        <v>4881</v>
      </c>
      <c r="G429" s="34" t="s">
        <v>4170</v>
      </c>
      <c r="H429" s="34" t="s">
        <v>4881</v>
      </c>
      <c r="I429" s="34" t="s">
        <v>4170</v>
      </c>
      <c r="J429" s="34" t="s">
        <v>4170</v>
      </c>
      <c r="K429" s="34" t="s">
        <v>4170</v>
      </c>
      <c r="L429" s="34" t="s">
        <v>4170</v>
      </c>
      <c r="M429" s="34" t="s">
        <v>1041</v>
      </c>
      <c r="N429" s="34" t="s">
        <v>3155</v>
      </c>
      <c r="O429" s="34" t="s">
        <v>4881</v>
      </c>
      <c r="P429" s="34" t="s">
        <v>4170</v>
      </c>
      <c r="Q429" s="34" t="s">
        <v>4170</v>
      </c>
      <c r="R429" s="34" t="s">
        <v>4170</v>
      </c>
      <c r="S429" s="34" t="s">
        <v>4170</v>
      </c>
      <c r="T429" s="34" t="s">
        <v>4170</v>
      </c>
      <c r="U429" s="34" t="s">
        <v>4170</v>
      </c>
      <c r="V429" s="34" t="s">
        <v>4170</v>
      </c>
      <c r="W429" s="34" t="s">
        <v>4170</v>
      </c>
      <c r="X429" s="34" t="s">
        <v>4170</v>
      </c>
      <c r="Y429" s="34" t="s">
        <v>4170</v>
      </c>
      <c r="Z429" s="34" t="s">
        <v>4170</v>
      </c>
      <c r="AB429" s="34" t="s">
        <v>3187</v>
      </c>
      <c r="AD429" s="34" t="s">
        <v>3238</v>
      </c>
      <c r="AG429" s="34" t="s">
        <v>3291</v>
      </c>
      <c r="AH429" s="34" t="s">
        <v>1041</v>
      </c>
      <c r="AI429" s="34" t="s">
        <v>1044</v>
      </c>
      <c r="AJ429" s="34" t="s">
        <v>1044</v>
      </c>
      <c r="AQ429" s="34" t="s">
        <v>3358</v>
      </c>
      <c r="AS429" s="34" t="s">
        <v>3426</v>
      </c>
      <c r="AU429" s="34" t="s">
        <v>3441</v>
      </c>
      <c r="AV429" s="34" t="s">
        <v>3449</v>
      </c>
      <c r="AW429" s="34" t="s">
        <v>3452</v>
      </c>
      <c r="AX429" s="34" t="s">
        <v>3470</v>
      </c>
      <c r="AY429" s="34" t="s">
        <v>3493</v>
      </c>
      <c r="BB429" s="34" t="s">
        <v>3545</v>
      </c>
      <c r="BC429" s="34" t="s">
        <v>4170</v>
      </c>
      <c r="BD429" s="34" t="s">
        <v>4170</v>
      </c>
      <c r="BE429" s="34" t="s">
        <v>4881</v>
      </c>
      <c r="BF429" s="34" t="s">
        <v>4170</v>
      </c>
      <c r="BG429" s="34" t="s">
        <v>4170</v>
      </c>
      <c r="BH429" s="34" t="s">
        <v>4170</v>
      </c>
      <c r="BI429" s="34" t="s">
        <v>4170</v>
      </c>
      <c r="BJ429" s="34" t="s">
        <v>4170</v>
      </c>
      <c r="BM429" s="34" t="s">
        <v>3561</v>
      </c>
      <c r="BQ429" s="34" t="s">
        <v>1044</v>
      </c>
      <c r="BR429" s="34" t="s">
        <v>1044</v>
      </c>
      <c r="BS429" s="34" t="s">
        <v>1044</v>
      </c>
      <c r="CR429" s="34" t="s">
        <v>3657</v>
      </c>
      <c r="CU429" s="34" t="s">
        <v>8114</v>
      </c>
      <c r="CV429" s="34" t="s">
        <v>6742</v>
      </c>
      <c r="CW429" s="34" t="s">
        <v>4226</v>
      </c>
      <c r="CX429" s="34" t="s">
        <v>4539</v>
      </c>
      <c r="CY429" s="34" t="s">
        <v>5452</v>
      </c>
      <c r="CZ429" s="34" t="s">
        <v>4556</v>
      </c>
      <c r="DA429" s="34" t="s">
        <v>4556</v>
      </c>
      <c r="DB429" s="34" t="s">
        <v>1046</v>
      </c>
      <c r="DC429" s="34" t="s">
        <v>5096</v>
      </c>
      <c r="DF429" s="34" t="s">
        <v>5993</v>
      </c>
    </row>
    <row r="430" spans="1:110">
      <c r="A430" s="34" t="s">
        <v>6743</v>
      </c>
      <c r="B430" s="34" t="s">
        <v>4881</v>
      </c>
      <c r="C430" s="34">
        <v>46</v>
      </c>
      <c r="D430" s="34" t="s">
        <v>442</v>
      </c>
      <c r="E430" s="34" t="s">
        <v>4170</v>
      </c>
      <c r="F430" s="34" t="s">
        <v>4881</v>
      </c>
      <c r="G430" s="34" t="s">
        <v>4170</v>
      </c>
      <c r="H430" s="34" t="s">
        <v>4881</v>
      </c>
      <c r="I430" s="34" t="s">
        <v>4170</v>
      </c>
      <c r="J430" s="34" t="s">
        <v>4170</v>
      </c>
      <c r="K430" s="34" t="s">
        <v>4170</v>
      </c>
      <c r="L430" s="34" t="s">
        <v>4170</v>
      </c>
      <c r="M430" s="34" t="s">
        <v>1041</v>
      </c>
      <c r="N430" s="34" t="s">
        <v>3155</v>
      </c>
      <c r="O430" s="34" t="s">
        <v>4881</v>
      </c>
      <c r="P430" s="34" t="s">
        <v>4170</v>
      </c>
      <c r="Q430" s="34" t="s">
        <v>4170</v>
      </c>
      <c r="R430" s="34" t="s">
        <v>4170</v>
      </c>
      <c r="S430" s="34" t="s">
        <v>4170</v>
      </c>
      <c r="T430" s="34" t="s">
        <v>4170</v>
      </c>
      <c r="U430" s="34" t="s">
        <v>4170</v>
      </c>
      <c r="V430" s="34" t="s">
        <v>4170</v>
      </c>
      <c r="W430" s="34" t="s">
        <v>4170</v>
      </c>
      <c r="X430" s="34" t="s">
        <v>4170</v>
      </c>
      <c r="Y430" s="34" t="s">
        <v>4170</v>
      </c>
      <c r="Z430" s="34" t="s">
        <v>4170</v>
      </c>
      <c r="AB430" s="34" t="s">
        <v>3187</v>
      </c>
      <c r="AD430" s="34" t="s">
        <v>3235</v>
      </c>
      <c r="AG430" s="34" t="s">
        <v>3291</v>
      </c>
      <c r="AH430" s="34" t="s">
        <v>1041</v>
      </c>
      <c r="AI430" s="34" t="s">
        <v>1044</v>
      </c>
      <c r="AJ430" s="34" t="s">
        <v>1044</v>
      </c>
      <c r="AQ430" s="34" t="s">
        <v>3402</v>
      </c>
      <c r="AS430" s="34" t="s">
        <v>3420</v>
      </c>
      <c r="AU430" s="34" t="s">
        <v>3432</v>
      </c>
      <c r="AV430" s="34" t="s">
        <v>154</v>
      </c>
      <c r="AW430" s="34" t="s">
        <v>3452</v>
      </c>
      <c r="AX430" s="34" t="s">
        <v>3476</v>
      </c>
      <c r="AY430" s="34" t="s">
        <v>3253</v>
      </c>
      <c r="BB430" s="34" t="s">
        <v>3557</v>
      </c>
      <c r="BC430" s="34" t="s">
        <v>4170</v>
      </c>
      <c r="BD430" s="34" t="s">
        <v>4170</v>
      </c>
      <c r="BE430" s="34" t="s">
        <v>4170</v>
      </c>
      <c r="BF430" s="34" t="s">
        <v>4170</v>
      </c>
      <c r="BG430" s="34" t="s">
        <v>4170</v>
      </c>
      <c r="BH430" s="34" t="s">
        <v>4170</v>
      </c>
      <c r="BI430" s="34" t="s">
        <v>4881</v>
      </c>
      <c r="BJ430" s="34" t="s">
        <v>4170</v>
      </c>
      <c r="BR430" s="34" t="s">
        <v>1044</v>
      </c>
      <c r="BS430" s="34" t="s">
        <v>1044</v>
      </c>
      <c r="CR430" s="34" t="s">
        <v>3654</v>
      </c>
      <c r="CU430" s="34" t="s">
        <v>8115</v>
      </c>
      <c r="CV430" s="34" t="s">
        <v>6744</v>
      </c>
      <c r="CW430" s="34" t="s">
        <v>4226</v>
      </c>
      <c r="CX430" s="34" t="s">
        <v>4542</v>
      </c>
      <c r="CY430" s="34" t="s">
        <v>5453</v>
      </c>
      <c r="CZ430" s="34" t="s">
        <v>4556</v>
      </c>
      <c r="DA430" s="34" t="s">
        <v>4556</v>
      </c>
      <c r="DC430" s="34" t="s">
        <v>5096</v>
      </c>
      <c r="DF430" s="34" t="s">
        <v>5992</v>
      </c>
    </row>
    <row r="431" spans="1:110">
      <c r="A431" s="34" t="s">
        <v>6743</v>
      </c>
      <c r="B431" s="34" t="s">
        <v>4609</v>
      </c>
      <c r="C431" s="34">
        <v>7</v>
      </c>
      <c r="D431" s="34" t="s">
        <v>440</v>
      </c>
      <c r="E431" s="34" t="s">
        <v>4881</v>
      </c>
      <c r="F431" s="34" t="s">
        <v>4170</v>
      </c>
      <c r="G431" s="34" t="s">
        <v>4170</v>
      </c>
      <c r="H431" s="34" t="s">
        <v>4170</v>
      </c>
      <c r="I431" s="34" t="s">
        <v>4881</v>
      </c>
      <c r="J431" s="34" t="s">
        <v>4170</v>
      </c>
      <c r="K431" s="34" t="s">
        <v>4170</v>
      </c>
      <c r="L431" s="34" t="s">
        <v>4170</v>
      </c>
      <c r="N431" s="34" t="s">
        <v>3155</v>
      </c>
      <c r="O431" s="34" t="s">
        <v>4881</v>
      </c>
      <c r="P431" s="34" t="s">
        <v>4170</v>
      </c>
      <c r="Q431" s="34" t="s">
        <v>4170</v>
      </c>
      <c r="R431" s="34" t="s">
        <v>4170</v>
      </c>
      <c r="S431" s="34" t="s">
        <v>4170</v>
      </c>
      <c r="T431" s="34" t="s">
        <v>4170</v>
      </c>
      <c r="U431" s="34" t="s">
        <v>4170</v>
      </c>
      <c r="V431" s="34" t="s">
        <v>4170</v>
      </c>
      <c r="W431" s="34" t="s">
        <v>4170</v>
      </c>
      <c r="X431" s="34" t="s">
        <v>4170</v>
      </c>
      <c r="Y431" s="34" t="s">
        <v>4170</v>
      </c>
      <c r="Z431" s="34" t="s">
        <v>4170</v>
      </c>
      <c r="AB431" s="34" t="s">
        <v>3187</v>
      </c>
      <c r="AE431" s="34" t="s">
        <v>3259</v>
      </c>
      <c r="BB431" s="34" t="s">
        <v>3557</v>
      </c>
      <c r="BC431" s="34" t="s">
        <v>4170</v>
      </c>
      <c r="BD431" s="34" t="s">
        <v>4170</v>
      </c>
      <c r="BE431" s="34" t="s">
        <v>4170</v>
      </c>
      <c r="BF431" s="34" t="s">
        <v>4170</v>
      </c>
      <c r="BG431" s="34" t="s">
        <v>4170</v>
      </c>
      <c r="BH431" s="34" t="s">
        <v>4170</v>
      </c>
      <c r="BI431" s="34" t="s">
        <v>4881</v>
      </c>
      <c r="BJ431" s="34" t="s">
        <v>4170</v>
      </c>
      <c r="BR431" s="34" t="s">
        <v>1044</v>
      </c>
      <c r="BS431" s="34" t="s">
        <v>1044</v>
      </c>
      <c r="CR431" s="34" t="s">
        <v>3657</v>
      </c>
      <c r="CU431" s="34" t="s">
        <v>8116</v>
      </c>
      <c r="CV431" s="34" t="s">
        <v>6744</v>
      </c>
      <c r="CW431" s="34" t="s">
        <v>4226</v>
      </c>
      <c r="CX431" s="34" t="s">
        <v>4619</v>
      </c>
      <c r="CY431" s="34" t="s">
        <v>5448</v>
      </c>
      <c r="DC431" s="34" t="s">
        <v>5096</v>
      </c>
      <c r="DE431" s="34" t="s">
        <v>4649</v>
      </c>
      <c r="DF431" s="34" t="s">
        <v>5992</v>
      </c>
    </row>
    <row r="432" spans="1:110">
      <c r="A432" s="34" t="s">
        <v>6743</v>
      </c>
      <c r="B432" s="34" t="s">
        <v>4848</v>
      </c>
      <c r="C432" s="34">
        <v>18</v>
      </c>
      <c r="D432" s="34" t="s">
        <v>442</v>
      </c>
      <c r="E432" s="34" t="s">
        <v>4170</v>
      </c>
      <c r="F432" s="34" t="s">
        <v>4881</v>
      </c>
      <c r="G432" s="34" t="s">
        <v>4170</v>
      </c>
      <c r="H432" s="34" t="s">
        <v>4881</v>
      </c>
      <c r="I432" s="34" t="s">
        <v>4170</v>
      </c>
      <c r="J432" s="34" t="s">
        <v>4170</v>
      </c>
      <c r="K432" s="34" t="s">
        <v>4170</v>
      </c>
      <c r="L432" s="34" t="s">
        <v>4170</v>
      </c>
      <c r="M432" s="34" t="s">
        <v>1044</v>
      </c>
      <c r="N432" s="34" t="s">
        <v>3155</v>
      </c>
      <c r="O432" s="34" t="s">
        <v>4881</v>
      </c>
      <c r="P432" s="34" t="s">
        <v>4170</v>
      </c>
      <c r="Q432" s="34" t="s">
        <v>4170</v>
      </c>
      <c r="R432" s="34" t="s">
        <v>4170</v>
      </c>
      <c r="S432" s="34" t="s">
        <v>4170</v>
      </c>
      <c r="T432" s="34" t="s">
        <v>4170</v>
      </c>
      <c r="U432" s="34" t="s">
        <v>4170</v>
      </c>
      <c r="V432" s="34" t="s">
        <v>4170</v>
      </c>
      <c r="W432" s="34" t="s">
        <v>4170</v>
      </c>
      <c r="X432" s="34" t="s">
        <v>4170</v>
      </c>
      <c r="Y432" s="34" t="s">
        <v>4170</v>
      </c>
      <c r="Z432" s="34" t="s">
        <v>4170</v>
      </c>
      <c r="AB432" s="34" t="s">
        <v>3187</v>
      </c>
      <c r="AD432" s="34" t="s">
        <v>3232</v>
      </c>
      <c r="AE432" s="34" t="s">
        <v>3253</v>
      </c>
      <c r="AG432" s="34" t="s">
        <v>3300</v>
      </c>
      <c r="AH432" s="34" t="s">
        <v>1044</v>
      </c>
      <c r="AI432" s="34" t="s">
        <v>1044</v>
      </c>
      <c r="AJ432" s="34" t="s">
        <v>1044</v>
      </c>
      <c r="AK432" s="34" t="s">
        <v>1044</v>
      </c>
      <c r="AM432" s="34" t="s">
        <v>1041</v>
      </c>
      <c r="AP432" s="34" t="s">
        <v>1041</v>
      </c>
      <c r="AY432" s="34" t="s">
        <v>3493</v>
      </c>
      <c r="BA432" s="34" t="s">
        <v>1044</v>
      </c>
      <c r="BB432" s="34" t="s">
        <v>3539</v>
      </c>
      <c r="BC432" s="34" t="s">
        <v>4881</v>
      </c>
      <c r="BD432" s="34" t="s">
        <v>4170</v>
      </c>
      <c r="BE432" s="34" t="s">
        <v>4170</v>
      </c>
      <c r="BF432" s="34" t="s">
        <v>4170</v>
      </c>
      <c r="BG432" s="34" t="s">
        <v>4170</v>
      </c>
      <c r="BH432" s="34" t="s">
        <v>4170</v>
      </c>
      <c r="BI432" s="34" t="s">
        <v>4170</v>
      </c>
      <c r="BJ432" s="34" t="s">
        <v>4170</v>
      </c>
      <c r="BK432" s="34" t="s">
        <v>3564</v>
      </c>
      <c r="BQ432" s="34" t="s">
        <v>1044</v>
      </c>
      <c r="BR432" s="34" t="s">
        <v>1044</v>
      </c>
      <c r="BS432" s="34" t="s">
        <v>1044</v>
      </c>
      <c r="CR432" s="34" t="s">
        <v>3657</v>
      </c>
      <c r="CU432" s="34" t="s">
        <v>8117</v>
      </c>
      <c r="CV432" s="34" t="s">
        <v>6744</v>
      </c>
      <c r="CW432" s="34" t="s">
        <v>4226</v>
      </c>
      <c r="CX432" s="34" t="s">
        <v>4539</v>
      </c>
      <c r="CY432" s="34" t="s">
        <v>5452</v>
      </c>
      <c r="DA432" s="34" t="s">
        <v>3302</v>
      </c>
      <c r="DB432" s="34" t="s">
        <v>1046</v>
      </c>
      <c r="DC432" s="34" t="s">
        <v>5094</v>
      </c>
      <c r="DD432" s="34" t="s">
        <v>6186</v>
      </c>
      <c r="DF432" s="34" t="s">
        <v>5992</v>
      </c>
    </row>
    <row r="433" spans="1:110">
      <c r="A433" s="34" t="s">
        <v>6743</v>
      </c>
      <c r="B433" s="34" t="s">
        <v>4626</v>
      </c>
      <c r="C433" s="34">
        <v>45</v>
      </c>
      <c r="D433" s="34" t="s">
        <v>440</v>
      </c>
      <c r="E433" s="34" t="s">
        <v>4881</v>
      </c>
      <c r="F433" s="34" t="s">
        <v>4170</v>
      </c>
      <c r="G433" s="34" t="s">
        <v>4881</v>
      </c>
      <c r="H433" s="34" t="s">
        <v>4170</v>
      </c>
      <c r="I433" s="34" t="s">
        <v>4170</v>
      </c>
      <c r="J433" s="34" t="s">
        <v>4170</v>
      </c>
      <c r="K433" s="34" t="s">
        <v>4170</v>
      </c>
      <c r="L433" s="34" t="s">
        <v>4881</v>
      </c>
      <c r="M433" s="34" t="s">
        <v>1041</v>
      </c>
      <c r="N433" s="34" t="s">
        <v>3155</v>
      </c>
      <c r="O433" s="34" t="s">
        <v>4881</v>
      </c>
      <c r="P433" s="34" t="s">
        <v>4170</v>
      </c>
      <c r="Q433" s="34" t="s">
        <v>4170</v>
      </c>
      <c r="R433" s="34" t="s">
        <v>4170</v>
      </c>
      <c r="S433" s="34" t="s">
        <v>4170</v>
      </c>
      <c r="T433" s="34" t="s">
        <v>4170</v>
      </c>
      <c r="U433" s="34" t="s">
        <v>4170</v>
      </c>
      <c r="V433" s="34" t="s">
        <v>4170</v>
      </c>
      <c r="W433" s="34" t="s">
        <v>4170</v>
      </c>
      <c r="X433" s="34" t="s">
        <v>4170</v>
      </c>
      <c r="Y433" s="34" t="s">
        <v>4170</v>
      </c>
      <c r="Z433" s="34" t="s">
        <v>4170</v>
      </c>
      <c r="AB433" s="34" t="s">
        <v>3187</v>
      </c>
      <c r="AD433" s="34" t="s">
        <v>3241</v>
      </c>
      <c r="AG433" s="34" t="s">
        <v>3309</v>
      </c>
      <c r="AH433" s="34" t="s">
        <v>1044</v>
      </c>
      <c r="AI433" s="34" t="s">
        <v>1044</v>
      </c>
      <c r="AJ433" s="34" t="s">
        <v>1044</v>
      </c>
      <c r="AK433" s="34" t="s">
        <v>1044</v>
      </c>
      <c r="AM433" s="34" t="s">
        <v>1044</v>
      </c>
      <c r="AN433" s="34" t="s">
        <v>3335</v>
      </c>
      <c r="AP433" s="34" t="s">
        <v>1044</v>
      </c>
      <c r="AY433" s="34" t="s">
        <v>3487</v>
      </c>
      <c r="BA433" s="34" t="s">
        <v>1044</v>
      </c>
      <c r="BB433" s="34" t="s">
        <v>3539</v>
      </c>
      <c r="BC433" s="34" t="s">
        <v>4881</v>
      </c>
      <c r="BD433" s="34" t="s">
        <v>4170</v>
      </c>
      <c r="BE433" s="34" t="s">
        <v>4170</v>
      </c>
      <c r="BF433" s="34" t="s">
        <v>4170</v>
      </c>
      <c r="BG433" s="34" t="s">
        <v>4170</v>
      </c>
      <c r="BH433" s="34" t="s">
        <v>4170</v>
      </c>
      <c r="BI433" s="34" t="s">
        <v>4170</v>
      </c>
      <c r="BJ433" s="34" t="s">
        <v>4170</v>
      </c>
      <c r="BK433" s="34" t="s">
        <v>3564</v>
      </c>
      <c r="BQ433" s="34" t="s">
        <v>1044</v>
      </c>
      <c r="BR433" s="34" t="s">
        <v>1041</v>
      </c>
      <c r="BS433" s="34" t="s">
        <v>1044</v>
      </c>
      <c r="CR433" s="34" t="s">
        <v>3657</v>
      </c>
      <c r="CU433" s="34" t="s">
        <v>8118</v>
      </c>
      <c r="CV433" s="34" t="s">
        <v>6744</v>
      </c>
      <c r="CW433" s="34" t="s">
        <v>4226</v>
      </c>
      <c r="CX433" s="34" t="s">
        <v>4542</v>
      </c>
      <c r="CY433" s="34" t="s">
        <v>5447</v>
      </c>
      <c r="DA433" s="34" t="s">
        <v>4560</v>
      </c>
      <c r="DB433" s="34" t="s">
        <v>1046</v>
      </c>
      <c r="DC433" s="34" t="s">
        <v>5094</v>
      </c>
      <c r="DF433" s="34" t="s">
        <v>5992</v>
      </c>
    </row>
    <row r="434" spans="1:110">
      <c r="A434" s="34" t="s">
        <v>6745</v>
      </c>
      <c r="B434" s="34" t="s">
        <v>4881</v>
      </c>
      <c r="C434" s="34">
        <v>29</v>
      </c>
      <c r="D434" s="34" t="s">
        <v>440</v>
      </c>
      <c r="E434" s="34" t="s">
        <v>4881</v>
      </c>
      <c r="F434" s="34" t="s">
        <v>4170</v>
      </c>
      <c r="G434" s="34" t="s">
        <v>4881</v>
      </c>
      <c r="H434" s="34" t="s">
        <v>4170</v>
      </c>
      <c r="I434" s="34" t="s">
        <v>4170</v>
      </c>
      <c r="J434" s="34" t="s">
        <v>4170</v>
      </c>
      <c r="K434" s="34" t="s">
        <v>4170</v>
      </c>
      <c r="L434" s="34" t="s">
        <v>4881</v>
      </c>
      <c r="M434" s="34" t="s">
        <v>1041</v>
      </c>
      <c r="N434" s="34" t="s">
        <v>3155</v>
      </c>
      <c r="O434" s="34" t="s">
        <v>4881</v>
      </c>
      <c r="P434" s="34" t="s">
        <v>4170</v>
      </c>
      <c r="Q434" s="34" t="s">
        <v>4170</v>
      </c>
      <c r="R434" s="34" t="s">
        <v>4170</v>
      </c>
      <c r="S434" s="34" t="s">
        <v>4170</v>
      </c>
      <c r="T434" s="34" t="s">
        <v>4170</v>
      </c>
      <c r="U434" s="34" t="s">
        <v>4170</v>
      </c>
      <c r="V434" s="34" t="s">
        <v>4170</v>
      </c>
      <c r="W434" s="34" t="s">
        <v>4170</v>
      </c>
      <c r="X434" s="34" t="s">
        <v>4170</v>
      </c>
      <c r="Y434" s="34" t="s">
        <v>4170</v>
      </c>
      <c r="Z434" s="34" t="s">
        <v>4170</v>
      </c>
      <c r="AB434" s="34" t="s">
        <v>3187</v>
      </c>
      <c r="AD434" s="34" t="s">
        <v>3241</v>
      </c>
      <c r="AE434" s="34" t="s">
        <v>3253</v>
      </c>
      <c r="AG434" s="34" t="s">
        <v>3309</v>
      </c>
      <c r="AH434" s="34" t="s">
        <v>1044</v>
      </c>
      <c r="AI434" s="34" t="s">
        <v>1044</v>
      </c>
      <c r="AJ434" s="34" t="s">
        <v>1044</v>
      </c>
      <c r="AK434" s="34" t="s">
        <v>1044</v>
      </c>
      <c r="AM434" s="34" t="s">
        <v>1044</v>
      </c>
      <c r="AN434" s="34" t="s">
        <v>3335</v>
      </c>
      <c r="AP434" s="34" t="s">
        <v>1044</v>
      </c>
      <c r="AY434" s="34" t="s">
        <v>3529</v>
      </c>
      <c r="BA434" s="34" t="s">
        <v>1044</v>
      </c>
      <c r="BB434" s="34" t="s">
        <v>3557</v>
      </c>
      <c r="BC434" s="34" t="s">
        <v>4170</v>
      </c>
      <c r="BD434" s="34" t="s">
        <v>4170</v>
      </c>
      <c r="BE434" s="34" t="s">
        <v>4170</v>
      </c>
      <c r="BF434" s="34" t="s">
        <v>4170</v>
      </c>
      <c r="BG434" s="34" t="s">
        <v>4170</v>
      </c>
      <c r="BH434" s="34" t="s">
        <v>4170</v>
      </c>
      <c r="BI434" s="34" t="s">
        <v>4881</v>
      </c>
      <c r="BJ434" s="34" t="s">
        <v>4170</v>
      </c>
      <c r="BR434" s="34" t="s">
        <v>1044</v>
      </c>
      <c r="BS434" s="34" t="s">
        <v>1044</v>
      </c>
      <c r="CR434" s="34" t="s">
        <v>3657</v>
      </c>
      <c r="CU434" s="34" t="s">
        <v>8119</v>
      </c>
      <c r="CV434" s="34" t="s">
        <v>6746</v>
      </c>
      <c r="CW434" s="34" t="s">
        <v>4226</v>
      </c>
      <c r="CX434" s="34" t="s">
        <v>4539</v>
      </c>
      <c r="CY434" s="34" t="s">
        <v>5446</v>
      </c>
      <c r="CZ434" s="34" t="s">
        <v>4560</v>
      </c>
      <c r="DA434" s="34" t="s">
        <v>4560</v>
      </c>
      <c r="DC434" s="34" t="s">
        <v>5096</v>
      </c>
      <c r="DD434" s="34" t="s">
        <v>6186</v>
      </c>
      <c r="DF434" s="34" t="s">
        <v>5993</v>
      </c>
    </row>
    <row r="435" spans="1:110">
      <c r="A435" s="34" t="s">
        <v>6745</v>
      </c>
      <c r="B435" s="34" t="s">
        <v>4609</v>
      </c>
      <c r="C435" s="34">
        <v>1</v>
      </c>
      <c r="D435" s="34" t="s">
        <v>442</v>
      </c>
      <c r="E435" s="34" t="s">
        <v>4170</v>
      </c>
      <c r="F435" s="34" t="s">
        <v>4881</v>
      </c>
      <c r="G435" s="34" t="s">
        <v>4170</v>
      </c>
      <c r="H435" s="34" t="s">
        <v>4170</v>
      </c>
      <c r="I435" s="34" t="s">
        <v>4170</v>
      </c>
      <c r="J435" s="34" t="s">
        <v>4881</v>
      </c>
      <c r="K435" s="34" t="s">
        <v>4170</v>
      </c>
      <c r="L435" s="34" t="s">
        <v>4170</v>
      </c>
      <c r="N435" s="34" t="s">
        <v>3155</v>
      </c>
      <c r="O435" s="34" t="s">
        <v>4881</v>
      </c>
      <c r="P435" s="34" t="s">
        <v>4170</v>
      </c>
      <c r="Q435" s="34" t="s">
        <v>4170</v>
      </c>
      <c r="R435" s="34" t="s">
        <v>4170</v>
      </c>
      <c r="S435" s="34" t="s">
        <v>4170</v>
      </c>
      <c r="T435" s="34" t="s">
        <v>4170</v>
      </c>
      <c r="U435" s="34" t="s">
        <v>4170</v>
      </c>
      <c r="V435" s="34" t="s">
        <v>4170</v>
      </c>
      <c r="W435" s="34" t="s">
        <v>4170</v>
      </c>
      <c r="X435" s="34" t="s">
        <v>4170</v>
      </c>
      <c r="Y435" s="34" t="s">
        <v>4170</v>
      </c>
      <c r="Z435" s="34" t="s">
        <v>4170</v>
      </c>
      <c r="AB435" s="34" t="s">
        <v>3220</v>
      </c>
      <c r="BR435" s="34" t="s">
        <v>1044</v>
      </c>
      <c r="BS435" s="34" t="s">
        <v>1044</v>
      </c>
      <c r="CR435" s="34" t="s">
        <v>3657</v>
      </c>
      <c r="CU435" s="34" t="s">
        <v>8120</v>
      </c>
      <c r="CV435" s="34" t="s">
        <v>6746</v>
      </c>
      <c r="CW435" s="34" t="s">
        <v>4226</v>
      </c>
      <c r="CX435" s="34" t="s">
        <v>4608</v>
      </c>
      <c r="CY435" s="34" t="s">
        <v>5450</v>
      </c>
      <c r="DF435" s="34" t="s">
        <v>5993</v>
      </c>
    </row>
    <row r="436" spans="1:110">
      <c r="A436" s="34" t="s">
        <v>6745</v>
      </c>
      <c r="B436" s="34" t="s">
        <v>4848</v>
      </c>
      <c r="C436" s="34">
        <v>31</v>
      </c>
      <c r="D436" s="34" t="s">
        <v>442</v>
      </c>
      <c r="E436" s="34" t="s">
        <v>4170</v>
      </c>
      <c r="F436" s="34" t="s">
        <v>4881</v>
      </c>
      <c r="G436" s="34" t="s">
        <v>4170</v>
      </c>
      <c r="H436" s="34" t="s">
        <v>4881</v>
      </c>
      <c r="I436" s="34" t="s">
        <v>4170</v>
      </c>
      <c r="J436" s="34" t="s">
        <v>4170</v>
      </c>
      <c r="K436" s="34" t="s">
        <v>4170</v>
      </c>
      <c r="L436" s="34" t="s">
        <v>4170</v>
      </c>
      <c r="M436" s="34" t="s">
        <v>1041</v>
      </c>
      <c r="N436" s="34" t="s">
        <v>3155</v>
      </c>
      <c r="O436" s="34" t="s">
        <v>4881</v>
      </c>
      <c r="P436" s="34" t="s">
        <v>4170</v>
      </c>
      <c r="Q436" s="34" t="s">
        <v>4170</v>
      </c>
      <c r="R436" s="34" t="s">
        <v>4170</v>
      </c>
      <c r="S436" s="34" t="s">
        <v>4170</v>
      </c>
      <c r="T436" s="34" t="s">
        <v>4170</v>
      </c>
      <c r="U436" s="34" t="s">
        <v>4170</v>
      </c>
      <c r="V436" s="34" t="s">
        <v>4170</v>
      </c>
      <c r="W436" s="34" t="s">
        <v>4170</v>
      </c>
      <c r="X436" s="34" t="s">
        <v>4170</v>
      </c>
      <c r="Y436" s="34" t="s">
        <v>4170</v>
      </c>
      <c r="Z436" s="34" t="s">
        <v>4170</v>
      </c>
      <c r="AB436" s="34" t="s">
        <v>3187</v>
      </c>
      <c r="AD436" s="34" t="s">
        <v>3241</v>
      </c>
      <c r="AG436" s="34" t="s">
        <v>3291</v>
      </c>
      <c r="AH436" s="34" t="s">
        <v>1041</v>
      </c>
      <c r="AI436" s="34" t="s">
        <v>1044</v>
      </c>
      <c r="AJ436" s="34" t="s">
        <v>1044</v>
      </c>
      <c r="AQ436" s="34" t="s">
        <v>3375</v>
      </c>
      <c r="AS436" s="34" t="s">
        <v>3423</v>
      </c>
      <c r="AU436" s="34" t="s">
        <v>3432</v>
      </c>
      <c r="AV436" s="34" t="s">
        <v>154</v>
      </c>
      <c r="AW436" s="34" t="s">
        <v>3467</v>
      </c>
      <c r="AX436" s="34" t="s">
        <v>3476</v>
      </c>
      <c r="AY436" s="34" t="s">
        <v>3487</v>
      </c>
      <c r="BB436" s="34" t="s">
        <v>3557</v>
      </c>
      <c r="BC436" s="34" t="s">
        <v>4170</v>
      </c>
      <c r="BD436" s="34" t="s">
        <v>4170</v>
      </c>
      <c r="BE436" s="34" t="s">
        <v>4170</v>
      </c>
      <c r="BF436" s="34" t="s">
        <v>4170</v>
      </c>
      <c r="BG436" s="34" t="s">
        <v>4170</v>
      </c>
      <c r="BH436" s="34" t="s">
        <v>4170</v>
      </c>
      <c r="BI436" s="34" t="s">
        <v>4881</v>
      </c>
      <c r="BJ436" s="34" t="s">
        <v>4170</v>
      </c>
      <c r="BR436" s="34" t="s">
        <v>1044</v>
      </c>
      <c r="BS436" s="34" t="s">
        <v>1044</v>
      </c>
      <c r="CR436" s="34" t="s">
        <v>3657</v>
      </c>
      <c r="CU436" s="34" t="s">
        <v>8121</v>
      </c>
      <c r="CV436" s="34" t="s">
        <v>6746</v>
      </c>
      <c r="CW436" s="34" t="s">
        <v>4226</v>
      </c>
      <c r="CX436" s="34" t="s">
        <v>4539</v>
      </c>
      <c r="CY436" s="34" t="s">
        <v>5452</v>
      </c>
      <c r="DA436" s="34" t="s">
        <v>4556</v>
      </c>
      <c r="DC436" s="34" t="s">
        <v>5096</v>
      </c>
      <c r="DF436" s="34" t="s">
        <v>5993</v>
      </c>
    </row>
    <row r="437" spans="1:110">
      <c r="A437" s="34" t="s">
        <v>6747</v>
      </c>
      <c r="B437" s="34" t="s">
        <v>4881</v>
      </c>
      <c r="C437" s="34">
        <v>21</v>
      </c>
      <c r="D437" s="34" t="s">
        <v>440</v>
      </c>
      <c r="E437" s="34" t="s">
        <v>4881</v>
      </c>
      <c r="F437" s="34" t="s">
        <v>4170</v>
      </c>
      <c r="G437" s="34" t="s">
        <v>4881</v>
      </c>
      <c r="H437" s="34" t="s">
        <v>4170</v>
      </c>
      <c r="I437" s="34" t="s">
        <v>4170</v>
      </c>
      <c r="J437" s="34" t="s">
        <v>4170</v>
      </c>
      <c r="K437" s="34" t="s">
        <v>4170</v>
      </c>
      <c r="L437" s="34" t="s">
        <v>4881</v>
      </c>
      <c r="M437" s="34" t="s">
        <v>1041</v>
      </c>
      <c r="N437" s="34" t="s">
        <v>3155</v>
      </c>
      <c r="O437" s="34" t="s">
        <v>4881</v>
      </c>
      <c r="P437" s="34" t="s">
        <v>4170</v>
      </c>
      <c r="Q437" s="34" t="s">
        <v>4170</v>
      </c>
      <c r="R437" s="34" t="s">
        <v>4170</v>
      </c>
      <c r="S437" s="34" t="s">
        <v>4170</v>
      </c>
      <c r="T437" s="34" t="s">
        <v>4170</v>
      </c>
      <c r="U437" s="34" t="s">
        <v>4170</v>
      </c>
      <c r="V437" s="34" t="s">
        <v>4170</v>
      </c>
      <c r="W437" s="34" t="s">
        <v>4170</v>
      </c>
      <c r="X437" s="34" t="s">
        <v>4170</v>
      </c>
      <c r="Y437" s="34" t="s">
        <v>4170</v>
      </c>
      <c r="Z437" s="34" t="s">
        <v>4170</v>
      </c>
      <c r="AB437" s="34" t="s">
        <v>3187</v>
      </c>
      <c r="AD437" s="34" t="s">
        <v>3232</v>
      </c>
      <c r="AE437" s="34" t="s">
        <v>3268</v>
      </c>
      <c r="AG437" s="34" t="s">
        <v>3291</v>
      </c>
      <c r="AH437" s="34" t="s">
        <v>1041</v>
      </c>
      <c r="AI437" s="34" t="s">
        <v>1044</v>
      </c>
      <c r="AJ437" s="34" t="s">
        <v>1044</v>
      </c>
      <c r="AQ437" s="34" t="s">
        <v>3399</v>
      </c>
      <c r="AS437" s="34" t="s">
        <v>3426</v>
      </c>
      <c r="AU437" s="34" t="s">
        <v>3444</v>
      </c>
      <c r="AV437" s="34" t="s">
        <v>3449</v>
      </c>
      <c r="AW437" s="34" t="s">
        <v>3452</v>
      </c>
      <c r="AX437" s="34" t="s">
        <v>3473</v>
      </c>
      <c r="AY437" s="34" t="s">
        <v>3493</v>
      </c>
      <c r="BB437" s="34" t="s">
        <v>3557</v>
      </c>
      <c r="BC437" s="34" t="s">
        <v>4170</v>
      </c>
      <c r="BD437" s="34" t="s">
        <v>4170</v>
      </c>
      <c r="BE437" s="34" t="s">
        <v>4170</v>
      </c>
      <c r="BF437" s="34" t="s">
        <v>4170</v>
      </c>
      <c r="BG437" s="34" t="s">
        <v>4170</v>
      </c>
      <c r="BH437" s="34" t="s">
        <v>4170</v>
      </c>
      <c r="BI437" s="34" t="s">
        <v>4881</v>
      </c>
      <c r="BJ437" s="34" t="s">
        <v>4170</v>
      </c>
      <c r="BR437" s="34" t="s">
        <v>1041</v>
      </c>
      <c r="BS437" s="34" t="s">
        <v>1044</v>
      </c>
      <c r="CR437" s="34" t="s">
        <v>3657</v>
      </c>
      <c r="CU437" s="34" t="s">
        <v>8122</v>
      </c>
      <c r="CV437" s="34" t="s">
        <v>6749</v>
      </c>
      <c r="CW437" s="34" t="s">
        <v>4226</v>
      </c>
      <c r="CX437" s="34" t="s">
        <v>4539</v>
      </c>
      <c r="CY437" s="34" t="s">
        <v>5446</v>
      </c>
      <c r="CZ437" s="34" t="s">
        <v>4556</v>
      </c>
      <c r="DA437" s="34" t="s">
        <v>4556</v>
      </c>
      <c r="DC437" s="34" t="s">
        <v>5096</v>
      </c>
      <c r="DD437" s="34" t="s">
        <v>6185</v>
      </c>
      <c r="DF437" s="34" t="s">
        <v>5992</v>
      </c>
    </row>
    <row r="438" spans="1:110">
      <c r="A438" s="34" t="s">
        <v>6750</v>
      </c>
      <c r="B438" s="34" t="s">
        <v>4881</v>
      </c>
      <c r="C438" s="34">
        <v>35</v>
      </c>
      <c r="D438" s="34" t="s">
        <v>440</v>
      </c>
      <c r="E438" s="34" t="s">
        <v>4881</v>
      </c>
      <c r="F438" s="34" t="s">
        <v>4170</v>
      </c>
      <c r="G438" s="34" t="s">
        <v>4881</v>
      </c>
      <c r="H438" s="34" t="s">
        <v>4170</v>
      </c>
      <c r="I438" s="34" t="s">
        <v>4170</v>
      </c>
      <c r="J438" s="34" t="s">
        <v>4170</v>
      </c>
      <c r="K438" s="34" t="s">
        <v>4170</v>
      </c>
      <c r="L438" s="34" t="s">
        <v>4881</v>
      </c>
      <c r="M438" s="34" t="s">
        <v>1041</v>
      </c>
      <c r="N438" s="34" t="s">
        <v>3155</v>
      </c>
      <c r="O438" s="34" t="s">
        <v>4881</v>
      </c>
      <c r="P438" s="34" t="s">
        <v>4170</v>
      </c>
      <c r="Q438" s="34" t="s">
        <v>4170</v>
      </c>
      <c r="R438" s="34" t="s">
        <v>4170</v>
      </c>
      <c r="S438" s="34" t="s">
        <v>4170</v>
      </c>
      <c r="T438" s="34" t="s">
        <v>4170</v>
      </c>
      <c r="U438" s="34" t="s">
        <v>4170</v>
      </c>
      <c r="V438" s="34" t="s">
        <v>4170</v>
      </c>
      <c r="W438" s="34" t="s">
        <v>4170</v>
      </c>
      <c r="X438" s="34" t="s">
        <v>4170</v>
      </c>
      <c r="Y438" s="34" t="s">
        <v>4170</v>
      </c>
      <c r="Z438" s="34" t="s">
        <v>4170</v>
      </c>
      <c r="AB438" s="34" t="s">
        <v>3187</v>
      </c>
      <c r="AD438" s="34" t="s">
        <v>3244</v>
      </c>
      <c r="AG438" s="34" t="s">
        <v>3309</v>
      </c>
      <c r="AH438" s="34" t="s">
        <v>1044</v>
      </c>
      <c r="AI438" s="34" t="s">
        <v>1044</v>
      </c>
      <c r="AJ438" s="34" t="s">
        <v>1044</v>
      </c>
      <c r="AK438" s="34" t="s">
        <v>1044</v>
      </c>
      <c r="AM438" s="34" t="s">
        <v>1044</v>
      </c>
      <c r="AN438" s="34" t="s">
        <v>3335</v>
      </c>
      <c r="AP438" s="34" t="s">
        <v>1044</v>
      </c>
      <c r="AY438" s="34" t="s">
        <v>3529</v>
      </c>
      <c r="BA438" s="34" t="s">
        <v>1044</v>
      </c>
      <c r="BB438" s="34" t="s">
        <v>3557</v>
      </c>
      <c r="BC438" s="34" t="s">
        <v>4170</v>
      </c>
      <c r="BD438" s="34" t="s">
        <v>4170</v>
      </c>
      <c r="BE438" s="34" t="s">
        <v>4170</v>
      </c>
      <c r="BF438" s="34" t="s">
        <v>4170</v>
      </c>
      <c r="BG438" s="34" t="s">
        <v>4170</v>
      </c>
      <c r="BH438" s="34" t="s">
        <v>4170</v>
      </c>
      <c r="BI438" s="34" t="s">
        <v>4881</v>
      </c>
      <c r="BJ438" s="34" t="s">
        <v>4170</v>
      </c>
      <c r="BR438" s="34" t="s">
        <v>1044</v>
      </c>
      <c r="BS438" s="34" t="s">
        <v>1044</v>
      </c>
      <c r="CR438" s="34" t="s">
        <v>3657</v>
      </c>
      <c r="CU438" s="34" t="s">
        <v>8123</v>
      </c>
      <c r="CV438" s="34" t="s">
        <v>6751</v>
      </c>
      <c r="CW438" s="34" t="s">
        <v>4226</v>
      </c>
      <c r="CX438" s="34" t="s">
        <v>4542</v>
      </c>
      <c r="CY438" s="34" t="s">
        <v>5447</v>
      </c>
      <c r="CZ438" s="34" t="s">
        <v>4560</v>
      </c>
      <c r="DA438" s="34" t="s">
        <v>4560</v>
      </c>
      <c r="DC438" s="34" t="s">
        <v>5096</v>
      </c>
    </row>
    <row r="439" spans="1:110">
      <c r="A439" s="34" t="s">
        <v>6750</v>
      </c>
      <c r="B439" s="34" t="s">
        <v>4609</v>
      </c>
      <c r="C439" s="34">
        <v>9</v>
      </c>
      <c r="D439" s="34" t="s">
        <v>440</v>
      </c>
      <c r="E439" s="34" t="s">
        <v>4881</v>
      </c>
      <c r="F439" s="34" t="s">
        <v>4170</v>
      </c>
      <c r="G439" s="34" t="s">
        <v>4170</v>
      </c>
      <c r="H439" s="34" t="s">
        <v>4170</v>
      </c>
      <c r="I439" s="34" t="s">
        <v>4881</v>
      </c>
      <c r="J439" s="34" t="s">
        <v>4170</v>
      </c>
      <c r="K439" s="34" t="s">
        <v>4170</v>
      </c>
      <c r="L439" s="34" t="s">
        <v>4170</v>
      </c>
      <c r="N439" s="34" t="s">
        <v>3155</v>
      </c>
      <c r="O439" s="34" t="s">
        <v>4881</v>
      </c>
      <c r="P439" s="34" t="s">
        <v>4170</v>
      </c>
      <c r="Q439" s="34" t="s">
        <v>4170</v>
      </c>
      <c r="R439" s="34" t="s">
        <v>4170</v>
      </c>
      <c r="S439" s="34" t="s">
        <v>4170</v>
      </c>
      <c r="T439" s="34" t="s">
        <v>4170</v>
      </c>
      <c r="U439" s="34" t="s">
        <v>4170</v>
      </c>
      <c r="V439" s="34" t="s">
        <v>4170</v>
      </c>
      <c r="W439" s="34" t="s">
        <v>4170</v>
      </c>
      <c r="X439" s="34" t="s">
        <v>4170</v>
      </c>
      <c r="Y439" s="34" t="s">
        <v>4170</v>
      </c>
      <c r="Z439" s="34" t="s">
        <v>4170</v>
      </c>
      <c r="AB439" s="34" t="s">
        <v>3187</v>
      </c>
      <c r="AE439" s="34" t="s">
        <v>3259</v>
      </c>
      <c r="BB439" s="34" t="s">
        <v>3557</v>
      </c>
      <c r="BC439" s="34" t="s">
        <v>4170</v>
      </c>
      <c r="BD439" s="34" t="s">
        <v>4170</v>
      </c>
      <c r="BE439" s="34" t="s">
        <v>4170</v>
      </c>
      <c r="BF439" s="34" t="s">
        <v>4170</v>
      </c>
      <c r="BG439" s="34" t="s">
        <v>4170</v>
      </c>
      <c r="BH439" s="34" t="s">
        <v>4170</v>
      </c>
      <c r="BI439" s="34" t="s">
        <v>4881</v>
      </c>
      <c r="BJ439" s="34" t="s">
        <v>4170</v>
      </c>
      <c r="BR439" s="34" t="s">
        <v>1044</v>
      </c>
      <c r="BS439" s="34" t="s">
        <v>1041</v>
      </c>
      <c r="BT439" s="34" t="s">
        <v>1041</v>
      </c>
      <c r="BW439" s="34" t="s">
        <v>1041</v>
      </c>
      <c r="CQ439" s="34" t="s">
        <v>3642</v>
      </c>
      <c r="CR439" s="34" t="s">
        <v>3657</v>
      </c>
      <c r="CU439" s="34" t="s">
        <v>8124</v>
      </c>
      <c r="CV439" s="34" t="s">
        <v>6751</v>
      </c>
      <c r="CW439" s="34" t="s">
        <v>4226</v>
      </c>
      <c r="CX439" s="34" t="s">
        <v>4619</v>
      </c>
      <c r="CY439" s="34" t="s">
        <v>5448</v>
      </c>
      <c r="DC439" s="34" t="s">
        <v>5096</v>
      </c>
      <c r="DE439" s="34" t="s">
        <v>4649</v>
      </c>
    </row>
    <row r="440" spans="1:110">
      <c r="A440" s="34" t="s">
        <v>6750</v>
      </c>
      <c r="B440" s="34" t="s">
        <v>4848</v>
      </c>
      <c r="C440" s="34">
        <v>35</v>
      </c>
      <c r="D440" s="34" t="s">
        <v>442</v>
      </c>
      <c r="E440" s="34" t="s">
        <v>4170</v>
      </c>
      <c r="F440" s="34" t="s">
        <v>4881</v>
      </c>
      <c r="G440" s="34" t="s">
        <v>4170</v>
      </c>
      <c r="H440" s="34" t="s">
        <v>4881</v>
      </c>
      <c r="I440" s="34" t="s">
        <v>4170</v>
      </c>
      <c r="J440" s="34" t="s">
        <v>4170</v>
      </c>
      <c r="K440" s="34" t="s">
        <v>4170</v>
      </c>
      <c r="L440" s="34" t="s">
        <v>4170</v>
      </c>
      <c r="M440" s="34" t="s">
        <v>1041</v>
      </c>
      <c r="N440" s="34" t="s">
        <v>3155</v>
      </c>
      <c r="O440" s="34" t="s">
        <v>4881</v>
      </c>
      <c r="P440" s="34" t="s">
        <v>4170</v>
      </c>
      <c r="Q440" s="34" t="s">
        <v>4170</v>
      </c>
      <c r="R440" s="34" t="s">
        <v>4170</v>
      </c>
      <c r="S440" s="34" t="s">
        <v>4170</v>
      </c>
      <c r="T440" s="34" t="s">
        <v>4170</v>
      </c>
      <c r="U440" s="34" t="s">
        <v>4170</v>
      </c>
      <c r="V440" s="34" t="s">
        <v>4170</v>
      </c>
      <c r="W440" s="34" t="s">
        <v>4170</v>
      </c>
      <c r="X440" s="34" t="s">
        <v>4170</v>
      </c>
      <c r="Y440" s="34" t="s">
        <v>4170</v>
      </c>
      <c r="Z440" s="34" t="s">
        <v>4170</v>
      </c>
      <c r="AB440" s="34" t="s">
        <v>3187</v>
      </c>
      <c r="AD440" s="34" t="s">
        <v>3244</v>
      </c>
      <c r="AG440" s="34" t="s">
        <v>3291</v>
      </c>
      <c r="AH440" s="34" t="s">
        <v>1041</v>
      </c>
      <c r="AI440" s="34" t="s">
        <v>1044</v>
      </c>
      <c r="AJ440" s="34" t="s">
        <v>1044</v>
      </c>
      <c r="AQ440" s="34" t="s">
        <v>3375</v>
      </c>
      <c r="AS440" s="34" t="s">
        <v>3423</v>
      </c>
      <c r="AU440" s="34" t="s">
        <v>3432</v>
      </c>
      <c r="AV440" s="34" t="s">
        <v>154</v>
      </c>
      <c r="AW440" s="34" t="s">
        <v>3467</v>
      </c>
      <c r="AX440" s="34" t="s">
        <v>3476</v>
      </c>
      <c r="AY440" s="34" t="s">
        <v>3487</v>
      </c>
      <c r="BB440" s="34" t="s">
        <v>3557</v>
      </c>
      <c r="BC440" s="34" t="s">
        <v>4170</v>
      </c>
      <c r="BD440" s="34" t="s">
        <v>4170</v>
      </c>
      <c r="BE440" s="34" t="s">
        <v>4170</v>
      </c>
      <c r="BF440" s="34" t="s">
        <v>4170</v>
      </c>
      <c r="BG440" s="34" t="s">
        <v>4170</v>
      </c>
      <c r="BH440" s="34" t="s">
        <v>4170</v>
      </c>
      <c r="BI440" s="34" t="s">
        <v>4881</v>
      </c>
      <c r="BJ440" s="34" t="s">
        <v>4170</v>
      </c>
      <c r="BR440" s="34" t="s">
        <v>1044</v>
      </c>
      <c r="BS440" s="34" t="s">
        <v>1044</v>
      </c>
      <c r="CR440" s="34" t="s">
        <v>3657</v>
      </c>
      <c r="CU440" s="34" t="s">
        <v>8125</v>
      </c>
      <c r="CV440" s="34" t="s">
        <v>6751</v>
      </c>
      <c r="CW440" s="34" t="s">
        <v>4226</v>
      </c>
      <c r="CX440" s="34" t="s">
        <v>4542</v>
      </c>
      <c r="CY440" s="34" t="s">
        <v>5453</v>
      </c>
      <c r="DA440" s="34" t="s">
        <v>4556</v>
      </c>
      <c r="DC440" s="34" t="s">
        <v>5096</v>
      </c>
    </row>
    <row r="441" spans="1:110">
      <c r="A441" s="34" t="s">
        <v>6752</v>
      </c>
      <c r="B441" s="34" t="s">
        <v>4881</v>
      </c>
      <c r="C441" s="34">
        <v>31</v>
      </c>
      <c r="D441" s="34" t="s">
        <v>440</v>
      </c>
      <c r="E441" s="34" t="s">
        <v>4881</v>
      </c>
      <c r="F441" s="34" t="s">
        <v>4170</v>
      </c>
      <c r="G441" s="34" t="s">
        <v>4881</v>
      </c>
      <c r="H441" s="34" t="s">
        <v>4170</v>
      </c>
      <c r="I441" s="34" t="s">
        <v>4170</v>
      </c>
      <c r="J441" s="34" t="s">
        <v>4170</v>
      </c>
      <c r="K441" s="34" t="s">
        <v>4170</v>
      </c>
      <c r="L441" s="34" t="s">
        <v>4881</v>
      </c>
      <c r="M441" s="34" t="s">
        <v>1041</v>
      </c>
      <c r="N441" s="34" t="s">
        <v>3155</v>
      </c>
      <c r="O441" s="34" t="s">
        <v>4881</v>
      </c>
      <c r="P441" s="34" t="s">
        <v>4170</v>
      </c>
      <c r="Q441" s="34" t="s">
        <v>4170</v>
      </c>
      <c r="R441" s="34" t="s">
        <v>4170</v>
      </c>
      <c r="S441" s="34" t="s">
        <v>4170</v>
      </c>
      <c r="T441" s="34" t="s">
        <v>4170</v>
      </c>
      <c r="U441" s="34" t="s">
        <v>4170</v>
      </c>
      <c r="V441" s="34" t="s">
        <v>4170</v>
      </c>
      <c r="W441" s="34" t="s">
        <v>4170</v>
      </c>
      <c r="X441" s="34" t="s">
        <v>4170</v>
      </c>
      <c r="Y441" s="34" t="s">
        <v>4170</v>
      </c>
      <c r="Z441" s="34" t="s">
        <v>4170</v>
      </c>
      <c r="AB441" s="34" t="s">
        <v>3187</v>
      </c>
      <c r="AD441" s="34" t="s">
        <v>3244</v>
      </c>
      <c r="AG441" s="34" t="s">
        <v>3309</v>
      </c>
      <c r="AH441" s="34" t="s">
        <v>1044</v>
      </c>
      <c r="AI441" s="34" t="s">
        <v>1044</v>
      </c>
      <c r="AJ441" s="34" t="s">
        <v>1044</v>
      </c>
      <c r="AK441" s="34" t="s">
        <v>1044</v>
      </c>
      <c r="AM441" s="34" t="s">
        <v>1044</v>
      </c>
      <c r="AN441" s="34" t="s">
        <v>3335</v>
      </c>
      <c r="AP441" s="34" t="s">
        <v>1044</v>
      </c>
      <c r="AY441" s="34" t="s">
        <v>3487</v>
      </c>
      <c r="BA441" s="34" t="s">
        <v>1044</v>
      </c>
      <c r="BB441" s="34" t="s">
        <v>3557</v>
      </c>
      <c r="BC441" s="34" t="s">
        <v>4170</v>
      </c>
      <c r="BD441" s="34" t="s">
        <v>4170</v>
      </c>
      <c r="BE441" s="34" t="s">
        <v>4170</v>
      </c>
      <c r="BF441" s="34" t="s">
        <v>4170</v>
      </c>
      <c r="BG441" s="34" t="s">
        <v>4170</v>
      </c>
      <c r="BH441" s="34" t="s">
        <v>4170</v>
      </c>
      <c r="BI441" s="34" t="s">
        <v>4881</v>
      </c>
      <c r="BJ441" s="34" t="s">
        <v>4170</v>
      </c>
      <c r="BR441" s="34" t="s">
        <v>1044</v>
      </c>
      <c r="BS441" s="34" t="s">
        <v>1044</v>
      </c>
      <c r="CR441" s="34" t="s">
        <v>3657</v>
      </c>
      <c r="CU441" s="34" t="s">
        <v>8126</v>
      </c>
      <c r="CV441" s="34" t="s">
        <v>6755</v>
      </c>
      <c r="CW441" s="34" t="s">
        <v>4226</v>
      </c>
      <c r="CX441" s="34" t="s">
        <v>4539</v>
      </c>
      <c r="CY441" s="34" t="s">
        <v>5446</v>
      </c>
      <c r="CZ441" s="34" t="s">
        <v>4560</v>
      </c>
      <c r="DA441" s="34" t="s">
        <v>4560</v>
      </c>
      <c r="DC441" s="34" t="s">
        <v>5096</v>
      </c>
      <c r="DF441" s="34" t="s">
        <v>5992</v>
      </c>
    </row>
    <row r="442" spans="1:110">
      <c r="A442" s="34" t="s">
        <v>6752</v>
      </c>
      <c r="B442" s="34" t="s">
        <v>4609</v>
      </c>
      <c r="C442" s="34">
        <v>1</v>
      </c>
      <c r="D442" s="34" t="s">
        <v>442</v>
      </c>
      <c r="E442" s="34" t="s">
        <v>4170</v>
      </c>
      <c r="F442" s="34" t="s">
        <v>4881</v>
      </c>
      <c r="G442" s="34" t="s">
        <v>4170</v>
      </c>
      <c r="H442" s="34" t="s">
        <v>4170</v>
      </c>
      <c r="I442" s="34" t="s">
        <v>4170</v>
      </c>
      <c r="J442" s="34" t="s">
        <v>4881</v>
      </c>
      <c r="K442" s="34" t="s">
        <v>4170</v>
      </c>
      <c r="L442" s="34" t="s">
        <v>4170</v>
      </c>
      <c r="N442" s="34" t="s">
        <v>3170</v>
      </c>
      <c r="O442" s="34" t="s">
        <v>4170</v>
      </c>
      <c r="P442" s="34" t="s">
        <v>4170</v>
      </c>
      <c r="Q442" s="34" t="s">
        <v>4170</v>
      </c>
      <c r="R442" s="34" t="s">
        <v>4170</v>
      </c>
      <c r="S442" s="34" t="s">
        <v>4170</v>
      </c>
      <c r="T442" s="34" t="s">
        <v>4881</v>
      </c>
      <c r="U442" s="34" t="s">
        <v>4170</v>
      </c>
      <c r="V442" s="34" t="s">
        <v>4170</v>
      </c>
      <c r="W442" s="34" t="s">
        <v>4170</v>
      </c>
      <c r="X442" s="34" t="s">
        <v>4170</v>
      </c>
      <c r="Y442" s="34" t="s">
        <v>4170</v>
      </c>
      <c r="Z442" s="34" t="s">
        <v>4170</v>
      </c>
      <c r="AB442" s="34" t="s">
        <v>3217</v>
      </c>
      <c r="BR442" s="34" t="s">
        <v>1044</v>
      </c>
      <c r="BS442" s="34" t="s">
        <v>1041</v>
      </c>
      <c r="BT442" s="34" t="s">
        <v>1041</v>
      </c>
      <c r="BW442" s="34" t="s">
        <v>1041</v>
      </c>
      <c r="CQ442" s="34" t="s">
        <v>3642</v>
      </c>
      <c r="CR442" s="34" t="s">
        <v>3663</v>
      </c>
      <c r="CU442" s="34" t="s">
        <v>8127</v>
      </c>
      <c r="CV442" s="34" t="s">
        <v>6755</v>
      </c>
      <c r="CW442" s="34" t="s">
        <v>4226</v>
      </c>
      <c r="CX442" s="34" t="s">
        <v>4608</v>
      </c>
      <c r="CY442" s="34" t="s">
        <v>5450</v>
      </c>
      <c r="DF442" s="34" t="s">
        <v>5992</v>
      </c>
    </row>
    <row r="443" spans="1:110">
      <c r="A443" s="34" t="s">
        <v>6756</v>
      </c>
      <c r="B443" s="34" t="s">
        <v>4881</v>
      </c>
      <c r="C443" s="34">
        <v>45</v>
      </c>
      <c r="D443" s="34" t="s">
        <v>440</v>
      </c>
      <c r="E443" s="34" t="s">
        <v>4881</v>
      </c>
      <c r="F443" s="34" t="s">
        <v>4170</v>
      </c>
      <c r="G443" s="34" t="s">
        <v>4881</v>
      </c>
      <c r="H443" s="34" t="s">
        <v>4170</v>
      </c>
      <c r="I443" s="34" t="s">
        <v>4170</v>
      </c>
      <c r="J443" s="34" t="s">
        <v>4170</v>
      </c>
      <c r="K443" s="34" t="s">
        <v>4170</v>
      </c>
      <c r="L443" s="34" t="s">
        <v>4881</v>
      </c>
      <c r="M443" s="34" t="s">
        <v>1041</v>
      </c>
      <c r="N443" s="34" t="s">
        <v>3155</v>
      </c>
      <c r="O443" s="34" t="s">
        <v>4881</v>
      </c>
      <c r="P443" s="34" t="s">
        <v>4170</v>
      </c>
      <c r="Q443" s="34" t="s">
        <v>4170</v>
      </c>
      <c r="R443" s="34" t="s">
        <v>4170</v>
      </c>
      <c r="S443" s="34" t="s">
        <v>4170</v>
      </c>
      <c r="T443" s="34" t="s">
        <v>4170</v>
      </c>
      <c r="U443" s="34" t="s">
        <v>4170</v>
      </c>
      <c r="V443" s="34" t="s">
        <v>4170</v>
      </c>
      <c r="W443" s="34" t="s">
        <v>4170</v>
      </c>
      <c r="X443" s="34" t="s">
        <v>4170</v>
      </c>
      <c r="Y443" s="34" t="s">
        <v>4170</v>
      </c>
      <c r="Z443" s="34" t="s">
        <v>4170</v>
      </c>
      <c r="AB443" s="34" t="s">
        <v>3187</v>
      </c>
      <c r="AD443" s="34" t="s">
        <v>3238</v>
      </c>
      <c r="AG443" s="34" t="s">
        <v>3291</v>
      </c>
      <c r="AH443" s="34" t="s">
        <v>1041</v>
      </c>
      <c r="AI443" s="34" t="s">
        <v>1044</v>
      </c>
      <c r="AJ443" s="34" t="s">
        <v>1044</v>
      </c>
      <c r="AQ443" s="34" t="s">
        <v>3381</v>
      </c>
      <c r="AS443" s="34" t="s">
        <v>3409</v>
      </c>
      <c r="AU443" s="34" t="s">
        <v>3435</v>
      </c>
      <c r="AV443" s="34" t="s">
        <v>3449</v>
      </c>
      <c r="AW443" s="34" t="s">
        <v>3461</v>
      </c>
      <c r="AX443" s="34" t="s">
        <v>3476</v>
      </c>
      <c r="AY443" s="34" t="s">
        <v>3508</v>
      </c>
      <c r="BB443" s="34" t="s">
        <v>3557</v>
      </c>
      <c r="BC443" s="34" t="s">
        <v>4170</v>
      </c>
      <c r="BD443" s="34" t="s">
        <v>4170</v>
      </c>
      <c r="BE443" s="34" t="s">
        <v>4170</v>
      </c>
      <c r="BF443" s="34" t="s">
        <v>4170</v>
      </c>
      <c r="BG443" s="34" t="s">
        <v>4170</v>
      </c>
      <c r="BH443" s="34" t="s">
        <v>4170</v>
      </c>
      <c r="BI443" s="34" t="s">
        <v>4881</v>
      </c>
      <c r="BJ443" s="34" t="s">
        <v>4170</v>
      </c>
      <c r="BR443" s="34" t="s">
        <v>1044</v>
      </c>
      <c r="BS443" s="34" t="s">
        <v>1041</v>
      </c>
      <c r="BT443" s="34" t="s">
        <v>1041</v>
      </c>
      <c r="BW443" s="34" t="s">
        <v>1041</v>
      </c>
      <c r="CQ443" s="34" t="s">
        <v>3642</v>
      </c>
      <c r="CR443" s="34" t="s">
        <v>3657</v>
      </c>
      <c r="CU443" s="34" t="s">
        <v>8128</v>
      </c>
      <c r="CV443" s="34" t="s">
        <v>6757</v>
      </c>
      <c r="CW443" s="34" t="s">
        <v>4226</v>
      </c>
      <c r="CX443" s="34" t="s">
        <v>4542</v>
      </c>
      <c r="CY443" s="34" t="s">
        <v>5447</v>
      </c>
      <c r="CZ443" s="34" t="s">
        <v>4556</v>
      </c>
      <c r="DA443" s="34" t="s">
        <v>4556</v>
      </c>
      <c r="DC443" s="34" t="s">
        <v>5096</v>
      </c>
      <c r="DF443" s="34" t="s">
        <v>5992</v>
      </c>
    </row>
    <row r="444" spans="1:110">
      <c r="A444" s="34" t="s">
        <v>6756</v>
      </c>
      <c r="B444" s="34" t="s">
        <v>4609</v>
      </c>
      <c r="C444" s="34">
        <v>16</v>
      </c>
      <c r="D444" s="34" t="s">
        <v>440</v>
      </c>
      <c r="E444" s="34" t="s">
        <v>4881</v>
      </c>
      <c r="F444" s="34" t="s">
        <v>4170</v>
      </c>
      <c r="G444" s="34" t="s">
        <v>4170</v>
      </c>
      <c r="H444" s="34" t="s">
        <v>4170</v>
      </c>
      <c r="I444" s="34" t="s">
        <v>4881</v>
      </c>
      <c r="J444" s="34" t="s">
        <v>4170</v>
      </c>
      <c r="K444" s="34" t="s">
        <v>4170</v>
      </c>
      <c r="L444" s="34" t="s">
        <v>4881</v>
      </c>
      <c r="M444" s="34" t="s">
        <v>1044</v>
      </c>
      <c r="N444" s="34" t="s">
        <v>3155</v>
      </c>
      <c r="O444" s="34" t="s">
        <v>4881</v>
      </c>
      <c r="P444" s="34" t="s">
        <v>4170</v>
      </c>
      <c r="Q444" s="34" t="s">
        <v>4170</v>
      </c>
      <c r="R444" s="34" t="s">
        <v>4170</v>
      </c>
      <c r="S444" s="34" t="s">
        <v>4170</v>
      </c>
      <c r="T444" s="34" t="s">
        <v>4170</v>
      </c>
      <c r="U444" s="34" t="s">
        <v>4170</v>
      </c>
      <c r="V444" s="34" t="s">
        <v>4170</v>
      </c>
      <c r="W444" s="34" t="s">
        <v>4170</v>
      </c>
      <c r="X444" s="34" t="s">
        <v>4170</v>
      </c>
      <c r="Y444" s="34" t="s">
        <v>4170</v>
      </c>
      <c r="Z444" s="34" t="s">
        <v>4170</v>
      </c>
      <c r="AB444" s="34" t="s">
        <v>3187</v>
      </c>
      <c r="AD444" s="34" t="s">
        <v>3229</v>
      </c>
      <c r="AE444" s="34" t="s">
        <v>3265</v>
      </c>
      <c r="AG444" s="34" t="s">
        <v>3306</v>
      </c>
      <c r="AH444" s="34" t="s">
        <v>1044</v>
      </c>
      <c r="AI444" s="34" t="s">
        <v>1044</v>
      </c>
      <c r="AJ444" s="34" t="s">
        <v>1044</v>
      </c>
      <c r="AK444" s="34" t="s">
        <v>1044</v>
      </c>
      <c r="AM444" s="34" t="s">
        <v>1044</v>
      </c>
      <c r="AN444" s="34" t="s">
        <v>3341</v>
      </c>
      <c r="AP444" s="34" t="s">
        <v>1044</v>
      </c>
      <c r="AY444" s="34" t="s">
        <v>3487</v>
      </c>
      <c r="BA444" s="34" t="s">
        <v>1044</v>
      </c>
      <c r="BB444" s="34" t="s">
        <v>3557</v>
      </c>
      <c r="BC444" s="34" t="s">
        <v>4170</v>
      </c>
      <c r="BD444" s="34" t="s">
        <v>4170</v>
      </c>
      <c r="BE444" s="34" t="s">
        <v>4170</v>
      </c>
      <c r="BF444" s="34" t="s">
        <v>4170</v>
      </c>
      <c r="BG444" s="34" t="s">
        <v>4170</v>
      </c>
      <c r="BH444" s="34" t="s">
        <v>4170</v>
      </c>
      <c r="BI444" s="34" t="s">
        <v>4881</v>
      </c>
      <c r="BJ444" s="34" t="s">
        <v>4170</v>
      </c>
      <c r="BR444" s="34" t="s">
        <v>1044</v>
      </c>
      <c r="BS444" s="34" t="s">
        <v>1044</v>
      </c>
      <c r="CR444" s="34" t="s">
        <v>3657</v>
      </c>
      <c r="CU444" s="34" t="s">
        <v>8129</v>
      </c>
      <c r="CV444" s="34" t="s">
        <v>6757</v>
      </c>
      <c r="CW444" s="34" t="s">
        <v>4226</v>
      </c>
      <c r="CX444" s="34" t="s">
        <v>4611</v>
      </c>
      <c r="CY444" s="34" t="s">
        <v>5445</v>
      </c>
      <c r="DA444" s="34" t="s">
        <v>4560</v>
      </c>
      <c r="DC444" s="34" t="s">
        <v>5096</v>
      </c>
      <c r="DD444" s="34" t="s">
        <v>6185</v>
      </c>
      <c r="DE444" s="34" t="s">
        <v>4649</v>
      </c>
      <c r="DF444" s="34" t="s">
        <v>5992</v>
      </c>
    </row>
    <row r="445" spans="1:110">
      <c r="A445" s="34" t="s">
        <v>6758</v>
      </c>
      <c r="B445" s="34" t="s">
        <v>4881</v>
      </c>
      <c r="C445" s="34">
        <v>32</v>
      </c>
      <c r="D445" s="34" t="s">
        <v>442</v>
      </c>
      <c r="E445" s="34" t="s">
        <v>4170</v>
      </c>
      <c r="F445" s="34" t="s">
        <v>4881</v>
      </c>
      <c r="G445" s="34" t="s">
        <v>4170</v>
      </c>
      <c r="H445" s="34" t="s">
        <v>4881</v>
      </c>
      <c r="I445" s="34" t="s">
        <v>4170</v>
      </c>
      <c r="J445" s="34" t="s">
        <v>4170</v>
      </c>
      <c r="K445" s="34" t="s">
        <v>4170</v>
      </c>
      <c r="L445" s="34" t="s">
        <v>4170</v>
      </c>
      <c r="M445" s="34" t="s">
        <v>1041</v>
      </c>
      <c r="N445" s="34" t="s">
        <v>3155</v>
      </c>
      <c r="O445" s="34" t="s">
        <v>4881</v>
      </c>
      <c r="P445" s="34" t="s">
        <v>4170</v>
      </c>
      <c r="Q445" s="34" t="s">
        <v>4170</v>
      </c>
      <c r="R445" s="34" t="s">
        <v>4170</v>
      </c>
      <c r="S445" s="34" t="s">
        <v>4170</v>
      </c>
      <c r="T445" s="34" t="s">
        <v>4170</v>
      </c>
      <c r="U445" s="34" t="s">
        <v>4170</v>
      </c>
      <c r="V445" s="34" t="s">
        <v>4170</v>
      </c>
      <c r="W445" s="34" t="s">
        <v>4170</v>
      </c>
      <c r="X445" s="34" t="s">
        <v>4170</v>
      </c>
      <c r="Y445" s="34" t="s">
        <v>4170</v>
      </c>
      <c r="Z445" s="34" t="s">
        <v>4170</v>
      </c>
      <c r="AB445" s="34" t="s">
        <v>3187</v>
      </c>
      <c r="AD445" s="34" t="s">
        <v>3244</v>
      </c>
      <c r="AG445" s="34" t="s">
        <v>3291</v>
      </c>
      <c r="AH445" s="34" t="s">
        <v>1041</v>
      </c>
      <c r="AI445" s="34" t="s">
        <v>1044</v>
      </c>
      <c r="AJ445" s="34" t="s">
        <v>1044</v>
      </c>
      <c r="AQ445" s="34" t="s">
        <v>3384</v>
      </c>
      <c r="AS445" s="34" t="s">
        <v>3409</v>
      </c>
      <c r="AU445" s="34" t="s">
        <v>3444</v>
      </c>
      <c r="AV445" s="34" t="s">
        <v>154</v>
      </c>
      <c r="AW445" s="34" t="s">
        <v>3464</v>
      </c>
      <c r="AX445" s="34" t="s">
        <v>3476</v>
      </c>
      <c r="AY445" s="34" t="s">
        <v>3493</v>
      </c>
      <c r="BB445" s="34" t="s">
        <v>3557</v>
      </c>
      <c r="BC445" s="34" t="s">
        <v>4170</v>
      </c>
      <c r="BD445" s="34" t="s">
        <v>4170</v>
      </c>
      <c r="BE445" s="34" t="s">
        <v>4170</v>
      </c>
      <c r="BF445" s="34" t="s">
        <v>4170</v>
      </c>
      <c r="BG445" s="34" t="s">
        <v>4170</v>
      </c>
      <c r="BH445" s="34" t="s">
        <v>4170</v>
      </c>
      <c r="BI445" s="34" t="s">
        <v>4881</v>
      </c>
      <c r="BJ445" s="34" t="s">
        <v>4170</v>
      </c>
      <c r="BR445" s="34" t="s">
        <v>1044</v>
      </c>
      <c r="BS445" s="34" t="s">
        <v>1044</v>
      </c>
      <c r="CR445" s="34" t="s">
        <v>3657</v>
      </c>
      <c r="CU445" s="34" t="s">
        <v>8130</v>
      </c>
      <c r="CV445" s="34" t="s">
        <v>6759</v>
      </c>
      <c r="CW445" s="34" t="s">
        <v>4226</v>
      </c>
      <c r="CX445" s="34" t="s">
        <v>4539</v>
      </c>
      <c r="CY445" s="34" t="s">
        <v>5452</v>
      </c>
      <c r="CZ445" s="34" t="s">
        <v>4556</v>
      </c>
      <c r="DA445" s="34" t="s">
        <v>4556</v>
      </c>
      <c r="DC445" s="34" t="s">
        <v>5096</v>
      </c>
      <c r="DF445" s="34" t="s">
        <v>5992</v>
      </c>
    </row>
    <row r="446" spans="1:110">
      <c r="A446" s="34" t="s">
        <v>6758</v>
      </c>
      <c r="B446" s="34" t="s">
        <v>4609</v>
      </c>
      <c r="C446" s="34">
        <v>3</v>
      </c>
      <c r="D446" s="34" t="s">
        <v>442</v>
      </c>
      <c r="E446" s="34" t="s">
        <v>4170</v>
      </c>
      <c r="F446" s="34" t="s">
        <v>4881</v>
      </c>
      <c r="G446" s="34" t="s">
        <v>4170</v>
      </c>
      <c r="H446" s="34" t="s">
        <v>4170</v>
      </c>
      <c r="I446" s="34" t="s">
        <v>4170</v>
      </c>
      <c r="J446" s="34" t="s">
        <v>4881</v>
      </c>
      <c r="K446" s="34" t="s">
        <v>4170</v>
      </c>
      <c r="L446" s="34" t="s">
        <v>4170</v>
      </c>
      <c r="N446" s="34" t="s">
        <v>3155</v>
      </c>
      <c r="O446" s="34" t="s">
        <v>4881</v>
      </c>
      <c r="P446" s="34" t="s">
        <v>4170</v>
      </c>
      <c r="Q446" s="34" t="s">
        <v>4170</v>
      </c>
      <c r="R446" s="34" t="s">
        <v>4170</v>
      </c>
      <c r="S446" s="34" t="s">
        <v>4170</v>
      </c>
      <c r="T446" s="34" t="s">
        <v>4170</v>
      </c>
      <c r="U446" s="34" t="s">
        <v>4170</v>
      </c>
      <c r="V446" s="34" t="s">
        <v>4170</v>
      </c>
      <c r="W446" s="34" t="s">
        <v>4170</v>
      </c>
      <c r="X446" s="34" t="s">
        <v>4170</v>
      </c>
      <c r="Y446" s="34" t="s">
        <v>4170</v>
      </c>
      <c r="Z446" s="34" t="s">
        <v>4170</v>
      </c>
      <c r="AB446" s="34" t="s">
        <v>3187</v>
      </c>
      <c r="AE446" s="34" t="s">
        <v>3253</v>
      </c>
      <c r="BR446" s="34" t="s">
        <v>1041</v>
      </c>
      <c r="BS446" s="34" t="s">
        <v>1044</v>
      </c>
      <c r="CR446" s="34" t="s">
        <v>3657</v>
      </c>
      <c r="CU446" s="34" t="s">
        <v>8131</v>
      </c>
      <c r="CV446" s="34" t="s">
        <v>6759</v>
      </c>
      <c r="CW446" s="34" t="s">
        <v>4226</v>
      </c>
      <c r="CX446" s="34" t="s">
        <v>4608</v>
      </c>
      <c r="CY446" s="34" t="s">
        <v>5450</v>
      </c>
      <c r="DE446" s="34" t="s">
        <v>4650</v>
      </c>
      <c r="DF446" s="34" t="s">
        <v>5992</v>
      </c>
    </row>
    <row r="447" spans="1:110">
      <c r="A447" s="34" t="s">
        <v>6758</v>
      </c>
      <c r="B447" s="34" t="s">
        <v>4848</v>
      </c>
      <c r="C447" s="34">
        <v>9</v>
      </c>
      <c r="D447" s="34" t="s">
        <v>440</v>
      </c>
      <c r="E447" s="34" t="s">
        <v>4881</v>
      </c>
      <c r="F447" s="34" t="s">
        <v>4170</v>
      </c>
      <c r="G447" s="34" t="s">
        <v>4170</v>
      </c>
      <c r="H447" s="34" t="s">
        <v>4170</v>
      </c>
      <c r="I447" s="34" t="s">
        <v>4881</v>
      </c>
      <c r="J447" s="34" t="s">
        <v>4170</v>
      </c>
      <c r="K447" s="34" t="s">
        <v>4170</v>
      </c>
      <c r="L447" s="34" t="s">
        <v>4170</v>
      </c>
      <c r="N447" s="34" t="s">
        <v>3155</v>
      </c>
      <c r="O447" s="34" t="s">
        <v>4881</v>
      </c>
      <c r="P447" s="34" t="s">
        <v>4170</v>
      </c>
      <c r="Q447" s="34" t="s">
        <v>4170</v>
      </c>
      <c r="R447" s="34" t="s">
        <v>4170</v>
      </c>
      <c r="S447" s="34" t="s">
        <v>4170</v>
      </c>
      <c r="T447" s="34" t="s">
        <v>4170</v>
      </c>
      <c r="U447" s="34" t="s">
        <v>4170</v>
      </c>
      <c r="V447" s="34" t="s">
        <v>4170</v>
      </c>
      <c r="W447" s="34" t="s">
        <v>4170</v>
      </c>
      <c r="X447" s="34" t="s">
        <v>4170</v>
      </c>
      <c r="Y447" s="34" t="s">
        <v>4170</v>
      </c>
      <c r="Z447" s="34" t="s">
        <v>4170</v>
      </c>
      <c r="AB447" s="34" t="s">
        <v>3187</v>
      </c>
      <c r="AE447" s="34" t="s">
        <v>3259</v>
      </c>
      <c r="BB447" s="34" t="s">
        <v>3557</v>
      </c>
      <c r="BC447" s="34" t="s">
        <v>4170</v>
      </c>
      <c r="BD447" s="34" t="s">
        <v>4170</v>
      </c>
      <c r="BE447" s="34" t="s">
        <v>4170</v>
      </c>
      <c r="BF447" s="34" t="s">
        <v>4170</v>
      </c>
      <c r="BG447" s="34" t="s">
        <v>4170</v>
      </c>
      <c r="BH447" s="34" t="s">
        <v>4170</v>
      </c>
      <c r="BI447" s="34" t="s">
        <v>4881</v>
      </c>
      <c r="BJ447" s="34" t="s">
        <v>4170</v>
      </c>
      <c r="BR447" s="34" t="s">
        <v>1044</v>
      </c>
      <c r="BS447" s="34" t="s">
        <v>1044</v>
      </c>
      <c r="CR447" s="34" t="s">
        <v>3657</v>
      </c>
      <c r="CU447" s="34" t="s">
        <v>8132</v>
      </c>
      <c r="CV447" s="34" t="s">
        <v>6759</v>
      </c>
      <c r="CW447" s="34" t="s">
        <v>4226</v>
      </c>
      <c r="CX447" s="34" t="s">
        <v>4619</v>
      </c>
      <c r="CY447" s="34" t="s">
        <v>5448</v>
      </c>
      <c r="DC447" s="34" t="s">
        <v>5096</v>
      </c>
      <c r="DE447" s="34" t="s">
        <v>4649</v>
      </c>
      <c r="DF447" s="34" t="s">
        <v>5992</v>
      </c>
    </row>
    <row r="448" spans="1:110">
      <c r="A448" s="34" t="s">
        <v>6758</v>
      </c>
      <c r="B448" s="34" t="s">
        <v>4626</v>
      </c>
      <c r="C448" s="34">
        <v>34</v>
      </c>
      <c r="D448" s="34" t="s">
        <v>440</v>
      </c>
      <c r="E448" s="34" t="s">
        <v>4881</v>
      </c>
      <c r="F448" s="34" t="s">
        <v>4170</v>
      </c>
      <c r="G448" s="34" t="s">
        <v>4881</v>
      </c>
      <c r="H448" s="34" t="s">
        <v>4170</v>
      </c>
      <c r="I448" s="34" t="s">
        <v>4170</v>
      </c>
      <c r="J448" s="34" t="s">
        <v>4170</v>
      </c>
      <c r="K448" s="34" t="s">
        <v>4170</v>
      </c>
      <c r="L448" s="34" t="s">
        <v>4881</v>
      </c>
      <c r="M448" s="34" t="s">
        <v>1041</v>
      </c>
      <c r="N448" s="34" t="s">
        <v>3155</v>
      </c>
      <c r="O448" s="34" t="s">
        <v>4881</v>
      </c>
      <c r="P448" s="34" t="s">
        <v>4170</v>
      </c>
      <c r="Q448" s="34" t="s">
        <v>4170</v>
      </c>
      <c r="R448" s="34" t="s">
        <v>4170</v>
      </c>
      <c r="S448" s="34" t="s">
        <v>4170</v>
      </c>
      <c r="T448" s="34" t="s">
        <v>4170</v>
      </c>
      <c r="U448" s="34" t="s">
        <v>4170</v>
      </c>
      <c r="V448" s="34" t="s">
        <v>4170</v>
      </c>
      <c r="W448" s="34" t="s">
        <v>4170</v>
      </c>
      <c r="X448" s="34" t="s">
        <v>4170</v>
      </c>
      <c r="Y448" s="34" t="s">
        <v>4170</v>
      </c>
      <c r="Z448" s="34" t="s">
        <v>4170</v>
      </c>
      <c r="AB448" s="34" t="s">
        <v>3187</v>
      </c>
      <c r="AD448" s="34" t="s">
        <v>3235</v>
      </c>
      <c r="AG448" s="34" t="s">
        <v>3291</v>
      </c>
      <c r="AH448" s="34" t="s">
        <v>1041</v>
      </c>
      <c r="AI448" s="34" t="s">
        <v>1044</v>
      </c>
      <c r="AJ448" s="34" t="s">
        <v>1044</v>
      </c>
      <c r="AQ448" s="34" t="s">
        <v>3390</v>
      </c>
      <c r="AS448" s="34" t="s">
        <v>3415</v>
      </c>
      <c r="AU448" s="34" t="s">
        <v>3432</v>
      </c>
      <c r="AV448" s="34" t="s">
        <v>154</v>
      </c>
      <c r="AW448" s="34" t="s">
        <v>3452</v>
      </c>
      <c r="AX448" s="34" t="s">
        <v>3476</v>
      </c>
      <c r="AY448" s="34" t="s">
        <v>3253</v>
      </c>
      <c r="BB448" s="34" t="s">
        <v>3557</v>
      </c>
      <c r="BC448" s="34" t="s">
        <v>4170</v>
      </c>
      <c r="BD448" s="34" t="s">
        <v>4170</v>
      </c>
      <c r="BE448" s="34" t="s">
        <v>4170</v>
      </c>
      <c r="BF448" s="34" t="s">
        <v>4170</v>
      </c>
      <c r="BG448" s="34" t="s">
        <v>4170</v>
      </c>
      <c r="BH448" s="34" t="s">
        <v>4170</v>
      </c>
      <c r="BI448" s="34" t="s">
        <v>4881</v>
      </c>
      <c r="BJ448" s="34" t="s">
        <v>4170</v>
      </c>
      <c r="BR448" s="34" t="s">
        <v>1044</v>
      </c>
      <c r="BS448" s="34" t="s">
        <v>1044</v>
      </c>
      <c r="CR448" s="34" t="s">
        <v>3654</v>
      </c>
      <c r="CU448" s="34" t="s">
        <v>8133</v>
      </c>
      <c r="CV448" s="34" t="s">
        <v>6759</v>
      </c>
      <c r="CW448" s="34" t="s">
        <v>4226</v>
      </c>
      <c r="CX448" s="34" t="s">
        <v>4539</v>
      </c>
      <c r="CY448" s="34" t="s">
        <v>5446</v>
      </c>
      <c r="DA448" s="34" t="s">
        <v>4556</v>
      </c>
      <c r="DC448" s="34" t="s">
        <v>5096</v>
      </c>
      <c r="DF448" s="34" t="s">
        <v>5992</v>
      </c>
    </row>
    <row r="449" spans="1:110">
      <c r="A449" s="34" t="s">
        <v>6760</v>
      </c>
      <c r="B449" s="34" t="s">
        <v>4881</v>
      </c>
      <c r="C449" s="34">
        <v>45</v>
      </c>
      <c r="D449" s="34" t="s">
        <v>440</v>
      </c>
      <c r="E449" s="34" t="s">
        <v>4881</v>
      </c>
      <c r="F449" s="34" t="s">
        <v>4170</v>
      </c>
      <c r="G449" s="34" t="s">
        <v>4881</v>
      </c>
      <c r="H449" s="34" t="s">
        <v>4170</v>
      </c>
      <c r="I449" s="34" t="s">
        <v>4170</v>
      </c>
      <c r="J449" s="34" t="s">
        <v>4170</v>
      </c>
      <c r="K449" s="34" t="s">
        <v>4170</v>
      </c>
      <c r="L449" s="34" t="s">
        <v>4881</v>
      </c>
      <c r="M449" s="34" t="s">
        <v>1041</v>
      </c>
      <c r="N449" s="34" t="s">
        <v>3155</v>
      </c>
      <c r="O449" s="34" t="s">
        <v>4881</v>
      </c>
      <c r="P449" s="34" t="s">
        <v>4170</v>
      </c>
      <c r="Q449" s="34" t="s">
        <v>4170</v>
      </c>
      <c r="R449" s="34" t="s">
        <v>4170</v>
      </c>
      <c r="S449" s="34" t="s">
        <v>4170</v>
      </c>
      <c r="T449" s="34" t="s">
        <v>4170</v>
      </c>
      <c r="U449" s="34" t="s">
        <v>4170</v>
      </c>
      <c r="V449" s="34" t="s">
        <v>4170</v>
      </c>
      <c r="W449" s="34" t="s">
        <v>4170</v>
      </c>
      <c r="X449" s="34" t="s">
        <v>4170</v>
      </c>
      <c r="Y449" s="34" t="s">
        <v>4170</v>
      </c>
      <c r="Z449" s="34" t="s">
        <v>4170</v>
      </c>
      <c r="AB449" s="34" t="s">
        <v>3187</v>
      </c>
      <c r="AD449" s="34" t="s">
        <v>3238</v>
      </c>
      <c r="AG449" s="34" t="s">
        <v>3291</v>
      </c>
      <c r="AH449" s="34" t="s">
        <v>1041</v>
      </c>
      <c r="AI449" s="34" t="s">
        <v>1044</v>
      </c>
      <c r="AJ449" s="34" t="s">
        <v>1044</v>
      </c>
      <c r="AQ449" s="34" t="s">
        <v>3358</v>
      </c>
      <c r="AS449" s="34" t="s">
        <v>3426</v>
      </c>
      <c r="AU449" s="34" t="s">
        <v>3441</v>
      </c>
      <c r="AV449" s="34" t="s">
        <v>3449</v>
      </c>
      <c r="AW449" s="34" t="s">
        <v>3452</v>
      </c>
      <c r="AX449" s="34" t="s">
        <v>3470</v>
      </c>
      <c r="AY449" s="34" t="s">
        <v>3493</v>
      </c>
      <c r="BB449" s="34" t="s">
        <v>3557</v>
      </c>
      <c r="BC449" s="34" t="s">
        <v>4170</v>
      </c>
      <c r="BD449" s="34" t="s">
        <v>4170</v>
      </c>
      <c r="BE449" s="34" t="s">
        <v>4170</v>
      </c>
      <c r="BF449" s="34" t="s">
        <v>4170</v>
      </c>
      <c r="BG449" s="34" t="s">
        <v>4170</v>
      </c>
      <c r="BH449" s="34" t="s">
        <v>4170</v>
      </c>
      <c r="BI449" s="34" t="s">
        <v>4881</v>
      </c>
      <c r="BJ449" s="34" t="s">
        <v>4170</v>
      </c>
      <c r="BR449" s="34" t="s">
        <v>1044</v>
      </c>
      <c r="BS449" s="34" t="s">
        <v>1044</v>
      </c>
      <c r="CR449" s="34" t="s">
        <v>3657</v>
      </c>
      <c r="CU449" s="34" t="s">
        <v>8134</v>
      </c>
      <c r="CV449" s="34" t="s">
        <v>6762</v>
      </c>
      <c r="CW449" s="34" t="s">
        <v>4226</v>
      </c>
      <c r="CX449" s="34" t="s">
        <v>4542</v>
      </c>
      <c r="CY449" s="34" t="s">
        <v>5447</v>
      </c>
      <c r="CZ449" s="34" t="s">
        <v>4556</v>
      </c>
      <c r="DA449" s="34" t="s">
        <v>4556</v>
      </c>
      <c r="DC449" s="34" t="s">
        <v>5096</v>
      </c>
      <c r="DF449" s="34" t="s">
        <v>5993</v>
      </c>
    </row>
    <row r="450" spans="1:110">
      <c r="A450" s="34" t="s">
        <v>6763</v>
      </c>
      <c r="B450" s="34" t="s">
        <v>4881</v>
      </c>
      <c r="C450" s="34">
        <v>46</v>
      </c>
      <c r="D450" s="34" t="s">
        <v>442</v>
      </c>
      <c r="E450" s="34" t="s">
        <v>4170</v>
      </c>
      <c r="F450" s="34" t="s">
        <v>4881</v>
      </c>
      <c r="G450" s="34" t="s">
        <v>4170</v>
      </c>
      <c r="H450" s="34" t="s">
        <v>4881</v>
      </c>
      <c r="I450" s="34" t="s">
        <v>4170</v>
      </c>
      <c r="J450" s="34" t="s">
        <v>4170</v>
      </c>
      <c r="K450" s="34" t="s">
        <v>4170</v>
      </c>
      <c r="L450" s="34" t="s">
        <v>4170</v>
      </c>
      <c r="M450" s="34" t="s">
        <v>1041</v>
      </c>
      <c r="N450" s="34" t="s">
        <v>3155</v>
      </c>
      <c r="O450" s="34" t="s">
        <v>4881</v>
      </c>
      <c r="P450" s="34" t="s">
        <v>4170</v>
      </c>
      <c r="Q450" s="34" t="s">
        <v>4170</v>
      </c>
      <c r="R450" s="34" t="s">
        <v>4170</v>
      </c>
      <c r="S450" s="34" t="s">
        <v>4170</v>
      </c>
      <c r="T450" s="34" t="s">
        <v>4170</v>
      </c>
      <c r="U450" s="34" t="s">
        <v>4170</v>
      </c>
      <c r="V450" s="34" t="s">
        <v>4170</v>
      </c>
      <c r="W450" s="34" t="s">
        <v>4170</v>
      </c>
      <c r="X450" s="34" t="s">
        <v>4170</v>
      </c>
      <c r="Y450" s="34" t="s">
        <v>4170</v>
      </c>
      <c r="Z450" s="34" t="s">
        <v>4170</v>
      </c>
      <c r="AB450" s="34" t="s">
        <v>3187</v>
      </c>
      <c r="AD450" s="34" t="s">
        <v>3244</v>
      </c>
      <c r="AG450" s="34" t="s">
        <v>3297</v>
      </c>
      <c r="AH450" s="34" t="s">
        <v>1044</v>
      </c>
      <c r="AI450" s="34" t="s">
        <v>1044</v>
      </c>
      <c r="AJ450" s="34" t="s">
        <v>1044</v>
      </c>
      <c r="AK450" s="34" t="s">
        <v>1041</v>
      </c>
      <c r="AL450" s="34" t="s">
        <v>452</v>
      </c>
      <c r="AQ450" s="34" t="s">
        <v>3375</v>
      </c>
      <c r="AS450" s="34" t="s">
        <v>3423</v>
      </c>
      <c r="AU450" s="34" t="s">
        <v>3432</v>
      </c>
      <c r="AV450" s="34" t="s">
        <v>154</v>
      </c>
      <c r="AW450" s="34" t="s">
        <v>3467</v>
      </c>
      <c r="AX450" s="34" t="s">
        <v>3476</v>
      </c>
      <c r="AY450" s="34" t="s">
        <v>3487</v>
      </c>
      <c r="BB450" s="34" t="s">
        <v>3557</v>
      </c>
      <c r="BC450" s="34" t="s">
        <v>4170</v>
      </c>
      <c r="BD450" s="34" t="s">
        <v>4170</v>
      </c>
      <c r="BE450" s="34" t="s">
        <v>4170</v>
      </c>
      <c r="BF450" s="34" t="s">
        <v>4170</v>
      </c>
      <c r="BG450" s="34" t="s">
        <v>4170</v>
      </c>
      <c r="BH450" s="34" t="s">
        <v>4170</v>
      </c>
      <c r="BI450" s="34" t="s">
        <v>4881</v>
      </c>
      <c r="BJ450" s="34" t="s">
        <v>4170</v>
      </c>
      <c r="BR450" s="34" t="s">
        <v>1044</v>
      </c>
      <c r="BS450" s="34" t="s">
        <v>1044</v>
      </c>
      <c r="CR450" s="34" t="s">
        <v>3657</v>
      </c>
      <c r="CU450" s="34" t="s">
        <v>8135</v>
      </c>
      <c r="CV450" s="34" t="s">
        <v>6764</v>
      </c>
      <c r="CW450" s="34" t="s">
        <v>4226</v>
      </c>
      <c r="CX450" s="34" t="s">
        <v>4542</v>
      </c>
      <c r="CY450" s="34" t="s">
        <v>5453</v>
      </c>
      <c r="CZ450" s="34" t="s">
        <v>4556</v>
      </c>
      <c r="DA450" s="34" t="s">
        <v>4556</v>
      </c>
      <c r="DC450" s="34" t="s">
        <v>5096</v>
      </c>
      <c r="DF450" s="34" t="s">
        <v>5992</v>
      </c>
    </row>
    <row r="451" spans="1:110">
      <c r="A451" s="34" t="s">
        <v>6763</v>
      </c>
      <c r="B451" s="34" t="s">
        <v>4609</v>
      </c>
      <c r="C451" s="34">
        <v>15</v>
      </c>
      <c r="D451" s="34" t="s">
        <v>442</v>
      </c>
      <c r="E451" s="34" t="s">
        <v>4170</v>
      </c>
      <c r="F451" s="34" t="s">
        <v>4881</v>
      </c>
      <c r="G451" s="34" t="s">
        <v>4170</v>
      </c>
      <c r="H451" s="34" t="s">
        <v>4170</v>
      </c>
      <c r="I451" s="34" t="s">
        <v>4170</v>
      </c>
      <c r="J451" s="34" t="s">
        <v>4881</v>
      </c>
      <c r="K451" s="34" t="s">
        <v>4170</v>
      </c>
      <c r="L451" s="34" t="s">
        <v>4170</v>
      </c>
      <c r="M451" s="34" t="s">
        <v>1041</v>
      </c>
      <c r="N451" s="34" t="s">
        <v>3155</v>
      </c>
      <c r="O451" s="34" t="s">
        <v>4881</v>
      </c>
      <c r="P451" s="34" t="s">
        <v>4170</v>
      </c>
      <c r="Q451" s="34" t="s">
        <v>4170</v>
      </c>
      <c r="R451" s="34" t="s">
        <v>4170</v>
      </c>
      <c r="S451" s="34" t="s">
        <v>4170</v>
      </c>
      <c r="T451" s="34" t="s">
        <v>4170</v>
      </c>
      <c r="U451" s="34" t="s">
        <v>4170</v>
      </c>
      <c r="V451" s="34" t="s">
        <v>4170</v>
      </c>
      <c r="W451" s="34" t="s">
        <v>4170</v>
      </c>
      <c r="X451" s="34" t="s">
        <v>4170</v>
      </c>
      <c r="Y451" s="34" t="s">
        <v>4170</v>
      </c>
      <c r="Z451" s="34" t="s">
        <v>4170</v>
      </c>
      <c r="AB451" s="34" t="s">
        <v>3187</v>
      </c>
      <c r="AD451" s="34" t="s">
        <v>3229</v>
      </c>
      <c r="AE451" s="34" t="s">
        <v>3265</v>
      </c>
      <c r="AG451" s="34" t="s">
        <v>3306</v>
      </c>
      <c r="AH451" s="34" t="s">
        <v>1044</v>
      </c>
      <c r="AI451" s="34" t="s">
        <v>1044</v>
      </c>
      <c r="AJ451" s="34" t="s">
        <v>1044</v>
      </c>
      <c r="AK451" s="34" t="s">
        <v>1044</v>
      </c>
      <c r="AM451" s="34" t="s">
        <v>1044</v>
      </c>
      <c r="AN451" s="34" t="s">
        <v>3341</v>
      </c>
      <c r="AP451" s="34" t="s">
        <v>1044</v>
      </c>
      <c r="AY451" s="34" t="s">
        <v>3487</v>
      </c>
      <c r="BA451" s="34" t="s">
        <v>1044</v>
      </c>
      <c r="BB451" s="34" t="s">
        <v>3557</v>
      </c>
      <c r="BC451" s="34" t="s">
        <v>4170</v>
      </c>
      <c r="BD451" s="34" t="s">
        <v>4170</v>
      </c>
      <c r="BE451" s="34" t="s">
        <v>4170</v>
      </c>
      <c r="BF451" s="34" t="s">
        <v>4170</v>
      </c>
      <c r="BG451" s="34" t="s">
        <v>4170</v>
      </c>
      <c r="BH451" s="34" t="s">
        <v>4170</v>
      </c>
      <c r="BI451" s="34" t="s">
        <v>4881</v>
      </c>
      <c r="BJ451" s="34" t="s">
        <v>4170</v>
      </c>
      <c r="BR451" s="34" t="s">
        <v>1044</v>
      </c>
      <c r="BS451" s="34" t="s">
        <v>1044</v>
      </c>
      <c r="CR451" s="34" t="s">
        <v>3657</v>
      </c>
      <c r="CU451" s="34" t="s">
        <v>8136</v>
      </c>
      <c r="CV451" s="34" t="s">
        <v>6764</v>
      </c>
      <c r="CW451" s="34" t="s">
        <v>4226</v>
      </c>
      <c r="CX451" s="34" t="s">
        <v>4611</v>
      </c>
      <c r="CY451" s="34" t="s">
        <v>5451</v>
      </c>
      <c r="DA451" s="34" t="s">
        <v>4560</v>
      </c>
      <c r="DC451" s="34" t="s">
        <v>5096</v>
      </c>
      <c r="DD451" s="34" t="s">
        <v>6185</v>
      </c>
      <c r="DE451" s="34" t="s">
        <v>4649</v>
      </c>
      <c r="DF451" s="34" t="s">
        <v>5992</v>
      </c>
    </row>
    <row r="452" spans="1:110">
      <c r="A452" s="34" t="s">
        <v>6763</v>
      </c>
      <c r="B452" s="34" t="s">
        <v>4848</v>
      </c>
      <c r="C452" s="34">
        <v>45</v>
      </c>
      <c r="D452" s="34" t="s">
        <v>440</v>
      </c>
      <c r="E452" s="34" t="s">
        <v>4881</v>
      </c>
      <c r="F452" s="34" t="s">
        <v>4170</v>
      </c>
      <c r="G452" s="34" t="s">
        <v>4881</v>
      </c>
      <c r="H452" s="34" t="s">
        <v>4170</v>
      </c>
      <c r="I452" s="34" t="s">
        <v>4170</v>
      </c>
      <c r="J452" s="34" t="s">
        <v>4170</v>
      </c>
      <c r="K452" s="34" t="s">
        <v>4170</v>
      </c>
      <c r="L452" s="34" t="s">
        <v>4881</v>
      </c>
      <c r="M452" s="34" t="s">
        <v>1041</v>
      </c>
      <c r="N452" s="34" t="s">
        <v>3155</v>
      </c>
      <c r="O452" s="34" t="s">
        <v>4881</v>
      </c>
      <c r="P452" s="34" t="s">
        <v>4170</v>
      </c>
      <c r="Q452" s="34" t="s">
        <v>4170</v>
      </c>
      <c r="R452" s="34" t="s">
        <v>4170</v>
      </c>
      <c r="S452" s="34" t="s">
        <v>4170</v>
      </c>
      <c r="T452" s="34" t="s">
        <v>4170</v>
      </c>
      <c r="U452" s="34" t="s">
        <v>4170</v>
      </c>
      <c r="V452" s="34" t="s">
        <v>4170</v>
      </c>
      <c r="W452" s="34" t="s">
        <v>4170</v>
      </c>
      <c r="X452" s="34" t="s">
        <v>4170</v>
      </c>
      <c r="Y452" s="34" t="s">
        <v>4170</v>
      </c>
      <c r="Z452" s="34" t="s">
        <v>4170</v>
      </c>
      <c r="AB452" s="34" t="s">
        <v>3187</v>
      </c>
      <c r="AD452" s="34" t="s">
        <v>3244</v>
      </c>
      <c r="AG452" s="34" t="s">
        <v>3309</v>
      </c>
      <c r="AH452" s="34" t="s">
        <v>1044</v>
      </c>
      <c r="AI452" s="34" t="s">
        <v>1044</v>
      </c>
      <c r="AJ452" s="34" t="s">
        <v>1044</v>
      </c>
      <c r="AK452" s="34" t="s">
        <v>1044</v>
      </c>
      <c r="AM452" s="34" t="s">
        <v>1044</v>
      </c>
      <c r="AN452" s="34" t="s">
        <v>3350</v>
      </c>
      <c r="AP452" s="34" t="s">
        <v>1044</v>
      </c>
      <c r="AY452" s="34" t="s">
        <v>3487</v>
      </c>
      <c r="BA452" s="34" t="s">
        <v>1044</v>
      </c>
      <c r="BB452" s="34" t="s">
        <v>3557</v>
      </c>
      <c r="BC452" s="34" t="s">
        <v>4170</v>
      </c>
      <c r="BD452" s="34" t="s">
        <v>4170</v>
      </c>
      <c r="BE452" s="34" t="s">
        <v>4170</v>
      </c>
      <c r="BF452" s="34" t="s">
        <v>4170</v>
      </c>
      <c r="BG452" s="34" t="s">
        <v>4170</v>
      </c>
      <c r="BH452" s="34" t="s">
        <v>4170</v>
      </c>
      <c r="BI452" s="34" t="s">
        <v>4881</v>
      </c>
      <c r="BJ452" s="34" t="s">
        <v>4170</v>
      </c>
      <c r="BR452" s="34" t="s">
        <v>1044</v>
      </c>
      <c r="BS452" s="34" t="s">
        <v>1044</v>
      </c>
      <c r="CR452" s="34" t="s">
        <v>3657</v>
      </c>
      <c r="CU452" s="34" t="s">
        <v>8137</v>
      </c>
      <c r="CV452" s="34" t="s">
        <v>6764</v>
      </c>
      <c r="CW452" s="34" t="s">
        <v>4226</v>
      </c>
      <c r="CX452" s="34" t="s">
        <v>4542</v>
      </c>
      <c r="CY452" s="34" t="s">
        <v>5447</v>
      </c>
      <c r="DA452" s="34" t="s">
        <v>4560</v>
      </c>
      <c r="DC452" s="34" t="s">
        <v>5096</v>
      </c>
      <c r="DF452" s="34" t="s">
        <v>5992</v>
      </c>
    </row>
    <row r="453" spans="1:110">
      <c r="A453" s="34" t="s">
        <v>6765</v>
      </c>
      <c r="B453" s="34" t="s">
        <v>4881</v>
      </c>
      <c r="C453" s="34">
        <v>51</v>
      </c>
      <c r="D453" s="34" t="s">
        <v>440</v>
      </c>
      <c r="E453" s="34" t="s">
        <v>4881</v>
      </c>
      <c r="F453" s="34" t="s">
        <v>4170</v>
      </c>
      <c r="G453" s="34" t="s">
        <v>4881</v>
      </c>
      <c r="H453" s="34" t="s">
        <v>4170</v>
      </c>
      <c r="I453" s="34" t="s">
        <v>4170</v>
      </c>
      <c r="J453" s="34" t="s">
        <v>4170</v>
      </c>
      <c r="K453" s="34" t="s">
        <v>4170</v>
      </c>
      <c r="L453" s="34" t="s">
        <v>4881</v>
      </c>
      <c r="M453" s="34" t="s">
        <v>1041</v>
      </c>
      <c r="N453" s="34" t="s">
        <v>3155</v>
      </c>
      <c r="O453" s="34" t="s">
        <v>4881</v>
      </c>
      <c r="P453" s="34" t="s">
        <v>4170</v>
      </c>
      <c r="Q453" s="34" t="s">
        <v>4170</v>
      </c>
      <c r="R453" s="34" t="s">
        <v>4170</v>
      </c>
      <c r="S453" s="34" t="s">
        <v>4170</v>
      </c>
      <c r="T453" s="34" t="s">
        <v>4170</v>
      </c>
      <c r="U453" s="34" t="s">
        <v>4170</v>
      </c>
      <c r="V453" s="34" t="s">
        <v>4170</v>
      </c>
      <c r="W453" s="34" t="s">
        <v>4170</v>
      </c>
      <c r="X453" s="34" t="s">
        <v>4170</v>
      </c>
      <c r="Y453" s="34" t="s">
        <v>4170</v>
      </c>
      <c r="Z453" s="34" t="s">
        <v>4170</v>
      </c>
      <c r="AB453" s="34" t="s">
        <v>3187</v>
      </c>
      <c r="AD453" s="34" t="s">
        <v>3238</v>
      </c>
      <c r="AG453" s="34" t="s">
        <v>3291</v>
      </c>
      <c r="AH453" s="34" t="s">
        <v>1041</v>
      </c>
      <c r="AI453" s="34" t="s">
        <v>1044</v>
      </c>
      <c r="AJ453" s="34" t="s">
        <v>1044</v>
      </c>
      <c r="AQ453" s="34" t="s">
        <v>3372</v>
      </c>
      <c r="AS453" s="34" t="s">
        <v>3415</v>
      </c>
      <c r="AU453" s="34" t="s">
        <v>3444</v>
      </c>
      <c r="AV453" s="34" t="s">
        <v>3449</v>
      </c>
      <c r="AW453" s="34" t="s">
        <v>3452</v>
      </c>
      <c r="AX453" s="34" t="s">
        <v>3476</v>
      </c>
      <c r="AY453" s="34" t="s">
        <v>3502</v>
      </c>
      <c r="BB453" s="34" t="s">
        <v>3557</v>
      </c>
      <c r="BC453" s="34" t="s">
        <v>4170</v>
      </c>
      <c r="BD453" s="34" t="s">
        <v>4170</v>
      </c>
      <c r="BE453" s="34" t="s">
        <v>4170</v>
      </c>
      <c r="BF453" s="34" t="s">
        <v>4170</v>
      </c>
      <c r="BG453" s="34" t="s">
        <v>4170</v>
      </c>
      <c r="BH453" s="34" t="s">
        <v>4170</v>
      </c>
      <c r="BI453" s="34" t="s">
        <v>4881</v>
      </c>
      <c r="BJ453" s="34" t="s">
        <v>4170</v>
      </c>
      <c r="BR453" s="34" t="s">
        <v>1044</v>
      </c>
      <c r="BS453" s="34" t="s">
        <v>1041</v>
      </c>
      <c r="BT453" s="34" t="s">
        <v>1041</v>
      </c>
      <c r="BW453" s="34" t="s">
        <v>1041</v>
      </c>
      <c r="CQ453" s="34" t="s">
        <v>3642</v>
      </c>
      <c r="CR453" s="34" t="s">
        <v>3657</v>
      </c>
      <c r="CU453" s="34" t="s">
        <v>8138</v>
      </c>
      <c r="CV453" s="34" t="s">
        <v>6766</v>
      </c>
      <c r="CW453" s="34" t="s">
        <v>4226</v>
      </c>
      <c r="CX453" s="34" t="s">
        <v>4542</v>
      </c>
      <c r="CY453" s="34" t="s">
        <v>5447</v>
      </c>
      <c r="CZ453" s="34" t="s">
        <v>4556</v>
      </c>
      <c r="DA453" s="34" t="s">
        <v>4556</v>
      </c>
      <c r="DC453" s="34" t="s">
        <v>5096</v>
      </c>
      <c r="DF453" s="34" t="s">
        <v>5992</v>
      </c>
    </row>
    <row r="454" spans="1:110">
      <c r="A454" s="34" t="s">
        <v>6765</v>
      </c>
      <c r="B454" s="34" t="s">
        <v>4609</v>
      </c>
      <c r="C454" s="34">
        <v>16</v>
      </c>
      <c r="D454" s="34" t="s">
        <v>440</v>
      </c>
      <c r="E454" s="34" t="s">
        <v>4881</v>
      </c>
      <c r="F454" s="34" t="s">
        <v>4170</v>
      </c>
      <c r="G454" s="34" t="s">
        <v>4170</v>
      </c>
      <c r="H454" s="34" t="s">
        <v>4170</v>
      </c>
      <c r="I454" s="34" t="s">
        <v>4881</v>
      </c>
      <c r="J454" s="34" t="s">
        <v>4170</v>
      </c>
      <c r="K454" s="34" t="s">
        <v>4170</v>
      </c>
      <c r="L454" s="34" t="s">
        <v>4881</v>
      </c>
      <c r="M454" s="34" t="s">
        <v>1044</v>
      </c>
      <c r="N454" s="34" t="s">
        <v>3155</v>
      </c>
      <c r="O454" s="34" t="s">
        <v>4881</v>
      </c>
      <c r="P454" s="34" t="s">
        <v>4170</v>
      </c>
      <c r="Q454" s="34" t="s">
        <v>4170</v>
      </c>
      <c r="R454" s="34" t="s">
        <v>4170</v>
      </c>
      <c r="S454" s="34" t="s">
        <v>4170</v>
      </c>
      <c r="T454" s="34" t="s">
        <v>4170</v>
      </c>
      <c r="U454" s="34" t="s">
        <v>4170</v>
      </c>
      <c r="V454" s="34" t="s">
        <v>4170</v>
      </c>
      <c r="W454" s="34" t="s">
        <v>4170</v>
      </c>
      <c r="X454" s="34" t="s">
        <v>4170</v>
      </c>
      <c r="Y454" s="34" t="s">
        <v>4170</v>
      </c>
      <c r="Z454" s="34" t="s">
        <v>4170</v>
      </c>
      <c r="AB454" s="34" t="s">
        <v>3187</v>
      </c>
      <c r="AD454" s="34" t="s">
        <v>3229</v>
      </c>
      <c r="AE454" s="34" t="s">
        <v>3265</v>
      </c>
      <c r="AG454" s="34" t="s">
        <v>3306</v>
      </c>
      <c r="AH454" s="34" t="s">
        <v>1044</v>
      </c>
      <c r="AI454" s="34" t="s">
        <v>1044</v>
      </c>
      <c r="AJ454" s="34" t="s">
        <v>1044</v>
      </c>
      <c r="AK454" s="34" t="s">
        <v>1044</v>
      </c>
      <c r="AM454" s="34" t="s">
        <v>1044</v>
      </c>
      <c r="AN454" s="34" t="s">
        <v>3341</v>
      </c>
      <c r="AP454" s="34" t="s">
        <v>1044</v>
      </c>
      <c r="AY454" s="34" t="s">
        <v>3487</v>
      </c>
      <c r="BA454" s="34" t="s">
        <v>1044</v>
      </c>
      <c r="BB454" s="34" t="s">
        <v>3557</v>
      </c>
      <c r="BC454" s="34" t="s">
        <v>4170</v>
      </c>
      <c r="BD454" s="34" t="s">
        <v>4170</v>
      </c>
      <c r="BE454" s="34" t="s">
        <v>4170</v>
      </c>
      <c r="BF454" s="34" t="s">
        <v>4170</v>
      </c>
      <c r="BG454" s="34" t="s">
        <v>4170</v>
      </c>
      <c r="BH454" s="34" t="s">
        <v>4170</v>
      </c>
      <c r="BI454" s="34" t="s">
        <v>4881</v>
      </c>
      <c r="BJ454" s="34" t="s">
        <v>4170</v>
      </c>
      <c r="BR454" s="34" t="s">
        <v>1044</v>
      </c>
      <c r="BS454" s="34" t="s">
        <v>1041</v>
      </c>
      <c r="BT454" s="34" t="s">
        <v>1041</v>
      </c>
      <c r="BW454" s="34" t="s">
        <v>1041</v>
      </c>
      <c r="CQ454" s="34" t="s">
        <v>3642</v>
      </c>
      <c r="CR454" s="34" t="s">
        <v>3657</v>
      </c>
      <c r="CU454" s="34" t="s">
        <v>8139</v>
      </c>
      <c r="CV454" s="34" t="s">
        <v>6766</v>
      </c>
      <c r="CW454" s="34" t="s">
        <v>4226</v>
      </c>
      <c r="CX454" s="34" t="s">
        <v>4611</v>
      </c>
      <c r="CY454" s="34" t="s">
        <v>5445</v>
      </c>
      <c r="DA454" s="34" t="s">
        <v>4560</v>
      </c>
      <c r="DC454" s="34" t="s">
        <v>5096</v>
      </c>
      <c r="DD454" s="34" t="s">
        <v>6185</v>
      </c>
      <c r="DE454" s="34" t="s">
        <v>4649</v>
      </c>
      <c r="DF454" s="34" t="s">
        <v>5992</v>
      </c>
    </row>
    <row r="455" spans="1:110">
      <c r="A455" s="34" t="s">
        <v>6765</v>
      </c>
      <c r="B455" s="34" t="s">
        <v>4848</v>
      </c>
      <c r="C455" s="34">
        <v>51</v>
      </c>
      <c r="D455" s="34" t="s">
        <v>442</v>
      </c>
      <c r="E455" s="34" t="s">
        <v>4170</v>
      </c>
      <c r="F455" s="34" t="s">
        <v>4881</v>
      </c>
      <c r="G455" s="34" t="s">
        <v>4170</v>
      </c>
      <c r="H455" s="34" t="s">
        <v>4881</v>
      </c>
      <c r="I455" s="34" t="s">
        <v>4170</v>
      </c>
      <c r="J455" s="34" t="s">
        <v>4170</v>
      </c>
      <c r="K455" s="34" t="s">
        <v>4170</v>
      </c>
      <c r="L455" s="34" t="s">
        <v>4170</v>
      </c>
      <c r="M455" s="34" t="s">
        <v>1041</v>
      </c>
      <c r="N455" s="34" t="s">
        <v>3155</v>
      </c>
      <c r="O455" s="34" t="s">
        <v>4881</v>
      </c>
      <c r="P455" s="34" t="s">
        <v>4170</v>
      </c>
      <c r="Q455" s="34" t="s">
        <v>4170</v>
      </c>
      <c r="R455" s="34" t="s">
        <v>4170</v>
      </c>
      <c r="S455" s="34" t="s">
        <v>4170</v>
      </c>
      <c r="T455" s="34" t="s">
        <v>4170</v>
      </c>
      <c r="U455" s="34" t="s">
        <v>4170</v>
      </c>
      <c r="V455" s="34" t="s">
        <v>4170</v>
      </c>
      <c r="W455" s="34" t="s">
        <v>4170</v>
      </c>
      <c r="X455" s="34" t="s">
        <v>4170</v>
      </c>
      <c r="Y455" s="34" t="s">
        <v>4170</v>
      </c>
      <c r="Z455" s="34" t="s">
        <v>4170</v>
      </c>
      <c r="AB455" s="34" t="s">
        <v>3187</v>
      </c>
      <c r="AD455" s="34" t="s">
        <v>3238</v>
      </c>
      <c r="AG455" s="34" t="s">
        <v>3315</v>
      </c>
      <c r="AH455" s="34" t="s">
        <v>1044</v>
      </c>
      <c r="AI455" s="34" t="s">
        <v>1044</v>
      </c>
      <c r="AJ455" s="34" t="s">
        <v>1044</v>
      </c>
      <c r="AK455" s="34" t="s">
        <v>1044</v>
      </c>
      <c r="AM455" s="34" t="s">
        <v>1044</v>
      </c>
      <c r="AN455" s="34" t="s">
        <v>3338</v>
      </c>
      <c r="AP455" s="34" t="s">
        <v>1044</v>
      </c>
      <c r="AY455" s="34" t="s">
        <v>3487</v>
      </c>
      <c r="BA455" s="34" t="s">
        <v>1044</v>
      </c>
      <c r="BB455" s="34" t="s">
        <v>3545</v>
      </c>
      <c r="BC455" s="34" t="s">
        <v>4170</v>
      </c>
      <c r="BD455" s="34" t="s">
        <v>4170</v>
      </c>
      <c r="BE455" s="34" t="s">
        <v>4881</v>
      </c>
      <c r="BF455" s="34" t="s">
        <v>4170</v>
      </c>
      <c r="BG455" s="34" t="s">
        <v>4170</v>
      </c>
      <c r="BH455" s="34" t="s">
        <v>4170</v>
      </c>
      <c r="BI455" s="34" t="s">
        <v>4170</v>
      </c>
      <c r="BJ455" s="34" t="s">
        <v>4170</v>
      </c>
      <c r="BM455" s="34" t="s">
        <v>3564</v>
      </c>
      <c r="BQ455" s="34" t="s">
        <v>3577</v>
      </c>
      <c r="BR455" s="34" t="s">
        <v>1044</v>
      </c>
      <c r="BS455" s="34" t="s">
        <v>1041</v>
      </c>
      <c r="BT455" s="34" t="s">
        <v>1041</v>
      </c>
      <c r="BW455" s="34" t="s">
        <v>1041</v>
      </c>
      <c r="CQ455" s="34" t="s">
        <v>3642</v>
      </c>
      <c r="CR455" s="34" t="s">
        <v>3657</v>
      </c>
      <c r="CU455" s="34" t="s">
        <v>8140</v>
      </c>
      <c r="CV455" s="34" t="s">
        <v>6766</v>
      </c>
      <c r="CW455" s="34" t="s">
        <v>4226</v>
      </c>
      <c r="CX455" s="34" t="s">
        <v>4542</v>
      </c>
      <c r="CY455" s="34" t="s">
        <v>5453</v>
      </c>
      <c r="DA455" s="34" t="s">
        <v>4560</v>
      </c>
      <c r="DB455" s="34" t="s">
        <v>1043</v>
      </c>
      <c r="DC455" s="34" t="s">
        <v>5094</v>
      </c>
      <c r="DF455" s="34" t="s">
        <v>5992</v>
      </c>
    </row>
    <row r="456" spans="1:110">
      <c r="A456" s="34" t="s">
        <v>6767</v>
      </c>
      <c r="B456" s="34" t="s">
        <v>4881</v>
      </c>
      <c r="C456" s="34">
        <v>43</v>
      </c>
      <c r="D456" s="34" t="s">
        <v>442</v>
      </c>
      <c r="E456" s="34" t="s">
        <v>4170</v>
      </c>
      <c r="F456" s="34" t="s">
        <v>4881</v>
      </c>
      <c r="G456" s="34" t="s">
        <v>4170</v>
      </c>
      <c r="H456" s="34" t="s">
        <v>4881</v>
      </c>
      <c r="I456" s="34" t="s">
        <v>4170</v>
      </c>
      <c r="J456" s="34" t="s">
        <v>4170</v>
      </c>
      <c r="K456" s="34" t="s">
        <v>4170</v>
      </c>
      <c r="L456" s="34" t="s">
        <v>4170</v>
      </c>
      <c r="M456" s="34" t="s">
        <v>1041</v>
      </c>
      <c r="N456" s="34" t="s">
        <v>3155</v>
      </c>
      <c r="O456" s="34" t="s">
        <v>4881</v>
      </c>
      <c r="P456" s="34" t="s">
        <v>4170</v>
      </c>
      <c r="Q456" s="34" t="s">
        <v>4170</v>
      </c>
      <c r="R456" s="34" t="s">
        <v>4170</v>
      </c>
      <c r="S456" s="34" t="s">
        <v>4170</v>
      </c>
      <c r="T456" s="34" t="s">
        <v>4170</v>
      </c>
      <c r="U456" s="34" t="s">
        <v>4170</v>
      </c>
      <c r="V456" s="34" t="s">
        <v>4170</v>
      </c>
      <c r="W456" s="34" t="s">
        <v>4170</v>
      </c>
      <c r="X456" s="34" t="s">
        <v>4170</v>
      </c>
      <c r="Y456" s="34" t="s">
        <v>4170</v>
      </c>
      <c r="Z456" s="34" t="s">
        <v>4170</v>
      </c>
      <c r="AB456" s="34" t="s">
        <v>3187</v>
      </c>
      <c r="AD456" s="34" t="s">
        <v>3244</v>
      </c>
      <c r="AG456" s="34" t="s">
        <v>3288</v>
      </c>
      <c r="AH456" s="34" t="s">
        <v>1044</v>
      </c>
      <c r="AI456" s="34" t="s">
        <v>1041</v>
      </c>
      <c r="AJ456" s="34" t="s">
        <v>1041</v>
      </c>
      <c r="AQ456" s="34" t="s">
        <v>3372</v>
      </c>
      <c r="AS456" s="34" t="s">
        <v>3406</v>
      </c>
      <c r="AU456" s="34" t="s">
        <v>3435</v>
      </c>
      <c r="AV456" s="34" t="s">
        <v>154</v>
      </c>
      <c r="AW456" s="34" t="s">
        <v>3461</v>
      </c>
      <c r="AX456" s="34" t="s">
        <v>3476</v>
      </c>
      <c r="AY456" s="34" t="s">
        <v>3487</v>
      </c>
      <c r="BB456" s="34" t="s">
        <v>3557</v>
      </c>
      <c r="BC456" s="34" t="s">
        <v>4170</v>
      </c>
      <c r="BD456" s="34" t="s">
        <v>4170</v>
      </c>
      <c r="BE456" s="34" t="s">
        <v>4170</v>
      </c>
      <c r="BF456" s="34" t="s">
        <v>4170</v>
      </c>
      <c r="BG456" s="34" t="s">
        <v>4170</v>
      </c>
      <c r="BH456" s="34" t="s">
        <v>4170</v>
      </c>
      <c r="BI456" s="34" t="s">
        <v>4881</v>
      </c>
      <c r="BJ456" s="34" t="s">
        <v>4170</v>
      </c>
      <c r="BR456" s="34" t="s">
        <v>1044</v>
      </c>
      <c r="BS456" s="34" t="s">
        <v>1044</v>
      </c>
      <c r="CR456" s="34" t="s">
        <v>3657</v>
      </c>
      <c r="CU456" s="34" t="s">
        <v>8141</v>
      </c>
      <c r="CV456" s="34" t="s">
        <v>6768</v>
      </c>
      <c r="CW456" s="34" t="s">
        <v>4226</v>
      </c>
      <c r="CX456" s="34" t="s">
        <v>4542</v>
      </c>
      <c r="CY456" s="34" t="s">
        <v>5453</v>
      </c>
      <c r="CZ456" s="34" t="s">
        <v>4556</v>
      </c>
      <c r="DA456" s="34" t="s">
        <v>4556</v>
      </c>
      <c r="DC456" s="34" t="s">
        <v>5096</v>
      </c>
      <c r="DF456" s="34" t="s">
        <v>5992</v>
      </c>
    </row>
    <row r="457" spans="1:110">
      <c r="A457" s="34" t="s">
        <v>6767</v>
      </c>
      <c r="B457" s="34" t="s">
        <v>4609</v>
      </c>
      <c r="C457" s="34">
        <v>45</v>
      </c>
      <c r="D457" s="34" t="s">
        <v>440</v>
      </c>
      <c r="E457" s="34" t="s">
        <v>4881</v>
      </c>
      <c r="F457" s="34" t="s">
        <v>4170</v>
      </c>
      <c r="G457" s="34" t="s">
        <v>4881</v>
      </c>
      <c r="H457" s="34" t="s">
        <v>4170</v>
      </c>
      <c r="I457" s="34" t="s">
        <v>4170</v>
      </c>
      <c r="J457" s="34" t="s">
        <v>4170</v>
      </c>
      <c r="K457" s="34" t="s">
        <v>4170</v>
      </c>
      <c r="L457" s="34" t="s">
        <v>4881</v>
      </c>
      <c r="M457" s="34" t="s">
        <v>1041</v>
      </c>
      <c r="N457" s="34" t="s">
        <v>3155</v>
      </c>
      <c r="O457" s="34" t="s">
        <v>4881</v>
      </c>
      <c r="P457" s="34" t="s">
        <v>4170</v>
      </c>
      <c r="Q457" s="34" t="s">
        <v>4170</v>
      </c>
      <c r="R457" s="34" t="s">
        <v>4170</v>
      </c>
      <c r="S457" s="34" t="s">
        <v>4170</v>
      </c>
      <c r="T457" s="34" t="s">
        <v>4170</v>
      </c>
      <c r="U457" s="34" t="s">
        <v>4170</v>
      </c>
      <c r="V457" s="34" t="s">
        <v>4170</v>
      </c>
      <c r="W457" s="34" t="s">
        <v>4170</v>
      </c>
      <c r="X457" s="34" t="s">
        <v>4170</v>
      </c>
      <c r="Y457" s="34" t="s">
        <v>4170</v>
      </c>
      <c r="Z457" s="34" t="s">
        <v>4170</v>
      </c>
      <c r="AB457" s="34" t="s">
        <v>3187</v>
      </c>
      <c r="AD457" s="34" t="s">
        <v>3244</v>
      </c>
      <c r="AG457" s="34" t="s">
        <v>3309</v>
      </c>
      <c r="AH457" s="34" t="s">
        <v>1044</v>
      </c>
      <c r="AI457" s="34" t="s">
        <v>1044</v>
      </c>
      <c r="AJ457" s="34" t="s">
        <v>1044</v>
      </c>
      <c r="AK457" s="34" t="s">
        <v>1044</v>
      </c>
      <c r="AM457" s="34" t="s">
        <v>1044</v>
      </c>
      <c r="AN457" s="34" t="s">
        <v>3350</v>
      </c>
      <c r="AP457" s="34" t="s">
        <v>1044</v>
      </c>
      <c r="AY457" s="34" t="s">
        <v>3487</v>
      </c>
      <c r="BA457" s="34" t="s">
        <v>1044</v>
      </c>
      <c r="BB457" s="34" t="s">
        <v>3557</v>
      </c>
      <c r="BC457" s="34" t="s">
        <v>4170</v>
      </c>
      <c r="BD457" s="34" t="s">
        <v>4170</v>
      </c>
      <c r="BE457" s="34" t="s">
        <v>4170</v>
      </c>
      <c r="BF457" s="34" t="s">
        <v>4170</v>
      </c>
      <c r="BG457" s="34" t="s">
        <v>4170</v>
      </c>
      <c r="BH457" s="34" t="s">
        <v>4170</v>
      </c>
      <c r="BI457" s="34" t="s">
        <v>4881</v>
      </c>
      <c r="BJ457" s="34" t="s">
        <v>4170</v>
      </c>
      <c r="BR457" s="34" t="s">
        <v>1044</v>
      </c>
      <c r="BS457" s="34" t="s">
        <v>1044</v>
      </c>
      <c r="CR457" s="34" t="s">
        <v>3657</v>
      </c>
      <c r="CU457" s="34" t="s">
        <v>8142</v>
      </c>
      <c r="CV457" s="34" t="s">
        <v>6768</v>
      </c>
      <c r="CW457" s="34" t="s">
        <v>4226</v>
      </c>
      <c r="CX457" s="34" t="s">
        <v>4542</v>
      </c>
      <c r="CY457" s="34" t="s">
        <v>5447</v>
      </c>
      <c r="DA457" s="34" t="s">
        <v>4560</v>
      </c>
      <c r="DC457" s="34" t="s">
        <v>5096</v>
      </c>
      <c r="DF457" s="34" t="s">
        <v>5992</v>
      </c>
    </row>
    <row r="458" spans="1:110">
      <c r="A458" s="34" t="s">
        <v>6769</v>
      </c>
      <c r="B458" s="34" t="s">
        <v>4881</v>
      </c>
      <c r="C458" s="34">
        <v>67</v>
      </c>
      <c r="D458" s="34" t="s">
        <v>440</v>
      </c>
      <c r="E458" s="34" t="s">
        <v>4881</v>
      </c>
      <c r="F458" s="34" t="s">
        <v>4170</v>
      </c>
      <c r="G458" s="34" t="s">
        <v>4881</v>
      </c>
      <c r="H458" s="34" t="s">
        <v>4170</v>
      </c>
      <c r="I458" s="34" t="s">
        <v>4170</v>
      </c>
      <c r="J458" s="34" t="s">
        <v>4170</v>
      </c>
      <c r="K458" s="34" t="s">
        <v>4170</v>
      </c>
      <c r="L458" s="34" t="s">
        <v>4170</v>
      </c>
      <c r="M458" s="34" t="s">
        <v>1041</v>
      </c>
      <c r="N458" s="34" t="s">
        <v>3155</v>
      </c>
      <c r="O458" s="34" t="s">
        <v>4881</v>
      </c>
      <c r="P458" s="34" t="s">
        <v>4170</v>
      </c>
      <c r="Q458" s="34" t="s">
        <v>4170</v>
      </c>
      <c r="R458" s="34" t="s">
        <v>4170</v>
      </c>
      <c r="S458" s="34" t="s">
        <v>4170</v>
      </c>
      <c r="T458" s="34" t="s">
        <v>4170</v>
      </c>
      <c r="U458" s="34" t="s">
        <v>4170</v>
      </c>
      <c r="V458" s="34" t="s">
        <v>4170</v>
      </c>
      <c r="W458" s="34" t="s">
        <v>4170</v>
      </c>
      <c r="X458" s="34" t="s">
        <v>4170</v>
      </c>
      <c r="Y458" s="34" t="s">
        <v>4170</v>
      </c>
      <c r="Z458" s="34" t="s">
        <v>4170</v>
      </c>
      <c r="AB458" s="34" t="s">
        <v>3187</v>
      </c>
      <c r="AD458" s="34" t="s">
        <v>3232</v>
      </c>
      <c r="AG458" s="34" t="s">
        <v>3312</v>
      </c>
      <c r="AH458" s="34" t="s">
        <v>1044</v>
      </c>
      <c r="AI458" s="34" t="s">
        <v>1044</v>
      </c>
      <c r="AJ458" s="34" t="s">
        <v>1044</v>
      </c>
      <c r="AK458" s="34" t="s">
        <v>1044</v>
      </c>
      <c r="AM458" s="34" t="s">
        <v>1044</v>
      </c>
      <c r="AN458" s="34" t="s">
        <v>3312</v>
      </c>
      <c r="AP458" s="34" t="s">
        <v>1044</v>
      </c>
      <c r="AY458" s="34" t="s">
        <v>3487</v>
      </c>
      <c r="BA458" s="34" t="s">
        <v>1044</v>
      </c>
      <c r="BB458" s="34" t="s">
        <v>3557</v>
      </c>
      <c r="BC458" s="34" t="s">
        <v>4170</v>
      </c>
      <c r="BD458" s="34" t="s">
        <v>4170</v>
      </c>
      <c r="BE458" s="34" t="s">
        <v>4170</v>
      </c>
      <c r="BF458" s="34" t="s">
        <v>4170</v>
      </c>
      <c r="BG458" s="34" t="s">
        <v>4170</v>
      </c>
      <c r="BH458" s="34" t="s">
        <v>4170</v>
      </c>
      <c r="BI458" s="34" t="s">
        <v>4881</v>
      </c>
      <c r="BJ458" s="34" t="s">
        <v>4170</v>
      </c>
      <c r="BR458" s="34" t="s">
        <v>1041</v>
      </c>
      <c r="BS458" s="34" t="s">
        <v>1041</v>
      </c>
      <c r="BT458" s="34" t="s">
        <v>1041</v>
      </c>
      <c r="BW458" s="34" t="s">
        <v>1041</v>
      </c>
      <c r="CQ458" s="34" t="s">
        <v>3642</v>
      </c>
      <c r="CR458" s="34" t="s">
        <v>3657</v>
      </c>
      <c r="CU458" s="34" t="s">
        <v>8143</v>
      </c>
      <c r="CV458" s="34" t="s">
        <v>6770</v>
      </c>
      <c r="CW458" s="34" t="s">
        <v>4226</v>
      </c>
      <c r="CX458" s="34" t="s">
        <v>4546</v>
      </c>
      <c r="CY458" s="34" t="s">
        <v>5449</v>
      </c>
      <c r="CZ458" s="34" t="s">
        <v>4560</v>
      </c>
      <c r="DA458" s="34" t="s">
        <v>4560</v>
      </c>
      <c r="DC458" s="34" t="s">
        <v>5096</v>
      </c>
      <c r="DF458" s="34" t="s">
        <v>5992</v>
      </c>
    </row>
    <row r="459" spans="1:110">
      <c r="A459" s="34" t="s">
        <v>6769</v>
      </c>
      <c r="B459" s="34" t="s">
        <v>4609</v>
      </c>
      <c r="C459" s="34">
        <v>70</v>
      </c>
      <c r="D459" s="34" t="s">
        <v>442</v>
      </c>
      <c r="E459" s="34" t="s">
        <v>4170</v>
      </c>
      <c r="F459" s="34" t="s">
        <v>4881</v>
      </c>
      <c r="G459" s="34" t="s">
        <v>4170</v>
      </c>
      <c r="H459" s="34" t="s">
        <v>4881</v>
      </c>
      <c r="I459" s="34" t="s">
        <v>4170</v>
      </c>
      <c r="J459" s="34" t="s">
        <v>4170</v>
      </c>
      <c r="K459" s="34" t="s">
        <v>4170</v>
      </c>
      <c r="L459" s="34" t="s">
        <v>4170</v>
      </c>
      <c r="M459" s="34" t="s">
        <v>1041</v>
      </c>
      <c r="N459" s="34" t="s">
        <v>3155</v>
      </c>
      <c r="O459" s="34" t="s">
        <v>4881</v>
      </c>
      <c r="P459" s="34" t="s">
        <v>4170</v>
      </c>
      <c r="Q459" s="34" t="s">
        <v>4170</v>
      </c>
      <c r="R459" s="34" t="s">
        <v>4170</v>
      </c>
      <c r="S459" s="34" t="s">
        <v>4170</v>
      </c>
      <c r="T459" s="34" t="s">
        <v>4170</v>
      </c>
      <c r="U459" s="34" t="s">
        <v>4170</v>
      </c>
      <c r="V459" s="34" t="s">
        <v>4170</v>
      </c>
      <c r="W459" s="34" t="s">
        <v>4170</v>
      </c>
      <c r="X459" s="34" t="s">
        <v>4170</v>
      </c>
      <c r="Y459" s="34" t="s">
        <v>4170</v>
      </c>
      <c r="Z459" s="34" t="s">
        <v>4170</v>
      </c>
      <c r="AB459" s="34" t="s">
        <v>3187</v>
      </c>
      <c r="AD459" s="34" t="s">
        <v>3238</v>
      </c>
      <c r="AG459" s="34" t="s">
        <v>3312</v>
      </c>
      <c r="AH459" s="34" t="s">
        <v>1044</v>
      </c>
      <c r="AI459" s="34" t="s">
        <v>1044</v>
      </c>
      <c r="AJ459" s="34" t="s">
        <v>1044</v>
      </c>
      <c r="AK459" s="34" t="s">
        <v>1044</v>
      </c>
      <c r="AM459" s="34" t="s">
        <v>1044</v>
      </c>
      <c r="AN459" s="34" t="s">
        <v>3312</v>
      </c>
      <c r="AP459" s="34" t="s">
        <v>1044</v>
      </c>
      <c r="AY459" s="34" t="s">
        <v>3487</v>
      </c>
      <c r="BA459" s="34" t="s">
        <v>1044</v>
      </c>
      <c r="BB459" s="34" t="s">
        <v>3557</v>
      </c>
      <c r="BC459" s="34" t="s">
        <v>4170</v>
      </c>
      <c r="BD459" s="34" t="s">
        <v>4170</v>
      </c>
      <c r="BE459" s="34" t="s">
        <v>4170</v>
      </c>
      <c r="BF459" s="34" t="s">
        <v>4170</v>
      </c>
      <c r="BG459" s="34" t="s">
        <v>4170</v>
      </c>
      <c r="BH459" s="34" t="s">
        <v>4170</v>
      </c>
      <c r="BI459" s="34" t="s">
        <v>4881</v>
      </c>
      <c r="BJ459" s="34" t="s">
        <v>4170</v>
      </c>
      <c r="BR459" s="34" t="s">
        <v>1041</v>
      </c>
      <c r="BS459" s="34" t="s">
        <v>1041</v>
      </c>
      <c r="BT459" s="34" t="s">
        <v>1044</v>
      </c>
      <c r="BU459" s="34" t="s">
        <v>3581</v>
      </c>
      <c r="CR459" s="34" t="s">
        <v>3657</v>
      </c>
      <c r="CU459" s="34" t="s">
        <v>8144</v>
      </c>
      <c r="CV459" s="34" t="s">
        <v>6770</v>
      </c>
      <c r="CW459" s="34" t="s">
        <v>4226</v>
      </c>
      <c r="CX459" s="34" t="s">
        <v>4546</v>
      </c>
      <c r="CY459" s="34" t="s">
        <v>5455</v>
      </c>
      <c r="DA459" s="34" t="s">
        <v>4560</v>
      </c>
      <c r="DC459" s="34" t="s">
        <v>5096</v>
      </c>
      <c r="DF459" s="34" t="s">
        <v>5992</v>
      </c>
    </row>
    <row r="460" spans="1:110">
      <c r="A460" s="34" t="s">
        <v>6769</v>
      </c>
      <c r="B460" s="34" t="s">
        <v>4848</v>
      </c>
      <c r="C460" s="34">
        <v>90</v>
      </c>
      <c r="D460" s="34" t="s">
        <v>442</v>
      </c>
      <c r="E460" s="34" t="s">
        <v>4170</v>
      </c>
      <c r="F460" s="34" t="s">
        <v>4881</v>
      </c>
      <c r="G460" s="34" t="s">
        <v>4170</v>
      </c>
      <c r="H460" s="34" t="s">
        <v>4881</v>
      </c>
      <c r="I460" s="34" t="s">
        <v>4170</v>
      </c>
      <c r="J460" s="34" t="s">
        <v>4170</v>
      </c>
      <c r="K460" s="34" t="s">
        <v>4170</v>
      </c>
      <c r="L460" s="34" t="s">
        <v>4170</v>
      </c>
      <c r="M460" s="34" t="s">
        <v>1041</v>
      </c>
      <c r="N460" s="34" t="s">
        <v>3170</v>
      </c>
      <c r="O460" s="34" t="s">
        <v>4170</v>
      </c>
      <c r="P460" s="34" t="s">
        <v>4170</v>
      </c>
      <c r="Q460" s="34" t="s">
        <v>4170</v>
      </c>
      <c r="R460" s="34" t="s">
        <v>4170</v>
      </c>
      <c r="S460" s="34" t="s">
        <v>4170</v>
      </c>
      <c r="T460" s="34" t="s">
        <v>4881</v>
      </c>
      <c r="U460" s="34" t="s">
        <v>4170</v>
      </c>
      <c r="V460" s="34" t="s">
        <v>4170</v>
      </c>
      <c r="W460" s="34" t="s">
        <v>4170</v>
      </c>
      <c r="X460" s="34" t="s">
        <v>4170</v>
      </c>
      <c r="Y460" s="34" t="s">
        <v>4170</v>
      </c>
      <c r="Z460" s="34" t="s">
        <v>4170</v>
      </c>
      <c r="AB460" s="34" t="s">
        <v>3217</v>
      </c>
      <c r="AD460" s="34" t="s">
        <v>3229</v>
      </c>
      <c r="AG460" s="34" t="s">
        <v>3312</v>
      </c>
      <c r="AH460" s="34" t="s">
        <v>1044</v>
      </c>
      <c r="AI460" s="34" t="s">
        <v>1044</v>
      </c>
      <c r="AJ460" s="34" t="s">
        <v>1044</v>
      </c>
      <c r="AK460" s="34" t="s">
        <v>1044</v>
      </c>
      <c r="AM460" s="34" t="s">
        <v>1044</v>
      </c>
      <c r="AN460" s="34" t="s">
        <v>3312</v>
      </c>
      <c r="AP460" s="34" t="s">
        <v>1044</v>
      </c>
      <c r="AY460" s="34" t="s">
        <v>3487</v>
      </c>
      <c r="BA460" s="34" t="s">
        <v>1044</v>
      </c>
      <c r="BB460" s="34" t="s">
        <v>7703</v>
      </c>
      <c r="BC460" s="34" t="s">
        <v>4170</v>
      </c>
      <c r="BD460" s="34" t="s">
        <v>4170</v>
      </c>
      <c r="BE460" s="34" t="s">
        <v>4881</v>
      </c>
      <c r="BF460" s="34" t="s">
        <v>4170</v>
      </c>
      <c r="BG460" s="34" t="s">
        <v>4881</v>
      </c>
      <c r="BH460" s="34" t="s">
        <v>4170</v>
      </c>
      <c r="BI460" s="34" t="s">
        <v>4170</v>
      </c>
      <c r="BJ460" s="34" t="s">
        <v>4170</v>
      </c>
      <c r="BM460" s="34" t="s">
        <v>3561</v>
      </c>
      <c r="BO460" s="34" t="s">
        <v>3561</v>
      </c>
      <c r="BQ460" s="34" t="s">
        <v>1044</v>
      </c>
      <c r="BR460" s="34" t="s">
        <v>1041</v>
      </c>
      <c r="BS460" s="34" t="s">
        <v>1041</v>
      </c>
      <c r="BT460" s="34" t="s">
        <v>1041</v>
      </c>
      <c r="BW460" s="34" t="s">
        <v>1041</v>
      </c>
      <c r="CQ460" s="34" t="s">
        <v>3642</v>
      </c>
      <c r="CR460" s="34" t="s">
        <v>3663</v>
      </c>
      <c r="CU460" s="34" t="s">
        <v>8145</v>
      </c>
      <c r="CV460" s="34" t="s">
        <v>6770</v>
      </c>
      <c r="CW460" s="34" t="s">
        <v>4226</v>
      </c>
      <c r="CX460" s="34" t="s">
        <v>4546</v>
      </c>
      <c r="CY460" s="34" t="s">
        <v>5455</v>
      </c>
      <c r="DA460" s="34" t="s">
        <v>4560</v>
      </c>
      <c r="DB460" s="34" t="s">
        <v>1046</v>
      </c>
      <c r="DC460" s="34" t="s">
        <v>5096</v>
      </c>
      <c r="DF460" s="34" t="s">
        <v>5992</v>
      </c>
    </row>
    <row r="461" spans="1:110">
      <c r="A461" s="34" t="s">
        <v>6771</v>
      </c>
      <c r="B461" s="34" t="s">
        <v>4881</v>
      </c>
      <c r="C461" s="34">
        <v>32</v>
      </c>
      <c r="D461" s="34" t="s">
        <v>440</v>
      </c>
      <c r="E461" s="34" t="s">
        <v>4881</v>
      </c>
      <c r="F461" s="34" t="s">
        <v>4170</v>
      </c>
      <c r="G461" s="34" t="s">
        <v>4881</v>
      </c>
      <c r="H461" s="34" t="s">
        <v>4170</v>
      </c>
      <c r="I461" s="34" t="s">
        <v>4170</v>
      </c>
      <c r="J461" s="34" t="s">
        <v>4170</v>
      </c>
      <c r="K461" s="34" t="s">
        <v>4170</v>
      </c>
      <c r="L461" s="34" t="s">
        <v>4881</v>
      </c>
      <c r="M461" s="34" t="s">
        <v>1041</v>
      </c>
      <c r="N461" s="34" t="s">
        <v>3155</v>
      </c>
      <c r="O461" s="34" t="s">
        <v>4881</v>
      </c>
      <c r="P461" s="34" t="s">
        <v>4170</v>
      </c>
      <c r="Q461" s="34" t="s">
        <v>4170</v>
      </c>
      <c r="R461" s="34" t="s">
        <v>4170</v>
      </c>
      <c r="S461" s="34" t="s">
        <v>4170</v>
      </c>
      <c r="T461" s="34" t="s">
        <v>4170</v>
      </c>
      <c r="U461" s="34" t="s">
        <v>4170</v>
      </c>
      <c r="V461" s="34" t="s">
        <v>4170</v>
      </c>
      <c r="W461" s="34" t="s">
        <v>4170</v>
      </c>
      <c r="X461" s="34" t="s">
        <v>4170</v>
      </c>
      <c r="Y461" s="34" t="s">
        <v>4170</v>
      </c>
      <c r="Z461" s="34" t="s">
        <v>4170</v>
      </c>
      <c r="AB461" s="34" t="s">
        <v>3187</v>
      </c>
      <c r="AD461" s="34" t="s">
        <v>3244</v>
      </c>
      <c r="AG461" s="34" t="s">
        <v>3309</v>
      </c>
      <c r="AH461" s="34" t="s">
        <v>1044</v>
      </c>
      <c r="AI461" s="34" t="s">
        <v>1044</v>
      </c>
      <c r="AJ461" s="34" t="s">
        <v>1044</v>
      </c>
      <c r="AK461" s="34" t="s">
        <v>1044</v>
      </c>
      <c r="AM461" s="34" t="s">
        <v>1044</v>
      </c>
      <c r="AN461" s="34" t="s">
        <v>3335</v>
      </c>
      <c r="AP461" s="34" t="s">
        <v>1044</v>
      </c>
      <c r="AY461" s="34" t="s">
        <v>3487</v>
      </c>
      <c r="BA461" s="34" t="s">
        <v>1044</v>
      </c>
      <c r="BB461" s="34" t="s">
        <v>3557</v>
      </c>
      <c r="BC461" s="34" t="s">
        <v>4170</v>
      </c>
      <c r="BD461" s="34" t="s">
        <v>4170</v>
      </c>
      <c r="BE461" s="34" t="s">
        <v>4170</v>
      </c>
      <c r="BF461" s="34" t="s">
        <v>4170</v>
      </c>
      <c r="BG461" s="34" t="s">
        <v>4170</v>
      </c>
      <c r="BH461" s="34" t="s">
        <v>4170</v>
      </c>
      <c r="BI461" s="34" t="s">
        <v>4881</v>
      </c>
      <c r="BJ461" s="34" t="s">
        <v>4170</v>
      </c>
      <c r="BR461" s="34" t="s">
        <v>1044</v>
      </c>
      <c r="BS461" s="34" t="s">
        <v>1044</v>
      </c>
      <c r="CR461" s="34" t="s">
        <v>3657</v>
      </c>
      <c r="CU461" s="34" t="s">
        <v>8146</v>
      </c>
      <c r="CV461" s="34" t="s">
        <v>6773</v>
      </c>
      <c r="CW461" s="34" t="s">
        <v>4226</v>
      </c>
      <c r="CX461" s="34" t="s">
        <v>4539</v>
      </c>
      <c r="CY461" s="34" t="s">
        <v>5446</v>
      </c>
      <c r="CZ461" s="34" t="s">
        <v>4560</v>
      </c>
      <c r="DA461" s="34" t="s">
        <v>4560</v>
      </c>
      <c r="DC461" s="34" t="s">
        <v>5096</v>
      </c>
      <c r="DF461" s="34" t="s">
        <v>5992</v>
      </c>
    </row>
    <row r="462" spans="1:110">
      <c r="A462" s="34" t="s">
        <v>6771</v>
      </c>
      <c r="B462" s="34" t="s">
        <v>4609</v>
      </c>
      <c r="C462" s="34">
        <v>4</v>
      </c>
      <c r="D462" s="34" t="s">
        <v>442</v>
      </c>
      <c r="E462" s="34" t="s">
        <v>4170</v>
      </c>
      <c r="F462" s="34" t="s">
        <v>4881</v>
      </c>
      <c r="G462" s="34" t="s">
        <v>4170</v>
      </c>
      <c r="H462" s="34" t="s">
        <v>4170</v>
      </c>
      <c r="I462" s="34" t="s">
        <v>4170</v>
      </c>
      <c r="J462" s="34" t="s">
        <v>4881</v>
      </c>
      <c r="K462" s="34" t="s">
        <v>4170</v>
      </c>
      <c r="L462" s="34" t="s">
        <v>4170</v>
      </c>
      <c r="N462" s="34" t="s">
        <v>3155</v>
      </c>
      <c r="O462" s="34" t="s">
        <v>4881</v>
      </c>
      <c r="P462" s="34" t="s">
        <v>4170</v>
      </c>
      <c r="Q462" s="34" t="s">
        <v>4170</v>
      </c>
      <c r="R462" s="34" t="s">
        <v>4170</v>
      </c>
      <c r="S462" s="34" t="s">
        <v>4170</v>
      </c>
      <c r="T462" s="34" t="s">
        <v>4170</v>
      </c>
      <c r="U462" s="34" t="s">
        <v>4170</v>
      </c>
      <c r="V462" s="34" t="s">
        <v>4170</v>
      </c>
      <c r="W462" s="34" t="s">
        <v>4170</v>
      </c>
      <c r="X462" s="34" t="s">
        <v>4170</v>
      </c>
      <c r="Y462" s="34" t="s">
        <v>4170</v>
      </c>
      <c r="Z462" s="34" t="s">
        <v>4170</v>
      </c>
      <c r="AB462" s="34" t="s">
        <v>3187</v>
      </c>
      <c r="AE462" s="34" t="s">
        <v>3256</v>
      </c>
      <c r="BR462" s="34" t="s">
        <v>1044</v>
      </c>
      <c r="BS462" s="34" t="s">
        <v>1044</v>
      </c>
      <c r="CR462" s="34" t="s">
        <v>3657</v>
      </c>
      <c r="CU462" s="34" t="s">
        <v>8147</v>
      </c>
      <c r="CV462" s="34" t="s">
        <v>6773</v>
      </c>
      <c r="CW462" s="34" t="s">
        <v>4226</v>
      </c>
      <c r="CX462" s="34" t="s">
        <v>4608</v>
      </c>
      <c r="CY462" s="34" t="s">
        <v>5450</v>
      </c>
      <c r="DE462" s="34" t="s">
        <v>4649</v>
      </c>
      <c r="DF462" s="34" t="s">
        <v>5992</v>
      </c>
    </row>
    <row r="463" spans="1:110">
      <c r="A463" s="34" t="s">
        <v>6771</v>
      </c>
      <c r="B463" s="34" t="s">
        <v>4848</v>
      </c>
      <c r="C463" s="34">
        <v>4</v>
      </c>
      <c r="D463" s="34" t="s">
        <v>442</v>
      </c>
      <c r="E463" s="34" t="s">
        <v>4170</v>
      </c>
      <c r="F463" s="34" t="s">
        <v>4881</v>
      </c>
      <c r="G463" s="34" t="s">
        <v>4170</v>
      </c>
      <c r="H463" s="34" t="s">
        <v>4170</v>
      </c>
      <c r="I463" s="34" t="s">
        <v>4170</v>
      </c>
      <c r="J463" s="34" t="s">
        <v>4881</v>
      </c>
      <c r="K463" s="34" t="s">
        <v>4170</v>
      </c>
      <c r="L463" s="34" t="s">
        <v>4170</v>
      </c>
      <c r="N463" s="34" t="s">
        <v>3155</v>
      </c>
      <c r="O463" s="34" t="s">
        <v>4881</v>
      </c>
      <c r="P463" s="34" t="s">
        <v>4170</v>
      </c>
      <c r="Q463" s="34" t="s">
        <v>4170</v>
      </c>
      <c r="R463" s="34" t="s">
        <v>4170</v>
      </c>
      <c r="S463" s="34" t="s">
        <v>4170</v>
      </c>
      <c r="T463" s="34" t="s">
        <v>4170</v>
      </c>
      <c r="U463" s="34" t="s">
        <v>4170</v>
      </c>
      <c r="V463" s="34" t="s">
        <v>4170</v>
      </c>
      <c r="W463" s="34" t="s">
        <v>4170</v>
      </c>
      <c r="X463" s="34" t="s">
        <v>4170</v>
      </c>
      <c r="Y463" s="34" t="s">
        <v>4170</v>
      </c>
      <c r="Z463" s="34" t="s">
        <v>4170</v>
      </c>
      <c r="AB463" s="34" t="s">
        <v>3187</v>
      </c>
      <c r="AE463" s="34" t="s">
        <v>3256</v>
      </c>
      <c r="BR463" s="34" t="s">
        <v>1041</v>
      </c>
      <c r="BS463" s="34" t="s">
        <v>1041</v>
      </c>
      <c r="BT463" s="34" t="s">
        <v>1041</v>
      </c>
      <c r="BW463" s="34" t="s">
        <v>1041</v>
      </c>
      <c r="CQ463" s="34" t="s">
        <v>3645</v>
      </c>
      <c r="CR463" s="34" t="s">
        <v>3657</v>
      </c>
      <c r="CU463" s="34" t="s">
        <v>8148</v>
      </c>
      <c r="CV463" s="34" t="s">
        <v>6773</v>
      </c>
      <c r="CW463" s="34" t="s">
        <v>4226</v>
      </c>
      <c r="CX463" s="34" t="s">
        <v>4608</v>
      </c>
      <c r="CY463" s="34" t="s">
        <v>5450</v>
      </c>
      <c r="DE463" s="34" t="s">
        <v>4649</v>
      </c>
      <c r="DF463" s="34" t="s">
        <v>5992</v>
      </c>
    </row>
    <row r="464" spans="1:110">
      <c r="A464" s="34" t="s">
        <v>6771</v>
      </c>
      <c r="B464" s="34" t="s">
        <v>4626</v>
      </c>
      <c r="C464" s="34">
        <v>7</v>
      </c>
      <c r="D464" s="34" t="s">
        <v>442</v>
      </c>
      <c r="E464" s="34" t="s">
        <v>4170</v>
      </c>
      <c r="F464" s="34" t="s">
        <v>4881</v>
      </c>
      <c r="G464" s="34" t="s">
        <v>4170</v>
      </c>
      <c r="H464" s="34" t="s">
        <v>4170</v>
      </c>
      <c r="I464" s="34" t="s">
        <v>4170</v>
      </c>
      <c r="J464" s="34" t="s">
        <v>4881</v>
      </c>
      <c r="K464" s="34" t="s">
        <v>4170</v>
      </c>
      <c r="L464" s="34" t="s">
        <v>4170</v>
      </c>
      <c r="N464" s="34" t="s">
        <v>3155</v>
      </c>
      <c r="O464" s="34" t="s">
        <v>4881</v>
      </c>
      <c r="P464" s="34" t="s">
        <v>4170</v>
      </c>
      <c r="Q464" s="34" t="s">
        <v>4170</v>
      </c>
      <c r="R464" s="34" t="s">
        <v>4170</v>
      </c>
      <c r="S464" s="34" t="s">
        <v>4170</v>
      </c>
      <c r="T464" s="34" t="s">
        <v>4170</v>
      </c>
      <c r="U464" s="34" t="s">
        <v>4170</v>
      </c>
      <c r="V464" s="34" t="s">
        <v>4170</v>
      </c>
      <c r="W464" s="34" t="s">
        <v>4170</v>
      </c>
      <c r="X464" s="34" t="s">
        <v>4170</v>
      </c>
      <c r="Y464" s="34" t="s">
        <v>4170</v>
      </c>
      <c r="Z464" s="34" t="s">
        <v>4170</v>
      </c>
      <c r="AB464" s="34" t="s">
        <v>3187</v>
      </c>
      <c r="AE464" s="34" t="s">
        <v>3259</v>
      </c>
      <c r="BB464" s="34" t="s">
        <v>3539</v>
      </c>
      <c r="BC464" s="34" t="s">
        <v>4881</v>
      </c>
      <c r="BD464" s="34" t="s">
        <v>4170</v>
      </c>
      <c r="BE464" s="34" t="s">
        <v>4170</v>
      </c>
      <c r="BF464" s="34" t="s">
        <v>4170</v>
      </c>
      <c r="BG464" s="34" t="s">
        <v>4170</v>
      </c>
      <c r="BH464" s="34" t="s">
        <v>4170</v>
      </c>
      <c r="BI464" s="34" t="s">
        <v>4170</v>
      </c>
      <c r="BJ464" s="34" t="s">
        <v>4170</v>
      </c>
      <c r="BK464" s="34" t="s">
        <v>3561</v>
      </c>
      <c r="BQ464" s="34" t="s">
        <v>3577</v>
      </c>
      <c r="BR464" s="34" t="s">
        <v>1044</v>
      </c>
      <c r="BS464" s="34" t="s">
        <v>1041</v>
      </c>
      <c r="BT464" s="34" t="s">
        <v>1041</v>
      </c>
      <c r="BW464" s="34" t="s">
        <v>1041</v>
      </c>
      <c r="CQ464" s="34" t="s">
        <v>3645</v>
      </c>
      <c r="CR464" s="34" t="s">
        <v>3657</v>
      </c>
      <c r="CU464" s="34" t="s">
        <v>8149</v>
      </c>
      <c r="CV464" s="34" t="s">
        <v>6773</v>
      </c>
      <c r="CW464" s="34" t="s">
        <v>4226</v>
      </c>
      <c r="CX464" s="34" t="s">
        <v>4619</v>
      </c>
      <c r="CY464" s="34" t="s">
        <v>5454</v>
      </c>
      <c r="DB464" s="34" t="s">
        <v>1043</v>
      </c>
      <c r="DC464" s="34" t="s">
        <v>5096</v>
      </c>
      <c r="DE464" s="34" t="s">
        <v>4649</v>
      </c>
      <c r="DF464" s="34" t="s">
        <v>5992</v>
      </c>
    </row>
    <row r="465" spans="1:110">
      <c r="A465" s="34" t="s">
        <v>6774</v>
      </c>
      <c r="B465" s="34" t="s">
        <v>4881</v>
      </c>
      <c r="C465" s="34">
        <v>34</v>
      </c>
      <c r="D465" s="34" t="s">
        <v>440</v>
      </c>
      <c r="E465" s="34" t="s">
        <v>4881</v>
      </c>
      <c r="F465" s="34" t="s">
        <v>4170</v>
      </c>
      <c r="G465" s="34" t="s">
        <v>4881</v>
      </c>
      <c r="H465" s="34" t="s">
        <v>4170</v>
      </c>
      <c r="I465" s="34" t="s">
        <v>4170</v>
      </c>
      <c r="J465" s="34" t="s">
        <v>4170</v>
      </c>
      <c r="K465" s="34" t="s">
        <v>4170</v>
      </c>
      <c r="L465" s="34" t="s">
        <v>4881</v>
      </c>
      <c r="M465" s="34" t="s">
        <v>1041</v>
      </c>
      <c r="N465" s="34" t="s">
        <v>3155</v>
      </c>
      <c r="O465" s="34" t="s">
        <v>4881</v>
      </c>
      <c r="P465" s="34" t="s">
        <v>4170</v>
      </c>
      <c r="Q465" s="34" t="s">
        <v>4170</v>
      </c>
      <c r="R465" s="34" t="s">
        <v>4170</v>
      </c>
      <c r="S465" s="34" t="s">
        <v>4170</v>
      </c>
      <c r="T465" s="34" t="s">
        <v>4170</v>
      </c>
      <c r="U465" s="34" t="s">
        <v>4170</v>
      </c>
      <c r="V465" s="34" t="s">
        <v>4170</v>
      </c>
      <c r="W465" s="34" t="s">
        <v>4170</v>
      </c>
      <c r="X465" s="34" t="s">
        <v>4170</v>
      </c>
      <c r="Y465" s="34" t="s">
        <v>4170</v>
      </c>
      <c r="Z465" s="34" t="s">
        <v>4170</v>
      </c>
      <c r="AB465" s="34" t="s">
        <v>3187</v>
      </c>
      <c r="AD465" s="34" t="s">
        <v>3238</v>
      </c>
      <c r="AG465" s="34" t="s">
        <v>3291</v>
      </c>
      <c r="AH465" s="34" t="s">
        <v>1041</v>
      </c>
      <c r="AI465" s="34" t="s">
        <v>1044</v>
      </c>
      <c r="AJ465" s="34" t="s">
        <v>1044</v>
      </c>
      <c r="AQ465" s="34" t="s">
        <v>3399</v>
      </c>
      <c r="AS465" s="34" t="s">
        <v>3426</v>
      </c>
      <c r="AU465" s="34" t="s">
        <v>3435</v>
      </c>
      <c r="AV465" s="34" t="s">
        <v>154</v>
      </c>
      <c r="AW465" s="34" t="s">
        <v>3452</v>
      </c>
      <c r="AX465" s="34" t="s">
        <v>3476</v>
      </c>
      <c r="AY465" s="34" t="s">
        <v>3493</v>
      </c>
      <c r="BB465" s="34" t="s">
        <v>3557</v>
      </c>
      <c r="BC465" s="34" t="s">
        <v>4170</v>
      </c>
      <c r="BD465" s="34" t="s">
        <v>4170</v>
      </c>
      <c r="BE465" s="34" t="s">
        <v>4170</v>
      </c>
      <c r="BF465" s="34" t="s">
        <v>4170</v>
      </c>
      <c r="BG465" s="34" t="s">
        <v>4170</v>
      </c>
      <c r="BH465" s="34" t="s">
        <v>4170</v>
      </c>
      <c r="BI465" s="34" t="s">
        <v>4881</v>
      </c>
      <c r="BJ465" s="34" t="s">
        <v>4170</v>
      </c>
      <c r="BR465" s="34" t="s">
        <v>1044</v>
      </c>
      <c r="BS465" s="34" t="s">
        <v>1044</v>
      </c>
      <c r="CR465" s="34" t="s">
        <v>3654</v>
      </c>
      <c r="CU465" s="34" t="s">
        <v>8150</v>
      </c>
      <c r="CV465" s="34" t="s">
        <v>6775</v>
      </c>
      <c r="CW465" s="34" t="s">
        <v>4226</v>
      </c>
      <c r="CX465" s="34" t="s">
        <v>4539</v>
      </c>
      <c r="CY465" s="34" t="s">
        <v>5446</v>
      </c>
      <c r="CZ465" s="34" t="s">
        <v>4556</v>
      </c>
      <c r="DA465" s="34" t="s">
        <v>4556</v>
      </c>
      <c r="DC465" s="34" t="s">
        <v>5096</v>
      </c>
      <c r="DF465" s="34" t="s">
        <v>5992</v>
      </c>
    </row>
    <row r="466" spans="1:110">
      <c r="A466" s="34" t="s">
        <v>6774</v>
      </c>
      <c r="B466" s="34" t="s">
        <v>4609</v>
      </c>
      <c r="C466" s="34">
        <v>12</v>
      </c>
      <c r="D466" s="34" t="s">
        <v>442</v>
      </c>
      <c r="E466" s="34" t="s">
        <v>4170</v>
      </c>
      <c r="F466" s="34" t="s">
        <v>4881</v>
      </c>
      <c r="G466" s="34" t="s">
        <v>4170</v>
      </c>
      <c r="H466" s="34" t="s">
        <v>4170</v>
      </c>
      <c r="I466" s="34" t="s">
        <v>4170</v>
      </c>
      <c r="J466" s="34" t="s">
        <v>4881</v>
      </c>
      <c r="K466" s="34" t="s">
        <v>4170</v>
      </c>
      <c r="L466" s="34" t="s">
        <v>4170</v>
      </c>
      <c r="N466" s="34" t="s">
        <v>3155</v>
      </c>
      <c r="O466" s="34" t="s">
        <v>4881</v>
      </c>
      <c r="P466" s="34" t="s">
        <v>4170</v>
      </c>
      <c r="Q466" s="34" t="s">
        <v>4170</v>
      </c>
      <c r="R466" s="34" t="s">
        <v>4170</v>
      </c>
      <c r="S466" s="34" t="s">
        <v>4170</v>
      </c>
      <c r="T466" s="34" t="s">
        <v>4170</v>
      </c>
      <c r="U466" s="34" t="s">
        <v>4170</v>
      </c>
      <c r="V466" s="34" t="s">
        <v>4170</v>
      </c>
      <c r="W466" s="34" t="s">
        <v>4170</v>
      </c>
      <c r="X466" s="34" t="s">
        <v>4170</v>
      </c>
      <c r="Y466" s="34" t="s">
        <v>4170</v>
      </c>
      <c r="Z466" s="34" t="s">
        <v>4170</v>
      </c>
      <c r="AB466" s="34" t="s">
        <v>3187</v>
      </c>
      <c r="AE466" s="34" t="s">
        <v>3262</v>
      </c>
      <c r="BB466" s="34" t="s">
        <v>3557</v>
      </c>
      <c r="BC466" s="34" t="s">
        <v>4170</v>
      </c>
      <c r="BD466" s="34" t="s">
        <v>4170</v>
      </c>
      <c r="BE466" s="34" t="s">
        <v>4170</v>
      </c>
      <c r="BF466" s="34" t="s">
        <v>4170</v>
      </c>
      <c r="BG466" s="34" t="s">
        <v>4170</v>
      </c>
      <c r="BH466" s="34" t="s">
        <v>4170</v>
      </c>
      <c r="BI466" s="34" t="s">
        <v>4881</v>
      </c>
      <c r="BJ466" s="34" t="s">
        <v>4170</v>
      </c>
      <c r="BR466" s="34" t="s">
        <v>1044</v>
      </c>
      <c r="BS466" s="34" t="s">
        <v>1044</v>
      </c>
      <c r="CR466" s="34" t="s">
        <v>3657</v>
      </c>
      <c r="CU466" s="34" t="s">
        <v>8151</v>
      </c>
      <c r="CV466" s="34" t="s">
        <v>6775</v>
      </c>
      <c r="CW466" s="34" t="s">
        <v>4226</v>
      </c>
      <c r="CX466" s="34" t="s">
        <v>4611</v>
      </c>
      <c r="CY466" s="34" t="s">
        <v>5451</v>
      </c>
      <c r="DC466" s="34" t="s">
        <v>5096</v>
      </c>
      <c r="DE466" s="34" t="s">
        <v>4649</v>
      </c>
      <c r="DF466" s="34" t="s">
        <v>5992</v>
      </c>
    </row>
    <row r="467" spans="1:110">
      <c r="A467" s="34" t="s">
        <v>6776</v>
      </c>
      <c r="B467" s="34" t="s">
        <v>4881</v>
      </c>
      <c r="C467" s="34">
        <v>47</v>
      </c>
      <c r="D467" s="34" t="s">
        <v>442</v>
      </c>
      <c r="E467" s="34" t="s">
        <v>4170</v>
      </c>
      <c r="F467" s="34" t="s">
        <v>4881</v>
      </c>
      <c r="G467" s="34" t="s">
        <v>4170</v>
      </c>
      <c r="H467" s="34" t="s">
        <v>4881</v>
      </c>
      <c r="I467" s="34" t="s">
        <v>4170</v>
      </c>
      <c r="J467" s="34" t="s">
        <v>4170</v>
      </c>
      <c r="K467" s="34" t="s">
        <v>4170</v>
      </c>
      <c r="L467" s="34" t="s">
        <v>4170</v>
      </c>
      <c r="M467" s="34" t="s">
        <v>1041</v>
      </c>
      <c r="N467" s="34" t="s">
        <v>3155</v>
      </c>
      <c r="O467" s="34" t="s">
        <v>4881</v>
      </c>
      <c r="P467" s="34" t="s">
        <v>4170</v>
      </c>
      <c r="Q467" s="34" t="s">
        <v>4170</v>
      </c>
      <c r="R467" s="34" t="s">
        <v>4170</v>
      </c>
      <c r="S467" s="34" t="s">
        <v>4170</v>
      </c>
      <c r="T467" s="34" t="s">
        <v>4170</v>
      </c>
      <c r="U467" s="34" t="s">
        <v>4170</v>
      </c>
      <c r="V467" s="34" t="s">
        <v>4170</v>
      </c>
      <c r="W467" s="34" t="s">
        <v>4170</v>
      </c>
      <c r="X467" s="34" t="s">
        <v>4170</v>
      </c>
      <c r="Y467" s="34" t="s">
        <v>4170</v>
      </c>
      <c r="Z467" s="34" t="s">
        <v>4170</v>
      </c>
      <c r="AB467" s="34" t="s">
        <v>3187</v>
      </c>
      <c r="AD467" s="34" t="s">
        <v>3244</v>
      </c>
      <c r="AG467" s="34" t="s">
        <v>3297</v>
      </c>
      <c r="AH467" s="34" t="s">
        <v>1044</v>
      </c>
      <c r="AI467" s="34" t="s">
        <v>1044</v>
      </c>
      <c r="AJ467" s="34" t="s">
        <v>1044</v>
      </c>
      <c r="AK467" s="34" t="s">
        <v>1041</v>
      </c>
      <c r="AL467" s="34" t="s">
        <v>452</v>
      </c>
      <c r="AQ467" s="34" t="s">
        <v>3375</v>
      </c>
      <c r="AS467" s="34" t="s">
        <v>3423</v>
      </c>
      <c r="AU467" s="34" t="s">
        <v>3432</v>
      </c>
      <c r="AV467" s="34" t="s">
        <v>154</v>
      </c>
      <c r="AW467" s="34" t="s">
        <v>3467</v>
      </c>
      <c r="AX467" s="34" t="s">
        <v>3476</v>
      </c>
      <c r="AY467" s="34" t="s">
        <v>3487</v>
      </c>
      <c r="BB467" s="34" t="s">
        <v>3557</v>
      </c>
      <c r="BC467" s="34" t="s">
        <v>4170</v>
      </c>
      <c r="BD467" s="34" t="s">
        <v>4170</v>
      </c>
      <c r="BE467" s="34" t="s">
        <v>4170</v>
      </c>
      <c r="BF467" s="34" t="s">
        <v>4170</v>
      </c>
      <c r="BG467" s="34" t="s">
        <v>4170</v>
      </c>
      <c r="BH467" s="34" t="s">
        <v>4170</v>
      </c>
      <c r="BI467" s="34" t="s">
        <v>4881</v>
      </c>
      <c r="BJ467" s="34" t="s">
        <v>4170</v>
      </c>
      <c r="BR467" s="34" t="s">
        <v>1044</v>
      </c>
      <c r="BS467" s="34" t="s">
        <v>1044</v>
      </c>
      <c r="CR467" s="34" t="s">
        <v>3657</v>
      </c>
      <c r="CU467" s="34" t="s">
        <v>8152</v>
      </c>
      <c r="CV467" s="34" t="s">
        <v>6778</v>
      </c>
      <c r="CW467" s="34" t="s">
        <v>4226</v>
      </c>
      <c r="CX467" s="34" t="s">
        <v>4542</v>
      </c>
      <c r="CY467" s="34" t="s">
        <v>5453</v>
      </c>
      <c r="CZ467" s="34" t="s">
        <v>4556</v>
      </c>
      <c r="DA467" s="34" t="s">
        <v>4556</v>
      </c>
      <c r="DC467" s="34" t="s">
        <v>5096</v>
      </c>
      <c r="DF467" s="34" t="s">
        <v>5992</v>
      </c>
    </row>
    <row r="468" spans="1:110">
      <c r="A468" s="34" t="s">
        <v>6776</v>
      </c>
      <c r="B468" s="34" t="s">
        <v>4609</v>
      </c>
      <c r="C468" s="34">
        <v>7</v>
      </c>
      <c r="D468" s="34" t="s">
        <v>440</v>
      </c>
      <c r="E468" s="34" t="s">
        <v>4881</v>
      </c>
      <c r="F468" s="34" t="s">
        <v>4170</v>
      </c>
      <c r="G468" s="34" t="s">
        <v>4170</v>
      </c>
      <c r="H468" s="34" t="s">
        <v>4170</v>
      </c>
      <c r="I468" s="34" t="s">
        <v>4881</v>
      </c>
      <c r="J468" s="34" t="s">
        <v>4170</v>
      </c>
      <c r="K468" s="34" t="s">
        <v>4170</v>
      </c>
      <c r="L468" s="34" t="s">
        <v>4170</v>
      </c>
      <c r="N468" s="34" t="s">
        <v>3155</v>
      </c>
      <c r="O468" s="34" t="s">
        <v>4881</v>
      </c>
      <c r="P468" s="34" t="s">
        <v>4170</v>
      </c>
      <c r="Q468" s="34" t="s">
        <v>4170</v>
      </c>
      <c r="R468" s="34" t="s">
        <v>4170</v>
      </c>
      <c r="S468" s="34" t="s">
        <v>4170</v>
      </c>
      <c r="T468" s="34" t="s">
        <v>4170</v>
      </c>
      <c r="U468" s="34" t="s">
        <v>4170</v>
      </c>
      <c r="V468" s="34" t="s">
        <v>4170</v>
      </c>
      <c r="W468" s="34" t="s">
        <v>4170</v>
      </c>
      <c r="X468" s="34" t="s">
        <v>4170</v>
      </c>
      <c r="Y468" s="34" t="s">
        <v>4170</v>
      </c>
      <c r="Z468" s="34" t="s">
        <v>4170</v>
      </c>
      <c r="AB468" s="34" t="s">
        <v>3187</v>
      </c>
      <c r="AE468" s="34" t="s">
        <v>3259</v>
      </c>
      <c r="BB468" s="34" t="s">
        <v>3557</v>
      </c>
      <c r="BC468" s="34" t="s">
        <v>4170</v>
      </c>
      <c r="BD468" s="34" t="s">
        <v>4170</v>
      </c>
      <c r="BE468" s="34" t="s">
        <v>4170</v>
      </c>
      <c r="BF468" s="34" t="s">
        <v>4170</v>
      </c>
      <c r="BG468" s="34" t="s">
        <v>4170</v>
      </c>
      <c r="BH468" s="34" t="s">
        <v>4170</v>
      </c>
      <c r="BI468" s="34" t="s">
        <v>4881</v>
      </c>
      <c r="BJ468" s="34" t="s">
        <v>4170</v>
      </c>
      <c r="BR468" s="34" t="s">
        <v>1044</v>
      </c>
      <c r="BS468" s="34" t="s">
        <v>1044</v>
      </c>
      <c r="CR468" s="34" t="s">
        <v>3657</v>
      </c>
      <c r="CU468" s="34" t="s">
        <v>8153</v>
      </c>
      <c r="CV468" s="34" t="s">
        <v>6778</v>
      </c>
      <c r="CW468" s="34" t="s">
        <v>4226</v>
      </c>
      <c r="CX468" s="34" t="s">
        <v>4619</v>
      </c>
      <c r="CY468" s="34" t="s">
        <v>5448</v>
      </c>
      <c r="DC468" s="34" t="s">
        <v>5096</v>
      </c>
      <c r="DE468" s="34" t="s">
        <v>4649</v>
      </c>
      <c r="DF468" s="34" t="s">
        <v>5992</v>
      </c>
    </row>
    <row r="469" spans="1:110">
      <c r="A469" s="34" t="s">
        <v>6776</v>
      </c>
      <c r="B469" s="34" t="s">
        <v>4848</v>
      </c>
      <c r="C469" s="34">
        <v>13</v>
      </c>
      <c r="D469" s="34" t="s">
        <v>440</v>
      </c>
      <c r="E469" s="34" t="s">
        <v>4881</v>
      </c>
      <c r="F469" s="34" t="s">
        <v>4170</v>
      </c>
      <c r="G469" s="34" t="s">
        <v>4170</v>
      </c>
      <c r="H469" s="34" t="s">
        <v>4170</v>
      </c>
      <c r="I469" s="34" t="s">
        <v>4881</v>
      </c>
      <c r="J469" s="34" t="s">
        <v>4170</v>
      </c>
      <c r="K469" s="34" t="s">
        <v>4170</v>
      </c>
      <c r="L469" s="34" t="s">
        <v>4881</v>
      </c>
      <c r="N469" s="34" t="s">
        <v>3155</v>
      </c>
      <c r="O469" s="34" t="s">
        <v>4881</v>
      </c>
      <c r="P469" s="34" t="s">
        <v>4170</v>
      </c>
      <c r="Q469" s="34" t="s">
        <v>4170</v>
      </c>
      <c r="R469" s="34" t="s">
        <v>4170</v>
      </c>
      <c r="S469" s="34" t="s">
        <v>4170</v>
      </c>
      <c r="T469" s="34" t="s">
        <v>4170</v>
      </c>
      <c r="U469" s="34" t="s">
        <v>4170</v>
      </c>
      <c r="V469" s="34" t="s">
        <v>4170</v>
      </c>
      <c r="W469" s="34" t="s">
        <v>4170</v>
      </c>
      <c r="X469" s="34" t="s">
        <v>4170</v>
      </c>
      <c r="Y469" s="34" t="s">
        <v>4170</v>
      </c>
      <c r="Z469" s="34" t="s">
        <v>4170</v>
      </c>
      <c r="AB469" s="34" t="s">
        <v>3187</v>
      </c>
      <c r="AE469" s="34" t="s">
        <v>3262</v>
      </c>
      <c r="BB469" s="34" t="s">
        <v>3557</v>
      </c>
      <c r="BC469" s="34" t="s">
        <v>4170</v>
      </c>
      <c r="BD469" s="34" t="s">
        <v>4170</v>
      </c>
      <c r="BE469" s="34" t="s">
        <v>4170</v>
      </c>
      <c r="BF469" s="34" t="s">
        <v>4170</v>
      </c>
      <c r="BG469" s="34" t="s">
        <v>4170</v>
      </c>
      <c r="BH469" s="34" t="s">
        <v>4170</v>
      </c>
      <c r="BI469" s="34" t="s">
        <v>4881</v>
      </c>
      <c r="BJ469" s="34" t="s">
        <v>4170</v>
      </c>
      <c r="BR469" s="34" t="s">
        <v>1044</v>
      </c>
      <c r="BS469" s="34" t="s">
        <v>1044</v>
      </c>
      <c r="CR469" s="34" t="s">
        <v>3657</v>
      </c>
      <c r="CU469" s="34" t="s">
        <v>8154</v>
      </c>
      <c r="CV469" s="34" t="s">
        <v>6778</v>
      </c>
      <c r="CW469" s="34" t="s">
        <v>4226</v>
      </c>
      <c r="CX469" s="34" t="s">
        <v>4611</v>
      </c>
      <c r="CY469" s="34" t="s">
        <v>5445</v>
      </c>
      <c r="DC469" s="34" t="s">
        <v>5096</v>
      </c>
      <c r="DE469" s="34" t="s">
        <v>4649</v>
      </c>
      <c r="DF469" s="34" t="s">
        <v>5992</v>
      </c>
    </row>
    <row r="470" spans="1:110">
      <c r="A470" s="34" t="s">
        <v>6776</v>
      </c>
      <c r="B470" s="34" t="s">
        <v>4626</v>
      </c>
      <c r="C470" s="34">
        <v>40</v>
      </c>
      <c r="D470" s="34" t="s">
        <v>440</v>
      </c>
      <c r="E470" s="34" t="s">
        <v>4881</v>
      </c>
      <c r="F470" s="34" t="s">
        <v>4170</v>
      </c>
      <c r="G470" s="34" t="s">
        <v>4881</v>
      </c>
      <c r="H470" s="34" t="s">
        <v>4170</v>
      </c>
      <c r="I470" s="34" t="s">
        <v>4170</v>
      </c>
      <c r="J470" s="34" t="s">
        <v>4170</v>
      </c>
      <c r="K470" s="34" t="s">
        <v>4170</v>
      </c>
      <c r="L470" s="34" t="s">
        <v>4881</v>
      </c>
      <c r="M470" s="34" t="s">
        <v>1041</v>
      </c>
      <c r="N470" s="34" t="s">
        <v>3155</v>
      </c>
      <c r="O470" s="34" t="s">
        <v>4881</v>
      </c>
      <c r="P470" s="34" t="s">
        <v>4170</v>
      </c>
      <c r="Q470" s="34" t="s">
        <v>4170</v>
      </c>
      <c r="R470" s="34" t="s">
        <v>4170</v>
      </c>
      <c r="S470" s="34" t="s">
        <v>4170</v>
      </c>
      <c r="T470" s="34" t="s">
        <v>4170</v>
      </c>
      <c r="U470" s="34" t="s">
        <v>4170</v>
      </c>
      <c r="V470" s="34" t="s">
        <v>4170</v>
      </c>
      <c r="W470" s="34" t="s">
        <v>4170</v>
      </c>
      <c r="X470" s="34" t="s">
        <v>4170</v>
      </c>
      <c r="Y470" s="34" t="s">
        <v>4170</v>
      </c>
      <c r="Z470" s="34" t="s">
        <v>4170</v>
      </c>
      <c r="AB470" s="34" t="s">
        <v>3187</v>
      </c>
      <c r="AD470" s="34" t="s">
        <v>3244</v>
      </c>
      <c r="AG470" s="34" t="s">
        <v>3309</v>
      </c>
      <c r="AH470" s="34" t="s">
        <v>1044</v>
      </c>
      <c r="AI470" s="34" t="s">
        <v>1044</v>
      </c>
      <c r="AJ470" s="34" t="s">
        <v>1044</v>
      </c>
      <c r="AK470" s="34" t="s">
        <v>1044</v>
      </c>
      <c r="AM470" s="34" t="s">
        <v>1044</v>
      </c>
      <c r="AN470" s="34" t="s">
        <v>3350</v>
      </c>
      <c r="AP470" s="34" t="s">
        <v>1044</v>
      </c>
      <c r="AY470" s="34" t="s">
        <v>3487</v>
      </c>
      <c r="BA470" s="34" t="s">
        <v>1044</v>
      </c>
      <c r="BB470" s="34" t="s">
        <v>3557</v>
      </c>
      <c r="BC470" s="34" t="s">
        <v>4170</v>
      </c>
      <c r="BD470" s="34" t="s">
        <v>4170</v>
      </c>
      <c r="BE470" s="34" t="s">
        <v>4170</v>
      </c>
      <c r="BF470" s="34" t="s">
        <v>4170</v>
      </c>
      <c r="BG470" s="34" t="s">
        <v>4170</v>
      </c>
      <c r="BH470" s="34" t="s">
        <v>4170</v>
      </c>
      <c r="BI470" s="34" t="s">
        <v>4881</v>
      </c>
      <c r="BJ470" s="34" t="s">
        <v>4170</v>
      </c>
      <c r="BR470" s="34" t="s">
        <v>1044</v>
      </c>
      <c r="BS470" s="34" t="s">
        <v>1044</v>
      </c>
      <c r="CR470" s="34" t="s">
        <v>3657</v>
      </c>
      <c r="CU470" s="34" t="s">
        <v>8155</v>
      </c>
      <c r="CV470" s="34" t="s">
        <v>6778</v>
      </c>
      <c r="CW470" s="34" t="s">
        <v>4226</v>
      </c>
      <c r="CX470" s="34" t="s">
        <v>4542</v>
      </c>
      <c r="CY470" s="34" t="s">
        <v>5447</v>
      </c>
      <c r="DA470" s="34" t="s">
        <v>4560</v>
      </c>
      <c r="DC470" s="34" t="s">
        <v>5096</v>
      </c>
      <c r="DF470" s="34" t="s">
        <v>5992</v>
      </c>
    </row>
    <row r="471" spans="1:110">
      <c r="A471" s="34" t="s">
        <v>6779</v>
      </c>
      <c r="B471" s="34" t="s">
        <v>4881</v>
      </c>
      <c r="C471" s="34">
        <v>31</v>
      </c>
      <c r="D471" s="34" t="s">
        <v>440</v>
      </c>
      <c r="E471" s="34" t="s">
        <v>4881</v>
      </c>
      <c r="F471" s="34" t="s">
        <v>4170</v>
      </c>
      <c r="G471" s="34" t="s">
        <v>4881</v>
      </c>
      <c r="H471" s="34" t="s">
        <v>4170</v>
      </c>
      <c r="I471" s="34" t="s">
        <v>4170</v>
      </c>
      <c r="J471" s="34" t="s">
        <v>4170</v>
      </c>
      <c r="K471" s="34" t="s">
        <v>4170</v>
      </c>
      <c r="L471" s="34" t="s">
        <v>4881</v>
      </c>
      <c r="M471" s="34" t="s">
        <v>1041</v>
      </c>
      <c r="N471" s="34" t="s">
        <v>3155</v>
      </c>
      <c r="O471" s="34" t="s">
        <v>4881</v>
      </c>
      <c r="P471" s="34" t="s">
        <v>4170</v>
      </c>
      <c r="Q471" s="34" t="s">
        <v>4170</v>
      </c>
      <c r="R471" s="34" t="s">
        <v>4170</v>
      </c>
      <c r="S471" s="34" t="s">
        <v>4170</v>
      </c>
      <c r="T471" s="34" t="s">
        <v>4170</v>
      </c>
      <c r="U471" s="34" t="s">
        <v>4170</v>
      </c>
      <c r="V471" s="34" t="s">
        <v>4170</v>
      </c>
      <c r="W471" s="34" t="s">
        <v>4170</v>
      </c>
      <c r="X471" s="34" t="s">
        <v>4170</v>
      </c>
      <c r="Y471" s="34" t="s">
        <v>4170</v>
      </c>
      <c r="Z471" s="34" t="s">
        <v>4170</v>
      </c>
      <c r="AB471" s="34" t="s">
        <v>3187</v>
      </c>
      <c r="AD471" s="34" t="s">
        <v>3238</v>
      </c>
      <c r="AG471" s="34" t="s">
        <v>3291</v>
      </c>
      <c r="AH471" s="34" t="s">
        <v>1041</v>
      </c>
      <c r="AI471" s="34" t="s">
        <v>1044</v>
      </c>
      <c r="AJ471" s="34" t="s">
        <v>1044</v>
      </c>
      <c r="AQ471" s="34" t="s">
        <v>3399</v>
      </c>
      <c r="AS471" s="34" t="s">
        <v>3415</v>
      </c>
      <c r="AU471" s="34" t="s">
        <v>3435</v>
      </c>
      <c r="AV471" s="34" t="s">
        <v>154</v>
      </c>
      <c r="AW471" s="34" t="s">
        <v>3452</v>
      </c>
      <c r="AX471" s="34" t="s">
        <v>3476</v>
      </c>
      <c r="AY471" s="34" t="s">
        <v>3253</v>
      </c>
      <c r="BB471" s="34" t="s">
        <v>3557</v>
      </c>
      <c r="BC471" s="34" t="s">
        <v>4170</v>
      </c>
      <c r="BD471" s="34" t="s">
        <v>4170</v>
      </c>
      <c r="BE471" s="34" t="s">
        <v>4170</v>
      </c>
      <c r="BF471" s="34" t="s">
        <v>4170</v>
      </c>
      <c r="BG471" s="34" t="s">
        <v>4170</v>
      </c>
      <c r="BH471" s="34" t="s">
        <v>4170</v>
      </c>
      <c r="BI471" s="34" t="s">
        <v>4881</v>
      </c>
      <c r="BJ471" s="34" t="s">
        <v>4170</v>
      </c>
      <c r="BR471" s="34" t="s">
        <v>1044</v>
      </c>
      <c r="BS471" s="34" t="s">
        <v>1044</v>
      </c>
      <c r="CR471" s="34" t="s">
        <v>3654</v>
      </c>
      <c r="CU471" s="34" t="s">
        <v>8156</v>
      </c>
      <c r="CV471" s="34" t="s">
        <v>6780</v>
      </c>
      <c r="CW471" s="34" t="s">
        <v>4226</v>
      </c>
      <c r="CX471" s="34" t="s">
        <v>4539</v>
      </c>
      <c r="CY471" s="34" t="s">
        <v>5446</v>
      </c>
      <c r="CZ471" s="34" t="s">
        <v>4556</v>
      </c>
      <c r="DA471" s="34" t="s">
        <v>4556</v>
      </c>
      <c r="DC471" s="34" t="s">
        <v>5096</v>
      </c>
      <c r="DF471" s="34" t="s">
        <v>5992</v>
      </c>
    </row>
    <row r="472" spans="1:110">
      <c r="A472" s="34" t="s">
        <v>6779</v>
      </c>
      <c r="B472" s="34" t="s">
        <v>4609</v>
      </c>
      <c r="C472" s="34">
        <v>7</v>
      </c>
      <c r="D472" s="34" t="s">
        <v>442</v>
      </c>
      <c r="E472" s="34" t="s">
        <v>4170</v>
      </c>
      <c r="F472" s="34" t="s">
        <v>4881</v>
      </c>
      <c r="G472" s="34" t="s">
        <v>4170</v>
      </c>
      <c r="H472" s="34" t="s">
        <v>4170</v>
      </c>
      <c r="I472" s="34" t="s">
        <v>4170</v>
      </c>
      <c r="J472" s="34" t="s">
        <v>4881</v>
      </c>
      <c r="K472" s="34" t="s">
        <v>4170</v>
      </c>
      <c r="L472" s="34" t="s">
        <v>4170</v>
      </c>
      <c r="N472" s="34" t="s">
        <v>3155</v>
      </c>
      <c r="O472" s="34" t="s">
        <v>4881</v>
      </c>
      <c r="P472" s="34" t="s">
        <v>4170</v>
      </c>
      <c r="Q472" s="34" t="s">
        <v>4170</v>
      </c>
      <c r="R472" s="34" t="s">
        <v>4170</v>
      </c>
      <c r="S472" s="34" t="s">
        <v>4170</v>
      </c>
      <c r="T472" s="34" t="s">
        <v>4170</v>
      </c>
      <c r="U472" s="34" t="s">
        <v>4170</v>
      </c>
      <c r="V472" s="34" t="s">
        <v>4170</v>
      </c>
      <c r="W472" s="34" t="s">
        <v>4170</v>
      </c>
      <c r="X472" s="34" t="s">
        <v>4170</v>
      </c>
      <c r="Y472" s="34" t="s">
        <v>4170</v>
      </c>
      <c r="Z472" s="34" t="s">
        <v>4170</v>
      </c>
      <c r="AB472" s="34" t="s">
        <v>3187</v>
      </c>
      <c r="AE472" s="34" t="s">
        <v>3259</v>
      </c>
      <c r="BB472" s="34" t="s">
        <v>3557</v>
      </c>
      <c r="BC472" s="34" t="s">
        <v>4170</v>
      </c>
      <c r="BD472" s="34" t="s">
        <v>4170</v>
      </c>
      <c r="BE472" s="34" t="s">
        <v>4170</v>
      </c>
      <c r="BF472" s="34" t="s">
        <v>4170</v>
      </c>
      <c r="BG472" s="34" t="s">
        <v>4170</v>
      </c>
      <c r="BH472" s="34" t="s">
        <v>4170</v>
      </c>
      <c r="BI472" s="34" t="s">
        <v>4881</v>
      </c>
      <c r="BJ472" s="34" t="s">
        <v>4170</v>
      </c>
      <c r="BR472" s="34" t="s">
        <v>1044</v>
      </c>
      <c r="BS472" s="34" t="s">
        <v>1044</v>
      </c>
      <c r="CR472" s="34" t="s">
        <v>3657</v>
      </c>
      <c r="CU472" s="34" t="s">
        <v>8157</v>
      </c>
      <c r="CV472" s="34" t="s">
        <v>6780</v>
      </c>
      <c r="CW472" s="34" t="s">
        <v>4226</v>
      </c>
      <c r="CX472" s="34" t="s">
        <v>4619</v>
      </c>
      <c r="CY472" s="34" t="s">
        <v>5454</v>
      </c>
      <c r="DC472" s="34" t="s">
        <v>5096</v>
      </c>
      <c r="DE472" s="34" t="s">
        <v>4649</v>
      </c>
      <c r="DF472" s="34" t="s">
        <v>5992</v>
      </c>
    </row>
    <row r="473" spans="1:110">
      <c r="A473" s="34" t="s">
        <v>6779</v>
      </c>
      <c r="B473" s="34" t="s">
        <v>4848</v>
      </c>
      <c r="C473" s="34">
        <v>52</v>
      </c>
      <c r="D473" s="34" t="s">
        <v>440</v>
      </c>
      <c r="E473" s="34" t="s">
        <v>4881</v>
      </c>
      <c r="F473" s="34" t="s">
        <v>4170</v>
      </c>
      <c r="G473" s="34" t="s">
        <v>4881</v>
      </c>
      <c r="H473" s="34" t="s">
        <v>4170</v>
      </c>
      <c r="I473" s="34" t="s">
        <v>4170</v>
      </c>
      <c r="J473" s="34" t="s">
        <v>4170</v>
      </c>
      <c r="K473" s="34" t="s">
        <v>4170</v>
      </c>
      <c r="L473" s="34" t="s">
        <v>4881</v>
      </c>
      <c r="M473" s="34" t="s">
        <v>1041</v>
      </c>
      <c r="N473" s="34" t="s">
        <v>3155</v>
      </c>
      <c r="O473" s="34" t="s">
        <v>4881</v>
      </c>
      <c r="P473" s="34" t="s">
        <v>4170</v>
      </c>
      <c r="Q473" s="34" t="s">
        <v>4170</v>
      </c>
      <c r="R473" s="34" t="s">
        <v>4170</v>
      </c>
      <c r="S473" s="34" t="s">
        <v>4170</v>
      </c>
      <c r="T473" s="34" t="s">
        <v>4170</v>
      </c>
      <c r="U473" s="34" t="s">
        <v>4170</v>
      </c>
      <c r="V473" s="34" t="s">
        <v>4170</v>
      </c>
      <c r="W473" s="34" t="s">
        <v>4170</v>
      </c>
      <c r="X473" s="34" t="s">
        <v>4170</v>
      </c>
      <c r="Y473" s="34" t="s">
        <v>4170</v>
      </c>
      <c r="Z473" s="34" t="s">
        <v>4170</v>
      </c>
      <c r="AB473" s="34" t="s">
        <v>3187</v>
      </c>
      <c r="AD473" s="34" t="s">
        <v>3244</v>
      </c>
      <c r="AG473" s="34" t="s">
        <v>3309</v>
      </c>
      <c r="AH473" s="34" t="s">
        <v>1044</v>
      </c>
      <c r="AI473" s="34" t="s">
        <v>1044</v>
      </c>
      <c r="AJ473" s="34" t="s">
        <v>1044</v>
      </c>
      <c r="AK473" s="34" t="s">
        <v>1044</v>
      </c>
      <c r="AM473" s="34" t="s">
        <v>1044</v>
      </c>
      <c r="AN473" s="34" t="s">
        <v>3350</v>
      </c>
      <c r="AP473" s="34" t="s">
        <v>1044</v>
      </c>
      <c r="AY473" s="34" t="s">
        <v>3487</v>
      </c>
      <c r="BA473" s="34" t="s">
        <v>1044</v>
      </c>
      <c r="BB473" s="34" t="s">
        <v>3557</v>
      </c>
      <c r="BC473" s="34" t="s">
        <v>4170</v>
      </c>
      <c r="BD473" s="34" t="s">
        <v>4170</v>
      </c>
      <c r="BE473" s="34" t="s">
        <v>4170</v>
      </c>
      <c r="BF473" s="34" t="s">
        <v>4170</v>
      </c>
      <c r="BG473" s="34" t="s">
        <v>4170</v>
      </c>
      <c r="BH473" s="34" t="s">
        <v>4170</v>
      </c>
      <c r="BI473" s="34" t="s">
        <v>4881</v>
      </c>
      <c r="BJ473" s="34" t="s">
        <v>4170</v>
      </c>
      <c r="BR473" s="34" t="s">
        <v>1041</v>
      </c>
      <c r="BS473" s="34" t="s">
        <v>1044</v>
      </c>
      <c r="CR473" s="34" t="s">
        <v>3657</v>
      </c>
      <c r="CU473" s="34" t="s">
        <v>8158</v>
      </c>
      <c r="CV473" s="34" t="s">
        <v>6780</v>
      </c>
      <c r="CW473" s="34" t="s">
        <v>4226</v>
      </c>
      <c r="CX473" s="34" t="s">
        <v>4542</v>
      </c>
      <c r="CY473" s="34" t="s">
        <v>5447</v>
      </c>
      <c r="DA473" s="34" t="s">
        <v>4560</v>
      </c>
      <c r="DC473" s="34" t="s">
        <v>5096</v>
      </c>
      <c r="DF473" s="34" t="s">
        <v>5992</v>
      </c>
    </row>
    <row r="474" spans="1:110">
      <c r="A474" s="34" t="s">
        <v>6781</v>
      </c>
      <c r="B474" s="34" t="s">
        <v>4881</v>
      </c>
      <c r="C474" s="34">
        <v>28</v>
      </c>
      <c r="D474" s="34" t="s">
        <v>442</v>
      </c>
      <c r="E474" s="34" t="s">
        <v>4170</v>
      </c>
      <c r="F474" s="34" t="s">
        <v>4881</v>
      </c>
      <c r="G474" s="34" t="s">
        <v>4170</v>
      </c>
      <c r="H474" s="34" t="s">
        <v>4881</v>
      </c>
      <c r="I474" s="34" t="s">
        <v>4170</v>
      </c>
      <c r="J474" s="34" t="s">
        <v>4170</v>
      </c>
      <c r="K474" s="34" t="s">
        <v>4170</v>
      </c>
      <c r="L474" s="34" t="s">
        <v>4170</v>
      </c>
      <c r="M474" s="34" t="s">
        <v>1041</v>
      </c>
      <c r="N474" s="34" t="s">
        <v>3155</v>
      </c>
      <c r="O474" s="34" t="s">
        <v>4881</v>
      </c>
      <c r="P474" s="34" t="s">
        <v>4170</v>
      </c>
      <c r="Q474" s="34" t="s">
        <v>4170</v>
      </c>
      <c r="R474" s="34" t="s">
        <v>4170</v>
      </c>
      <c r="S474" s="34" t="s">
        <v>4170</v>
      </c>
      <c r="T474" s="34" t="s">
        <v>4170</v>
      </c>
      <c r="U474" s="34" t="s">
        <v>4170</v>
      </c>
      <c r="V474" s="34" t="s">
        <v>4170</v>
      </c>
      <c r="W474" s="34" t="s">
        <v>4170</v>
      </c>
      <c r="X474" s="34" t="s">
        <v>4170</v>
      </c>
      <c r="Y474" s="34" t="s">
        <v>4170</v>
      </c>
      <c r="Z474" s="34" t="s">
        <v>4170</v>
      </c>
      <c r="AB474" s="34" t="s">
        <v>3187</v>
      </c>
      <c r="AD474" s="34" t="s">
        <v>3247</v>
      </c>
      <c r="AE474" s="34" t="s">
        <v>3253</v>
      </c>
      <c r="AG474" s="34" t="s">
        <v>3291</v>
      </c>
      <c r="AH474" s="34" t="s">
        <v>1041</v>
      </c>
      <c r="AI474" s="34" t="s">
        <v>1044</v>
      </c>
      <c r="AJ474" s="34" t="s">
        <v>1044</v>
      </c>
      <c r="AQ474" s="34" t="s">
        <v>755</v>
      </c>
      <c r="AS474" s="34" t="s">
        <v>3420</v>
      </c>
      <c r="AU474" s="34" t="s">
        <v>3432</v>
      </c>
      <c r="AV474" s="34" t="s">
        <v>154</v>
      </c>
      <c r="AW474" s="34" t="s">
        <v>3452</v>
      </c>
      <c r="AX474" s="34" t="s">
        <v>3476</v>
      </c>
      <c r="AY474" s="34" t="s">
        <v>3502</v>
      </c>
      <c r="BB474" s="34" t="s">
        <v>3557</v>
      </c>
      <c r="BC474" s="34" t="s">
        <v>4170</v>
      </c>
      <c r="BD474" s="34" t="s">
        <v>4170</v>
      </c>
      <c r="BE474" s="34" t="s">
        <v>4170</v>
      </c>
      <c r="BF474" s="34" t="s">
        <v>4170</v>
      </c>
      <c r="BG474" s="34" t="s">
        <v>4170</v>
      </c>
      <c r="BH474" s="34" t="s">
        <v>4170</v>
      </c>
      <c r="BI474" s="34" t="s">
        <v>4881</v>
      </c>
      <c r="BJ474" s="34" t="s">
        <v>4170</v>
      </c>
      <c r="BR474" s="34" t="s">
        <v>1044</v>
      </c>
      <c r="BS474" s="34" t="s">
        <v>1041</v>
      </c>
      <c r="BT474" s="34" t="s">
        <v>1041</v>
      </c>
      <c r="BW474" s="34" t="s">
        <v>1041</v>
      </c>
      <c r="CQ474" s="34" t="s">
        <v>3645</v>
      </c>
      <c r="CR474" s="34" t="s">
        <v>3654</v>
      </c>
      <c r="CU474" s="34" t="s">
        <v>8159</v>
      </c>
      <c r="CV474" s="34" t="s">
        <v>6783</v>
      </c>
      <c r="CW474" s="34" t="s">
        <v>4226</v>
      </c>
      <c r="CX474" s="34" t="s">
        <v>4539</v>
      </c>
      <c r="CY474" s="34" t="s">
        <v>5452</v>
      </c>
      <c r="CZ474" s="34" t="s">
        <v>4556</v>
      </c>
      <c r="DA474" s="34" t="s">
        <v>4556</v>
      </c>
      <c r="DC474" s="34" t="s">
        <v>5096</v>
      </c>
      <c r="DD474" s="34" t="s">
        <v>6185</v>
      </c>
      <c r="DF474" s="34" t="s">
        <v>5992</v>
      </c>
    </row>
    <row r="475" spans="1:110">
      <c r="A475" s="34" t="s">
        <v>6781</v>
      </c>
      <c r="B475" s="34" t="s">
        <v>4609</v>
      </c>
      <c r="C475" s="34">
        <v>24</v>
      </c>
      <c r="D475" s="34" t="s">
        <v>440</v>
      </c>
      <c r="E475" s="34" t="s">
        <v>4881</v>
      </c>
      <c r="F475" s="34" t="s">
        <v>4170</v>
      </c>
      <c r="G475" s="34" t="s">
        <v>4881</v>
      </c>
      <c r="H475" s="34" t="s">
        <v>4170</v>
      </c>
      <c r="I475" s="34" t="s">
        <v>4170</v>
      </c>
      <c r="J475" s="34" t="s">
        <v>4170</v>
      </c>
      <c r="K475" s="34" t="s">
        <v>4170</v>
      </c>
      <c r="L475" s="34" t="s">
        <v>4881</v>
      </c>
      <c r="M475" s="34" t="s">
        <v>1041</v>
      </c>
      <c r="N475" s="34" t="s">
        <v>3155</v>
      </c>
      <c r="O475" s="34" t="s">
        <v>4881</v>
      </c>
      <c r="P475" s="34" t="s">
        <v>4170</v>
      </c>
      <c r="Q475" s="34" t="s">
        <v>4170</v>
      </c>
      <c r="R475" s="34" t="s">
        <v>4170</v>
      </c>
      <c r="S475" s="34" t="s">
        <v>4170</v>
      </c>
      <c r="T475" s="34" t="s">
        <v>4170</v>
      </c>
      <c r="U475" s="34" t="s">
        <v>4170</v>
      </c>
      <c r="V475" s="34" t="s">
        <v>4170</v>
      </c>
      <c r="W475" s="34" t="s">
        <v>4170</v>
      </c>
      <c r="X475" s="34" t="s">
        <v>4170</v>
      </c>
      <c r="Y475" s="34" t="s">
        <v>4170</v>
      </c>
      <c r="Z475" s="34" t="s">
        <v>4170</v>
      </c>
      <c r="AB475" s="34" t="s">
        <v>3187</v>
      </c>
      <c r="AD475" s="34" t="s">
        <v>3241</v>
      </c>
      <c r="AE475" s="34" t="s">
        <v>3253</v>
      </c>
      <c r="AG475" s="34" t="s">
        <v>3291</v>
      </c>
      <c r="AH475" s="34" t="s">
        <v>1041</v>
      </c>
      <c r="AI475" s="34" t="s">
        <v>1044</v>
      </c>
      <c r="AJ475" s="34" t="s">
        <v>1044</v>
      </c>
      <c r="AQ475" s="34" t="s">
        <v>3384</v>
      </c>
      <c r="AS475" s="34" t="s">
        <v>3409</v>
      </c>
      <c r="AU475" s="34" t="s">
        <v>3432</v>
      </c>
      <c r="AV475" s="34" t="s">
        <v>3449</v>
      </c>
      <c r="AW475" s="34" t="s">
        <v>3452</v>
      </c>
      <c r="AX475" s="34" t="s">
        <v>3473</v>
      </c>
      <c r="AY475" s="34" t="s">
        <v>3253</v>
      </c>
      <c r="BB475" s="34" t="s">
        <v>3557</v>
      </c>
      <c r="BC475" s="34" t="s">
        <v>4170</v>
      </c>
      <c r="BD475" s="34" t="s">
        <v>4170</v>
      </c>
      <c r="BE475" s="34" t="s">
        <v>4170</v>
      </c>
      <c r="BF475" s="34" t="s">
        <v>4170</v>
      </c>
      <c r="BG475" s="34" t="s">
        <v>4170</v>
      </c>
      <c r="BH475" s="34" t="s">
        <v>4170</v>
      </c>
      <c r="BI475" s="34" t="s">
        <v>4881</v>
      </c>
      <c r="BJ475" s="34" t="s">
        <v>4170</v>
      </c>
      <c r="BR475" s="34" t="s">
        <v>1044</v>
      </c>
      <c r="BS475" s="34" t="s">
        <v>1041</v>
      </c>
      <c r="BT475" s="34" t="s">
        <v>1041</v>
      </c>
      <c r="BW475" s="34" t="s">
        <v>1041</v>
      </c>
      <c r="CQ475" s="34" t="s">
        <v>3645</v>
      </c>
      <c r="CR475" s="34" t="s">
        <v>3654</v>
      </c>
      <c r="CU475" s="34" t="s">
        <v>8160</v>
      </c>
      <c r="CV475" s="34" t="s">
        <v>6783</v>
      </c>
      <c r="CW475" s="34" t="s">
        <v>4226</v>
      </c>
      <c r="CX475" s="34" t="s">
        <v>4539</v>
      </c>
      <c r="CY475" s="34" t="s">
        <v>5446</v>
      </c>
      <c r="DA475" s="34" t="s">
        <v>4556</v>
      </c>
      <c r="DC475" s="34" t="s">
        <v>5096</v>
      </c>
      <c r="DD475" s="34" t="s">
        <v>6185</v>
      </c>
      <c r="DF475" s="34" t="s">
        <v>5992</v>
      </c>
    </row>
    <row r="476" spans="1:110">
      <c r="A476" s="34" t="s">
        <v>6784</v>
      </c>
      <c r="B476" s="34" t="s">
        <v>4881</v>
      </c>
      <c r="C476" s="34">
        <v>28</v>
      </c>
      <c r="D476" s="34" t="s">
        <v>442</v>
      </c>
      <c r="E476" s="34" t="s">
        <v>4170</v>
      </c>
      <c r="F476" s="34" t="s">
        <v>4881</v>
      </c>
      <c r="G476" s="34" t="s">
        <v>4170</v>
      </c>
      <c r="H476" s="34" t="s">
        <v>4881</v>
      </c>
      <c r="I476" s="34" t="s">
        <v>4170</v>
      </c>
      <c r="J476" s="34" t="s">
        <v>4170</v>
      </c>
      <c r="K476" s="34" t="s">
        <v>4170</v>
      </c>
      <c r="L476" s="34" t="s">
        <v>4170</v>
      </c>
      <c r="M476" s="34" t="s">
        <v>1041</v>
      </c>
      <c r="N476" s="34" t="s">
        <v>3155</v>
      </c>
      <c r="O476" s="34" t="s">
        <v>4881</v>
      </c>
      <c r="P476" s="34" t="s">
        <v>4170</v>
      </c>
      <c r="Q476" s="34" t="s">
        <v>4170</v>
      </c>
      <c r="R476" s="34" t="s">
        <v>4170</v>
      </c>
      <c r="S476" s="34" t="s">
        <v>4170</v>
      </c>
      <c r="T476" s="34" t="s">
        <v>4170</v>
      </c>
      <c r="U476" s="34" t="s">
        <v>4170</v>
      </c>
      <c r="V476" s="34" t="s">
        <v>4170</v>
      </c>
      <c r="W476" s="34" t="s">
        <v>4170</v>
      </c>
      <c r="X476" s="34" t="s">
        <v>4170</v>
      </c>
      <c r="Y476" s="34" t="s">
        <v>4170</v>
      </c>
      <c r="Z476" s="34" t="s">
        <v>4170</v>
      </c>
      <c r="AB476" s="34" t="s">
        <v>3187</v>
      </c>
      <c r="AD476" s="34" t="s">
        <v>3232</v>
      </c>
      <c r="AE476" s="34" t="s">
        <v>3253</v>
      </c>
      <c r="AG476" s="34" t="s">
        <v>3297</v>
      </c>
      <c r="AH476" s="34" t="s">
        <v>1044</v>
      </c>
      <c r="AI476" s="34" t="s">
        <v>1044</v>
      </c>
      <c r="AJ476" s="34" t="s">
        <v>1044</v>
      </c>
      <c r="AK476" s="34" t="s">
        <v>1041</v>
      </c>
      <c r="AL476" s="34" t="s">
        <v>452</v>
      </c>
      <c r="AQ476" s="34" t="s">
        <v>3375</v>
      </c>
      <c r="AS476" s="34" t="s">
        <v>3423</v>
      </c>
      <c r="AU476" s="34" t="s">
        <v>3432</v>
      </c>
      <c r="AV476" s="34" t="s">
        <v>154</v>
      </c>
      <c r="AW476" s="34" t="s">
        <v>3467</v>
      </c>
      <c r="AX476" s="34" t="s">
        <v>3476</v>
      </c>
      <c r="AY476" s="34" t="s">
        <v>3487</v>
      </c>
      <c r="BB476" s="34" t="s">
        <v>3557</v>
      </c>
      <c r="BC476" s="34" t="s">
        <v>4170</v>
      </c>
      <c r="BD476" s="34" t="s">
        <v>4170</v>
      </c>
      <c r="BE476" s="34" t="s">
        <v>4170</v>
      </c>
      <c r="BF476" s="34" t="s">
        <v>4170</v>
      </c>
      <c r="BG476" s="34" t="s">
        <v>4170</v>
      </c>
      <c r="BH476" s="34" t="s">
        <v>4170</v>
      </c>
      <c r="BI476" s="34" t="s">
        <v>4881</v>
      </c>
      <c r="BJ476" s="34" t="s">
        <v>4170</v>
      </c>
      <c r="BR476" s="34" t="s">
        <v>1044</v>
      </c>
      <c r="BS476" s="34" t="s">
        <v>1044</v>
      </c>
      <c r="CR476" s="34" t="s">
        <v>3654</v>
      </c>
      <c r="CU476" s="34" t="s">
        <v>8161</v>
      </c>
      <c r="CV476" s="34" t="s">
        <v>6785</v>
      </c>
      <c r="CW476" s="34" t="s">
        <v>4226</v>
      </c>
      <c r="CX476" s="34" t="s">
        <v>4539</v>
      </c>
      <c r="CY476" s="34" t="s">
        <v>5452</v>
      </c>
      <c r="CZ476" s="34" t="s">
        <v>4556</v>
      </c>
      <c r="DA476" s="34" t="s">
        <v>4556</v>
      </c>
      <c r="DC476" s="34" t="s">
        <v>5096</v>
      </c>
      <c r="DD476" s="34" t="s">
        <v>6185</v>
      </c>
      <c r="DF476" s="34" t="s">
        <v>5992</v>
      </c>
    </row>
    <row r="477" spans="1:110">
      <c r="A477" s="34" t="s">
        <v>6784</v>
      </c>
      <c r="B477" s="34" t="s">
        <v>4609</v>
      </c>
      <c r="C477" s="34">
        <v>36</v>
      </c>
      <c r="D477" s="34" t="s">
        <v>440</v>
      </c>
      <c r="E477" s="34" t="s">
        <v>4881</v>
      </c>
      <c r="F477" s="34" t="s">
        <v>4170</v>
      </c>
      <c r="G477" s="34" t="s">
        <v>4881</v>
      </c>
      <c r="H477" s="34" t="s">
        <v>4170</v>
      </c>
      <c r="I477" s="34" t="s">
        <v>4170</v>
      </c>
      <c r="J477" s="34" t="s">
        <v>4170</v>
      </c>
      <c r="K477" s="34" t="s">
        <v>4170</v>
      </c>
      <c r="L477" s="34" t="s">
        <v>4881</v>
      </c>
      <c r="M477" s="34" t="s">
        <v>1041</v>
      </c>
      <c r="N477" s="34" t="s">
        <v>3170</v>
      </c>
      <c r="O477" s="34" t="s">
        <v>4170</v>
      </c>
      <c r="P477" s="34" t="s">
        <v>4170</v>
      </c>
      <c r="Q477" s="34" t="s">
        <v>4170</v>
      </c>
      <c r="R477" s="34" t="s">
        <v>4170</v>
      </c>
      <c r="S477" s="34" t="s">
        <v>4170</v>
      </c>
      <c r="T477" s="34" t="s">
        <v>4881</v>
      </c>
      <c r="U477" s="34" t="s">
        <v>4170</v>
      </c>
      <c r="V477" s="34" t="s">
        <v>4170</v>
      </c>
      <c r="W477" s="34" t="s">
        <v>4170</v>
      </c>
      <c r="X477" s="34" t="s">
        <v>4170</v>
      </c>
      <c r="Y477" s="34" t="s">
        <v>4170</v>
      </c>
      <c r="Z477" s="34" t="s">
        <v>4170</v>
      </c>
      <c r="AB477" s="34" t="s">
        <v>3217</v>
      </c>
      <c r="AD477" s="34" t="s">
        <v>3235</v>
      </c>
      <c r="AG477" s="34" t="s">
        <v>3291</v>
      </c>
      <c r="AH477" s="34" t="s">
        <v>1041</v>
      </c>
      <c r="AI477" s="34" t="s">
        <v>1044</v>
      </c>
      <c r="AJ477" s="34" t="s">
        <v>1044</v>
      </c>
      <c r="AQ477" s="34" t="s">
        <v>3372</v>
      </c>
      <c r="AS477" s="34" t="s">
        <v>3415</v>
      </c>
      <c r="AU477" s="34" t="s">
        <v>3432</v>
      </c>
      <c r="AV477" s="34" t="s">
        <v>154</v>
      </c>
      <c r="AW477" s="34" t="s">
        <v>3452</v>
      </c>
      <c r="AX477" s="34" t="s">
        <v>3476</v>
      </c>
      <c r="AY477" s="34" t="s">
        <v>3253</v>
      </c>
      <c r="BB477" s="34" t="s">
        <v>3557</v>
      </c>
      <c r="BC477" s="34" t="s">
        <v>4170</v>
      </c>
      <c r="BD477" s="34" t="s">
        <v>4170</v>
      </c>
      <c r="BE477" s="34" t="s">
        <v>4170</v>
      </c>
      <c r="BF477" s="34" t="s">
        <v>4170</v>
      </c>
      <c r="BG477" s="34" t="s">
        <v>4170</v>
      </c>
      <c r="BH477" s="34" t="s">
        <v>4170</v>
      </c>
      <c r="BI477" s="34" t="s">
        <v>4881</v>
      </c>
      <c r="BJ477" s="34" t="s">
        <v>4170</v>
      </c>
      <c r="BR477" s="34" t="s">
        <v>1044</v>
      </c>
      <c r="BS477" s="34" t="s">
        <v>1044</v>
      </c>
      <c r="CR477" s="34" t="s">
        <v>3654</v>
      </c>
      <c r="CU477" s="34" t="s">
        <v>8162</v>
      </c>
      <c r="CV477" s="34" t="s">
        <v>6785</v>
      </c>
      <c r="CW477" s="34" t="s">
        <v>4226</v>
      </c>
      <c r="CX477" s="34" t="s">
        <v>4542</v>
      </c>
      <c r="CY477" s="34" t="s">
        <v>5447</v>
      </c>
      <c r="DA477" s="34" t="s">
        <v>4556</v>
      </c>
      <c r="DC477" s="34" t="s">
        <v>5096</v>
      </c>
      <c r="DF477" s="34" t="s">
        <v>5992</v>
      </c>
    </row>
    <row r="478" spans="1:110">
      <c r="A478" s="34" t="s">
        <v>6786</v>
      </c>
      <c r="B478" s="34" t="s">
        <v>4881</v>
      </c>
      <c r="C478" s="34">
        <v>42</v>
      </c>
      <c r="D478" s="34" t="s">
        <v>440</v>
      </c>
      <c r="E478" s="34" t="s">
        <v>4881</v>
      </c>
      <c r="F478" s="34" t="s">
        <v>4170</v>
      </c>
      <c r="G478" s="34" t="s">
        <v>4881</v>
      </c>
      <c r="H478" s="34" t="s">
        <v>4170</v>
      </c>
      <c r="I478" s="34" t="s">
        <v>4170</v>
      </c>
      <c r="J478" s="34" t="s">
        <v>4170</v>
      </c>
      <c r="K478" s="34" t="s">
        <v>4170</v>
      </c>
      <c r="L478" s="34" t="s">
        <v>4881</v>
      </c>
      <c r="M478" s="34" t="s">
        <v>1041</v>
      </c>
      <c r="N478" s="34" t="s">
        <v>3155</v>
      </c>
      <c r="O478" s="34" t="s">
        <v>4881</v>
      </c>
      <c r="P478" s="34" t="s">
        <v>4170</v>
      </c>
      <c r="Q478" s="34" t="s">
        <v>4170</v>
      </c>
      <c r="R478" s="34" t="s">
        <v>4170</v>
      </c>
      <c r="S478" s="34" t="s">
        <v>4170</v>
      </c>
      <c r="T478" s="34" t="s">
        <v>4170</v>
      </c>
      <c r="U478" s="34" t="s">
        <v>4170</v>
      </c>
      <c r="V478" s="34" t="s">
        <v>4170</v>
      </c>
      <c r="W478" s="34" t="s">
        <v>4170</v>
      </c>
      <c r="X478" s="34" t="s">
        <v>4170</v>
      </c>
      <c r="Y478" s="34" t="s">
        <v>4170</v>
      </c>
      <c r="Z478" s="34" t="s">
        <v>4170</v>
      </c>
      <c r="AB478" s="34" t="s">
        <v>3187</v>
      </c>
      <c r="AD478" s="34" t="s">
        <v>3244</v>
      </c>
      <c r="AG478" s="34" t="s">
        <v>3309</v>
      </c>
      <c r="AH478" s="34" t="s">
        <v>1044</v>
      </c>
      <c r="AI478" s="34" t="s">
        <v>1044</v>
      </c>
      <c r="AJ478" s="34" t="s">
        <v>1044</v>
      </c>
      <c r="AK478" s="34" t="s">
        <v>1044</v>
      </c>
      <c r="AM478" s="34" t="s">
        <v>1044</v>
      </c>
      <c r="AN478" s="34" t="s">
        <v>3335</v>
      </c>
      <c r="AP478" s="34" t="s">
        <v>1044</v>
      </c>
      <c r="AY478" s="34" t="s">
        <v>3487</v>
      </c>
      <c r="BA478" s="34" t="s">
        <v>1044</v>
      </c>
      <c r="BB478" s="34" t="s">
        <v>3539</v>
      </c>
      <c r="BC478" s="34" t="s">
        <v>4881</v>
      </c>
      <c r="BD478" s="34" t="s">
        <v>4170</v>
      </c>
      <c r="BE478" s="34" t="s">
        <v>4170</v>
      </c>
      <c r="BF478" s="34" t="s">
        <v>4170</v>
      </c>
      <c r="BG478" s="34" t="s">
        <v>4170</v>
      </c>
      <c r="BH478" s="34" t="s">
        <v>4170</v>
      </c>
      <c r="BI478" s="34" t="s">
        <v>4170</v>
      </c>
      <c r="BJ478" s="34" t="s">
        <v>4170</v>
      </c>
      <c r="BK478" s="34" t="s">
        <v>3561</v>
      </c>
      <c r="BQ478" s="34" t="s">
        <v>1044</v>
      </c>
      <c r="BR478" s="34" t="s">
        <v>1044</v>
      </c>
      <c r="BS478" s="34" t="s">
        <v>1041</v>
      </c>
      <c r="BT478" s="34" t="s">
        <v>1041</v>
      </c>
      <c r="BW478" s="34" t="s">
        <v>1041</v>
      </c>
      <c r="CQ478" s="34" t="s">
        <v>3645</v>
      </c>
      <c r="CR478" s="34" t="s">
        <v>3657</v>
      </c>
      <c r="CU478" s="34" t="s">
        <v>8163</v>
      </c>
      <c r="CV478" s="34" t="s">
        <v>6787</v>
      </c>
      <c r="CW478" s="34" t="s">
        <v>4226</v>
      </c>
      <c r="CX478" s="34" t="s">
        <v>4542</v>
      </c>
      <c r="CY478" s="34" t="s">
        <v>5447</v>
      </c>
      <c r="CZ478" s="34" t="s">
        <v>4560</v>
      </c>
      <c r="DA478" s="34" t="s">
        <v>4560</v>
      </c>
      <c r="DB478" s="34" t="s">
        <v>1046</v>
      </c>
      <c r="DC478" s="34" t="s">
        <v>5096</v>
      </c>
      <c r="DF478" s="34" t="s">
        <v>5992</v>
      </c>
    </row>
    <row r="479" spans="1:110">
      <c r="A479" s="34" t="s">
        <v>6786</v>
      </c>
      <c r="B479" s="34" t="s">
        <v>4609</v>
      </c>
      <c r="C479" s="34">
        <v>6</v>
      </c>
      <c r="D479" s="34" t="s">
        <v>442</v>
      </c>
      <c r="E479" s="34" t="s">
        <v>4170</v>
      </c>
      <c r="F479" s="34" t="s">
        <v>4881</v>
      </c>
      <c r="G479" s="34" t="s">
        <v>4170</v>
      </c>
      <c r="H479" s="34" t="s">
        <v>4170</v>
      </c>
      <c r="I479" s="34" t="s">
        <v>4170</v>
      </c>
      <c r="J479" s="34" t="s">
        <v>4881</v>
      </c>
      <c r="K479" s="34" t="s">
        <v>4170</v>
      </c>
      <c r="L479" s="34" t="s">
        <v>4170</v>
      </c>
      <c r="N479" s="34" t="s">
        <v>3155</v>
      </c>
      <c r="O479" s="34" t="s">
        <v>4881</v>
      </c>
      <c r="P479" s="34" t="s">
        <v>4170</v>
      </c>
      <c r="Q479" s="34" t="s">
        <v>4170</v>
      </c>
      <c r="R479" s="34" t="s">
        <v>4170</v>
      </c>
      <c r="S479" s="34" t="s">
        <v>4170</v>
      </c>
      <c r="T479" s="34" t="s">
        <v>4170</v>
      </c>
      <c r="U479" s="34" t="s">
        <v>4170</v>
      </c>
      <c r="V479" s="34" t="s">
        <v>4170</v>
      </c>
      <c r="W479" s="34" t="s">
        <v>4170</v>
      </c>
      <c r="X479" s="34" t="s">
        <v>4170</v>
      </c>
      <c r="Y479" s="34" t="s">
        <v>4170</v>
      </c>
      <c r="Z479" s="34" t="s">
        <v>4170</v>
      </c>
      <c r="AB479" s="34" t="s">
        <v>3187</v>
      </c>
      <c r="AE479" s="34" t="s">
        <v>3256</v>
      </c>
      <c r="BB479" s="34" t="s">
        <v>3557</v>
      </c>
      <c r="BC479" s="34" t="s">
        <v>4170</v>
      </c>
      <c r="BD479" s="34" t="s">
        <v>4170</v>
      </c>
      <c r="BE479" s="34" t="s">
        <v>4170</v>
      </c>
      <c r="BF479" s="34" t="s">
        <v>4170</v>
      </c>
      <c r="BG479" s="34" t="s">
        <v>4170</v>
      </c>
      <c r="BH479" s="34" t="s">
        <v>4170</v>
      </c>
      <c r="BI479" s="34" t="s">
        <v>4881</v>
      </c>
      <c r="BJ479" s="34" t="s">
        <v>4170</v>
      </c>
      <c r="BR479" s="34" t="s">
        <v>1044</v>
      </c>
      <c r="BS479" s="34" t="s">
        <v>1044</v>
      </c>
      <c r="CR479" s="34" t="s">
        <v>3657</v>
      </c>
      <c r="CU479" s="34" t="s">
        <v>8164</v>
      </c>
      <c r="CV479" s="34" t="s">
        <v>6787</v>
      </c>
      <c r="CW479" s="34" t="s">
        <v>4226</v>
      </c>
      <c r="CX479" s="34" t="s">
        <v>4619</v>
      </c>
      <c r="CY479" s="34" t="s">
        <v>5454</v>
      </c>
      <c r="DC479" s="34" t="s">
        <v>5096</v>
      </c>
      <c r="DE479" s="34" t="s">
        <v>4649</v>
      </c>
      <c r="DF479" s="34" t="s">
        <v>5992</v>
      </c>
    </row>
    <row r="480" spans="1:110">
      <c r="A480" s="34" t="s">
        <v>6786</v>
      </c>
      <c r="B480" s="34" t="s">
        <v>4848</v>
      </c>
      <c r="C480" s="34">
        <v>12</v>
      </c>
      <c r="D480" s="34" t="s">
        <v>442</v>
      </c>
      <c r="E480" s="34" t="s">
        <v>4170</v>
      </c>
      <c r="F480" s="34" t="s">
        <v>4881</v>
      </c>
      <c r="G480" s="34" t="s">
        <v>4170</v>
      </c>
      <c r="H480" s="34" t="s">
        <v>4170</v>
      </c>
      <c r="I480" s="34" t="s">
        <v>4170</v>
      </c>
      <c r="J480" s="34" t="s">
        <v>4881</v>
      </c>
      <c r="K480" s="34" t="s">
        <v>4170</v>
      </c>
      <c r="L480" s="34" t="s">
        <v>4170</v>
      </c>
      <c r="N480" s="34" t="s">
        <v>3155</v>
      </c>
      <c r="O480" s="34" t="s">
        <v>4881</v>
      </c>
      <c r="P480" s="34" t="s">
        <v>4170</v>
      </c>
      <c r="Q480" s="34" t="s">
        <v>4170</v>
      </c>
      <c r="R480" s="34" t="s">
        <v>4170</v>
      </c>
      <c r="S480" s="34" t="s">
        <v>4170</v>
      </c>
      <c r="T480" s="34" t="s">
        <v>4170</v>
      </c>
      <c r="U480" s="34" t="s">
        <v>4170</v>
      </c>
      <c r="V480" s="34" t="s">
        <v>4170</v>
      </c>
      <c r="W480" s="34" t="s">
        <v>4170</v>
      </c>
      <c r="X480" s="34" t="s">
        <v>4170</v>
      </c>
      <c r="Y480" s="34" t="s">
        <v>4170</v>
      </c>
      <c r="Z480" s="34" t="s">
        <v>4170</v>
      </c>
      <c r="AB480" s="34" t="s">
        <v>3187</v>
      </c>
      <c r="AE480" s="34" t="s">
        <v>3262</v>
      </c>
      <c r="BB480" s="34" t="s">
        <v>3557</v>
      </c>
      <c r="BC480" s="34" t="s">
        <v>4170</v>
      </c>
      <c r="BD480" s="34" t="s">
        <v>4170</v>
      </c>
      <c r="BE480" s="34" t="s">
        <v>4170</v>
      </c>
      <c r="BF480" s="34" t="s">
        <v>4170</v>
      </c>
      <c r="BG480" s="34" t="s">
        <v>4170</v>
      </c>
      <c r="BH480" s="34" t="s">
        <v>4170</v>
      </c>
      <c r="BI480" s="34" t="s">
        <v>4881</v>
      </c>
      <c r="BJ480" s="34" t="s">
        <v>4170</v>
      </c>
      <c r="BR480" s="34" t="s">
        <v>1044</v>
      </c>
      <c r="BS480" s="34" t="s">
        <v>1044</v>
      </c>
      <c r="CR480" s="34" t="s">
        <v>3657</v>
      </c>
      <c r="CU480" s="34" t="s">
        <v>8165</v>
      </c>
      <c r="CV480" s="34" t="s">
        <v>6787</v>
      </c>
      <c r="CW480" s="34" t="s">
        <v>4226</v>
      </c>
      <c r="CX480" s="34" t="s">
        <v>4611</v>
      </c>
      <c r="CY480" s="34" t="s">
        <v>5451</v>
      </c>
      <c r="DC480" s="34" t="s">
        <v>5096</v>
      </c>
      <c r="DE480" s="34" t="s">
        <v>4649</v>
      </c>
      <c r="DF480" s="34" t="s">
        <v>5992</v>
      </c>
    </row>
    <row r="481" spans="1:110">
      <c r="A481" s="34" t="s">
        <v>6788</v>
      </c>
      <c r="B481" s="34" t="s">
        <v>4881</v>
      </c>
      <c r="C481" s="34">
        <v>34</v>
      </c>
      <c r="D481" s="34" t="s">
        <v>440</v>
      </c>
      <c r="E481" s="34" t="s">
        <v>4881</v>
      </c>
      <c r="F481" s="34" t="s">
        <v>4170</v>
      </c>
      <c r="G481" s="34" t="s">
        <v>4881</v>
      </c>
      <c r="H481" s="34" t="s">
        <v>4170</v>
      </c>
      <c r="I481" s="34" t="s">
        <v>4170</v>
      </c>
      <c r="J481" s="34" t="s">
        <v>4170</v>
      </c>
      <c r="K481" s="34" t="s">
        <v>4170</v>
      </c>
      <c r="L481" s="34" t="s">
        <v>4881</v>
      </c>
      <c r="M481" s="34" t="s">
        <v>1041</v>
      </c>
      <c r="N481" s="34" t="s">
        <v>3155</v>
      </c>
      <c r="O481" s="34" t="s">
        <v>4881</v>
      </c>
      <c r="P481" s="34" t="s">
        <v>4170</v>
      </c>
      <c r="Q481" s="34" t="s">
        <v>4170</v>
      </c>
      <c r="R481" s="34" t="s">
        <v>4170</v>
      </c>
      <c r="S481" s="34" t="s">
        <v>4170</v>
      </c>
      <c r="T481" s="34" t="s">
        <v>4170</v>
      </c>
      <c r="U481" s="34" t="s">
        <v>4170</v>
      </c>
      <c r="V481" s="34" t="s">
        <v>4170</v>
      </c>
      <c r="W481" s="34" t="s">
        <v>4170</v>
      </c>
      <c r="X481" s="34" t="s">
        <v>4170</v>
      </c>
      <c r="Y481" s="34" t="s">
        <v>4170</v>
      </c>
      <c r="Z481" s="34" t="s">
        <v>4170</v>
      </c>
      <c r="AB481" s="34" t="s">
        <v>3187</v>
      </c>
      <c r="AD481" s="34" t="s">
        <v>3247</v>
      </c>
      <c r="AG481" s="34" t="s">
        <v>3291</v>
      </c>
      <c r="AH481" s="34" t="s">
        <v>1041</v>
      </c>
      <c r="AI481" s="34" t="s">
        <v>1044</v>
      </c>
      <c r="AJ481" s="34" t="s">
        <v>1044</v>
      </c>
      <c r="AQ481" s="34" t="s">
        <v>3384</v>
      </c>
      <c r="AS481" s="34" t="s">
        <v>3409</v>
      </c>
      <c r="AU481" s="34" t="s">
        <v>3438</v>
      </c>
      <c r="AV481" s="34" t="s">
        <v>3449</v>
      </c>
      <c r="AW481" s="34" t="s">
        <v>3461</v>
      </c>
      <c r="AX481" s="34" t="s">
        <v>3476</v>
      </c>
      <c r="AY481" s="34" t="s">
        <v>3487</v>
      </c>
      <c r="BB481" s="34" t="s">
        <v>3557</v>
      </c>
      <c r="BC481" s="34" t="s">
        <v>4170</v>
      </c>
      <c r="BD481" s="34" t="s">
        <v>4170</v>
      </c>
      <c r="BE481" s="34" t="s">
        <v>4170</v>
      </c>
      <c r="BF481" s="34" t="s">
        <v>4170</v>
      </c>
      <c r="BG481" s="34" t="s">
        <v>4170</v>
      </c>
      <c r="BH481" s="34" t="s">
        <v>4170</v>
      </c>
      <c r="BI481" s="34" t="s">
        <v>4881</v>
      </c>
      <c r="BJ481" s="34" t="s">
        <v>4170</v>
      </c>
      <c r="BR481" s="34" t="s">
        <v>1044</v>
      </c>
      <c r="BS481" s="34" t="s">
        <v>1044</v>
      </c>
      <c r="CR481" s="34" t="s">
        <v>3657</v>
      </c>
      <c r="CU481" s="34" t="s">
        <v>8166</v>
      </c>
      <c r="CV481" s="34" t="s">
        <v>6790</v>
      </c>
      <c r="CW481" s="34" t="s">
        <v>4226</v>
      </c>
      <c r="CX481" s="34" t="s">
        <v>4539</v>
      </c>
      <c r="CY481" s="34" t="s">
        <v>5446</v>
      </c>
      <c r="CZ481" s="34" t="s">
        <v>4556</v>
      </c>
      <c r="DA481" s="34" t="s">
        <v>4556</v>
      </c>
      <c r="DC481" s="34" t="s">
        <v>5096</v>
      </c>
      <c r="DF481" s="34" t="s">
        <v>5993</v>
      </c>
    </row>
    <row r="482" spans="1:110">
      <c r="A482" s="34" t="s">
        <v>6788</v>
      </c>
      <c r="B482" s="34" t="s">
        <v>4609</v>
      </c>
      <c r="C482" s="34">
        <v>11</v>
      </c>
      <c r="D482" s="34" t="s">
        <v>442</v>
      </c>
      <c r="E482" s="34" t="s">
        <v>4170</v>
      </c>
      <c r="F482" s="34" t="s">
        <v>4881</v>
      </c>
      <c r="G482" s="34" t="s">
        <v>4170</v>
      </c>
      <c r="H482" s="34" t="s">
        <v>4170</v>
      </c>
      <c r="I482" s="34" t="s">
        <v>4170</v>
      </c>
      <c r="J482" s="34" t="s">
        <v>4881</v>
      </c>
      <c r="K482" s="34" t="s">
        <v>4170</v>
      </c>
      <c r="L482" s="34" t="s">
        <v>4170</v>
      </c>
      <c r="N482" s="34" t="s">
        <v>3155</v>
      </c>
      <c r="O482" s="34" t="s">
        <v>4881</v>
      </c>
      <c r="P482" s="34" t="s">
        <v>4170</v>
      </c>
      <c r="Q482" s="34" t="s">
        <v>4170</v>
      </c>
      <c r="R482" s="34" t="s">
        <v>4170</v>
      </c>
      <c r="S482" s="34" t="s">
        <v>4170</v>
      </c>
      <c r="T482" s="34" t="s">
        <v>4170</v>
      </c>
      <c r="U482" s="34" t="s">
        <v>4170</v>
      </c>
      <c r="V482" s="34" t="s">
        <v>4170</v>
      </c>
      <c r="W482" s="34" t="s">
        <v>4170</v>
      </c>
      <c r="X482" s="34" t="s">
        <v>4170</v>
      </c>
      <c r="Y482" s="34" t="s">
        <v>4170</v>
      </c>
      <c r="Z482" s="34" t="s">
        <v>4170</v>
      </c>
      <c r="AB482" s="34" t="s">
        <v>3187</v>
      </c>
      <c r="AE482" s="34" t="s">
        <v>3262</v>
      </c>
      <c r="BB482" s="34" t="s">
        <v>3557</v>
      </c>
      <c r="BC482" s="34" t="s">
        <v>4170</v>
      </c>
      <c r="BD482" s="34" t="s">
        <v>4170</v>
      </c>
      <c r="BE482" s="34" t="s">
        <v>4170</v>
      </c>
      <c r="BF482" s="34" t="s">
        <v>4170</v>
      </c>
      <c r="BG482" s="34" t="s">
        <v>4170</v>
      </c>
      <c r="BH482" s="34" t="s">
        <v>4170</v>
      </c>
      <c r="BI482" s="34" t="s">
        <v>4881</v>
      </c>
      <c r="BJ482" s="34" t="s">
        <v>4170</v>
      </c>
      <c r="BR482" s="34" t="s">
        <v>1044</v>
      </c>
      <c r="BS482" s="34" t="s">
        <v>1044</v>
      </c>
      <c r="CR482" s="34" t="s">
        <v>3657</v>
      </c>
      <c r="CU482" s="34" t="s">
        <v>8167</v>
      </c>
      <c r="CV482" s="34" t="s">
        <v>6790</v>
      </c>
      <c r="CW482" s="34" t="s">
        <v>4226</v>
      </c>
      <c r="CX482" s="34" t="s">
        <v>4619</v>
      </c>
      <c r="CY482" s="34" t="s">
        <v>5454</v>
      </c>
      <c r="DC482" s="34" t="s">
        <v>5096</v>
      </c>
      <c r="DE482" s="34" t="s">
        <v>4649</v>
      </c>
      <c r="DF482" s="34" t="s">
        <v>5993</v>
      </c>
    </row>
    <row r="483" spans="1:110">
      <c r="A483" s="34" t="s">
        <v>6791</v>
      </c>
      <c r="B483" s="34" t="s">
        <v>4881</v>
      </c>
      <c r="C483" s="34">
        <v>31</v>
      </c>
      <c r="D483" s="34" t="s">
        <v>440</v>
      </c>
      <c r="E483" s="34" t="s">
        <v>4881</v>
      </c>
      <c r="F483" s="34" t="s">
        <v>4170</v>
      </c>
      <c r="G483" s="34" t="s">
        <v>4881</v>
      </c>
      <c r="H483" s="34" t="s">
        <v>4170</v>
      </c>
      <c r="I483" s="34" t="s">
        <v>4170</v>
      </c>
      <c r="J483" s="34" t="s">
        <v>4170</v>
      </c>
      <c r="K483" s="34" t="s">
        <v>4170</v>
      </c>
      <c r="L483" s="34" t="s">
        <v>4881</v>
      </c>
      <c r="M483" s="34" t="s">
        <v>1041</v>
      </c>
      <c r="N483" s="34" t="s">
        <v>3155</v>
      </c>
      <c r="O483" s="34" t="s">
        <v>4881</v>
      </c>
      <c r="P483" s="34" t="s">
        <v>4170</v>
      </c>
      <c r="Q483" s="34" t="s">
        <v>4170</v>
      </c>
      <c r="R483" s="34" t="s">
        <v>4170</v>
      </c>
      <c r="S483" s="34" t="s">
        <v>4170</v>
      </c>
      <c r="T483" s="34" t="s">
        <v>4170</v>
      </c>
      <c r="U483" s="34" t="s">
        <v>4170</v>
      </c>
      <c r="V483" s="34" t="s">
        <v>4170</v>
      </c>
      <c r="W483" s="34" t="s">
        <v>4170</v>
      </c>
      <c r="X483" s="34" t="s">
        <v>4170</v>
      </c>
      <c r="Y483" s="34" t="s">
        <v>4170</v>
      </c>
      <c r="Z483" s="34" t="s">
        <v>4170</v>
      </c>
      <c r="AB483" s="34" t="s">
        <v>3187</v>
      </c>
      <c r="AD483" s="34" t="s">
        <v>3235</v>
      </c>
      <c r="AG483" s="34" t="s">
        <v>3309</v>
      </c>
      <c r="AH483" s="34" t="s">
        <v>1044</v>
      </c>
      <c r="AI483" s="34" t="s">
        <v>1044</v>
      </c>
      <c r="AJ483" s="34" t="s">
        <v>1044</v>
      </c>
      <c r="AK483" s="34" t="s">
        <v>1044</v>
      </c>
      <c r="AM483" s="34" t="s">
        <v>1044</v>
      </c>
      <c r="AN483" s="34" t="s">
        <v>3335</v>
      </c>
      <c r="AP483" s="34" t="s">
        <v>1044</v>
      </c>
      <c r="AY483" s="34" t="s">
        <v>3505</v>
      </c>
      <c r="BA483" s="34" t="s">
        <v>1044</v>
      </c>
      <c r="BB483" s="34" t="s">
        <v>3557</v>
      </c>
      <c r="BC483" s="34" t="s">
        <v>4170</v>
      </c>
      <c r="BD483" s="34" t="s">
        <v>4170</v>
      </c>
      <c r="BE483" s="34" t="s">
        <v>4170</v>
      </c>
      <c r="BF483" s="34" t="s">
        <v>4170</v>
      </c>
      <c r="BG483" s="34" t="s">
        <v>4170</v>
      </c>
      <c r="BH483" s="34" t="s">
        <v>4170</v>
      </c>
      <c r="BI483" s="34" t="s">
        <v>4881</v>
      </c>
      <c r="BJ483" s="34" t="s">
        <v>4170</v>
      </c>
      <c r="BR483" s="34" t="s">
        <v>1044</v>
      </c>
      <c r="BS483" s="34" t="s">
        <v>1044</v>
      </c>
      <c r="CR483" s="34" t="s">
        <v>3657</v>
      </c>
      <c r="CU483" s="34" t="s">
        <v>8168</v>
      </c>
      <c r="CV483" s="34" t="s">
        <v>6792</v>
      </c>
      <c r="CW483" s="34" t="s">
        <v>4226</v>
      </c>
      <c r="CX483" s="34" t="s">
        <v>4539</v>
      </c>
      <c r="CY483" s="34" t="s">
        <v>5446</v>
      </c>
      <c r="CZ483" s="34" t="s">
        <v>4560</v>
      </c>
      <c r="DA483" s="34" t="s">
        <v>4560</v>
      </c>
      <c r="DC483" s="34" t="s">
        <v>5096</v>
      </c>
    </row>
    <row r="484" spans="1:110">
      <c r="A484" s="34" t="s">
        <v>6791</v>
      </c>
      <c r="B484" s="34" t="s">
        <v>4609</v>
      </c>
      <c r="C484" s="34">
        <v>4</v>
      </c>
      <c r="D484" s="34" t="s">
        <v>440</v>
      </c>
      <c r="E484" s="34" t="s">
        <v>4881</v>
      </c>
      <c r="F484" s="34" t="s">
        <v>4170</v>
      </c>
      <c r="G484" s="34" t="s">
        <v>4170</v>
      </c>
      <c r="H484" s="34" t="s">
        <v>4170</v>
      </c>
      <c r="I484" s="34" t="s">
        <v>4881</v>
      </c>
      <c r="J484" s="34" t="s">
        <v>4170</v>
      </c>
      <c r="K484" s="34" t="s">
        <v>4170</v>
      </c>
      <c r="L484" s="34" t="s">
        <v>4170</v>
      </c>
      <c r="N484" s="34" t="s">
        <v>3155</v>
      </c>
      <c r="O484" s="34" t="s">
        <v>4881</v>
      </c>
      <c r="P484" s="34" t="s">
        <v>4170</v>
      </c>
      <c r="Q484" s="34" t="s">
        <v>4170</v>
      </c>
      <c r="R484" s="34" t="s">
        <v>4170</v>
      </c>
      <c r="S484" s="34" t="s">
        <v>4170</v>
      </c>
      <c r="T484" s="34" t="s">
        <v>4170</v>
      </c>
      <c r="U484" s="34" t="s">
        <v>4170</v>
      </c>
      <c r="V484" s="34" t="s">
        <v>4170</v>
      </c>
      <c r="W484" s="34" t="s">
        <v>4170</v>
      </c>
      <c r="X484" s="34" t="s">
        <v>4170</v>
      </c>
      <c r="Y484" s="34" t="s">
        <v>4170</v>
      </c>
      <c r="Z484" s="34" t="s">
        <v>4170</v>
      </c>
      <c r="AB484" s="34" t="s">
        <v>3187</v>
      </c>
      <c r="AE484" s="34" t="s">
        <v>3253</v>
      </c>
      <c r="BR484" s="34" t="s">
        <v>1044</v>
      </c>
      <c r="BS484" s="34" t="s">
        <v>1041</v>
      </c>
      <c r="BT484" s="34" t="s">
        <v>1041</v>
      </c>
      <c r="BW484" s="34" t="s">
        <v>1041</v>
      </c>
      <c r="CQ484" s="34" t="s">
        <v>3645</v>
      </c>
      <c r="CR484" s="34" t="s">
        <v>3663</v>
      </c>
      <c r="CU484" s="34" t="s">
        <v>8169</v>
      </c>
      <c r="CV484" s="34" t="s">
        <v>6792</v>
      </c>
      <c r="CW484" s="34" t="s">
        <v>4226</v>
      </c>
      <c r="CX484" s="34" t="s">
        <v>4608</v>
      </c>
      <c r="CY484" s="34" t="s">
        <v>5444</v>
      </c>
      <c r="DE484" s="34" t="s">
        <v>4650</v>
      </c>
    </row>
    <row r="485" spans="1:110">
      <c r="A485" s="34" t="s">
        <v>6791</v>
      </c>
      <c r="B485" s="34" t="s">
        <v>4848</v>
      </c>
      <c r="C485" s="34">
        <v>8</v>
      </c>
      <c r="D485" s="34" t="s">
        <v>442</v>
      </c>
      <c r="E485" s="34" t="s">
        <v>4170</v>
      </c>
      <c r="F485" s="34" t="s">
        <v>4881</v>
      </c>
      <c r="G485" s="34" t="s">
        <v>4170</v>
      </c>
      <c r="H485" s="34" t="s">
        <v>4170</v>
      </c>
      <c r="I485" s="34" t="s">
        <v>4170</v>
      </c>
      <c r="J485" s="34" t="s">
        <v>4881</v>
      </c>
      <c r="K485" s="34" t="s">
        <v>4170</v>
      </c>
      <c r="L485" s="34" t="s">
        <v>4170</v>
      </c>
      <c r="N485" s="34" t="s">
        <v>3155</v>
      </c>
      <c r="O485" s="34" t="s">
        <v>4881</v>
      </c>
      <c r="P485" s="34" t="s">
        <v>4170</v>
      </c>
      <c r="Q485" s="34" t="s">
        <v>4170</v>
      </c>
      <c r="R485" s="34" t="s">
        <v>4170</v>
      </c>
      <c r="S485" s="34" t="s">
        <v>4170</v>
      </c>
      <c r="T485" s="34" t="s">
        <v>4170</v>
      </c>
      <c r="U485" s="34" t="s">
        <v>4170</v>
      </c>
      <c r="V485" s="34" t="s">
        <v>4170</v>
      </c>
      <c r="W485" s="34" t="s">
        <v>4170</v>
      </c>
      <c r="X485" s="34" t="s">
        <v>4170</v>
      </c>
      <c r="Y485" s="34" t="s">
        <v>4170</v>
      </c>
      <c r="Z485" s="34" t="s">
        <v>4170</v>
      </c>
      <c r="AB485" s="34" t="s">
        <v>3187</v>
      </c>
      <c r="AE485" s="34" t="s">
        <v>3259</v>
      </c>
      <c r="BB485" s="34" t="s">
        <v>3539</v>
      </c>
      <c r="BC485" s="34" t="s">
        <v>4881</v>
      </c>
      <c r="BD485" s="34" t="s">
        <v>4170</v>
      </c>
      <c r="BE485" s="34" t="s">
        <v>4170</v>
      </c>
      <c r="BF485" s="34" t="s">
        <v>4170</v>
      </c>
      <c r="BG485" s="34" t="s">
        <v>4170</v>
      </c>
      <c r="BH485" s="34" t="s">
        <v>4170</v>
      </c>
      <c r="BI485" s="34" t="s">
        <v>4170</v>
      </c>
      <c r="BJ485" s="34" t="s">
        <v>4170</v>
      </c>
      <c r="BK485" s="34" t="s">
        <v>3561</v>
      </c>
      <c r="BQ485" s="34" t="s">
        <v>1044</v>
      </c>
      <c r="BR485" s="34" t="s">
        <v>1044</v>
      </c>
      <c r="BS485" s="34" t="s">
        <v>1044</v>
      </c>
      <c r="CR485" s="34" t="s">
        <v>3657</v>
      </c>
      <c r="CU485" s="34" t="s">
        <v>8170</v>
      </c>
      <c r="CV485" s="34" t="s">
        <v>6792</v>
      </c>
      <c r="CW485" s="34" t="s">
        <v>4226</v>
      </c>
      <c r="CX485" s="34" t="s">
        <v>4619</v>
      </c>
      <c r="CY485" s="34" t="s">
        <v>5454</v>
      </c>
      <c r="DB485" s="34" t="s">
        <v>1046</v>
      </c>
      <c r="DC485" s="34" t="s">
        <v>5096</v>
      </c>
      <c r="DE485" s="34" t="s">
        <v>4649</v>
      </c>
    </row>
    <row r="486" spans="1:110">
      <c r="A486" s="34" t="s">
        <v>6793</v>
      </c>
      <c r="B486" s="34" t="s">
        <v>4881</v>
      </c>
      <c r="C486" s="34">
        <v>47</v>
      </c>
      <c r="D486" s="34" t="s">
        <v>440</v>
      </c>
      <c r="E486" s="34" t="s">
        <v>4881</v>
      </c>
      <c r="F486" s="34" t="s">
        <v>4170</v>
      </c>
      <c r="G486" s="34" t="s">
        <v>4881</v>
      </c>
      <c r="H486" s="34" t="s">
        <v>4170</v>
      </c>
      <c r="I486" s="34" t="s">
        <v>4170</v>
      </c>
      <c r="J486" s="34" t="s">
        <v>4170</v>
      </c>
      <c r="K486" s="34" t="s">
        <v>4170</v>
      </c>
      <c r="L486" s="34" t="s">
        <v>4881</v>
      </c>
      <c r="M486" s="34" t="s">
        <v>1041</v>
      </c>
      <c r="N486" s="34" t="s">
        <v>3170</v>
      </c>
      <c r="O486" s="34" t="s">
        <v>4170</v>
      </c>
      <c r="P486" s="34" t="s">
        <v>4170</v>
      </c>
      <c r="Q486" s="34" t="s">
        <v>4170</v>
      </c>
      <c r="R486" s="34" t="s">
        <v>4170</v>
      </c>
      <c r="S486" s="34" t="s">
        <v>4170</v>
      </c>
      <c r="T486" s="34" t="s">
        <v>4881</v>
      </c>
      <c r="U486" s="34" t="s">
        <v>4170</v>
      </c>
      <c r="V486" s="34" t="s">
        <v>4170</v>
      </c>
      <c r="W486" s="34" t="s">
        <v>4170</v>
      </c>
      <c r="X486" s="34" t="s">
        <v>4170</v>
      </c>
      <c r="Y486" s="34" t="s">
        <v>4170</v>
      </c>
      <c r="Z486" s="34" t="s">
        <v>4170</v>
      </c>
      <c r="AB486" s="34" t="s">
        <v>3217</v>
      </c>
      <c r="AD486" s="34" t="s">
        <v>3238</v>
      </c>
      <c r="AG486" s="34" t="s">
        <v>3291</v>
      </c>
      <c r="AH486" s="34" t="s">
        <v>1041</v>
      </c>
      <c r="AI486" s="34" t="s">
        <v>1044</v>
      </c>
      <c r="AJ486" s="34" t="s">
        <v>1044</v>
      </c>
      <c r="AQ486" s="34" t="s">
        <v>3372</v>
      </c>
      <c r="AS486" s="34" t="s">
        <v>3415</v>
      </c>
      <c r="AU486" s="34" t="s">
        <v>3432</v>
      </c>
      <c r="AV486" s="34" t="s">
        <v>154</v>
      </c>
      <c r="AW486" s="34" t="s">
        <v>3452</v>
      </c>
      <c r="AX486" s="34" t="s">
        <v>3476</v>
      </c>
      <c r="AY486" s="34" t="s">
        <v>3253</v>
      </c>
      <c r="BB486" s="34" t="s">
        <v>3557</v>
      </c>
      <c r="BC486" s="34" t="s">
        <v>4170</v>
      </c>
      <c r="BD486" s="34" t="s">
        <v>4170</v>
      </c>
      <c r="BE486" s="34" t="s">
        <v>4170</v>
      </c>
      <c r="BF486" s="34" t="s">
        <v>4170</v>
      </c>
      <c r="BG486" s="34" t="s">
        <v>4170</v>
      </c>
      <c r="BH486" s="34" t="s">
        <v>4170</v>
      </c>
      <c r="BI486" s="34" t="s">
        <v>4881</v>
      </c>
      <c r="BJ486" s="34" t="s">
        <v>4170</v>
      </c>
      <c r="BR486" s="34" t="s">
        <v>1044</v>
      </c>
      <c r="BS486" s="34" t="s">
        <v>1044</v>
      </c>
      <c r="CR486" s="34" t="s">
        <v>3654</v>
      </c>
      <c r="CU486" s="34" t="s">
        <v>8171</v>
      </c>
      <c r="CV486" s="34" t="s">
        <v>6795</v>
      </c>
      <c r="CW486" s="34" t="s">
        <v>4226</v>
      </c>
      <c r="CX486" s="34" t="s">
        <v>4542</v>
      </c>
      <c r="CY486" s="34" t="s">
        <v>5447</v>
      </c>
      <c r="CZ486" s="34" t="s">
        <v>4556</v>
      </c>
      <c r="DA486" s="34" t="s">
        <v>4556</v>
      </c>
      <c r="DC486" s="34" t="s">
        <v>5096</v>
      </c>
      <c r="DF486" s="34" t="s">
        <v>5992</v>
      </c>
    </row>
    <row r="487" spans="1:110">
      <c r="A487" s="34" t="s">
        <v>6793</v>
      </c>
      <c r="B487" s="34" t="s">
        <v>4609</v>
      </c>
      <c r="C487" s="34">
        <v>63</v>
      </c>
      <c r="D487" s="34" t="s">
        <v>442</v>
      </c>
      <c r="E487" s="34" t="s">
        <v>4170</v>
      </c>
      <c r="F487" s="34" t="s">
        <v>4881</v>
      </c>
      <c r="G487" s="34" t="s">
        <v>4170</v>
      </c>
      <c r="H487" s="34" t="s">
        <v>4881</v>
      </c>
      <c r="I487" s="34" t="s">
        <v>4170</v>
      </c>
      <c r="J487" s="34" t="s">
        <v>4170</v>
      </c>
      <c r="K487" s="34" t="s">
        <v>4170</v>
      </c>
      <c r="L487" s="34" t="s">
        <v>4170</v>
      </c>
      <c r="M487" s="34" t="s">
        <v>1041</v>
      </c>
      <c r="N487" s="34" t="s">
        <v>3155</v>
      </c>
      <c r="O487" s="34" t="s">
        <v>4881</v>
      </c>
      <c r="P487" s="34" t="s">
        <v>4170</v>
      </c>
      <c r="Q487" s="34" t="s">
        <v>4170</v>
      </c>
      <c r="R487" s="34" t="s">
        <v>4170</v>
      </c>
      <c r="S487" s="34" t="s">
        <v>4170</v>
      </c>
      <c r="T487" s="34" t="s">
        <v>4170</v>
      </c>
      <c r="U487" s="34" t="s">
        <v>4170</v>
      </c>
      <c r="V487" s="34" t="s">
        <v>4170</v>
      </c>
      <c r="W487" s="34" t="s">
        <v>4170</v>
      </c>
      <c r="X487" s="34" t="s">
        <v>4170</v>
      </c>
      <c r="Y487" s="34" t="s">
        <v>4170</v>
      </c>
      <c r="Z487" s="34" t="s">
        <v>4170</v>
      </c>
      <c r="AB487" s="34" t="s">
        <v>3187</v>
      </c>
      <c r="AD487" s="34" t="s">
        <v>3238</v>
      </c>
      <c r="AG487" s="34" t="s">
        <v>3291</v>
      </c>
      <c r="AH487" s="34" t="s">
        <v>1041</v>
      </c>
      <c r="AI487" s="34" t="s">
        <v>1044</v>
      </c>
      <c r="AJ487" s="34" t="s">
        <v>1044</v>
      </c>
      <c r="AQ487" s="34" t="s">
        <v>3375</v>
      </c>
      <c r="AS487" s="34" t="s">
        <v>3423</v>
      </c>
      <c r="AU487" s="34" t="s">
        <v>3441</v>
      </c>
      <c r="AV487" s="34" t="s">
        <v>3449</v>
      </c>
      <c r="AW487" s="34" t="s">
        <v>3452</v>
      </c>
      <c r="AX487" s="34" t="s">
        <v>3476</v>
      </c>
      <c r="AY487" s="34" t="s">
        <v>3253</v>
      </c>
      <c r="BB487" s="34" t="s">
        <v>3557</v>
      </c>
      <c r="BC487" s="34" t="s">
        <v>4170</v>
      </c>
      <c r="BD487" s="34" t="s">
        <v>4170</v>
      </c>
      <c r="BE487" s="34" t="s">
        <v>4170</v>
      </c>
      <c r="BF487" s="34" t="s">
        <v>4170</v>
      </c>
      <c r="BG487" s="34" t="s">
        <v>4170</v>
      </c>
      <c r="BH487" s="34" t="s">
        <v>4170</v>
      </c>
      <c r="BI487" s="34" t="s">
        <v>4881</v>
      </c>
      <c r="BJ487" s="34" t="s">
        <v>4170</v>
      </c>
      <c r="BR487" s="34" t="s">
        <v>1044</v>
      </c>
      <c r="BS487" s="34" t="s">
        <v>1044</v>
      </c>
      <c r="CR487" s="34" t="s">
        <v>3657</v>
      </c>
      <c r="CU487" s="34" t="s">
        <v>8172</v>
      </c>
      <c r="CV487" s="34" t="s">
        <v>6795</v>
      </c>
      <c r="CW487" s="34" t="s">
        <v>4226</v>
      </c>
      <c r="CX487" s="34" t="s">
        <v>4546</v>
      </c>
      <c r="CY487" s="34" t="s">
        <v>5455</v>
      </c>
      <c r="DA487" s="34" t="s">
        <v>4556</v>
      </c>
      <c r="DC487" s="34" t="s">
        <v>5096</v>
      </c>
      <c r="DF487" s="34" t="s">
        <v>5992</v>
      </c>
    </row>
    <row r="488" spans="1:110">
      <c r="A488" s="34" t="s">
        <v>6796</v>
      </c>
      <c r="B488" s="34" t="s">
        <v>4881</v>
      </c>
      <c r="C488" s="34">
        <v>65</v>
      </c>
      <c r="D488" s="34" t="s">
        <v>440</v>
      </c>
      <c r="E488" s="34" t="s">
        <v>4881</v>
      </c>
      <c r="F488" s="34" t="s">
        <v>4170</v>
      </c>
      <c r="G488" s="34" t="s">
        <v>4881</v>
      </c>
      <c r="H488" s="34" t="s">
        <v>4170</v>
      </c>
      <c r="I488" s="34" t="s">
        <v>4170</v>
      </c>
      <c r="J488" s="34" t="s">
        <v>4170</v>
      </c>
      <c r="K488" s="34" t="s">
        <v>4170</v>
      </c>
      <c r="L488" s="34" t="s">
        <v>4170</v>
      </c>
      <c r="M488" s="34" t="s">
        <v>1041</v>
      </c>
      <c r="N488" s="34" t="s">
        <v>3155</v>
      </c>
      <c r="O488" s="34" t="s">
        <v>4881</v>
      </c>
      <c r="P488" s="34" t="s">
        <v>4170</v>
      </c>
      <c r="Q488" s="34" t="s">
        <v>4170</v>
      </c>
      <c r="R488" s="34" t="s">
        <v>4170</v>
      </c>
      <c r="S488" s="34" t="s">
        <v>4170</v>
      </c>
      <c r="T488" s="34" t="s">
        <v>4170</v>
      </c>
      <c r="U488" s="34" t="s">
        <v>4170</v>
      </c>
      <c r="V488" s="34" t="s">
        <v>4170</v>
      </c>
      <c r="W488" s="34" t="s">
        <v>4170</v>
      </c>
      <c r="X488" s="34" t="s">
        <v>4170</v>
      </c>
      <c r="Y488" s="34" t="s">
        <v>4170</v>
      </c>
      <c r="Z488" s="34" t="s">
        <v>4170</v>
      </c>
      <c r="AB488" s="34" t="s">
        <v>3187</v>
      </c>
      <c r="AD488" s="34" t="s">
        <v>3232</v>
      </c>
      <c r="AG488" s="34" t="s">
        <v>3312</v>
      </c>
      <c r="AH488" s="34" t="s">
        <v>1044</v>
      </c>
      <c r="AI488" s="34" t="s">
        <v>1044</v>
      </c>
      <c r="AJ488" s="34" t="s">
        <v>1044</v>
      </c>
      <c r="AK488" s="34" t="s">
        <v>1044</v>
      </c>
      <c r="AM488" s="34" t="s">
        <v>1044</v>
      </c>
      <c r="AN488" s="34" t="s">
        <v>3312</v>
      </c>
      <c r="AP488" s="34" t="s">
        <v>1044</v>
      </c>
      <c r="AY488" s="34" t="s">
        <v>3487</v>
      </c>
      <c r="BA488" s="34" t="s">
        <v>1044</v>
      </c>
      <c r="BB488" s="34" t="s">
        <v>3545</v>
      </c>
      <c r="BC488" s="34" t="s">
        <v>4170</v>
      </c>
      <c r="BD488" s="34" t="s">
        <v>4170</v>
      </c>
      <c r="BE488" s="34" t="s">
        <v>4881</v>
      </c>
      <c r="BF488" s="34" t="s">
        <v>4170</v>
      </c>
      <c r="BG488" s="34" t="s">
        <v>4170</v>
      </c>
      <c r="BH488" s="34" t="s">
        <v>4170</v>
      </c>
      <c r="BI488" s="34" t="s">
        <v>4170</v>
      </c>
      <c r="BJ488" s="34" t="s">
        <v>4170</v>
      </c>
      <c r="BM488" s="34" t="s">
        <v>3561</v>
      </c>
      <c r="BQ488" s="34" t="s">
        <v>1044</v>
      </c>
      <c r="BR488" s="34" t="s">
        <v>1044</v>
      </c>
      <c r="BS488" s="34" t="s">
        <v>1044</v>
      </c>
      <c r="CR488" s="34" t="s">
        <v>3657</v>
      </c>
      <c r="CU488" s="34" t="s">
        <v>8173</v>
      </c>
      <c r="CV488" s="34" t="s">
        <v>6797</v>
      </c>
      <c r="CW488" s="34" t="s">
        <v>4226</v>
      </c>
      <c r="CX488" s="34" t="s">
        <v>4546</v>
      </c>
      <c r="CY488" s="34" t="s">
        <v>5449</v>
      </c>
      <c r="CZ488" s="34" t="s">
        <v>4560</v>
      </c>
      <c r="DA488" s="34" t="s">
        <v>4560</v>
      </c>
      <c r="DB488" s="34" t="s">
        <v>1046</v>
      </c>
      <c r="DC488" s="34" t="s">
        <v>5096</v>
      </c>
      <c r="DF488" s="34" t="s">
        <v>5992</v>
      </c>
    </row>
    <row r="489" spans="1:110">
      <c r="A489" s="34" t="s">
        <v>6798</v>
      </c>
      <c r="B489" s="34" t="s">
        <v>4881</v>
      </c>
      <c r="C489" s="34">
        <v>33</v>
      </c>
      <c r="D489" s="34" t="s">
        <v>440</v>
      </c>
      <c r="E489" s="34" t="s">
        <v>4881</v>
      </c>
      <c r="F489" s="34" t="s">
        <v>4170</v>
      </c>
      <c r="G489" s="34" t="s">
        <v>4881</v>
      </c>
      <c r="H489" s="34" t="s">
        <v>4170</v>
      </c>
      <c r="I489" s="34" t="s">
        <v>4170</v>
      </c>
      <c r="J489" s="34" t="s">
        <v>4170</v>
      </c>
      <c r="K489" s="34" t="s">
        <v>4170</v>
      </c>
      <c r="L489" s="34" t="s">
        <v>4881</v>
      </c>
      <c r="M489" s="34" t="s">
        <v>1041</v>
      </c>
      <c r="N489" s="34" t="s">
        <v>3155</v>
      </c>
      <c r="O489" s="34" t="s">
        <v>4881</v>
      </c>
      <c r="P489" s="34" t="s">
        <v>4170</v>
      </c>
      <c r="Q489" s="34" t="s">
        <v>4170</v>
      </c>
      <c r="R489" s="34" t="s">
        <v>4170</v>
      </c>
      <c r="S489" s="34" t="s">
        <v>4170</v>
      </c>
      <c r="T489" s="34" t="s">
        <v>4170</v>
      </c>
      <c r="U489" s="34" t="s">
        <v>4170</v>
      </c>
      <c r="V489" s="34" t="s">
        <v>4170</v>
      </c>
      <c r="W489" s="34" t="s">
        <v>4170</v>
      </c>
      <c r="X489" s="34" t="s">
        <v>4170</v>
      </c>
      <c r="Y489" s="34" t="s">
        <v>4170</v>
      </c>
      <c r="Z489" s="34" t="s">
        <v>4170</v>
      </c>
      <c r="AB489" s="34" t="s">
        <v>3187</v>
      </c>
      <c r="AD489" s="34" t="s">
        <v>3235</v>
      </c>
      <c r="AG489" s="34" t="s">
        <v>3309</v>
      </c>
      <c r="AH489" s="34" t="s">
        <v>1044</v>
      </c>
      <c r="AI489" s="34" t="s">
        <v>1044</v>
      </c>
      <c r="AJ489" s="34" t="s">
        <v>1044</v>
      </c>
      <c r="AK489" s="34" t="s">
        <v>1044</v>
      </c>
      <c r="AM489" s="34" t="s">
        <v>1044</v>
      </c>
      <c r="AN489" s="34" t="s">
        <v>3335</v>
      </c>
      <c r="AP489" s="34" t="s">
        <v>1044</v>
      </c>
      <c r="AY489" s="34" t="s">
        <v>3487</v>
      </c>
      <c r="BA489" s="34" t="s">
        <v>1044</v>
      </c>
      <c r="BB489" s="34" t="s">
        <v>3557</v>
      </c>
      <c r="BC489" s="34" t="s">
        <v>4170</v>
      </c>
      <c r="BD489" s="34" t="s">
        <v>4170</v>
      </c>
      <c r="BE489" s="34" t="s">
        <v>4170</v>
      </c>
      <c r="BF489" s="34" t="s">
        <v>4170</v>
      </c>
      <c r="BG489" s="34" t="s">
        <v>4170</v>
      </c>
      <c r="BH489" s="34" t="s">
        <v>4170</v>
      </c>
      <c r="BI489" s="34" t="s">
        <v>4881</v>
      </c>
      <c r="BJ489" s="34" t="s">
        <v>4170</v>
      </c>
      <c r="BR489" s="34" t="s">
        <v>1044</v>
      </c>
      <c r="BS489" s="34" t="s">
        <v>1044</v>
      </c>
      <c r="CR489" s="34" t="s">
        <v>3657</v>
      </c>
      <c r="CU489" s="34" t="s">
        <v>8174</v>
      </c>
      <c r="CV489" s="34" t="s">
        <v>6800</v>
      </c>
      <c r="CW489" s="34" t="s">
        <v>4226</v>
      </c>
      <c r="CX489" s="34" t="s">
        <v>4539</v>
      </c>
      <c r="CY489" s="34" t="s">
        <v>5446</v>
      </c>
      <c r="CZ489" s="34" t="s">
        <v>4560</v>
      </c>
      <c r="DA489" s="34" t="s">
        <v>4560</v>
      </c>
      <c r="DC489" s="34" t="s">
        <v>5096</v>
      </c>
      <c r="DF489" s="34" t="s">
        <v>5992</v>
      </c>
    </row>
    <row r="490" spans="1:110">
      <c r="A490" s="34" t="s">
        <v>6798</v>
      </c>
      <c r="B490" s="34" t="s">
        <v>4609</v>
      </c>
      <c r="C490" s="34">
        <v>2</v>
      </c>
      <c r="D490" s="34" t="s">
        <v>440</v>
      </c>
      <c r="E490" s="34" t="s">
        <v>4881</v>
      </c>
      <c r="F490" s="34" t="s">
        <v>4170</v>
      </c>
      <c r="G490" s="34" t="s">
        <v>4170</v>
      </c>
      <c r="H490" s="34" t="s">
        <v>4170</v>
      </c>
      <c r="I490" s="34" t="s">
        <v>4881</v>
      </c>
      <c r="J490" s="34" t="s">
        <v>4170</v>
      </c>
      <c r="K490" s="34" t="s">
        <v>4170</v>
      </c>
      <c r="L490" s="34" t="s">
        <v>4170</v>
      </c>
      <c r="N490" s="34" t="s">
        <v>3155</v>
      </c>
      <c r="O490" s="34" t="s">
        <v>4881</v>
      </c>
      <c r="P490" s="34" t="s">
        <v>4170</v>
      </c>
      <c r="Q490" s="34" t="s">
        <v>4170</v>
      </c>
      <c r="R490" s="34" t="s">
        <v>4170</v>
      </c>
      <c r="S490" s="34" t="s">
        <v>4170</v>
      </c>
      <c r="T490" s="34" t="s">
        <v>4170</v>
      </c>
      <c r="U490" s="34" t="s">
        <v>4170</v>
      </c>
      <c r="V490" s="34" t="s">
        <v>4170</v>
      </c>
      <c r="W490" s="34" t="s">
        <v>4170</v>
      </c>
      <c r="X490" s="34" t="s">
        <v>4170</v>
      </c>
      <c r="Y490" s="34" t="s">
        <v>4170</v>
      </c>
      <c r="Z490" s="34" t="s">
        <v>4170</v>
      </c>
      <c r="AB490" s="34" t="s">
        <v>3187</v>
      </c>
      <c r="BR490" s="34" t="s">
        <v>1044</v>
      </c>
      <c r="BS490" s="34" t="s">
        <v>1044</v>
      </c>
      <c r="CR490" s="34" t="s">
        <v>3657</v>
      </c>
      <c r="CU490" s="34" t="s">
        <v>8175</v>
      </c>
      <c r="CV490" s="34" t="s">
        <v>6800</v>
      </c>
      <c r="CW490" s="34" t="s">
        <v>4226</v>
      </c>
      <c r="CX490" s="34" t="s">
        <v>4608</v>
      </c>
      <c r="CY490" s="34" t="s">
        <v>5444</v>
      </c>
      <c r="DF490" s="34" t="s">
        <v>5992</v>
      </c>
    </row>
    <row r="491" spans="1:110">
      <c r="A491" s="34" t="s">
        <v>6798</v>
      </c>
      <c r="B491" s="34" t="s">
        <v>4848</v>
      </c>
      <c r="C491" s="34">
        <v>37</v>
      </c>
      <c r="D491" s="34" t="s">
        <v>442</v>
      </c>
      <c r="E491" s="34" t="s">
        <v>4170</v>
      </c>
      <c r="F491" s="34" t="s">
        <v>4881</v>
      </c>
      <c r="G491" s="34" t="s">
        <v>4170</v>
      </c>
      <c r="H491" s="34" t="s">
        <v>4881</v>
      </c>
      <c r="I491" s="34" t="s">
        <v>4170</v>
      </c>
      <c r="J491" s="34" t="s">
        <v>4170</v>
      </c>
      <c r="K491" s="34" t="s">
        <v>4170</v>
      </c>
      <c r="L491" s="34" t="s">
        <v>4170</v>
      </c>
      <c r="M491" s="34" t="s">
        <v>1041</v>
      </c>
      <c r="N491" s="34" t="s">
        <v>3155</v>
      </c>
      <c r="O491" s="34" t="s">
        <v>4881</v>
      </c>
      <c r="P491" s="34" t="s">
        <v>4170</v>
      </c>
      <c r="Q491" s="34" t="s">
        <v>4170</v>
      </c>
      <c r="R491" s="34" t="s">
        <v>4170</v>
      </c>
      <c r="S491" s="34" t="s">
        <v>4170</v>
      </c>
      <c r="T491" s="34" t="s">
        <v>4170</v>
      </c>
      <c r="U491" s="34" t="s">
        <v>4170</v>
      </c>
      <c r="V491" s="34" t="s">
        <v>4170</v>
      </c>
      <c r="W491" s="34" t="s">
        <v>4170</v>
      </c>
      <c r="X491" s="34" t="s">
        <v>4170</v>
      </c>
      <c r="Y491" s="34" t="s">
        <v>4170</v>
      </c>
      <c r="Z491" s="34" t="s">
        <v>4170</v>
      </c>
      <c r="AB491" s="34" t="s">
        <v>3187</v>
      </c>
      <c r="AD491" s="34" t="s">
        <v>3241</v>
      </c>
      <c r="AG491" s="34" t="s">
        <v>3297</v>
      </c>
      <c r="AH491" s="34" t="s">
        <v>1044</v>
      </c>
      <c r="AI491" s="34" t="s">
        <v>1044</v>
      </c>
      <c r="AJ491" s="34" t="s">
        <v>1044</v>
      </c>
      <c r="AK491" s="34" t="s">
        <v>1041</v>
      </c>
      <c r="AL491" s="34" t="s">
        <v>452</v>
      </c>
      <c r="AQ491" s="34" t="s">
        <v>3375</v>
      </c>
      <c r="AS491" s="34" t="s">
        <v>3423</v>
      </c>
      <c r="AU491" s="34" t="s">
        <v>3432</v>
      </c>
      <c r="AV491" s="34" t="s">
        <v>154</v>
      </c>
      <c r="AW491" s="34" t="s">
        <v>3467</v>
      </c>
      <c r="AX491" s="34" t="s">
        <v>3476</v>
      </c>
      <c r="AY491" s="34" t="s">
        <v>3502</v>
      </c>
      <c r="BB491" s="34" t="s">
        <v>3557</v>
      </c>
      <c r="BC491" s="34" t="s">
        <v>4170</v>
      </c>
      <c r="BD491" s="34" t="s">
        <v>4170</v>
      </c>
      <c r="BE491" s="34" t="s">
        <v>4170</v>
      </c>
      <c r="BF491" s="34" t="s">
        <v>4170</v>
      </c>
      <c r="BG491" s="34" t="s">
        <v>4170</v>
      </c>
      <c r="BH491" s="34" t="s">
        <v>4170</v>
      </c>
      <c r="BI491" s="34" t="s">
        <v>4881</v>
      </c>
      <c r="BJ491" s="34" t="s">
        <v>4170</v>
      </c>
      <c r="BR491" s="34" t="s">
        <v>1044</v>
      </c>
      <c r="BS491" s="34" t="s">
        <v>1044</v>
      </c>
      <c r="CR491" s="34" t="s">
        <v>3657</v>
      </c>
      <c r="CU491" s="34" t="s">
        <v>8176</v>
      </c>
      <c r="CV491" s="34" t="s">
        <v>6800</v>
      </c>
      <c r="CW491" s="34" t="s">
        <v>4226</v>
      </c>
      <c r="CX491" s="34" t="s">
        <v>4542</v>
      </c>
      <c r="CY491" s="34" t="s">
        <v>5453</v>
      </c>
      <c r="DA491" s="34" t="s">
        <v>4556</v>
      </c>
      <c r="DC491" s="34" t="s">
        <v>5096</v>
      </c>
      <c r="DF491" s="34" t="s">
        <v>5992</v>
      </c>
    </row>
    <row r="492" spans="1:110">
      <c r="A492" s="34" t="s">
        <v>6801</v>
      </c>
      <c r="B492" s="34" t="s">
        <v>4881</v>
      </c>
      <c r="C492" s="34">
        <v>53</v>
      </c>
      <c r="D492" s="34" t="s">
        <v>442</v>
      </c>
      <c r="E492" s="34" t="s">
        <v>4170</v>
      </c>
      <c r="F492" s="34" t="s">
        <v>4881</v>
      </c>
      <c r="G492" s="34" t="s">
        <v>4170</v>
      </c>
      <c r="H492" s="34" t="s">
        <v>4881</v>
      </c>
      <c r="I492" s="34" t="s">
        <v>4170</v>
      </c>
      <c r="J492" s="34" t="s">
        <v>4170</v>
      </c>
      <c r="K492" s="34" t="s">
        <v>4170</v>
      </c>
      <c r="L492" s="34" t="s">
        <v>4170</v>
      </c>
      <c r="M492" s="34" t="s">
        <v>1041</v>
      </c>
      <c r="N492" s="34" t="s">
        <v>3170</v>
      </c>
      <c r="O492" s="34" t="s">
        <v>4170</v>
      </c>
      <c r="P492" s="34" t="s">
        <v>4170</v>
      </c>
      <c r="Q492" s="34" t="s">
        <v>4170</v>
      </c>
      <c r="R492" s="34" t="s">
        <v>4170</v>
      </c>
      <c r="S492" s="34" t="s">
        <v>4170</v>
      </c>
      <c r="T492" s="34" t="s">
        <v>4881</v>
      </c>
      <c r="U492" s="34" t="s">
        <v>4170</v>
      </c>
      <c r="V492" s="34" t="s">
        <v>4170</v>
      </c>
      <c r="W492" s="34" t="s">
        <v>4170</v>
      </c>
      <c r="X492" s="34" t="s">
        <v>4170</v>
      </c>
      <c r="Y492" s="34" t="s">
        <v>4170</v>
      </c>
      <c r="Z492" s="34" t="s">
        <v>4170</v>
      </c>
      <c r="AB492" s="34" t="s">
        <v>3217</v>
      </c>
      <c r="AD492" s="34" t="s">
        <v>3238</v>
      </c>
      <c r="AG492" s="34" t="s">
        <v>3291</v>
      </c>
      <c r="AH492" s="34" t="s">
        <v>1041</v>
      </c>
      <c r="AI492" s="34" t="s">
        <v>1044</v>
      </c>
      <c r="AJ492" s="34" t="s">
        <v>1044</v>
      </c>
      <c r="AQ492" s="34" t="s">
        <v>3384</v>
      </c>
      <c r="AS492" s="34" t="s">
        <v>3409</v>
      </c>
      <c r="AU492" s="34" t="s">
        <v>3432</v>
      </c>
      <c r="AV492" s="34" t="s">
        <v>154</v>
      </c>
      <c r="AW492" s="34" t="s">
        <v>3452</v>
      </c>
      <c r="AX492" s="34" t="s">
        <v>3476</v>
      </c>
      <c r="AY492" s="34" t="s">
        <v>3253</v>
      </c>
      <c r="BB492" s="34" t="s">
        <v>3557</v>
      </c>
      <c r="BC492" s="34" t="s">
        <v>4170</v>
      </c>
      <c r="BD492" s="34" t="s">
        <v>4170</v>
      </c>
      <c r="BE492" s="34" t="s">
        <v>4170</v>
      </c>
      <c r="BF492" s="34" t="s">
        <v>4170</v>
      </c>
      <c r="BG492" s="34" t="s">
        <v>4170</v>
      </c>
      <c r="BH492" s="34" t="s">
        <v>4170</v>
      </c>
      <c r="BI492" s="34" t="s">
        <v>4881</v>
      </c>
      <c r="BJ492" s="34" t="s">
        <v>4170</v>
      </c>
      <c r="BR492" s="34" t="s">
        <v>1044</v>
      </c>
      <c r="BS492" s="34" t="s">
        <v>1044</v>
      </c>
      <c r="CR492" s="34" t="s">
        <v>3654</v>
      </c>
      <c r="CU492" s="34" t="s">
        <v>8177</v>
      </c>
      <c r="CV492" s="34" t="s">
        <v>6802</v>
      </c>
      <c r="CW492" s="34" t="s">
        <v>4226</v>
      </c>
      <c r="CX492" s="34" t="s">
        <v>4542</v>
      </c>
      <c r="CY492" s="34" t="s">
        <v>5453</v>
      </c>
      <c r="CZ492" s="34" t="s">
        <v>4556</v>
      </c>
      <c r="DA492" s="34" t="s">
        <v>4556</v>
      </c>
      <c r="DC492" s="34" t="s">
        <v>5096</v>
      </c>
      <c r="DF492" s="34" t="s">
        <v>5993</v>
      </c>
    </row>
    <row r="493" spans="1:110">
      <c r="A493" s="34" t="s">
        <v>6801</v>
      </c>
      <c r="B493" s="34" t="s">
        <v>4609</v>
      </c>
      <c r="C493" s="34">
        <v>47</v>
      </c>
      <c r="D493" s="34" t="s">
        <v>440</v>
      </c>
      <c r="E493" s="34" t="s">
        <v>4881</v>
      </c>
      <c r="F493" s="34" t="s">
        <v>4170</v>
      </c>
      <c r="G493" s="34" t="s">
        <v>4881</v>
      </c>
      <c r="H493" s="34" t="s">
        <v>4170</v>
      </c>
      <c r="I493" s="34" t="s">
        <v>4170</v>
      </c>
      <c r="J493" s="34" t="s">
        <v>4170</v>
      </c>
      <c r="K493" s="34" t="s">
        <v>4170</v>
      </c>
      <c r="L493" s="34" t="s">
        <v>4881</v>
      </c>
      <c r="M493" s="34" t="s">
        <v>1044</v>
      </c>
      <c r="N493" s="34" t="s">
        <v>3170</v>
      </c>
      <c r="O493" s="34" t="s">
        <v>4170</v>
      </c>
      <c r="P493" s="34" t="s">
        <v>4170</v>
      </c>
      <c r="Q493" s="34" t="s">
        <v>4170</v>
      </c>
      <c r="R493" s="34" t="s">
        <v>4170</v>
      </c>
      <c r="S493" s="34" t="s">
        <v>4170</v>
      </c>
      <c r="T493" s="34" t="s">
        <v>4881</v>
      </c>
      <c r="U493" s="34" t="s">
        <v>4170</v>
      </c>
      <c r="V493" s="34" t="s">
        <v>4170</v>
      </c>
      <c r="W493" s="34" t="s">
        <v>4170</v>
      </c>
      <c r="X493" s="34" t="s">
        <v>4170</v>
      </c>
      <c r="Y493" s="34" t="s">
        <v>4170</v>
      </c>
      <c r="Z493" s="34" t="s">
        <v>4170</v>
      </c>
      <c r="AB493" s="34" t="s">
        <v>3217</v>
      </c>
      <c r="AD493" s="34" t="s">
        <v>3238</v>
      </c>
      <c r="AG493" s="34" t="s">
        <v>3309</v>
      </c>
      <c r="AH493" s="34" t="s">
        <v>1044</v>
      </c>
      <c r="AI493" s="34" t="s">
        <v>1044</v>
      </c>
      <c r="AJ493" s="34" t="s">
        <v>1044</v>
      </c>
      <c r="AK493" s="34" t="s">
        <v>1044</v>
      </c>
      <c r="AM493" s="34" t="s">
        <v>1044</v>
      </c>
      <c r="AN493" s="34" t="s">
        <v>3335</v>
      </c>
      <c r="AP493" s="34" t="s">
        <v>1044</v>
      </c>
      <c r="AY493" s="34" t="s">
        <v>3529</v>
      </c>
      <c r="BA493" s="34" t="s">
        <v>1044</v>
      </c>
      <c r="BB493" s="34" t="s">
        <v>3557</v>
      </c>
      <c r="BC493" s="34" t="s">
        <v>4170</v>
      </c>
      <c r="BD493" s="34" t="s">
        <v>4170</v>
      </c>
      <c r="BE493" s="34" t="s">
        <v>4170</v>
      </c>
      <c r="BF493" s="34" t="s">
        <v>4170</v>
      </c>
      <c r="BG493" s="34" t="s">
        <v>4170</v>
      </c>
      <c r="BH493" s="34" t="s">
        <v>4170</v>
      </c>
      <c r="BI493" s="34" t="s">
        <v>4881</v>
      </c>
      <c r="BJ493" s="34" t="s">
        <v>4170</v>
      </c>
      <c r="BR493" s="34" t="s">
        <v>1044</v>
      </c>
      <c r="BS493" s="34" t="s">
        <v>1044</v>
      </c>
      <c r="CR493" s="34" t="s">
        <v>1044</v>
      </c>
      <c r="CS493" s="34" t="s">
        <v>3300</v>
      </c>
      <c r="CU493" s="34" t="s">
        <v>8178</v>
      </c>
      <c r="CV493" s="34" t="s">
        <v>6802</v>
      </c>
      <c r="CW493" s="34" t="s">
        <v>4226</v>
      </c>
      <c r="CX493" s="34" t="s">
        <v>4542</v>
      </c>
      <c r="CY493" s="34" t="s">
        <v>5447</v>
      </c>
      <c r="DA493" s="34" t="s">
        <v>4560</v>
      </c>
      <c r="DC493" s="34" t="s">
        <v>5096</v>
      </c>
      <c r="DF493" s="34" t="s">
        <v>5993</v>
      </c>
    </row>
    <row r="494" spans="1:110">
      <c r="A494" s="34" t="s">
        <v>6801</v>
      </c>
      <c r="B494" s="34" t="s">
        <v>4848</v>
      </c>
      <c r="C494" s="34">
        <v>11</v>
      </c>
      <c r="D494" s="34" t="s">
        <v>442</v>
      </c>
      <c r="E494" s="34" t="s">
        <v>4170</v>
      </c>
      <c r="F494" s="34" t="s">
        <v>4881</v>
      </c>
      <c r="G494" s="34" t="s">
        <v>4170</v>
      </c>
      <c r="H494" s="34" t="s">
        <v>4170</v>
      </c>
      <c r="I494" s="34" t="s">
        <v>4170</v>
      </c>
      <c r="J494" s="34" t="s">
        <v>4881</v>
      </c>
      <c r="K494" s="34" t="s">
        <v>4170</v>
      </c>
      <c r="L494" s="34" t="s">
        <v>4170</v>
      </c>
      <c r="N494" s="34" t="s">
        <v>3170</v>
      </c>
      <c r="O494" s="34" t="s">
        <v>4170</v>
      </c>
      <c r="P494" s="34" t="s">
        <v>4170</v>
      </c>
      <c r="Q494" s="34" t="s">
        <v>4170</v>
      </c>
      <c r="R494" s="34" t="s">
        <v>4170</v>
      </c>
      <c r="S494" s="34" t="s">
        <v>4170</v>
      </c>
      <c r="T494" s="34" t="s">
        <v>4881</v>
      </c>
      <c r="U494" s="34" t="s">
        <v>4170</v>
      </c>
      <c r="V494" s="34" t="s">
        <v>4170</v>
      </c>
      <c r="W494" s="34" t="s">
        <v>4170</v>
      </c>
      <c r="X494" s="34" t="s">
        <v>4170</v>
      </c>
      <c r="Y494" s="34" t="s">
        <v>4170</v>
      </c>
      <c r="Z494" s="34" t="s">
        <v>4170</v>
      </c>
      <c r="AB494" s="34" t="s">
        <v>3217</v>
      </c>
      <c r="AE494" s="34" t="s">
        <v>3262</v>
      </c>
      <c r="BB494" s="34" t="s">
        <v>3557</v>
      </c>
      <c r="BC494" s="34" t="s">
        <v>4170</v>
      </c>
      <c r="BD494" s="34" t="s">
        <v>4170</v>
      </c>
      <c r="BE494" s="34" t="s">
        <v>4170</v>
      </c>
      <c r="BF494" s="34" t="s">
        <v>4170</v>
      </c>
      <c r="BG494" s="34" t="s">
        <v>4170</v>
      </c>
      <c r="BH494" s="34" t="s">
        <v>4170</v>
      </c>
      <c r="BI494" s="34" t="s">
        <v>4881</v>
      </c>
      <c r="BJ494" s="34" t="s">
        <v>4170</v>
      </c>
      <c r="BR494" s="34" t="s">
        <v>1044</v>
      </c>
      <c r="BS494" s="34" t="s">
        <v>1044</v>
      </c>
      <c r="CR494" s="34" t="s">
        <v>3663</v>
      </c>
      <c r="CU494" s="34" t="s">
        <v>8179</v>
      </c>
      <c r="CV494" s="34" t="s">
        <v>6802</v>
      </c>
      <c r="CW494" s="34" t="s">
        <v>4226</v>
      </c>
      <c r="CX494" s="34" t="s">
        <v>4619</v>
      </c>
      <c r="CY494" s="34" t="s">
        <v>5454</v>
      </c>
      <c r="DC494" s="34" t="s">
        <v>5096</v>
      </c>
      <c r="DE494" s="34" t="s">
        <v>4649</v>
      </c>
      <c r="DF494" s="34" t="s">
        <v>5993</v>
      </c>
    </row>
    <row r="495" spans="1:110">
      <c r="A495" s="34" t="s">
        <v>6801</v>
      </c>
      <c r="B495" s="34" t="s">
        <v>4626</v>
      </c>
      <c r="C495" s="34">
        <v>66</v>
      </c>
      <c r="D495" s="34" t="s">
        <v>440</v>
      </c>
      <c r="E495" s="34" t="s">
        <v>4881</v>
      </c>
      <c r="F495" s="34" t="s">
        <v>4170</v>
      </c>
      <c r="G495" s="34" t="s">
        <v>4881</v>
      </c>
      <c r="H495" s="34" t="s">
        <v>4170</v>
      </c>
      <c r="I495" s="34" t="s">
        <v>4170</v>
      </c>
      <c r="J495" s="34" t="s">
        <v>4170</v>
      </c>
      <c r="K495" s="34" t="s">
        <v>4170</v>
      </c>
      <c r="L495" s="34" t="s">
        <v>4170</v>
      </c>
      <c r="M495" s="34" t="s">
        <v>1044</v>
      </c>
      <c r="N495" s="34" t="s">
        <v>3155</v>
      </c>
      <c r="O495" s="34" t="s">
        <v>4881</v>
      </c>
      <c r="P495" s="34" t="s">
        <v>4170</v>
      </c>
      <c r="Q495" s="34" t="s">
        <v>4170</v>
      </c>
      <c r="R495" s="34" t="s">
        <v>4170</v>
      </c>
      <c r="S495" s="34" t="s">
        <v>4170</v>
      </c>
      <c r="T495" s="34" t="s">
        <v>4170</v>
      </c>
      <c r="U495" s="34" t="s">
        <v>4170</v>
      </c>
      <c r="V495" s="34" t="s">
        <v>4170</v>
      </c>
      <c r="W495" s="34" t="s">
        <v>4170</v>
      </c>
      <c r="X495" s="34" t="s">
        <v>4170</v>
      </c>
      <c r="Y495" s="34" t="s">
        <v>4170</v>
      </c>
      <c r="Z495" s="34" t="s">
        <v>4170</v>
      </c>
      <c r="AB495" s="34" t="s">
        <v>3187</v>
      </c>
      <c r="AD495" s="34" t="s">
        <v>3238</v>
      </c>
      <c r="AG495" s="34" t="s">
        <v>3312</v>
      </c>
      <c r="AH495" s="34" t="s">
        <v>1044</v>
      </c>
      <c r="AI495" s="34" t="s">
        <v>1044</v>
      </c>
      <c r="AJ495" s="34" t="s">
        <v>1044</v>
      </c>
      <c r="AK495" s="34" t="s">
        <v>1044</v>
      </c>
      <c r="AM495" s="34" t="s">
        <v>1044</v>
      </c>
      <c r="AN495" s="34" t="s">
        <v>3312</v>
      </c>
      <c r="AP495" s="34" t="s">
        <v>1044</v>
      </c>
      <c r="AY495" s="34" t="s">
        <v>3487</v>
      </c>
      <c r="BA495" s="34" t="s">
        <v>1044</v>
      </c>
      <c r="BB495" s="34" t="s">
        <v>3557</v>
      </c>
      <c r="BC495" s="34" t="s">
        <v>4170</v>
      </c>
      <c r="BD495" s="34" t="s">
        <v>4170</v>
      </c>
      <c r="BE495" s="34" t="s">
        <v>4170</v>
      </c>
      <c r="BF495" s="34" t="s">
        <v>4170</v>
      </c>
      <c r="BG495" s="34" t="s">
        <v>4170</v>
      </c>
      <c r="BH495" s="34" t="s">
        <v>4170</v>
      </c>
      <c r="BI495" s="34" t="s">
        <v>4881</v>
      </c>
      <c r="BJ495" s="34" t="s">
        <v>4170</v>
      </c>
      <c r="BR495" s="34" t="s">
        <v>1044</v>
      </c>
      <c r="BS495" s="34" t="s">
        <v>1044</v>
      </c>
      <c r="CR495" s="34" t="s">
        <v>3657</v>
      </c>
      <c r="CU495" s="34" t="s">
        <v>8180</v>
      </c>
      <c r="CV495" s="34" t="s">
        <v>6802</v>
      </c>
      <c r="CW495" s="34" t="s">
        <v>4226</v>
      </c>
      <c r="CX495" s="34" t="s">
        <v>4546</v>
      </c>
      <c r="CY495" s="34" t="s">
        <v>5449</v>
      </c>
      <c r="DA495" s="34" t="s">
        <v>4560</v>
      </c>
      <c r="DC495" s="34" t="s">
        <v>5096</v>
      </c>
      <c r="DF495" s="34" t="s">
        <v>5993</v>
      </c>
    </row>
    <row r="496" spans="1:110">
      <c r="A496" s="34" t="s">
        <v>6803</v>
      </c>
      <c r="B496" s="34" t="s">
        <v>4881</v>
      </c>
      <c r="C496" s="34">
        <v>18</v>
      </c>
      <c r="D496" s="34" t="s">
        <v>440</v>
      </c>
      <c r="E496" s="34" t="s">
        <v>4881</v>
      </c>
      <c r="F496" s="34" t="s">
        <v>4170</v>
      </c>
      <c r="G496" s="34" t="s">
        <v>4881</v>
      </c>
      <c r="H496" s="34" t="s">
        <v>4170</v>
      </c>
      <c r="I496" s="34" t="s">
        <v>4170</v>
      </c>
      <c r="J496" s="34" t="s">
        <v>4170</v>
      </c>
      <c r="K496" s="34" t="s">
        <v>4170</v>
      </c>
      <c r="L496" s="34" t="s">
        <v>4881</v>
      </c>
      <c r="M496" s="34" t="s">
        <v>1041</v>
      </c>
      <c r="N496" s="34" t="s">
        <v>3155</v>
      </c>
      <c r="O496" s="34" t="s">
        <v>4881</v>
      </c>
      <c r="P496" s="34" t="s">
        <v>4170</v>
      </c>
      <c r="Q496" s="34" t="s">
        <v>4170</v>
      </c>
      <c r="R496" s="34" t="s">
        <v>4170</v>
      </c>
      <c r="S496" s="34" t="s">
        <v>4170</v>
      </c>
      <c r="T496" s="34" t="s">
        <v>4170</v>
      </c>
      <c r="U496" s="34" t="s">
        <v>4170</v>
      </c>
      <c r="V496" s="34" t="s">
        <v>4170</v>
      </c>
      <c r="W496" s="34" t="s">
        <v>4170</v>
      </c>
      <c r="X496" s="34" t="s">
        <v>4170</v>
      </c>
      <c r="Y496" s="34" t="s">
        <v>4170</v>
      </c>
      <c r="Z496" s="34" t="s">
        <v>4170</v>
      </c>
      <c r="AB496" s="34" t="s">
        <v>3187</v>
      </c>
      <c r="AD496" s="34" t="s">
        <v>3232</v>
      </c>
      <c r="AE496" s="34" t="s">
        <v>3277</v>
      </c>
      <c r="AG496" s="34" t="s">
        <v>3306</v>
      </c>
      <c r="AH496" s="34" t="s">
        <v>1044</v>
      </c>
      <c r="AI496" s="34" t="s">
        <v>1044</v>
      </c>
      <c r="AJ496" s="34" t="s">
        <v>1044</v>
      </c>
      <c r="AK496" s="34" t="s">
        <v>1044</v>
      </c>
      <c r="AM496" s="34" t="s">
        <v>1044</v>
      </c>
      <c r="AN496" s="34" t="s">
        <v>3341</v>
      </c>
      <c r="AP496" s="34" t="s">
        <v>1044</v>
      </c>
      <c r="AY496" s="34" t="s">
        <v>3487</v>
      </c>
      <c r="BA496" s="34" t="s">
        <v>1044</v>
      </c>
      <c r="BB496" s="34" t="s">
        <v>3557</v>
      </c>
      <c r="BC496" s="34" t="s">
        <v>4170</v>
      </c>
      <c r="BD496" s="34" t="s">
        <v>4170</v>
      </c>
      <c r="BE496" s="34" t="s">
        <v>4170</v>
      </c>
      <c r="BF496" s="34" t="s">
        <v>4170</v>
      </c>
      <c r="BG496" s="34" t="s">
        <v>4170</v>
      </c>
      <c r="BH496" s="34" t="s">
        <v>4170</v>
      </c>
      <c r="BI496" s="34" t="s">
        <v>4881</v>
      </c>
      <c r="BJ496" s="34" t="s">
        <v>4170</v>
      </c>
      <c r="BR496" s="34" t="s">
        <v>1044</v>
      </c>
      <c r="BS496" s="34" t="s">
        <v>1044</v>
      </c>
      <c r="CR496" s="34" t="s">
        <v>3657</v>
      </c>
      <c r="CU496" s="34" t="s">
        <v>8181</v>
      </c>
      <c r="CV496" s="34" t="s">
        <v>6804</v>
      </c>
      <c r="CW496" s="34" t="s">
        <v>4226</v>
      </c>
      <c r="CX496" s="34" t="s">
        <v>4539</v>
      </c>
      <c r="CY496" s="34" t="s">
        <v>5446</v>
      </c>
      <c r="CZ496" s="34" t="s">
        <v>4560</v>
      </c>
      <c r="DA496" s="34" t="s">
        <v>4560</v>
      </c>
      <c r="DC496" s="34" t="s">
        <v>5096</v>
      </c>
      <c r="DD496" s="34" t="s">
        <v>6185</v>
      </c>
      <c r="DF496" s="34" t="s">
        <v>5992</v>
      </c>
    </row>
    <row r="497" spans="1:110">
      <c r="A497" s="34" t="s">
        <v>6803</v>
      </c>
      <c r="B497" s="34" t="s">
        <v>4609</v>
      </c>
      <c r="C497" s="34">
        <v>13</v>
      </c>
      <c r="D497" s="34" t="s">
        <v>442</v>
      </c>
      <c r="E497" s="34" t="s">
        <v>4170</v>
      </c>
      <c r="F497" s="34" t="s">
        <v>4881</v>
      </c>
      <c r="G497" s="34" t="s">
        <v>4170</v>
      </c>
      <c r="H497" s="34" t="s">
        <v>4170</v>
      </c>
      <c r="I497" s="34" t="s">
        <v>4170</v>
      </c>
      <c r="J497" s="34" t="s">
        <v>4881</v>
      </c>
      <c r="K497" s="34" t="s">
        <v>4170</v>
      </c>
      <c r="L497" s="34" t="s">
        <v>4170</v>
      </c>
      <c r="N497" s="34" t="s">
        <v>3155</v>
      </c>
      <c r="O497" s="34" t="s">
        <v>4881</v>
      </c>
      <c r="P497" s="34" t="s">
        <v>4170</v>
      </c>
      <c r="Q497" s="34" t="s">
        <v>4170</v>
      </c>
      <c r="R497" s="34" t="s">
        <v>4170</v>
      </c>
      <c r="S497" s="34" t="s">
        <v>4170</v>
      </c>
      <c r="T497" s="34" t="s">
        <v>4170</v>
      </c>
      <c r="U497" s="34" t="s">
        <v>4170</v>
      </c>
      <c r="V497" s="34" t="s">
        <v>4170</v>
      </c>
      <c r="W497" s="34" t="s">
        <v>4170</v>
      </c>
      <c r="X497" s="34" t="s">
        <v>4170</v>
      </c>
      <c r="Y497" s="34" t="s">
        <v>4170</v>
      </c>
      <c r="Z497" s="34" t="s">
        <v>4170</v>
      </c>
      <c r="AB497" s="34" t="s">
        <v>3187</v>
      </c>
      <c r="AE497" s="34" t="s">
        <v>3262</v>
      </c>
      <c r="BB497" s="34" t="s">
        <v>3557</v>
      </c>
      <c r="BC497" s="34" t="s">
        <v>4170</v>
      </c>
      <c r="BD497" s="34" t="s">
        <v>4170</v>
      </c>
      <c r="BE497" s="34" t="s">
        <v>4170</v>
      </c>
      <c r="BF497" s="34" t="s">
        <v>4170</v>
      </c>
      <c r="BG497" s="34" t="s">
        <v>4170</v>
      </c>
      <c r="BH497" s="34" t="s">
        <v>4170</v>
      </c>
      <c r="BI497" s="34" t="s">
        <v>4881</v>
      </c>
      <c r="BJ497" s="34" t="s">
        <v>4170</v>
      </c>
      <c r="BR497" s="34" t="s">
        <v>1044</v>
      </c>
      <c r="BS497" s="34" t="s">
        <v>1044</v>
      </c>
      <c r="CR497" s="34" t="s">
        <v>3657</v>
      </c>
      <c r="CU497" s="34" t="s">
        <v>8182</v>
      </c>
      <c r="CV497" s="34" t="s">
        <v>6804</v>
      </c>
      <c r="CW497" s="34" t="s">
        <v>4226</v>
      </c>
      <c r="CX497" s="34" t="s">
        <v>4611</v>
      </c>
      <c r="CY497" s="34" t="s">
        <v>5451</v>
      </c>
      <c r="DC497" s="34" t="s">
        <v>5096</v>
      </c>
      <c r="DE497" s="34" t="s">
        <v>4649</v>
      </c>
      <c r="DF497" s="34" t="s">
        <v>5992</v>
      </c>
    </row>
    <row r="498" spans="1:110">
      <c r="A498" s="34" t="s">
        <v>6803</v>
      </c>
      <c r="B498" s="34" t="s">
        <v>4848</v>
      </c>
      <c r="C498" s="34">
        <v>38</v>
      </c>
      <c r="D498" s="34" t="s">
        <v>440</v>
      </c>
      <c r="E498" s="34" t="s">
        <v>4881</v>
      </c>
      <c r="F498" s="34" t="s">
        <v>4170</v>
      </c>
      <c r="G498" s="34" t="s">
        <v>4881</v>
      </c>
      <c r="H498" s="34" t="s">
        <v>4170</v>
      </c>
      <c r="I498" s="34" t="s">
        <v>4170</v>
      </c>
      <c r="J498" s="34" t="s">
        <v>4170</v>
      </c>
      <c r="K498" s="34" t="s">
        <v>4170</v>
      </c>
      <c r="L498" s="34" t="s">
        <v>4881</v>
      </c>
      <c r="M498" s="34" t="s">
        <v>1041</v>
      </c>
      <c r="N498" s="34" t="s">
        <v>3155</v>
      </c>
      <c r="O498" s="34" t="s">
        <v>4881</v>
      </c>
      <c r="P498" s="34" t="s">
        <v>4170</v>
      </c>
      <c r="Q498" s="34" t="s">
        <v>4170</v>
      </c>
      <c r="R498" s="34" t="s">
        <v>4170</v>
      </c>
      <c r="S498" s="34" t="s">
        <v>4170</v>
      </c>
      <c r="T498" s="34" t="s">
        <v>4170</v>
      </c>
      <c r="U498" s="34" t="s">
        <v>4170</v>
      </c>
      <c r="V498" s="34" t="s">
        <v>4170</v>
      </c>
      <c r="W498" s="34" t="s">
        <v>4170</v>
      </c>
      <c r="X498" s="34" t="s">
        <v>4170</v>
      </c>
      <c r="Y498" s="34" t="s">
        <v>4170</v>
      </c>
      <c r="Z498" s="34" t="s">
        <v>4170</v>
      </c>
      <c r="AB498" s="34" t="s">
        <v>3187</v>
      </c>
      <c r="AD498" s="34" t="s">
        <v>3244</v>
      </c>
      <c r="AG498" s="34" t="s">
        <v>3291</v>
      </c>
      <c r="AH498" s="34" t="s">
        <v>1041</v>
      </c>
      <c r="AI498" s="34" t="s">
        <v>1044</v>
      </c>
      <c r="AJ498" s="34" t="s">
        <v>1044</v>
      </c>
      <c r="AQ498" s="34" t="s">
        <v>3390</v>
      </c>
      <c r="AS498" s="34" t="s">
        <v>3409</v>
      </c>
      <c r="AU498" s="34" t="s">
        <v>3435</v>
      </c>
      <c r="AV498" s="34" t="s">
        <v>154</v>
      </c>
      <c r="AW498" s="34" t="s">
        <v>3452</v>
      </c>
      <c r="AX498" s="34" t="s">
        <v>3476</v>
      </c>
      <c r="AY498" s="34" t="s">
        <v>3487</v>
      </c>
      <c r="BB498" s="34" t="s">
        <v>3557</v>
      </c>
      <c r="BC498" s="34" t="s">
        <v>4170</v>
      </c>
      <c r="BD498" s="34" t="s">
        <v>4170</v>
      </c>
      <c r="BE498" s="34" t="s">
        <v>4170</v>
      </c>
      <c r="BF498" s="34" t="s">
        <v>4170</v>
      </c>
      <c r="BG498" s="34" t="s">
        <v>4170</v>
      </c>
      <c r="BH498" s="34" t="s">
        <v>4170</v>
      </c>
      <c r="BI498" s="34" t="s">
        <v>4881</v>
      </c>
      <c r="BJ498" s="34" t="s">
        <v>4170</v>
      </c>
      <c r="BR498" s="34" t="s">
        <v>1044</v>
      </c>
      <c r="BS498" s="34" t="s">
        <v>1044</v>
      </c>
      <c r="CR498" s="34" t="s">
        <v>3654</v>
      </c>
      <c r="CU498" s="34" t="s">
        <v>8183</v>
      </c>
      <c r="CV498" s="34" t="s">
        <v>6804</v>
      </c>
      <c r="CW498" s="34" t="s">
        <v>4226</v>
      </c>
      <c r="CX498" s="34" t="s">
        <v>4542</v>
      </c>
      <c r="CY498" s="34" t="s">
        <v>5447</v>
      </c>
      <c r="DA498" s="34" t="s">
        <v>4556</v>
      </c>
      <c r="DC498" s="34" t="s">
        <v>5096</v>
      </c>
      <c r="DF498" s="34" t="s">
        <v>5992</v>
      </c>
    </row>
    <row r="499" spans="1:110">
      <c r="A499" s="34" t="s">
        <v>6805</v>
      </c>
      <c r="B499" s="34" t="s">
        <v>4881</v>
      </c>
      <c r="C499" s="34">
        <v>30</v>
      </c>
      <c r="D499" s="34" t="s">
        <v>442</v>
      </c>
      <c r="E499" s="34" t="s">
        <v>4170</v>
      </c>
      <c r="F499" s="34" t="s">
        <v>4881</v>
      </c>
      <c r="G499" s="34" t="s">
        <v>4170</v>
      </c>
      <c r="H499" s="34" t="s">
        <v>4881</v>
      </c>
      <c r="I499" s="34" t="s">
        <v>4170</v>
      </c>
      <c r="J499" s="34" t="s">
        <v>4170</v>
      </c>
      <c r="K499" s="34" t="s">
        <v>4170</v>
      </c>
      <c r="L499" s="34" t="s">
        <v>4170</v>
      </c>
      <c r="M499" s="34" t="s">
        <v>1041</v>
      </c>
      <c r="N499" s="34" t="s">
        <v>3155</v>
      </c>
      <c r="O499" s="34" t="s">
        <v>4881</v>
      </c>
      <c r="P499" s="34" t="s">
        <v>4170</v>
      </c>
      <c r="Q499" s="34" t="s">
        <v>4170</v>
      </c>
      <c r="R499" s="34" t="s">
        <v>4170</v>
      </c>
      <c r="S499" s="34" t="s">
        <v>4170</v>
      </c>
      <c r="T499" s="34" t="s">
        <v>4170</v>
      </c>
      <c r="U499" s="34" t="s">
        <v>4170</v>
      </c>
      <c r="V499" s="34" t="s">
        <v>4170</v>
      </c>
      <c r="W499" s="34" t="s">
        <v>4170</v>
      </c>
      <c r="X499" s="34" t="s">
        <v>4170</v>
      </c>
      <c r="Y499" s="34" t="s">
        <v>4170</v>
      </c>
      <c r="Z499" s="34" t="s">
        <v>4170</v>
      </c>
      <c r="AB499" s="34" t="s">
        <v>3187</v>
      </c>
      <c r="AD499" s="34" t="s">
        <v>3238</v>
      </c>
      <c r="AG499" s="34" t="s">
        <v>3297</v>
      </c>
      <c r="AH499" s="34" t="s">
        <v>1044</v>
      </c>
      <c r="AI499" s="34" t="s">
        <v>1044</v>
      </c>
      <c r="AJ499" s="34" t="s">
        <v>1044</v>
      </c>
      <c r="AK499" s="34" t="s">
        <v>1041</v>
      </c>
      <c r="AL499" s="34" t="s">
        <v>452</v>
      </c>
      <c r="AQ499" s="34" t="s">
        <v>3375</v>
      </c>
      <c r="AS499" s="34" t="s">
        <v>3423</v>
      </c>
      <c r="AU499" s="34" t="s">
        <v>3432</v>
      </c>
      <c r="AV499" s="34" t="s">
        <v>154</v>
      </c>
      <c r="AW499" s="34" t="s">
        <v>3467</v>
      </c>
      <c r="AX499" s="34" t="s">
        <v>3476</v>
      </c>
      <c r="AY499" s="34" t="s">
        <v>3487</v>
      </c>
      <c r="BB499" s="34" t="s">
        <v>3557</v>
      </c>
      <c r="BC499" s="34" t="s">
        <v>4170</v>
      </c>
      <c r="BD499" s="34" t="s">
        <v>4170</v>
      </c>
      <c r="BE499" s="34" t="s">
        <v>4170</v>
      </c>
      <c r="BF499" s="34" t="s">
        <v>4170</v>
      </c>
      <c r="BG499" s="34" t="s">
        <v>4170</v>
      </c>
      <c r="BH499" s="34" t="s">
        <v>4170</v>
      </c>
      <c r="BI499" s="34" t="s">
        <v>4881</v>
      </c>
      <c r="BJ499" s="34" t="s">
        <v>4170</v>
      </c>
      <c r="BR499" s="34" t="s">
        <v>1044</v>
      </c>
      <c r="BS499" s="34" t="s">
        <v>1044</v>
      </c>
      <c r="CR499" s="34" t="s">
        <v>3657</v>
      </c>
      <c r="CU499" s="34" t="s">
        <v>8184</v>
      </c>
      <c r="CV499" s="34" t="s">
        <v>6806</v>
      </c>
      <c r="CW499" s="34" t="s">
        <v>4226</v>
      </c>
      <c r="CX499" s="34" t="s">
        <v>4539</v>
      </c>
      <c r="CY499" s="34" t="s">
        <v>5452</v>
      </c>
      <c r="CZ499" s="34" t="s">
        <v>4556</v>
      </c>
      <c r="DA499" s="34" t="s">
        <v>4556</v>
      </c>
      <c r="DC499" s="34" t="s">
        <v>5096</v>
      </c>
      <c r="DF499" s="34" t="s">
        <v>5993</v>
      </c>
    </row>
    <row r="500" spans="1:110">
      <c r="A500" s="34" t="s">
        <v>6805</v>
      </c>
      <c r="B500" s="34" t="s">
        <v>4609</v>
      </c>
      <c r="C500" s="34">
        <v>2</v>
      </c>
      <c r="D500" s="34" t="s">
        <v>442</v>
      </c>
      <c r="E500" s="34" t="s">
        <v>4170</v>
      </c>
      <c r="F500" s="34" t="s">
        <v>4881</v>
      </c>
      <c r="G500" s="34" t="s">
        <v>4170</v>
      </c>
      <c r="H500" s="34" t="s">
        <v>4170</v>
      </c>
      <c r="I500" s="34" t="s">
        <v>4170</v>
      </c>
      <c r="J500" s="34" t="s">
        <v>4881</v>
      </c>
      <c r="K500" s="34" t="s">
        <v>4170</v>
      </c>
      <c r="L500" s="34" t="s">
        <v>4170</v>
      </c>
      <c r="N500" s="34" t="s">
        <v>3155</v>
      </c>
      <c r="O500" s="34" t="s">
        <v>4881</v>
      </c>
      <c r="P500" s="34" t="s">
        <v>4170</v>
      </c>
      <c r="Q500" s="34" t="s">
        <v>4170</v>
      </c>
      <c r="R500" s="34" t="s">
        <v>4170</v>
      </c>
      <c r="S500" s="34" t="s">
        <v>4170</v>
      </c>
      <c r="T500" s="34" t="s">
        <v>4170</v>
      </c>
      <c r="U500" s="34" t="s">
        <v>4170</v>
      </c>
      <c r="V500" s="34" t="s">
        <v>4170</v>
      </c>
      <c r="W500" s="34" t="s">
        <v>4170</v>
      </c>
      <c r="X500" s="34" t="s">
        <v>4170</v>
      </c>
      <c r="Y500" s="34" t="s">
        <v>4170</v>
      </c>
      <c r="Z500" s="34" t="s">
        <v>4170</v>
      </c>
      <c r="AB500" s="34" t="s">
        <v>3187</v>
      </c>
      <c r="BR500" s="34" t="s">
        <v>1044</v>
      </c>
      <c r="BS500" s="34" t="s">
        <v>1041</v>
      </c>
      <c r="BT500" s="34" t="s">
        <v>1041</v>
      </c>
      <c r="BW500" s="34" t="s">
        <v>1041</v>
      </c>
      <c r="CQ500" s="34" t="s">
        <v>3645</v>
      </c>
      <c r="CR500" s="34" t="s">
        <v>3657</v>
      </c>
      <c r="CU500" s="34" t="s">
        <v>8185</v>
      </c>
      <c r="CV500" s="34" t="s">
        <v>6806</v>
      </c>
      <c r="CW500" s="34" t="s">
        <v>4226</v>
      </c>
      <c r="CX500" s="34" t="s">
        <v>4608</v>
      </c>
      <c r="CY500" s="34" t="s">
        <v>5450</v>
      </c>
      <c r="DF500" s="34" t="s">
        <v>5993</v>
      </c>
    </row>
    <row r="501" spans="1:110">
      <c r="A501" s="34" t="s">
        <v>6805</v>
      </c>
      <c r="B501" s="34" t="s">
        <v>4848</v>
      </c>
      <c r="C501" s="34">
        <v>28</v>
      </c>
      <c r="D501" s="34" t="s">
        <v>440</v>
      </c>
      <c r="E501" s="34" t="s">
        <v>4881</v>
      </c>
      <c r="F501" s="34" t="s">
        <v>4170</v>
      </c>
      <c r="G501" s="34" t="s">
        <v>4881</v>
      </c>
      <c r="H501" s="34" t="s">
        <v>4170</v>
      </c>
      <c r="I501" s="34" t="s">
        <v>4170</v>
      </c>
      <c r="J501" s="34" t="s">
        <v>4170</v>
      </c>
      <c r="K501" s="34" t="s">
        <v>4170</v>
      </c>
      <c r="L501" s="34" t="s">
        <v>4881</v>
      </c>
      <c r="M501" s="34" t="s">
        <v>1041</v>
      </c>
      <c r="N501" s="34" t="s">
        <v>3155</v>
      </c>
      <c r="O501" s="34" t="s">
        <v>4881</v>
      </c>
      <c r="P501" s="34" t="s">
        <v>4170</v>
      </c>
      <c r="Q501" s="34" t="s">
        <v>4170</v>
      </c>
      <c r="R501" s="34" t="s">
        <v>4170</v>
      </c>
      <c r="S501" s="34" t="s">
        <v>4170</v>
      </c>
      <c r="T501" s="34" t="s">
        <v>4170</v>
      </c>
      <c r="U501" s="34" t="s">
        <v>4170</v>
      </c>
      <c r="V501" s="34" t="s">
        <v>4170</v>
      </c>
      <c r="W501" s="34" t="s">
        <v>4170</v>
      </c>
      <c r="X501" s="34" t="s">
        <v>4170</v>
      </c>
      <c r="Y501" s="34" t="s">
        <v>4170</v>
      </c>
      <c r="Z501" s="34" t="s">
        <v>4170</v>
      </c>
      <c r="AB501" s="34" t="s">
        <v>3187</v>
      </c>
      <c r="AD501" s="34" t="s">
        <v>3247</v>
      </c>
      <c r="AE501" s="34" t="s">
        <v>3253</v>
      </c>
      <c r="AG501" s="34" t="s">
        <v>3291</v>
      </c>
      <c r="AH501" s="34" t="s">
        <v>1041</v>
      </c>
      <c r="AI501" s="34" t="s">
        <v>1044</v>
      </c>
      <c r="AJ501" s="34" t="s">
        <v>1044</v>
      </c>
      <c r="AQ501" s="34" t="s">
        <v>3384</v>
      </c>
      <c r="AS501" s="34" t="s">
        <v>3409</v>
      </c>
      <c r="AU501" s="34" t="s">
        <v>3435</v>
      </c>
      <c r="AV501" s="34" t="s">
        <v>3449</v>
      </c>
      <c r="AW501" s="34" t="s">
        <v>3461</v>
      </c>
      <c r="AX501" s="34" t="s">
        <v>3476</v>
      </c>
      <c r="AY501" s="34" t="s">
        <v>3487</v>
      </c>
      <c r="BB501" s="34" t="s">
        <v>3557</v>
      </c>
      <c r="BC501" s="34" t="s">
        <v>4170</v>
      </c>
      <c r="BD501" s="34" t="s">
        <v>4170</v>
      </c>
      <c r="BE501" s="34" t="s">
        <v>4170</v>
      </c>
      <c r="BF501" s="34" t="s">
        <v>4170</v>
      </c>
      <c r="BG501" s="34" t="s">
        <v>4170</v>
      </c>
      <c r="BH501" s="34" t="s">
        <v>4170</v>
      </c>
      <c r="BI501" s="34" t="s">
        <v>4881</v>
      </c>
      <c r="BJ501" s="34" t="s">
        <v>4170</v>
      </c>
      <c r="BR501" s="34" t="s">
        <v>1044</v>
      </c>
      <c r="BS501" s="34" t="s">
        <v>1041</v>
      </c>
      <c r="BT501" s="34" t="s">
        <v>1041</v>
      </c>
      <c r="BW501" s="34" t="s">
        <v>1041</v>
      </c>
      <c r="CQ501" s="34" t="s">
        <v>3645</v>
      </c>
      <c r="CR501" s="34" t="s">
        <v>3657</v>
      </c>
      <c r="CU501" s="34" t="s">
        <v>8186</v>
      </c>
      <c r="CV501" s="34" t="s">
        <v>6806</v>
      </c>
      <c r="CW501" s="34" t="s">
        <v>4226</v>
      </c>
      <c r="CX501" s="34" t="s">
        <v>4539</v>
      </c>
      <c r="CY501" s="34" t="s">
        <v>5446</v>
      </c>
      <c r="DA501" s="34" t="s">
        <v>4556</v>
      </c>
      <c r="DC501" s="34" t="s">
        <v>5096</v>
      </c>
      <c r="DD501" s="34" t="s">
        <v>6185</v>
      </c>
      <c r="DF501" s="34" t="s">
        <v>5993</v>
      </c>
    </row>
    <row r="502" spans="1:110">
      <c r="A502" s="34" t="s">
        <v>6807</v>
      </c>
      <c r="B502" s="34" t="s">
        <v>4881</v>
      </c>
      <c r="C502" s="34">
        <v>22</v>
      </c>
      <c r="D502" s="34" t="s">
        <v>442</v>
      </c>
      <c r="E502" s="34" t="s">
        <v>4170</v>
      </c>
      <c r="F502" s="34" t="s">
        <v>4881</v>
      </c>
      <c r="G502" s="34" t="s">
        <v>4170</v>
      </c>
      <c r="H502" s="34" t="s">
        <v>4881</v>
      </c>
      <c r="I502" s="34" t="s">
        <v>4170</v>
      </c>
      <c r="J502" s="34" t="s">
        <v>4170</v>
      </c>
      <c r="K502" s="34" t="s">
        <v>4170</v>
      </c>
      <c r="L502" s="34" t="s">
        <v>4170</v>
      </c>
      <c r="M502" s="34" t="s">
        <v>1041</v>
      </c>
      <c r="N502" s="34" t="s">
        <v>3155</v>
      </c>
      <c r="O502" s="34" t="s">
        <v>4881</v>
      </c>
      <c r="P502" s="34" t="s">
        <v>4170</v>
      </c>
      <c r="Q502" s="34" t="s">
        <v>4170</v>
      </c>
      <c r="R502" s="34" t="s">
        <v>4170</v>
      </c>
      <c r="S502" s="34" t="s">
        <v>4170</v>
      </c>
      <c r="T502" s="34" t="s">
        <v>4170</v>
      </c>
      <c r="U502" s="34" t="s">
        <v>4170</v>
      </c>
      <c r="V502" s="34" t="s">
        <v>4170</v>
      </c>
      <c r="W502" s="34" t="s">
        <v>4170</v>
      </c>
      <c r="X502" s="34" t="s">
        <v>4170</v>
      </c>
      <c r="Y502" s="34" t="s">
        <v>4170</v>
      </c>
      <c r="Z502" s="34" t="s">
        <v>4170</v>
      </c>
      <c r="AB502" s="34" t="s">
        <v>3187</v>
      </c>
      <c r="AD502" s="34" t="s">
        <v>3235</v>
      </c>
      <c r="AE502" s="34" t="s">
        <v>3253</v>
      </c>
      <c r="AG502" s="34" t="s">
        <v>3291</v>
      </c>
      <c r="AH502" s="34" t="s">
        <v>1041</v>
      </c>
      <c r="AI502" s="34" t="s">
        <v>1044</v>
      </c>
      <c r="AJ502" s="34" t="s">
        <v>1044</v>
      </c>
      <c r="AQ502" s="34" t="s">
        <v>3384</v>
      </c>
      <c r="AS502" s="34" t="s">
        <v>3409</v>
      </c>
      <c r="AU502" s="34" t="s">
        <v>3441</v>
      </c>
      <c r="AV502" s="34" t="s">
        <v>3449</v>
      </c>
      <c r="AW502" s="34" t="s">
        <v>3461</v>
      </c>
      <c r="AX502" s="34" t="s">
        <v>3476</v>
      </c>
      <c r="AY502" s="34" t="s">
        <v>3508</v>
      </c>
      <c r="BB502" s="34" t="s">
        <v>3557</v>
      </c>
      <c r="BC502" s="34" t="s">
        <v>4170</v>
      </c>
      <c r="BD502" s="34" t="s">
        <v>4170</v>
      </c>
      <c r="BE502" s="34" t="s">
        <v>4170</v>
      </c>
      <c r="BF502" s="34" t="s">
        <v>4170</v>
      </c>
      <c r="BG502" s="34" t="s">
        <v>4170</v>
      </c>
      <c r="BH502" s="34" t="s">
        <v>4170</v>
      </c>
      <c r="BI502" s="34" t="s">
        <v>4881</v>
      </c>
      <c r="BJ502" s="34" t="s">
        <v>4170</v>
      </c>
      <c r="BR502" s="34" t="s">
        <v>1044</v>
      </c>
      <c r="BS502" s="34" t="s">
        <v>1044</v>
      </c>
      <c r="CR502" s="34" t="s">
        <v>3657</v>
      </c>
      <c r="CU502" s="34" t="s">
        <v>8187</v>
      </c>
      <c r="CV502" s="34" t="s">
        <v>6809</v>
      </c>
      <c r="CW502" s="34" t="s">
        <v>4226</v>
      </c>
      <c r="CX502" s="34" t="s">
        <v>4539</v>
      </c>
      <c r="CY502" s="34" t="s">
        <v>5452</v>
      </c>
      <c r="CZ502" s="34" t="s">
        <v>4556</v>
      </c>
      <c r="DA502" s="34" t="s">
        <v>4556</v>
      </c>
      <c r="DC502" s="34" t="s">
        <v>5096</v>
      </c>
      <c r="DD502" s="34" t="s">
        <v>6185</v>
      </c>
      <c r="DF502" s="34" t="s">
        <v>5992</v>
      </c>
    </row>
    <row r="503" spans="1:110">
      <c r="A503" s="34" t="s">
        <v>6810</v>
      </c>
      <c r="B503" s="34" t="s">
        <v>4881</v>
      </c>
      <c r="C503" s="34">
        <v>68</v>
      </c>
      <c r="D503" s="34" t="s">
        <v>440</v>
      </c>
      <c r="E503" s="34" t="s">
        <v>4881</v>
      </c>
      <c r="F503" s="34" t="s">
        <v>4170</v>
      </c>
      <c r="G503" s="34" t="s">
        <v>4881</v>
      </c>
      <c r="H503" s="34" t="s">
        <v>4170</v>
      </c>
      <c r="I503" s="34" t="s">
        <v>4170</v>
      </c>
      <c r="J503" s="34" t="s">
        <v>4170</v>
      </c>
      <c r="K503" s="34" t="s">
        <v>4170</v>
      </c>
      <c r="L503" s="34" t="s">
        <v>4170</v>
      </c>
      <c r="M503" s="34" t="s">
        <v>1041</v>
      </c>
      <c r="N503" s="34" t="s">
        <v>3155</v>
      </c>
      <c r="O503" s="34" t="s">
        <v>4881</v>
      </c>
      <c r="P503" s="34" t="s">
        <v>4170</v>
      </c>
      <c r="Q503" s="34" t="s">
        <v>4170</v>
      </c>
      <c r="R503" s="34" t="s">
        <v>4170</v>
      </c>
      <c r="S503" s="34" t="s">
        <v>4170</v>
      </c>
      <c r="T503" s="34" t="s">
        <v>4170</v>
      </c>
      <c r="U503" s="34" t="s">
        <v>4170</v>
      </c>
      <c r="V503" s="34" t="s">
        <v>4170</v>
      </c>
      <c r="W503" s="34" t="s">
        <v>4170</v>
      </c>
      <c r="X503" s="34" t="s">
        <v>4170</v>
      </c>
      <c r="Y503" s="34" t="s">
        <v>4170</v>
      </c>
      <c r="Z503" s="34" t="s">
        <v>4170</v>
      </c>
      <c r="AB503" s="34" t="s">
        <v>3187</v>
      </c>
      <c r="AD503" s="34" t="s">
        <v>3244</v>
      </c>
      <c r="AG503" s="34" t="s">
        <v>3312</v>
      </c>
      <c r="AH503" s="34" t="s">
        <v>1044</v>
      </c>
      <c r="AI503" s="34" t="s">
        <v>1044</v>
      </c>
      <c r="AJ503" s="34" t="s">
        <v>1044</v>
      </c>
      <c r="AK503" s="34" t="s">
        <v>1044</v>
      </c>
      <c r="AM503" s="34" t="s">
        <v>1044</v>
      </c>
      <c r="AN503" s="34" t="s">
        <v>3312</v>
      </c>
      <c r="AP503" s="34" t="s">
        <v>1044</v>
      </c>
      <c r="AY503" s="34" t="s">
        <v>3487</v>
      </c>
      <c r="BA503" s="34" t="s">
        <v>1044</v>
      </c>
      <c r="BB503" s="34" t="s">
        <v>3557</v>
      </c>
      <c r="BC503" s="34" t="s">
        <v>4170</v>
      </c>
      <c r="BD503" s="34" t="s">
        <v>4170</v>
      </c>
      <c r="BE503" s="34" t="s">
        <v>4170</v>
      </c>
      <c r="BF503" s="34" t="s">
        <v>4170</v>
      </c>
      <c r="BG503" s="34" t="s">
        <v>4170</v>
      </c>
      <c r="BH503" s="34" t="s">
        <v>4170</v>
      </c>
      <c r="BI503" s="34" t="s">
        <v>4881</v>
      </c>
      <c r="BJ503" s="34" t="s">
        <v>4170</v>
      </c>
      <c r="BR503" s="34" t="s">
        <v>1041</v>
      </c>
      <c r="BS503" s="34" t="s">
        <v>1041</v>
      </c>
      <c r="BT503" s="34" t="s">
        <v>1041</v>
      </c>
      <c r="BW503" s="34" t="s">
        <v>1041</v>
      </c>
      <c r="CQ503" s="34" t="s">
        <v>3645</v>
      </c>
      <c r="CR503" s="34" t="s">
        <v>3657</v>
      </c>
      <c r="CU503" s="34" t="s">
        <v>8188</v>
      </c>
      <c r="CV503" s="34" t="s">
        <v>6812</v>
      </c>
      <c r="CW503" s="34" t="s">
        <v>4226</v>
      </c>
      <c r="CX503" s="34" t="s">
        <v>4546</v>
      </c>
      <c r="CY503" s="34" t="s">
        <v>5449</v>
      </c>
      <c r="CZ503" s="34" t="s">
        <v>4560</v>
      </c>
      <c r="DA503" s="34" t="s">
        <v>4560</v>
      </c>
      <c r="DC503" s="34" t="s">
        <v>5096</v>
      </c>
      <c r="DF503" s="34" t="s">
        <v>5992</v>
      </c>
    </row>
    <row r="504" spans="1:110">
      <c r="A504" s="34" t="s">
        <v>6810</v>
      </c>
      <c r="B504" s="34" t="s">
        <v>4609</v>
      </c>
      <c r="C504" s="34">
        <v>6</v>
      </c>
      <c r="D504" s="34" t="s">
        <v>442</v>
      </c>
      <c r="E504" s="34" t="s">
        <v>4170</v>
      </c>
      <c r="F504" s="34" t="s">
        <v>4881</v>
      </c>
      <c r="G504" s="34" t="s">
        <v>4170</v>
      </c>
      <c r="H504" s="34" t="s">
        <v>4170</v>
      </c>
      <c r="I504" s="34" t="s">
        <v>4170</v>
      </c>
      <c r="J504" s="34" t="s">
        <v>4881</v>
      </c>
      <c r="K504" s="34" t="s">
        <v>4170</v>
      </c>
      <c r="L504" s="34" t="s">
        <v>4170</v>
      </c>
      <c r="N504" s="34" t="s">
        <v>3155</v>
      </c>
      <c r="O504" s="34" t="s">
        <v>4881</v>
      </c>
      <c r="P504" s="34" t="s">
        <v>4170</v>
      </c>
      <c r="Q504" s="34" t="s">
        <v>4170</v>
      </c>
      <c r="R504" s="34" t="s">
        <v>4170</v>
      </c>
      <c r="S504" s="34" t="s">
        <v>4170</v>
      </c>
      <c r="T504" s="34" t="s">
        <v>4170</v>
      </c>
      <c r="U504" s="34" t="s">
        <v>4170</v>
      </c>
      <c r="V504" s="34" t="s">
        <v>4170</v>
      </c>
      <c r="W504" s="34" t="s">
        <v>4170</v>
      </c>
      <c r="X504" s="34" t="s">
        <v>4170</v>
      </c>
      <c r="Y504" s="34" t="s">
        <v>4170</v>
      </c>
      <c r="Z504" s="34" t="s">
        <v>4170</v>
      </c>
      <c r="AB504" s="34" t="s">
        <v>3187</v>
      </c>
      <c r="AE504" s="34" t="s">
        <v>3256</v>
      </c>
      <c r="BB504" s="34" t="s">
        <v>3557</v>
      </c>
      <c r="BC504" s="34" t="s">
        <v>4170</v>
      </c>
      <c r="BD504" s="34" t="s">
        <v>4170</v>
      </c>
      <c r="BE504" s="34" t="s">
        <v>4170</v>
      </c>
      <c r="BF504" s="34" t="s">
        <v>4170</v>
      </c>
      <c r="BG504" s="34" t="s">
        <v>4170</v>
      </c>
      <c r="BH504" s="34" t="s">
        <v>4170</v>
      </c>
      <c r="BI504" s="34" t="s">
        <v>4881</v>
      </c>
      <c r="BJ504" s="34" t="s">
        <v>4170</v>
      </c>
      <c r="BR504" s="34" t="s">
        <v>1044</v>
      </c>
      <c r="BS504" s="34" t="s">
        <v>1044</v>
      </c>
      <c r="CR504" s="34" t="s">
        <v>3657</v>
      </c>
      <c r="CU504" s="34" t="s">
        <v>8189</v>
      </c>
      <c r="CV504" s="34" t="s">
        <v>6812</v>
      </c>
      <c r="CW504" s="34" t="s">
        <v>4226</v>
      </c>
      <c r="CX504" s="34" t="s">
        <v>4619</v>
      </c>
      <c r="CY504" s="34" t="s">
        <v>5454</v>
      </c>
      <c r="DC504" s="34" t="s">
        <v>5096</v>
      </c>
      <c r="DE504" s="34" t="s">
        <v>4649</v>
      </c>
      <c r="DF504" s="34" t="s">
        <v>5992</v>
      </c>
    </row>
    <row r="505" spans="1:110">
      <c r="A505" s="34" t="s">
        <v>6810</v>
      </c>
      <c r="B505" s="34" t="s">
        <v>4848</v>
      </c>
      <c r="C505" s="34">
        <v>6</v>
      </c>
      <c r="D505" s="34" t="s">
        <v>440</v>
      </c>
      <c r="E505" s="34" t="s">
        <v>4881</v>
      </c>
      <c r="F505" s="34" t="s">
        <v>4170</v>
      </c>
      <c r="G505" s="34" t="s">
        <v>4170</v>
      </c>
      <c r="H505" s="34" t="s">
        <v>4170</v>
      </c>
      <c r="I505" s="34" t="s">
        <v>4881</v>
      </c>
      <c r="J505" s="34" t="s">
        <v>4170</v>
      </c>
      <c r="K505" s="34" t="s">
        <v>4170</v>
      </c>
      <c r="L505" s="34" t="s">
        <v>4170</v>
      </c>
      <c r="N505" s="34" t="s">
        <v>3155</v>
      </c>
      <c r="O505" s="34" t="s">
        <v>4881</v>
      </c>
      <c r="P505" s="34" t="s">
        <v>4170</v>
      </c>
      <c r="Q505" s="34" t="s">
        <v>4170</v>
      </c>
      <c r="R505" s="34" t="s">
        <v>4170</v>
      </c>
      <c r="S505" s="34" t="s">
        <v>4170</v>
      </c>
      <c r="T505" s="34" t="s">
        <v>4170</v>
      </c>
      <c r="U505" s="34" t="s">
        <v>4170</v>
      </c>
      <c r="V505" s="34" t="s">
        <v>4170</v>
      </c>
      <c r="W505" s="34" t="s">
        <v>4170</v>
      </c>
      <c r="X505" s="34" t="s">
        <v>4170</v>
      </c>
      <c r="Y505" s="34" t="s">
        <v>4170</v>
      </c>
      <c r="Z505" s="34" t="s">
        <v>4170</v>
      </c>
      <c r="AB505" s="34" t="s">
        <v>3187</v>
      </c>
      <c r="AE505" s="34" t="s">
        <v>3256</v>
      </c>
      <c r="BB505" s="34" t="s">
        <v>3557</v>
      </c>
      <c r="BC505" s="34" t="s">
        <v>4170</v>
      </c>
      <c r="BD505" s="34" t="s">
        <v>4170</v>
      </c>
      <c r="BE505" s="34" t="s">
        <v>4170</v>
      </c>
      <c r="BF505" s="34" t="s">
        <v>4170</v>
      </c>
      <c r="BG505" s="34" t="s">
        <v>4170</v>
      </c>
      <c r="BH505" s="34" t="s">
        <v>4170</v>
      </c>
      <c r="BI505" s="34" t="s">
        <v>4881</v>
      </c>
      <c r="BJ505" s="34" t="s">
        <v>4170</v>
      </c>
      <c r="BR505" s="34" t="s">
        <v>1044</v>
      </c>
      <c r="BS505" s="34" t="s">
        <v>1044</v>
      </c>
      <c r="CR505" s="34" t="s">
        <v>3657</v>
      </c>
      <c r="CU505" s="34" t="s">
        <v>8190</v>
      </c>
      <c r="CV505" s="34" t="s">
        <v>6812</v>
      </c>
      <c r="CW505" s="34" t="s">
        <v>4226</v>
      </c>
      <c r="CX505" s="34" t="s">
        <v>4619</v>
      </c>
      <c r="CY505" s="34" t="s">
        <v>5448</v>
      </c>
      <c r="DC505" s="34" t="s">
        <v>5096</v>
      </c>
      <c r="DE505" s="34" t="s">
        <v>4649</v>
      </c>
      <c r="DF505" s="34" t="s">
        <v>5992</v>
      </c>
    </row>
    <row r="506" spans="1:110">
      <c r="A506" s="34" t="s">
        <v>6810</v>
      </c>
      <c r="B506" s="34" t="s">
        <v>4626</v>
      </c>
      <c r="C506" s="34">
        <v>46</v>
      </c>
      <c r="D506" s="34" t="s">
        <v>440</v>
      </c>
      <c r="E506" s="34" t="s">
        <v>4881</v>
      </c>
      <c r="F506" s="34" t="s">
        <v>4170</v>
      </c>
      <c r="G506" s="34" t="s">
        <v>4881</v>
      </c>
      <c r="H506" s="34" t="s">
        <v>4170</v>
      </c>
      <c r="I506" s="34" t="s">
        <v>4170</v>
      </c>
      <c r="J506" s="34" t="s">
        <v>4170</v>
      </c>
      <c r="K506" s="34" t="s">
        <v>4170</v>
      </c>
      <c r="L506" s="34" t="s">
        <v>4881</v>
      </c>
      <c r="M506" s="34" t="s">
        <v>1041</v>
      </c>
      <c r="N506" s="34" t="s">
        <v>3155</v>
      </c>
      <c r="O506" s="34" t="s">
        <v>4881</v>
      </c>
      <c r="P506" s="34" t="s">
        <v>4170</v>
      </c>
      <c r="Q506" s="34" t="s">
        <v>4170</v>
      </c>
      <c r="R506" s="34" t="s">
        <v>4170</v>
      </c>
      <c r="S506" s="34" t="s">
        <v>4170</v>
      </c>
      <c r="T506" s="34" t="s">
        <v>4170</v>
      </c>
      <c r="U506" s="34" t="s">
        <v>4170</v>
      </c>
      <c r="V506" s="34" t="s">
        <v>4170</v>
      </c>
      <c r="W506" s="34" t="s">
        <v>4170</v>
      </c>
      <c r="X506" s="34" t="s">
        <v>4170</v>
      </c>
      <c r="Y506" s="34" t="s">
        <v>4170</v>
      </c>
      <c r="Z506" s="34" t="s">
        <v>4170</v>
      </c>
      <c r="AB506" s="34" t="s">
        <v>3187</v>
      </c>
      <c r="AD506" s="34" t="s">
        <v>3244</v>
      </c>
      <c r="AG506" s="34" t="s">
        <v>3309</v>
      </c>
      <c r="AH506" s="34" t="s">
        <v>1044</v>
      </c>
      <c r="AI506" s="34" t="s">
        <v>1044</v>
      </c>
      <c r="AJ506" s="34" t="s">
        <v>1044</v>
      </c>
      <c r="AK506" s="34" t="s">
        <v>1044</v>
      </c>
      <c r="AM506" s="34" t="s">
        <v>1044</v>
      </c>
      <c r="AN506" s="34" t="s">
        <v>3335</v>
      </c>
      <c r="AP506" s="34" t="s">
        <v>1044</v>
      </c>
      <c r="AY506" s="34" t="s">
        <v>3487</v>
      </c>
      <c r="BA506" s="34" t="s">
        <v>1044</v>
      </c>
      <c r="BB506" s="34" t="s">
        <v>3557</v>
      </c>
      <c r="BC506" s="34" t="s">
        <v>4170</v>
      </c>
      <c r="BD506" s="34" t="s">
        <v>4170</v>
      </c>
      <c r="BE506" s="34" t="s">
        <v>4170</v>
      </c>
      <c r="BF506" s="34" t="s">
        <v>4170</v>
      </c>
      <c r="BG506" s="34" t="s">
        <v>4170</v>
      </c>
      <c r="BH506" s="34" t="s">
        <v>4170</v>
      </c>
      <c r="BI506" s="34" t="s">
        <v>4881</v>
      </c>
      <c r="BJ506" s="34" t="s">
        <v>4170</v>
      </c>
      <c r="BR506" s="34" t="s">
        <v>1044</v>
      </c>
      <c r="BS506" s="34" t="s">
        <v>1044</v>
      </c>
      <c r="CR506" s="34" t="s">
        <v>3657</v>
      </c>
      <c r="CU506" s="34" t="s">
        <v>8191</v>
      </c>
      <c r="CV506" s="34" t="s">
        <v>6812</v>
      </c>
      <c r="CW506" s="34" t="s">
        <v>4226</v>
      </c>
      <c r="CX506" s="34" t="s">
        <v>4542</v>
      </c>
      <c r="CY506" s="34" t="s">
        <v>5447</v>
      </c>
      <c r="DA506" s="34" t="s">
        <v>4560</v>
      </c>
      <c r="DC506" s="34" t="s">
        <v>5096</v>
      </c>
      <c r="DF506" s="34" t="s">
        <v>5992</v>
      </c>
    </row>
    <row r="507" spans="1:110">
      <c r="A507" s="34" t="s">
        <v>6810</v>
      </c>
      <c r="B507" s="34" t="s">
        <v>4628</v>
      </c>
      <c r="C507" s="34">
        <v>73</v>
      </c>
      <c r="D507" s="34" t="s">
        <v>442</v>
      </c>
      <c r="E507" s="34" t="s">
        <v>4170</v>
      </c>
      <c r="F507" s="34" t="s">
        <v>4881</v>
      </c>
      <c r="G507" s="34" t="s">
        <v>4170</v>
      </c>
      <c r="H507" s="34" t="s">
        <v>4881</v>
      </c>
      <c r="I507" s="34" t="s">
        <v>4170</v>
      </c>
      <c r="J507" s="34" t="s">
        <v>4170</v>
      </c>
      <c r="K507" s="34" t="s">
        <v>4170</v>
      </c>
      <c r="L507" s="34" t="s">
        <v>4170</v>
      </c>
      <c r="M507" s="34" t="s">
        <v>1041</v>
      </c>
      <c r="N507" s="34" t="s">
        <v>3155</v>
      </c>
      <c r="O507" s="34" t="s">
        <v>4881</v>
      </c>
      <c r="P507" s="34" t="s">
        <v>4170</v>
      </c>
      <c r="Q507" s="34" t="s">
        <v>4170</v>
      </c>
      <c r="R507" s="34" t="s">
        <v>4170</v>
      </c>
      <c r="S507" s="34" t="s">
        <v>4170</v>
      </c>
      <c r="T507" s="34" t="s">
        <v>4170</v>
      </c>
      <c r="U507" s="34" t="s">
        <v>4170</v>
      </c>
      <c r="V507" s="34" t="s">
        <v>4170</v>
      </c>
      <c r="W507" s="34" t="s">
        <v>4170</v>
      </c>
      <c r="X507" s="34" t="s">
        <v>4170</v>
      </c>
      <c r="Y507" s="34" t="s">
        <v>4170</v>
      </c>
      <c r="Z507" s="34" t="s">
        <v>4170</v>
      </c>
      <c r="AB507" s="34" t="s">
        <v>3187</v>
      </c>
      <c r="AD507" s="34" t="s">
        <v>3244</v>
      </c>
      <c r="AG507" s="34" t="s">
        <v>3312</v>
      </c>
      <c r="AH507" s="34" t="s">
        <v>1044</v>
      </c>
      <c r="AI507" s="34" t="s">
        <v>1044</v>
      </c>
      <c r="AJ507" s="34" t="s">
        <v>1044</v>
      </c>
      <c r="AK507" s="34" t="s">
        <v>1044</v>
      </c>
      <c r="AM507" s="34" t="s">
        <v>1044</v>
      </c>
      <c r="AN507" s="34" t="s">
        <v>3312</v>
      </c>
      <c r="AP507" s="34" t="s">
        <v>1044</v>
      </c>
      <c r="AY507" s="34" t="s">
        <v>3487</v>
      </c>
      <c r="BA507" s="34" t="s">
        <v>1044</v>
      </c>
      <c r="BB507" s="34" t="s">
        <v>3557</v>
      </c>
      <c r="BC507" s="34" t="s">
        <v>4170</v>
      </c>
      <c r="BD507" s="34" t="s">
        <v>4170</v>
      </c>
      <c r="BE507" s="34" t="s">
        <v>4170</v>
      </c>
      <c r="BF507" s="34" t="s">
        <v>4170</v>
      </c>
      <c r="BG507" s="34" t="s">
        <v>4170</v>
      </c>
      <c r="BH507" s="34" t="s">
        <v>4170</v>
      </c>
      <c r="BI507" s="34" t="s">
        <v>4881</v>
      </c>
      <c r="BJ507" s="34" t="s">
        <v>4170</v>
      </c>
      <c r="BR507" s="34" t="s">
        <v>1041</v>
      </c>
      <c r="BS507" s="34" t="s">
        <v>1044</v>
      </c>
      <c r="CR507" s="34" t="s">
        <v>3657</v>
      </c>
      <c r="CU507" s="34" t="s">
        <v>8192</v>
      </c>
      <c r="CV507" s="34" t="s">
        <v>6812</v>
      </c>
      <c r="CW507" s="34" t="s">
        <v>4226</v>
      </c>
      <c r="CX507" s="34" t="s">
        <v>4546</v>
      </c>
      <c r="CY507" s="34" t="s">
        <v>5455</v>
      </c>
      <c r="DA507" s="34" t="s">
        <v>4560</v>
      </c>
      <c r="DC507" s="34" t="s">
        <v>5096</v>
      </c>
      <c r="DF507" s="34" t="s">
        <v>5992</v>
      </c>
    </row>
    <row r="508" spans="1:110">
      <c r="A508" s="34" t="s">
        <v>6813</v>
      </c>
      <c r="B508" s="34" t="s">
        <v>4881</v>
      </c>
      <c r="C508" s="34">
        <v>71</v>
      </c>
      <c r="D508" s="34" t="s">
        <v>440</v>
      </c>
      <c r="E508" s="34" t="s">
        <v>4881</v>
      </c>
      <c r="F508" s="34" t="s">
        <v>4170</v>
      </c>
      <c r="G508" s="34" t="s">
        <v>4881</v>
      </c>
      <c r="H508" s="34" t="s">
        <v>4170</v>
      </c>
      <c r="I508" s="34" t="s">
        <v>4170</v>
      </c>
      <c r="J508" s="34" t="s">
        <v>4170</v>
      </c>
      <c r="K508" s="34" t="s">
        <v>4170</v>
      </c>
      <c r="L508" s="34" t="s">
        <v>4170</v>
      </c>
      <c r="M508" s="34" t="s">
        <v>1041</v>
      </c>
      <c r="N508" s="34" t="s">
        <v>3155</v>
      </c>
      <c r="O508" s="34" t="s">
        <v>4881</v>
      </c>
      <c r="P508" s="34" t="s">
        <v>4170</v>
      </c>
      <c r="Q508" s="34" t="s">
        <v>4170</v>
      </c>
      <c r="R508" s="34" t="s">
        <v>4170</v>
      </c>
      <c r="S508" s="34" t="s">
        <v>4170</v>
      </c>
      <c r="T508" s="34" t="s">
        <v>4170</v>
      </c>
      <c r="U508" s="34" t="s">
        <v>4170</v>
      </c>
      <c r="V508" s="34" t="s">
        <v>4170</v>
      </c>
      <c r="W508" s="34" t="s">
        <v>4170</v>
      </c>
      <c r="X508" s="34" t="s">
        <v>4170</v>
      </c>
      <c r="Y508" s="34" t="s">
        <v>4170</v>
      </c>
      <c r="Z508" s="34" t="s">
        <v>4170</v>
      </c>
      <c r="AB508" s="34" t="s">
        <v>3187</v>
      </c>
      <c r="AD508" s="34" t="s">
        <v>3244</v>
      </c>
      <c r="AG508" s="34" t="s">
        <v>3312</v>
      </c>
      <c r="AH508" s="34" t="s">
        <v>1044</v>
      </c>
      <c r="AI508" s="34" t="s">
        <v>1044</v>
      </c>
      <c r="AJ508" s="34" t="s">
        <v>1044</v>
      </c>
      <c r="AK508" s="34" t="s">
        <v>1044</v>
      </c>
      <c r="AM508" s="34" t="s">
        <v>1044</v>
      </c>
      <c r="AN508" s="34" t="s">
        <v>3312</v>
      </c>
      <c r="AP508" s="34" t="s">
        <v>1044</v>
      </c>
      <c r="AY508" s="34" t="s">
        <v>3487</v>
      </c>
      <c r="BA508" s="34" t="s">
        <v>1044</v>
      </c>
      <c r="BB508" s="34" t="s">
        <v>7796</v>
      </c>
      <c r="BC508" s="34" t="s">
        <v>4881</v>
      </c>
      <c r="BD508" s="34" t="s">
        <v>4170</v>
      </c>
      <c r="BE508" s="34" t="s">
        <v>4881</v>
      </c>
      <c r="BF508" s="34" t="s">
        <v>4170</v>
      </c>
      <c r="BG508" s="34" t="s">
        <v>4170</v>
      </c>
      <c r="BH508" s="34" t="s">
        <v>4170</v>
      </c>
      <c r="BI508" s="34" t="s">
        <v>4170</v>
      </c>
      <c r="BJ508" s="34" t="s">
        <v>4170</v>
      </c>
      <c r="BK508" s="34" t="s">
        <v>3561</v>
      </c>
      <c r="BM508" s="34" t="s">
        <v>3561</v>
      </c>
      <c r="BQ508" s="34" t="s">
        <v>1044</v>
      </c>
      <c r="BR508" s="34" t="s">
        <v>1044</v>
      </c>
      <c r="BS508" s="34" t="s">
        <v>1041</v>
      </c>
      <c r="BT508" s="34" t="s">
        <v>1041</v>
      </c>
      <c r="BW508" s="34" t="s">
        <v>1041</v>
      </c>
      <c r="CQ508" s="34" t="s">
        <v>3645</v>
      </c>
      <c r="CR508" s="34" t="s">
        <v>3657</v>
      </c>
      <c r="CU508" s="34" t="s">
        <v>8193</v>
      </c>
      <c r="CV508" s="34" t="s">
        <v>6814</v>
      </c>
      <c r="CW508" s="34" t="s">
        <v>4226</v>
      </c>
      <c r="CX508" s="34" t="s">
        <v>4546</v>
      </c>
      <c r="CY508" s="34" t="s">
        <v>5449</v>
      </c>
      <c r="CZ508" s="34" t="s">
        <v>4560</v>
      </c>
      <c r="DA508" s="34" t="s">
        <v>4560</v>
      </c>
      <c r="DB508" s="34" t="s">
        <v>1046</v>
      </c>
      <c r="DC508" s="34" t="s">
        <v>5096</v>
      </c>
      <c r="DF508" s="34" t="s">
        <v>5992</v>
      </c>
    </row>
    <row r="509" spans="1:110">
      <c r="A509" s="34" t="s">
        <v>6815</v>
      </c>
      <c r="B509" s="34" t="s">
        <v>4881</v>
      </c>
      <c r="C509" s="34">
        <v>37</v>
      </c>
      <c r="D509" s="34" t="s">
        <v>442</v>
      </c>
      <c r="E509" s="34" t="s">
        <v>4170</v>
      </c>
      <c r="F509" s="34" t="s">
        <v>4881</v>
      </c>
      <c r="G509" s="34" t="s">
        <v>4170</v>
      </c>
      <c r="H509" s="34" t="s">
        <v>4881</v>
      </c>
      <c r="I509" s="34" t="s">
        <v>4170</v>
      </c>
      <c r="J509" s="34" t="s">
        <v>4170</v>
      </c>
      <c r="K509" s="34" t="s">
        <v>4170</v>
      </c>
      <c r="L509" s="34" t="s">
        <v>4170</v>
      </c>
      <c r="M509" s="34" t="s">
        <v>1041</v>
      </c>
      <c r="N509" s="34" t="s">
        <v>3155</v>
      </c>
      <c r="O509" s="34" t="s">
        <v>4881</v>
      </c>
      <c r="P509" s="34" t="s">
        <v>4170</v>
      </c>
      <c r="Q509" s="34" t="s">
        <v>4170</v>
      </c>
      <c r="R509" s="34" t="s">
        <v>4170</v>
      </c>
      <c r="S509" s="34" t="s">
        <v>4170</v>
      </c>
      <c r="T509" s="34" t="s">
        <v>4170</v>
      </c>
      <c r="U509" s="34" t="s">
        <v>4170</v>
      </c>
      <c r="V509" s="34" t="s">
        <v>4170</v>
      </c>
      <c r="W509" s="34" t="s">
        <v>4170</v>
      </c>
      <c r="X509" s="34" t="s">
        <v>4170</v>
      </c>
      <c r="Y509" s="34" t="s">
        <v>4170</v>
      </c>
      <c r="Z509" s="34" t="s">
        <v>4170</v>
      </c>
      <c r="AB509" s="34" t="s">
        <v>3187</v>
      </c>
      <c r="AD509" s="34" t="s">
        <v>3244</v>
      </c>
      <c r="AG509" s="34" t="s">
        <v>3291</v>
      </c>
      <c r="AH509" s="34" t="s">
        <v>1041</v>
      </c>
      <c r="AI509" s="34" t="s">
        <v>1044</v>
      </c>
      <c r="AJ509" s="34" t="s">
        <v>1044</v>
      </c>
      <c r="AQ509" s="34" t="s">
        <v>3384</v>
      </c>
      <c r="AS509" s="34" t="s">
        <v>3409</v>
      </c>
      <c r="AU509" s="34" t="s">
        <v>3435</v>
      </c>
      <c r="AV509" s="34" t="s">
        <v>154</v>
      </c>
      <c r="AW509" s="34" t="s">
        <v>3461</v>
      </c>
      <c r="AX509" s="34" t="s">
        <v>3476</v>
      </c>
      <c r="AY509" s="34" t="s">
        <v>3487</v>
      </c>
      <c r="BB509" s="34" t="s">
        <v>3557</v>
      </c>
      <c r="BC509" s="34" t="s">
        <v>4170</v>
      </c>
      <c r="BD509" s="34" t="s">
        <v>4170</v>
      </c>
      <c r="BE509" s="34" t="s">
        <v>4170</v>
      </c>
      <c r="BF509" s="34" t="s">
        <v>4170</v>
      </c>
      <c r="BG509" s="34" t="s">
        <v>4170</v>
      </c>
      <c r="BH509" s="34" t="s">
        <v>4170</v>
      </c>
      <c r="BI509" s="34" t="s">
        <v>4881</v>
      </c>
      <c r="BJ509" s="34" t="s">
        <v>4170</v>
      </c>
      <c r="BR509" s="34" t="s">
        <v>1044</v>
      </c>
      <c r="BS509" s="34" t="s">
        <v>1044</v>
      </c>
      <c r="CR509" s="34" t="s">
        <v>3657</v>
      </c>
      <c r="CU509" s="34" t="s">
        <v>8194</v>
      </c>
      <c r="CV509" s="34" t="s">
        <v>6816</v>
      </c>
      <c r="CW509" s="34" t="s">
        <v>4226</v>
      </c>
      <c r="CX509" s="34" t="s">
        <v>4542</v>
      </c>
      <c r="CY509" s="34" t="s">
        <v>5453</v>
      </c>
      <c r="CZ509" s="34" t="s">
        <v>4556</v>
      </c>
      <c r="DA509" s="34" t="s">
        <v>4556</v>
      </c>
      <c r="DC509" s="34" t="s">
        <v>5096</v>
      </c>
      <c r="DF509" s="34" t="s">
        <v>5992</v>
      </c>
    </row>
    <row r="510" spans="1:110">
      <c r="A510" s="34" t="s">
        <v>6815</v>
      </c>
      <c r="B510" s="34" t="s">
        <v>4609</v>
      </c>
      <c r="C510" s="34">
        <v>9</v>
      </c>
      <c r="D510" s="34" t="s">
        <v>440</v>
      </c>
      <c r="E510" s="34" t="s">
        <v>4881</v>
      </c>
      <c r="F510" s="34" t="s">
        <v>4170</v>
      </c>
      <c r="G510" s="34" t="s">
        <v>4170</v>
      </c>
      <c r="H510" s="34" t="s">
        <v>4170</v>
      </c>
      <c r="I510" s="34" t="s">
        <v>4881</v>
      </c>
      <c r="J510" s="34" t="s">
        <v>4170</v>
      </c>
      <c r="K510" s="34" t="s">
        <v>4170</v>
      </c>
      <c r="L510" s="34" t="s">
        <v>4170</v>
      </c>
      <c r="N510" s="34" t="s">
        <v>3155</v>
      </c>
      <c r="O510" s="34" t="s">
        <v>4881</v>
      </c>
      <c r="P510" s="34" t="s">
        <v>4170</v>
      </c>
      <c r="Q510" s="34" t="s">
        <v>4170</v>
      </c>
      <c r="R510" s="34" t="s">
        <v>4170</v>
      </c>
      <c r="S510" s="34" t="s">
        <v>4170</v>
      </c>
      <c r="T510" s="34" t="s">
        <v>4170</v>
      </c>
      <c r="U510" s="34" t="s">
        <v>4170</v>
      </c>
      <c r="V510" s="34" t="s">
        <v>4170</v>
      </c>
      <c r="W510" s="34" t="s">
        <v>4170</v>
      </c>
      <c r="X510" s="34" t="s">
        <v>4170</v>
      </c>
      <c r="Y510" s="34" t="s">
        <v>4170</v>
      </c>
      <c r="Z510" s="34" t="s">
        <v>4170</v>
      </c>
      <c r="AB510" s="34" t="s">
        <v>3187</v>
      </c>
      <c r="AE510" s="34" t="s">
        <v>3259</v>
      </c>
      <c r="BB510" s="34" t="s">
        <v>3539</v>
      </c>
      <c r="BC510" s="34" t="s">
        <v>4881</v>
      </c>
      <c r="BD510" s="34" t="s">
        <v>4170</v>
      </c>
      <c r="BE510" s="34" t="s">
        <v>4170</v>
      </c>
      <c r="BF510" s="34" t="s">
        <v>4170</v>
      </c>
      <c r="BG510" s="34" t="s">
        <v>4170</v>
      </c>
      <c r="BH510" s="34" t="s">
        <v>4170</v>
      </c>
      <c r="BI510" s="34" t="s">
        <v>4170</v>
      </c>
      <c r="BJ510" s="34" t="s">
        <v>4170</v>
      </c>
      <c r="BK510" s="34" t="s">
        <v>3561</v>
      </c>
      <c r="BQ510" s="34" t="s">
        <v>1044</v>
      </c>
      <c r="BR510" s="34" t="s">
        <v>1044</v>
      </c>
      <c r="BS510" s="34" t="s">
        <v>1044</v>
      </c>
      <c r="CR510" s="34" t="s">
        <v>3657</v>
      </c>
      <c r="CU510" s="34" t="s">
        <v>8195</v>
      </c>
      <c r="CV510" s="34" t="s">
        <v>6816</v>
      </c>
      <c r="CW510" s="34" t="s">
        <v>4226</v>
      </c>
      <c r="CX510" s="34" t="s">
        <v>4619</v>
      </c>
      <c r="CY510" s="34" t="s">
        <v>5448</v>
      </c>
      <c r="DB510" s="34" t="s">
        <v>1046</v>
      </c>
      <c r="DC510" s="34" t="s">
        <v>5096</v>
      </c>
      <c r="DE510" s="34" t="s">
        <v>4649</v>
      </c>
      <c r="DF510" s="34" t="s">
        <v>5992</v>
      </c>
    </row>
    <row r="511" spans="1:110">
      <c r="A511" s="34" t="s">
        <v>6815</v>
      </c>
      <c r="B511" s="34" t="s">
        <v>4848</v>
      </c>
      <c r="C511" s="34">
        <v>37</v>
      </c>
      <c r="D511" s="34" t="s">
        <v>440</v>
      </c>
      <c r="E511" s="34" t="s">
        <v>4881</v>
      </c>
      <c r="F511" s="34" t="s">
        <v>4170</v>
      </c>
      <c r="G511" s="34" t="s">
        <v>4881</v>
      </c>
      <c r="H511" s="34" t="s">
        <v>4170</v>
      </c>
      <c r="I511" s="34" t="s">
        <v>4170</v>
      </c>
      <c r="J511" s="34" t="s">
        <v>4170</v>
      </c>
      <c r="K511" s="34" t="s">
        <v>4170</v>
      </c>
      <c r="L511" s="34" t="s">
        <v>4881</v>
      </c>
      <c r="M511" s="34" t="s">
        <v>1041</v>
      </c>
      <c r="N511" s="34" t="s">
        <v>3155</v>
      </c>
      <c r="O511" s="34" t="s">
        <v>4881</v>
      </c>
      <c r="P511" s="34" t="s">
        <v>4170</v>
      </c>
      <c r="Q511" s="34" t="s">
        <v>4170</v>
      </c>
      <c r="R511" s="34" t="s">
        <v>4170</v>
      </c>
      <c r="S511" s="34" t="s">
        <v>4170</v>
      </c>
      <c r="T511" s="34" t="s">
        <v>4170</v>
      </c>
      <c r="U511" s="34" t="s">
        <v>4170</v>
      </c>
      <c r="V511" s="34" t="s">
        <v>4170</v>
      </c>
      <c r="W511" s="34" t="s">
        <v>4170</v>
      </c>
      <c r="X511" s="34" t="s">
        <v>4170</v>
      </c>
      <c r="Y511" s="34" t="s">
        <v>4170</v>
      </c>
      <c r="Z511" s="34" t="s">
        <v>4170</v>
      </c>
      <c r="AB511" s="34" t="s">
        <v>3187</v>
      </c>
      <c r="AD511" s="34" t="s">
        <v>3244</v>
      </c>
      <c r="AG511" s="34" t="s">
        <v>3309</v>
      </c>
      <c r="AH511" s="34" t="s">
        <v>1044</v>
      </c>
      <c r="AI511" s="34" t="s">
        <v>1044</v>
      </c>
      <c r="AJ511" s="34" t="s">
        <v>1044</v>
      </c>
      <c r="AK511" s="34" t="s">
        <v>1044</v>
      </c>
      <c r="AM511" s="34" t="s">
        <v>1044</v>
      </c>
      <c r="AN511" s="34" t="s">
        <v>3350</v>
      </c>
      <c r="AP511" s="34" t="s">
        <v>1044</v>
      </c>
      <c r="AY511" s="34" t="s">
        <v>3487</v>
      </c>
      <c r="BA511" s="34" t="s">
        <v>1044</v>
      </c>
      <c r="BB511" s="34" t="s">
        <v>3539</v>
      </c>
      <c r="BC511" s="34" t="s">
        <v>4881</v>
      </c>
      <c r="BD511" s="34" t="s">
        <v>4170</v>
      </c>
      <c r="BE511" s="34" t="s">
        <v>4170</v>
      </c>
      <c r="BF511" s="34" t="s">
        <v>4170</v>
      </c>
      <c r="BG511" s="34" t="s">
        <v>4170</v>
      </c>
      <c r="BH511" s="34" t="s">
        <v>4170</v>
      </c>
      <c r="BI511" s="34" t="s">
        <v>4170</v>
      </c>
      <c r="BJ511" s="34" t="s">
        <v>4170</v>
      </c>
      <c r="BK511" s="34" t="s">
        <v>3561</v>
      </c>
      <c r="BQ511" s="34" t="s">
        <v>1044</v>
      </c>
      <c r="BR511" s="34" t="s">
        <v>1044</v>
      </c>
      <c r="BS511" s="34" t="s">
        <v>1044</v>
      </c>
      <c r="CR511" s="34" t="s">
        <v>3657</v>
      </c>
      <c r="CU511" s="34" t="s">
        <v>8196</v>
      </c>
      <c r="CV511" s="34" t="s">
        <v>6816</v>
      </c>
      <c r="CW511" s="34" t="s">
        <v>4226</v>
      </c>
      <c r="CX511" s="34" t="s">
        <v>4542</v>
      </c>
      <c r="CY511" s="34" t="s">
        <v>5447</v>
      </c>
      <c r="DA511" s="34" t="s">
        <v>4560</v>
      </c>
      <c r="DB511" s="34" t="s">
        <v>1046</v>
      </c>
      <c r="DC511" s="34" t="s">
        <v>5096</v>
      </c>
      <c r="DF511" s="34" t="s">
        <v>5992</v>
      </c>
    </row>
    <row r="512" spans="1:110">
      <c r="A512" s="34" t="s">
        <v>6817</v>
      </c>
      <c r="B512" s="34" t="s">
        <v>4881</v>
      </c>
      <c r="C512" s="34">
        <v>60</v>
      </c>
      <c r="D512" s="34" t="s">
        <v>440</v>
      </c>
      <c r="E512" s="34" t="s">
        <v>4881</v>
      </c>
      <c r="F512" s="34" t="s">
        <v>4170</v>
      </c>
      <c r="G512" s="34" t="s">
        <v>4881</v>
      </c>
      <c r="H512" s="34" t="s">
        <v>4170</v>
      </c>
      <c r="I512" s="34" t="s">
        <v>4170</v>
      </c>
      <c r="J512" s="34" t="s">
        <v>4170</v>
      </c>
      <c r="K512" s="34" t="s">
        <v>4170</v>
      </c>
      <c r="L512" s="34" t="s">
        <v>4170</v>
      </c>
      <c r="M512" s="34" t="s">
        <v>1041</v>
      </c>
      <c r="N512" s="34" t="s">
        <v>3155</v>
      </c>
      <c r="O512" s="34" t="s">
        <v>4881</v>
      </c>
      <c r="P512" s="34" t="s">
        <v>4170</v>
      </c>
      <c r="Q512" s="34" t="s">
        <v>4170</v>
      </c>
      <c r="R512" s="34" t="s">
        <v>4170</v>
      </c>
      <c r="S512" s="34" t="s">
        <v>4170</v>
      </c>
      <c r="T512" s="34" t="s">
        <v>4170</v>
      </c>
      <c r="U512" s="34" t="s">
        <v>4170</v>
      </c>
      <c r="V512" s="34" t="s">
        <v>4170</v>
      </c>
      <c r="W512" s="34" t="s">
        <v>4170</v>
      </c>
      <c r="X512" s="34" t="s">
        <v>4170</v>
      </c>
      <c r="Y512" s="34" t="s">
        <v>4170</v>
      </c>
      <c r="Z512" s="34" t="s">
        <v>4170</v>
      </c>
      <c r="AB512" s="34" t="s">
        <v>3187</v>
      </c>
      <c r="AD512" s="34" t="s">
        <v>3235</v>
      </c>
      <c r="AG512" s="34" t="s">
        <v>3312</v>
      </c>
      <c r="AH512" s="34" t="s">
        <v>1044</v>
      </c>
      <c r="AI512" s="34" t="s">
        <v>1044</v>
      </c>
      <c r="AJ512" s="34" t="s">
        <v>1044</v>
      </c>
      <c r="AK512" s="34" t="s">
        <v>1044</v>
      </c>
      <c r="AM512" s="34" t="s">
        <v>1044</v>
      </c>
      <c r="AN512" s="34" t="s">
        <v>3312</v>
      </c>
      <c r="AP512" s="34" t="s">
        <v>1044</v>
      </c>
      <c r="AY512" s="34" t="s">
        <v>3487</v>
      </c>
      <c r="BA512" s="34" t="s">
        <v>1044</v>
      </c>
      <c r="BB512" s="34" t="s">
        <v>3545</v>
      </c>
      <c r="BC512" s="34" t="s">
        <v>4170</v>
      </c>
      <c r="BD512" s="34" t="s">
        <v>4170</v>
      </c>
      <c r="BE512" s="34" t="s">
        <v>4881</v>
      </c>
      <c r="BF512" s="34" t="s">
        <v>4170</v>
      </c>
      <c r="BG512" s="34" t="s">
        <v>4170</v>
      </c>
      <c r="BH512" s="34" t="s">
        <v>4170</v>
      </c>
      <c r="BI512" s="34" t="s">
        <v>4170</v>
      </c>
      <c r="BJ512" s="34" t="s">
        <v>4170</v>
      </c>
      <c r="BM512" s="34" t="s">
        <v>3561</v>
      </c>
      <c r="BQ512" s="34" t="s">
        <v>1044</v>
      </c>
      <c r="BR512" s="34" t="s">
        <v>1041</v>
      </c>
      <c r="BS512" s="34" t="s">
        <v>1044</v>
      </c>
      <c r="CR512" s="34" t="s">
        <v>3657</v>
      </c>
      <c r="CU512" s="34" t="s">
        <v>8197</v>
      </c>
      <c r="CV512" s="34" t="s">
        <v>6818</v>
      </c>
      <c r="CW512" s="34" t="s">
        <v>4226</v>
      </c>
      <c r="CX512" s="34" t="s">
        <v>4546</v>
      </c>
      <c r="CY512" s="34" t="s">
        <v>5449</v>
      </c>
      <c r="CZ512" s="34" t="s">
        <v>4560</v>
      </c>
      <c r="DA512" s="34" t="s">
        <v>4560</v>
      </c>
      <c r="DB512" s="34" t="s">
        <v>1046</v>
      </c>
      <c r="DC512" s="34" t="s">
        <v>5096</v>
      </c>
    </row>
    <row r="513" spans="1:110">
      <c r="A513" s="34" t="s">
        <v>6819</v>
      </c>
      <c r="B513" s="34" t="s">
        <v>4881</v>
      </c>
      <c r="C513" s="34">
        <v>51</v>
      </c>
      <c r="D513" s="34" t="s">
        <v>440</v>
      </c>
      <c r="E513" s="34" t="s">
        <v>4881</v>
      </c>
      <c r="F513" s="34" t="s">
        <v>4170</v>
      </c>
      <c r="G513" s="34" t="s">
        <v>4881</v>
      </c>
      <c r="H513" s="34" t="s">
        <v>4170</v>
      </c>
      <c r="I513" s="34" t="s">
        <v>4170</v>
      </c>
      <c r="J513" s="34" t="s">
        <v>4170</v>
      </c>
      <c r="K513" s="34" t="s">
        <v>4170</v>
      </c>
      <c r="L513" s="34" t="s">
        <v>4881</v>
      </c>
      <c r="M513" s="34" t="s">
        <v>1041</v>
      </c>
      <c r="N513" s="34" t="s">
        <v>3155</v>
      </c>
      <c r="O513" s="34" t="s">
        <v>4881</v>
      </c>
      <c r="P513" s="34" t="s">
        <v>4170</v>
      </c>
      <c r="Q513" s="34" t="s">
        <v>4170</v>
      </c>
      <c r="R513" s="34" t="s">
        <v>4170</v>
      </c>
      <c r="S513" s="34" t="s">
        <v>4170</v>
      </c>
      <c r="T513" s="34" t="s">
        <v>4170</v>
      </c>
      <c r="U513" s="34" t="s">
        <v>4170</v>
      </c>
      <c r="V513" s="34" t="s">
        <v>4170</v>
      </c>
      <c r="W513" s="34" t="s">
        <v>4170</v>
      </c>
      <c r="X513" s="34" t="s">
        <v>4170</v>
      </c>
      <c r="Y513" s="34" t="s">
        <v>4170</v>
      </c>
      <c r="Z513" s="34" t="s">
        <v>4170</v>
      </c>
      <c r="AB513" s="34" t="s">
        <v>3187</v>
      </c>
      <c r="AD513" s="34" t="s">
        <v>3238</v>
      </c>
      <c r="AG513" s="34" t="s">
        <v>3315</v>
      </c>
      <c r="AH513" s="34" t="s">
        <v>1044</v>
      </c>
      <c r="AI513" s="34" t="s">
        <v>1044</v>
      </c>
      <c r="AJ513" s="34" t="s">
        <v>1044</v>
      </c>
      <c r="AK513" s="34" t="s">
        <v>1044</v>
      </c>
      <c r="AM513" s="34" t="s">
        <v>1044</v>
      </c>
      <c r="AN513" s="34" t="s">
        <v>3338</v>
      </c>
      <c r="AP513" s="34" t="s">
        <v>1044</v>
      </c>
      <c r="AY513" s="34" t="s">
        <v>3487</v>
      </c>
      <c r="BA513" s="34" t="s">
        <v>1044</v>
      </c>
      <c r="BB513" s="34" t="s">
        <v>3545</v>
      </c>
      <c r="BC513" s="34" t="s">
        <v>4170</v>
      </c>
      <c r="BD513" s="34" t="s">
        <v>4170</v>
      </c>
      <c r="BE513" s="34" t="s">
        <v>4881</v>
      </c>
      <c r="BF513" s="34" t="s">
        <v>4170</v>
      </c>
      <c r="BG513" s="34" t="s">
        <v>4170</v>
      </c>
      <c r="BH513" s="34" t="s">
        <v>4170</v>
      </c>
      <c r="BI513" s="34" t="s">
        <v>4170</v>
      </c>
      <c r="BJ513" s="34" t="s">
        <v>4170</v>
      </c>
      <c r="BM513" s="34" t="s">
        <v>3564</v>
      </c>
      <c r="BQ513" s="34" t="s">
        <v>3571</v>
      </c>
      <c r="BR513" s="34" t="s">
        <v>1044</v>
      </c>
      <c r="BS513" s="34" t="s">
        <v>1044</v>
      </c>
      <c r="CR513" s="34" t="s">
        <v>3657</v>
      </c>
      <c r="CU513" s="34" t="s">
        <v>8198</v>
      </c>
      <c r="CV513" s="34" t="s">
        <v>6820</v>
      </c>
      <c r="CW513" s="34" t="s">
        <v>4226</v>
      </c>
      <c r="CX513" s="34" t="s">
        <v>4542</v>
      </c>
      <c r="CY513" s="34" t="s">
        <v>5447</v>
      </c>
      <c r="CZ513" s="34" t="s">
        <v>4560</v>
      </c>
      <c r="DA513" s="34" t="s">
        <v>4560</v>
      </c>
      <c r="DB513" s="34" t="s">
        <v>1043</v>
      </c>
      <c r="DC513" s="34" t="s">
        <v>5094</v>
      </c>
      <c r="DF513" s="34" t="s">
        <v>5992</v>
      </c>
    </row>
    <row r="514" spans="1:110">
      <c r="A514" s="34" t="s">
        <v>6821</v>
      </c>
      <c r="B514" s="34" t="s">
        <v>4881</v>
      </c>
      <c r="C514" s="34">
        <v>77</v>
      </c>
      <c r="D514" s="34" t="s">
        <v>440</v>
      </c>
      <c r="E514" s="34" t="s">
        <v>4881</v>
      </c>
      <c r="F514" s="34" t="s">
        <v>4170</v>
      </c>
      <c r="G514" s="34" t="s">
        <v>4881</v>
      </c>
      <c r="H514" s="34" t="s">
        <v>4170</v>
      </c>
      <c r="I514" s="34" t="s">
        <v>4170</v>
      </c>
      <c r="J514" s="34" t="s">
        <v>4170</v>
      </c>
      <c r="K514" s="34" t="s">
        <v>4170</v>
      </c>
      <c r="L514" s="34" t="s">
        <v>4170</v>
      </c>
      <c r="M514" s="34" t="s">
        <v>1041</v>
      </c>
      <c r="N514" s="34" t="s">
        <v>3155</v>
      </c>
      <c r="O514" s="34" t="s">
        <v>4881</v>
      </c>
      <c r="P514" s="34" t="s">
        <v>4170</v>
      </c>
      <c r="Q514" s="34" t="s">
        <v>4170</v>
      </c>
      <c r="R514" s="34" t="s">
        <v>4170</v>
      </c>
      <c r="S514" s="34" t="s">
        <v>4170</v>
      </c>
      <c r="T514" s="34" t="s">
        <v>4170</v>
      </c>
      <c r="U514" s="34" t="s">
        <v>4170</v>
      </c>
      <c r="V514" s="34" t="s">
        <v>4170</v>
      </c>
      <c r="W514" s="34" t="s">
        <v>4170</v>
      </c>
      <c r="X514" s="34" t="s">
        <v>4170</v>
      </c>
      <c r="Y514" s="34" t="s">
        <v>4170</v>
      </c>
      <c r="Z514" s="34" t="s">
        <v>4170</v>
      </c>
      <c r="AB514" s="34" t="s">
        <v>3187</v>
      </c>
      <c r="AD514" s="34" t="s">
        <v>3235</v>
      </c>
      <c r="AG514" s="34" t="s">
        <v>3312</v>
      </c>
      <c r="AH514" s="34" t="s">
        <v>1044</v>
      </c>
      <c r="AI514" s="34" t="s">
        <v>1044</v>
      </c>
      <c r="AJ514" s="34" t="s">
        <v>1044</v>
      </c>
      <c r="AK514" s="34" t="s">
        <v>1044</v>
      </c>
      <c r="AM514" s="34" t="s">
        <v>1044</v>
      </c>
      <c r="AN514" s="34" t="s">
        <v>3312</v>
      </c>
      <c r="AP514" s="34" t="s">
        <v>1044</v>
      </c>
      <c r="AY514" s="34" t="s">
        <v>3487</v>
      </c>
      <c r="BA514" s="34" t="s">
        <v>1044</v>
      </c>
      <c r="BB514" s="34" t="s">
        <v>3545</v>
      </c>
      <c r="BC514" s="34" t="s">
        <v>4170</v>
      </c>
      <c r="BD514" s="34" t="s">
        <v>4170</v>
      </c>
      <c r="BE514" s="34" t="s">
        <v>4881</v>
      </c>
      <c r="BF514" s="34" t="s">
        <v>4170</v>
      </c>
      <c r="BG514" s="34" t="s">
        <v>4170</v>
      </c>
      <c r="BH514" s="34" t="s">
        <v>4170</v>
      </c>
      <c r="BI514" s="34" t="s">
        <v>4170</v>
      </c>
      <c r="BJ514" s="34" t="s">
        <v>4170</v>
      </c>
      <c r="BM514" s="34" t="s">
        <v>3561</v>
      </c>
      <c r="BQ514" s="34" t="s">
        <v>1044</v>
      </c>
      <c r="BR514" s="34" t="s">
        <v>1041</v>
      </c>
      <c r="BS514" s="34" t="s">
        <v>1041</v>
      </c>
      <c r="BT514" s="34" t="s">
        <v>1041</v>
      </c>
      <c r="BW514" s="34" t="s">
        <v>1041</v>
      </c>
      <c r="CQ514" s="34" t="s">
        <v>3642</v>
      </c>
      <c r="CR514" s="34" t="s">
        <v>3657</v>
      </c>
      <c r="CU514" s="34" t="s">
        <v>8199</v>
      </c>
      <c r="CV514" s="34" t="s">
        <v>6822</v>
      </c>
      <c r="CW514" s="34" t="s">
        <v>4226</v>
      </c>
      <c r="CX514" s="34" t="s">
        <v>4546</v>
      </c>
      <c r="CY514" s="34" t="s">
        <v>5449</v>
      </c>
      <c r="CZ514" s="34" t="s">
        <v>4560</v>
      </c>
      <c r="DA514" s="34" t="s">
        <v>4560</v>
      </c>
      <c r="DB514" s="34" t="s">
        <v>1046</v>
      </c>
      <c r="DC514" s="34" t="s">
        <v>5096</v>
      </c>
      <c r="DF514" s="34" t="s">
        <v>5992</v>
      </c>
    </row>
    <row r="515" spans="1:110">
      <c r="A515" s="34" t="s">
        <v>6823</v>
      </c>
      <c r="B515" s="34" t="s">
        <v>4881</v>
      </c>
      <c r="C515" s="34">
        <v>42</v>
      </c>
      <c r="D515" s="34" t="s">
        <v>440</v>
      </c>
      <c r="E515" s="34" t="s">
        <v>4881</v>
      </c>
      <c r="F515" s="34" t="s">
        <v>4170</v>
      </c>
      <c r="G515" s="34" t="s">
        <v>4881</v>
      </c>
      <c r="H515" s="34" t="s">
        <v>4170</v>
      </c>
      <c r="I515" s="34" t="s">
        <v>4170</v>
      </c>
      <c r="J515" s="34" t="s">
        <v>4170</v>
      </c>
      <c r="K515" s="34" t="s">
        <v>4170</v>
      </c>
      <c r="L515" s="34" t="s">
        <v>4881</v>
      </c>
      <c r="M515" s="34" t="s">
        <v>1041</v>
      </c>
      <c r="N515" s="34" t="s">
        <v>3155</v>
      </c>
      <c r="O515" s="34" t="s">
        <v>4881</v>
      </c>
      <c r="P515" s="34" t="s">
        <v>4170</v>
      </c>
      <c r="Q515" s="34" t="s">
        <v>4170</v>
      </c>
      <c r="R515" s="34" t="s">
        <v>4170</v>
      </c>
      <c r="S515" s="34" t="s">
        <v>4170</v>
      </c>
      <c r="T515" s="34" t="s">
        <v>4170</v>
      </c>
      <c r="U515" s="34" t="s">
        <v>4170</v>
      </c>
      <c r="V515" s="34" t="s">
        <v>4170</v>
      </c>
      <c r="W515" s="34" t="s">
        <v>4170</v>
      </c>
      <c r="X515" s="34" t="s">
        <v>4170</v>
      </c>
      <c r="Y515" s="34" t="s">
        <v>4170</v>
      </c>
      <c r="Z515" s="34" t="s">
        <v>4170</v>
      </c>
      <c r="AB515" s="34" t="s">
        <v>3187</v>
      </c>
      <c r="AD515" s="34" t="s">
        <v>3244</v>
      </c>
      <c r="AG515" s="34" t="s">
        <v>3309</v>
      </c>
      <c r="AH515" s="34" t="s">
        <v>1044</v>
      </c>
      <c r="AI515" s="34" t="s">
        <v>1044</v>
      </c>
      <c r="AJ515" s="34" t="s">
        <v>1044</v>
      </c>
      <c r="AK515" s="34" t="s">
        <v>1044</v>
      </c>
      <c r="AM515" s="34" t="s">
        <v>1044</v>
      </c>
      <c r="AN515" s="34" t="s">
        <v>3335</v>
      </c>
      <c r="AP515" s="34" t="s">
        <v>1044</v>
      </c>
      <c r="AY515" s="34" t="s">
        <v>3487</v>
      </c>
      <c r="BA515" s="34" t="s">
        <v>1044</v>
      </c>
      <c r="BB515" s="34" t="s">
        <v>3557</v>
      </c>
      <c r="BC515" s="34" t="s">
        <v>4170</v>
      </c>
      <c r="BD515" s="34" t="s">
        <v>4170</v>
      </c>
      <c r="BE515" s="34" t="s">
        <v>4170</v>
      </c>
      <c r="BF515" s="34" t="s">
        <v>4170</v>
      </c>
      <c r="BG515" s="34" t="s">
        <v>4170</v>
      </c>
      <c r="BH515" s="34" t="s">
        <v>4170</v>
      </c>
      <c r="BI515" s="34" t="s">
        <v>4881</v>
      </c>
      <c r="BJ515" s="34" t="s">
        <v>4170</v>
      </c>
      <c r="BR515" s="34" t="s">
        <v>1041</v>
      </c>
      <c r="BS515" s="34" t="s">
        <v>1041</v>
      </c>
      <c r="BT515" s="34" t="s">
        <v>1041</v>
      </c>
      <c r="BW515" s="34" t="s">
        <v>1041</v>
      </c>
      <c r="CQ515" s="34" t="s">
        <v>3645</v>
      </c>
      <c r="CR515" s="34" t="s">
        <v>3657</v>
      </c>
      <c r="CU515" s="34" t="s">
        <v>8200</v>
      </c>
      <c r="CV515" s="34" t="s">
        <v>6824</v>
      </c>
      <c r="CW515" s="34" t="s">
        <v>4226</v>
      </c>
      <c r="CX515" s="34" t="s">
        <v>4542</v>
      </c>
      <c r="CY515" s="34" t="s">
        <v>5447</v>
      </c>
      <c r="CZ515" s="34" t="s">
        <v>4560</v>
      </c>
      <c r="DA515" s="34" t="s">
        <v>4560</v>
      </c>
      <c r="DC515" s="34" t="s">
        <v>5096</v>
      </c>
      <c r="DF515" s="34" t="s">
        <v>5993</v>
      </c>
    </row>
    <row r="516" spans="1:110">
      <c r="A516" s="34" t="s">
        <v>6823</v>
      </c>
      <c r="B516" s="34" t="s">
        <v>4609</v>
      </c>
      <c r="C516" s="34">
        <v>2</v>
      </c>
      <c r="D516" s="34" t="s">
        <v>440</v>
      </c>
      <c r="E516" s="34" t="s">
        <v>4881</v>
      </c>
      <c r="F516" s="34" t="s">
        <v>4170</v>
      </c>
      <c r="G516" s="34" t="s">
        <v>4170</v>
      </c>
      <c r="H516" s="34" t="s">
        <v>4170</v>
      </c>
      <c r="I516" s="34" t="s">
        <v>4881</v>
      </c>
      <c r="J516" s="34" t="s">
        <v>4170</v>
      </c>
      <c r="K516" s="34" t="s">
        <v>4170</v>
      </c>
      <c r="L516" s="34" t="s">
        <v>4170</v>
      </c>
      <c r="N516" s="34" t="s">
        <v>3155</v>
      </c>
      <c r="O516" s="34" t="s">
        <v>4881</v>
      </c>
      <c r="P516" s="34" t="s">
        <v>4170</v>
      </c>
      <c r="Q516" s="34" t="s">
        <v>4170</v>
      </c>
      <c r="R516" s="34" t="s">
        <v>4170</v>
      </c>
      <c r="S516" s="34" t="s">
        <v>4170</v>
      </c>
      <c r="T516" s="34" t="s">
        <v>4170</v>
      </c>
      <c r="U516" s="34" t="s">
        <v>4170</v>
      </c>
      <c r="V516" s="34" t="s">
        <v>4170</v>
      </c>
      <c r="W516" s="34" t="s">
        <v>4170</v>
      </c>
      <c r="X516" s="34" t="s">
        <v>4170</v>
      </c>
      <c r="Y516" s="34" t="s">
        <v>4170</v>
      </c>
      <c r="Z516" s="34" t="s">
        <v>4170</v>
      </c>
      <c r="AB516" s="34" t="s">
        <v>3187</v>
      </c>
      <c r="BR516" s="34" t="s">
        <v>1041</v>
      </c>
      <c r="BS516" s="34" t="s">
        <v>1041</v>
      </c>
      <c r="BT516" s="34" t="s">
        <v>1041</v>
      </c>
      <c r="BW516" s="34" t="s">
        <v>1041</v>
      </c>
      <c r="CQ516" s="34" t="s">
        <v>3645</v>
      </c>
      <c r="CR516" s="34" t="s">
        <v>3657</v>
      </c>
      <c r="CU516" s="34" t="s">
        <v>8201</v>
      </c>
      <c r="CV516" s="34" t="s">
        <v>6824</v>
      </c>
      <c r="CW516" s="34" t="s">
        <v>4226</v>
      </c>
      <c r="CX516" s="34" t="s">
        <v>4608</v>
      </c>
      <c r="CY516" s="34" t="s">
        <v>5444</v>
      </c>
      <c r="DF516" s="34" t="s">
        <v>5993</v>
      </c>
    </row>
    <row r="517" spans="1:110">
      <c r="A517" s="34" t="s">
        <v>6823</v>
      </c>
      <c r="B517" s="34" t="s">
        <v>4848</v>
      </c>
      <c r="C517" s="34">
        <v>10</v>
      </c>
      <c r="D517" s="34" t="s">
        <v>440</v>
      </c>
      <c r="E517" s="34" t="s">
        <v>4881</v>
      </c>
      <c r="F517" s="34" t="s">
        <v>4170</v>
      </c>
      <c r="G517" s="34" t="s">
        <v>4170</v>
      </c>
      <c r="H517" s="34" t="s">
        <v>4170</v>
      </c>
      <c r="I517" s="34" t="s">
        <v>4881</v>
      </c>
      <c r="J517" s="34" t="s">
        <v>4170</v>
      </c>
      <c r="K517" s="34" t="s">
        <v>4170</v>
      </c>
      <c r="L517" s="34" t="s">
        <v>4881</v>
      </c>
      <c r="N517" s="34" t="s">
        <v>3155</v>
      </c>
      <c r="O517" s="34" t="s">
        <v>4881</v>
      </c>
      <c r="P517" s="34" t="s">
        <v>4170</v>
      </c>
      <c r="Q517" s="34" t="s">
        <v>4170</v>
      </c>
      <c r="R517" s="34" t="s">
        <v>4170</v>
      </c>
      <c r="S517" s="34" t="s">
        <v>4170</v>
      </c>
      <c r="T517" s="34" t="s">
        <v>4170</v>
      </c>
      <c r="U517" s="34" t="s">
        <v>4170</v>
      </c>
      <c r="V517" s="34" t="s">
        <v>4170</v>
      </c>
      <c r="W517" s="34" t="s">
        <v>4170</v>
      </c>
      <c r="X517" s="34" t="s">
        <v>4170</v>
      </c>
      <c r="Y517" s="34" t="s">
        <v>4170</v>
      </c>
      <c r="Z517" s="34" t="s">
        <v>4170</v>
      </c>
      <c r="AB517" s="34" t="s">
        <v>3187</v>
      </c>
      <c r="AE517" s="34" t="s">
        <v>3259</v>
      </c>
      <c r="BB517" s="34" t="s">
        <v>3557</v>
      </c>
      <c r="BC517" s="34" t="s">
        <v>4170</v>
      </c>
      <c r="BD517" s="34" t="s">
        <v>4170</v>
      </c>
      <c r="BE517" s="34" t="s">
        <v>4170</v>
      </c>
      <c r="BF517" s="34" t="s">
        <v>4170</v>
      </c>
      <c r="BG517" s="34" t="s">
        <v>4170</v>
      </c>
      <c r="BH517" s="34" t="s">
        <v>4170</v>
      </c>
      <c r="BI517" s="34" t="s">
        <v>4881</v>
      </c>
      <c r="BJ517" s="34" t="s">
        <v>4170</v>
      </c>
      <c r="BR517" s="34" t="s">
        <v>1044</v>
      </c>
      <c r="BS517" s="34" t="s">
        <v>1044</v>
      </c>
      <c r="CR517" s="34" t="s">
        <v>3657</v>
      </c>
      <c r="CU517" s="34" t="s">
        <v>8202</v>
      </c>
      <c r="CV517" s="34" t="s">
        <v>6824</v>
      </c>
      <c r="CW517" s="34" t="s">
        <v>4226</v>
      </c>
      <c r="CX517" s="34" t="s">
        <v>4619</v>
      </c>
      <c r="CY517" s="34" t="s">
        <v>5448</v>
      </c>
      <c r="DC517" s="34" t="s">
        <v>5096</v>
      </c>
      <c r="DE517" s="34" t="s">
        <v>4649</v>
      </c>
      <c r="DF517" s="34" t="s">
        <v>5993</v>
      </c>
    </row>
    <row r="518" spans="1:110">
      <c r="A518" s="34" t="s">
        <v>6825</v>
      </c>
      <c r="B518" s="34" t="s">
        <v>4881</v>
      </c>
      <c r="C518" s="34">
        <v>39</v>
      </c>
      <c r="D518" s="34" t="s">
        <v>440</v>
      </c>
      <c r="E518" s="34" t="s">
        <v>4881</v>
      </c>
      <c r="F518" s="34" t="s">
        <v>4170</v>
      </c>
      <c r="G518" s="34" t="s">
        <v>4881</v>
      </c>
      <c r="H518" s="34" t="s">
        <v>4170</v>
      </c>
      <c r="I518" s="34" t="s">
        <v>4170</v>
      </c>
      <c r="J518" s="34" t="s">
        <v>4170</v>
      </c>
      <c r="K518" s="34" t="s">
        <v>4170</v>
      </c>
      <c r="L518" s="34" t="s">
        <v>4881</v>
      </c>
      <c r="M518" s="34" t="s">
        <v>1041</v>
      </c>
      <c r="N518" s="34" t="s">
        <v>3155</v>
      </c>
      <c r="O518" s="34" t="s">
        <v>4881</v>
      </c>
      <c r="P518" s="34" t="s">
        <v>4170</v>
      </c>
      <c r="Q518" s="34" t="s">
        <v>4170</v>
      </c>
      <c r="R518" s="34" t="s">
        <v>4170</v>
      </c>
      <c r="S518" s="34" t="s">
        <v>4170</v>
      </c>
      <c r="T518" s="34" t="s">
        <v>4170</v>
      </c>
      <c r="U518" s="34" t="s">
        <v>4170</v>
      </c>
      <c r="V518" s="34" t="s">
        <v>4170</v>
      </c>
      <c r="W518" s="34" t="s">
        <v>4170</v>
      </c>
      <c r="X518" s="34" t="s">
        <v>4170</v>
      </c>
      <c r="Y518" s="34" t="s">
        <v>4170</v>
      </c>
      <c r="Z518" s="34" t="s">
        <v>4170</v>
      </c>
      <c r="AB518" s="34" t="s">
        <v>3187</v>
      </c>
      <c r="AD518" s="34" t="s">
        <v>3238</v>
      </c>
      <c r="AG518" s="34" t="s">
        <v>3300</v>
      </c>
      <c r="AH518" s="34" t="s">
        <v>1044</v>
      </c>
      <c r="AI518" s="34" t="s">
        <v>1044</v>
      </c>
      <c r="AJ518" s="34" t="s">
        <v>1044</v>
      </c>
      <c r="AK518" s="34" t="s">
        <v>1044</v>
      </c>
      <c r="AM518" s="34" t="s">
        <v>1041</v>
      </c>
      <c r="AP518" s="34" t="s">
        <v>1041</v>
      </c>
      <c r="AY518" s="34" t="s">
        <v>3493</v>
      </c>
      <c r="BA518" s="34" t="s">
        <v>1044</v>
      </c>
      <c r="BB518" s="34" t="s">
        <v>3557</v>
      </c>
      <c r="BC518" s="34" t="s">
        <v>4170</v>
      </c>
      <c r="BD518" s="34" t="s">
        <v>4170</v>
      </c>
      <c r="BE518" s="34" t="s">
        <v>4170</v>
      </c>
      <c r="BF518" s="34" t="s">
        <v>4170</v>
      </c>
      <c r="BG518" s="34" t="s">
        <v>4170</v>
      </c>
      <c r="BH518" s="34" t="s">
        <v>4170</v>
      </c>
      <c r="BI518" s="34" t="s">
        <v>4881</v>
      </c>
      <c r="BJ518" s="34" t="s">
        <v>4170</v>
      </c>
      <c r="BR518" s="34" t="s">
        <v>1044</v>
      </c>
      <c r="BS518" s="34" t="s">
        <v>1044</v>
      </c>
      <c r="CR518" s="34" t="s">
        <v>3657</v>
      </c>
      <c r="CU518" s="34" t="s">
        <v>8203</v>
      </c>
      <c r="CV518" s="34" t="s">
        <v>6826</v>
      </c>
      <c r="CW518" s="34" t="s">
        <v>4226</v>
      </c>
      <c r="CX518" s="34" t="s">
        <v>4542</v>
      </c>
      <c r="CY518" s="34" t="s">
        <v>5447</v>
      </c>
      <c r="CZ518" s="34" t="s">
        <v>3302</v>
      </c>
      <c r="DA518" s="34" t="s">
        <v>3302</v>
      </c>
      <c r="DC518" s="34" t="s">
        <v>5096</v>
      </c>
    </row>
    <row r="519" spans="1:110">
      <c r="A519" s="34" t="s">
        <v>6825</v>
      </c>
      <c r="B519" s="34" t="s">
        <v>4609</v>
      </c>
      <c r="C519" s="34">
        <v>13</v>
      </c>
      <c r="D519" s="34" t="s">
        <v>442</v>
      </c>
      <c r="E519" s="34" t="s">
        <v>4170</v>
      </c>
      <c r="F519" s="34" t="s">
        <v>4881</v>
      </c>
      <c r="G519" s="34" t="s">
        <v>4170</v>
      </c>
      <c r="H519" s="34" t="s">
        <v>4170</v>
      </c>
      <c r="I519" s="34" t="s">
        <v>4170</v>
      </c>
      <c r="J519" s="34" t="s">
        <v>4881</v>
      </c>
      <c r="K519" s="34" t="s">
        <v>4170</v>
      </c>
      <c r="L519" s="34" t="s">
        <v>4170</v>
      </c>
      <c r="N519" s="34" t="s">
        <v>3155</v>
      </c>
      <c r="O519" s="34" t="s">
        <v>4881</v>
      </c>
      <c r="P519" s="34" t="s">
        <v>4170</v>
      </c>
      <c r="Q519" s="34" t="s">
        <v>4170</v>
      </c>
      <c r="R519" s="34" t="s">
        <v>4170</v>
      </c>
      <c r="S519" s="34" t="s">
        <v>4170</v>
      </c>
      <c r="T519" s="34" t="s">
        <v>4170</v>
      </c>
      <c r="U519" s="34" t="s">
        <v>4170</v>
      </c>
      <c r="V519" s="34" t="s">
        <v>4170</v>
      </c>
      <c r="W519" s="34" t="s">
        <v>4170</v>
      </c>
      <c r="X519" s="34" t="s">
        <v>4170</v>
      </c>
      <c r="Y519" s="34" t="s">
        <v>4170</v>
      </c>
      <c r="Z519" s="34" t="s">
        <v>4170</v>
      </c>
      <c r="AB519" s="34" t="s">
        <v>3187</v>
      </c>
      <c r="AE519" s="34" t="s">
        <v>3262</v>
      </c>
      <c r="BB519" s="34" t="s">
        <v>3557</v>
      </c>
      <c r="BC519" s="34" t="s">
        <v>4170</v>
      </c>
      <c r="BD519" s="34" t="s">
        <v>4170</v>
      </c>
      <c r="BE519" s="34" t="s">
        <v>4170</v>
      </c>
      <c r="BF519" s="34" t="s">
        <v>4170</v>
      </c>
      <c r="BG519" s="34" t="s">
        <v>4170</v>
      </c>
      <c r="BH519" s="34" t="s">
        <v>4170</v>
      </c>
      <c r="BI519" s="34" t="s">
        <v>4881</v>
      </c>
      <c r="BJ519" s="34" t="s">
        <v>4170</v>
      </c>
      <c r="BR519" s="34" t="s">
        <v>1044</v>
      </c>
      <c r="BS519" s="34" t="s">
        <v>1044</v>
      </c>
      <c r="CR519" s="34" t="s">
        <v>3657</v>
      </c>
      <c r="CU519" s="34" t="s">
        <v>8204</v>
      </c>
      <c r="CV519" s="34" t="s">
        <v>6826</v>
      </c>
      <c r="CW519" s="34" t="s">
        <v>4226</v>
      </c>
      <c r="CX519" s="34" t="s">
        <v>4611</v>
      </c>
      <c r="CY519" s="34" t="s">
        <v>5451</v>
      </c>
      <c r="DC519" s="34" t="s">
        <v>5096</v>
      </c>
      <c r="DE519" s="34" t="s">
        <v>4649</v>
      </c>
    </row>
    <row r="520" spans="1:110">
      <c r="A520" s="34" t="s">
        <v>6825</v>
      </c>
      <c r="B520" s="34" t="s">
        <v>4848</v>
      </c>
      <c r="C520" s="34">
        <v>17</v>
      </c>
      <c r="D520" s="34" t="s">
        <v>442</v>
      </c>
      <c r="E520" s="34" t="s">
        <v>4170</v>
      </c>
      <c r="F520" s="34" t="s">
        <v>4881</v>
      </c>
      <c r="G520" s="34" t="s">
        <v>4170</v>
      </c>
      <c r="H520" s="34" t="s">
        <v>4170</v>
      </c>
      <c r="I520" s="34" t="s">
        <v>4170</v>
      </c>
      <c r="J520" s="34" t="s">
        <v>4881</v>
      </c>
      <c r="K520" s="34" t="s">
        <v>4170</v>
      </c>
      <c r="L520" s="34" t="s">
        <v>4170</v>
      </c>
      <c r="M520" s="34" t="s">
        <v>1044</v>
      </c>
      <c r="N520" s="34" t="s">
        <v>3155</v>
      </c>
      <c r="O520" s="34" t="s">
        <v>4881</v>
      </c>
      <c r="P520" s="34" t="s">
        <v>4170</v>
      </c>
      <c r="Q520" s="34" t="s">
        <v>4170</v>
      </c>
      <c r="R520" s="34" t="s">
        <v>4170</v>
      </c>
      <c r="S520" s="34" t="s">
        <v>4170</v>
      </c>
      <c r="T520" s="34" t="s">
        <v>4170</v>
      </c>
      <c r="U520" s="34" t="s">
        <v>4170</v>
      </c>
      <c r="V520" s="34" t="s">
        <v>4170</v>
      </c>
      <c r="W520" s="34" t="s">
        <v>4170</v>
      </c>
      <c r="X520" s="34" t="s">
        <v>4170</v>
      </c>
      <c r="Y520" s="34" t="s">
        <v>4170</v>
      </c>
      <c r="Z520" s="34" t="s">
        <v>4170</v>
      </c>
      <c r="AB520" s="34" t="s">
        <v>3187</v>
      </c>
      <c r="AD520" s="34" t="s">
        <v>3229</v>
      </c>
      <c r="AE520" s="34" t="s">
        <v>3268</v>
      </c>
      <c r="AG520" s="34" t="s">
        <v>3306</v>
      </c>
      <c r="AH520" s="34" t="s">
        <v>1044</v>
      </c>
      <c r="AI520" s="34" t="s">
        <v>1044</v>
      </c>
      <c r="AJ520" s="34" t="s">
        <v>1044</v>
      </c>
      <c r="AK520" s="34" t="s">
        <v>1044</v>
      </c>
      <c r="AM520" s="34" t="s">
        <v>1044</v>
      </c>
      <c r="AN520" s="34" t="s">
        <v>3341</v>
      </c>
      <c r="AP520" s="34" t="s">
        <v>1044</v>
      </c>
      <c r="AY520" s="34" t="s">
        <v>3487</v>
      </c>
      <c r="BA520" s="34" t="s">
        <v>1044</v>
      </c>
      <c r="BB520" s="34" t="s">
        <v>3557</v>
      </c>
      <c r="BC520" s="34" t="s">
        <v>4170</v>
      </c>
      <c r="BD520" s="34" t="s">
        <v>4170</v>
      </c>
      <c r="BE520" s="34" t="s">
        <v>4170</v>
      </c>
      <c r="BF520" s="34" t="s">
        <v>4170</v>
      </c>
      <c r="BG520" s="34" t="s">
        <v>4170</v>
      </c>
      <c r="BH520" s="34" t="s">
        <v>4170</v>
      </c>
      <c r="BI520" s="34" t="s">
        <v>4881</v>
      </c>
      <c r="BJ520" s="34" t="s">
        <v>4170</v>
      </c>
      <c r="BR520" s="34" t="s">
        <v>1044</v>
      </c>
      <c r="BS520" s="34" t="s">
        <v>1044</v>
      </c>
      <c r="CR520" s="34" t="s">
        <v>3657</v>
      </c>
      <c r="CU520" s="34" t="s">
        <v>8205</v>
      </c>
      <c r="CV520" s="34" t="s">
        <v>6826</v>
      </c>
      <c r="CW520" s="34" t="s">
        <v>4226</v>
      </c>
      <c r="CX520" s="34" t="s">
        <v>4611</v>
      </c>
      <c r="CY520" s="34" t="s">
        <v>5451</v>
      </c>
      <c r="DA520" s="34" t="s">
        <v>4560</v>
      </c>
      <c r="DC520" s="34" t="s">
        <v>5096</v>
      </c>
      <c r="DD520" s="34" t="s">
        <v>6185</v>
      </c>
    </row>
    <row r="521" spans="1:110">
      <c r="A521" s="34" t="s">
        <v>6825</v>
      </c>
      <c r="B521" s="34" t="s">
        <v>4626</v>
      </c>
      <c r="C521" s="34">
        <v>19</v>
      </c>
      <c r="D521" s="34" t="s">
        <v>442</v>
      </c>
      <c r="E521" s="34" t="s">
        <v>4170</v>
      </c>
      <c r="F521" s="34" t="s">
        <v>4881</v>
      </c>
      <c r="G521" s="34" t="s">
        <v>4170</v>
      </c>
      <c r="H521" s="34" t="s">
        <v>4881</v>
      </c>
      <c r="I521" s="34" t="s">
        <v>4170</v>
      </c>
      <c r="J521" s="34" t="s">
        <v>4170</v>
      </c>
      <c r="K521" s="34" t="s">
        <v>4170</v>
      </c>
      <c r="L521" s="34" t="s">
        <v>4170</v>
      </c>
      <c r="M521" s="34" t="s">
        <v>1044</v>
      </c>
      <c r="N521" s="34" t="s">
        <v>3155</v>
      </c>
      <c r="O521" s="34" t="s">
        <v>4881</v>
      </c>
      <c r="P521" s="34" t="s">
        <v>4170</v>
      </c>
      <c r="Q521" s="34" t="s">
        <v>4170</v>
      </c>
      <c r="R521" s="34" t="s">
        <v>4170</v>
      </c>
      <c r="S521" s="34" t="s">
        <v>4170</v>
      </c>
      <c r="T521" s="34" t="s">
        <v>4170</v>
      </c>
      <c r="U521" s="34" t="s">
        <v>4170</v>
      </c>
      <c r="V521" s="34" t="s">
        <v>4170</v>
      </c>
      <c r="W521" s="34" t="s">
        <v>4170</v>
      </c>
      <c r="X521" s="34" t="s">
        <v>4170</v>
      </c>
      <c r="Y521" s="34" t="s">
        <v>4170</v>
      </c>
      <c r="Z521" s="34" t="s">
        <v>4170</v>
      </c>
      <c r="AB521" s="34" t="s">
        <v>3187</v>
      </c>
      <c r="AD521" s="34" t="s">
        <v>3235</v>
      </c>
      <c r="AE521" s="34" t="s">
        <v>3268</v>
      </c>
      <c r="AG521" s="34" t="s">
        <v>3306</v>
      </c>
      <c r="AH521" s="34" t="s">
        <v>1044</v>
      </c>
      <c r="AI521" s="34" t="s">
        <v>1044</v>
      </c>
      <c r="AJ521" s="34" t="s">
        <v>1044</v>
      </c>
      <c r="AK521" s="34" t="s">
        <v>1044</v>
      </c>
      <c r="AM521" s="34" t="s">
        <v>1044</v>
      </c>
      <c r="AN521" s="34" t="s">
        <v>3341</v>
      </c>
      <c r="AP521" s="34" t="s">
        <v>1044</v>
      </c>
      <c r="AY521" s="34" t="s">
        <v>3487</v>
      </c>
      <c r="BA521" s="34" t="s">
        <v>1044</v>
      </c>
      <c r="BB521" s="34" t="s">
        <v>3557</v>
      </c>
      <c r="BC521" s="34" t="s">
        <v>4170</v>
      </c>
      <c r="BD521" s="34" t="s">
        <v>4170</v>
      </c>
      <c r="BE521" s="34" t="s">
        <v>4170</v>
      </c>
      <c r="BF521" s="34" t="s">
        <v>4170</v>
      </c>
      <c r="BG521" s="34" t="s">
        <v>4170</v>
      </c>
      <c r="BH521" s="34" t="s">
        <v>4170</v>
      </c>
      <c r="BI521" s="34" t="s">
        <v>4881</v>
      </c>
      <c r="BJ521" s="34" t="s">
        <v>4170</v>
      </c>
      <c r="BR521" s="34" t="s">
        <v>1044</v>
      </c>
      <c r="BS521" s="34" t="s">
        <v>1044</v>
      </c>
      <c r="CR521" s="34" t="s">
        <v>3657</v>
      </c>
      <c r="CU521" s="34" t="s">
        <v>8206</v>
      </c>
      <c r="CV521" s="34" t="s">
        <v>6826</v>
      </c>
      <c r="CW521" s="34" t="s">
        <v>4226</v>
      </c>
      <c r="CX521" s="34" t="s">
        <v>4539</v>
      </c>
      <c r="CY521" s="34" t="s">
        <v>5452</v>
      </c>
      <c r="DA521" s="34" t="s">
        <v>4560</v>
      </c>
      <c r="DC521" s="34" t="s">
        <v>5096</v>
      </c>
      <c r="DD521" s="34" t="s">
        <v>6185</v>
      </c>
    </row>
    <row r="522" spans="1:110">
      <c r="A522" s="34" t="s">
        <v>6825</v>
      </c>
      <c r="B522" s="34" t="s">
        <v>4628</v>
      </c>
      <c r="C522" s="34">
        <v>43</v>
      </c>
      <c r="D522" s="34" t="s">
        <v>442</v>
      </c>
      <c r="E522" s="34" t="s">
        <v>4170</v>
      </c>
      <c r="F522" s="34" t="s">
        <v>4881</v>
      </c>
      <c r="G522" s="34" t="s">
        <v>4170</v>
      </c>
      <c r="H522" s="34" t="s">
        <v>4881</v>
      </c>
      <c r="I522" s="34" t="s">
        <v>4170</v>
      </c>
      <c r="J522" s="34" t="s">
        <v>4170</v>
      </c>
      <c r="K522" s="34" t="s">
        <v>4170</v>
      </c>
      <c r="L522" s="34" t="s">
        <v>4170</v>
      </c>
      <c r="M522" s="34" t="s">
        <v>1041</v>
      </c>
      <c r="N522" s="34" t="s">
        <v>3155</v>
      </c>
      <c r="O522" s="34" t="s">
        <v>4881</v>
      </c>
      <c r="P522" s="34" t="s">
        <v>4170</v>
      </c>
      <c r="Q522" s="34" t="s">
        <v>4170</v>
      </c>
      <c r="R522" s="34" t="s">
        <v>4170</v>
      </c>
      <c r="S522" s="34" t="s">
        <v>4170</v>
      </c>
      <c r="T522" s="34" t="s">
        <v>4170</v>
      </c>
      <c r="U522" s="34" t="s">
        <v>4170</v>
      </c>
      <c r="V522" s="34" t="s">
        <v>4170</v>
      </c>
      <c r="W522" s="34" t="s">
        <v>4170</v>
      </c>
      <c r="X522" s="34" t="s">
        <v>4170</v>
      </c>
      <c r="Y522" s="34" t="s">
        <v>4170</v>
      </c>
      <c r="Z522" s="34" t="s">
        <v>4170</v>
      </c>
      <c r="AB522" s="34" t="s">
        <v>3187</v>
      </c>
      <c r="AD522" s="34" t="s">
        <v>3238</v>
      </c>
      <c r="AG522" s="34" t="s">
        <v>3291</v>
      </c>
      <c r="AH522" s="34" t="s">
        <v>1041</v>
      </c>
      <c r="AI522" s="34" t="s">
        <v>1044</v>
      </c>
      <c r="AJ522" s="34" t="s">
        <v>1044</v>
      </c>
      <c r="AQ522" s="34" t="s">
        <v>3369</v>
      </c>
      <c r="AS522" s="34" t="s">
        <v>3420</v>
      </c>
      <c r="AU522" s="34" t="s">
        <v>3432</v>
      </c>
      <c r="AV522" s="34" t="s">
        <v>154</v>
      </c>
      <c r="AW522" s="34" t="s">
        <v>3452</v>
      </c>
      <c r="AX522" s="34" t="s">
        <v>3476</v>
      </c>
      <c r="AY522" s="34" t="s">
        <v>3493</v>
      </c>
      <c r="BB522" s="34" t="s">
        <v>3557</v>
      </c>
      <c r="BC522" s="34" t="s">
        <v>4170</v>
      </c>
      <c r="BD522" s="34" t="s">
        <v>4170</v>
      </c>
      <c r="BE522" s="34" t="s">
        <v>4170</v>
      </c>
      <c r="BF522" s="34" t="s">
        <v>4170</v>
      </c>
      <c r="BG522" s="34" t="s">
        <v>4170</v>
      </c>
      <c r="BH522" s="34" t="s">
        <v>4170</v>
      </c>
      <c r="BI522" s="34" t="s">
        <v>4881</v>
      </c>
      <c r="BJ522" s="34" t="s">
        <v>4170</v>
      </c>
      <c r="BR522" s="34" t="s">
        <v>1044</v>
      </c>
      <c r="BS522" s="34" t="s">
        <v>1044</v>
      </c>
      <c r="CR522" s="34" t="s">
        <v>3654</v>
      </c>
      <c r="CU522" s="34" t="s">
        <v>8207</v>
      </c>
      <c r="CV522" s="34" t="s">
        <v>6826</v>
      </c>
      <c r="CW522" s="34" t="s">
        <v>4226</v>
      </c>
      <c r="CX522" s="34" t="s">
        <v>4542</v>
      </c>
      <c r="CY522" s="34" t="s">
        <v>5453</v>
      </c>
      <c r="DA522" s="34" t="s">
        <v>4556</v>
      </c>
      <c r="DC522" s="34" t="s">
        <v>5096</v>
      </c>
    </row>
    <row r="523" spans="1:110">
      <c r="A523" s="34" t="s">
        <v>6827</v>
      </c>
      <c r="B523" s="34" t="s">
        <v>4881</v>
      </c>
      <c r="C523" s="34">
        <v>43</v>
      </c>
      <c r="D523" s="34" t="s">
        <v>440</v>
      </c>
      <c r="E523" s="34" t="s">
        <v>4881</v>
      </c>
      <c r="F523" s="34" t="s">
        <v>4170</v>
      </c>
      <c r="G523" s="34" t="s">
        <v>4881</v>
      </c>
      <c r="H523" s="34" t="s">
        <v>4170</v>
      </c>
      <c r="I523" s="34" t="s">
        <v>4170</v>
      </c>
      <c r="J523" s="34" t="s">
        <v>4170</v>
      </c>
      <c r="K523" s="34" t="s">
        <v>4170</v>
      </c>
      <c r="L523" s="34" t="s">
        <v>4881</v>
      </c>
      <c r="M523" s="34" t="s">
        <v>1041</v>
      </c>
      <c r="N523" s="34" t="s">
        <v>3155</v>
      </c>
      <c r="O523" s="34" t="s">
        <v>4881</v>
      </c>
      <c r="P523" s="34" t="s">
        <v>4170</v>
      </c>
      <c r="Q523" s="34" t="s">
        <v>4170</v>
      </c>
      <c r="R523" s="34" t="s">
        <v>4170</v>
      </c>
      <c r="S523" s="34" t="s">
        <v>4170</v>
      </c>
      <c r="T523" s="34" t="s">
        <v>4170</v>
      </c>
      <c r="U523" s="34" t="s">
        <v>4170</v>
      </c>
      <c r="V523" s="34" t="s">
        <v>4170</v>
      </c>
      <c r="W523" s="34" t="s">
        <v>4170</v>
      </c>
      <c r="X523" s="34" t="s">
        <v>4170</v>
      </c>
      <c r="Y523" s="34" t="s">
        <v>4170</v>
      </c>
      <c r="Z523" s="34" t="s">
        <v>4170</v>
      </c>
      <c r="AB523" s="34" t="s">
        <v>3187</v>
      </c>
      <c r="AD523" s="34" t="s">
        <v>3247</v>
      </c>
      <c r="AG523" s="34" t="s">
        <v>3288</v>
      </c>
      <c r="AH523" s="34" t="s">
        <v>1041</v>
      </c>
      <c r="AI523" s="34" t="s">
        <v>1041</v>
      </c>
      <c r="AJ523" s="34" t="s">
        <v>1044</v>
      </c>
      <c r="AQ523" s="34" t="s">
        <v>3384</v>
      </c>
      <c r="AS523" s="34" t="s">
        <v>3415</v>
      </c>
      <c r="AU523" s="34" t="s">
        <v>3441</v>
      </c>
      <c r="AV523" s="34" t="s">
        <v>3449</v>
      </c>
      <c r="AW523" s="34" t="s">
        <v>3461</v>
      </c>
      <c r="AX523" s="34" t="s">
        <v>3473</v>
      </c>
      <c r="AY523" s="34" t="s">
        <v>3502</v>
      </c>
      <c r="BB523" s="34" t="s">
        <v>3557</v>
      </c>
      <c r="BC523" s="34" t="s">
        <v>4170</v>
      </c>
      <c r="BD523" s="34" t="s">
        <v>4170</v>
      </c>
      <c r="BE523" s="34" t="s">
        <v>4170</v>
      </c>
      <c r="BF523" s="34" t="s">
        <v>4170</v>
      </c>
      <c r="BG523" s="34" t="s">
        <v>4170</v>
      </c>
      <c r="BH523" s="34" t="s">
        <v>4170</v>
      </c>
      <c r="BI523" s="34" t="s">
        <v>4881</v>
      </c>
      <c r="BJ523" s="34" t="s">
        <v>4170</v>
      </c>
      <c r="BR523" s="34" t="s">
        <v>1044</v>
      </c>
      <c r="BS523" s="34" t="s">
        <v>1044</v>
      </c>
      <c r="CR523" s="34" t="s">
        <v>3657</v>
      </c>
      <c r="CU523" s="34" t="s">
        <v>8208</v>
      </c>
      <c r="CV523" s="34" t="s">
        <v>6829</v>
      </c>
      <c r="CW523" s="34" t="s">
        <v>4226</v>
      </c>
      <c r="CX523" s="34" t="s">
        <v>4542</v>
      </c>
      <c r="CY523" s="34" t="s">
        <v>5447</v>
      </c>
      <c r="CZ523" s="34" t="s">
        <v>4556</v>
      </c>
      <c r="DA523" s="34" t="s">
        <v>4556</v>
      </c>
      <c r="DC523" s="34" t="s">
        <v>5096</v>
      </c>
      <c r="DF523" s="34" t="s">
        <v>5993</v>
      </c>
    </row>
    <row r="524" spans="1:110">
      <c r="A524" s="34" t="s">
        <v>6827</v>
      </c>
      <c r="B524" s="34" t="s">
        <v>4609</v>
      </c>
      <c r="C524" s="34">
        <v>13</v>
      </c>
      <c r="D524" s="34" t="s">
        <v>440</v>
      </c>
      <c r="E524" s="34" t="s">
        <v>4881</v>
      </c>
      <c r="F524" s="34" t="s">
        <v>4170</v>
      </c>
      <c r="G524" s="34" t="s">
        <v>4170</v>
      </c>
      <c r="H524" s="34" t="s">
        <v>4170</v>
      </c>
      <c r="I524" s="34" t="s">
        <v>4881</v>
      </c>
      <c r="J524" s="34" t="s">
        <v>4170</v>
      </c>
      <c r="K524" s="34" t="s">
        <v>4170</v>
      </c>
      <c r="L524" s="34" t="s">
        <v>4881</v>
      </c>
      <c r="N524" s="34" t="s">
        <v>3155</v>
      </c>
      <c r="O524" s="34" t="s">
        <v>4881</v>
      </c>
      <c r="P524" s="34" t="s">
        <v>4170</v>
      </c>
      <c r="Q524" s="34" t="s">
        <v>4170</v>
      </c>
      <c r="R524" s="34" t="s">
        <v>4170</v>
      </c>
      <c r="S524" s="34" t="s">
        <v>4170</v>
      </c>
      <c r="T524" s="34" t="s">
        <v>4170</v>
      </c>
      <c r="U524" s="34" t="s">
        <v>4170</v>
      </c>
      <c r="V524" s="34" t="s">
        <v>4170</v>
      </c>
      <c r="W524" s="34" t="s">
        <v>4170</v>
      </c>
      <c r="X524" s="34" t="s">
        <v>4170</v>
      </c>
      <c r="Y524" s="34" t="s">
        <v>4170</v>
      </c>
      <c r="Z524" s="34" t="s">
        <v>4170</v>
      </c>
      <c r="AB524" s="34" t="s">
        <v>3187</v>
      </c>
      <c r="AE524" s="34" t="s">
        <v>3262</v>
      </c>
      <c r="BB524" s="34" t="s">
        <v>3557</v>
      </c>
      <c r="BC524" s="34" t="s">
        <v>4170</v>
      </c>
      <c r="BD524" s="34" t="s">
        <v>4170</v>
      </c>
      <c r="BE524" s="34" t="s">
        <v>4170</v>
      </c>
      <c r="BF524" s="34" t="s">
        <v>4170</v>
      </c>
      <c r="BG524" s="34" t="s">
        <v>4170</v>
      </c>
      <c r="BH524" s="34" t="s">
        <v>4170</v>
      </c>
      <c r="BI524" s="34" t="s">
        <v>4881</v>
      </c>
      <c r="BJ524" s="34" t="s">
        <v>4170</v>
      </c>
      <c r="BR524" s="34" t="s">
        <v>1044</v>
      </c>
      <c r="BS524" s="34" t="s">
        <v>1041</v>
      </c>
      <c r="BT524" s="34" t="s">
        <v>1041</v>
      </c>
      <c r="BW524" s="34" t="s">
        <v>1041</v>
      </c>
      <c r="CQ524" s="34" t="s">
        <v>3642</v>
      </c>
      <c r="CR524" s="34" t="s">
        <v>3657</v>
      </c>
      <c r="CU524" s="34" t="s">
        <v>8209</v>
      </c>
      <c r="CV524" s="34" t="s">
        <v>6829</v>
      </c>
      <c r="CW524" s="34" t="s">
        <v>4226</v>
      </c>
      <c r="CX524" s="34" t="s">
        <v>4611</v>
      </c>
      <c r="CY524" s="34" t="s">
        <v>5445</v>
      </c>
      <c r="DC524" s="34" t="s">
        <v>5096</v>
      </c>
      <c r="DE524" s="34" t="s">
        <v>4649</v>
      </c>
      <c r="DF524" s="34" t="s">
        <v>5993</v>
      </c>
    </row>
    <row r="525" spans="1:110">
      <c r="A525" s="34" t="s">
        <v>6827</v>
      </c>
      <c r="B525" s="34" t="s">
        <v>4848</v>
      </c>
      <c r="C525" s="34">
        <v>20</v>
      </c>
      <c r="D525" s="34" t="s">
        <v>442</v>
      </c>
      <c r="E525" s="34" t="s">
        <v>4170</v>
      </c>
      <c r="F525" s="34" t="s">
        <v>4881</v>
      </c>
      <c r="G525" s="34" t="s">
        <v>4170</v>
      </c>
      <c r="H525" s="34" t="s">
        <v>4881</v>
      </c>
      <c r="I525" s="34" t="s">
        <v>4170</v>
      </c>
      <c r="J525" s="34" t="s">
        <v>4170</v>
      </c>
      <c r="K525" s="34" t="s">
        <v>4170</v>
      </c>
      <c r="L525" s="34" t="s">
        <v>4170</v>
      </c>
      <c r="M525" s="34" t="s">
        <v>1044</v>
      </c>
      <c r="N525" s="34" t="s">
        <v>3155</v>
      </c>
      <c r="O525" s="34" t="s">
        <v>4881</v>
      </c>
      <c r="P525" s="34" t="s">
        <v>4170</v>
      </c>
      <c r="Q525" s="34" t="s">
        <v>4170</v>
      </c>
      <c r="R525" s="34" t="s">
        <v>4170</v>
      </c>
      <c r="S525" s="34" t="s">
        <v>4170</v>
      </c>
      <c r="T525" s="34" t="s">
        <v>4170</v>
      </c>
      <c r="U525" s="34" t="s">
        <v>4170</v>
      </c>
      <c r="V525" s="34" t="s">
        <v>4170</v>
      </c>
      <c r="W525" s="34" t="s">
        <v>4170</v>
      </c>
      <c r="X525" s="34" t="s">
        <v>4170</v>
      </c>
      <c r="Y525" s="34" t="s">
        <v>4170</v>
      </c>
      <c r="Z525" s="34" t="s">
        <v>4170</v>
      </c>
      <c r="AB525" s="34" t="s">
        <v>3202</v>
      </c>
      <c r="AD525" s="34" t="s">
        <v>3232</v>
      </c>
      <c r="AE525" s="34" t="s">
        <v>3277</v>
      </c>
      <c r="AG525" s="34" t="s">
        <v>3306</v>
      </c>
      <c r="AH525" s="34" t="s">
        <v>1044</v>
      </c>
      <c r="AI525" s="34" t="s">
        <v>1044</v>
      </c>
      <c r="AJ525" s="34" t="s">
        <v>1044</v>
      </c>
      <c r="AK525" s="34" t="s">
        <v>1044</v>
      </c>
      <c r="AM525" s="34" t="s">
        <v>1044</v>
      </c>
      <c r="AN525" s="34" t="s">
        <v>3341</v>
      </c>
      <c r="AP525" s="34" t="s">
        <v>1044</v>
      </c>
      <c r="AY525" s="34" t="s">
        <v>3487</v>
      </c>
      <c r="BA525" s="34" t="s">
        <v>1044</v>
      </c>
      <c r="BB525" s="34" t="s">
        <v>3557</v>
      </c>
      <c r="BC525" s="34" t="s">
        <v>4170</v>
      </c>
      <c r="BD525" s="34" t="s">
        <v>4170</v>
      </c>
      <c r="BE525" s="34" t="s">
        <v>4170</v>
      </c>
      <c r="BF525" s="34" t="s">
        <v>4170</v>
      </c>
      <c r="BG525" s="34" t="s">
        <v>4170</v>
      </c>
      <c r="BH525" s="34" t="s">
        <v>4170</v>
      </c>
      <c r="BI525" s="34" t="s">
        <v>4881</v>
      </c>
      <c r="BJ525" s="34" t="s">
        <v>4170</v>
      </c>
      <c r="BR525" s="34" t="s">
        <v>1041</v>
      </c>
      <c r="BS525" s="34" t="s">
        <v>1044</v>
      </c>
      <c r="CR525" s="34" t="s">
        <v>3660</v>
      </c>
      <c r="CU525" s="34" t="s">
        <v>8210</v>
      </c>
      <c r="CV525" s="34" t="s">
        <v>6829</v>
      </c>
      <c r="CW525" s="34" t="s">
        <v>4226</v>
      </c>
      <c r="CX525" s="34" t="s">
        <v>4539</v>
      </c>
      <c r="CY525" s="34" t="s">
        <v>5452</v>
      </c>
      <c r="DA525" s="34" t="s">
        <v>4560</v>
      </c>
      <c r="DC525" s="34" t="s">
        <v>5096</v>
      </c>
      <c r="DD525" s="34" t="s">
        <v>6185</v>
      </c>
      <c r="DF525" s="34" t="s">
        <v>5993</v>
      </c>
    </row>
    <row r="526" spans="1:110">
      <c r="A526" s="34" t="s">
        <v>6830</v>
      </c>
      <c r="B526" s="34" t="s">
        <v>4881</v>
      </c>
      <c r="C526" s="34">
        <v>34</v>
      </c>
      <c r="D526" s="34" t="s">
        <v>440</v>
      </c>
      <c r="E526" s="34" t="s">
        <v>4881</v>
      </c>
      <c r="F526" s="34" t="s">
        <v>4170</v>
      </c>
      <c r="G526" s="34" t="s">
        <v>4881</v>
      </c>
      <c r="H526" s="34" t="s">
        <v>4170</v>
      </c>
      <c r="I526" s="34" t="s">
        <v>4170</v>
      </c>
      <c r="J526" s="34" t="s">
        <v>4170</v>
      </c>
      <c r="K526" s="34" t="s">
        <v>4170</v>
      </c>
      <c r="L526" s="34" t="s">
        <v>4881</v>
      </c>
      <c r="M526" s="34" t="s">
        <v>1041</v>
      </c>
      <c r="N526" s="34" t="s">
        <v>3155</v>
      </c>
      <c r="O526" s="34" t="s">
        <v>4881</v>
      </c>
      <c r="P526" s="34" t="s">
        <v>4170</v>
      </c>
      <c r="Q526" s="34" t="s">
        <v>4170</v>
      </c>
      <c r="R526" s="34" t="s">
        <v>4170</v>
      </c>
      <c r="S526" s="34" t="s">
        <v>4170</v>
      </c>
      <c r="T526" s="34" t="s">
        <v>4170</v>
      </c>
      <c r="U526" s="34" t="s">
        <v>4170</v>
      </c>
      <c r="V526" s="34" t="s">
        <v>4170</v>
      </c>
      <c r="W526" s="34" t="s">
        <v>4170</v>
      </c>
      <c r="X526" s="34" t="s">
        <v>4170</v>
      </c>
      <c r="Y526" s="34" t="s">
        <v>4170</v>
      </c>
      <c r="Z526" s="34" t="s">
        <v>4170</v>
      </c>
      <c r="AB526" s="34" t="s">
        <v>3187</v>
      </c>
      <c r="AD526" s="34" t="s">
        <v>3238</v>
      </c>
      <c r="AG526" s="34" t="s">
        <v>3300</v>
      </c>
      <c r="AH526" s="34" t="s">
        <v>1044</v>
      </c>
      <c r="AI526" s="34" t="s">
        <v>1044</v>
      </c>
      <c r="AJ526" s="34" t="s">
        <v>1044</v>
      </c>
      <c r="AK526" s="34" t="s">
        <v>1044</v>
      </c>
      <c r="AM526" s="34" t="s">
        <v>1041</v>
      </c>
      <c r="AP526" s="34" t="s">
        <v>1041</v>
      </c>
      <c r="AY526" s="34" t="s">
        <v>3505</v>
      </c>
      <c r="BA526" s="34" t="s">
        <v>1044</v>
      </c>
      <c r="BB526" s="34" t="s">
        <v>3539</v>
      </c>
      <c r="BC526" s="34" t="s">
        <v>4881</v>
      </c>
      <c r="BD526" s="34" t="s">
        <v>4170</v>
      </c>
      <c r="BE526" s="34" t="s">
        <v>4170</v>
      </c>
      <c r="BF526" s="34" t="s">
        <v>4170</v>
      </c>
      <c r="BG526" s="34" t="s">
        <v>4170</v>
      </c>
      <c r="BH526" s="34" t="s">
        <v>4170</v>
      </c>
      <c r="BI526" s="34" t="s">
        <v>4170</v>
      </c>
      <c r="BJ526" s="34" t="s">
        <v>4170</v>
      </c>
      <c r="BK526" s="34" t="s">
        <v>3561</v>
      </c>
      <c r="BQ526" s="34" t="s">
        <v>1044</v>
      </c>
      <c r="BR526" s="34" t="s">
        <v>1041</v>
      </c>
      <c r="BS526" s="34" t="s">
        <v>1041</v>
      </c>
      <c r="BT526" s="34" t="s">
        <v>1041</v>
      </c>
      <c r="BW526" s="34" t="s">
        <v>1041</v>
      </c>
      <c r="CQ526" s="34" t="s">
        <v>3645</v>
      </c>
      <c r="CR526" s="34" t="s">
        <v>3657</v>
      </c>
      <c r="CU526" s="34" t="s">
        <v>8211</v>
      </c>
      <c r="CV526" s="34" t="s">
        <v>6831</v>
      </c>
      <c r="CW526" s="34" t="s">
        <v>4226</v>
      </c>
      <c r="CX526" s="34" t="s">
        <v>4539</v>
      </c>
      <c r="CY526" s="34" t="s">
        <v>5446</v>
      </c>
      <c r="CZ526" s="34" t="s">
        <v>3302</v>
      </c>
      <c r="DA526" s="34" t="s">
        <v>3302</v>
      </c>
      <c r="DB526" s="34" t="s">
        <v>1046</v>
      </c>
      <c r="DC526" s="34" t="s">
        <v>5096</v>
      </c>
      <c r="DF526" s="34" t="s">
        <v>5993</v>
      </c>
    </row>
    <row r="527" spans="1:110">
      <c r="A527" s="34" t="s">
        <v>6830</v>
      </c>
      <c r="B527" s="34" t="s">
        <v>4609</v>
      </c>
      <c r="C527" s="34">
        <v>3</v>
      </c>
      <c r="D527" s="34" t="s">
        <v>440</v>
      </c>
      <c r="E527" s="34" t="s">
        <v>4881</v>
      </c>
      <c r="F527" s="34" t="s">
        <v>4170</v>
      </c>
      <c r="G527" s="34" t="s">
        <v>4170</v>
      </c>
      <c r="H527" s="34" t="s">
        <v>4170</v>
      </c>
      <c r="I527" s="34" t="s">
        <v>4881</v>
      </c>
      <c r="J527" s="34" t="s">
        <v>4170</v>
      </c>
      <c r="K527" s="34" t="s">
        <v>4170</v>
      </c>
      <c r="L527" s="34" t="s">
        <v>4170</v>
      </c>
      <c r="N527" s="34" t="s">
        <v>3155</v>
      </c>
      <c r="O527" s="34" t="s">
        <v>4881</v>
      </c>
      <c r="P527" s="34" t="s">
        <v>4170</v>
      </c>
      <c r="Q527" s="34" t="s">
        <v>4170</v>
      </c>
      <c r="R527" s="34" t="s">
        <v>4170</v>
      </c>
      <c r="S527" s="34" t="s">
        <v>4170</v>
      </c>
      <c r="T527" s="34" t="s">
        <v>4170</v>
      </c>
      <c r="U527" s="34" t="s">
        <v>4170</v>
      </c>
      <c r="V527" s="34" t="s">
        <v>4170</v>
      </c>
      <c r="W527" s="34" t="s">
        <v>4170</v>
      </c>
      <c r="X527" s="34" t="s">
        <v>4170</v>
      </c>
      <c r="Y527" s="34" t="s">
        <v>4170</v>
      </c>
      <c r="Z527" s="34" t="s">
        <v>4170</v>
      </c>
      <c r="AB527" s="34" t="s">
        <v>3187</v>
      </c>
      <c r="AE527" s="34" t="s">
        <v>3256</v>
      </c>
      <c r="BR527" s="34" t="s">
        <v>1044</v>
      </c>
      <c r="BS527" s="34" t="s">
        <v>1044</v>
      </c>
      <c r="CR527" s="34" t="s">
        <v>3657</v>
      </c>
      <c r="CU527" s="34" t="s">
        <v>8212</v>
      </c>
      <c r="CV527" s="34" t="s">
        <v>6831</v>
      </c>
      <c r="CW527" s="34" t="s">
        <v>4226</v>
      </c>
      <c r="CX527" s="34" t="s">
        <v>4608</v>
      </c>
      <c r="CY527" s="34" t="s">
        <v>5444</v>
      </c>
      <c r="DE527" s="34" t="s">
        <v>4649</v>
      </c>
      <c r="DF527" s="34" t="s">
        <v>5993</v>
      </c>
    </row>
    <row r="528" spans="1:110">
      <c r="A528" s="34" t="s">
        <v>6830</v>
      </c>
      <c r="B528" s="34" t="s">
        <v>4848</v>
      </c>
      <c r="C528" s="34">
        <v>8</v>
      </c>
      <c r="D528" s="34" t="s">
        <v>442</v>
      </c>
      <c r="E528" s="34" t="s">
        <v>4170</v>
      </c>
      <c r="F528" s="34" t="s">
        <v>4881</v>
      </c>
      <c r="G528" s="34" t="s">
        <v>4170</v>
      </c>
      <c r="H528" s="34" t="s">
        <v>4170</v>
      </c>
      <c r="I528" s="34" t="s">
        <v>4170</v>
      </c>
      <c r="J528" s="34" t="s">
        <v>4881</v>
      </c>
      <c r="K528" s="34" t="s">
        <v>4170</v>
      </c>
      <c r="L528" s="34" t="s">
        <v>4170</v>
      </c>
      <c r="N528" s="34" t="s">
        <v>3155</v>
      </c>
      <c r="O528" s="34" t="s">
        <v>4881</v>
      </c>
      <c r="P528" s="34" t="s">
        <v>4170</v>
      </c>
      <c r="Q528" s="34" t="s">
        <v>4170</v>
      </c>
      <c r="R528" s="34" t="s">
        <v>4170</v>
      </c>
      <c r="S528" s="34" t="s">
        <v>4170</v>
      </c>
      <c r="T528" s="34" t="s">
        <v>4170</v>
      </c>
      <c r="U528" s="34" t="s">
        <v>4170</v>
      </c>
      <c r="V528" s="34" t="s">
        <v>4170</v>
      </c>
      <c r="W528" s="34" t="s">
        <v>4170</v>
      </c>
      <c r="X528" s="34" t="s">
        <v>4170</v>
      </c>
      <c r="Y528" s="34" t="s">
        <v>4170</v>
      </c>
      <c r="Z528" s="34" t="s">
        <v>4170</v>
      </c>
      <c r="AB528" s="34" t="s">
        <v>3187</v>
      </c>
      <c r="AE528" s="34" t="s">
        <v>3259</v>
      </c>
      <c r="BB528" s="34" t="s">
        <v>3557</v>
      </c>
      <c r="BC528" s="34" t="s">
        <v>4170</v>
      </c>
      <c r="BD528" s="34" t="s">
        <v>4170</v>
      </c>
      <c r="BE528" s="34" t="s">
        <v>4170</v>
      </c>
      <c r="BF528" s="34" t="s">
        <v>4170</v>
      </c>
      <c r="BG528" s="34" t="s">
        <v>4170</v>
      </c>
      <c r="BH528" s="34" t="s">
        <v>4170</v>
      </c>
      <c r="BI528" s="34" t="s">
        <v>4881</v>
      </c>
      <c r="BJ528" s="34" t="s">
        <v>4170</v>
      </c>
      <c r="BR528" s="34" t="s">
        <v>1044</v>
      </c>
      <c r="BS528" s="34" t="s">
        <v>1044</v>
      </c>
      <c r="CR528" s="34" t="s">
        <v>3657</v>
      </c>
      <c r="CU528" s="34" t="s">
        <v>8213</v>
      </c>
      <c r="CV528" s="34" t="s">
        <v>6831</v>
      </c>
      <c r="CW528" s="34" t="s">
        <v>4226</v>
      </c>
      <c r="CX528" s="34" t="s">
        <v>4619</v>
      </c>
      <c r="CY528" s="34" t="s">
        <v>5454</v>
      </c>
      <c r="DC528" s="34" t="s">
        <v>5096</v>
      </c>
      <c r="DE528" s="34" t="s">
        <v>4649</v>
      </c>
      <c r="DF528" s="34" t="s">
        <v>5993</v>
      </c>
    </row>
    <row r="529" spans="1:110">
      <c r="A529" s="34" t="s">
        <v>6832</v>
      </c>
      <c r="B529" s="34" t="s">
        <v>4881</v>
      </c>
      <c r="C529" s="34">
        <v>61</v>
      </c>
      <c r="D529" s="34" t="s">
        <v>440</v>
      </c>
      <c r="E529" s="34" t="s">
        <v>4881</v>
      </c>
      <c r="F529" s="34" t="s">
        <v>4170</v>
      </c>
      <c r="G529" s="34" t="s">
        <v>4881</v>
      </c>
      <c r="H529" s="34" t="s">
        <v>4170</v>
      </c>
      <c r="I529" s="34" t="s">
        <v>4170</v>
      </c>
      <c r="J529" s="34" t="s">
        <v>4170</v>
      </c>
      <c r="K529" s="34" t="s">
        <v>4170</v>
      </c>
      <c r="L529" s="34" t="s">
        <v>4170</v>
      </c>
      <c r="M529" s="34" t="s">
        <v>1041</v>
      </c>
      <c r="N529" s="34" t="s">
        <v>3155</v>
      </c>
      <c r="O529" s="34" t="s">
        <v>4881</v>
      </c>
      <c r="P529" s="34" t="s">
        <v>4170</v>
      </c>
      <c r="Q529" s="34" t="s">
        <v>4170</v>
      </c>
      <c r="R529" s="34" t="s">
        <v>4170</v>
      </c>
      <c r="S529" s="34" t="s">
        <v>4170</v>
      </c>
      <c r="T529" s="34" t="s">
        <v>4170</v>
      </c>
      <c r="U529" s="34" t="s">
        <v>4170</v>
      </c>
      <c r="V529" s="34" t="s">
        <v>4170</v>
      </c>
      <c r="W529" s="34" t="s">
        <v>4170</v>
      </c>
      <c r="X529" s="34" t="s">
        <v>4170</v>
      </c>
      <c r="Y529" s="34" t="s">
        <v>4170</v>
      </c>
      <c r="Z529" s="34" t="s">
        <v>4170</v>
      </c>
      <c r="AB529" s="34" t="s">
        <v>3187</v>
      </c>
      <c r="AD529" s="34" t="s">
        <v>3238</v>
      </c>
      <c r="AG529" s="34" t="s">
        <v>3312</v>
      </c>
      <c r="AH529" s="34" t="s">
        <v>1044</v>
      </c>
      <c r="AI529" s="34" t="s">
        <v>1044</v>
      </c>
      <c r="AJ529" s="34" t="s">
        <v>1044</v>
      </c>
      <c r="AK529" s="34" t="s">
        <v>1044</v>
      </c>
      <c r="AM529" s="34" t="s">
        <v>1044</v>
      </c>
      <c r="AN529" s="34" t="s">
        <v>3312</v>
      </c>
      <c r="AP529" s="34" t="s">
        <v>1044</v>
      </c>
      <c r="AY529" s="34" t="s">
        <v>3487</v>
      </c>
      <c r="BA529" s="34" t="s">
        <v>1044</v>
      </c>
      <c r="BB529" s="34" t="s">
        <v>3539</v>
      </c>
      <c r="BC529" s="34" t="s">
        <v>4881</v>
      </c>
      <c r="BD529" s="34" t="s">
        <v>4170</v>
      </c>
      <c r="BE529" s="34" t="s">
        <v>4170</v>
      </c>
      <c r="BF529" s="34" t="s">
        <v>4170</v>
      </c>
      <c r="BG529" s="34" t="s">
        <v>4170</v>
      </c>
      <c r="BH529" s="34" t="s">
        <v>4170</v>
      </c>
      <c r="BI529" s="34" t="s">
        <v>4170</v>
      </c>
      <c r="BJ529" s="34" t="s">
        <v>4170</v>
      </c>
      <c r="BK529" s="34" t="s">
        <v>3561</v>
      </c>
      <c r="BQ529" s="34" t="s">
        <v>1044</v>
      </c>
      <c r="BR529" s="34" t="s">
        <v>1044</v>
      </c>
      <c r="BS529" s="34" t="s">
        <v>1044</v>
      </c>
      <c r="CR529" s="34" t="s">
        <v>3657</v>
      </c>
      <c r="CU529" s="34" t="s">
        <v>8214</v>
      </c>
      <c r="CV529" s="34" t="s">
        <v>6834</v>
      </c>
      <c r="CW529" s="34" t="s">
        <v>4226</v>
      </c>
      <c r="CX529" s="34" t="s">
        <v>4546</v>
      </c>
      <c r="CY529" s="34" t="s">
        <v>5449</v>
      </c>
      <c r="CZ529" s="34" t="s">
        <v>4560</v>
      </c>
      <c r="DA529" s="34" t="s">
        <v>4560</v>
      </c>
      <c r="DB529" s="34" t="s">
        <v>1046</v>
      </c>
      <c r="DC529" s="34" t="s">
        <v>5096</v>
      </c>
      <c r="DF529" s="34" t="s">
        <v>5993</v>
      </c>
    </row>
    <row r="530" spans="1:110">
      <c r="A530" s="34" t="s">
        <v>6835</v>
      </c>
      <c r="B530" s="34" t="s">
        <v>4881</v>
      </c>
      <c r="C530" s="34">
        <v>38</v>
      </c>
      <c r="D530" s="34" t="s">
        <v>440</v>
      </c>
      <c r="E530" s="34" t="s">
        <v>4881</v>
      </c>
      <c r="F530" s="34" t="s">
        <v>4170</v>
      </c>
      <c r="G530" s="34" t="s">
        <v>4881</v>
      </c>
      <c r="H530" s="34" t="s">
        <v>4170</v>
      </c>
      <c r="I530" s="34" t="s">
        <v>4170</v>
      </c>
      <c r="J530" s="34" t="s">
        <v>4170</v>
      </c>
      <c r="K530" s="34" t="s">
        <v>4170</v>
      </c>
      <c r="L530" s="34" t="s">
        <v>4881</v>
      </c>
      <c r="M530" s="34" t="s">
        <v>1041</v>
      </c>
      <c r="N530" s="34" t="s">
        <v>3155</v>
      </c>
      <c r="O530" s="34" t="s">
        <v>4881</v>
      </c>
      <c r="P530" s="34" t="s">
        <v>4170</v>
      </c>
      <c r="Q530" s="34" t="s">
        <v>4170</v>
      </c>
      <c r="R530" s="34" t="s">
        <v>4170</v>
      </c>
      <c r="S530" s="34" t="s">
        <v>4170</v>
      </c>
      <c r="T530" s="34" t="s">
        <v>4170</v>
      </c>
      <c r="U530" s="34" t="s">
        <v>4170</v>
      </c>
      <c r="V530" s="34" t="s">
        <v>4170</v>
      </c>
      <c r="W530" s="34" t="s">
        <v>4170</v>
      </c>
      <c r="X530" s="34" t="s">
        <v>4170</v>
      </c>
      <c r="Y530" s="34" t="s">
        <v>4170</v>
      </c>
      <c r="Z530" s="34" t="s">
        <v>4170</v>
      </c>
      <c r="AB530" s="34" t="s">
        <v>3187</v>
      </c>
      <c r="AD530" s="34" t="s">
        <v>3235</v>
      </c>
      <c r="AG530" s="34" t="s">
        <v>3309</v>
      </c>
      <c r="AH530" s="34" t="s">
        <v>1044</v>
      </c>
      <c r="AI530" s="34" t="s">
        <v>1044</v>
      </c>
      <c r="AJ530" s="34" t="s">
        <v>1044</v>
      </c>
      <c r="AK530" s="34" t="s">
        <v>1044</v>
      </c>
      <c r="AM530" s="34" t="s">
        <v>1044</v>
      </c>
      <c r="AN530" s="34" t="s">
        <v>3335</v>
      </c>
      <c r="AP530" s="34" t="s">
        <v>1044</v>
      </c>
      <c r="AY530" s="34" t="s">
        <v>3487</v>
      </c>
      <c r="BA530" s="34" t="s">
        <v>1044</v>
      </c>
      <c r="BB530" s="34" t="s">
        <v>3557</v>
      </c>
      <c r="BC530" s="34" t="s">
        <v>4170</v>
      </c>
      <c r="BD530" s="34" t="s">
        <v>4170</v>
      </c>
      <c r="BE530" s="34" t="s">
        <v>4170</v>
      </c>
      <c r="BF530" s="34" t="s">
        <v>4170</v>
      </c>
      <c r="BG530" s="34" t="s">
        <v>4170</v>
      </c>
      <c r="BH530" s="34" t="s">
        <v>4170</v>
      </c>
      <c r="BI530" s="34" t="s">
        <v>4881</v>
      </c>
      <c r="BJ530" s="34" t="s">
        <v>4170</v>
      </c>
      <c r="BR530" s="34" t="s">
        <v>1044</v>
      </c>
      <c r="BS530" s="34" t="s">
        <v>1044</v>
      </c>
      <c r="CR530" s="34" t="s">
        <v>3657</v>
      </c>
      <c r="CU530" s="34" t="s">
        <v>8215</v>
      </c>
      <c r="CV530" s="34" t="s">
        <v>6836</v>
      </c>
      <c r="CW530" s="34" t="s">
        <v>4226</v>
      </c>
      <c r="CX530" s="34" t="s">
        <v>4542</v>
      </c>
      <c r="CY530" s="34" t="s">
        <v>5447</v>
      </c>
      <c r="CZ530" s="34" t="s">
        <v>4560</v>
      </c>
      <c r="DA530" s="34" t="s">
        <v>4560</v>
      </c>
      <c r="DC530" s="34" t="s">
        <v>5096</v>
      </c>
      <c r="DF530" s="34" t="s">
        <v>5992</v>
      </c>
    </row>
    <row r="531" spans="1:110">
      <c r="A531" s="34" t="s">
        <v>6835</v>
      </c>
      <c r="B531" s="34" t="s">
        <v>4609</v>
      </c>
      <c r="C531" s="34">
        <v>6</v>
      </c>
      <c r="D531" s="34" t="s">
        <v>440</v>
      </c>
      <c r="E531" s="34" t="s">
        <v>4881</v>
      </c>
      <c r="F531" s="34" t="s">
        <v>4170</v>
      </c>
      <c r="G531" s="34" t="s">
        <v>4170</v>
      </c>
      <c r="H531" s="34" t="s">
        <v>4170</v>
      </c>
      <c r="I531" s="34" t="s">
        <v>4881</v>
      </c>
      <c r="J531" s="34" t="s">
        <v>4170</v>
      </c>
      <c r="K531" s="34" t="s">
        <v>4170</v>
      </c>
      <c r="L531" s="34" t="s">
        <v>4170</v>
      </c>
      <c r="N531" s="34" t="s">
        <v>3155</v>
      </c>
      <c r="O531" s="34" t="s">
        <v>4881</v>
      </c>
      <c r="P531" s="34" t="s">
        <v>4170</v>
      </c>
      <c r="Q531" s="34" t="s">
        <v>4170</v>
      </c>
      <c r="R531" s="34" t="s">
        <v>4170</v>
      </c>
      <c r="S531" s="34" t="s">
        <v>4170</v>
      </c>
      <c r="T531" s="34" t="s">
        <v>4170</v>
      </c>
      <c r="U531" s="34" t="s">
        <v>4170</v>
      </c>
      <c r="V531" s="34" t="s">
        <v>4170</v>
      </c>
      <c r="W531" s="34" t="s">
        <v>4170</v>
      </c>
      <c r="X531" s="34" t="s">
        <v>4170</v>
      </c>
      <c r="Y531" s="34" t="s">
        <v>4170</v>
      </c>
      <c r="Z531" s="34" t="s">
        <v>4170</v>
      </c>
      <c r="AB531" s="34" t="s">
        <v>3187</v>
      </c>
      <c r="AE531" s="34" t="s">
        <v>3256</v>
      </c>
      <c r="BB531" s="34" t="s">
        <v>3557</v>
      </c>
      <c r="BC531" s="34" t="s">
        <v>4170</v>
      </c>
      <c r="BD531" s="34" t="s">
        <v>4170</v>
      </c>
      <c r="BE531" s="34" t="s">
        <v>4170</v>
      </c>
      <c r="BF531" s="34" t="s">
        <v>4170</v>
      </c>
      <c r="BG531" s="34" t="s">
        <v>4170</v>
      </c>
      <c r="BH531" s="34" t="s">
        <v>4170</v>
      </c>
      <c r="BI531" s="34" t="s">
        <v>4881</v>
      </c>
      <c r="BJ531" s="34" t="s">
        <v>4170</v>
      </c>
      <c r="BR531" s="34" t="s">
        <v>1044</v>
      </c>
      <c r="BS531" s="34" t="s">
        <v>1044</v>
      </c>
      <c r="CR531" s="34" t="s">
        <v>3657</v>
      </c>
      <c r="CU531" s="34" t="s">
        <v>8216</v>
      </c>
      <c r="CV531" s="34" t="s">
        <v>6836</v>
      </c>
      <c r="CW531" s="34" t="s">
        <v>4226</v>
      </c>
      <c r="CX531" s="34" t="s">
        <v>4619</v>
      </c>
      <c r="CY531" s="34" t="s">
        <v>5448</v>
      </c>
      <c r="DC531" s="34" t="s">
        <v>5096</v>
      </c>
      <c r="DE531" s="34" t="s">
        <v>4649</v>
      </c>
      <c r="DF531" s="34" t="s">
        <v>5992</v>
      </c>
    </row>
    <row r="532" spans="1:110">
      <c r="A532" s="34" t="s">
        <v>6835</v>
      </c>
      <c r="B532" s="34" t="s">
        <v>4848</v>
      </c>
      <c r="C532" s="34">
        <v>37</v>
      </c>
      <c r="D532" s="34" t="s">
        <v>442</v>
      </c>
      <c r="E532" s="34" t="s">
        <v>4170</v>
      </c>
      <c r="F532" s="34" t="s">
        <v>4881</v>
      </c>
      <c r="G532" s="34" t="s">
        <v>4170</v>
      </c>
      <c r="H532" s="34" t="s">
        <v>4881</v>
      </c>
      <c r="I532" s="34" t="s">
        <v>4170</v>
      </c>
      <c r="J532" s="34" t="s">
        <v>4170</v>
      </c>
      <c r="K532" s="34" t="s">
        <v>4170</v>
      </c>
      <c r="L532" s="34" t="s">
        <v>4170</v>
      </c>
      <c r="M532" s="34" t="s">
        <v>1041</v>
      </c>
      <c r="N532" s="34" t="s">
        <v>3155</v>
      </c>
      <c r="O532" s="34" t="s">
        <v>4881</v>
      </c>
      <c r="P532" s="34" t="s">
        <v>4170</v>
      </c>
      <c r="Q532" s="34" t="s">
        <v>4170</v>
      </c>
      <c r="R532" s="34" t="s">
        <v>4170</v>
      </c>
      <c r="S532" s="34" t="s">
        <v>4170</v>
      </c>
      <c r="T532" s="34" t="s">
        <v>4170</v>
      </c>
      <c r="U532" s="34" t="s">
        <v>4170</v>
      </c>
      <c r="V532" s="34" t="s">
        <v>4170</v>
      </c>
      <c r="W532" s="34" t="s">
        <v>4170</v>
      </c>
      <c r="X532" s="34" t="s">
        <v>4170</v>
      </c>
      <c r="Y532" s="34" t="s">
        <v>4170</v>
      </c>
      <c r="Z532" s="34" t="s">
        <v>4170</v>
      </c>
      <c r="AB532" s="34" t="s">
        <v>3187</v>
      </c>
      <c r="AD532" s="34" t="s">
        <v>3244</v>
      </c>
      <c r="AG532" s="34" t="s">
        <v>3291</v>
      </c>
      <c r="AH532" s="34" t="s">
        <v>1041</v>
      </c>
      <c r="AI532" s="34" t="s">
        <v>1044</v>
      </c>
      <c r="AJ532" s="34" t="s">
        <v>1044</v>
      </c>
      <c r="AQ532" s="34" t="s">
        <v>3369</v>
      </c>
      <c r="AS532" s="34" t="s">
        <v>3409</v>
      </c>
      <c r="AU532" s="34" t="s">
        <v>3435</v>
      </c>
      <c r="AV532" s="34" t="s">
        <v>154</v>
      </c>
      <c r="AW532" s="34" t="s">
        <v>3452</v>
      </c>
      <c r="AX532" s="34" t="s">
        <v>3476</v>
      </c>
      <c r="AY532" s="34" t="s">
        <v>3493</v>
      </c>
      <c r="BB532" s="34" t="s">
        <v>3557</v>
      </c>
      <c r="BC532" s="34" t="s">
        <v>4170</v>
      </c>
      <c r="BD532" s="34" t="s">
        <v>4170</v>
      </c>
      <c r="BE532" s="34" t="s">
        <v>4170</v>
      </c>
      <c r="BF532" s="34" t="s">
        <v>4170</v>
      </c>
      <c r="BG532" s="34" t="s">
        <v>4170</v>
      </c>
      <c r="BH532" s="34" t="s">
        <v>4170</v>
      </c>
      <c r="BI532" s="34" t="s">
        <v>4881</v>
      </c>
      <c r="BJ532" s="34" t="s">
        <v>4170</v>
      </c>
      <c r="BR532" s="34" t="s">
        <v>1044</v>
      </c>
      <c r="BS532" s="34" t="s">
        <v>1044</v>
      </c>
      <c r="CR532" s="34" t="s">
        <v>3654</v>
      </c>
      <c r="CU532" s="34" t="s">
        <v>8217</v>
      </c>
      <c r="CV532" s="34" t="s">
        <v>6836</v>
      </c>
      <c r="CW532" s="34" t="s">
        <v>4226</v>
      </c>
      <c r="CX532" s="34" t="s">
        <v>4542</v>
      </c>
      <c r="CY532" s="34" t="s">
        <v>5453</v>
      </c>
      <c r="DA532" s="34" t="s">
        <v>4556</v>
      </c>
      <c r="DC532" s="34" t="s">
        <v>5096</v>
      </c>
      <c r="DF532" s="34" t="s">
        <v>5992</v>
      </c>
    </row>
    <row r="533" spans="1:110">
      <c r="A533" s="34" t="s">
        <v>6837</v>
      </c>
      <c r="B533" s="34" t="s">
        <v>4881</v>
      </c>
      <c r="C533" s="34">
        <v>33</v>
      </c>
      <c r="D533" s="34" t="s">
        <v>442</v>
      </c>
      <c r="E533" s="34" t="s">
        <v>4170</v>
      </c>
      <c r="F533" s="34" t="s">
        <v>4881</v>
      </c>
      <c r="G533" s="34" t="s">
        <v>4170</v>
      </c>
      <c r="H533" s="34" t="s">
        <v>4881</v>
      </c>
      <c r="I533" s="34" t="s">
        <v>4170</v>
      </c>
      <c r="J533" s="34" t="s">
        <v>4170</v>
      </c>
      <c r="K533" s="34" t="s">
        <v>4170</v>
      </c>
      <c r="L533" s="34" t="s">
        <v>4170</v>
      </c>
      <c r="M533" s="34" t="s">
        <v>1041</v>
      </c>
      <c r="N533" s="34" t="s">
        <v>3155</v>
      </c>
      <c r="O533" s="34" t="s">
        <v>4881</v>
      </c>
      <c r="P533" s="34" t="s">
        <v>4170</v>
      </c>
      <c r="Q533" s="34" t="s">
        <v>4170</v>
      </c>
      <c r="R533" s="34" t="s">
        <v>4170</v>
      </c>
      <c r="S533" s="34" t="s">
        <v>4170</v>
      </c>
      <c r="T533" s="34" t="s">
        <v>4170</v>
      </c>
      <c r="U533" s="34" t="s">
        <v>4170</v>
      </c>
      <c r="V533" s="34" t="s">
        <v>4170</v>
      </c>
      <c r="W533" s="34" t="s">
        <v>4170</v>
      </c>
      <c r="X533" s="34" t="s">
        <v>4170</v>
      </c>
      <c r="Y533" s="34" t="s">
        <v>4170</v>
      </c>
      <c r="Z533" s="34" t="s">
        <v>4170</v>
      </c>
      <c r="AB533" s="34" t="s">
        <v>3187</v>
      </c>
      <c r="AD533" s="34" t="s">
        <v>3247</v>
      </c>
      <c r="AG533" s="34" t="s">
        <v>3291</v>
      </c>
      <c r="AH533" s="34" t="s">
        <v>1041</v>
      </c>
      <c r="AI533" s="34" t="s">
        <v>1044</v>
      </c>
      <c r="AJ533" s="34" t="s">
        <v>1044</v>
      </c>
      <c r="AQ533" s="34" t="s">
        <v>3384</v>
      </c>
      <c r="AS533" s="34" t="s">
        <v>3409</v>
      </c>
      <c r="AU533" s="34" t="s">
        <v>3435</v>
      </c>
      <c r="AV533" s="34" t="s">
        <v>154</v>
      </c>
      <c r="AW533" s="34" t="s">
        <v>3461</v>
      </c>
      <c r="AX533" s="34" t="s">
        <v>3476</v>
      </c>
      <c r="AY533" s="34" t="s">
        <v>3487</v>
      </c>
      <c r="BB533" s="34" t="s">
        <v>3557</v>
      </c>
      <c r="BC533" s="34" t="s">
        <v>4170</v>
      </c>
      <c r="BD533" s="34" t="s">
        <v>4170</v>
      </c>
      <c r="BE533" s="34" t="s">
        <v>4170</v>
      </c>
      <c r="BF533" s="34" t="s">
        <v>4170</v>
      </c>
      <c r="BG533" s="34" t="s">
        <v>4170</v>
      </c>
      <c r="BH533" s="34" t="s">
        <v>4170</v>
      </c>
      <c r="BI533" s="34" t="s">
        <v>4881</v>
      </c>
      <c r="BJ533" s="34" t="s">
        <v>4170</v>
      </c>
      <c r="BR533" s="34" t="s">
        <v>1044</v>
      </c>
      <c r="BS533" s="34" t="s">
        <v>1044</v>
      </c>
      <c r="CR533" s="34" t="s">
        <v>3657</v>
      </c>
      <c r="CU533" s="34" t="s">
        <v>8218</v>
      </c>
      <c r="CV533" s="34" t="s">
        <v>6838</v>
      </c>
      <c r="CW533" s="34" t="s">
        <v>4226</v>
      </c>
      <c r="CX533" s="34" t="s">
        <v>4539</v>
      </c>
      <c r="CY533" s="34" t="s">
        <v>5452</v>
      </c>
      <c r="CZ533" s="34" t="s">
        <v>4556</v>
      </c>
      <c r="DA533" s="34" t="s">
        <v>4556</v>
      </c>
      <c r="DC533" s="34" t="s">
        <v>5096</v>
      </c>
      <c r="DF533" s="34" t="s">
        <v>5992</v>
      </c>
    </row>
    <row r="534" spans="1:110">
      <c r="A534" s="34" t="s">
        <v>6837</v>
      </c>
      <c r="B534" s="34" t="s">
        <v>4609</v>
      </c>
      <c r="C534" s="34">
        <v>30</v>
      </c>
      <c r="D534" s="34" t="s">
        <v>440</v>
      </c>
      <c r="E534" s="34" t="s">
        <v>4881</v>
      </c>
      <c r="F534" s="34" t="s">
        <v>4170</v>
      </c>
      <c r="G534" s="34" t="s">
        <v>4881</v>
      </c>
      <c r="H534" s="34" t="s">
        <v>4170</v>
      </c>
      <c r="I534" s="34" t="s">
        <v>4170</v>
      </c>
      <c r="J534" s="34" t="s">
        <v>4170</v>
      </c>
      <c r="K534" s="34" t="s">
        <v>4170</v>
      </c>
      <c r="L534" s="34" t="s">
        <v>4881</v>
      </c>
      <c r="M534" s="34" t="s">
        <v>1041</v>
      </c>
      <c r="N534" s="34" t="s">
        <v>3155</v>
      </c>
      <c r="O534" s="34" t="s">
        <v>4881</v>
      </c>
      <c r="P534" s="34" t="s">
        <v>4170</v>
      </c>
      <c r="Q534" s="34" t="s">
        <v>4170</v>
      </c>
      <c r="R534" s="34" t="s">
        <v>4170</v>
      </c>
      <c r="S534" s="34" t="s">
        <v>4170</v>
      </c>
      <c r="T534" s="34" t="s">
        <v>4170</v>
      </c>
      <c r="U534" s="34" t="s">
        <v>4170</v>
      </c>
      <c r="V534" s="34" t="s">
        <v>4170</v>
      </c>
      <c r="W534" s="34" t="s">
        <v>4170</v>
      </c>
      <c r="X534" s="34" t="s">
        <v>4170</v>
      </c>
      <c r="Y534" s="34" t="s">
        <v>4170</v>
      </c>
      <c r="Z534" s="34" t="s">
        <v>4170</v>
      </c>
      <c r="AB534" s="34" t="s">
        <v>3187</v>
      </c>
      <c r="AD534" s="34" t="s">
        <v>3247</v>
      </c>
      <c r="AG534" s="34" t="s">
        <v>3291</v>
      </c>
      <c r="AH534" s="34" t="s">
        <v>1041</v>
      </c>
      <c r="AI534" s="34" t="s">
        <v>1044</v>
      </c>
      <c r="AJ534" s="34" t="s">
        <v>1044</v>
      </c>
      <c r="AQ534" s="34" t="s">
        <v>3372</v>
      </c>
      <c r="AS534" s="34" t="s">
        <v>3415</v>
      </c>
      <c r="AU534" s="34" t="s">
        <v>3435</v>
      </c>
      <c r="AV534" s="34" t="s">
        <v>154</v>
      </c>
      <c r="AW534" s="34" t="s">
        <v>3461</v>
      </c>
      <c r="AX534" s="34" t="s">
        <v>3476</v>
      </c>
      <c r="AY534" s="34" t="s">
        <v>3487</v>
      </c>
      <c r="BB534" s="34" t="s">
        <v>3557</v>
      </c>
      <c r="BC534" s="34" t="s">
        <v>4170</v>
      </c>
      <c r="BD534" s="34" t="s">
        <v>4170</v>
      </c>
      <c r="BE534" s="34" t="s">
        <v>4170</v>
      </c>
      <c r="BF534" s="34" t="s">
        <v>4170</v>
      </c>
      <c r="BG534" s="34" t="s">
        <v>4170</v>
      </c>
      <c r="BH534" s="34" t="s">
        <v>4170</v>
      </c>
      <c r="BI534" s="34" t="s">
        <v>4881</v>
      </c>
      <c r="BJ534" s="34" t="s">
        <v>4170</v>
      </c>
      <c r="BR534" s="34" t="s">
        <v>1044</v>
      </c>
      <c r="BS534" s="34" t="s">
        <v>1044</v>
      </c>
      <c r="CR534" s="34" t="s">
        <v>3657</v>
      </c>
      <c r="CU534" s="34" t="s">
        <v>8219</v>
      </c>
      <c r="CV534" s="34" t="s">
        <v>6838</v>
      </c>
      <c r="CW534" s="34" t="s">
        <v>4226</v>
      </c>
      <c r="CX534" s="34" t="s">
        <v>4539</v>
      </c>
      <c r="CY534" s="34" t="s">
        <v>5446</v>
      </c>
      <c r="DA534" s="34" t="s">
        <v>4556</v>
      </c>
      <c r="DC534" s="34" t="s">
        <v>5096</v>
      </c>
      <c r="DF534" s="34" t="s">
        <v>5992</v>
      </c>
    </row>
    <row r="535" spans="1:110">
      <c r="A535" s="34" t="s">
        <v>6839</v>
      </c>
      <c r="B535" s="34" t="s">
        <v>4881</v>
      </c>
      <c r="C535" s="34">
        <v>37</v>
      </c>
      <c r="D535" s="34" t="s">
        <v>442</v>
      </c>
      <c r="E535" s="34" t="s">
        <v>4170</v>
      </c>
      <c r="F535" s="34" t="s">
        <v>4881</v>
      </c>
      <c r="G535" s="34" t="s">
        <v>4170</v>
      </c>
      <c r="H535" s="34" t="s">
        <v>4881</v>
      </c>
      <c r="I535" s="34" t="s">
        <v>4170</v>
      </c>
      <c r="J535" s="34" t="s">
        <v>4170</v>
      </c>
      <c r="K535" s="34" t="s">
        <v>4170</v>
      </c>
      <c r="L535" s="34" t="s">
        <v>4170</v>
      </c>
      <c r="M535" s="34" t="s">
        <v>1041</v>
      </c>
      <c r="N535" s="34" t="s">
        <v>3155</v>
      </c>
      <c r="O535" s="34" t="s">
        <v>4881</v>
      </c>
      <c r="P535" s="34" t="s">
        <v>4170</v>
      </c>
      <c r="Q535" s="34" t="s">
        <v>4170</v>
      </c>
      <c r="R535" s="34" t="s">
        <v>4170</v>
      </c>
      <c r="S535" s="34" t="s">
        <v>4170</v>
      </c>
      <c r="T535" s="34" t="s">
        <v>4170</v>
      </c>
      <c r="U535" s="34" t="s">
        <v>4170</v>
      </c>
      <c r="V535" s="34" t="s">
        <v>4170</v>
      </c>
      <c r="W535" s="34" t="s">
        <v>4170</v>
      </c>
      <c r="X535" s="34" t="s">
        <v>4170</v>
      </c>
      <c r="Y535" s="34" t="s">
        <v>4170</v>
      </c>
      <c r="Z535" s="34" t="s">
        <v>4170</v>
      </c>
      <c r="AB535" s="34" t="s">
        <v>3187</v>
      </c>
      <c r="AD535" s="34" t="s">
        <v>3247</v>
      </c>
      <c r="AG535" s="34" t="s">
        <v>3297</v>
      </c>
      <c r="AH535" s="34" t="s">
        <v>1044</v>
      </c>
      <c r="AI535" s="34" t="s">
        <v>1044</v>
      </c>
      <c r="AJ535" s="34" t="s">
        <v>1044</v>
      </c>
      <c r="AK535" s="34" t="s">
        <v>1041</v>
      </c>
      <c r="AL535" s="34" t="s">
        <v>452</v>
      </c>
      <c r="AQ535" s="34" t="s">
        <v>3375</v>
      </c>
      <c r="AS535" s="34" t="s">
        <v>3423</v>
      </c>
      <c r="AU535" s="34" t="s">
        <v>3432</v>
      </c>
      <c r="AV535" s="34" t="s">
        <v>154</v>
      </c>
      <c r="AW535" s="34" t="s">
        <v>3467</v>
      </c>
      <c r="AX535" s="34" t="s">
        <v>3476</v>
      </c>
      <c r="AY535" s="34" t="s">
        <v>3487</v>
      </c>
      <c r="BB535" s="34" t="s">
        <v>3557</v>
      </c>
      <c r="BC535" s="34" t="s">
        <v>4170</v>
      </c>
      <c r="BD535" s="34" t="s">
        <v>4170</v>
      </c>
      <c r="BE535" s="34" t="s">
        <v>4170</v>
      </c>
      <c r="BF535" s="34" t="s">
        <v>4170</v>
      </c>
      <c r="BG535" s="34" t="s">
        <v>4170</v>
      </c>
      <c r="BH535" s="34" t="s">
        <v>4170</v>
      </c>
      <c r="BI535" s="34" t="s">
        <v>4881</v>
      </c>
      <c r="BJ535" s="34" t="s">
        <v>4170</v>
      </c>
      <c r="BR535" s="34" t="s">
        <v>1044</v>
      </c>
      <c r="BS535" s="34" t="s">
        <v>1044</v>
      </c>
      <c r="CR535" s="34" t="s">
        <v>3657</v>
      </c>
      <c r="CU535" s="34" t="s">
        <v>8220</v>
      </c>
      <c r="CV535" s="34" t="s">
        <v>6841</v>
      </c>
      <c r="CW535" s="34" t="s">
        <v>4226</v>
      </c>
      <c r="CX535" s="34" t="s">
        <v>4542</v>
      </c>
      <c r="CY535" s="34" t="s">
        <v>5453</v>
      </c>
      <c r="CZ535" s="34" t="s">
        <v>4556</v>
      </c>
      <c r="DA535" s="34" t="s">
        <v>4556</v>
      </c>
      <c r="DC535" s="34" t="s">
        <v>5096</v>
      </c>
    </row>
    <row r="536" spans="1:110">
      <c r="A536" s="34" t="s">
        <v>6842</v>
      </c>
      <c r="B536" s="34" t="s">
        <v>4881</v>
      </c>
      <c r="C536" s="34">
        <v>25</v>
      </c>
      <c r="D536" s="34" t="s">
        <v>442</v>
      </c>
      <c r="E536" s="34" t="s">
        <v>4170</v>
      </c>
      <c r="F536" s="34" t="s">
        <v>4881</v>
      </c>
      <c r="G536" s="34" t="s">
        <v>4170</v>
      </c>
      <c r="H536" s="34" t="s">
        <v>4881</v>
      </c>
      <c r="I536" s="34" t="s">
        <v>4170</v>
      </c>
      <c r="J536" s="34" t="s">
        <v>4170</v>
      </c>
      <c r="K536" s="34" t="s">
        <v>4170</v>
      </c>
      <c r="L536" s="34" t="s">
        <v>4170</v>
      </c>
      <c r="M536" s="34" t="s">
        <v>1041</v>
      </c>
      <c r="N536" s="34" t="s">
        <v>3155</v>
      </c>
      <c r="O536" s="34" t="s">
        <v>4881</v>
      </c>
      <c r="P536" s="34" t="s">
        <v>4170</v>
      </c>
      <c r="Q536" s="34" t="s">
        <v>4170</v>
      </c>
      <c r="R536" s="34" t="s">
        <v>4170</v>
      </c>
      <c r="S536" s="34" t="s">
        <v>4170</v>
      </c>
      <c r="T536" s="34" t="s">
        <v>4170</v>
      </c>
      <c r="U536" s="34" t="s">
        <v>4170</v>
      </c>
      <c r="V536" s="34" t="s">
        <v>4170</v>
      </c>
      <c r="W536" s="34" t="s">
        <v>4170</v>
      </c>
      <c r="X536" s="34" t="s">
        <v>4170</v>
      </c>
      <c r="Y536" s="34" t="s">
        <v>4170</v>
      </c>
      <c r="Z536" s="34" t="s">
        <v>4170</v>
      </c>
      <c r="AB536" s="34" t="s">
        <v>3187</v>
      </c>
      <c r="AD536" s="34" t="s">
        <v>3247</v>
      </c>
      <c r="AE536" s="34" t="s">
        <v>3271</v>
      </c>
      <c r="AG536" s="34" t="s">
        <v>3291</v>
      </c>
      <c r="AH536" s="34" t="s">
        <v>1041</v>
      </c>
      <c r="AI536" s="34" t="s">
        <v>1044</v>
      </c>
      <c r="AJ536" s="34" t="s">
        <v>1044</v>
      </c>
      <c r="AQ536" s="34" t="s">
        <v>3393</v>
      </c>
      <c r="AS536" s="34" t="s">
        <v>3409</v>
      </c>
      <c r="AU536" s="34" t="s">
        <v>3432</v>
      </c>
      <c r="AV536" s="34" t="s">
        <v>154</v>
      </c>
      <c r="AW536" s="34" t="s">
        <v>3452</v>
      </c>
      <c r="AX536" s="34" t="s">
        <v>3476</v>
      </c>
      <c r="AY536" s="34" t="s">
        <v>3253</v>
      </c>
      <c r="BB536" s="34" t="s">
        <v>3557</v>
      </c>
      <c r="BC536" s="34" t="s">
        <v>4170</v>
      </c>
      <c r="BD536" s="34" t="s">
        <v>4170</v>
      </c>
      <c r="BE536" s="34" t="s">
        <v>4170</v>
      </c>
      <c r="BF536" s="34" t="s">
        <v>4170</v>
      </c>
      <c r="BG536" s="34" t="s">
        <v>4170</v>
      </c>
      <c r="BH536" s="34" t="s">
        <v>4170</v>
      </c>
      <c r="BI536" s="34" t="s">
        <v>4881</v>
      </c>
      <c r="BJ536" s="34" t="s">
        <v>4170</v>
      </c>
      <c r="BR536" s="34" t="s">
        <v>1044</v>
      </c>
      <c r="BS536" s="34" t="s">
        <v>1044</v>
      </c>
      <c r="CR536" s="34" t="s">
        <v>3654</v>
      </c>
      <c r="CU536" s="34" t="s">
        <v>8221</v>
      </c>
      <c r="CV536" s="34" t="s">
        <v>6843</v>
      </c>
      <c r="CW536" s="34" t="s">
        <v>4226</v>
      </c>
      <c r="CX536" s="34" t="s">
        <v>4539</v>
      </c>
      <c r="CY536" s="34" t="s">
        <v>5452</v>
      </c>
      <c r="CZ536" s="34" t="s">
        <v>4556</v>
      </c>
      <c r="DA536" s="34" t="s">
        <v>4556</v>
      </c>
      <c r="DC536" s="34" t="s">
        <v>5096</v>
      </c>
      <c r="DD536" s="34" t="s">
        <v>6185</v>
      </c>
      <c r="DF536" s="34" t="s">
        <v>5992</v>
      </c>
    </row>
    <row r="537" spans="1:110">
      <c r="A537" s="34" t="s">
        <v>6844</v>
      </c>
      <c r="B537" s="34" t="s">
        <v>4881</v>
      </c>
      <c r="C537" s="34">
        <v>33</v>
      </c>
      <c r="D537" s="34" t="s">
        <v>440</v>
      </c>
      <c r="E537" s="34" t="s">
        <v>4881</v>
      </c>
      <c r="F537" s="34" t="s">
        <v>4170</v>
      </c>
      <c r="G537" s="34" t="s">
        <v>4881</v>
      </c>
      <c r="H537" s="34" t="s">
        <v>4170</v>
      </c>
      <c r="I537" s="34" t="s">
        <v>4170</v>
      </c>
      <c r="J537" s="34" t="s">
        <v>4170</v>
      </c>
      <c r="K537" s="34" t="s">
        <v>4170</v>
      </c>
      <c r="L537" s="34" t="s">
        <v>4881</v>
      </c>
      <c r="M537" s="34" t="s">
        <v>1041</v>
      </c>
      <c r="N537" s="34" t="s">
        <v>3155</v>
      </c>
      <c r="O537" s="34" t="s">
        <v>4881</v>
      </c>
      <c r="P537" s="34" t="s">
        <v>4170</v>
      </c>
      <c r="Q537" s="34" t="s">
        <v>4170</v>
      </c>
      <c r="R537" s="34" t="s">
        <v>4170</v>
      </c>
      <c r="S537" s="34" t="s">
        <v>4170</v>
      </c>
      <c r="T537" s="34" t="s">
        <v>4170</v>
      </c>
      <c r="U537" s="34" t="s">
        <v>4170</v>
      </c>
      <c r="V537" s="34" t="s">
        <v>4170</v>
      </c>
      <c r="W537" s="34" t="s">
        <v>4170</v>
      </c>
      <c r="X537" s="34" t="s">
        <v>4170</v>
      </c>
      <c r="Y537" s="34" t="s">
        <v>4170</v>
      </c>
      <c r="Z537" s="34" t="s">
        <v>4170</v>
      </c>
      <c r="AB537" s="34" t="s">
        <v>3187</v>
      </c>
      <c r="AD537" s="34" t="s">
        <v>3244</v>
      </c>
      <c r="AG537" s="34" t="s">
        <v>3309</v>
      </c>
      <c r="AH537" s="34" t="s">
        <v>1044</v>
      </c>
      <c r="AI537" s="34" t="s">
        <v>1044</v>
      </c>
      <c r="AJ537" s="34" t="s">
        <v>1044</v>
      </c>
      <c r="AK537" s="34" t="s">
        <v>1044</v>
      </c>
      <c r="AM537" s="34" t="s">
        <v>1044</v>
      </c>
      <c r="AN537" s="34" t="s">
        <v>3335</v>
      </c>
      <c r="AP537" s="34" t="s">
        <v>1044</v>
      </c>
      <c r="AY537" s="34" t="s">
        <v>3529</v>
      </c>
      <c r="BA537" s="34" t="s">
        <v>1044</v>
      </c>
      <c r="BB537" s="34" t="s">
        <v>3557</v>
      </c>
      <c r="BC537" s="34" t="s">
        <v>4170</v>
      </c>
      <c r="BD537" s="34" t="s">
        <v>4170</v>
      </c>
      <c r="BE537" s="34" t="s">
        <v>4170</v>
      </c>
      <c r="BF537" s="34" t="s">
        <v>4170</v>
      </c>
      <c r="BG537" s="34" t="s">
        <v>4170</v>
      </c>
      <c r="BH537" s="34" t="s">
        <v>4170</v>
      </c>
      <c r="BI537" s="34" t="s">
        <v>4881</v>
      </c>
      <c r="BJ537" s="34" t="s">
        <v>4170</v>
      </c>
      <c r="BR537" s="34" t="s">
        <v>1044</v>
      </c>
      <c r="BS537" s="34" t="s">
        <v>1044</v>
      </c>
      <c r="CR537" s="34" t="s">
        <v>3657</v>
      </c>
      <c r="CU537" s="34" t="s">
        <v>8222</v>
      </c>
      <c r="CV537" s="34" t="s">
        <v>6845</v>
      </c>
      <c r="CW537" s="34" t="s">
        <v>4226</v>
      </c>
      <c r="CX537" s="34" t="s">
        <v>4539</v>
      </c>
      <c r="CY537" s="34" t="s">
        <v>5446</v>
      </c>
      <c r="CZ537" s="34" t="s">
        <v>4560</v>
      </c>
      <c r="DA537" s="34" t="s">
        <v>4560</v>
      </c>
      <c r="DC537" s="34" t="s">
        <v>5096</v>
      </c>
      <c r="DF537" s="34" t="s">
        <v>5992</v>
      </c>
    </row>
    <row r="538" spans="1:110">
      <c r="A538" s="34" t="s">
        <v>6844</v>
      </c>
      <c r="B538" s="34" t="s">
        <v>4609</v>
      </c>
      <c r="C538" s="34">
        <v>4</v>
      </c>
      <c r="D538" s="34" t="s">
        <v>440</v>
      </c>
      <c r="E538" s="34" t="s">
        <v>4881</v>
      </c>
      <c r="F538" s="34" t="s">
        <v>4170</v>
      </c>
      <c r="G538" s="34" t="s">
        <v>4170</v>
      </c>
      <c r="H538" s="34" t="s">
        <v>4170</v>
      </c>
      <c r="I538" s="34" t="s">
        <v>4881</v>
      </c>
      <c r="J538" s="34" t="s">
        <v>4170</v>
      </c>
      <c r="K538" s="34" t="s">
        <v>4170</v>
      </c>
      <c r="L538" s="34" t="s">
        <v>4170</v>
      </c>
      <c r="N538" s="34" t="s">
        <v>3155</v>
      </c>
      <c r="O538" s="34" t="s">
        <v>4881</v>
      </c>
      <c r="P538" s="34" t="s">
        <v>4170</v>
      </c>
      <c r="Q538" s="34" t="s">
        <v>4170</v>
      </c>
      <c r="R538" s="34" t="s">
        <v>4170</v>
      </c>
      <c r="S538" s="34" t="s">
        <v>4170</v>
      </c>
      <c r="T538" s="34" t="s">
        <v>4170</v>
      </c>
      <c r="U538" s="34" t="s">
        <v>4170</v>
      </c>
      <c r="V538" s="34" t="s">
        <v>4170</v>
      </c>
      <c r="W538" s="34" t="s">
        <v>4170</v>
      </c>
      <c r="X538" s="34" t="s">
        <v>4170</v>
      </c>
      <c r="Y538" s="34" t="s">
        <v>4170</v>
      </c>
      <c r="Z538" s="34" t="s">
        <v>4170</v>
      </c>
      <c r="AB538" s="34" t="s">
        <v>3187</v>
      </c>
      <c r="AE538" s="34" t="s">
        <v>3253</v>
      </c>
      <c r="BR538" s="34" t="s">
        <v>1044</v>
      </c>
      <c r="BS538" s="34" t="s">
        <v>1044</v>
      </c>
      <c r="CR538" s="34" t="s">
        <v>3657</v>
      </c>
      <c r="CU538" s="34" t="s">
        <v>8223</v>
      </c>
      <c r="CV538" s="34" t="s">
        <v>6845</v>
      </c>
      <c r="CW538" s="34" t="s">
        <v>4226</v>
      </c>
      <c r="CX538" s="34" t="s">
        <v>4608</v>
      </c>
      <c r="CY538" s="34" t="s">
        <v>5444</v>
      </c>
      <c r="DE538" s="34" t="s">
        <v>4650</v>
      </c>
      <c r="DF538" s="34" t="s">
        <v>5992</v>
      </c>
    </row>
    <row r="539" spans="1:110">
      <c r="A539" s="34" t="s">
        <v>6844</v>
      </c>
      <c r="B539" s="34" t="s">
        <v>4848</v>
      </c>
      <c r="C539" s="34">
        <v>37</v>
      </c>
      <c r="D539" s="34" t="s">
        <v>442</v>
      </c>
      <c r="E539" s="34" t="s">
        <v>4170</v>
      </c>
      <c r="F539" s="34" t="s">
        <v>4881</v>
      </c>
      <c r="G539" s="34" t="s">
        <v>4170</v>
      </c>
      <c r="H539" s="34" t="s">
        <v>4881</v>
      </c>
      <c r="I539" s="34" t="s">
        <v>4170</v>
      </c>
      <c r="J539" s="34" t="s">
        <v>4170</v>
      </c>
      <c r="K539" s="34" t="s">
        <v>4170</v>
      </c>
      <c r="L539" s="34" t="s">
        <v>4170</v>
      </c>
      <c r="M539" s="34" t="s">
        <v>1041</v>
      </c>
      <c r="N539" s="34" t="s">
        <v>3155</v>
      </c>
      <c r="O539" s="34" t="s">
        <v>4881</v>
      </c>
      <c r="P539" s="34" t="s">
        <v>4170</v>
      </c>
      <c r="Q539" s="34" t="s">
        <v>4170</v>
      </c>
      <c r="R539" s="34" t="s">
        <v>4170</v>
      </c>
      <c r="S539" s="34" t="s">
        <v>4170</v>
      </c>
      <c r="T539" s="34" t="s">
        <v>4170</v>
      </c>
      <c r="U539" s="34" t="s">
        <v>4170</v>
      </c>
      <c r="V539" s="34" t="s">
        <v>4170</v>
      </c>
      <c r="W539" s="34" t="s">
        <v>4170</v>
      </c>
      <c r="X539" s="34" t="s">
        <v>4170</v>
      </c>
      <c r="Y539" s="34" t="s">
        <v>4170</v>
      </c>
      <c r="Z539" s="34" t="s">
        <v>4170</v>
      </c>
      <c r="AB539" s="34" t="s">
        <v>3187</v>
      </c>
      <c r="AD539" s="34" t="s">
        <v>3244</v>
      </c>
      <c r="AG539" s="34" t="s">
        <v>3297</v>
      </c>
      <c r="AH539" s="34" t="s">
        <v>1041</v>
      </c>
      <c r="AI539" s="34" t="s">
        <v>1044</v>
      </c>
      <c r="AJ539" s="34" t="s">
        <v>1044</v>
      </c>
      <c r="AQ539" s="34" t="s">
        <v>3375</v>
      </c>
      <c r="AS539" s="34" t="s">
        <v>3423</v>
      </c>
      <c r="AU539" s="34" t="s">
        <v>3432</v>
      </c>
      <c r="AV539" s="34" t="s">
        <v>154</v>
      </c>
      <c r="AW539" s="34" t="s">
        <v>3467</v>
      </c>
      <c r="AX539" s="34" t="s">
        <v>3476</v>
      </c>
      <c r="AY539" s="34" t="s">
        <v>3487</v>
      </c>
      <c r="BB539" s="34" t="s">
        <v>3557</v>
      </c>
      <c r="BC539" s="34" t="s">
        <v>4170</v>
      </c>
      <c r="BD539" s="34" t="s">
        <v>4170</v>
      </c>
      <c r="BE539" s="34" t="s">
        <v>4170</v>
      </c>
      <c r="BF539" s="34" t="s">
        <v>4170</v>
      </c>
      <c r="BG539" s="34" t="s">
        <v>4170</v>
      </c>
      <c r="BH539" s="34" t="s">
        <v>4170</v>
      </c>
      <c r="BI539" s="34" t="s">
        <v>4881</v>
      </c>
      <c r="BJ539" s="34" t="s">
        <v>4170</v>
      </c>
      <c r="BR539" s="34" t="s">
        <v>1044</v>
      </c>
      <c r="BS539" s="34" t="s">
        <v>1044</v>
      </c>
      <c r="CR539" s="34" t="s">
        <v>3657</v>
      </c>
      <c r="CU539" s="34" t="s">
        <v>8224</v>
      </c>
      <c r="CV539" s="34" t="s">
        <v>6845</v>
      </c>
      <c r="CW539" s="34" t="s">
        <v>4226</v>
      </c>
      <c r="CX539" s="34" t="s">
        <v>4542</v>
      </c>
      <c r="CY539" s="34" t="s">
        <v>5453</v>
      </c>
      <c r="DA539" s="34" t="s">
        <v>4556</v>
      </c>
      <c r="DC539" s="34" t="s">
        <v>5096</v>
      </c>
      <c r="DF539" s="34" t="s">
        <v>5992</v>
      </c>
    </row>
    <row r="540" spans="1:110">
      <c r="A540" s="34" t="s">
        <v>6846</v>
      </c>
      <c r="B540" s="34" t="s">
        <v>4881</v>
      </c>
      <c r="C540" s="34">
        <v>49</v>
      </c>
      <c r="D540" s="34" t="s">
        <v>440</v>
      </c>
      <c r="E540" s="34" t="s">
        <v>4881</v>
      </c>
      <c r="F540" s="34" t="s">
        <v>4170</v>
      </c>
      <c r="G540" s="34" t="s">
        <v>4881</v>
      </c>
      <c r="H540" s="34" t="s">
        <v>4170</v>
      </c>
      <c r="I540" s="34" t="s">
        <v>4170</v>
      </c>
      <c r="J540" s="34" t="s">
        <v>4170</v>
      </c>
      <c r="K540" s="34" t="s">
        <v>4170</v>
      </c>
      <c r="L540" s="34" t="s">
        <v>4881</v>
      </c>
      <c r="M540" s="34" t="s">
        <v>1041</v>
      </c>
      <c r="N540" s="34" t="s">
        <v>3155</v>
      </c>
      <c r="O540" s="34" t="s">
        <v>4881</v>
      </c>
      <c r="P540" s="34" t="s">
        <v>4170</v>
      </c>
      <c r="Q540" s="34" t="s">
        <v>4170</v>
      </c>
      <c r="R540" s="34" t="s">
        <v>4170</v>
      </c>
      <c r="S540" s="34" t="s">
        <v>4170</v>
      </c>
      <c r="T540" s="34" t="s">
        <v>4170</v>
      </c>
      <c r="U540" s="34" t="s">
        <v>4170</v>
      </c>
      <c r="V540" s="34" t="s">
        <v>4170</v>
      </c>
      <c r="W540" s="34" t="s">
        <v>4170</v>
      </c>
      <c r="X540" s="34" t="s">
        <v>4170</v>
      </c>
      <c r="Y540" s="34" t="s">
        <v>4170</v>
      </c>
      <c r="Z540" s="34" t="s">
        <v>4170</v>
      </c>
      <c r="AB540" s="34" t="s">
        <v>3187</v>
      </c>
      <c r="AD540" s="34" t="s">
        <v>3244</v>
      </c>
      <c r="AG540" s="34" t="s">
        <v>3309</v>
      </c>
      <c r="AH540" s="34" t="s">
        <v>1044</v>
      </c>
      <c r="AI540" s="34" t="s">
        <v>1044</v>
      </c>
      <c r="AJ540" s="34" t="s">
        <v>1044</v>
      </c>
      <c r="AK540" s="34" t="s">
        <v>1044</v>
      </c>
      <c r="AM540" s="34" t="s">
        <v>1044</v>
      </c>
      <c r="AN540" s="34" t="s">
        <v>3350</v>
      </c>
      <c r="AP540" s="34" t="s">
        <v>1044</v>
      </c>
      <c r="AY540" s="34" t="s">
        <v>3487</v>
      </c>
      <c r="BA540" s="34" t="s">
        <v>1044</v>
      </c>
      <c r="BB540" s="34" t="s">
        <v>3557</v>
      </c>
      <c r="BC540" s="34" t="s">
        <v>4170</v>
      </c>
      <c r="BD540" s="34" t="s">
        <v>4170</v>
      </c>
      <c r="BE540" s="34" t="s">
        <v>4170</v>
      </c>
      <c r="BF540" s="34" t="s">
        <v>4170</v>
      </c>
      <c r="BG540" s="34" t="s">
        <v>4170</v>
      </c>
      <c r="BH540" s="34" t="s">
        <v>4170</v>
      </c>
      <c r="BI540" s="34" t="s">
        <v>4881</v>
      </c>
      <c r="BJ540" s="34" t="s">
        <v>4170</v>
      </c>
      <c r="BR540" s="34" t="s">
        <v>1044</v>
      </c>
      <c r="BS540" s="34" t="s">
        <v>1044</v>
      </c>
      <c r="CR540" s="34" t="s">
        <v>3657</v>
      </c>
      <c r="CU540" s="34" t="s">
        <v>8225</v>
      </c>
      <c r="CV540" s="34" t="s">
        <v>6847</v>
      </c>
      <c r="CW540" s="34" t="s">
        <v>4226</v>
      </c>
      <c r="CX540" s="34" t="s">
        <v>4542</v>
      </c>
      <c r="CY540" s="34" t="s">
        <v>5447</v>
      </c>
      <c r="CZ540" s="34" t="s">
        <v>4560</v>
      </c>
      <c r="DA540" s="34" t="s">
        <v>4560</v>
      </c>
      <c r="DC540" s="34" t="s">
        <v>5096</v>
      </c>
      <c r="DF540" s="34" t="s">
        <v>5992</v>
      </c>
    </row>
    <row r="541" spans="1:110">
      <c r="A541" s="34" t="s">
        <v>6846</v>
      </c>
      <c r="B541" s="34" t="s">
        <v>4609</v>
      </c>
      <c r="C541" s="34">
        <v>14</v>
      </c>
      <c r="D541" s="34" t="s">
        <v>442</v>
      </c>
      <c r="E541" s="34" t="s">
        <v>4170</v>
      </c>
      <c r="F541" s="34" t="s">
        <v>4881</v>
      </c>
      <c r="G541" s="34" t="s">
        <v>4170</v>
      </c>
      <c r="H541" s="34" t="s">
        <v>4170</v>
      </c>
      <c r="I541" s="34" t="s">
        <v>4170</v>
      </c>
      <c r="J541" s="34" t="s">
        <v>4881</v>
      </c>
      <c r="K541" s="34" t="s">
        <v>4170</v>
      </c>
      <c r="L541" s="34" t="s">
        <v>4170</v>
      </c>
      <c r="N541" s="34" t="s">
        <v>3155</v>
      </c>
      <c r="O541" s="34" t="s">
        <v>4881</v>
      </c>
      <c r="P541" s="34" t="s">
        <v>4170</v>
      </c>
      <c r="Q541" s="34" t="s">
        <v>4170</v>
      </c>
      <c r="R541" s="34" t="s">
        <v>4170</v>
      </c>
      <c r="S541" s="34" t="s">
        <v>4170</v>
      </c>
      <c r="T541" s="34" t="s">
        <v>4170</v>
      </c>
      <c r="U541" s="34" t="s">
        <v>4170</v>
      </c>
      <c r="V541" s="34" t="s">
        <v>4170</v>
      </c>
      <c r="W541" s="34" t="s">
        <v>4170</v>
      </c>
      <c r="X541" s="34" t="s">
        <v>4170</v>
      </c>
      <c r="Y541" s="34" t="s">
        <v>4170</v>
      </c>
      <c r="Z541" s="34" t="s">
        <v>4170</v>
      </c>
      <c r="AB541" s="34" t="s">
        <v>3187</v>
      </c>
      <c r="AE541" s="34" t="s">
        <v>3262</v>
      </c>
      <c r="BB541" s="34" t="s">
        <v>3557</v>
      </c>
      <c r="BC541" s="34" t="s">
        <v>4170</v>
      </c>
      <c r="BD541" s="34" t="s">
        <v>4170</v>
      </c>
      <c r="BE541" s="34" t="s">
        <v>4170</v>
      </c>
      <c r="BF541" s="34" t="s">
        <v>4170</v>
      </c>
      <c r="BG541" s="34" t="s">
        <v>4170</v>
      </c>
      <c r="BH541" s="34" t="s">
        <v>4170</v>
      </c>
      <c r="BI541" s="34" t="s">
        <v>4881</v>
      </c>
      <c r="BJ541" s="34" t="s">
        <v>4170</v>
      </c>
      <c r="BR541" s="34" t="s">
        <v>1044</v>
      </c>
      <c r="BS541" s="34" t="s">
        <v>1044</v>
      </c>
      <c r="CR541" s="34" t="s">
        <v>3657</v>
      </c>
      <c r="CU541" s="34" t="s">
        <v>8226</v>
      </c>
      <c r="CV541" s="34" t="s">
        <v>6847</v>
      </c>
      <c r="CW541" s="34" t="s">
        <v>4226</v>
      </c>
      <c r="CX541" s="34" t="s">
        <v>4611</v>
      </c>
      <c r="CY541" s="34" t="s">
        <v>5451</v>
      </c>
      <c r="DC541" s="34" t="s">
        <v>5096</v>
      </c>
      <c r="DE541" s="34" t="s">
        <v>4649</v>
      </c>
      <c r="DF541" s="34" t="s">
        <v>5992</v>
      </c>
    </row>
    <row r="542" spans="1:110">
      <c r="A542" s="34" t="s">
        <v>6846</v>
      </c>
      <c r="B542" s="34" t="s">
        <v>4848</v>
      </c>
      <c r="C542" s="34">
        <v>52</v>
      </c>
      <c r="D542" s="34" t="s">
        <v>442</v>
      </c>
      <c r="E542" s="34" t="s">
        <v>4170</v>
      </c>
      <c r="F542" s="34" t="s">
        <v>4881</v>
      </c>
      <c r="G542" s="34" t="s">
        <v>4170</v>
      </c>
      <c r="H542" s="34" t="s">
        <v>4881</v>
      </c>
      <c r="I542" s="34" t="s">
        <v>4170</v>
      </c>
      <c r="J542" s="34" t="s">
        <v>4170</v>
      </c>
      <c r="K542" s="34" t="s">
        <v>4170</v>
      </c>
      <c r="L542" s="34" t="s">
        <v>4170</v>
      </c>
      <c r="M542" s="34" t="s">
        <v>1041</v>
      </c>
      <c r="N542" s="34" t="s">
        <v>3155</v>
      </c>
      <c r="O542" s="34" t="s">
        <v>4881</v>
      </c>
      <c r="P542" s="34" t="s">
        <v>4170</v>
      </c>
      <c r="Q542" s="34" t="s">
        <v>4170</v>
      </c>
      <c r="R542" s="34" t="s">
        <v>4170</v>
      </c>
      <c r="S542" s="34" t="s">
        <v>4170</v>
      </c>
      <c r="T542" s="34" t="s">
        <v>4170</v>
      </c>
      <c r="U542" s="34" t="s">
        <v>4170</v>
      </c>
      <c r="V542" s="34" t="s">
        <v>4170</v>
      </c>
      <c r="W542" s="34" t="s">
        <v>4170</v>
      </c>
      <c r="X542" s="34" t="s">
        <v>4170</v>
      </c>
      <c r="Y542" s="34" t="s">
        <v>4170</v>
      </c>
      <c r="Z542" s="34" t="s">
        <v>4170</v>
      </c>
      <c r="AB542" s="34" t="s">
        <v>3187</v>
      </c>
      <c r="AD542" s="34" t="s">
        <v>3238</v>
      </c>
      <c r="AG542" s="34" t="s">
        <v>3297</v>
      </c>
      <c r="AH542" s="34" t="s">
        <v>1044</v>
      </c>
      <c r="AI542" s="34" t="s">
        <v>1044</v>
      </c>
      <c r="AJ542" s="34" t="s">
        <v>1044</v>
      </c>
      <c r="AK542" s="34" t="s">
        <v>1041</v>
      </c>
      <c r="AL542" s="34" t="s">
        <v>452</v>
      </c>
      <c r="AQ542" s="34" t="s">
        <v>3375</v>
      </c>
      <c r="AS542" s="34" t="s">
        <v>3423</v>
      </c>
      <c r="AU542" s="34" t="s">
        <v>3432</v>
      </c>
      <c r="AV542" s="34" t="s">
        <v>154</v>
      </c>
      <c r="AW542" s="34" t="s">
        <v>3467</v>
      </c>
      <c r="AX542" s="34" t="s">
        <v>3476</v>
      </c>
      <c r="AY542" s="34" t="s">
        <v>3487</v>
      </c>
      <c r="BB542" s="34" t="s">
        <v>3557</v>
      </c>
      <c r="BC542" s="34" t="s">
        <v>4170</v>
      </c>
      <c r="BD542" s="34" t="s">
        <v>4170</v>
      </c>
      <c r="BE542" s="34" t="s">
        <v>4170</v>
      </c>
      <c r="BF542" s="34" t="s">
        <v>4170</v>
      </c>
      <c r="BG542" s="34" t="s">
        <v>4170</v>
      </c>
      <c r="BH542" s="34" t="s">
        <v>4170</v>
      </c>
      <c r="BI542" s="34" t="s">
        <v>4881</v>
      </c>
      <c r="BJ542" s="34" t="s">
        <v>4170</v>
      </c>
      <c r="BR542" s="34" t="s">
        <v>1044</v>
      </c>
      <c r="BS542" s="34" t="s">
        <v>1044</v>
      </c>
      <c r="CR542" s="34" t="s">
        <v>3657</v>
      </c>
      <c r="CU542" s="34" t="s">
        <v>8227</v>
      </c>
      <c r="CV542" s="34" t="s">
        <v>6847</v>
      </c>
      <c r="CW542" s="34" t="s">
        <v>4226</v>
      </c>
      <c r="CX542" s="34" t="s">
        <v>4542</v>
      </c>
      <c r="CY542" s="34" t="s">
        <v>5453</v>
      </c>
      <c r="DA542" s="34" t="s">
        <v>4556</v>
      </c>
      <c r="DC542" s="34" t="s">
        <v>5096</v>
      </c>
      <c r="DF542" s="34" t="s">
        <v>5992</v>
      </c>
    </row>
    <row r="543" spans="1:110">
      <c r="A543" s="34" t="s">
        <v>6848</v>
      </c>
      <c r="B543" s="34" t="s">
        <v>4881</v>
      </c>
      <c r="C543" s="34">
        <v>55</v>
      </c>
      <c r="D543" s="34" t="s">
        <v>442</v>
      </c>
      <c r="E543" s="34" t="s">
        <v>4170</v>
      </c>
      <c r="F543" s="34" t="s">
        <v>4881</v>
      </c>
      <c r="G543" s="34" t="s">
        <v>4170</v>
      </c>
      <c r="H543" s="34" t="s">
        <v>4881</v>
      </c>
      <c r="I543" s="34" t="s">
        <v>4170</v>
      </c>
      <c r="J543" s="34" t="s">
        <v>4170</v>
      </c>
      <c r="K543" s="34" t="s">
        <v>4170</v>
      </c>
      <c r="L543" s="34" t="s">
        <v>4170</v>
      </c>
      <c r="M543" s="34" t="s">
        <v>1041</v>
      </c>
      <c r="N543" s="34" t="s">
        <v>3155</v>
      </c>
      <c r="O543" s="34" t="s">
        <v>4881</v>
      </c>
      <c r="P543" s="34" t="s">
        <v>4170</v>
      </c>
      <c r="Q543" s="34" t="s">
        <v>4170</v>
      </c>
      <c r="R543" s="34" t="s">
        <v>4170</v>
      </c>
      <c r="S543" s="34" t="s">
        <v>4170</v>
      </c>
      <c r="T543" s="34" t="s">
        <v>4170</v>
      </c>
      <c r="U543" s="34" t="s">
        <v>4170</v>
      </c>
      <c r="V543" s="34" t="s">
        <v>4170</v>
      </c>
      <c r="W543" s="34" t="s">
        <v>4170</v>
      </c>
      <c r="X543" s="34" t="s">
        <v>4170</v>
      </c>
      <c r="Y543" s="34" t="s">
        <v>4170</v>
      </c>
      <c r="Z543" s="34" t="s">
        <v>4170</v>
      </c>
      <c r="AB543" s="34" t="s">
        <v>3187</v>
      </c>
      <c r="AD543" s="34" t="s">
        <v>3238</v>
      </c>
      <c r="AG543" s="34" t="s">
        <v>3291</v>
      </c>
      <c r="AH543" s="34" t="s">
        <v>1041</v>
      </c>
      <c r="AI543" s="34" t="s">
        <v>1044</v>
      </c>
      <c r="AJ543" s="34" t="s">
        <v>1044</v>
      </c>
      <c r="AQ543" s="34" t="s">
        <v>3364</v>
      </c>
      <c r="AS543" s="34" t="s">
        <v>3420</v>
      </c>
      <c r="AU543" s="34" t="s">
        <v>3435</v>
      </c>
      <c r="AV543" s="34" t="s">
        <v>154</v>
      </c>
      <c r="AW543" s="34" t="s">
        <v>3452</v>
      </c>
      <c r="AX543" s="34" t="s">
        <v>3476</v>
      </c>
      <c r="AY543" s="34" t="s">
        <v>3253</v>
      </c>
      <c r="BB543" s="34" t="s">
        <v>3557</v>
      </c>
      <c r="BC543" s="34" t="s">
        <v>4170</v>
      </c>
      <c r="BD543" s="34" t="s">
        <v>4170</v>
      </c>
      <c r="BE543" s="34" t="s">
        <v>4170</v>
      </c>
      <c r="BF543" s="34" t="s">
        <v>4170</v>
      </c>
      <c r="BG543" s="34" t="s">
        <v>4170</v>
      </c>
      <c r="BH543" s="34" t="s">
        <v>4170</v>
      </c>
      <c r="BI543" s="34" t="s">
        <v>4881</v>
      </c>
      <c r="BJ543" s="34" t="s">
        <v>4170</v>
      </c>
      <c r="BR543" s="34" t="s">
        <v>1044</v>
      </c>
      <c r="BS543" s="34" t="s">
        <v>1044</v>
      </c>
      <c r="CR543" s="34" t="s">
        <v>3654</v>
      </c>
      <c r="CU543" s="34" t="s">
        <v>8228</v>
      </c>
      <c r="CV543" s="34" t="s">
        <v>6849</v>
      </c>
      <c r="CW543" s="34" t="s">
        <v>4226</v>
      </c>
      <c r="CX543" s="34" t="s">
        <v>4542</v>
      </c>
      <c r="CY543" s="34" t="s">
        <v>5453</v>
      </c>
      <c r="CZ543" s="34" t="s">
        <v>4556</v>
      </c>
      <c r="DA543" s="34" t="s">
        <v>4556</v>
      </c>
      <c r="DC543" s="34" t="s">
        <v>5096</v>
      </c>
    </row>
    <row r="544" spans="1:110">
      <c r="A544" s="34" t="s">
        <v>6850</v>
      </c>
      <c r="B544" s="34" t="s">
        <v>4881</v>
      </c>
      <c r="C544" s="34">
        <v>48</v>
      </c>
      <c r="D544" s="34" t="s">
        <v>442</v>
      </c>
      <c r="E544" s="34" t="s">
        <v>4170</v>
      </c>
      <c r="F544" s="34" t="s">
        <v>4881</v>
      </c>
      <c r="G544" s="34" t="s">
        <v>4170</v>
      </c>
      <c r="H544" s="34" t="s">
        <v>4881</v>
      </c>
      <c r="I544" s="34" t="s">
        <v>4170</v>
      </c>
      <c r="J544" s="34" t="s">
        <v>4170</v>
      </c>
      <c r="K544" s="34" t="s">
        <v>4170</v>
      </c>
      <c r="L544" s="34" t="s">
        <v>4170</v>
      </c>
      <c r="M544" s="34" t="s">
        <v>1041</v>
      </c>
      <c r="N544" s="34" t="s">
        <v>7857</v>
      </c>
      <c r="O544" s="34" t="s">
        <v>4881</v>
      </c>
      <c r="P544" s="34" t="s">
        <v>4170</v>
      </c>
      <c r="Q544" s="34" t="s">
        <v>4170</v>
      </c>
      <c r="R544" s="34" t="s">
        <v>4170</v>
      </c>
      <c r="S544" s="34" t="s">
        <v>4170</v>
      </c>
      <c r="T544" s="34" t="s">
        <v>4881</v>
      </c>
      <c r="U544" s="34" t="s">
        <v>4170</v>
      </c>
      <c r="V544" s="34" t="s">
        <v>4170</v>
      </c>
      <c r="W544" s="34" t="s">
        <v>4170</v>
      </c>
      <c r="X544" s="34" t="s">
        <v>4170</v>
      </c>
      <c r="Y544" s="34" t="s">
        <v>4170</v>
      </c>
      <c r="Z544" s="34" t="s">
        <v>4170</v>
      </c>
      <c r="AB544" s="34" t="s">
        <v>3217</v>
      </c>
      <c r="AD544" s="34" t="s">
        <v>3232</v>
      </c>
      <c r="AG544" s="34" t="s">
        <v>3300</v>
      </c>
      <c r="AH544" s="34" t="s">
        <v>1044</v>
      </c>
      <c r="AI544" s="34" t="s">
        <v>1044</v>
      </c>
      <c r="AJ544" s="34" t="s">
        <v>1044</v>
      </c>
      <c r="AK544" s="34" t="s">
        <v>1044</v>
      </c>
      <c r="AM544" s="34" t="s">
        <v>1044</v>
      </c>
      <c r="AN544" s="34" t="s">
        <v>3332</v>
      </c>
      <c r="AP544" s="34" t="s">
        <v>1041</v>
      </c>
      <c r="AY544" s="34" t="s">
        <v>3505</v>
      </c>
      <c r="BA544" s="34" t="s">
        <v>1044</v>
      </c>
      <c r="BB544" s="34" t="s">
        <v>3539</v>
      </c>
      <c r="BC544" s="34" t="s">
        <v>4881</v>
      </c>
      <c r="BD544" s="34" t="s">
        <v>4170</v>
      </c>
      <c r="BE544" s="34" t="s">
        <v>4170</v>
      </c>
      <c r="BF544" s="34" t="s">
        <v>4170</v>
      </c>
      <c r="BG544" s="34" t="s">
        <v>4170</v>
      </c>
      <c r="BH544" s="34" t="s">
        <v>4170</v>
      </c>
      <c r="BI544" s="34" t="s">
        <v>4170</v>
      </c>
      <c r="BJ544" s="34" t="s">
        <v>4170</v>
      </c>
      <c r="BK544" s="34" t="s">
        <v>3561</v>
      </c>
      <c r="BQ544" s="34" t="s">
        <v>1044</v>
      </c>
      <c r="BR544" s="34" t="s">
        <v>1044</v>
      </c>
      <c r="BS544" s="34" t="s">
        <v>1044</v>
      </c>
      <c r="CR544" s="34" t="s">
        <v>1044</v>
      </c>
      <c r="CS544" s="34" t="s">
        <v>3300</v>
      </c>
      <c r="CU544" s="34" t="s">
        <v>8229</v>
      </c>
      <c r="CV544" s="34" t="s">
        <v>6851</v>
      </c>
      <c r="CW544" s="34" t="s">
        <v>4226</v>
      </c>
      <c r="CX544" s="34" t="s">
        <v>4542</v>
      </c>
      <c r="CY544" s="34" t="s">
        <v>5453</v>
      </c>
      <c r="CZ544" s="34" t="s">
        <v>4560</v>
      </c>
      <c r="DA544" s="34" t="s">
        <v>4560</v>
      </c>
      <c r="DB544" s="34" t="s">
        <v>1046</v>
      </c>
      <c r="DC544" s="34" t="s">
        <v>5096</v>
      </c>
    </row>
    <row r="545" spans="1:110">
      <c r="A545" s="34" t="s">
        <v>6850</v>
      </c>
      <c r="B545" s="34" t="s">
        <v>4609</v>
      </c>
      <c r="C545" s="34">
        <v>4</v>
      </c>
      <c r="D545" s="34" t="s">
        <v>442</v>
      </c>
      <c r="E545" s="34" t="s">
        <v>4170</v>
      </c>
      <c r="F545" s="34" t="s">
        <v>4881</v>
      </c>
      <c r="G545" s="34" t="s">
        <v>4170</v>
      </c>
      <c r="H545" s="34" t="s">
        <v>4170</v>
      </c>
      <c r="I545" s="34" t="s">
        <v>4170</v>
      </c>
      <c r="J545" s="34" t="s">
        <v>4881</v>
      </c>
      <c r="K545" s="34" t="s">
        <v>4170</v>
      </c>
      <c r="L545" s="34" t="s">
        <v>4170</v>
      </c>
      <c r="N545" s="34" t="s">
        <v>7857</v>
      </c>
      <c r="O545" s="34" t="s">
        <v>4881</v>
      </c>
      <c r="P545" s="34" t="s">
        <v>4170</v>
      </c>
      <c r="Q545" s="34" t="s">
        <v>4170</v>
      </c>
      <c r="R545" s="34" t="s">
        <v>4170</v>
      </c>
      <c r="S545" s="34" t="s">
        <v>4170</v>
      </c>
      <c r="T545" s="34" t="s">
        <v>4881</v>
      </c>
      <c r="U545" s="34" t="s">
        <v>4170</v>
      </c>
      <c r="V545" s="34" t="s">
        <v>4170</v>
      </c>
      <c r="W545" s="34" t="s">
        <v>4170</v>
      </c>
      <c r="X545" s="34" t="s">
        <v>4170</v>
      </c>
      <c r="Y545" s="34" t="s">
        <v>4170</v>
      </c>
      <c r="Z545" s="34" t="s">
        <v>4170</v>
      </c>
      <c r="AB545" s="34" t="s">
        <v>3217</v>
      </c>
      <c r="AE545" s="34" t="s">
        <v>3253</v>
      </c>
      <c r="BR545" s="34" t="s">
        <v>1044</v>
      </c>
      <c r="BS545" s="34" t="s">
        <v>1044</v>
      </c>
      <c r="CR545" s="34" t="s">
        <v>3663</v>
      </c>
      <c r="CU545" s="34" t="s">
        <v>8230</v>
      </c>
      <c r="CV545" s="34" t="s">
        <v>6851</v>
      </c>
      <c r="CW545" s="34" t="s">
        <v>4226</v>
      </c>
      <c r="CX545" s="34" t="s">
        <v>4608</v>
      </c>
      <c r="CY545" s="34" t="s">
        <v>5450</v>
      </c>
      <c r="DE545" s="34" t="s">
        <v>4650</v>
      </c>
    </row>
    <row r="546" spans="1:110">
      <c r="A546" s="34" t="s">
        <v>6850</v>
      </c>
      <c r="B546" s="34" t="s">
        <v>4848</v>
      </c>
      <c r="C546" s="34">
        <v>7</v>
      </c>
      <c r="D546" s="34" t="s">
        <v>440</v>
      </c>
      <c r="E546" s="34" t="s">
        <v>4881</v>
      </c>
      <c r="F546" s="34" t="s">
        <v>4170</v>
      </c>
      <c r="G546" s="34" t="s">
        <v>4170</v>
      </c>
      <c r="H546" s="34" t="s">
        <v>4170</v>
      </c>
      <c r="I546" s="34" t="s">
        <v>4881</v>
      </c>
      <c r="J546" s="34" t="s">
        <v>4170</v>
      </c>
      <c r="K546" s="34" t="s">
        <v>4170</v>
      </c>
      <c r="L546" s="34" t="s">
        <v>4170</v>
      </c>
      <c r="N546" s="34" t="s">
        <v>7857</v>
      </c>
      <c r="O546" s="34" t="s">
        <v>4881</v>
      </c>
      <c r="P546" s="34" t="s">
        <v>4170</v>
      </c>
      <c r="Q546" s="34" t="s">
        <v>4170</v>
      </c>
      <c r="R546" s="34" t="s">
        <v>4170</v>
      </c>
      <c r="S546" s="34" t="s">
        <v>4170</v>
      </c>
      <c r="T546" s="34" t="s">
        <v>4881</v>
      </c>
      <c r="U546" s="34" t="s">
        <v>4170</v>
      </c>
      <c r="V546" s="34" t="s">
        <v>4170</v>
      </c>
      <c r="W546" s="34" t="s">
        <v>4170</v>
      </c>
      <c r="X546" s="34" t="s">
        <v>4170</v>
      </c>
      <c r="Y546" s="34" t="s">
        <v>4170</v>
      </c>
      <c r="Z546" s="34" t="s">
        <v>4170</v>
      </c>
      <c r="AB546" s="34" t="s">
        <v>3217</v>
      </c>
      <c r="AE546" s="34" t="s">
        <v>3259</v>
      </c>
      <c r="BB546" s="34" t="s">
        <v>3557</v>
      </c>
      <c r="BC546" s="34" t="s">
        <v>4170</v>
      </c>
      <c r="BD546" s="34" t="s">
        <v>4170</v>
      </c>
      <c r="BE546" s="34" t="s">
        <v>4170</v>
      </c>
      <c r="BF546" s="34" t="s">
        <v>4170</v>
      </c>
      <c r="BG546" s="34" t="s">
        <v>4170</v>
      </c>
      <c r="BH546" s="34" t="s">
        <v>4170</v>
      </c>
      <c r="BI546" s="34" t="s">
        <v>4881</v>
      </c>
      <c r="BJ546" s="34" t="s">
        <v>4170</v>
      </c>
      <c r="BR546" s="34" t="s">
        <v>1044</v>
      </c>
      <c r="BS546" s="34" t="s">
        <v>1044</v>
      </c>
      <c r="CR546" s="34" t="s">
        <v>3663</v>
      </c>
      <c r="CU546" s="34" t="s">
        <v>8231</v>
      </c>
      <c r="CV546" s="34" t="s">
        <v>6851</v>
      </c>
      <c r="CW546" s="34" t="s">
        <v>4226</v>
      </c>
      <c r="CX546" s="34" t="s">
        <v>4619</v>
      </c>
      <c r="CY546" s="34" t="s">
        <v>5448</v>
      </c>
      <c r="DC546" s="34" t="s">
        <v>5096</v>
      </c>
      <c r="DE546" s="34" t="s">
        <v>4649</v>
      </c>
    </row>
    <row r="547" spans="1:110">
      <c r="A547" s="34" t="s">
        <v>6850</v>
      </c>
      <c r="B547" s="34" t="s">
        <v>4626</v>
      </c>
      <c r="C547" s="34">
        <v>9</v>
      </c>
      <c r="D547" s="34" t="s">
        <v>440</v>
      </c>
      <c r="E547" s="34" t="s">
        <v>4881</v>
      </c>
      <c r="F547" s="34" t="s">
        <v>4170</v>
      </c>
      <c r="G547" s="34" t="s">
        <v>4170</v>
      </c>
      <c r="H547" s="34" t="s">
        <v>4170</v>
      </c>
      <c r="I547" s="34" t="s">
        <v>4881</v>
      </c>
      <c r="J547" s="34" t="s">
        <v>4170</v>
      </c>
      <c r="K547" s="34" t="s">
        <v>4170</v>
      </c>
      <c r="L547" s="34" t="s">
        <v>4170</v>
      </c>
      <c r="N547" s="34" t="s">
        <v>7857</v>
      </c>
      <c r="O547" s="34" t="s">
        <v>4881</v>
      </c>
      <c r="P547" s="34" t="s">
        <v>4170</v>
      </c>
      <c r="Q547" s="34" t="s">
        <v>4170</v>
      </c>
      <c r="R547" s="34" t="s">
        <v>4170</v>
      </c>
      <c r="S547" s="34" t="s">
        <v>4170</v>
      </c>
      <c r="T547" s="34" t="s">
        <v>4881</v>
      </c>
      <c r="U547" s="34" t="s">
        <v>4170</v>
      </c>
      <c r="V547" s="34" t="s">
        <v>4170</v>
      </c>
      <c r="W547" s="34" t="s">
        <v>4170</v>
      </c>
      <c r="X547" s="34" t="s">
        <v>4170</v>
      </c>
      <c r="Y547" s="34" t="s">
        <v>4170</v>
      </c>
      <c r="Z547" s="34" t="s">
        <v>4170</v>
      </c>
      <c r="AB547" s="34" t="s">
        <v>3217</v>
      </c>
      <c r="AE547" s="34" t="s">
        <v>3259</v>
      </c>
      <c r="BB547" s="34" t="s">
        <v>3557</v>
      </c>
      <c r="BC547" s="34" t="s">
        <v>4170</v>
      </c>
      <c r="BD547" s="34" t="s">
        <v>4170</v>
      </c>
      <c r="BE547" s="34" t="s">
        <v>4170</v>
      </c>
      <c r="BF547" s="34" t="s">
        <v>4170</v>
      </c>
      <c r="BG547" s="34" t="s">
        <v>4170</v>
      </c>
      <c r="BH547" s="34" t="s">
        <v>4170</v>
      </c>
      <c r="BI547" s="34" t="s">
        <v>4881</v>
      </c>
      <c r="BJ547" s="34" t="s">
        <v>4170</v>
      </c>
      <c r="BR547" s="34" t="s">
        <v>1044</v>
      </c>
      <c r="BS547" s="34" t="s">
        <v>1044</v>
      </c>
      <c r="CR547" s="34" t="s">
        <v>3663</v>
      </c>
      <c r="CU547" s="34" t="s">
        <v>8232</v>
      </c>
      <c r="CV547" s="34" t="s">
        <v>6851</v>
      </c>
      <c r="CW547" s="34" t="s">
        <v>4226</v>
      </c>
      <c r="CX547" s="34" t="s">
        <v>4619</v>
      </c>
      <c r="CY547" s="34" t="s">
        <v>5448</v>
      </c>
      <c r="DC547" s="34" t="s">
        <v>5096</v>
      </c>
      <c r="DE547" s="34" t="s">
        <v>4649</v>
      </c>
    </row>
    <row r="548" spans="1:110">
      <c r="A548" s="34" t="s">
        <v>6850</v>
      </c>
      <c r="B548" s="34" t="s">
        <v>4628</v>
      </c>
      <c r="C548" s="34">
        <v>11</v>
      </c>
      <c r="D548" s="34" t="s">
        <v>440</v>
      </c>
      <c r="E548" s="34" t="s">
        <v>4881</v>
      </c>
      <c r="F548" s="34" t="s">
        <v>4170</v>
      </c>
      <c r="G548" s="34" t="s">
        <v>4170</v>
      </c>
      <c r="H548" s="34" t="s">
        <v>4170</v>
      </c>
      <c r="I548" s="34" t="s">
        <v>4881</v>
      </c>
      <c r="J548" s="34" t="s">
        <v>4170</v>
      </c>
      <c r="K548" s="34" t="s">
        <v>4170</v>
      </c>
      <c r="L548" s="34" t="s">
        <v>4881</v>
      </c>
      <c r="N548" s="34" t="s">
        <v>7857</v>
      </c>
      <c r="O548" s="34" t="s">
        <v>4881</v>
      </c>
      <c r="P548" s="34" t="s">
        <v>4170</v>
      </c>
      <c r="Q548" s="34" t="s">
        <v>4170</v>
      </c>
      <c r="R548" s="34" t="s">
        <v>4170</v>
      </c>
      <c r="S548" s="34" t="s">
        <v>4170</v>
      </c>
      <c r="T548" s="34" t="s">
        <v>4881</v>
      </c>
      <c r="U548" s="34" t="s">
        <v>4170</v>
      </c>
      <c r="V548" s="34" t="s">
        <v>4170</v>
      </c>
      <c r="W548" s="34" t="s">
        <v>4170</v>
      </c>
      <c r="X548" s="34" t="s">
        <v>4170</v>
      </c>
      <c r="Y548" s="34" t="s">
        <v>4170</v>
      </c>
      <c r="Z548" s="34" t="s">
        <v>4170</v>
      </c>
      <c r="AB548" s="34" t="s">
        <v>3217</v>
      </c>
      <c r="AE548" s="34" t="s">
        <v>3262</v>
      </c>
      <c r="BB548" s="34" t="s">
        <v>3557</v>
      </c>
      <c r="BC548" s="34" t="s">
        <v>4170</v>
      </c>
      <c r="BD548" s="34" t="s">
        <v>4170</v>
      </c>
      <c r="BE548" s="34" t="s">
        <v>4170</v>
      </c>
      <c r="BF548" s="34" t="s">
        <v>4170</v>
      </c>
      <c r="BG548" s="34" t="s">
        <v>4170</v>
      </c>
      <c r="BH548" s="34" t="s">
        <v>4170</v>
      </c>
      <c r="BI548" s="34" t="s">
        <v>4881</v>
      </c>
      <c r="BJ548" s="34" t="s">
        <v>4170</v>
      </c>
      <c r="BR548" s="34" t="s">
        <v>1044</v>
      </c>
      <c r="BS548" s="34" t="s">
        <v>1044</v>
      </c>
      <c r="CR548" s="34" t="s">
        <v>3663</v>
      </c>
      <c r="CU548" s="34" t="s">
        <v>8233</v>
      </c>
      <c r="CV548" s="34" t="s">
        <v>6851</v>
      </c>
      <c r="CW548" s="34" t="s">
        <v>4226</v>
      </c>
      <c r="CX548" s="34" t="s">
        <v>4619</v>
      </c>
      <c r="CY548" s="34" t="s">
        <v>5448</v>
      </c>
      <c r="DC548" s="34" t="s">
        <v>5096</v>
      </c>
      <c r="DE548" s="34" t="s">
        <v>4649</v>
      </c>
    </row>
    <row r="549" spans="1:110">
      <c r="A549" s="34" t="s">
        <v>6850</v>
      </c>
      <c r="B549" s="34" t="s">
        <v>5326</v>
      </c>
      <c r="C549" s="34">
        <v>13</v>
      </c>
      <c r="D549" s="34" t="s">
        <v>440</v>
      </c>
      <c r="E549" s="34" t="s">
        <v>4881</v>
      </c>
      <c r="F549" s="34" t="s">
        <v>4170</v>
      </c>
      <c r="G549" s="34" t="s">
        <v>4170</v>
      </c>
      <c r="H549" s="34" t="s">
        <v>4170</v>
      </c>
      <c r="I549" s="34" t="s">
        <v>4881</v>
      </c>
      <c r="J549" s="34" t="s">
        <v>4170</v>
      </c>
      <c r="K549" s="34" t="s">
        <v>4170</v>
      </c>
      <c r="L549" s="34" t="s">
        <v>4881</v>
      </c>
      <c r="N549" s="34" t="s">
        <v>7857</v>
      </c>
      <c r="O549" s="34" t="s">
        <v>4881</v>
      </c>
      <c r="P549" s="34" t="s">
        <v>4170</v>
      </c>
      <c r="Q549" s="34" t="s">
        <v>4170</v>
      </c>
      <c r="R549" s="34" t="s">
        <v>4170</v>
      </c>
      <c r="S549" s="34" t="s">
        <v>4170</v>
      </c>
      <c r="T549" s="34" t="s">
        <v>4881</v>
      </c>
      <c r="U549" s="34" t="s">
        <v>4170</v>
      </c>
      <c r="V549" s="34" t="s">
        <v>4170</v>
      </c>
      <c r="W549" s="34" t="s">
        <v>4170</v>
      </c>
      <c r="X549" s="34" t="s">
        <v>4170</v>
      </c>
      <c r="Y549" s="34" t="s">
        <v>4170</v>
      </c>
      <c r="Z549" s="34" t="s">
        <v>4170</v>
      </c>
      <c r="AB549" s="34" t="s">
        <v>3217</v>
      </c>
      <c r="AE549" s="34" t="s">
        <v>3262</v>
      </c>
      <c r="BB549" s="34" t="s">
        <v>3557</v>
      </c>
      <c r="BC549" s="34" t="s">
        <v>4170</v>
      </c>
      <c r="BD549" s="34" t="s">
        <v>4170</v>
      </c>
      <c r="BE549" s="34" t="s">
        <v>4170</v>
      </c>
      <c r="BF549" s="34" t="s">
        <v>4170</v>
      </c>
      <c r="BG549" s="34" t="s">
        <v>4170</v>
      </c>
      <c r="BH549" s="34" t="s">
        <v>4170</v>
      </c>
      <c r="BI549" s="34" t="s">
        <v>4881</v>
      </c>
      <c r="BJ549" s="34" t="s">
        <v>4170</v>
      </c>
      <c r="BR549" s="34" t="s">
        <v>1044</v>
      </c>
      <c r="BS549" s="34" t="s">
        <v>1044</v>
      </c>
      <c r="CR549" s="34" t="s">
        <v>3663</v>
      </c>
      <c r="CU549" s="34" t="s">
        <v>8234</v>
      </c>
      <c r="CV549" s="34" t="s">
        <v>6851</v>
      </c>
      <c r="CW549" s="34" t="s">
        <v>4226</v>
      </c>
      <c r="CX549" s="34" t="s">
        <v>4611</v>
      </c>
      <c r="CY549" s="34" t="s">
        <v>5445</v>
      </c>
      <c r="DC549" s="34" t="s">
        <v>5096</v>
      </c>
      <c r="DE549" s="34" t="s">
        <v>4649</v>
      </c>
    </row>
    <row r="550" spans="1:110">
      <c r="A550" s="34" t="s">
        <v>6850</v>
      </c>
      <c r="B550" s="34" t="s">
        <v>4882</v>
      </c>
      <c r="C550" s="34">
        <v>16</v>
      </c>
      <c r="D550" s="34" t="s">
        <v>442</v>
      </c>
      <c r="E550" s="34" t="s">
        <v>4170</v>
      </c>
      <c r="F550" s="34" t="s">
        <v>4881</v>
      </c>
      <c r="G550" s="34" t="s">
        <v>4170</v>
      </c>
      <c r="H550" s="34" t="s">
        <v>4170</v>
      </c>
      <c r="I550" s="34" t="s">
        <v>4170</v>
      </c>
      <c r="J550" s="34" t="s">
        <v>4881</v>
      </c>
      <c r="K550" s="34" t="s">
        <v>4170</v>
      </c>
      <c r="L550" s="34" t="s">
        <v>4170</v>
      </c>
      <c r="M550" s="34" t="s">
        <v>1044</v>
      </c>
      <c r="N550" s="34" t="s">
        <v>7857</v>
      </c>
      <c r="O550" s="34" t="s">
        <v>4881</v>
      </c>
      <c r="P550" s="34" t="s">
        <v>4170</v>
      </c>
      <c r="Q550" s="34" t="s">
        <v>4170</v>
      </c>
      <c r="R550" s="34" t="s">
        <v>4170</v>
      </c>
      <c r="S550" s="34" t="s">
        <v>4170</v>
      </c>
      <c r="T550" s="34" t="s">
        <v>4881</v>
      </c>
      <c r="U550" s="34" t="s">
        <v>4170</v>
      </c>
      <c r="V550" s="34" t="s">
        <v>4170</v>
      </c>
      <c r="W550" s="34" t="s">
        <v>4170</v>
      </c>
      <c r="X550" s="34" t="s">
        <v>4170</v>
      </c>
      <c r="Y550" s="34" t="s">
        <v>4170</v>
      </c>
      <c r="Z550" s="34" t="s">
        <v>4170</v>
      </c>
      <c r="AB550" s="34" t="s">
        <v>3217</v>
      </c>
      <c r="AD550" s="34" t="s">
        <v>3229</v>
      </c>
      <c r="AE550" s="34" t="s">
        <v>3253</v>
      </c>
      <c r="AG550" s="34" t="s">
        <v>3303</v>
      </c>
      <c r="AH550" s="34" t="s">
        <v>1044</v>
      </c>
      <c r="AI550" s="34" t="s">
        <v>1044</v>
      </c>
      <c r="AJ550" s="34" t="s">
        <v>1044</v>
      </c>
      <c r="AK550" s="34" t="s">
        <v>1044</v>
      </c>
      <c r="AM550" s="34" t="s">
        <v>1044</v>
      </c>
      <c r="AN550" s="34" t="s">
        <v>3350</v>
      </c>
      <c r="AP550" s="34" t="s">
        <v>1044</v>
      </c>
      <c r="AY550" s="34" t="s">
        <v>3487</v>
      </c>
      <c r="BA550" s="34" t="s">
        <v>1044</v>
      </c>
      <c r="BB550" s="34" t="s">
        <v>3557</v>
      </c>
      <c r="BC550" s="34" t="s">
        <v>4170</v>
      </c>
      <c r="BD550" s="34" t="s">
        <v>4170</v>
      </c>
      <c r="BE550" s="34" t="s">
        <v>4170</v>
      </c>
      <c r="BF550" s="34" t="s">
        <v>4170</v>
      </c>
      <c r="BG550" s="34" t="s">
        <v>4170</v>
      </c>
      <c r="BH550" s="34" t="s">
        <v>4170</v>
      </c>
      <c r="BI550" s="34" t="s">
        <v>4881</v>
      </c>
      <c r="BJ550" s="34" t="s">
        <v>4170</v>
      </c>
      <c r="BR550" s="34" t="s">
        <v>1044</v>
      </c>
      <c r="BS550" s="34" t="s">
        <v>1044</v>
      </c>
      <c r="CR550" s="34" t="s">
        <v>3663</v>
      </c>
      <c r="CU550" s="34" t="s">
        <v>8235</v>
      </c>
      <c r="CV550" s="34" t="s">
        <v>6851</v>
      </c>
      <c r="CW550" s="34" t="s">
        <v>4226</v>
      </c>
      <c r="CX550" s="34" t="s">
        <v>4611</v>
      </c>
      <c r="CY550" s="34" t="s">
        <v>5451</v>
      </c>
      <c r="DA550" s="34" t="s">
        <v>4560</v>
      </c>
      <c r="DC550" s="34" t="s">
        <v>5096</v>
      </c>
      <c r="DD550" s="34" t="s">
        <v>6186</v>
      </c>
      <c r="DE550" s="34" t="s">
        <v>4650</v>
      </c>
    </row>
    <row r="551" spans="1:110">
      <c r="A551" s="34" t="s">
        <v>6850</v>
      </c>
      <c r="B551" s="34" t="s">
        <v>4534</v>
      </c>
      <c r="C551" s="34">
        <v>46</v>
      </c>
      <c r="D551" s="34" t="s">
        <v>440</v>
      </c>
      <c r="E551" s="34" t="s">
        <v>4881</v>
      </c>
      <c r="F551" s="34" t="s">
        <v>4170</v>
      </c>
      <c r="G551" s="34" t="s">
        <v>4881</v>
      </c>
      <c r="H551" s="34" t="s">
        <v>4170</v>
      </c>
      <c r="I551" s="34" t="s">
        <v>4170</v>
      </c>
      <c r="J551" s="34" t="s">
        <v>4170</v>
      </c>
      <c r="K551" s="34" t="s">
        <v>4170</v>
      </c>
      <c r="L551" s="34" t="s">
        <v>4881</v>
      </c>
      <c r="M551" s="34" t="s">
        <v>1041</v>
      </c>
      <c r="N551" s="34" t="s">
        <v>3155</v>
      </c>
      <c r="O551" s="34" t="s">
        <v>4881</v>
      </c>
      <c r="P551" s="34" t="s">
        <v>4170</v>
      </c>
      <c r="Q551" s="34" t="s">
        <v>4170</v>
      </c>
      <c r="R551" s="34" t="s">
        <v>4170</v>
      </c>
      <c r="S551" s="34" t="s">
        <v>4170</v>
      </c>
      <c r="T551" s="34" t="s">
        <v>4170</v>
      </c>
      <c r="U551" s="34" t="s">
        <v>4170</v>
      </c>
      <c r="V551" s="34" t="s">
        <v>4170</v>
      </c>
      <c r="W551" s="34" t="s">
        <v>4170</v>
      </c>
      <c r="X551" s="34" t="s">
        <v>4170</v>
      </c>
      <c r="Y551" s="34" t="s">
        <v>4170</v>
      </c>
      <c r="Z551" s="34" t="s">
        <v>4170</v>
      </c>
      <c r="AB551" s="34" t="s">
        <v>3187</v>
      </c>
      <c r="AD551" s="34" t="s">
        <v>3232</v>
      </c>
      <c r="AG551" s="34" t="s">
        <v>3309</v>
      </c>
      <c r="AH551" s="34" t="s">
        <v>1044</v>
      </c>
      <c r="AI551" s="34" t="s">
        <v>1044</v>
      </c>
      <c r="AJ551" s="34" t="s">
        <v>1044</v>
      </c>
      <c r="AK551" s="34" t="s">
        <v>1044</v>
      </c>
      <c r="AM551" s="34" t="s">
        <v>1044</v>
      </c>
      <c r="AN551" s="34" t="s">
        <v>3335</v>
      </c>
      <c r="AP551" s="34" t="s">
        <v>1044</v>
      </c>
      <c r="AY551" s="34" t="s">
        <v>3529</v>
      </c>
      <c r="BA551" s="34" t="s">
        <v>1044</v>
      </c>
      <c r="BB551" s="34" t="s">
        <v>3557</v>
      </c>
      <c r="BC551" s="34" t="s">
        <v>4170</v>
      </c>
      <c r="BD551" s="34" t="s">
        <v>4170</v>
      </c>
      <c r="BE551" s="34" t="s">
        <v>4170</v>
      </c>
      <c r="BF551" s="34" t="s">
        <v>4170</v>
      </c>
      <c r="BG551" s="34" t="s">
        <v>4170</v>
      </c>
      <c r="BH551" s="34" t="s">
        <v>4170</v>
      </c>
      <c r="BI551" s="34" t="s">
        <v>4881</v>
      </c>
      <c r="BJ551" s="34" t="s">
        <v>4170</v>
      </c>
      <c r="BR551" s="34" t="s">
        <v>1044</v>
      </c>
      <c r="BS551" s="34" t="s">
        <v>1044</v>
      </c>
      <c r="CR551" s="34" t="s">
        <v>3657</v>
      </c>
      <c r="CU551" s="34" t="s">
        <v>8236</v>
      </c>
      <c r="CV551" s="34" t="s">
        <v>6851</v>
      </c>
      <c r="CW551" s="34" t="s">
        <v>4226</v>
      </c>
      <c r="CX551" s="34" t="s">
        <v>4542</v>
      </c>
      <c r="CY551" s="34" t="s">
        <v>5447</v>
      </c>
      <c r="DA551" s="34" t="s">
        <v>4560</v>
      </c>
      <c r="DC551" s="34" t="s">
        <v>5096</v>
      </c>
    </row>
    <row r="552" spans="1:110">
      <c r="A552" s="34" t="s">
        <v>6852</v>
      </c>
      <c r="B552" s="34" t="s">
        <v>4881</v>
      </c>
      <c r="C552" s="34">
        <v>50</v>
      </c>
      <c r="D552" s="34" t="s">
        <v>442</v>
      </c>
      <c r="E552" s="34" t="s">
        <v>4170</v>
      </c>
      <c r="F552" s="34" t="s">
        <v>4881</v>
      </c>
      <c r="G552" s="34" t="s">
        <v>4170</v>
      </c>
      <c r="H552" s="34" t="s">
        <v>4881</v>
      </c>
      <c r="I552" s="34" t="s">
        <v>4170</v>
      </c>
      <c r="J552" s="34" t="s">
        <v>4170</v>
      </c>
      <c r="K552" s="34" t="s">
        <v>4170</v>
      </c>
      <c r="L552" s="34" t="s">
        <v>4170</v>
      </c>
      <c r="M552" s="34" t="s">
        <v>1041</v>
      </c>
      <c r="N552" s="34" t="s">
        <v>3155</v>
      </c>
      <c r="O552" s="34" t="s">
        <v>4881</v>
      </c>
      <c r="P552" s="34" t="s">
        <v>4170</v>
      </c>
      <c r="Q552" s="34" t="s">
        <v>4170</v>
      </c>
      <c r="R552" s="34" t="s">
        <v>4170</v>
      </c>
      <c r="S552" s="34" t="s">
        <v>4170</v>
      </c>
      <c r="T552" s="34" t="s">
        <v>4170</v>
      </c>
      <c r="U552" s="34" t="s">
        <v>4170</v>
      </c>
      <c r="V552" s="34" t="s">
        <v>4170</v>
      </c>
      <c r="W552" s="34" t="s">
        <v>4170</v>
      </c>
      <c r="X552" s="34" t="s">
        <v>4170</v>
      </c>
      <c r="Y552" s="34" t="s">
        <v>4170</v>
      </c>
      <c r="Z552" s="34" t="s">
        <v>4170</v>
      </c>
      <c r="AB552" s="34" t="s">
        <v>3187</v>
      </c>
      <c r="AD552" s="34" t="s">
        <v>3244</v>
      </c>
      <c r="AG552" s="34" t="s">
        <v>3309</v>
      </c>
      <c r="AH552" s="34" t="s">
        <v>1044</v>
      </c>
      <c r="AI552" s="34" t="s">
        <v>1044</v>
      </c>
      <c r="AJ552" s="34" t="s">
        <v>1044</v>
      </c>
      <c r="AK552" s="34" t="s">
        <v>1044</v>
      </c>
      <c r="AM552" s="34" t="s">
        <v>1044</v>
      </c>
      <c r="AN552" s="34" t="s">
        <v>3335</v>
      </c>
      <c r="AP552" s="34" t="s">
        <v>1044</v>
      </c>
      <c r="AY552" s="34" t="s">
        <v>3529</v>
      </c>
      <c r="BA552" s="34" t="s">
        <v>1044</v>
      </c>
      <c r="BB552" s="34" t="s">
        <v>3557</v>
      </c>
      <c r="BC552" s="34" t="s">
        <v>4170</v>
      </c>
      <c r="BD552" s="34" t="s">
        <v>4170</v>
      </c>
      <c r="BE552" s="34" t="s">
        <v>4170</v>
      </c>
      <c r="BF552" s="34" t="s">
        <v>4170</v>
      </c>
      <c r="BG552" s="34" t="s">
        <v>4170</v>
      </c>
      <c r="BH552" s="34" t="s">
        <v>4170</v>
      </c>
      <c r="BI552" s="34" t="s">
        <v>4881</v>
      </c>
      <c r="BJ552" s="34" t="s">
        <v>4170</v>
      </c>
      <c r="BR552" s="34" t="s">
        <v>1044</v>
      </c>
      <c r="BS552" s="34" t="s">
        <v>1044</v>
      </c>
      <c r="CR552" s="34" t="s">
        <v>3657</v>
      </c>
      <c r="CU552" s="34" t="s">
        <v>8237</v>
      </c>
      <c r="CV552" s="34" t="s">
        <v>6853</v>
      </c>
      <c r="CW552" s="34" t="s">
        <v>4226</v>
      </c>
      <c r="CX552" s="34" t="s">
        <v>4542</v>
      </c>
      <c r="CY552" s="34" t="s">
        <v>5453</v>
      </c>
      <c r="CZ552" s="34" t="s">
        <v>4560</v>
      </c>
      <c r="DA552" s="34" t="s">
        <v>4560</v>
      </c>
      <c r="DC552" s="34" t="s">
        <v>5096</v>
      </c>
      <c r="DF552" s="34" t="s">
        <v>5993</v>
      </c>
    </row>
    <row r="553" spans="1:110">
      <c r="A553" s="34" t="s">
        <v>6852</v>
      </c>
      <c r="B553" s="34" t="s">
        <v>4609</v>
      </c>
      <c r="C553" s="34">
        <v>78</v>
      </c>
      <c r="D553" s="34" t="s">
        <v>440</v>
      </c>
      <c r="E553" s="34" t="s">
        <v>4881</v>
      </c>
      <c r="F553" s="34" t="s">
        <v>4170</v>
      </c>
      <c r="G553" s="34" t="s">
        <v>4881</v>
      </c>
      <c r="H553" s="34" t="s">
        <v>4170</v>
      </c>
      <c r="I553" s="34" t="s">
        <v>4170</v>
      </c>
      <c r="J553" s="34" t="s">
        <v>4170</v>
      </c>
      <c r="K553" s="34" t="s">
        <v>4170</v>
      </c>
      <c r="L553" s="34" t="s">
        <v>4170</v>
      </c>
      <c r="M553" s="34" t="s">
        <v>1041</v>
      </c>
      <c r="N553" s="34" t="s">
        <v>3155</v>
      </c>
      <c r="O553" s="34" t="s">
        <v>4881</v>
      </c>
      <c r="P553" s="34" t="s">
        <v>4170</v>
      </c>
      <c r="Q553" s="34" t="s">
        <v>4170</v>
      </c>
      <c r="R553" s="34" t="s">
        <v>4170</v>
      </c>
      <c r="S553" s="34" t="s">
        <v>4170</v>
      </c>
      <c r="T553" s="34" t="s">
        <v>4170</v>
      </c>
      <c r="U553" s="34" t="s">
        <v>4170</v>
      </c>
      <c r="V553" s="34" t="s">
        <v>4170</v>
      </c>
      <c r="W553" s="34" t="s">
        <v>4170</v>
      </c>
      <c r="X553" s="34" t="s">
        <v>4170</v>
      </c>
      <c r="Y553" s="34" t="s">
        <v>4170</v>
      </c>
      <c r="Z553" s="34" t="s">
        <v>4170</v>
      </c>
      <c r="AB553" s="34" t="s">
        <v>3187</v>
      </c>
      <c r="AD553" s="34" t="s">
        <v>3244</v>
      </c>
      <c r="AG553" s="34" t="s">
        <v>3315</v>
      </c>
      <c r="AH553" s="34" t="s">
        <v>1044</v>
      </c>
      <c r="AI553" s="34" t="s">
        <v>1044</v>
      </c>
      <c r="AJ553" s="34" t="s">
        <v>1044</v>
      </c>
      <c r="AK553" s="34" t="s">
        <v>1044</v>
      </c>
      <c r="AM553" s="34" t="s">
        <v>1044</v>
      </c>
      <c r="AN553" s="34" t="s">
        <v>3338</v>
      </c>
      <c r="AP553" s="34" t="s">
        <v>1044</v>
      </c>
      <c r="AY553" s="34" t="s">
        <v>3487</v>
      </c>
      <c r="BA553" s="34" t="s">
        <v>1044</v>
      </c>
      <c r="BB553" s="34" t="s">
        <v>7703</v>
      </c>
      <c r="BC553" s="34" t="s">
        <v>4170</v>
      </c>
      <c r="BD553" s="34" t="s">
        <v>4170</v>
      </c>
      <c r="BE553" s="34" t="s">
        <v>4881</v>
      </c>
      <c r="BF553" s="34" t="s">
        <v>4170</v>
      </c>
      <c r="BG553" s="34" t="s">
        <v>4881</v>
      </c>
      <c r="BH553" s="34" t="s">
        <v>4170</v>
      </c>
      <c r="BI553" s="34" t="s">
        <v>4170</v>
      </c>
      <c r="BJ553" s="34" t="s">
        <v>4170</v>
      </c>
      <c r="BM553" s="34" t="s">
        <v>3564</v>
      </c>
      <c r="BO553" s="34" t="s">
        <v>3564</v>
      </c>
      <c r="BQ553" s="34" t="s">
        <v>3574</v>
      </c>
      <c r="BR553" s="34" t="s">
        <v>1041</v>
      </c>
      <c r="BS553" s="34" t="s">
        <v>1041</v>
      </c>
      <c r="BT553" s="34" t="s">
        <v>1041</v>
      </c>
      <c r="BW553" s="34" t="s">
        <v>1041</v>
      </c>
      <c r="CQ553" s="34" t="s">
        <v>3645</v>
      </c>
      <c r="CR553" s="34" t="s">
        <v>3657</v>
      </c>
      <c r="CU553" s="34" t="s">
        <v>8238</v>
      </c>
      <c r="CV553" s="34" t="s">
        <v>6853</v>
      </c>
      <c r="CW553" s="34" t="s">
        <v>4226</v>
      </c>
      <c r="CX553" s="34" t="s">
        <v>4546</v>
      </c>
      <c r="CY553" s="34" t="s">
        <v>5449</v>
      </c>
      <c r="DA553" s="34" t="s">
        <v>4560</v>
      </c>
      <c r="DB553" s="34" t="s">
        <v>1043</v>
      </c>
      <c r="DC553" s="34" t="s">
        <v>5094</v>
      </c>
      <c r="DF553" s="34" t="s">
        <v>5993</v>
      </c>
    </row>
    <row r="554" spans="1:110">
      <c r="A554" s="34" t="s">
        <v>6854</v>
      </c>
      <c r="B554" s="34" t="s">
        <v>4881</v>
      </c>
      <c r="C554" s="34">
        <v>62</v>
      </c>
      <c r="D554" s="34" t="s">
        <v>440</v>
      </c>
      <c r="E554" s="34" t="s">
        <v>4881</v>
      </c>
      <c r="F554" s="34" t="s">
        <v>4170</v>
      </c>
      <c r="G554" s="34" t="s">
        <v>4881</v>
      </c>
      <c r="H554" s="34" t="s">
        <v>4170</v>
      </c>
      <c r="I554" s="34" t="s">
        <v>4170</v>
      </c>
      <c r="J554" s="34" t="s">
        <v>4170</v>
      </c>
      <c r="K554" s="34" t="s">
        <v>4170</v>
      </c>
      <c r="L554" s="34" t="s">
        <v>4170</v>
      </c>
      <c r="M554" s="34" t="s">
        <v>1041</v>
      </c>
      <c r="N554" s="34" t="s">
        <v>3155</v>
      </c>
      <c r="O554" s="34" t="s">
        <v>4881</v>
      </c>
      <c r="P554" s="34" t="s">
        <v>4170</v>
      </c>
      <c r="Q554" s="34" t="s">
        <v>4170</v>
      </c>
      <c r="R554" s="34" t="s">
        <v>4170</v>
      </c>
      <c r="S554" s="34" t="s">
        <v>4170</v>
      </c>
      <c r="T554" s="34" t="s">
        <v>4170</v>
      </c>
      <c r="U554" s="34" t="s">
        <v>4170</v>
      </c>
      <c r="V554" s="34" t="s">
        <v>4170</v>
      </c>
      <c r="W554" s="34" t="s">
        <v>4170</v>
      </c>
      <c r="X554" s="34" t="s">
        <v>4170</v>
      </c>
      <c r="Y554" s="34" t="s">
        <v>4170</v>
      </c>
      <c r="Z554" s="34" t="s">
        <v>4170</v>
      </c>
      <c r="AB554" s="34" t="s">
        <v>3187</v>
      </c>
      <c r="AD554" s="34" t="s">
        <v>3235</v>
      </c>
      <c r="AG554" s="34" t="s">
        <v>3315</v>
      </c>
      <c r="AH554" s="34" t="s">
        <v>1044</v>
      </c>
      <c r="AI554" s="34" t="s">
        <v>1044</v>
      </c>
      <c r="AJ554" s="34" t="s">
        <v>1044</v>
      </c>
      <c r="AK554" s="34" t="s">
        <v>1044</v>
      </c>
      <c r="AM554" s="34" t="s">
        <v>1044</v>
      </c>
      <c r="AN554" s="34" t="s">
        <v>3338</v>
      </c>
      <c r="AP554" s="34" t="s">
        <v>1044</v>
      </c>
      <c r="AY554" s="34" t="s">
        <v>3487</v>
      </c>
      <c r="BA554" s="34" t="s">
        <v>1044</v>
      </c>
      <c r="BB554" s="34" t="s">
        <v>3539</v>
      </c>
      <c r="BC554" s="34" t="s">
        <v>4881</v>
      </c>
      <c r="BD554" s="34" t="s">
        <v>4170</v>
      </c>
      <c r="BE554" s="34" t="s">
        <v>4170</v>
      </c>
      <c r="BF554" s="34" t="s">
        <v>4170</v>
      </c>
      <c r="BG554" s="34" t="s">
        <v>4170</v>
      </c>
      <c r="BH554" s="34" t="s">
        <v>4170</v>
      </c>
      <c r="BI554" s="34" t="s">
        <v>4170</v>
      </c>
      <c r="BJ554" s="34" t="s">
        <v>4170</v>
      </c>
      <c r="BK554" s="34" t="s">
        <v>3561</v>
      </c>
      <c r="BQ554" s="34" t="s">
        <v>1044</v>
      </c>
      <c r="BR554" s="34" t="s">
        <v>1041</v>
      </c>
      <c r="BS554" s="34" t="s">
        <v>1041</v>
      </c>
      <c r="BT554" s="34" t="s">
        <v>1041</v>
      </c>
      <c r="BW554" s="34" t="s">
        <v>1041</v>
      </c>
      <c r="CQ554" s="34" t="s">
        <v>3642</v>
      </c>
      <c r="CR554" s="34" t="s">
        <v>3657</v>
      </c>
      <c r="CU554" s="34" t="s">
        <v>8239</v>
      </c>
      <c r="CV554" s="34" t="s">
        <v>6855</v>
      </c>
      <c r="CW554" s="34" t="s">
        <v>4226</v>
      </c>
      <c r="CX554" s="34" t="s">
        <v>4546</v>
      </c>
      <c r="CY554" s="34" t="s">
        <v>5449</v>
      </c>
      <c r="CZ554" s="34" t="s">
        <v>4560</v>
      </c>
      <c r="DA554" s="34" t="s">
        <v>4560</v>
      </c>
      <c r="DB554" s="34" t="s">
        <v>1046</v>
      </c>
      <c r="DC554" s="34" t="s">
        <v>5096</v>
      </c>
      <c r="DF554" s="34" t="s">
        <v>5992</v>
      </c>
    </row>
    <row r="555" spans="1:110">
      <c r="A555" s="34" t="s">
        <v>6854</v>
      </c>
      <c r="B555" s="34" t="s">
        <v>4609</v>
      </c>
      <c r="C555" s="34">
        <v>73</v>
      </c>
      <c r="D555" s="34" t="s">
        <v>442</v>
      </c>
      <c r="E555" s="34" t="s">
        <v>4170</v>
      </c>
      <c r="F555" s="34" t="s">
        <v>4881</v>
      </c>
      <c r="G555" s="34" t="s">
        <v>4170</v>
      </c>
      <c r="H555" s="34" t="s">
        <v>4881</v>
      </c>
      <c r="I555" s="34" t="s">
        <v>4170</v>
      </c>
      <c r="J555" s="34" t="s">
        <v>4170</v>
      </c>
      <c r="K555" s="34" t="s">
        <v>4170</v>
      </c>
      <c r="L555" s="34" t="s">
        <v>4170</v>
      </c>
      <c r="M555" s="34" t="s">
        <v>1041</v>
      </c>
      <c r="N555" s="34" t="s">
        <v>3155</v>
      </c>
      <c r="O555" s="34" t="s">
        <v>4881</v>
      </c>
      <c r="P555" s="34" t="s">
        <v>4170</v>
      </c>
      <c r="Q555" s="34" t="s">
        <v>4170</v>
      </c>
      <c r="R555" s="34" t="s">
        <v>4170</v>
      </c>
      <c r="S555" s="34" t="s">
        <v>4170</v>
      </c>
      <c r="T555" s="34" t="s">
        <v>4170</v>
      </c>
      <c r="U555" s="34" t="s">
        <v>4170</v>
      </c>
      <c r="V555" s="34" t="s">
        <v>4170</v>
      </c>
      <c r="W555" s="34" t="s">
        <v>4170</v>
      </c>
      <c r="X555" s="34" t="s">
        <v>4170</v>
      </c>
      <c r="Y555" s="34" t="s">
        <v>4170</v>
      </c>
      <c r="Z555" s="34" t="s">
        <v>4170</v>
      </c>
      <c r="AB555" s="34" t="s">
        <v>3187</v>
      </c>
      <c r="AD555" s="34" t="s">
        <v>3244</v>
      </c>
      <c r="AG555" s="34" t="s">
        <v>3312</v>
      </c>
      <c r="AH555" s="34" t="s">
        <v>1044</v>
      </c>
      <c r="AI555" s="34" t="s">
        <v>1044</v>
      </c>
      <c r="AJ555" s="34" t="s">
        <v>1044</v>
      </c>
      <c r="AK555" s="34" t="s">
        <v>1044</v>
      </c>
      <c r="AM555" s="34" t="s">
        <v>1044</v>
      </c>
      <c r="AN555" s="34" t="s">
        <v>3312</v>
      </c>
      <c r="AP555" s="34" t="s">
        <v>1044</v>
      </c>
      <c r="AY555" s="34" t="s">
        <v>3487</v>
      </c>
      <c r="BA555" s="34" t="s">
        <v>1044</v>
      </c>
      <c r="BB555" s="34" t="s">
        <v>3539</v>
      </c>
      <c r="BC555" s="34" t="s">
        <v>4881</v>
      </c>
      <c r="BD555" s="34" t="s">
        <v>4170</v>
      </c>
      <c r="BE555" s="34" t="s">
        <v>4170</v>
      </c>
      <c r="BF555" s="34" t="s">
        <v>4170</v>
      </c>
      <c r="BG555" s="34" t="s">
        <v>4170</v>
      </c>
      <c r="BH555" s="34" t="s">
        <v>4170</v>
      </c>
      <c r="BI555" s="34" t="s">
        <v>4170</v>
      </c>
      <c r="BJ555" s="34" t="s">
        <v>4170</v>
      </c>
      <c r="BK555" s="34" t="s">
        <v>3561</v>
      </c>
      <c r="BQ555" s="34" t="s">
        <v>1044</v>
      </c>
      <c r="BR555" s="34" t="s">
        <v>1041</v>
      </c>
      <c r="BS555" s="34" t="s">
        <v>1041</v>
      </c>
      <c r="BT555" s="34" t="s">
        <v>1041</v>
      </c>
      <c r="BW555" s="34" t="s">
        <v>1041</v>
      </c>
      <c r="CQ555" s="34" t="s">
        <v>3642</v>
      </c>
      <c r="CR555" s="34" t="s">
        <v>3657</v>
      </c>
      <c r="CU555" s="34" t="s">
        <v>8240</v>
      </c>
      <c r="CV555" s="34" t="s">
        <v>6855</v>
      </c>
      <c r="CW555" s="34" t="s">
        <v>4226</v>
      </c>
      <c r="CX555" s="34" t="s">
        <v>4546</v>
      </c>
      <c r="CY555" s="34" t="s">
        <v>5455</v>
      </c>
      <c r="DA555" s="34" t="s">
        <v>4560</v>
      </c>
      <c r="DB555" s="34" t="s">
        <v>1046</v>
      </c>
      <c r="DC555" s="34" t="s">
        <v>5096</v>
      </c>
      <c r="DF555" s="34" t="s">
        <v>5992</v>
      </c>
    </row>
    <row r="556" spans="1:110">
      <c r="A556" s="34" t="s">
        <v>6856</v>
      </c>
      <c r="B556" s="34" t="s">
        <v>4881</v>
      </c>
      <c r="C556" s="34">
        <v>39</v>
      </c>
      <c r="D556" s="34" t="s">
        <v>440</v>
      </c>
      <c r="E556" s="34" t="s">
        <v>4881</v>
      </c>
      <c r="F556" s="34" t="s">
        <v>4170</v>
      </c>
      <c r="G556" s="34" t="s">
        <v>4881</v>
      </c>
      <c r="H556" s="34" t="s">
        <v>4170</v>
      </c>
      <c r="I556" s="34" t="s">
        <v>4170</v>
      </c>
      <c r="J556" s="34" t="s">
        <v>4170</v>
      </c>
      <c r="K556" s="34" t="s">
        <v>4170</v>
      </c>
      <c r="L556" s="34" t="s">
        <v>4881</v>
      </c>
      <c r="M556" s="34" t="s">
        <v>1041</v>
      </c>
      <c r="N556" s="34" t="s">
        <v>3155</v>
      </c>
      <c r="O556" s="34" t="s">
        <v>4881</v>
      </c>
      <c r="P556" s="34" t="s">
        <v>4170</v>
      </c>
      <c r="Q556" s="34" t="s">
        <v>4170</v>
      </c>
      <c r="R556" s="34" t="s">
        <v>4170</v>
      </c>
      <c r="S556" s="34" t="s">
        <v>4170</v>
      </c>
      <c r="T556" s="34" t="s">
        <v>4170</v>
      </c>
      <c r="U556" s="34" t="s">
        <v>4170</v>
      </c>
      <c r="V556" s="34" t="s">
        <v>4170</v>
      </c>
      <c r="W556" s="34" t="s">
        <v>4170</v>
      </c>
      <c r="X556" s="34" t="s">
        <v>4170</v>
      </c>
      <c r="Y556" s="34" t="s">
        <v>4170</v>
      </c>
      <c r="Z556" s="34" t="s">
        <v>4170</v>
      </c>
      <c r="AB556" s="34" t="s">
        <v>3187</v>
      </c>
      <c r="AD556" s="34" t="s">
        <v>3244</v>
      </c>
      <c r="AG556" s="34" t="s">
        <v>3291</v>
      </c>
      <c r="AH556" s="34" t="s">
        <v>1041</v>
      </c>
      <c r="AI556" s="34" t="s">
        <v>1041</v>
      </c>
      <c r="AJ556" s="34" t="s">
        <v>1044</v>
      </c>
      <c r="AQ556" s="34" t="s">
        <v>3372</v>
      </c>
      <c r="AS556" s="34" t="s">
        <v>3415</v>
      </c>
      <c r="AU556" s="34" t="s">
        <v>3435</v>
      </c>
      <c r="AV556" s="34" t="s">
        <v>154</v>
      </c>
      <c r="AW556" s="34" t="s">
        <v>3452</v>
      </c>
      <c r="AX556" s="34" t="s">
        <v>3473</v>
      </c>
      <c r="AY556" s="34" t="s">
        <v>3493</v>
      </c>
      <c r="BB556" s="34" t="s">
        <v>3557</v>
      </c>
      <c r="BC556" s="34" t="s">
        <v>4170</v>
      </c>
      <c r="BD556" s="34" t="s">
        <v>4170</v>
      </c>
      <c r="BE556" s="34" t="s">
        <v>4170</v>
      </c>
      <c r="BF556" s="34" t="s">
        <v>4170</v>
      </c>
      <c r="BG556" s="34" t="s">
        <v>4170</v>
      </c>
      <c r="BH556" s="34" t="s">
        <v>4170</v>
      </c>
      <c r="BI556" s="34" t="s">
        <v>4881</v>
      </c>
      <c r="BJ556" s="34" t="s">
        <v>4170</v>
      </c>
      <c r="BR556" s="34" t="s">
        <v>1044</v>
      </c>
      <c r="BS556" s="34" t="s">
        <v>1044</v>
      </c>
      <c r="CR556" s="34" t="s">
        <v>3654</v>
      </c>
      <c r="CU556" s="34" t="s">
        <v>8241</v>
      </c>
      <c r="CV556" s="34" t="s">
        <v>6857</v>
      </c>
      <c r="CW556" s="34" t="s">
        <v>4226</v>
      </c>
      <c r="CX556" s="34" t="s">
        <v>4542</v>
      </c>
      <c r="CY556" s="34" t="s">
        <v>5447</v>
      </c>
      <c r="CZ556" s="34" t="s">
        <v>4556</v>
      </c>
      <c r="DA556" s="34" t="s">
        <v>4556</v>
      </c>
      <c r="DC556" s="34" t="s">
        <v>5096</v>
      </c>
      <c r="DF556" s="34" t="s">
        <v>5993</v>
      </c>
    </row>
    <row r="557" spans="1:110">
      <c r="A557" s="34" t="s">
        <v>6856</v>
      </c>
      <c r="B557" s="34" t="s">
        <v>4609</v>
      </c>
      <c r="C557" s="34">
        <v>5</v>
      </c>
      <c r="D557" s="34" t="s">
        <v>442</v>
      </c>
      <c r="E557" s="34" t="s">
        <v>4170</v>
      </c>
      <c r="F557" s="34" t="s">
        <v>4881</v>
      </c>
      <c r="G557" s="34" t="s">
        <v>4170</v>
      </c>
      <c r="H557" s="34" t="s">
        <v>4170</v>
      </c>
      <c r="I557" s="34" t="s">
        <v>4170</v>
      </c>
      <c r="J557" s="34" t="s">
        <v>4881</v>
      </c>
      <c r="K557" s="34" t="s">
        <v>4170</v>
      </c>
      <c r="L557" s="34" t="s">
        <v>4170</v>
      </c>
      <c r="N557" s="34" t="s">
        <v>3155</v>
      </c>
      <c r="O557" s="34" t="s">
        <v>4881</v>
      </c>
      <c r="P557" s="34" t="s">
        <v>4170</v>
      </c>
      <c r="Q557" s="34" t="s">
        <v>4170</v>
      </c>
      <c r="R557" s="34" t="s">
        <v>4170</v>
      </c>
      <c r="S557" s="34" t="s">
        <v>4170</v>
      </c>
      <c r="T557" s="34" t="s">
        <v>4170</v>
      </c>
      <c r="U557" s="34" t="s">
        <v>4170</v>
      </c>
      <c r="V557" s="34" t="s">
        <v>4170</v>
      </c>
      <c r="W557" s="34" t="s">
        <v>4170</v>
      </c>
      <c r="X557" s="34" t="s">
        <v>4170</v>
      </c>
      <c r="Y557" s="34" t="s">
        <v>4170</v>
      </c>
      <c r="Z557" s="34" t="s">
        <v>4170</v>
      </c>
      <c r="AB557" s="34" t="s">
        <v>3187</v>
      </c>
      <c r="AE557" s="34" t="s">
        <v>3256</v>
      </c>
      <c r="BB557" s="34" t="s">
        <v>3557</v>
      </c>
      <c r="BC557" s="34" t="s">
        <v>4170</v>
      </c>
      <c r="BD557" s="34" t="s">
        <v>4170</v>
      </c>
      <c r="BE557" s="34" t="s">
        <v>4170</v>
      </c>
      <c r="BF557" s="34" t="s">
        <v>4170</v>
      </c>
      <c r="BG557" s="34" t="s">
        <v>4170</v>
      </c>
      <c r="BH557" s="34" t="s">
        <v>4170</v>
      </c>
      <c r="BI557" s="34" t="s">
        <v>4881</v>
      </c>
      <c r="BJ557" s="34" t="s">
        <v>4170</v>
      </c>
      <c r="BR557" s="34" t="s">
        <v>1044</v>
      </c>
      <c r="BS557" s="34" t="s">
        <v>1044</v>
      </c>
      <c r="CR557" s="34" t="s">
        <v>3657</v>
      </c>
      <c r="CU557" s="34" t="s">
        <v>8242</v>
      </c>
      <c r="CV557" s="34" t="s">
        <v>6857</v>
      </c>
      <c r="CW557" s="34" t="s">
        <v>4226</v>
      </c>
      <c r="CX557" s="34" t="s">
        <v>4608</v>
      </c>
      <c r="CY557" s="34" t="s">
        <v>5450</v>
      </c>
      <c r="DC557" s="34" t="s">
        <v>5096</v>
      </c>
      <c r="DE557" s="34" t="s">
        <v>4649</v>
      </c>
      <c r="DF557" s="34" t="s">
        <v>5993</v>
      </c>
    </row>
    <row r="558" spans="1:110">
      <c r="A558" s="34" t="s">
        <v>6856</v>
      </c>
      <c r="B558" s="34" t="s">
        <v>4848</v>
      </c>
      <c r="C558" s="34">
        <v>15</v>
      </c>
      <c r="D558" s="34" t="s">
        <v>442</v>
      </c>
      <c r="E558" s="34" t="s">
        <v>4170</v>
      </c>
      <c r="F558" s="34" t="s">
        <v>4881</v>
      </c>
      <c r="G558" s="34" t="s">
        <v>4170</v>
      </c>
      <c r="H558" s="34" t="s">
        <v>4170</v>
      </c>
      <c r="I558" s="34" t="s">
        <v>4170</v>
      </c>
      <c r="J558" s="34" t="s">
        <v>4881</v>
      </c>
      <c r="K558" s="34" t="s">
        <v>4170</v>
      </c>
      <c r="L558" s="34" t="s">
        <v>4170</v>
      </c>
      <c r="M558" s="34" t="s">
        <v>1044</v>
      </c>
      <c r="N558" s="34" t="s">
        <v>3155</v>
      </c>
      <c r="O558" s="34" t="s">
        <v>4881</v>
      </c>
      <c r="P558" s="34" t="s">
        <v>4170</v>
      </c>
      <c r="Q558" s="34" t="s">
        <v>4170</v>
      </c>
      <c r="R558" s="34" t="s">
        <v>4170</v>
      </c>
      <c r="S558" s="34" t="s">
        <v>4170</v>
      </c>
      <c r="T558" s="34" t="s">
        <v>4170</v>
      </c>
      <c r="U558" s="34" t="s">
        <v>4170</v>
      </c>
      <c r="V558" s="34" t="s">
        <v>4170</v>
      </c>
      <c r="W558" s="34" t="s">
        <v>4170</v>
      </c>
      <c r="X558" s="34" t="s">
        <v>4170</v>
      </c>
      <c r="Y558" s="34" t="s">
        <v>4170</v>
      </c>
      <c r="Z558" s="34" t="s">
        <v>4170</v>
      </c>
      <c r="AB558" s="34" t="s">
        <v>3187</v>
      </c>
      <c r="AD558" s="34" t="s">
        <v>3229</v>
      </c>
      <c r="AE558" s="34" t="s">
        <v>3265</v>
      </c>
      <c r="AG558" s="34" t="s">
        <v>3306</v>
      </c>
      <c r="AH558" s="34" t="s">
        <v>1044</v>
      </c>
      <c r="AI558" s="34" t="s">
        <v>1044</v>
      </c>
      <c r="AJ558" s="34" t="s">
        <v>1044</v>
      </c>
      <c r="AK558" s="34" t="s">
        <v>1044</v>
      </c>
      <c r="AM558" s="34" t="s">
        <v>1044</v>
      </c>
      <c r="AN558" s="34" t="s">
        <v>3341</v>
      </c>
      <c r="AP558" s="34" t="s">
        <v>1044</v>
      </c>
      <c r="AY558" s="34" t="s">
        <v>3487</v>
      </c>
      <c r="BA558" s="34" t="s">
        <v>1044</v>
      </c>
      <c r="BB558" s="34" t="s">
        <v>3554</v>
      </c>
      <c r="BC558" s="34" t="s">
        <v>4170</v>
      </c>
      <c r="BD558" s="34" t="s">
        <v>4170</v>
      </c>
      <c r="BE558" s="34" t="s">
        <v>4170</v>
      </c>
      <c r="BF558" s="34" t="s">
        <v>4170</v>
      </c>
      <c r="BG558" s="34" t="s">
        <v>4170</v>
      </c>
      <c r="BH558" s="34" t="s">
        <v>4881</v>
      </c>
      <c r="BI558" s="34" t="s">
        <v>4170</v>
      </c>
      <c r="BJ558" s="34" t="s">
        <v>4170</v>
      </c>
      <c r="BP558" s="34" t="s">
        <v>3561</v>
      </c>
      <c r="BQ558" s="34" t="s">
        <v>1044</v>
      </c>
      <c r="BR558" s="34" t="s">
        <v>1044</v>
      </c>
      <c r="BS558" s="34" t="s">
        <v>1044</v>
      </c>
      <c r="CR558" s="34" t="s">
        <v>3657</v>
      </c>
      <c r="CU558" s="34" t="s">
        <v>8243</v>
      </c>
      <c r="CV558" s="34" t="s">
        <v>6857</v>
      </c>
      <c r="CW558" s="34" t="s">
        <v>4226</v>
      </c>
      <c r="CX558" s="34" t="s">
        <v>4611</v>
      </c>
      <c r="CY558" s="34" t="s">
        <v>5451</v>
      </c>
      <c r="DA558" s="34" t="s">
        <v>4560</v>
      </c>
      <c r="DB558" s="34" t="s">
        <v>1046</v>
      </c>
      <c r="DC558" s="34" t="s">
        <v>5096</v>
      </c>
      <c r="DD558" s="34" t="s">
        <v>6185</v>
      </c>
      <c r="DE558" s="34" t="s">
        <v>4649</v>
      </c>
      <c r="DF558" s="34" t="s">
        <v>5993</v>
      </c>
    </row>
    <row r="559" spans="1:110">
      <c r="A559" s="34" t="s">
        <v>6856</v>
      </c>
      <c r="B559" s="34" t="s">
        <v>4626</v>
      </c>
      <c r="C559" s="34">
        <v>15</v>
      </c>
      <c r="D559" s="34" t="s">
        <v>442</v>
      </c>
      <c r="E559" s="34" t="s">
        <v>4170</v>
      </c>
      <c r="F559" s="34" t="s">
        <v>4881</v>
      </c>
      <c r="G559" s="34" t="s">
        <v>4170</v>
      </c>
      <c r="H559" s="34" t="s">
        <v>4170</v>
      </c>
      <c r="I559" s="34" t="s">
        <v>4170</v>
      </c>
      <c r="J559" s="34" t="s">
        <v>4881</v>
      </c>
      <c r="K559" s="34" t="s">
        <v>4170</v>
      </c>
      <c r="L559" s="34" t="s">
        <v>4170</v>
      </c>
      <c r="M559" s="34" t="s">
        <v>1044</v>
      </c>
      <c r="N559" s="34" t="s">
        <v>3155</v>
      </c>
      <c r="O559" s="34" t="s">
        <v>4881</v>
      </c>
      <c r="P559" s="34" t="s">
        <v>4170</v>
      </c>
      <c r="Q559" s="34" t="s">
        <v>4170</v>
      </c>
      <c r="R559" s="34" t="s">
        <v>4170</v>
      </c>
      <c r="S559" s="34" t="s">
        <v>4170</v>
      </c>
      <c r="T559" s="34" t="s">
        <v>4170</v>
      </c>
      <c r="U559" s="34" t="s">
        <v>4170</v>
      </c>
      <c r="V559" s="34" t="s">
        <v>4170</v>
      </c>
      <c r="W559" s="34" t="s">
        <v>4170</v>
      </c>
      <c r="X559" s="34" t="s">
        <v>4170</v>
      </c>
      <c r="Y559" s="34" t="s">
        <v>4170</v>
      </c>
      <c r="Z559" s="34" t="s">
        <v>4170</v>
      </c>
      <c r="AB559" s="34" t="s">
        <v>3187</v>
      </c>
      <c r="AD559" s="34" t="s">
        <v>3229</v>
      </c>
      <c r="AE559" s="34" t="s">
        <v>3265</v>
      </c>
      <c r="AG559" s="34" t="s">
        <v>3306</v>
      </c>
      <c r="AH559" s="34" t="s">
        <v>1044</v>
      </c>
      <c r="AI559" s="34" t="s">
        <v>1044</v>
      </c>
      <c r="AJ559" s="34" t="s">
        <v>1044</v>
      </c>
      <c r="AK559" s="34" t="s">
        <v>1044</v>
      </c>
      <c r="AM559" s="34" t="s">
        <v>1044</v>
      </c>
      <c r="AN559" s="34" t="s">
        <v>3341</v>
      </c>
      <c r="AP559" s="34" t="s">
        <v>1044</v>
      </c>
      <c r="AY559" s="34" t="s">
        <v>3487</v>
      </c>
      <c r="BA559" s="34" t="s">
        <v>1044</v>
      </c>
      <c r="BB559" s="34" t="s">
        <v>3557</v>
      </c>
      <c r="BC559" s="34" t="s">
        <v>4170</v>
      </c>
      <c r="BD559" s="34" t="s">
        <v>4170</v>
      </c>
      <c r="BE559" s="34" t="s">
        <v>4170</v>
      </c>
      <c r="BF559" s="34" t="s">
        <v>4170</v>
      </c>
      <c r="BG559" s="34" t="s">
        <v>4170</v>
      </c>
      <c r="BH559" s="34" t="s">
        <v>4170</v>
      </c>
      <c r="BI559" s="34" t="s">
        <v>4881</v>
      </c>
      <c r="BJ559" s="34" t="s">
        <v>4170</v>
      </c>
      <c r="BR559" s="34" t="s">
        <v>1044</v>
      </c>
      <c r="BS559" s="34" t="s">
        <v>1044</v>
      </c>
      <c r="CR559" s="34" t="s">
        <v>3657</v>
      </c>
      <c r="CU559" s="34" t="s">
        <v>8244</v>
      </c>
      <c r="CV559" s="34" t="s">
        <v>6857</v>
      </c>
      <c r="CW559" s="34" t="s">
        <v>4226</v>
      </c>
      <c r="CX559" s="34" t="s">
        <v>4611</v>
      </c>
      <c r="CY559" s="34" t="s">
        <v>5451</v>
      </c>
      <c r="DA559" s="34" t="s">
        <v>4560</v>
      </c>
      <c r="DC559" s="34" t="s">
        <v>5096</v>
      </c>
      <c r="DD559" s="34" t="s">
        <v>6185</v>
      </c>
      <c r="DE559" s="34" t="s">
        <v>4649</v>
      </c>
      <c r="DF559" s="34" t="s">
        <v>5993</v>
      </c>
    </row>
    <row r="560" spans="1:110">
      <c r="A560" s="34" t="s">
        <v>6858</v>
      </c>
      <c r="B560" s="34" t="s">
        <v>4881</v>
      </c>
      <c r="C560" s="34">
        <v>25</v>
      </c>
      <c r="D560" s="34" t="s">
        <v>440</v>
      </c>
      <c r="E560" s="34" t="s">
        <v>4881</v>
      </c>
      <c r="F560" s="34" t="s">
        <v>4170</v>
      </c>
      <c r="G560" s="34" t="s">
        <v>4881</v>
      </c>
      <c r="H560" s="34" t="s">
        <v>4170</v>
      </c>
      <c r="I560" s="34" t="s">
        <v>4170</v>
      </c>
      <c r="J560" s="34" t="s">
        <v>4170</v>
      </c>
      <c r="K560" s="34" t="s">
        <v>4170</v>
      </c>
      <c r="L560" s="34" t="s">
        <v>4881</v>
      </c>
      <c r="M560" s="34" t="s">
        <v>1041</v>
      </c>
      <c r="N560" s="34" t="s">
        <v>3155</v>
      </c>
      <c r="O560" s="34" t="s">
        <v>4881</v>
      </c>
      <c r="P560" s="34" t="s">
        <v>4170</v>
      </c>
      <c r="Q560" s="34" t="s">
        <v>4170</v>
      </c>
      <c r="R560" s="34" t="s">
        <v>4170</v>
      </c>
      <c r="S560" s="34" t="s">
        <v>4170</v>
      </c>
      <c r="T560" s="34" t="s">
        <v>4170</v>
      </c>
      <c r="U560" s="34" t="s">
        <v>4170</v>
      </c>
      <c r="V560" s="34" t="s">
        <v>4170</v>
      </c>
      <c r="W560" s="34" t="s">
        <v>4170</v>
      </c>
      <c r="X560" s="34" t="s">
        <v>4170</v>
      </c>
      <c r="Y560" s="34" t="s">
        <v>4170</v>
      </c>
      <c r="Z560" s="34" t="s">
        <v>4170</v>
      </c>
      <c r="AB560" s="34" t="s">
        <v>3187</v>
      </c>
      <c r="AD560" s="34" t="s">
        <v>3241</v>
      </c>
      <c r="AE560" s="34" t="s">
        <v>3253</v>
      </c>
      <c r="AG560" s="34" t="s">
        <v>3303</v>
      </c>
      <c r="AH560" s="34" t="s">
        <v>1044</v>
      </c>
      <c r="AI560" s="34" t="s">
        <v>1044</v>
      </c>
      <c r="AJ560" s="34" t="s">
        <v>1044</v>
      </c>
      <c r="AK560" s="34" t="s">
        <v>1044</v>
      </c>
      <c r="AM560" s="34" t="s">
        <v>1044</v>
      </c>
      <c r="AN560" s="34" t="s">
        <v>3350</v>
      </c>
      <c r="AP560" s="34" t="s">
        <v>1044</v>
      </c>
      <c r="AY560" s="34" t="s">
        <v>3487</v>
      </c>
      <c r="BB560" s="34" t="s">
        <v>3557</v>
      </c>
      <c r="BC560" s="34" t="s">
        <v>4170</v>
      </c>
      <c r="BD560" s="34" t="s">
        <v>4170</v>
      </c>
      <c r="BE560" s="34" t="s">
        <v>4170</v>
      </c>
      <c r="BF560" s="34" t="s">
        <v>4170</v>
      </c>
      <c r="BG560" s="34" t="s">
        <v>4170</v>
      </c>
      <c r="BH560" s="34" t="s">
        <v>4170</v>
      </c>
      <c r="BI560" s="34" t="s">
        <v>4881</v>
      </c>
      <c r="BJ560" s="34" t="s">
        <v>4170</v>
      </c>
      <c r="BR560" s="34" t="s">
        <v>1044</v>
      </c>
      <c r="BS560" s="34" t="s">
        <v>1044</v>
      </c>
      <c r="CR560" s="34" t="s">
        <v>3657</v>
      </c>
      <c r="CU560" s="34" t="s">
        <v>8245</v>
      </c>
      <c r="CV560" s="34" t="s">
        <v>6859</v>
      </c>
      <c r="CW560" s="34" t="s">
        <v>4226</v>
      </c>
      <c r="CX560" s="34" t="s">
        <v>4539</v>
      </c>
      <c r="CY560" s="34" t="s">
        <v>5446</v>
      </c>
      <c r="CZ560" s="34" t="s">
        <v>4560</v>
      </c>
      <c r="DA560" s="34" t="s">
        <v>4560</v>
      </c>
      <c r="DC560" s="34" t="s">
        <v>5096</v>
      </c>
      <c r="DD560" s="34" t="s">
        <v>6186</v>
      </c>
    </row>
    <row r="561" spans="1:110">
      <c r="A561" s="34" t="s">
        <v>6860</v>
      </c>
      <c r="B561" s="34" t="s">
        <v>4881</v>
      </c>
      <c r="C561" s="34">
        <v>43</v>
      </c>
      <c r="D561" s="34" t="s">
        <v>440</v>
      </c>
      <c r="E561" s="34" t="s">
        <v>4881</v>
      </c>
      <c r="F561" s="34" t="s">
        <v>4170</v>
      </c>
      <c r="G561" s="34" t="s">
        <v>4881</v>
      </c>
      <c r="H561" s="34" t="s">
        <v>4170</v>
      </c>
      <c r="I561" s="34" t="s">
        <v>4170</v>
      </c>
      <c r="J561" s="34" t="s">
        <v>4170</v>
      </c>
      <c r="K561" s="34" t="s">
        <v>4170</v>
      </c>
      <c r="L561" s="34" t="s">
        <v>4881</v>
      </c>
      <c r="M561" s="34" t="s">
        <v>1041</v>
      </c>
      <c r="N561" s="34" t="s">
        <v>3155</v>
      </c>
      <c r="O561" s="34" t="s">
        <v>4881</v>
      </c>
      <c r="P561" s="34" t="s">
        <v>4170</v>
      </c>
      <c r="Q561" s="34" t="s">
        <v>4170</v>
      </c>
      <c r="R561" s="34" t="s">
        <v>4170</v>
      </c>
      <c r="S561" s="34" t="s">
        <v>4170</v>
      </c>
      <c r="T561" s="34" t="s">
        <v>4170</v>
      </c>
      <c r="U561" s="34" t="s">
        <v>4170</v>
      </c>
      <c r="V561" s="34" t="s">
        <v>4170</v>
      </c>
      <c r="W561" s="34" t="s">
        <v>4170</v>
      </c>
      <c r="X561" s="34" t="s">
        <v>4170</v>
      </c>
      <c r="Y561" s="34" t="s">
        <v>4170</v>
      </c>
      <c r="Z561" s="34" t="s">
        <v>4170</v>
      </c>
      <c r="AB561" s="34" t="s">
        <v>3187</v>
      </c>
      <c r="AD561" s="34" t="s">
        <v>3238</v>
      </c>
      <c r="AG561" s="34" t="s">
        <v>3309</v>
      </c>
      <c r="AH561" s="34" t="s">
        <v>1044</v>
      </c>
      <c r="AI561" s="34" t="s">
        <v>1044</v>
      </c>
      <c r="AJ561" s="34" t="s">
        <v>1044</v>
      </c>
      <c r="AK561" s="34" t="s">
        <v>1044</v>
      </c>
      <c r="AM561" s="34" t="s">
        <v>1044</v>
      </c>
      <c r="AN561" s="34" t="s">
        <v>3326</v>
      </c>
      <c r="AP561" s="34" t="s">
        <v>1041</v>
      </c>
      <c r="AY561" s="34" t="s">
        <v>3493</v>
      </c>
      <c r="BA561" s="34" t="s">
        <v>1044</v>
      </c>
      <c r="BB561" s="34" t="s">
        <v>3557</v>
      </c>
      <c r="BC561" s="34" t="s">
        <v>4170</v>
      </c>
      <c r="BD561" s="34" t="s">
        <v>4170</v>
      </c>
      <c r="BE561" s="34" t="s">
        <v>4170</v>
      </c>
      <c r="BF561" s="34" t="s">
        <v>4170</v>
      </c>
      <c r="BG561" s="34" t="s">
        <v>4170</v>
      </c>
      <c r="BH561" s="34" t="s">
        <v>4170</v>
      </c>
      <c r="BI561" s="34" t="s">
        <v>4881</v>
      </c>
      <c r="BJ561" s="34" t="s">
        <v>4170</v>
      </c>
      <c r="BR561" s="34" t="s">
        <v>1041</v>
      </c>
      <c r="BS561" s="34" t="s">
        <v>1041</v>
      </c>
      <c r="BT561" s="34" t="s">
        <v>1041</v>
      </c>
      <c r="BW561" s="34" t="s">
        <v>1041</v>
      </c>
      <c r="CQ561" s="34" t="s">
        <v>3645</v>
      </c>
      <c r="CR561" s="34" t="s">
        <v>3657</v>
      </c>
      <c r="CU561" s="34" t="s">
        <v>8246</v>
      </c>
      <c r="CV561" s="34" t="s">
        <v>6861</v>
      </c>
      <c r="CW561" s="34" t="s">
        <v>4226</v>
      </c>
      <c r="CX561" s="34" t="s">
        <v>4542</v>
      </c>
      <c r="CY561" s="34" t="s">
        <v>5447</v>
      </c>
      <c r="CZ561" s="34" t="s">
        <v>4560</v>
      </c>
      <c r="DA561" s="34" t="s">
        <v>4560</v>
      </c>
      <c r="DC561" s="34" t="s">
        <v>5096</v>
      </c>
      <c r="DF561" s="34" t="s">
        <v>5993</v>
      </c>
    </row>
    <row r="562" spans="1:110">
      <c r="A562" s="34" t="s">
        <v>6860</v>
      </c>
      <c r="B562" s="34" t="s">
        <v>4609</v>
      </c>
      <c r="C562" s="34">
        <v>14</v>
      </c>
      <c r="D562" s="34" t="s">
        <v>440</v>
      </c>
      <c r="E562" s="34" t="s">
        <v>4881</v>
      </c>
      <c r="F562" s="34" t="s">
        <v>4170</v>
      </c>
      <c r="G562" s="34" t="s">
        <v>4170</v>
      </c>
      <c r="H562" s="34" t="s">
        <v>4170</v>
      </c>
      <c r="I562" s="34" t="s">
        <v>4881</v>
      </c>
      <c r="J562" s="34" t="s">
        <v>4170</v>
      </c>
      <c r="K562" s="34" t="s">
        <v>4170</v>
      </c>
      <c r="L562" s="34" t="s">
        <v>4881</v>
      </c>
      <c r="N562" s="34" t="s">
        <v>3155</v>
      </c>
      <c r="O562" s="34" t="s">
        <v>4881</v>
      </c>
      <c r="P562" s="34" t="s">
        <v>4170</v>
      </c>
      <c r="Q562" s="34" t="s">
        <v>4170</v>
      </c>
      <c r="R562" s="34" t="s">
        <v>4170</v>
      </c>
      <c r="S562" s="34" t="s">
        <v>4170</v>
      </c>
      <c r="T562" s="34" t="s">
        <v>4170</v>
      </c>
      <c r="U562" s="34" t="s">
        <v>4170</v>
      </c>
      <c r="V562" s="34" t="s">
        <v>4170</v>
      </c>
      <c r="W562" s="34" t="s">
        <v>4170</v>
      </c>
      <c r="X562" s="34" t="s">
        <v>4170</v>
      </c>
      <c r="Y562" s="34" t="s">
        <v>4170</v>
      </c>
      <c r="Z562" s="34" t="s">
        <v>4170</v>
      </c>
      <c r="AB562" s="34" t="s">
        <v>3187</v>
      </c>
      <c r="AE562" s="34" t="s">
        <v>3262</v>
      </c>
      <c r="BB562" s="34" t="s">
        <v>3557</v>
      </c>
      <c r="BC562" s="34" t="s">
        <v>4170</v>
      </c>
      <c r="BD562" s="34" t="s">
        <v>4170</v>
      </c>
      <c r="BE562" s="34" t="s">
        <v>4170</v>
      </c>
      <c r="BF562" s="34" t="s">
        <v>4170</v>
      </c>
      <c r="BG562" s="34" t="s">
        <v>4170</v>
      </c>
      <c r="BH562" s="34" t="s">
        <v>4170</v>
      </c>
      <c r="BI562" s="34" t="s">
        <v>4881</v>
      </c>
      <c r="BJ562" s="34" t="s">
        <v>4170</v>
      </c>
      <c r="BR562" s="34" t="s">
        <v>1044</v>
      </c>
      <c r="BS562" s="34" t="s">
        <v>1044</v>
      </c>
      <c r="CR562" s="34" t="s">
        <v>3657</v>
      </c>
      <c r="CU562" s="34" t="s">
        <v>8247</v>
      </c>
      <c r="CV562" s="34" t="s">
        <v>6861</v>
      </c>
      <c r="CW562" s="34" t="s">
        <v>4226</v>
      </c>
      <c r="CX562" s="34" t="s">
        <v>4611</v>
      </c>
      <c r="CY562" s="34" t="s">
        <v>5445</v>
      </c>
      <c r="DC562" s="34" t="s">
        <v>5096</v>
      </c>
      <c r="DE562" s="34" t="s">
        <v>4649</v>
      </c>
      <c r="DF562" s="34" t="s">
        <v>5993</v>
      </c>
    </row>
    <row r="563" spans="1:110">
      <c r="A563" s="34" t="s">
        <v>6860</v>
      </c>
      <c r="B563" s="34" t="s">
        <v>4848</v>
      </c>
      <c r="C563" s="34">
        <v>17</v>
      </c>
      <c r="D563" s="34" t="s">
        <v>442</v>
      </c>
      <c r="E563" s="34" t="s">
        <v>4170</v>
      </c>
      <c r="F563" s="34" t="s">
        <v>4881</v>
      </c>
      <c r="G563" s="34" t="s">
        <v>4170</v>
      </c>
      <c r="H563" s="34" t="s">
        <v>4170</v>
      </c>
      <c r="I563" s="34" t="s">
        <v>4170</v>
      </c>
      <c r="J563" s="34" t="s">
        <v>4881</v>
      </c>
      <c r="K563" s="34" t="s">
        <v>4170</v>
      </c>
      <c r="L563" s="34" t="s">
        <v>4170</v>
      </c>
      <c r="M563" s="34" t="s">
        <v>1041</v>
      </c>
      <c r="N563" s="34" t="s">
        <v>3155</v>
      </c>
      <c r="O563" s="34" t="s">
        <v>4881</v>
      </c>
      <c r="P563" s="34" t="s">
        <v>4170</v>
      </c>
      <c r="Q563" s="34" t="s">
        <v>4170</v>
      </c>
      <c r="R563" s="34" t="s">
        <v>4170</v>
      </c>
      <c r="S563" s="34" t="s">
        <v>4170</v>
      </c>
      <c r="T563" s="34" t="s">
        <v>4170</v>
      </c>
      <c r="U563" s="34" t="s">
        <v>4170</v>
      </c>
      <c r="V563" s="34" t="s">
        <v>4170</v>
      </c>
      <c r="W563" s="34" t="s">
        <v>4170</v>
      </c>
      <c r="X563" s="34" t="s">
        <v>4170</v>
      </c>
      <c r="Y563" s="34" t="s">
        <v>4170</v>
      </c>
      <c r="Z563" s="34" t="s">
        <v>4170</v>
      </c>
      <c r="AB563" s="34" t="s">
        <v>3187</v>
      </c>
      <c r="AD563" s="34" t="s">
        <v>3235</v>
      </c>
      <c r="AE563" s="34" t="s">
        <v>3274</v>
      </c>
      <c r="AG563" s="34" t="s">
        <v>3306</v>
      </c>
      <c r="AH563" s="34" t="s">
        <v>1044</v>
      </c>
      <c r="AI563" s="34" t="s">
        <v>1044</v>
      </c>
      <c r="AJ563" s="34" t="s">
        <v>1044</v>
      </c>
      <c r="AK563" s="34" t="s">
        <v>1044</v>
      </c>
      <c r="AM563" s="34" t="s">
        <v>1044</v>
      </c>
      <c r="AN563" s="34" t="s">
        <v>3341</v>
      </c>
      <c r="AP563" s="34" t="s">
        <v>1044</v>
      </c>
      <c r="AY563" s="34" t="s">
        <v>3487</v>
      </c>
      <c r="BA563" s="34" t="s">
        <v>1044</v>
      </c>
      <c r="BB563" s="34" t="s">
        <v>3557</v>
      </c>
      <c r="BC563" s="34" t="s">
        <v>4170</v>
      </c>
      <c r="BD563" s="34" t="s">
        <v>4170</v>
      </c>
      <c r="BE563" s="34" t="s">
        <v>4170</v>
      </c>
      <c r="BF563" s="34" t="s">
        <v>4170</v>
      </c>
      <c r="BG563" s="34" t="s">
        <v>4170</v>
      </c>
      <c r="BH563" s="34" t="s">
        <v>4170</v>
      </c>
      <c r="BI563" s="34" t="s">
        <v>4881</v>
      </c>
      <c r="BJ563" s="34" t="s">
        <v>4170</v>
      </c>
      <c r="BR563" s="34" t="s">
        <v>1041</v>
      </c>
      <c r="BS563" s="34" t="s">
        <v>1044</v>
      </c>
      <c r="CR563" s="34" t="s">
        <v>3657</v>
      </c>
      <c r="CU563" s="34" t="s">
        <v>8248</v>
      </c>
      <c r="CV563" s="34" t="s">
        <v>6861</v>
      </c>
      <c r="CW563" s="34" t="s">
        <v>4226</v>
      </c>
      <c r="CX563" s="34" t="s">
        <v>4611</v>
      </c>
      <c r="CY563" s="34" t="s">
        <v>5451</v>
      </c>
      <c r="DA563" s="34" t="s">
        <v>4560</v>
      </c>
      <c r="DC563" s="34" t="s">
        <v>5096</v>
      </c>
      <c r="DD563" s="34" t="s">
        <v>6185</v>
      </c>
      <c r="DF563" s="34" t="s">
        <v>5993</v>
      </c>
    </row>
    <row r="564" spans="1:110">
      <c r="A564" s="34" t="s">
        <v>6862</v>
      </c>
      <c r="B564" s="34" t="s">
        <v>4881</v>
      </c>
      <c r="C564" s="34">
        <v>33</v>
      </c>
      <c r="D564" s="34" t="s">
        <v>442</v>
      </c>
      <c r="E564" s="34" t="s">
        <v>4170</v>
      </c>
      <c r="F564" s="34" t="s">
        <v>4881</v>
      </c>
      <c r="G564" s="34" t="s">
        <v>4170</v>
      </c>
      <c r="H564" s="34" t="s">
        <v>4881</v>
      </c>
      <c r="I564" s="34" t="s">
        <v>4170</v>
      </c>
      <c r="J564" s="34" t="s">
        <v>4170</v>
      </c>
      <c r="K564" s="34" t="s">
        <v>4170</v>
      </c>
      <c r="L564" s="34" t="s">
        <v>4170</v>
      </c>
      <c r="M564" s="34" t="s">
        <v>1041</v>
      </c>
      <c r="N564" s="34" t="s">
        <v>3155</v>
      </c>
      <c r="O564" s="34" t="s">
        <v>4881</v>
      </c>
      <c r="P564" s="34" t="s">
        <v>4170</v>
      </c>
      <c r="Q564" s="34" t="s">
        <v>4170</v>
      </c>
      <c r="R564" s="34" t="s">
        <v>4170</v>
      </c>
      <c r="S564" s="34" t="s">
        <v>4170</v>
      </c>
      <c r="T564" s="34" t="s">
        <v>4170</v>
      </c>
      <c r="U564" s="34" t="s">
        <v>4170</v>
      </c>
      <c r="V564" s="34" t="s">
        <v>4170</v>
      </c>
      <c r="W564" s="34" t="s">
        <v>4170</v>
      </c>
      <c r="X564" s="34" t="s">
        <v>4170</v>
      </c>
      <c r="Y564" s="34" t="s">
        <v>4170</v>
      </c>
      <c r="Z564" s="34" t="s">
        <v>4170</v>
      </c>
      <c r="AB564" s="34" t="s">
        <v>3187</v>
      </c>
      <c r="AD564" s="34" t="s">
        <v>3247</v>
      </c>
      <c r="AG564" s="34" t="s">
        <v>3300</v>
      </c>
      <c r="AH564" s="34" t="s">
        <v>1044</v>
      </c>
      <c r="AI564" s="34" t="s">
        <v>1044</v>
      </c>
      <c r="AJ564" s="34" t="s">
        <v>1044</v>
      </c>
      <c r="AK564" s="34" t="s">
        <v>1044</v>
      </c>
      <c r="AM564" s="34" t="s">
        <v>1041</v>
      </c>
      <c r="AP564" s="34" t="s">
        <v>1041</v>
      </c>
      <c r="AY564" s="34" t="s">
        <v>3493</v>
      </c>
      <c r="BA564" s="34" t="s">
        <v>1044</v>
      </c>
      <c r="BB564" s="34" t="s">
        <v>3557</v>
      </c>
      <c r="BC564" s="34" t="s">
        <v>4170</v>
      </c>
      <c r="BD564" s="34" t="s">
        <v>4170</v>
      </c>
      <c r="BE564" s="34" t="s">
        <v>4170</v>
      </c>
      <c r="BF564" s="34" t="s">
        <v>4170</v>
      </c>
      <c r="BG564" s="34" t="s">
        <v>4170</v>
      </c>
      <c r="BH564" s="34" t="s">
        <v>4170</v>
      </c>
      <c r="BI564" s="34" t="s">
        <v>4881</v>
      </c>
      <c r="BJ564" s="34" t="s">
        <v>4170</v>
      </c>
      <c r="BR564" s="34" t="s">
        <v>1044</v>
      </c>
      <c r="BS564" s="34" t="s">
        <v>1044</v>
      </c>
      <c r="CR564" s="34" t="s">
        <v>3657</v>
      </c>
      <c r="CU564" s="34" t="s">
        <v>8249</v>
      </c>
      <c r="CV564" s="34" t="s">
        <v>6865</v>
      </c>
      <c r="CW564" s="34" t="s">
        <v>4226</v>
      </c>
      <c r="CX564" s="34" t="s">
        <v>4539</v>
      </c>
      <c r="CY564" s="34" t="s">
        <v>5452</v>
      </c>
      <c r="CZ564" s="34" t="s">
        <v>3302</v>
      </c>
      <c r="DA564" s="34" t="s">
        <v>3302</v>
      </c>
      <c r="DC564" s="34" t="s">
        <v>5096</v>
      </c>
      <c r="DF564" s="34" t="s">
        <v>5993</v>
      </c>
    </row>
    <row r="565" spans="1:110">
      <c r="A565" s="34" t="s">
        <v>6862</v>
      </c>
      <c r="B565" s="34" t="s">
        <v>4609</v>
      </c>
      <c r="C565" s="34">
        <v>5</v>
      </c>
      <c r="D565" s="34" t="s">
        <v>440</v>
      </c>
      <c r="E565" s="34" t="s">
        <v>4881</v>
      </c>
      <c r="F565" s="34" t="s">
        <v>4170</v>
      </c>
      <c r="G565" s="34" t="s">
        <v>4170</v>
      </c>
      <c r="H565" s="34" t="s">
        <v>4170</v>
      </c>
      <c r="I565" s="34" t="s">
        <v>4881</v>
      </c>
      <c r="J565" s="34" t="s">
        <v>4170</v>
      </c>
      <c r="K565" s="34" t="s">
        <v>4170</v>
      </c>
      <c r="L565" s="34" t="s">
        <v>4170</v>
      </c>
      <c r="N565" s="34" t="s">
        <v>3155</v>
      </c>
      <c r="O565" s="34" t="s">
        <v>4881</v>
      </c>
      <c r="P565" s="34" t="s">
        <v>4170</v>
      </c>
      <c r="Q565" s="34" t="s">
        <v>4170</v>
      </c>
      <c r="R565" s="34" t="s">
        <v>4170</v>
      </c>
      <c r="S565" s="34" t="s">
        <v>4170</v>
      </c>
      <c r="T565" s="34" t="s">
        <v>4170</v>
      </c>
      <c r="U565" s="34" t="s">
        <v>4170</v>
      </c>
      <c r="V565" s="34" t="s">
        <v>4170</v>
      </c>
      <c r="W565" s="34" t="s">
        <v>4170</v>
      </c>
      <c r="X565" s="34" t="s">
        <v>4170</v>
      </c>
      <c r="Y565" s="34" t="s">
        <v>4170</v>
      </c>
      <c r="Z565" s="34" t="s">
        <v>4170</v>
      </c>
      <c r="AB565" s="34" t="s">
        <v>3187</v>
      </c>
      <c r="AE565" s="34" t="s">
        <v>3253</v>
      </c>
      <c r="BB565" s="34" t="s">
        <v>3557</v>
      </c>
      <c r="BC565" s="34" t="s">
        <v>4170</v>
      </c>
      <c r="BD565" s="34" t="s">
        <v>4170</v>
      </c>
      <c r="BE565" s="34" t="s">
        <v>4170</v>
      </c>
      <c r="BF565" s="34" t="s">
        <v>4170</v>
      </c>
      <c r="BG565" s="34" t="s">
        <v>4170</v>
      </c>
      <c r="BH565" s="34" t="s">
        <v>4170</v>
      </c>
      <c r="BI565" s="34" t="s">
        <v>4881</v>
      </c>
      <c r="BJ565" s="34" t="s">
        <v>4170</v>
      </c>
      <c r="BR565" s="34" t="s">
        <v>1044</v>
      </c>
      <c r="BS565" s="34" t="s">
        <v>1044</v>
      </c>
      <c r="CR565" s="34" t="s">
        <v>3657</v>
      </c>
      <c r="CU565" s="34" t="s">
        <v>8250</v>
      </c>
      <c r="CV565" s="34" t="s">
        <v>6865</v>
      </c>
      <c r="CW565" s="34" t="s">
        <v>4226</v>
      </c>
      <c r="CX565" s="34" t="s">
        <v>4608</v>
      </c>
      <c r="CY565" s="34" t="s">
        <v>5444</v>
      </c>
      <c r="DC565" s="34" t="s">
        <v>5096</v>
      </c>
      <c r="DE565" s="34" t="s">
        <v>4650</v>
      </c>
      <c r="DF565" s="34" t="s">
        <v>5993</v>
      </c>
    </row>
    <row r="566" spans="1:110">
      <c r="A566" s="34" t="s">
        <v>6862</v>
      </c>
      <c r="B566" s="34" t="s">
        <v>4848</v>
      </c>
      <c r="C566" s="34">
        <v>30</v>
      </c>
      <c r="D566" s="34" t="s">
        <v>440</v>
      </c>
      <c r="E566" s="34" t="s">
        <v>4881</v>
      </c>
      <c r="F566" s="34" t="s">
        <v>4170</v>
      </c>
      <c r="G566" s="34" t="s">
        <v>4881</v>
      </c>
      <c r="H566" s="34" t="s">
        <v>4170</v>
      </c>
      <c r="I566" s="34" t="s">
        <v>4170</v>
      </c>
      <c r="J566" s="34" t="s">
        <v>4170</v>
      </c>
      <c r="K566" s="34" t="s">
        <v>4170</v>
      </c>
      <c r="L566" s="34" t="s">
        <v>4881</v>
      </c>
      <c r="M566" s="34" t="s">
        <v>1041</v>
      </c>
      <c r="N566" s="34" t="s">
        <v>3155</v>
      </c>
      <c r="O566" s="34" t="s">
        <v>4881</v>
      </c>
      <c r="P566" s="34" t="s">
        <v>4170</v>
      </c>
      <c r="Q566" s="34" t="s">
        <v>4170</v>
      </c>
      <c r="R566" s="34" t="s">
        <v>4170</v>
      </c>
      <c r="S566" s="34" t="s">
        <v>4170</v>
      </c>
      <c r="T566" s="34" t="s">
        <v>4170</v>
      </c>
      <c r="U566" s="34" t="s">
        <v>4170</v>
      </c>
      <c r="V566" s="34" t="s">
        <v>4170</v>
      </c>
      <c r="W566" s="34" t="s">
        <v>4170</v>
      </c>
      <c r="X566" s="34" t="s">
        <v>4170</v>
      </c>
      <c r="Y566" s="34" t="s">
        <v>4170</v>
      </c>
      <c r="Z566" s="34" t="s">
        <v>4170</v>
      </c>
      <c r="AB566" s="34" t="s">
        <v>3187</v>
      </c>
      <c r="AD566" s="34" t="s">
        <v>3244</v>
      </c>
      <c r="AG566" s="34" t="s">
        <v>3315</v>
      </c>
      <c r="AH566" s="34" t="s">
        <v>1044</v>
      </c>
      <c r="AI566" s="34" t="s">
        <v>1044</v>
      </c>
      <c r="AJ566" s="34" t="s">
        <v>1044</v>
      </c>
      <c r="AK566" s="34" t="s">
        <v>1044</v>
      </c>
      <c r="AM566" s="34" t="s">
        <v>1044</v>
      </c>
      <c r="AN566" s="34" t="s">
        <v>3338</v>
      </c>
      <c r="AP566" s="34" t="s">
        <v>1044</v>
      </c>
      <c r="AY566" s="34" t="s">
        <v>3487</v>
      </c>
      <c r="BA566" s="34" t="s">
        <v>1044</v>
      </c>
      <c r="BB566" s="34" t="s">
        <v>3539</v>
      </c>
      <c r="BC566" s="34" t="s">
        <v>4881</v>
      </c>
      <c r="BD566" s="34" t="s">
        <v>4170</v>
      </c>
      <c r="BE566" s="34" t="s">
        <v>4170</v>
      </c>
      <c r="BF566" s="34" t="s">
        <v>4170</v>
      </c>
      <c r="BG566" s="34" t="s">
        <v>4170</v>
      </c>
      <c r="BH566" s="34" t="s">
        <v>4170</v>
      </c>
      <c r="BI566" s="34" t="s">
        <v>4170</v>
      </c>
      <c r="BJ566" s="34" t="s">
        <v>4170</v>
      </c>
      <c r="BK566" s="34" t="s">
        <v>3564</v>
      </c>
      <c r="BQ566" s="34" t="s">
        <v>3577</v>
      </c>
      <c r="BR566" s="34" t="s">
        <v>1044</v>
      </c>
      <c r="BS566" s="34" t="s">
        <v>1044</v>
      </c>
      <c r="CR566" s="34" t="s">
        <v>3657</v>
      </c>
      <c r="CU566" s="34" t="s">
        <v>8251</v>
      </c>
      <c r="CV566" s="34" t="s">
        <v>6865</v>
      </c>
      <c r="CW566" s="34" t="s">
        <v>4226</v>
      </c>
      <c r="CX566" s="34" t="s">
        <v>4539</v>
      </c>
      <c r="CY566" s="34" t="s">
        <v>5446</v>
      </c>
      <c r="DA566" s="34" t="s">
        <v>4560</v>
      </c>
      <c r="DB566" s="34" t="s">
        <v>1043</v>
      </c>
      <c r="DC566" s="34" t="s">
        <v>5094</v>
      </c>
      <c r="DF566" s="34" t="s">
        <v>5993</v>
      </c>
    </row>
    <row r="567" spans="1:110">
      <c r="A567" s="34" t="s">
        <v>6866</v>
      </c>
      <c r="B567" s="34" t="s">
        <v>4881</v>
      </c>
      <c r="C567" s="34">
        <v>46</v>
      </c>
      <c r="D567" s="34" t="s">
        <v>440</v>
      </c>
      <c r="E567" s="34" t="s">
        <v>4881</v>
      </c>
      <c r="F567" s="34" t="s">
        <v>4170</v>
      </c>
      <c r="G567" s="34" t="s">
        <v>4881</v>
      </c>
      <c r="H567" s="34" t="s">
        <v>4170</v>
      </c>
      <c r="I567" s="34" t="s">
        <v>4170</v>
      </c>
      <c r="J567" s="34" t="s">
        <v>4170</v>
      </c>
      <c r="K567" s="34" t="s">
        <v>4170</v>
      </c>
      <c r="L567" s="34" t="s">
        <v>4881</v>
      </c>
      <c r="M567" s="34" t="s">
        <v>1041</v>
      </c>
      <c r="N567" s="34" t="s">
        <v>3155</v>
      </c>
      <c r="O567" s="34" t="s">
        <v>4881</v>
      </c>
      <c r="P567" s="34" t="s">
        <v>4170</v>
      </c>
      <c r="Q567" s="34" t="s">
        <v>4170</v>
      </c>
      <c r="R567" s="34" t="s">
        <v>4170</v>
      </c>
      <c r="S567" s="34" t="s">
        <v>4170</v>
      </c>
      <c r="T567" s="34" t="s">
        <v>4170</v>
      </c>
      <c r="U567" s="34" t="s">
        <v>4170</v>
      </c>
      <c r="V567" s="34" t="s">
        <v>4170</v>
      </c>
      <c r="W567" s="34" t="s">
        <v>4170</v>
      </c>
      <c r="X567" s="34" t="s">
        <v>4170</v>
      </c>
      <c r="Y567" s="34" t="s">
        <v>4170</v>
      </c>
      <c r="Z567" s="34" t="s">
        <v>4170</v>
      </c>
      <c r="AB567" s="34" t="s">
        <v>3187</v>
      </c>
      <c r="AD567" s="34" t="s">
        <v>3235</v>
      </c>
      <c r="AG567" s="34" t="s">
        <v>3309</v>
      </c>
      <c r="AH567" s="34" t="s">
        <v>1044</v>
      </c>
      <c r="AI567" s="34" t="s">
        <v>1044</v>
      </c>
      <c r="AJ567" s="34" t="s">
        <v>1044</v>
      </c>
      <c r="AK567" s="34" t="s">
        <v>1044</v>
      </c>
      <c r="AM567" s="34" t="s">
        <v>1041</v>
      </c>
      <c r="AP567" s="34" t="s">
        <v>1041</v>
      </c>
      <c r="AY567" s="34" t="s">
        <v>3502</v>
      </c>
      <c r="BA567" s="34" t="s">
        <v>1044</v>
      </c>
      <c r="BB567" s="34" t="s">
        <v>3539</v>
      </c>
      <c r="BC567" s="34" t="s">
        <v>4881</v>
      </c>
      <c r="BD567" s="34" t="s">
        <v>4170</v>
      </c>
      <c r="BE567" s="34" t="s">
        <v>4170</v>
      </c>
      <c r="BF567" s="34" t="s">
        <v>4170</v>
      </c>
      <c r="BG567" s="34" t="s">
        <v>4170</v>
      </c>
      <c r="BH567" s="34" t="s">
        <v>4170</v>
      </c>
      <c r="BI567" s="34" t="s">
        <v>4170</v>
      </c>
      <c r="BJ567" s="34" t="s">
        <v>4170</v>
      </c>
      <c r="BK567" s="34" t="s">
        <v>3561</v>
      </c>
      <c r="BQ567" s="34" t="s">
        <v>1044</v>
      </c>
      <c r="BR567" s="34" t="s">
        <v>1044</v>
      </c>
      <c r="BS567" s="34" t="s">
        <v>1044</v>
      </c>
      <c r="CR567" s="34" t="s">
        <v>3657</v>
      </c>
      <c r="CU567" s="34" t="s">
        <v>8252</v>
      </c>
      <c r="CV567" s="34" t="s">
        <v>6868</v>
      </c>
      <c r="CW567" s="34" t="s">
        <v>4226</v>
      </c>
      <c r="CX567" s="34" t="s">
        <v>4542</v>
      </c>
      <c r="CY567" s="34" t="s">
        <v>5447</v>
      </c>
      <c r="CZ567" s="34" t="s">
        <v>3302</v>
      </c>
      <c r="DA567" s="34" t="s">
        <v>3302</v>
      </c>
      <c r="DB567" s="34" t="s">
        <v>1046</v>
      </c>
      <c r="DC567" s="34" t="s">
        <v>5096</v>
      </c>
      <c r="DF567" s="34" t="s">
        <v>5993</v>
      </c>
    </row>
    <row r="568" spans="1:110">
      <c r="A568" s="34" t="s">
        <v>6866</v>
      </c>
      <c r="B568" s="34" t="s">
        <v>4609</v>
      </c>
      <c r="C568" s="34">
        <v>12</v>
      </c>
      <c r="D568" s="34" t="s">
        <v>442</v>
      </c>
      <c r="E568" s="34" t="s">
        <v>4170</v>
      </c>
      <c r="F568" s="34" t="s">
        <v>4881</v>
      </c>
      <c r="G568" s="34" t="s">
        <v>4170</v>
      </c>
      <c r="H568" s="34" t="s">
        <v>4170</v>
      </c>
      <c r="I568" s="34" t="s">
        <v>4170</v>
      </c>
      <c r="J568" s="34" t="s">
        <v>4881</v>
      </c>
      <c r="K568" s="34" t="s">
        <v>4170</v>
      </c>
      <c r="L568" s="34" t="s">
        <v>4170</v>
      </c>
      <c r="N568" s="34" t="s">
        <v>3155</v>
      </c>
      <c r="O568" s="34" t="s">
        <v>4881</v>
      </c>
      <c r="P568" s="34" t="s">
        <v>4170</v>
      </c>
      <c r="Q568" s="34" t="s">
        <v>4170</v>
      </c>
      <c r="R568" s="34" t="s">
        <v>4170</v>
      </c>
      <c r="S568" s="34" t="s">
        <v>4170</v>
      </c>
      <c r="T568" s="34" t="s">
        <v>4170</v>
      </c>
      <c r="U568" s="34" t="s">
        <v>4170</v>
      </c>
      <c r="V568" s="34" t="s">
        <v>4170</v>
      </c>
      <c r="W568" s="34" t="s">
        <v>4170</v>
      </c>
      <c r="X568" s="34" t="s">
        <v>4170</v>
      </c>
      <c r="Y568" s="34" t="s">
        <v>4170</v>
      </c>
      <c r="Z568" s="34" t="s">
        <v>4170</v>
      </c>
      <c r="AB568" s="34" t="s">
        <v>3187</v>
      </c>
      <c r="AE568" s="34" t="s">
        <v>3262</v>
      </c>
      <c r="BB568" s="34" t="s">
        <v>3557</v>
      </c>
      <c r="BC568" s="34" t="s">
        <v>4170</v>
      </c>
      <c r="BD568" s="34" t="s">
        <v>4170</v>
      </c>
      <c r="BE568" s="34" t="s">
        <v>4170</v>
      </c>
      <c r="BF568" s="34" t="s">
        <v>4170</v>
      </c>
      <c r="BG568" s="34" t="s">
        <v>4170</v>
      </c>
      <c r="BH568" s="34" t="s">
        <v>4170</v>
      </c>
      <c r="BI568" s="34" t="s">
        <v>4881</v>
      </c>
      <c r="BJ568" s="34" t="s">
        <v>4170</v>
      </c>
      <c r="BR568" s="34" t="s">
        <v>1044</v>
      </c>
      <c r="BS568" s="34" t="s">
        <v>1041</v>
      </c>
      <c r="BT568" s="34" t="s">
        <v>1041</v>
      </c>
      <c r="BW568" s="34" t="s">
        <v>1041</v>
      </c>
      <c r="CQ568" s="34" t="s">
        <v>3642</v>
      </c>
      <c r="CR568" s="34" t="s">
        <v>3657</v>
      </c>
      <c r="CU568" s="34" t="s">
        <v>8253</v>
      </c>
      <c r="CV568" s="34" t="s">
        <v>6868</v>
      </c>
      <c r="CW568" s="34" t="s">
        <v>4226</v>
      </c>
      <c r="CX568" s="34" t="s">
        <v>4611</v>
      </c>
      <c r="CY568" s="34" t="s">
        <v>5451</v>
      </c>
      <c r="DC568" s="34" t="s">
        <v>5096</v>
      </c>
      <c r="DE568" s="34" t="s">
        <v>4649</v>
      </c>
      <c r="DF568" s="34" t="s">
        <v>5993</v>
      </c>
    </row>
    <row r="569" spans="1:110">
      <c r="A569" s="34" t="s">
        <v>6866</v>
      </c>
      <c r="B569" s="34" t="s">
        <v>4848</v>
      </c>
      <c r="C569" s="34">
        <v>33</v>
      </c>
      <c r="D569" s="34" t="s">
        <v>442</v>
      </c>
      <c r="E569" s="34" t="s">
        <v>4170</v>
      </c>
      <c r="F569" s="34" t="s">
        <v>4881</v>
      </c>
      <c r="G569" s="34" t="s">
        <v>4170</v>
      </c>
      <c r="H569" s="34" t="s">
        <v>4881</v>
      </c>
      <c r="I569" s="34" t="s">
        <v>4170</v>
      </c>
      <c r="J569" s="34" t="s">
        <v>4170</v>
      </c>
      <c r="K569" s="34" t="s">
        <v>4170</v>
      </c>
      <c r="L569" s="34" t="s">
        <v>4170</v>
      </c>
      <c r="M569" s="34" t="s">
        <v>1041</v>
      </c>
      <c r="N569" s="34" t="s">
        <v>3170</v>
      </c>
      <c r="O569" s="34" t="s">
        <v>4170</v>
      </c>
      <c r="P569" s="34" t="s">
        <v>4170</v>
      </c>
      <c r="Q569" s="34" t="s">
        <v>4170</v>
      </c>
      <c r="R569" s="34" t="s">
        <v>4170</v>
      </c>
      <c r="S569" s="34" t="s">
        <v>4170</v>
      </c>
      <c r="T569" s="34" t="s">
        <v>4881</v>
      </c>
      <c r="U569" s="34" t="s">
        <v>4170</v>
      </c>
      <c r="V569" s="34" t="s">
        <v>4170</v>
      </c>
      <c r="W569" s="34" t="s">
        <v>4170</v>
      </c>
      <c r="X569" s="34" t="s">
        <v>4170</v>
      </c>
      <c r="Y569" s="34" t="s">
        <v>4170</v>
      </c>
      <c r="Z569" s="34" t="s">
        <v>4170</v>
      </c>
      <c r="AB569" s="34" t="s">
        <v>3217</v>
      </c>
      <c r="AD569" s="34" t="s">
        <v>3235</v>
      </c>
      <c r="AG569" s="34" t="s">
        <v>3303</v>
      </c>
      <c r="AH569" s="34" t="s">
        <v>1044</v>
      </c>
      <c r="AI569" s="34" t="s">
        <v>1044</v>
      </c>
      <c r="AJ569" s="34" t="s">
        <v>1044</v>
      </c>
      <c r="AK569" s="34" t="s">
        <v>1044</v>
      </c>
      <c r="AM569" s="34" t="s">
        <v>1044</v>
      </c>
      <c r="AN569" s="34" t="s">
        <v>3350</v>
      </c>
      <c r="AP569" s="34" t="s">
        <v>1044</v>
      </c>
      <c r="AY569" s="34" t="s">
        <v>3487</v>
      </c>
      <c r="BA569" s="34" t="s">
        <v>1044</v>
      </c>
      <c r="BB569" s="34" t="s">
        <v>3557</v>
      </c>
      <c r="BC569" s="34" t="s">
        <v>4170</v>
      </c>
      <c r="BD569" s="34" t="s">
        <v>4170</v>
      </c>
      <c r="BE569" s="34" t="s">
        <v>4170</v>
      </c>
      <c r="BF569" s="34" t="s">
        <v>4170</v>
      </c>
      <c r="BG569" s="34" t="s">
        <v>4170</v>
      </c>
      <c r="BH569" s="34" t="s">
        <v>4170</v>
      </c>
      <c r="BI569" s="34" t="s">
        <v>4881</v>
      </c>
      <c r="BJ569" s="34" t="s">
        <v>4170</v>
      </c>
      <c r="BR569" s="34" t="s">
        <v>1044</v>
      </c>
      <c r="BS569" s="34" t="s">
        <v>1044</v>
      </c>
      <c r="CR569" s="34" t="s">
        <v>1044</v>
      </c>
      <c r="CS569" s="34" t="s">
        <v>3300</v>
      </c>
      <c r="CU569" s="34" t="s">
        <v>8254</v>
      </c>
      <c r="CV569" s="34" t="s">
        <v>6868</v>
      </c>
      <c r="CW569" s="34" t="s">
        <v>4226</v>
      </c>
      <c r="CX569" s="34" t="s">
        <v>4539</v>
      </c>
      <c r="CY569" s="34" t="s">
        <v>5452</v>
      </c>
      <c r="DA569" s="34" t="s">
        <v>4560</v>
      </c>
      <c r="DC569" s="34" t="s">
        <v>5096</v>
      </c>
      <c r="DF569" s="34" t="s">
        <v>5993</v>
      </c>
    </row>
    <row r="570" spans="1:110">
      <c r="A570" s="34" t="s">
        <v>6866</v>
      </c>
      <c r="B570" s="34" t="s">
        <v>4626</v>
      </c>
      <c r="C570" s="34">
        <v>45</v>
      </c>
      <c r="D570" s="34" t="s">
        <v>442</v>
      </c>
      <c r="E570" s="34" t="s">
        <v>4170</v>
      </c>
      <c r="F570" s="34" t="s">
        <v>4881</v>
      </c>
      <c r="G570" s="34" t="s">
        <v>4170</v>
      </c>
      <c r="H570" s="34" t="s">
        <v>4881</v>
      </c>
      <c r="I570" s="34" t="s">
        <v>4170</v>
      </c>
      <c r="J570" s="34" t="s">
        <v>4170</v>
      </c>
      <c r="K570" s="34" t="s">
        <v>4170</v>
      </c>
      <c r="L570" s="34" t="s">
        <v>4170</v>
      </c>
      <c r="M570" s="34" t="s">
        <v>1041</v>
      </c>
      <c r="N570" s="34" t="s">
        <v>3170</v>
      </c>
      <c r="O570" s="34" t="s">
        <v>4170</v>
      </c>
      <c r="P570" s="34" t="s">
        <v>4170</v>
      </c>
      <c r="Q570" s="34" t="s">
        <v>4170</v>
      </c>
      <c r="R570" s="34" t="s">
        <v>4170</v>
      </c>
      <c r="S570" s="34" t="s">
        <v>4170</v>
      </c>
      <c r="T570" s="34" t="s">
        <v>4881</v>
      </c>
      <c r="U570" s="34" t="s">
        <v>4170</v>
      </c>
      <c r="V570" s="34" t="s">
        <v>4170</v>
      </c>
      <c r="W570" s="34" t="s">
        <v>4170</v>
      </c>
      <c r="X570" s="34" t="s">
        <v>4170</v>
      </c>
      <c r="Y570" s="34" t="s">
        <v>4170</v>
      </c>
      <c r="Z570" s="34" t="s">
        <v>4170</v>
      </c>
      <c r="AB570" s="34" t="s">
        <v>3217</v>
      </c>
      <c r="AD570" s="34" t="s">
        <v>3235</v>
      </c>
      <c r="AG570" s="34" t="s">
        <v>3291</v>
      </c>
      <c r="AH570" s="34" t="s">
        <v>1041</v>
      </c>
      <c r="AI570" s="34" t="s">
        <v>1044</v>
      </c>
      <c r="AJ570" s="34" t="s">
        <v>1044</v>
      </c>
      <c r="AQ570" s="34" t="s">
        <v>3358</v>
      </c>
      <c r="AS570" s="34" t="s">
        <v>3358</v>
      </c>
      <c r="AU570" s="34" t="s">
        <v>3441</v>
      </c>
      <c r="AV570" s="34" t="s">
        <v>3449</v>
      </c>
      <c r="AW570" s="34" t="s">
        <v>3452</v>
      </c>
      <c r="AX570" s="34" t="s">
        <v>3470</v>
      </c>
      <c r="AY570" s="34" t="s">
        <v>3502</v>
      </c>
      <c r="BB570" s="34" t="s">
        <v>3557</v>
      </c>
      <c r="BC570" s="34" t="s">
        <v>4170</v>
      </c>
      <c r="BD570" s="34" t="s">
        <v>4170</v>
      </c>
      <c r="BE570" s="34" t="s">
        <v>4170</v>
      </c>
      <c r="BF570" s="34" t="s">
        <v>4170</v>
      </c>
      <c r="BG570" s="34" t="s">
        <v>4170</v>
      </c>
      <c r="BH570" s="34" t="s">
        <v>4170</v>
      </c>
      <c r="BI570" s="34" t="s">
        <v>4881</v>
      </c>
      <c r="BJ570" s="34" t="s">
        <v>4170</v>
      </c>
      <c r="BR570" s="34" t="s">
        <v>1044</v>
      </c>
      <c r="BS570" s="34" t="s">
        <v>1044</v>
      </c>
      <c r="CR570" s="34" t="s">
        <v>1044</v>
      </c>
      <c r="CS570" s="34" t="s">
        <v>3666</v>
      </c>
      <c r="CU570" s="34" t="s">
        <v>8255</v>
      </c>
      <c r="CV570" s="34" t="s">
        <v>6868</v>
      </c>
      <c r="CW570" s="34" t="s">
        <v>4226</v>
      </c>
      <c r="CX570" s="34" t="s">
        <v>4542</v>
      </c>
      <c r="CY570" s="34" t="s">
        <v>5453</v>
      </c>
      <c r="DA570" s="34" t="s">
        <v>4556</v>
      </c>
      <c r="DC570" s="34" t="s">
        <v>5096</v>
      </c>
      <c r="DF570" s="34" t="s">
        <v>5993</v>
      </c>
    </row>
    <row r="571" spans="1:110">
      <c r="A571" s="34" t="s">
        <v>6866</v>
      </c>
      <c r="B571" s="34" t="s">
        <v>4628</v>
      </c>
      <c r="C571" s="34">
        <v>67</v>
      </c>
      <c r="D571" s="34" t="s">
        <v>440</v>
      </c>
      <c r="E571" s="34" t="s">
        <v>4881</v>
      </c>
      <c r="F571" s="34" t="s">
        <v>4170</v>
      </c>
      <c r="G571" s="34" t="s">
        <v>4881</v>
      </c>
      <c r="H571" s="34" t="s">
        <v>4170</v>
      </c>
      <c r="I571" s="34" t="s">
        <v>4170</v>
      </c>
      <c r="J571" s="34" t="s">
        <v>4170</v>
      </c>
      <c r="K571" s="34" t="s">
        <v>4170</v>
      </c>
      <c r="L571" s="34" t="s">
        <v>4170</v>
      </c>
      <c r="M571" s="34" t="s">
        <v>1041</v>
      </c>
      <c r="N571" s="34" t="s">
        <v>3170</v>
      </c>
      <c r="O571" s="34" t="s">
        <v>4170</v>
      </c>
      <c r="P571" s="34" t="s">
        <v>4170</v>
      </c>
      <c r="Q571" s="34" t="s">
        <v>4170</v>
      </c>
      <c r="R571" s="34" t="s">
        <v>4170</v>
      </c>
      <c r="S571" s="34" t="s">
        <v>4170</v>
      </c>
      <c r="T571" s="34" t="s">
        <v>4881</v>
      </c>
      <c r="U571" s="34" t="s">
        <v>4170</v>
      </c>
      <c r="V571" s="34" t="s">
        <v>4170</v>
      </c>
      <c r="W571" s="34" t="s">
        <v>4170</v>
      </c>
      <c r="X571" s="34" t="s">
        <v>4170</v>
      </c>
      <c r="Y571" s="34" t="s">
        <v>4170</v>
      </c>
      <c r="Z571" s="34" t="s">
        <v>4170</v>
      </c>
      <c r="AB571" s="34" t="s">
        <v>3217</v>
      </c>
      <c r="AD571" s="34" t="s">
        <v>3235</v>
      </c>
      <c r="AG571" s="34" t="s">
        <v>3312</v>
      </c>
      <c r="AH571" s="34" t="s">
        <v>1044</v>
      </c>
      <c r="AI571" s="34" t="s">
        <v>1044</v>
      </c>
      <c r="AJ571" s="34" t="s">
        <v>1044</v>
      </c>
      <c r="AK571" s="34" t="s">
        <v>1044</v>
      </c>
      <c r="AM571" s="34" t="s">
        <v>1044</v>
      </c>
      <c r="AN571" s="34" t="s">
        <v>3312</v>
      </c>
      <c r="AP571" s="34" t="s">
        <v>1044</v>
      </c>
      <c r="AY571" s="34" t="s">
        <v>3487</v>
      </c>
      <c r="BA571" s="34" t="s">
        <v>1044</v>
      </c>
      <c r="BB571" s="34" t="s">
        <v>3557</v>
      </c>
      <c r="BC571" s="34" t="s">
        <v>4170</v>
      </c>
      <c r="BD571" s="34" t="s">
        <v>4170</v>
      </c>
      <c r="BE571" s="34" t="s">
        <v>4170</v>
      </c>
      <c r="BF571" s="34" t="s">
        <v>4170</v>
      </c>
      <c r="BG571" s="34" t="s">
        <v>4170</v>
      </c>
      <c r="BH571" s="34" t="s">
        <v>4170</v>
      </c>
      <c r="BI571" s="34" t="s">
        <v>4881</v>
      </c>
      <c r="BJ571" s="34" t="s">
        <v>4170</v>
      </c>
      <c r="BR571" s="34" t="s">
        <v>1041</v>
      </c>
      <c r="BS571" s="34" t="s">
        <v>1044</v>
      </c>
      <c r="CR571" s="34" t="s">
        <v>3663</v>
      </c>
      <c r="CU571" s="34" t="s">
        <v>8256</v>
      </c>
      <c r="CV571" s="34" t="s">
        <v>6868</v>
      </c>
      <c r="CW571" s="34" t="s">
        <v>4226</v>
      </c>
      <c r="CX571" s="34" t="s">
        <v>4546</v>
      </c>
      <c r="CY571" s="34" t="s">
        <v>5449</v>
      </c>
      <c r="DA571" s="34" t="s">
        <v>4560</v>
      </c>
      <c r="DC571" s="34" t="s">
        <v>5096</v>
      </c>
      <c r="DF571" s="34" t="s">
        <v>5993</v>
      </c>
    </row>
    <row r="572" spans="1:110">
      <c r="A572" s="34" t="s">
        <v>6869</v>
      </c>
      <c r="B572" s="34" t="s">
        <v>4881</v>
      </c>
      <c r="C572" s="34">
        <v>54</v>
      </c>
      <c r="D572" s="34" t="s">
        <v>440</v>
      </c>
      <c r="E572" s="34" t="s">
        <v>4881</v>
      </c>
      <c r="F572" s="34" t="s">
        <v>4170</v>
      </c>
      <c r="G572" s="34" t="s">
        <v>4881</v>
      </c>
      <c r="H572" s="34" t="s">
        <v>4170</v>
      </c>
      <c r="I572" s="34" t="s">
        <v>4170</v>
      </c>
      <c r="J572" s="34" t="s">
        <v>4170</v>
      </c>
      <c r="K572" s="34" t="s">
        <v>4170</v>
      </c>
      <c r="L572" s="34" t="s">
        <v>4881</v>
      </c>
      <c r="M572" s="34" t="s">
        <v>1041</v>
      </c>
      <c r="N572" s="34" t="s">
        <v>3155</v>
      </c>
      <c r="O572" s="34" t="s">
        <v>4881</v>
      </c>
      <c r="P572" s="34" t="s">
        <v>4170</v>
      </c>
      <c r="Q572" s="34" t="s">
        <v>4170</v>
      </c>
      <c r="R572" s="34" t="s">
        <v>4170</v>
      </c>
      <c r="S572" s="34" t="s">
        <v>4170</v>
      </c>
      <c r="T572" s="34" t="s">
        <v>4170</v>
      </c>
      <c r="U572" s="34" t="s">
        <v>4170</v>
      </c>
      <c r="V572" s="34" t="s">
        <v>4170</v>
      </c>
      <c r="W572" s="34" t="s">
        <v>4170</v>
      </c>
      <c r="X572" s="34" t="s">
        <v>4170</v>
      </c>
      <c r="Y572" s="34" t="s">
        <v>4170</v>
      </c>
      <c r="Z572" s="34" t="s">
        <v>4170</v>
      </c>
      <c r="AB572" s="34" t="s">
        <v>3187</v>
      </c>
      <c r="AD572" s="34" t="s">
        <v>3238</v>
      </c>
      <c r="AG572" s="34" t="s">
        <v>3300</v>
      </c>
      <c r="AH572" s="34" t="s">
        <v>1044</v>
      </c>
      <c r="AI572" s="34" t="s">
        <v>1044</v>
      </c>
      <c r="AJ572" s="34" t="s">
        <v>1044</v>
      </c>
      <c r="AK572" s="34" t="s">
        <v>1044</v>
      </c>
      <c r="AM572" s="34" t="s">
        <v>1044</v>
      </c>
      <c r="AN572" s="34" t="s">
        <v>3326</v>
      </c>
      <c r="AP572" s="34" t="s">
        <v>1041</v>
      </c>
      <c r="AY572" s="34" t="s">
        <v>3487</v>
      </c>
      <c r="BA572" s="34" t="s">
        <v>1044</v>
      </c>
      <c r="BB572" s="34" t="s">
        <v>3557</v>
      </c>
      <c r="BC572" s="34" t="s">
        <v>4170</v>
      </c>
      <c r="BD572" s="34" t="s">
        <v>4170</v>
      </c>
      <c r="BE572" s="34" t="s">
        <v>4170</v>
      </c>
      <c r="BF572" s="34" t="s">
        <v>4170</v>
      </c>
      <c r="BG572" s="34" t="s">
        <v>4170</v>
      </c>
      <c r="BH572" s="34" t="s">
        <v>4170</v>
      </c>
      <c r="BI572" s="34" t="s">
        <v>4881</v>
      </c>
      <c r="BJ572" s="34" t="s">
        <v>4170</v>
      </c>
      <c r="BR572" s="34" t="s">
        <v>1041</v>
      </c>
      <c r="BS572" s="34" t="s">
        <v>1044</v>
      </c>
      <c r="CR572" s="34" t="s">
        <v>3657</v>
      </c>
      <c r="CU572" s="34" t="s">
        <v>8257</v>
      </c>
      <c r="CV572" s="34" t="s">
        <v>6870</v>
      </c>
      <c r="CW572" s="34" t="s">
        <v>4226</v>
      </c>
      <c r="CX572" s="34" t="s">
        <v>4542</v>
      </c>
      <c r="CY572" s="34" t="s">
        <v>5447</v>
      </c>
      <c r="CZ572" s="34" t="s">
        <v>4560</v>
      </c>
      <c r="DA572" s="34" t="s">
        <v>4560</v>
      </c>
      <c r="DC572" s="34" t="s">
        <v>5096</v>
      </c>
      <c r="DF572" s="34" t="s">
        <v>5992</v>
      </c>
    </row>
    <row r="573" spans="1:110">
      <c r="A573" s="34" t="s">
        <v>6869</v>
      </c>
      <c r="B573" s="34" t="s">
        <v>4609</v>
      </c>
      <c r="C573" s="34">
        <v>62</v>
      </c>
      <c r="D573" s="34" t="s">
        <v>442</v>
      </c>
      <c r="E573" s="34" t="s">
        <v>4170</v>
      </c>
      <c r="F573" s="34" t="s">
        <v>4881</v>
      </c>
      <c r="G573" s="34" t="s">
        <v>4170</v>
      </c>
      <c r="H573" s="34" t="s">
        <v>4881</v>
      </c>
      <c r="I573" s="34" t="s">
        <v>4170</v>
      </c>
      <c r="J573" s="34" t="s">
        <v>4170</v>
      </c>
      <c r="K573" s="34" t="s">
        <v>4170</v>
      </c>
      <c r="L573" s="34" t="s">
        <v>4170</v>
      </c>
      <c r="M573" s="34" t="s">
        <v>1041</v>
      </c>
      <c r="N573" s="34" t="s">
        <v>3155</v>
      </c>
      <c r="O573" s="34" t="s">
        <v>4881</v>
      </c>
      <c r="P573" s="34" t="s">
        <v>4170</v>
      </c>
      <c r="Q573" s="34" t="s">
        <v>4170</v>
      </c>
      <c r="R573" s="34" t="s">
        <v>4170</v>
      </c>
      <c r="S573" s="34" t="s">
        <v>4170</v>
      </c>
      <c r="T573" s="34" t="s">
        <v>4170</v>
      </c>
      <c r="U573" s="34" t="s">
        <v>4170</v>
      </c>
      <c r="V573" s="34" t="s">
        <v>4170</v>
      </c>
      <c r="W573" s="34" t="s">
        <v>4170</v>
      </c>
      <c r="X573" s="34" t="s">
        <v>4170</v>
      </c>
      <c r="Y573" s="34" t="s">
        <v>4170</v>
      </c>
      <c r="Z573" s="34" t="s">
        <v>4170</v>
      </c>
      <c r="AB573" s="34" t="s">
        <v>3187</v>
      </c>
      <c r="AD573" s="34" t="s">
        <v>3235</v>
      </c>
      <c r="AG573" s="34" t="s">
        <v>3312</v>
      </c>
      <c r="AH573" s="34" t="s">
        <v>1044</v>
      </c>
      <c r="AI573" s="34" t="s">
        <v>1044</v>
      </c>
      <c r="AJ573" s="34" t="s">
        <v>1044</v>
      </c>
      <c r="AK573" s="34" t="s">
        <v>1044</v>
      </c>
      <c r="AM573" s="34" t="s">
        <v>1044</v>
      </c>
      <c r="AN573" s="34" t="s">
        <v>3312</v>
      </c>
      <c r="AP573" s="34" t="s">
        <v>1044</v>
      </c>
      <c r="AY573" s="34" t="s">
        <v>3487</v>
      </c>
      <c r="BA573" s="34" t="s">
        <v>1044</v>
      </c>
      <c r="BB573" s="34" t="s">
        <v>3557</v>
      </c>
      <c r="BC573" s="34" t="s">
        <v>4170</v>
      </c>
      <c r="BD573" s="34" t="s">
        <v>4170</v>
      </c>
      <c r="BE573" s="34" t="s">
        <v>4170</v>
      </c>
      <c r="BF573" s="34" t="s">
        <v>4170</v>
      </c>
      <c r="BG573" s="34" t="s">
        <v>4170</v>
      </c>
      <c r="BH573" s="34" t="s">
        <v>4170</v>
      </c>
      <c r="BI573" s="34" t="s">
        <v>4881</v>
      </c>
      <c r="BJ573" s="34" t="s">
        <v>4170</v>
      </c>
      <c r="BR573" s="34" t="s">
        <v>1041</v>
      </c>
      <c r="BS573" s="34" t="s">
        <v>1044</v>
      </c>
      <c r="CR573" s="34" t="s">
        <v>3657</v>
      </c>
      <c r="CU573" s="34" t="s">
        <v>8258</v>
      </c>
      <c r="CV573" s="34" t="s">
        <v>6870</v>
      </c>
      <c r="CW573" s="34" t="s">
        <v>4226</v>
      </c>
      <c r="CX573" s="34" t="s">
        <v>4546</v>
      </c>
      <c r="CY573" s="34" t="s">
        <v>5455</v>
      </c>
      <c r="DA573" s="34" t="s">
        <v>4560</v>
      </c>
      <c r="DC573" s="34" t="s">
        <v>5096</v>
      </c>
      <c r="DF573" s="34" t="s">
        <v>5992</v>
      </c>
    </row>
    <row r="574" spans="1:110">
      <c r="A574" s="34" t="s">
        <v>6871</v>
      </c>
      <c r="B574" s="34" t="s">
        <v>4881</v>
      </c>
      <c r="C574" s="34">
        <v>56</v>
      </c>
      <c r="D574" s="34" t="s">
        <v>442</v>
      </c>
      <c r="E574" s="34" t="s">
        <v>4170</v>
      </c>
      <c r="F574" s="34" t="s">
        <v>4881</v>
      </c>
      <c r="G574" s="34" t="s">
        <v>4170</v>
      </c>
      <c r="H574" s="34" t="s">
        <v>4881</v>
      </c>
      <c r="I574" s="34" t="s">
        <v>4170</v>
      </c>
      <c r="J574" s="34" t="s">
        <v>4170</v>
      </c>
      <c r="K574" s="34" t="s">
        <v>4170</v>
      </c>
      <c r="L574" s="34" t="s">
        <v>4170</v>
      </c>
      <c r="M574" s="34" t="s">
        <v>1041</v>
      </c>
      <c r="N574" s="34" t="s">
        <v>3155</v>
      </c>
      <c r="O574" s="34" t="s">
        <v>4881</v>
      </c>
      <c r="P574" s="34" t="s">
        <v>4170</v>
      </c>
      <c r="Q574" s="34" t="s">
        <v>4170</v>
      </c>
      <c r="R574" s="34" t="s">
        <v>4170</v>
      </c>
      <c r="S574" s="34" t="s">
        <v>4170</v>
      </c>
      <c r="T574" s="34" t="s">
        <v>4170</v>
      </c>
      <c r="U574" s="34" t="s">
        <v>4170</v>
      </c>
      <c r="V574" s="34" t="s">
        <v>4170</v>
      </c>
      <c r="W574" s="34" t="s">
        <v>4170</v>
      </c>
      <c r="X574" s="34" t="s">
        <v>4170</v>
      </c>
      <c r="Y574" s="34" t="s">
        <v>4170</v>
      </c>
      <c r="Z574" s="34" t="s">
        <v>4170</v>
      </c>
      <c r="AB574" s="34" t="s">
        <v>3187</v>
      </c>
      <c r="AD574" s="34" t="s">
        <v>3238</v>
      </c>
      <c r="AG574" s="34" t="s">
        <v>3288</v>
      </c>
      <c r="AH574" s="34" t="s">
        <v>1044</v>
      </c>
      <c r="AI574" s="34" t="s">
        <v>1041</v>
      </c>
      <c r="AJ574" s="34" t="s">
        <v>1044</v>
      </c>
      <c r="AQ574" s="34" t="s">
        <v>3372</v>
      </c>
      <c r="AS574" s="34" t="s">
        <v>3420</v>
      </c>
      <c r="AU574" s="34" t="s">
        <v>3441</v>
      </c>
      <c r="AV574" s="34" t="s">
        <v>154</v>
      </c>
      <c r="AW574" s="34" t="s">
        <v>3452</v>
      </c>
      <c r="AX574" s="34" t="s">
        <v>3473</v>
      </c>
      <c r="AY574" s="34" t="s">
        <v>3253</v>
      </c>
      <c r="BB574" s="34" t="s">
        <v>3545</v>
      </c>
      <c r="BC574" s="34" t="s">
        <v>4170</v>
      </c>
      <c r="BD574" s="34" t="s">
        <v>4170</v>
      </c>
      <c r="BE574" s="34" t="s">
        <v>4881</v>
      </c>
      <c r="BF574" s="34" t="s">
        <v>4170</v>
      </c>
      <c r="BG574" s="34" t="s">
        <v>4170</v>
      </c>
      <c r="BH574" s="34" t="s">
        <v>4170</v>
      </c>
      <c r="BI574" s="34" t="s">
        <v>4170</v>
      </c>
      <c r="BJ574" s="34" t="s">
        <v>4170</v>
      </c>
      <c r="BM574" s="34" t="s">
        <v>3561</v>
      </c>
      <c r="BQ574" s="34" t="s">
        <v>1044</v>
      </c>
      <c r="BR574" s="34" t="s">
        <v>1041</v>
      </c>
      <c r="BS574" s="34" t="s">
        <v>1044</v>
      </c>
      <c r="CR574" s="34" t="s">
        <v>3657</v>
      </c>
      <c r="CU574" s="34" t="s">
        <v>8259</v>
      </c>
      <c r="CV574" s="34" t="s">
        <v>6872</v>
      </c>
      <c r="CW574" s="34" t="s">
        <v>4226</v>
      </c>
      <c r="CX574" s="34" t="s">
        <v>4542</v>
      </c>
      <c r="CY574" s="34" t="s">
        <v>5453</v>
      </c>
      <c r="CZ574" s="34" t="s">
        <v>4556</v>
      </c>
      <c r="DA574" s="34" t="s">
        <v>4556</v>
      </c>
      <c r="DB574" s="34" t="s">
        <v>1046</v>
      </c>
      <c r="DC574" s="34" t="s">
        <v>5096</v>
      </c>
      <c r="DF574" s="34" t="s">
        <v>5992</v>
      </c>
    </row>
    <row r="575" spans="1:110">
      <c r="A575" s="34" t="s">
        <v>6873</v>
      </c>
      <c r="B575" s="34" t="s">
        <v>4881</v>
      </c>
      <c r="C575" s="34">
        <v>53</v>
      </c>
      <c r="D575" s="34" t="s">
        <v>440</v>
      </c>
      <c r="E575" s="34" t="s">
        <v>4881</v>
      </c>
      <c r="F575" s="34" t="s">
        <v>4170</v>
      </c>
      <c r="G575" s="34" t="s">
        <v>4881</v>
      </c>
      <c r="H575" s="34" t="s">
        <v>4170</v>
      </c>
      <c r="I575" s="34" t="s">
        <v>4170</v>
      </c>
      <c r="J575" s="34" t="s">
        <v>4170</v>
      </c>
      <c r="K575" s="34" t="s">
        <v>4170</v>
      </c>
      <c r="L575" s="34" t="s">
        <v>4881</v>
      </c>
      <c r="M575" s="34" t="s">
        <v>1041</v>
      </c>
      <c r="N575" s="34" t="s">
        <v>3155</v>
      </c>
      <c r="O575" s="34" t="s">
        <v>4881</v>
      </c>
      <c r="P575" s="34" t="s">
        <v>4170</v>
      </c>
      <c r="Q575" s="34" t="s">
        <v>4170</v>
      </c>
      <c r="R575" s="34" t="s">
        <v>4170</v>
      </c>
      <c r="S575" s="34" t="s">
        <v>4170</v>
      </c>
      <c r="T575" s="34" t="s">
        <v>4170</v>
      </c>
      <c r="U575" s="34" t="s">
        <v>4170</v>
      </c>
      <c r="V575" s="34" t="s">
        <v>4170</v>
      </c>
      <c r="W575" s="34" t="s">
        <v>4170</v>
      </c>
      <c r="X575" s="34" t="s">
        <v>4170</v>
      </c>
      <c r="Y575" s="34" t="s">
        <v>4170</v>
      </c>
      <c r="Z575" s="34" t="s">
        <v>4170</v>
      </c>
      <c r="AB575" s="34" t="s">
        <v>3187</v>
      </c>
      <c r="AD575" s="34" t="s">
        <v>3238</v>
      </c>
      <c r="AG575" s="34" t="s">
        <v>3309</v>
      </c>
      <c r="AH575" s="34" t="s">
        <v>1044</v>
      </c>
      <c r="AI575" s="34" t="s">
        <v>1044</v>
      </c>
      <c r="AJ575" s="34" t="s">
        <v>1044</v>
      </c>
      <c r="AK575" s="34" t="s">
        <v>1044</v>
      </c>
      <c r="AM575" s="34" t="s">
        <v>1044</v>
      </c>
      <c r="AN575" s="34" t="s">
        <v>3335</v>
      </c>
      <c r="AP575" s="34" t="s">
        <v>1044</v>
      </c>
      <c r="AY575" s="34" t="s">
        <v>3529</v>
      </c>
      <c r="BA575" s="34" t="s">
        <v>1044</v>
      </c>
      <c r="BB575" s="34" t="s">
        <v>3539</v>
      </c>
      <c r="BC575" s="34" t="s">
        <v>4881</v>
      </c>
      <c r="BD575" s="34" t="s">
        <v>4170</v>
      </c>
      <c r="BE575" s="34" t="s">
        <v>4170</v>
      </c>
      <c r="BF575" s="34" t="s">
        <v>4170</v>
      </c>
      <c r="BG575" s="34" t="s">
        <v>4170</v>
      </c>
      <c r="BH575" s="34" t="s">
        <v>4170</v>
      </c>
      <c r="BI575" s="34" t="s">
        <v>4170</v>
      </c>
      <c r="BJ575" s="34" t="s">
        <v>4170</v>
      </c>
      <c r="BK575" s="34" t="s">
        <v>3561</v>
      </c>
      <c r="BQ575" s="34" t="s">
        <v>1044</v>
      </c>
      <c r="BR575" s="34" t="s">
        <v>1041</v>
      </c>
      <c r="BS575" s="34" t="s">
        <v>1041</v>
      </c>
      <c r="BT575" s="34" t="s">
        <v>1041</v>
      </c>
      <c r="BW575" s="34" t="s">
        <v>1041</v>
      </c>
      <c r="CQ575" s="34" t="s">
        <v>3645</v>
      </c>
      <c r="CR575" s="34" t="s">
        <v>3657</v>
      </c>
      <c r="CU575" s="34" t="s">
        <v>8260</v>
      </c>
      <c r="CV575" s="34" t="s">
        <v>6875</v>
      </c>
      <c r="CW575" s="34" t="s">
        <v>4226</v>
      </c>
      <c r="CX575" s="34" t="s">
        <v>4542</v>
      </c>
      <c r="CY575" s="34" t="s">
        <v>5447</v>
      </c>
      <c r="CZ575" s="34" t="s">
        <v>4560</v>
      </c>
      <c r="DA575" s="34" t="s">
        <v>4560</v>
      </c>
      <c r="DB575" s="34" t="s">
        <v>1046</v>
      </c>
      <c r="DC575" s="34" t="s">
        <v>5096</v>
      </c>
      <c r="DF575" s="34" t="s">
        <v>5993</v>
      </c>
    </row>
    <row r="576" spans="1:110">
      <c r="A576" s="34" t="s">
        <v>6873</v>
      </c>
      <c r="B576" s="34" t="s">
        <v>4609</v>
      </c>
      <c r="C576" s="34">
        <v>54</v>
      </c>
      <c r="D576" s="34" t="s">
        <v>442</v>
      </c>
      <c r="E576" s="34" t="s">
        <v>4170</v>
      </c>
      <c r="F576" s="34" t="s">
        <v>4881</v>
      </c>
      <c r="G576" s="34" t="s">
        <v>4170</v>
      </c>
      <c r="H576" s="34" t="s">
        <v>4881</v>
      </c>
      <c r="I576" s="34" t="s">
        <v>4170</v>
      </c>
      <c r="J576" s="34" t="s">
        <v>4170</v>
      </c>
      <c r="K576" s="34" t="s">
        <v>4170</v>
      </c>
      <c r="L576" s="34" t="s">
        <v>4170</v>
      </c>
      <c r="M576" s="34" t="s">
        <v>1041</v>
      </c>
      <c r="N576" s="34" t="s">
        <v>3155</v>
      </c>
      <c r="O576" s="34" t="s">
        <v>4881</v>
      </c>
      <c r="P576" s="34" t="s">
        <v>4170</v>
      </c>
      <c r="Q576" s="34" t="s">
        <v>4170</v>
      </c>
      <c r="R576" s="34" t="s">
        <v>4170</v>
      </c>
      <c r="S576" s="34" t="s">
        <v>4170</v>
      </c>
      <c r="T576" s="34" t="s">
        <v>4170</v>
      </c>
      <c r="U576" s="34" t="s">
        <v>4170</v>
      </c>
      <c r="V576" s="34" t="s">
        <v>4170</v>
      </c>
      <c r="W576" s="34" t="s">
        <v>4170</v>
      </c>
      <c r="X576" s="34" t="s">
        <v>4170</v>
      </c>
      <c r="Y576" s="34" t="s">
        <v>4170</v>
      </c>
      <c r="Z576" s="34" t="s">
        <v>4170</v>
      </c>
      <c r="AB576" s="34" t="s">
        <v>3187</v>
      </c>
      <c r="AD576" s="34" t="s">
        <v>3238</v>
      </c>
      <c r="AG576" s="34" t="s">
        <v>3315</v>
      </c>
      <c r="AH576" s="34" t="s">
        <v>1044</v>
      </c>
      <c r="AI576" s="34" t="s">
        <v>1044</v>
      </c>
      <c r="AJ576" s="34" t="s">
        <v>1044</v>
      </c>
      <c r="AK576" s="34" t="s">
        <v>1044</v>
      </c>
      <c r="AM576" s="34" t="s">
        <v>1044</v>
      </c>
      <c r="AN576" s="34" t="s">
        <v>3338</v>
      </c>
      <c r="AP576" s="34" t="s">
        <v>1044</v>
      </c>
      <c r="AY576" s="34" t="s">
        <v>3487</v>
      </c>
      <c r="BA576" s="34" t="s">
        <v>1044</v>
      </c>
      <c r="BB576" s="34" t="s">
        <v>3545</v>
      </c>
      <c r="BC576" s="34" t="s">
        <v>4170</v>
      </c>
      <c r="BD576" s="34" t="s">
        <v>4170</v>
      </c>
      <c r="BE576" s="34" t="s">
        <v>4881</v>
      </c>
      <c r="BF576" s="34" t="s">
        <v>4170</v>
      </c>
      <c r="BG576" s="34" t="s">
        <v>4170</v>
      </c>
      <c r="BH576" s="34" t="s">
        <v>4170</v>
      </c>
      <c r="BI576" s="34" t="s">
        <v>4170</v>
      </c>
      <c r="BJ576" s="34" t="s">
        <v>4170</v>
      </c>
      <c r="BM576" s="34" t="s">
        <v>3564</v>
      </c>
      <c r="BQ576" s="34" t="s">
        <v>3574</v>
      </c>
      <c r="BR576" s="34" t="s">
        <v>1041</v>
      </c>
      <c r="BS576" s="34" t="s">
        <v>1041</v>
      </c>
      <c r="BT576" s="34" t="s">
        <v>1041</v>
      </c>
      <c r="BW576" s="34" t="s">
        <v>1041</v>
      </c>
      <c r="CQ576" s="34" t="s">
        <v>3645</v>
      </c>
      <c r="CR576" s="34" t="s">
        <v>3657</v>
      </c>
      <c r="CU576" s="34" t="s">
        <v>8261</v>
      </c>
      <c r="CV576" s="34" t="s">
        <v>6875</v>
      </c>
      <c r="CW576" s="34" t="s">
        <v>4226</v>
      </c>
      <c r="CX576" s="34" t="s">
        <v>4542</v>
      </c>
      <c r="CY576" s="34" t="s">
        <v>5453</v>
      </c>
      <c r="DA576" s="34" t="s">
        <v>4560</v>
      </c>
      <c r="DB576" s="34" t="s">
        <v>1043</v>
      </c>
      <c r="DC576" s="34" t="s">
        <v>5094</v>
      </c>
      <c r="DF576" s="34" t="s">
        <v>5993</v>
      </c>
    </row>
    <row r="577" spans="1:110">
      <c r="A577" s="34" t="s">
        <v>6876</v>
      </c>
      <c r="B577" s="34" t="s">
        <v>4881</v>
      </c>
      <c r="C577" s="34">
        <v>33</v>
      </c>
      <c r="D577" s="34" t="s">
        <v>442</v>
      </c>
      <c r="E577" s="34" t="s">
        <v>4170</v>
      </c>
      <c r="F577" s="34" t="s">
        <v>4881</v>
      </c>
      <c r="G577" s="34" t="s">
        <v>4170</v>
      </c>
      <c r="H577" s="34" t="s">
        <v>4881</v>
      </c>
      <c r="I577" s="34" t="s">
        <v>4170</v>
      </c>
      <c r="J577" s="34" t="s">
        <v>4170</v>
      </c>
      <c r="K577" s="34" t="s">
        <v>4170</v>
      </c>
      <c r="L577" s="34" t="s">
        <v>4170</v>
      </c>
      <c r="M577" s="34" t="s">
        <v>1041</v>
      </c>
      <c r="N577" s="34" t="s">
        <v>3155</v>
      </c>
      <c r="O577" s="34" t="s">
        <v>4881</v>
      </c>
      <c r="P577" s="34" t="s">
        <v>4170</v>
      </c>
      <c r="Q577" s="34" t="s">
        <v>4170</v>
      </c>
      <c r="R577" s="34" t="s">
        <v>4170</v>
      </c>
      <c r="S577" s="34" t="s">
        <v>4170</v>
      </c>
      <c r="T577" s="34" t="s">
        <v>4170</v>
      </c>
      <c r="U577" s="34" t="s">
        <v>4170</v>
      </c>
      <c r="V577" s="34" t="s">
        <v>4170</v>
      </c>
      <c r="W577" s="34" t="s">
        <v>4170</v>
      </c>
      <c r="X577" s="34" t="s">
        <v>4170</v>
      </c>
      <c r="Y577" s="34" t="s">
        <v>4170</v>
      </c>
      <c r="Z577" s="34" t="s">
        <v>4170</v>
      </c>
      <c r="AB577" s="34" t="s">
        <v>3187</v>
      </c>
      <c r="AD577" s="34" t="s">
        <v>3241</v>
      </c>
      <c r="AG577" s="34" t="s">
        <v>3297</v>
      </c>
      <c r="AH577" s="34" t="s">
        <v>1044</v>
      </c>
      <c r="AI577" s="34" t="s">
        <v>1044</v>
      </c>
      <c r="AJ577" s="34" t="s">
        <v>1044</v>
      </c>
      <c r="AK577" s="34" t="s">
        <v>1041</v>
      </c>
      <c r="AL577" s="34" t="s">
        <v>452</v>
      </c>
      <c r="AQ577" s="34" t="s">
        <v>3375</v>
      </c>
      <c r="AS577" s="34" t="s">
        <v>3423</v>
      </c>
      <c r="AU577" s="34" t="s">
        <v>3432</v>
      </c>
      <c r="AV577" s="34" t="s">
        <v>154</v>
      </c>
      <c r="AW577" s="34" t="s">
        <v>3467</v>
      </c>
      <c r="AX577" s="34" t="s">
        <v>3476</v>
      </c>
      <c r="AY577" s="34" t="s">
        <v>3487</v>
      </c>
      <c r="BB577" s="34" t="s">
        <v>3557</v>
      </c>
      <c r="BC577" s="34" t="s">
        <v>4170</v>
      </c>
      <c r="BD577" s="34" t="s">
        <v>4170</v>
      </c>
      <c r="BE577" s="34" t="s">
        <v>4170</v>
      </c>
      <c r="BF577" s="34" t="s">
        <v>4170</v>
      </c>
      <c r="BG577" s="34" t="s">
        <v>4170</v>
      </c>
      <c r="BH577" s="34" t="s">
        <v>4170</v>
      </c>
      <c r="BI577" s="34" t="s">
        <v>4881</v>
      </c>
      <c r="BJ577" s="34" t="s">
        <v>4170</v>
      </c>
      <c r="BR577" s="34" t="s">
        <v>1044</v>
      </c>
      <c r="BS577" s="34" t="s">
        <v>1044</v>
      </c>
      <c r="CR577" s="34" t="s">
        <v>3657</v>
      </c>
      <c r="CU577" s="34" t="s">
        <v>8262</v>
      </c>
      <c r="CV577" s="34" t="s">
        <v>6877</v>
      </c>
      <c r="CW577" s="34" t="s">
        <v>4226</v>
      </c>
      <c r="CX577" s="34" t="s">
        <v>4539</v>
      </c>
      <c r="CY577" s="34" t="s">
        <v>5452</v>
      </c>
      <c r="CZ577" s="34" t="s">
        <v>4556</v>
      </c>
      <c r="DA577" s="34" t="s">
        <v>4556</v>
      </c>
      <c r="DC577" s="34" t="s">
        <v>5096</v>
      </c>
    </row>
    <row r="578" spans="1:110">
      <c r="A578" s="34" t="s">
        <v>6876</v>
      </c>
      <c r="B578" s="34" t="s">
        <v>4609</v>
      </c>
      <c r="C578" s="34">
        <v>26</v>
      </c>
      <c r="D578" s="34" t="s">
        <v>440</v>
      </c>
      <c r="E578" s="34" t="s">
        <v>4881</v>
      </c>
      <c r="F578" s="34" t="s">
        <v>4170</v>
      </c>
      <c r="G578" s="34" t="s">
        <v>4881</v>
      </c>
      <c r="H578" s="34" t="s">
        <v>4170</v>
      </c>
      <c r="I578" s="34" t="s">
        <v>4170</v>
      </c>
      <c r="J578" s="34" t="s">
        <v>4170</v>
      </c>
      <c r="K578" s="34" t="s">
        <v>4170</v>
      </c>
      <c r="L578" s="34" t="s">
        <v>4881</v>
      </c>
      <c r="M578" s="34" t="s">
        <v>1041</v>
      </c>
      <c r="N578" s="34" t="s">
        <v>3155</v>
      </c>
      <c r="O578" s="34" t="s">
        <v>4881</v>
      </c>
      <c r="P578" s="34" t="s">
        <v>4170</v>
      </c>
      <c r="Q578" s="34" t="s">
        <v>4170</v>
      </c>
      <c r="R578" s="34" t="s">
        <v>4170</v>
      </c>
      <c r="S578" s="34" t="s">
        <v>4170</v>
      </c>
      <c r="T578" s="34" t="s">
        <v>4170</v>
      </c>
      <c r="U578" s="34" t="s">
        <v>4170</v>
      </c>
      <c r="V578" s="34" t="s">
        <v>4170</v>
      </c>
      <c r="W578" s="34" t="s">
        <v>4170</v>
      </c>
      <c r="X578" s="34" t="s">
        <v>4170</v>
      </c>
      <c r="Y578" s="34" t="s">
        <v>4170</v>
      </c>
      <c r="Z578" s="34" t="s">
        <v>4170</v>
      </c>
      <c r="AB578" s="34" t="s">
        <v>3187</v>
      </c>
      <c r="AD578" s="34" t="s">
        <v>3235</v>
      </c>
      <c r="AE578" s="34" t="s">
        <v>3253</v>
      </c>
      <c r="AG578" s="34" t="s">
        <v>3300</v>
      </c>
      <c r="AH578" s="34" t="s">
        <v>1044</v>
      </c>
      <c r="AI578" s="34" t="s">
        <v>1044</v>
      </c>
      <c r="AJ578" s="34" t="s">
        <v>1044</v>
      </c>
      <c r="AK578" s="34" t="s">
        <v>1044</v>
      </c>
      <c r="AM578" s="34" t="s">
        <v>1041</v>
      </c>
      <c r="AP578" s="34" t="s">
        <v>1041</v>
      </c>
      <c r="AY578" s="34" t="s">
        <v>3493</v>
      </c>
      <c r="BA578" s="34" t="s">
        <v>1044</v>
      </c>
      <c r="BB578" s="34" t="s">
        <v>3557</v>
      </c>
      <c r="BC578" s="34" t="s">
        <v>4170</v>
      </c>
      <c r="BD578" s="34" t="s">
        <v>4170</v>
      </c>
      <c r="BE578" s="34" t="s">
        <v>4170</v>
      </c>
      <c r="BF578" s="34" t="s">
        <v>4170</v>
      </c>
      <c r="BG578" s="34" t="s">
        <v>4170</v>
      </c>
      <c r="BH578" s="34" t="s">
        <v>4170</v>
      </c>
      <c r="BI578" s="34" t="s">
        <v>4881</v>
      </c>
      <c r="BJ578" s="34" t="s">
        <v>4170</v>
      </c>
      <c r="BR578" s="34" t="s">
        <v>1044</v>
      </c>
      <c r="BS578" s="34" t="s">
        <v>1044</v>
      </c>
      <c r="CR578" s="34" t="s">
        <v>3657</v>
      </c>
      <c r="CU578" s="34" t="s">
        <v>8263</v>
      </c>
      <c r="CV578" s="34" t="s">
        <v>6877</v>
      </c>
      <c r="CW578" s="34" t="s">
        <v>4226</v>
      </c>
      <c r="CX578" s="34" t="s">
        <v>4539</v>
      </c>
      <c r="CY578" s="34" t="s">
        <v>5446</v>
      </c>
      <c r="DA578" s="34" t="s">
        <v>3302</v>
      </c>
      <c r="DC578" s="34" t="s">
        <v>5096</v>
      </c>
      <c r="DD578" s="34" t="s">
        <v>6186</v>
      </c>
    </row>
    <row r="579" spans="1:110">
      <c r="A579" s="34" t="s">
        <v>6878</v>
      </c>
      <c r="B579" s="34" t="s">
        <v>4881</v>
      </c>
      <c r="C579" s="34">
        <v>54</v>
      </c>
      <c r="D579" s="34" t="s">
        <v>440</v>
      </c>
      <c r="E579" s="34" t="s">
        <v>4881</v>
      </c>
      <c r="F579" s="34" t="s">
        <v>4170</v>
      </c>
      <c r="G579" s="34" t="s">
        <v>4881</v>
      </c>
      <c r="H579" s="34" t="s">
        <v>4170</v>
      </c>
      <c r="I579" s="34" t="s">
        <v>4170</v>
      </c>
      <c r="J579" s="34" t="s">
        <v>4170</v>
      </c>
      <c r="K579" s="34" t="s">
        <v>4170</v>
      </c>
      <c r="L579" s="34" t="s">
        <v>4881</v>
      </c>
      <c r="M579" s="34" t="s">
        <v>1041</v>
      </c>
      <c r="N579" s="34" t="s">
        <v>3155</v>
      </c>
      <c r="O579" s="34" t="s">
        <v>4881</v>
      </c>
      <c r="P579" s="34" t="s">
        <v>4170</v>
      </c>
      <c r="Q579" s="34" t="s">
        <v>4170</v>
      </c>
      <c r="R579" s="34" t="s">
        <v>4170</v>
      </c>
      <c r="S579" s="34" t="s">
        <v>4170</v>
      </c>
      <c r="T579" s="34" t="s">
        <v>4170</v>
      </c>
      <c r="U579" s="34" t="s">
        <v>4170</v>
      </c>
      <c r="V579" s="34" t="s">
        <v>4170</v>
      </c>
      <c r="W579" s="34" t="s">
        <v>4170</v>
      </c>
      <c r="X579" s="34" t="s">
        <v>4170</v>
      </c>
      <c r="Y579" s="34" t="s">
        <v>4170</v>
      </c>
      <c r="Z579" s="34" t="s">
        <v>4170</v>
      </c>
      <c r="AB579" s="34" t="s">
        <v>3187</v>
      </c>
      <c r="AD579" s="34" t="s">
        <v>3235</v>
      </c>
      <c r="AG579" s="34" t="s">
        <v>3291</v>
      </c>
      <c r="AH579" s="34" t="s">
        <v>1041</v>
      </c>
      <c r="AI579" s="34" t="s">
        <v>1044</v>
      </c>
      <c r="AJ579" s="34" t="s">
        <v>1044</v>
      </c>
      <c r="AQ579" s="34" t="s">
        <v>3399</v>
      </c>
      <c r="AS579" s="34" t="s">
        <v>3426</v>
      </c>
      <c r="AU579" s="34" t="s">
        <v>3432</v>
      </c>
      <c r="AV579" s="34" t="s">
        <v>154</v>
      </c>
      <c r="AW579" s="34" t="s">
        <v>3452</v>
      </c>
      <c r="AX579" s="34" t="s">
        <v>3476</v>
      </c>
      <c r="AY579" s="34" t="s">
        <v>3253</v>
      </c>
      <c r="BB579" s="34" t="s">
        <v>3557</v>
      </c>
      <c r="BC579" s="34" t="s">
        <v>4170</v>
      </c>
      <c r="BD579" s="34" t="s">
        <v>4170</v>
      </c>
      <c r="BE579" s="34" t="s">
        <v>4170</v>
      </c>
      <c r="BF579" s="34" t="s">
        <v>4170</v>
      </c>
      <c r="BG579" s="34" t="s">
        <v>4170</v>
      </c>
      <c r="BH579" s="34" t="s">
        <v>4170</v>
      </c>
      <c r="BI579" s="34" t="s">
        <v>4881</v>
      </c>
      <c r="BJ579" s="34" t="s">
        <v>4170</v>
      </c>
      <c r="BR579" s="34" t="s">
        <v>1041</v>
      </c>
      <c r="BS579" s="34" t="s">
        <v>1041</v>
      </c>
      <c r="BT579" s="34" t="s">
        <v>1041</v>
      </c>
      <c r="BW579" s="34" t="s">
        <v>1041</v>
      </c>
      <c r="CQ579" s="34" t="s">
        <v>3642</v>
      </c>
      <c r="CR579" s="34" t="s">
        <v>3654</v>
      </c>
      <c r="CU579" s="34" t="s">
        <v>8264</v>
      </c>
      <c r="CV579" s="34" t="s">
        <v>6879</v>
      </c>
      <c r="CW579" s="34" t="s">
        <v>4226</v>
      </c>
      <c r="CX579" s="34" t="s">
        <v>4542</v>
      </c>
      <c r="CY579" s="34" t="s">
        <v>5447</v>
      </c>
      <c r="CZ579" s="34" t="s">
        <v>4556</v>
      </c>
      <c r="DA579" s="34" t="s">
        <v>4556</v>
      </c>
      <c r="DC579" s="34" t="s">
        <v>5096</v>
      </c>
      <c r="DF579" s="34" t="s">
        <v>5992</v>
      </c>
    </row>
    <row r="580" spans="1:110">
      <c r="A580" s="34" t="s">
        <v>6878</v>
      </c>
      <c r="B580" s="34" t="s">
        <v>4609</v>
      </c>
      <c r="C580" s="34">
        <v>37</v>
      </c>
      <c r="D580" s="34" t="s">
        <v>442</v>
      </c>
      <c r="E580" s="34" t="s">
        <v>4170</v>
      </c>
      <c r="F580" s="34" t="s">
        <v>4881</v>
      </c>
      <c r="G580" s="34" t="s">
        <v>4170</v>
      </c>
      <c r="H580" s="34" t="s">
        <v>4881</v>
      </c>
      <c r="I580" s="34" t="s">
        <v>4170</v>
      </c>
      <c r="J580" s="34" t="s">
        <v>4170</v>
      </c>
      <c r="K580" s="34" t="s">
        <v>4170</v>
      </c>
      <c r="L580" s="34" t="s">
        <v>4170</v>
      </c>
      <c r="M580" s="34" t="s">
        <v>1041</v>
      </c>
      <c r="N580" s="34" t="s">
        <v>3155</v>
      </c>
      <c r="O580" s="34" t="s">
        <v>4881</v>
      </c>
      <c r="P580" s="34" t="s">
        <v>4170</v>
      </c>
      <c r="Q580" s="34" t="s">
        <v>4170</v>
      </c>
      <c r="R580" s="34" t="s">
        <v>4170</v>
      </c>
      <c r="S580" s="34" t="s">
        <v>4170</v>
      </c>
      <c r="T580" s="34" t="s">
        <v>4170</v>
      </c>
      <c r="U580" s="34" t="s">
        <v>4170</v>
      </c>
      <c r="V580" s="34" t="s">
        <v>4170</v>
      </c>
      <c r="W580" s="34" t="s">
        <v>4170</v>
      </c>
      <c r="X580" s="34" t="s">
        <v>4170</v>
      </c>
      <c r="Y580" s="34" t="s">
        <v>4170</v>
      </c>
      <c r="Z580" s="34" t="s">
        <v>4170</v>
      </c>
      <c r="AB580" s="34" t="s">
        <v>3187</v>
      </c>
      <c r="AD580" s="34" t="s">
        <v>3232</v>
      </c>
      <c r="AG580" s="34" t="s">
        <v>3315</v>
      </c>
      <c r="AH580" s="34" t="s">
        <v>1044</v>
      </c>
      <c r="AI580" s="34" t="s">
        <v>1044</v>
      </c>
      <c r="AJ580" s="34" t="s">
        <v>1044</v>
      </c>
      <c r="AK580" s="34" t="s">
        <v>1044</v>
      </c>
      <c r="AM580" s="34" t="s">
        <v>1044</v>
      </c>
      <c r="AN580" s="34" t="s">
        <v>3338</v>
      </c>
      <c r="AP580" s="34" t="s">
        <v>1044</v>
      </c>
      <c r="AY580" s="34" t="s">
        <v>3487</v>
      </c>
      <c r="BA580" s="34" t="s">
        <v>1044</v>
      </c>
      <c r="BB580" s="34" t="s">
        <v>3548</v>
      </c>
      <c r="BC580" s="34" t="s">
        <v>4170</v>
      </c>
      <c r="BD580" s="34" t="s">
        <v>4170</v>
      </c>
      <c r="BE580" s="34" t="s">
        <v>4170</v>
      </c>
      <c r="BF580" s="34" t="s">
        <v>4881</v>
      </c>
      <c r="BG580" s="34" t="s">
        <v>4170</v>
      </c>
      <c r="BH580" s="34" t="s">
        <v>4170</v>
      </c>
      <c r="BI580" s="34" t="s">
        <v>4170</v>
      </c>
      <c r="BJ580" s="34" t="s">
        <v>4170</v>
      </c>
      <c r="BN580" s="34" t="s">
        <v>3561</v>
      </c>
      <c r="BQ580" s="34" t="s">
        <v>3574</v>
      </c>
      <c r="BR580" s="34" t="s">
        <v>1041</v>
      </c>
      <c r="BS580" s="34" t="s">
        <v>1044</v>
      </c>
      <c r="CR580" s="34" t="s">
        <v>3657</v>
      </c>
      <c r="CU580" s="34" t="s">
        <v>8265</v>
      </c>
      <c r="CV580" s="34" t="s">
        <v>6879</v>
      </c>
      <c r="CW580" s="34" t="s">
        <v>4226</v>
      </c>
      <c r="CX580" s="34" t="s">
        <v>4542</v>
      </c>
      <c r="CY580" s="34" t="s">
        <v>5453</v>
      </c>
      <c r="DA580" s="34" t="s">
        <v>4560</v>
      </c>
      <c r="DB580" s="34" t="s">
        <v>1043</v>
      </c>
      <c r="DC580" s="34" t="s">
        <v>5096</v>
      </c>
      <c r="DF580" s="34" t="s">
        <v>5992</v>
      </c>
    </row>
    <row r="581" spans="1:110">
      <c r="A581" s="34" t="s">
        <v>6878</v>
      </c>
      <c r="B581" s="34" t="s">
        <v>4848</v>
      </c>
      <c r="C581" s="34">
        <v>30</v>
      </c>
      <c r="D581" s="34" t="s">
        <v>440</v>
      </c>
      <c r="E581" s="34" t="s">
        <v>4881</v>
      </c>
      <c r="F581" s="34" t="s">
        <v>4170</v>
      </c>
      <c r="G581" s="34" t="s">
        <v>4881</v>
      </c>
      <c r="H581" s="34" t="s">
        <v>4170</v>
      </c>
      <c r="I581" s="34" t="s">
        <v>4170</v>
      </c>
      <c r="J581" s="34" t="s">
        <v>4170</v>
      </c>
      <c r="K581" s="34" t="s">
        <v>4170</v>
      </c>
      <c r="L581" s="34" t="s">
        <v>4881</v>
      </c>
      <c r="M581" s="34" t="s">
        <v>1041</v>
      </c>
      <c r="N581" s="34" t="s">
        <v>3155</v>
      </c>
      <c r="O581" s="34" t="s">
        <v>4881</v>
      </c>
      <c r="P581" s="34" t="s">
        <v>4170</v>
      </c>
      <c r="Q581" s="34" t="s">
        <v>4170</v>
      </c>
      <c r="R581" s="34" t="s">
        <v>4170</v>
      </c>
      <c r="S581" s="34" t="s">
        <v>4170</v>
      </c>
      <c r="T581" s="34" t="s">
        <v>4170</v>
      </c>
      <c r="U581" s="34" t="s">
        <v>4170</v>
      </c>
      <c r="V581" s="34" t="s">
        <v>4170</v>
      </c>
      <c r="W581" s="34" t="s">
        <v>4170</v>
      </c>
      <c r="X581" s="34" t="s">
        <v>4170</v>
      </c>
      <c r="Y581" s="34" t="s">
        <v>4170</v>
      </c>
      <c r="Z581" s="34" t="s">
        <v>4170</v>
      </c>
      <c r="AB581" s="34" t="s">
        <v>3187</v>
      </c>
      <c r="AD581" s="34" t="s">
        <v>3232</v>
      </c>
      <c r="AG581" s="34" t="s">
        <v>3297</v>
      </c>
      <c r="AH581" s="34" t="s">
        <v>1044</v>
      </c>
      <c r="AI581" s="34" t="s">
        <v>1044</v>
      </c>
      <c r="AJ581" s="34" t="s">
        <v>1044</v>
      </c>
      <c r="AK581" s="34" t="s">
        <v>1041</v>
      </c>
      <c r="AL581" s="34" t="s">
        <v>3321</v>
      </c>
      <c r="AQ581" s="34" t="s">
        <v>3399</v>
      </c>
      <c r="AS581" s="34" t="s">
        <v>3426</v>
      </c>
      <c r="AU581" s="34" t="s">
        <v>3441</v>
      </c>
      <c r="AV581" s="34" t="s">
        <v>3449</v>
      </c>
      <c r="AW581" s="34" t="s">
        <v>3452</v>
      </c>
      <c r="AX581" s="34" t="s">
        <v>3476</v>
      </c>
      <c r="AY581" s="34" t="s">
        <v>3520</v>
      </c>
      <c r="BB581" s="34" t="s">
        <v>3539</v>
      </c>
      <c r="BC581" s="34" t="s">
        <v>4881</v>
      </c>
      <c r="BD581" s="34" t="s">
        <v>4170</v>
      </c>
      <c r="BE581" s="34" t="s">
        <v>4170</v>
      </c>
      <c r="BF581" s="34" t="s">
        <v>4170</v>
      </c>
      <c r="BG581" s="34" t="s">
        <v>4170</v>
      </c>
      <c r="BH581" s="34" t="s">
        <v>4170</v>
      </c>
      <c r="BI581" s="34" t="s">
        <v>4170</v>
      </c>
      <c r="BJ581" s="34" t="s">
        <v>4170</v>
      </c>
      <c r="BK581" s="34" t="s">
        <v>3561</v>
      </c>
      <c r="BQ581" s="34" t="s">
        <v>1044</v>
      </c>
      <c r="BR581" s="34" t="s">
        <v>1044</v>
      </c>
      <c r="BS581" s="34" t="s">
        <v>1044</v>
      </c>
      <c r="CR581" s="34" t="s">
        <v>3657</v>
      </c>
      <c r="CU581" s="34" t="s">
        <v>8266</v>
      </c>
      <c r="CV581" s="34" t="s">
        <v>6879</v>
      </c>
      <c r="CW581" s="34" t="s">
        <v>4226</v>
      </c>
      <c r="CX581" s="34" t="s">
        <v>4539</v>
      </c>
      <c r="CY581" s="34" t="s">
        <v>5446</v>
      </c>
      <c r="DA581" s="34" t="s">
        <v>4556</v>
      </c>
      <c r="DB581" s="34" t="s">
        <v>1046</v>
      </c>
      <c r="DC581" s="34" t="s">
        <v>5096</v>
      </c>
      <c r="DF581" s="34" t="s">
        <v>5992</v>
      </c>
    </row>
    <row r="582" spans="1:110">
      <c r="A582" s="34" t="s">
        <v>6880</v>
      </c>
      <c r="B582" s="34" t="s">
        <v>4881</v>
      </c>
      <c r="C582" s="34">
        <v>34</v>
      </c>
      <c r="D582" s="34" t="s">
        <v>440</v>
      </c>
      <c r="E582" s="34" t="s">
        <v>4881</v>
      </c>
      <c r="F582" s="34" t="s">
        <v>4170</v>
      </c>
      <c r="G582" s="34" t="s">
        <v>4881</v>
      </c>
      <c r="H582" s="34" t="s">
        <v>4170</v>
      </c>
      <c r="I582" s="34" t="s">
        <v>4170</v>
      </c>
      <c r="J582" s="34" t="s">
        <v>4170</v>
      </c>
      <c r="K582" s="34" t="s">
        <v>4170</v>
      </c>
      <c r="L582" s="34" t="s">
        <v>4881</v>
      </c>
      <c r="M582" s="34" t="s">
        <v>1041</v>
      </c>
      <c r="N582" s="34" t="s">
        <v>3155</v>
      </c>
      <c r="O582" s="34" t="s">
        <v>4881</v>
      </c>
      <c r="P582" s="34" t="s">
        <v>4170</v>
      </c>
      <c r="Q582" s="34" t="s">
        <v>4170</v>
      </c>
      <c r="R582" s="34" t="s">
        <v>4170</v>
      </c>
      <c r="S582" s="34" t="s">
        <v>4170</v>
      </c>
      <c r="T582" s="34" t="s">
        <v>4170</v>
      </c>
      <c r="U582" s="34" t="s">
        <v>4170</v>
      </c>
      <c r="V582" s="34" t="s">
        <v>4170</v>
      </c>
      <c r="W582" s="34" t="s">
        <v>4170</v>
      </c>
      <c r="X582" s="34" t="s">
        <v>4170</v>
      </c>
      <c r="Y582" s="34" t="s">
        <v>4170</v>
      </c>
      <c r="Z582" s="34" t="s">
        <v>4170</v>
      </c>
      <c r="AB582" s="34" t="s">
        <v>3187</v>
      </c>
      <c r="AD582" s="34" t="s">
        <v>3241</v>
      </c>
      <c r="AG582" s="34" t="s">
        <v>3309</v>
      </c>
      <c r="AH582" s="34" t="s">
        <v>1044</v>
      </c>
      <c r="AI582" s="34" t="s">
        <v>1044</v>
      </c>
      <c r="AJ582" s="34" t="s">
        <v>1044</v>
      </c>
      <c r="AK582" s="34" t="s">
        <v>1044</v>
      </c>
      <c r="AM582" s="34" t="s">
        <v>1044</v>
      </c>
      <c r="AN582" s="34" t="s">
        <v>3335</v>
      </c>
      <c r="AP582" s="34" t="s">
        <v>1044</v>
      </c>
      <c r="AY582" s="34" t="s">
        <v>3487</v>
      </c>
      <c r="BA582" s="34" t="s">
        <v>1044</v>
      </c>
      <c r="BB582" s="34" t="s">
        <v>3557</v>
      </c>
      <c r="BC582" s="34" t="s">
        <v>4170</v>
      </c>
      <c r="BD582" s="34" t="s">
        <v>4170</v>
      </c>
      <c r="BE582" s="34" t="s">
        <v>4170</v>
      </c>
      <c r="BF582" s="34" t="s">
        <v>4170</v>
      </c>
      <c r="BG582" s="34" t="s">
        <v>4170</v>
      </c>
      <c r="BH582" s="34" t="s">
        <v>4170</v>
      </c>
      <c r="BI582" s="34" t="s">
        <v>4881</v>
      </c>
      <c r="BJ582" s="34" t="s">
        <v>4170</v>
      </c>
      <c r="BR582" s="34" t="s">
        <v>1044</v>
      </c>
      <c r="BS582" s="34" t="s">
        <v>1044</v>
      </c>
      <c r="CR582" s="34" t="s">
        <v>3657</v>
      </c>
      <c r="CU582" s="34" t="s">
        <v>8267</v>
      </c>
      <c r="CV582" s="34" t="s">
        <v>6882</v>
      </c>
      <c r="CW582" s="34" t="s">
        <v>4226</v>
      </c>
      <c r="CX582" s="34" t="s">
        <v>4539</v>
      </c>
      <c r="CY582" s="34" t="s">
        <v>5446</v>
      </c>
      <c r="CZ582" s="34" t="s">
        <v>4560</v>
      </c>
      <c r="DA582" s="34" t="s">
        <v>4560</v>
      </c>
      <c r="DC582" s="34" t="s">
        <v>5096</v>
      </c>
      <c r="DF582" s="34" t="s">
        <v>5993</v>
      </c>
    </row>
    <row r="583" spans="1:110">
      <c r="A583" s="34" t="s">
        <v>6880</v>
      </c>
      <c r="B583" s="34" t="s">
        <v>4609</v>
      </c>
      <c r="C583" s="34">
        <v>4</v>
      </c>
      <c r="D583" s="34" t="s">
        <v>442</v>
      </c>
      <c r="E583" s="34" t="s">
        <v>4170</v>
      </c>
      <c r="F583" s="34" t="s">
        <v>4881</v>
      </c>
      <c r="G583" s="34" t="s">
        <v>4170</v>
      </c>
      <c r="H583" s="34" t="s">
        <v>4170</v>
      </c>
      <c r="I583" s="34" t="s">
        <v>4170</v>
      </c>
      <c r="J583" s="34" t="s">
        <v>4881</v>
      </c>
      <c r="K583" s="34" t="s">
        <v>4170</v>
      </c>
      <c r="L583" s="34" t="s">
        <v>4170</v>
      </c>
      <c r="N583" s="34" t="s">
        <v>3155</v>
      </c>
      <c r="O583" s="34" t="s">
        <v>4881</v>
      </c>
      <c r="P583" s="34" t="s">
        <v>4170</v>
      </c>
      <c r="Q583" s="34" t="s">
        <v>4170</v>
      </c>
      <c r="R583" s="34" t="s">
        <v>4170</v>
      </c>
      <c r="S583" s="34" t="s">
        <v>4170</v>
      </c>
      <c r="T583" s="34" t="s">
        <v>4170</v>
      </c>
      <c r="U583" s="34" t="s">
        <v>4170</v>
      </c>
      <c r="V583" s="34" t="s">
        <v>4170</v>
      </c>
      <c r="W583" s="34" t="s">
        <v>4170</v>
      </c>
      <c r="X583" s="34" t="s">
        <v>4170</v>
      </c>
      <c r="Y583" s="34" t="s">
        <v>4170</v>
      </c>
      <c r="Z583" s="34" t="s">
        <v>4170</v>
      </c>
      <c r="AB583" s="34" t="s">
        <v>3187</v>
      </c>
      <c r="AE583" s="34" t="s">
        <v>3256</v>
      </c>
      <c r="BR583" s="34" t="s">
        <v>1044</v>
      </c>
      <c r="BS583" s="34" t="s">
        <v>1041</v>
      </c>
      <c r="BT583" s="34" t="s">
        <v>1041</v>
      </c>
      <c r="BW583" s="34" t="s">
        <v>1041</v>
      </c>
      <c r="CQ583" s="34" t="s">
        <v>3642</v>
      </c>
      <c r="CR583" s="34" t="s">
        <v>3657</v>
      </c>
      <c r="CU583" s="34" t="s">
        <v>8268</v>
      </c>
      <c r="CV583" s="34" t="s">
        <v>6882</v>
      </c>
      <c r="CW583" s="34" t="s">
        <v>4226</v>
      </c>
      <c r="CX583" s="34" t="s">
        <v>4608</v>
      </c>
      <c r="CY583" s="34" t="s">
        <v>5450</v>
      </c>
      <c r="DE583" s="34" t="s">
        <v>4649</v>
      </c>
      <c r="DF583" s="34" t="s">
        <v>5993</v>
      </c>
    </row>
    <row r="584" spans="1:110">
      <c r="A584" s="34" t="s">
        <v>6880</v>
      </c>
      <c r="B584" s="34" t="s">
        <v>4848</v>
      </c>
      <c r="C584" s="34">
        <v>4</v>
      </c>
      <c r="D584" s="34" t="s">
        <v>440</v>
      </c>
      <c r="E584" s="34" t="s">
        <v>4881</v>
      </c>
      <c r="F584" s="34" t="s">
        <v>4170</v>
      </c>
      <c r="G584" s="34" t="s">
        <v>4170</v>
      </c>
      <c r="H584" s="34" t="s">
        <v>4170</v>
      </c>
      <c r="I584" s="34" t="s">
        <v>4881</v>
      </c>
      <c r="J584" s="34" t="s">
        <v>4170</v>
      </c>
      <c r="K584" s="34" t="s">
        <v>4170</v>
      </c>
      <c r="L584" s="34" t="s">
        <v>4170</v>
      </c>
      <c r="N584" s="34" t="s">
        <v>3155</v>
      </c>
      <c r="O584" s="34" t="s">
        <v>4881</v>
      </c>
      <c r="P584" s="34" t="s">
        <v>4170</v>
      </c>
      <c r="Q584" s="34" t="s">
        <v>4170</v>
      </c>
      <c r="R584" s="34" t="s">
        <v>4170</v>
      </c>
      <c r="S584" s="34" t="s">
        <v>4170</v>
      </c>
      <c r="T584" s="34" t="s">
        <v>4170</v>
      </c>
      <c r="U584" s="34" t="s">
        <v>4170</v>
      </c>
      <c r="V584" s="34" t="s">
        <v>4170</v>
      </c>
      <c r="W584" s="34" t="s">
        <v>4170</v>
      </c>
      <c r="X584" s="34" t="s">
        <v>4170</v>
      </c>
      <c r="Y584" s="34" t="s">
        <v>4170</v>
      </c>
      <c r="Z584" s="34" t="s">
        <v>4170</v>
      </c>
      <c r="AB584" s="34" t="s">
        <v>3187</v>
      </c>
      <c r="AE584" s="34" t="s">
        <v>3256</v>
      </c>
      <c r="BR584" s="34" t="s">
        <v>1041</v>
      </c>
      <c r="BS584" s="34" t="s">
        <v>1044</v>
      </c>
      <c r="CR584" s="34" t="s">
        <v>3657</v>
      </c>
      <c r="CU584" s="34" t="s">
        <v>8269</v>
      </c>
      <c r="CV584" s="34" t="s">
        <v>6882</v>
      </c>
      <c r="CW584" s="34" t="s">
        <v>4226</v>
      </c>
      <c r="CX584" s="34" t="s">
        <v>4608</v>
      </c>
      <c r="CY584" s="34" t="s">
        <v>5444</v>
      </c>
      <c r="DE584" s="34" t="s">
        <v>4649</v>
      </c>
      <c r="DF584" s="34" t="s">
        <v>5993</v>
      </c>
    </row>
    <row r="585" spans="1:110">
      <c r="A585" s="34" t="s">
        <v>6880</v>
      </c>
      <c r="B585" s="34" t="s">
        <v>4626</v>
      </c>
      <c r="C585" s="34">
        <v>42</v>
      </c>
      <c r="D585" s="34" t="s">
        <v>442</v>
      </c>
      <c r="E585" s="34" t="s">
        <v>4170</v>
      </c>
      <c r="F585" s="34" t="s">
        <v>4881</v>
      </c>
      <c r="G585" s="34" t="s">
        <v>4170</v>
      </c>
      <c r="H585" s="34" t="s">
        <v>4881</v>
      </c>
      <c r="I585" s="34" t="s">
        <v>4170</v>
      </c>
      <c r="J585" s="34" t="s">
        <v>4170</v>
      </c>
      <c r="K585" s="34" t="s">
        <v>4170</v>
      </c>
      <c r="L585" s="34" t="s">
        <v>4170</v>
      </c>
      <c r="M585" s="34" t="s">
        <v>1041</v>
      </c>
      <c r="N585" s="34" t="s">
        <v>3155</v>
      </c>
      <c r="O585" s="34" t="s">
        <v>4881</v>
      </c>
      <c r="P585" s="34" t="s">
        <v>4170</v>
      </c>
      <c r="Q585" s="34" t="s">
        <v>4170</v>
      </c>
      <c r="R585" s="34" t="s">
        <v>4170</v>
      </c>
      <c r="S585" s="34" t="s">
        <v>4170</v>
      </c>
      <c r="T585" s="34" t="s">
        <v>4170</v>
      </c>
      <c r="U585" s="34" t="s">
        <v>4170</v>
      </c>
      <c r="V585" s="34" t="s">
        <v>4170</v>
      </c>
      <c r="W585" s="34" t="s">
        <v>4170</v>
      </c>
      <c r="X585" s="34" t="s">
        <v>4170</v>
      </c>
      <c r="Y585" s="34" t="s">
        <v>4170</v>
      </c>
      <c r="Z585" s="34" t="s">
        <v>4170</v>
      </c>
      <c r="AB585" s="34" t="s">
        <v>3187</v>
      </c>
      <c r="AD585" s="34" t="s">
        <v>3247</v>
      </c>
      <c r="AG585" s="34" t="s">
        <v>3291</v>
      </c>
      <c r="AH585" s="34" t="s">
        <v>1041</v>
      </c>
      <c r="AI585" s="34" t="s">
        <v>1044</v>
      </c>
      <c r="AJ585" s="34" t="s">
        <v>1044</v>
      </c>
      <c r="AQ585" s="34" t="s">
        <v>3375</v>
      </c>
      <c r="AS585" s="34" t="s">
        <v>3423</v>
      </c>
      <c r="AU585" s="34" t="s">
        <v>3432</v>
      </c>
      <c r="AV585" s="34" t="s">
        <v>154</v>
      </c>
      <c r="AW585" s="34" t="s">
        <v>3464</v>
      </c>
      <c r="AX585" s="34" t="s">
        <v>3473</v>
      </c>
      <c r="AY585" s="34" t="s">
        <v>3253</v>
      </c>
      <c r="BB585" s="34" t="s">
        <v>3557</v>
      </c>
      <c r="BC585" s="34" t="s">
        <v>4170</v>
      </c>
      <c r="BD585" s="34" t="s">
        <v>4170</v>
      </c>
      <c r="BE585" s="34" t="s">
        <v>4170</v>
      </c>
      <c r="BF585" s="34" t="s">
        <v>4170</v>
      </c>
      <c r="BG585" s="34" t="s">
        <v>4170</v>
      </c>
      <c r="BH585" s="34" t="s">
        <v>4170</v>
      </c>
      <c r="BI585" s="34" t="s">
        <v>4881</v>
      </c>
      <c r="BJ585" s="34" t="s">
        <v>4170</v>
      </c>
      <c r="BR585" s="34" t="s">
        <v>1044</v>
      </c>
      <c r="BS585" s="34" t="s">
        <v>1044</v>
      </c>
      <c r="CR585" s="34" t="s">
        <v>3657</v>
      </c>
      <c r="CU585" s="34" t="s">
        <v>8270</v>
      </c>
      <c r="CV585" s="34" t="s">
        <v>6882</v>
      </c>
      <c r="CW585" s="34" t="s">
        <v>4226</v>
      </c>
      <c r="CX585" s="34" t="s">
        <v>4542</v>
      </c>
      <c r="CY585" s="34" t="s">
        <v>5453</v>
      </c>
      <c r="DA585" s="34" t="s">
        <v>4556</v>
      </c>
      <c r="DC585" s="34" t="s">
        <v>5096</v>
      </c>
      <c r="DF585" s="34" t="s">
        <v>5993</v>
      </c>
    </row>
    <row r="586" spans="1:110">
      <c r="A586" s="34" t="s">
        <v>6883</v>
      </c>
      <c r="B586" s="34" t="s">
        <v>4881</v>
      </c>
      <c r="C586" s="34">
        <v>30</v>
      </c>
      <c r="D586" s="34" t="s">
        <v>440</v>
      </c>
      <c r="E586" s="34" t="s">
        <v>4881</v>
      </c>
      <c r="F586" s="34" t="s">
        <v>4170</v>
      </c>
      <c r="G586" s="34" t="s">
        <v>4881</v>
      </c>
      <c r="H586" s="34" t="s">
        <v>4170</v>
      </c>
      <c r="I586" s="34" t="s">
        <v>4170</v>
      </c>
      <c r="J586" s="34" t="s">
        <v>4170</v>
      </c>
      <c r="K586" s="34" t="s">
        <v>4170</v>
      </c>
      <c r="L586" s="34" t="s">
        <v>4881</v>
      </c>
      <c r="M586" s="34" t="s">
        <v>1041</v>
      </c>
      <c r="N586" s="34" t="s">
        <v>3155</v>
      </c>
      <c r="O586" s="34" t="s">
        <v>4881</v>
      </c>
      <c r="P586" s="34" t="s">
        <v>4170</v>
      </c>
      <c r="Q586" s="34" t="s">
        <v>4170</v>
      </c>
      <c r="R586" s="34" t="s">
        <v>4170</v>
      </c>
      <c r="S586" s="34" t="s">
        <v>4170</v>
      </c>
      <c r="T586" s="34" t="s">
        <v>4170</v>
      </c>
      <c r="U586" s="34" t="s">
        <v>4170</v>
      </c>
      <c r="V586" s="34" t="s">
        <v>4170</v>
      </c>
      <c r="W586" s="34" t="s">
        <v>4170</v>
      </c>
      <c r="X586" s="34" t="s">
        <v>4170</v>
      </c>
      <c r="Y586" s="34" t="s">
        <v>4170</v>
      </c>
      <c r="Z586" s="34" t="s">
        <v>4170</v>
      </c>
      <c r="AB586" s="34" t="s">
        <v>3187</v>
      </c>
      <c r="AD586" s="34" t="s">
        <v>3247</v>
      </c>
      <c r="AG586" s="34" t="s">
        <v>3309</v>
      </c>
      <c r="AH586" s="34" t="s">
        <v>1044</v>
      </c>
      <c r="AI586" s="34" t="s">
        <v>1044</v>
      </c>
      <c r="AJ586" s="34" t="s">
        <v>1044</v>
      </c>
      <c r="AK586" s="34" t="s">
        <v>1044</v>
      </c>
      <c r="AM586" s="34" t="s">
        <v>1044</v>
      </c>
      <c r="AN586" s="34" t="s">
        <v>3335</v>
      </c>
      <c r="AP586" s="34" t="s">
        <v>1044</v>
      </c>
      <c r="AY586" s="34" t="s">
        <v>3487</v>
      </c>
      <c r="BA586" s="34" t="s">
        <v>1044</v>
      </c>
      <c r="BB586" s="34" t="s">
        <v>3557</v>
      </c>
      <c r="BC586" s="34" t="s">
        <v>4170</v>
      </c>
      <c r="BD586" s="34" t="s">
        <v>4170</v>
      </c>
      <c r="BE586" s="34" t="s">
        <v>4170</v>
      </c>
      <c r="BF586" s="34" t="s">
        <v>4170</v>
      </c>
      <c r="BG586" s="34" t="s">
        <v>4170</v>
      </c>
      <c r="BH586" s="34" t="s">
        <v>4170</v>
      </c>
      <c r="BI586" s="34" t="s">
        <v>4881</v>
      </c>
      <c r="BJ586" s="34" t="s">
        <v>4170</v>
      </c>
      <c r="BR586" s="34" t="s">
        <v>1044</v>
      </c>
      <c r="BS586" s="34" t="s">
        <v>1044</v>
      </c>
      <c r="CR586" s="34" t="s">
        <v>3657</v>
      </c>
      <c r="CU586" s="34" t="s">
        <v>8271</v>
      </c>
      <c r="CV586" s="34" t="s">
        <v>6884</v>
      </c>
      <c r="CW586" s="34" t="s">
        <v>4226</v>
      </c>
      <c r="CX586" s="34" t="s">
        <v>4539</v>
      </c>
      <c r="CY586" s="34" t="s">
        <v>5446</v>
      </c>
      <c r="CZ586" s="34" t="s">
        <v>4560</v>
      </c>
      <c r="DA586" s="34" t="s">
        <v>4560</v>
      </c>
      <c r="DC586" s="34" t="s">
        <v>5096</v>
      </c>
    </row>
    <row r="587" spans="1:110">
      <c r="A587" s="34" t="s">
        <v>6883</v>
      </c>
      <c r="B587" s="34" t="s">
        <v>4609</v>
      </c>
      <c r="C587" s="34">
        <v>3</v>
      </c>
      <c r="D587" s="34" t="s">
        <v>442</v>
      </c>
      <c r="E587" s="34" t="s">
        <v>4170</v>
      </c>
      <c r="F587" s="34" t="s">
        <v>4881</v>
      </c>
      <c r="G587" s="34" t="s">
        <v>4170</v>
      </c>
      <c r="H587" s="34" t="s">
        <v>4170</v>
      </c>
      <c r="I587" s="34" t="s">
        <v>4170</v>
      </c>
      <c r="J587" s="34" t="s">
        <v>4881</v>
      </c>
      <c r="K587" s="34" t="s">
        <v>4170</v>
      </c>
      <c r="L587" s="34" t="s">
        <v>4170</v>
      </c>
      <c r="N587" s="34" t="s">
        <v>3155</v>
      </c>
      <c r="O587" s="34" t="s">
        <v>4881</v>
      </c>
      <c r="P587" s="34" t="s">
        <v>4170</v>
      </c>
      <c r="Q587" s="34" t="s">
        <v>4170</v>
      </c>
      <c r="R587" s="34" t="s">
        <v>4170</v>
      </c>
      <c r="S587" s="34" t="s">
        <v>4170</v>
      </c>
      <c r="T587" s="34" t="s">
        <v>4170</v>
      </c>
      <c r="U587" s="34" t="s">
        <v>4170</v>
      </c>
      <c r="V587" s="34" t="s">
        <v>4170</v>
      </c>
      <c r="W587" s="34" t="s">
        <v>4170</v>
      </c>
      <c r="X587" s="34" t="s">
        <v>4170</v>
      </c>
      <c r="Y587" s="34" t="s">
        <v>4170</v>
      </c>
      <c r="Z587" s="34" t="s">
        <v>4170</v>
      </c>
      <c r="AB587" s="34" t="s">
        <v>3187</v>
      </c>
      <c r="AE587" s="34" t="s">
        <v>3256</v>
      </c>
      <c r="BR587" s="34" t="s">
        <v>1044</v>
      </c>
      <c r="BS587" s="34" t="s">
        <v>1044</v>
      </c>
      <c r="CR587" s="34" t="s">
        <v>3657</v>
      </c>
      <c r="CU587" s="34" t="s">
        <v>8272</v>
      </c>
      <c r="CV587" s="34" t="s">
        <v>6884</v>
      </c>
      <c r="CW587" s="34" t="s">
        <v>4226</v>
      </c>
      <c r="CX587" s="34" t="s">
        <v>4608</v>
      </c>
      <c r="CY587" s="34" t="s">
        <v>5450</v>
      </c>
      <c r="DE587" s="34" t="s">
        <v>4649</v>
      </c>
    </row>
    <row r="588" spans="1:110">
      <c r="A588" s="34" t="s">
        <v>6883</v>
      </c>
      <c r="B588" s="34" t="s">
        <v>4848</v>
      </c>
      <c r="C588" s="34">
        <v>6</v>
      </c>
      <c r="D588" s="34" t="s">
        <v>442</v>
      </c>
      <c r="E588" s="34" t="s">
        <v>4170</v>
      </c>
      <c r="F588" s="34" t="s">
        <v>4881</v>
      </c>
      <c r="G588" s="34" t="s">
        <v>4170</v>
      </c>
      <c r="H588" s="34" t="s">
        <v>4170</v>
      </c>
      <c r="I588" s="34" t="s">
        <v>4170</v>
      </c>
      <c r="J588" s="34" t="s">
        <v>4881</v>
      </c>
      <c r="K588" s="34" t="s">
        <v>4170</v>
      </c>
      <c r="L588" s="34" t="s">
        <v>4170</v>
      </c>
      <c r="N588" s="34" t="s">
        <v>3155</v>
      </c>
      <c r="O588" s="34" t="s">
        <v>4881</v>
      </c>
      <c r="P588" s="34" t="s">
        <v>4170</v>
      </c>
      <c r="Q588" s="34" t="s">
        <v>4170</v>
      </c>
      <c r="R588" s="34" t="s">
        <v>4170</v>
      </c>
      <c r="S588" s="34" t="s">
        <v>4170</v>
      </c>
      <c r="T588" s="34" t="s">
        <v>4170</v>
      </c>
      <c r="U588" s="34" t="s">
        <v>4170</v>
      </c>
      <c r="V588" s="34" t="s">
        <v>4170</v>
      </c>
      <c r="W588" s="34" t="s">
        <v>4170</v>
      </c>
      <c r="X588" s="34" t="s">
        <v>4170</v>
      </c>
      <c r="Y588" s="34" t="s">
        <v>4170</v>
      </c>
      <c r="Z588" s="34" t="s">
        <v>4170</v>
      </c>
      <c r="AB588" s="34" t="s">
        <v>3187</v>
      </c>
      <c r="AE588" s="34" t="s">
        <v>3256</v>
      </c>
      <c r="BB588" s="34" t="s">
        <v>3557</v>
      </c>
      <c r="BC588" s="34" t="s">
        <v>4170</v>
      </c>
      <c r="BD588" s="34" t="s">
        <v>4170</v>
      </c>
      <c r="BE588" s="34" t="s">
        <v>4170</v>
      </c>
      <c r="BF588" s="34" t="s">
        <v>4170</v>
      </c>
      <c r="BG588" s="34" t="s">
        <v>4170</v>
      </c>
      <c r="BH588" s="34" t="s">
        <v>4170</v>
      </c>
      <c r="BI588" s="34" t="s">
        <v>4881</v>
      </c>
      <c r="BJ588" s="34" t="s">
        <v>4170</v>
      </c>
      <c r="BR588" s="34" t="s">
        <v>1044</v>
      </c>
      <c r="BS588" s="34" t="s">
        <v>1044</v>
      </c>
      <c r="CR588" s="34" t="s">
        <v>3657</v>
      </c>
      <c r="CU588" s="34" t="s">
        <v>8273</v>
      </c>
      <c r="CV588" s="34" t="s">
        <v>6884</v>
      </c>
      <c r="CW588" s="34" t="s">
        <v>4226</v>
      </c>
      <c r="CX588" s="34" t="s">
        <v>4619</v>
      </c>
      <c r="CY588" s="34" t="s">
        <v>5454</v>
      </c>
      <c r="DC588" s="34" t="s">
        <v>5096</v>
      </c>
      <c r="DE588" s="34" t="s">
        <v>4649</v>
      </c>
    </row>
    <row r="589" spans="1:110">
      <c r="A589" s="34" t="s">
        <v>6883</v>
      </c>
      <c r="B589" s="34" t="s">
        <v>4626</v>
      </c>
      <c r="C589" s="34">
        <v>30</v>
      </c>
      <c r="D589" s="34" t="s">
        <v>442</v>
      </c>
      <c r="E589" s="34" t="s">
        <v>4170</v>
      </c>
      <c r="F589" s="34" t="s">
        <v>4881</v>
      </c>
      <c r="G589" s="34" t="s">
        <v>4170</v>
      </c>
      <c r="H589" s="34" t="s">
        <v>4881</v>
      </c>
      <c r="I589" s="34" t="s">
        <v>4170</v>
      </c>
      <c r="J589" s="34" t="s">
        <v>4170</v>
      </c>
      <c r="K589" s="34" t="s">
        <v>4170</v>
      </c>
      <c r="L589" s="34" t="s">
        <v>4170</v>
      </c>
      <c r="M589" s="34" t="s">
        <v>1041</v>
      </c>
      <c r="N589" s="34" t="s">
        <v>3155</v>
      </c>
      <c r="O589" s="34" t="s">
        <v>4881</v>
      </c>
      <c r="P589" s="34" t="s">
        <v>4170</v>
      </c>
      <c r="Q589" s="34" t="s">
        <v>4170</v>
      </c>
      <c r="R589" s="34" t="s">
        <v>4170</v>
      </c>
      <c r="S589" s="34" t="s">
        <v>4170</v>
      </c>
      <c r="T589" s="34" t="s">
        <v>4170</v>
      </c>
      <c r="U589" s="34" t="s">
        <v>4170</v>
      </c>
      <c r="V589" s="34" t="s">
        <v>4170</v>
      </c>
      <c r="W589" s="34" t="s">
        <v>4170</v>
      </c>
      <c r="X589" s="34" t="s">
        <v>4170</v>
      </c>
      <c r="Y589" s="34" t="s">
        <v>4170</v>
      </c>
      <c r="Z589" s="34" t="s">
        <v>4170</v>
      </c>
      <c r="AB589" s="34" t="s">
        <v>3187</v>
      </c>
      <c r="AD589" s="34" t="s">
        <v>3241</v>
      </c>
      <c r="AG589" s="34" t="s">
        <v>3297</v>
      </c>
      <c r="AH589" s="34" t="s">
        <v>1044</v>
      </c>
      <c r="AI589" s="34" t="s">
        <v>1044</v>
      </c>
      <c r="AJ589" s="34" t="s">
        <v>1044</v>
      </c>
      <c r="AK589" s="34" t="s">
        <v>1041</v>
      </c>
      <c r="AL589" s="34" t="s">
        <v>452</v>
      </c>
      <c r="AQ589" s="34" t="s">
        <v>3372</v>
      </c>
      <c r="AS589" s="34" t="s">
        <v>3423</v>
      </c>
      <c r="AU589" s="34" t="s">
        <v>3432</v>
      </c>
      <c r="AV589" s="34" t="s">
        <v>154</v>
      </c>
      <c r="AW589" s="34" t="s">
        <v>3467</v>
      </c>
      <c r="AX589" s="34" t="s">
        <v>3476</v>
      </c>
      <c r="AY589" s="34" t="s">
        <v>3487</v>
      </c>
      <c r="BB589" s="34" t="s">
        <v>3557</v>
      </c>
      <c r="BC589" s="34" t="s">
        <v>4170</v>
      </c>
      <c r="BD589" s="34" t="s">
        <v>4170</v>
      </c>
      <c r="BE589" s="34" t="s">
        <v>4170</v>
      </c>
      <c r="BF589" s="34" t="s">
        <v>4170</v>
      </c>
      <c r="BG589" s="34" t="s">
        <v>4170</v>
      </c>
      <c r="BH589" s="34" t="s">
        <v>4170</v>
      </c>
      <c r="BI589" s="34" t="s">
        <v>4881</v>
      </c>
      <c r="BJ589" s="34" t="s">
        <v>4170</v>
      </c>
      <c r="BR589" s="34" t="s">
        <v>1044</v>
      </c>
      <c r="BS589" s="34" t="s">
        <v>1044</v>
      </c>
      <c r="CR589" s="34" t="s">
        <v>3657</v>
      </c>
      <c r="CU589" s="34" t="s">
        <v>8274</v>
      </c>
      <c r="CV589" s="34" t="s">
        <v>6884</v>
      </c>
      <c r="CW589" s="34" t="s">
        <v>4226</v>
      </c>
      <c r="CX589" s="34" t="s">
        <v>4539</v>
      </c>
      <c r="CY589" s="34" t="s">
        <v>5452</v>
      </c>
      <c r="DA589" s="34" t="s">
        <v>4556</v>
      </c>
      <c r="DC589" s="34" t="s">
        <v>5096</v>
      </c>
    </row>
    <row r="590" spans="1:110">
      <c r="A590" s="34" t="s">
        <v>6885</v>
      </c>
      <c r="B590" s="34" t="s">
        <v>4881</v>
      </c>
      <c r="C590" s="34">
        <v>30</v>
      </c>
      <c r="D590" s="34" t="s">
        <v>440</v>
      </c>
      <c r="E590" s="34" t="s">
        <v>4881</v>
      </c>
      <c r="F590" s="34" t="s">
        <v>4170</v>
      </c>
      <c r="G590" s="34" t="s">
        <v>4881</v>
      </c>
      <c r="H590" s="34" t="s">
        <v>4170</v>
      </c>
      <c r="I590" s="34" t="s">
        <v>4170</v>
      </c>
      <c r="J590" s="34" t="s">
        <v>4170</v>
      </c>
      <c r="K590" s="34" t="s">
        <v>4170</v>
      </c>
      <c r="L590" s="34" t="s">
        <v>4881</v>
      </c>
      <c r="M590" s="34" t="s">
        <v>1041</v>
      </c>
      <c r="N590" s="34" t="s">
        <v>3155</v>
      </c>
      <c r="O590" s="34" t="s">
        <v>4881</v>
      </c>
      <c r="P590" s="34" t="s">
        <v>4170</v>
      </c>
      <c r="Q590" s="34" t="s">
        <v>4170</v>
      </c>
      <c r="R590" s="34" t="s">
        <v>4170</v>
      </c>
      <c r="S590" s="34" t="s">
        <v>4170</v>
      </c>
      <c r="T590" s="34" t="s">
        <v>4170</v>
      </c>
      <c r="U590" s="34" t="s">
        <v>4170</v>
      </c>
      <c r="V590" s="34" t="s">
        <v>4170</v>
      </c>
      <c r="W590" s="34" t="s">
        <v>4170</v>
      </c>
      <c r="X590" s="34" t="s">
        <v>4170</v>
      </c>
      <c r="Y590" s="34" t="s">
        <v>4170</v>
      </c>
      <c r="Z590" s="34" t="s">
        <v>4170</v>
      </c>
      <c r="AB590" s="34" t="s">
        <v>3187</v>
      </c>
      <c r="AD590" s="34" t="s">
        <v>3244</v>
      </c>
      <c r="AG590" s="34" t="s">
        <v>3291</v>
      </c>
      <c r="AH590" s="34" t="s">
        <v>1041</v>
      </c>
      <c r="AI590" s="34" t="s">
        <v>1044</v>
      </c>
      <c r="AJ590" s="34" t="s">
        <v>1044</v>
      </c>
      <c r="AQ590" s="34" t="s">
        <v>3390</v>
      </c>
      <c r="AS590" s="34" t="s">
        <v>3409</v>
      </c>
      <c r="AU590" s="34" t="s">
        <v>3435</v>
      </c>
      <c r="AV590" s="34" t="s">
        <v>154</v>
      </c>
      <c r="AW590" s="34" t="s">
        <v>3452</v>
      </c>
      <c r="AX590" s="34" t="s">
        <v>3476</v>
      </c>
      <c r="AY590" s="34" t="s">
        <v>3487</v>
      </c>
      <c r="BB590" s="34" t="s">
        <v>3557</v>
      </c>
      <c r="BC590" s="34" t="s">
        <v>4170</v>
      </c>
      <c r="BD590" s="34" t="s">
        <v>4170</v>
      </c>
      <c r="BE590" s="34" t="s">
        <v>4170</v>
      </c>
      <c r="BF590" s="34" t="s">
        <v>4170</v>
      </c>
      <c r="BG590" s="34" t="s">
        <v>4170</v>
      </c>
      <c r="BH590" s="34" t="s">
        <v>4170</v>
      </c>
      <c r="BI590" s="34" t="s">
        <v>4881</v>
      </c>
      <c r="BJ590" s="34" t="s">
        <v>4170</v>
      </c>
      <c r="BR590" s="34" t="s">
        <v>1044</v>
      </c>
      <c r="BS590" s="34" t="s">
        <v>1044</v>
      </c>
      <c r="CR590" s="34" t="s">
        <v>3654</v>
      </c>
      <c r="CU590" s="34" t="s">
        <v>8275</v>
      </c>
      <c r="CV590" s="34" t="s">
        <v>6886</v>
      </c>
      <c r="CW590" s="34" t="s">
        <v>4226</v>
      </c>
      <c r="CX590" s="34" t="s">
        <v>4539</v>
      </c>
      <c r="CY590" s="34" t="s">
        <v>5446</v>
      </c>
      <c r="CZ590" s="34" t="s">
        <v>4556</v>
      </c>
      <c r="DA590" s="34" t="s">
        <v>4556</v>
      </c>
      <c r="DC590" s="34" t="s">
        <v>5096</v>
      </c>
      <c r="DF590" s="34" t="s">
        <v>5992</v>
      </c>
    </row>
    <row r="591" spans="1:110">
      <c r="A591" s="34" t="s">
        <v>6887</v>
      </c>
      <c r="B591" s="34" t="s">
        <v>4881</v>
      </c>
      <c r="C591" s="34">
        <v>71</v>
      </c>
      <c r="D591" s="34" t="s">
        <v>442</v>
      </c>
      <c r="E591" s="34" t="s">
        <v>4170</v>
      </c>
      <c r="F591" s="34" t="s">
        <v>4881</v>
      </c>
      <c r="G591" s="34" t="s">
        <v>4170</v>
      </c>
      <c r="H591" s="34" t="s">
        <v>4881</v>
      </c>
      <c r="I591" s="34" t="s">
        <v>4170</v>
      </c>
      <c r="J591" s="34" t="s">
        <v>4170</v>
      </c>
      <c r="K591" s="34" t="s">
        <v>4170</v>
      </c>
      <c r="L591" s="34" t="s">
        <v>4170</v>
      </c>
      <c r="M591" s="34" t="s">
        <v>1041</v>
      </c>
      <c r="N591" s="34" t="s">
        <v>3155</v>
      </c>
      <c r="O591" s="34" t="s">
        <v>4881</v>
      </c>
      <c r="P591" s="34" t="s">
        <v>4170</v>
      </c>
      <c r="Q591" s="34" t="s">
        <v>4170</v>
      </c>
      <c r="R591" s="34" t="s">
        <v>4170</v>
      </c>
      <c r="S591" s="34" t="s">
        <v>4170</v>
      </c>
      <c r="T591" s="34" t="s">
        <v>4170</v>
      </c>
      <c r="U591" s="34" t="s">
        <v>4170</v>
      </c>
      <c r="V591" s="34" t="s">
        <v>4170</v>
      </c>
      <c r="W591" s="34" t="s">
        <v>4170</v>
      </c>
      <c r="X591" s="34" t="s">
        <v>4170</v>
      </c>
      <c r="Y591" s="34" t="s">
        <v>4170</v>
      </c>
      <c r="Z591" s="34" t="s">
        <v>4170</v>
      </c>
      <c r="AB591" s="34" t="s">
        <v>3187</v>
      </c>
      <c r="AD591" s="34" t="s">
        <v>3244</v>
      </c>
      <c r="AG591" s="34" t="s">
        <v>3312</v>
      </c>
      <c r="AH591" s="34" t="s">
        <v>1044</v>
      </c>
      <c r="AI591" s="34" t="s">
        <v>1044</v>
      </c>
      <c r="AJ591" s="34" t="s">
        <v>1044</v>
      </c>
      <c r="AK591" s="34" t="s">
        <v>1044</v>
      </c>
      <c r="AM591" s="34" t="s">
        <v>1044</v>
      </c>
      <c r="AN591" s="34" t="s">
        <v>3312</v>
      </c>
      <c r="AP591" s="34" t="s">
        <v>1044</v>
      </c>
      <c r="AY591" s="34" t="s">
        <v>3487</v>
      </c>
      <c r="BA591" s="34" t="s">
        <v>1044</v>
      </c>
      <c r="BB591" s="34" t="s">
        <v>3557</v>
      </c>
      <c r="BC591" s="34" t="s">
        <v>4170</v>
      </c>
      <c r="BD591" s="34" t="s">
        <v>4170</v>
      </c>
      <c r="BE591" s="34" t="s">
        <v>4170</v>
      </c>
      <c r="BF591" s="34" t="s">
        <v>4170</v>
      </c>
      <c r="BG591" s="34" t="s">
        <v>4170</v>
      </c>
      <c r="BH591" s="34" t="s">
        <v>4170</v>
      </c>
      <c r="BI591" s="34" t="s">
        <v>4881</v>
      </c>
      <c r="BJ591" s="34" t="s">
        <v>4170</v>
      </c>
      <c r="BR591" s="34" t="s">
        <v>1041</v>
      </c>
      <c r="BS591" s="34" t="s">
        <v>1044</v>
      </c>
      <c r="CR591" s="34" t="s">
        <v>3657</v>
      </c>
      <c r="CU591" s="34" t="s">
        <v>8276</v>
      </c>
      <c r="CV591" s="34" t="s">
        <v>6888</v>
      </c>
      <c r="CW591" s="34" t="s">
        <v>4226</v>
      </c>
      <c r="CX591" s="34" t="s">
        <v>4546</v>
      </c>
      <c r="CY591" s="34" t="s">
        <v>5455</v>
      </c>
      <c r="CZ591" s="34" t="s">
        <v>4560</v>
      </c>
      <c r="DA591" s="34" t="s">
        <v>4560</v>
      </c>
      <c r="DC591" s="34" t="s">
        <v>5096</v>
      </c>
      <c r="DF591" s="34" t="s">
        <v>5992</v>
      </c>
    </row>
    <row r="592" spans="1:110">
      <c r="A592" s="34" t="s">
        <v>6887</v>
      </c>
      <c r="B592" s="34" t="s">
        <v>4609</v>
      </c>
      <c r="C592" s="34">
        <v>49</v>
      </c>
      <c r="D592" s="34" t="s">
        <v>440</v>
      </c>
      <c r="E592" s="34" t="s">
        <v>4881</v>
      </c>
      <c r="F592" s="34" t="s">
        <v>4170</v>
      </c>
      <c r="G592" s="34" t="s">
        <v>4881</v>
      </c>
      <c r="H592" s="34" t="s">
        <v>4170</v>
      </c>
      <c r="I592" s="34" t="s">
        <v>4170</v>
      </c>
      <c r="J592" s="34" t="s">
        <v>4170</v>
      </c>
      <c r="K592" s="34" t="s">
        <v>4170</v>
      </c>
      <c r="L592" s="34" t="s">
        <v>4881</v>
      </c>
      <c r="M592" s="34" t="s">
        <v>1041</v>
      </c>
      <c r="N592" s="34" t="s">
        <v>3158</v>
      </c>
      <c r="O592" s="34" t="s">
        <v>4170</v>
      </c>
      <c r="P592" s="34" t="s">
        <v>4881</v>
      </c>
      <c r="Q592" s="34" t="s">
        <v>4170</v>
      </c>
      <c r="R592" s="34" t="s">
        <v>4170</v>
      </c>
      <c r="S592" s="34" t="s">
        <v>4170</v>
      </c>
      <c r="T592" s="34" t="s">
        <v>4170</v>
      </c>
      <c r="U592" s="34" t="s">
        <v>4170</v>
      </c>
      <c r="V592" s="34" t="s">
        <v>4170</v>
      </c>
      <c r="W592" s="34" t="s">
        <v>4170</v>
      </c>
      <c r="X592" s="34" t="s">
        <v>4170</v>
      </c>
      <c r="Y592" s="34" t="s">
        <v>4170</v>
      </c>
      <c r="Z592" s="34" t="s">
        <v>4170</v>
      </c>
      <c r="AB592" s="34" t="s">
        <v>3187</v>
      </c>
      <c r="AD592" s="34" t="s">
        <v>3244</v>
      </c>
      <c r="AG592" s="34" t="s">
        <v>3300</v>
      </c>
      <c r="AH592" s="34" t="s">
        <v>1044</v>
      </c>
      <c r="AI592" s="34" t="s">
        <v>1044</v>
      </c>
      <c r="AJ592" s="34" t="s">
        <v>1044</v>
      </c>
      <c r="AK592" s="34" t="s">
        <v>1044</v>
      </c>
      <c r="AM592" s="34" t="s">
        <v>1041</v>
      </c>
      <c r="AP592" s="34" t="s">
        <v>1041</v>
      </c>
      <c r="AY592" s="34" t="s">
        <v>3493</v>
      </c>
      <c r="BA592" s="34" t="s">
        <v>1044</v>
      </c>
      <c r="BB592" s="34" t="s">
        <v>3557</v>
      </c>
      <c r="BC592" s="34" t="s">
        <v>4170</v>
      </c>
      <c r="BD592" s="34" t="s">
        <v>4170</v>
      </c>
      <c r="BE592" s="34" t="s">
        <v>4170</v>
      </c>
      <c r="BF592" s="34" t="s">
        <v>4170</v>
      </c>
      <c r="BG592" s="34" t="s">
        <v>4170</v>
      </c>
      <c r="BH592" s="34" t="s">
        <v>4170</v>
      </c>
      <c r="BI592" s="34" t="s">
        <v>4881</v>
      </c>
      <c r="BJ592" s="34" t="s">
        <v>4170</v>
      </c>
      <c r="BR592" s="34" t="s">
        <v>1044</v>
      </c>
      <c r="BS592" s="34" t="s">
        <v>1044</v>
      </c>
      <c r="CR592" s="34" t="s">
        <v>3657</v>
      </c>
      <c r="CU592" s="34" t="s">
        <v>8277</v>
      </c>
      <c r="CV592" s="34" t="s">
        <v>6888</v>
      </c>
      <c r="CW592" s="34" t="s">
        <v>4226</v>
      </c>
      <c r="CX592" s="34" t="s">
        <v>4542</v>
      </c>
      <c r="CY592" s="34" t="s">
        <v>5447</v>
      </c>
      <c r="DA592" s="34" t="s">
        <v>3302</v>
      </c>
      <c r="DC592" s="34" t="s">
        <v>5096</v>
      </c>
      <c r="DF592" s="34" t="s">
        <v>5992</v>
      </c>
    </row>
    <row r="593" spans="1:110">
      <c r="A593" s="34" t="s">
        <v>6889</v>
      </c>
      <c r="B593" s="34" t="s">
        <v>4881</v>
      </c>
      <c r="C593" s="34">
        <v>64</v>
      </c>
      <c r="D593" s="34" t="s">
        <v>440</v>
      </c>
      <c r="E593" s="34" t="s">
        <v>4881</v>
      </c>
      <c r="F593" s="34" t="s">
        <v>4170</v>
      </c>
      <c r="G593" s="34" t="s">
        <v>4881</v>
      </c>
      <c r="H593" s="34" t="s">
        <v>4170</v>
      </c>
      <c r="I593" s="34" t="s">
        <v>4170</v>
      </c>
      <c r="J593" s="34" t="s">
        <v>4170</v>
      </c>
      <c r="K593" s="34" t="s">
        <v>4170</v>
      </c>
      <c r="L593" s="34" t="s">
        <v>4170</v>
      </c>
      <c r="M593" s="34" t="s">
        <v>1041</v>
      </c>
      <c r="N593" s="34" t="s">
        <v>3155</v>
      </c>
      <c r="O593" s="34" t="s">
        <v>4881</v>
      </c>
      <c r="P593" s="34" t="s">
        <v>4170</v>
      </c>
      <c r="Q593" s="34" t="s">
        <v>4170</v>
      </c>
      <c r="R593" s="34" t="s">
        <v>4170</v>
      </c>
      <c r="S593" s="34" t="s">
        <v>4170</v>
      </c>
      <c r="T593" s="34" t="s">
        <v>4170</v>
      </c>
      <c r="U593" s="34" t="s">
        <v>4170</v>
      </c>
      <c r="V593" s="34" t="s">
        <v>4170</v>
      </c>
      <c r="W593" s="34" t="s">
        <v>4170</v>
      </c>
      <c r="X593" s="34" t="s">
        <v>4170</v>
      </c>
      <c r="Y593" s="34" t="s">
        <v>4170</v>
      </c>
      <c r="Z593" s="34" t="s">
        <v>4170</v>
      </c>
      <c r="AB593" s="34" t="s">
        <v>3187</v>
      </c>
      <c r="AD593" s="34" t="s">
        <v>3244</v>
      </c>
      <c r="AG593" s="34" t="s">
        <v>3291</v>
      </c>
      <c r="AH593" s="34" t="s">
        <v>1041</v>
      </c>
      <c r="AI593" s="34" t="s">
        <v>1044</v>
      </c>
      <c r="AJ593" s="34" t="s">
        <v>1044</v>
      </c>
      <c r="AQ593" s="34" t="s">
        <v>3390</v>
      </c>
      <c r="AS593" s="34" t="s">
        <v>3409</v>
      </c>
      <c r="AU593" s="34" t="s">
        <v>3432</v>
      </c>
      <c r="AV593" s="34" t="s">
        <v>154</v>
      </c>
      <c r="AW593" s="34" t="s">
        <v>3452</v>
      </c>
      <c r="AX593" s="34" t="s">
        <v>3476</v>
      </c>
      <c r="AY593" s="34" t="s">
        <v>3253</v>
      </c>
      <c r="BB593" s="34" t="s">
        <v>3539</v>
      </c>
      <c r="BC593" s="34" t="s">
        <v>4881</v>
      </c>
      <c r="BD593" s="34" t="s">
        <v>4170</v>
      </c>
      <c r="BE593" s="34" t="s">
        <v>4170</v>
      </c>
      <c r="BF593" s="34" t="s">
        <v>4170</v>
      </c>
      <c r="BG593" s="34" t="s">
        <v>4170</v>
      </c>
      <c r="BH593" s="34" t="s">
        <v>4170</v>
      </c>
      <c r="BI593" s="34" t="s">
        <v>4170</v>
      </c>
      <c r="BJ593" s="34" t="s">
        <v>4170</v>
      </c>
      <c r="BK593" s="34" t="s">
        <v>3561</v>
      </c>
      <c r="BQ593" s="34" t="s">
        <v>1044</v>
      </c>
      <c r="BR593" s="34" t="s">
        <v>1041</v>
      </c>
      <c r="BS593" s="34" t="s">
        <v>1044</v>
      </c>
      <c r="CR593" s="34" t="s">
        <v>3654</v>
      </c>
      <c r="CU593" s="34" t="s">
        <v>8278</v>
      </c>
      <c r="CV593" s="34" t="s">
        <v>6890</v>
      </c>
      <c r="CW593" s="34" t="s">
        <v>4226</v>
      </c>
      <c r="CX593" s="34" t="s">
        <v>4546</v>
      </c>
      <c r="CY593" s="34" t="s">
        <v>5449</v>
      </c>
      <c r="CZ593" s="34" t="s">
        <v>4556</v>
      </c>
      <c r="DA593" s="34" t="s">
        <v>4556</v>
      </c>
      <c r="DB593" s="34" t="s">
        <v>1046</v>
      </c>
      <c r="DC593" s="34" t="s">
        <v>5096</v>
      </c>
      <c r="DF593" s="34" t="s">
        <v>5992</v>
      </c>
    </row>
    <row r="594" spans="1:110">
      <c r="A594" s="34" t="s">
        <v>6889</v>
      </c>
      <c r="B594" s="34" t="s">
        <v>4609</v>
      </c>
      <c r="C594" s="34">
        <v>66</v>
      </c>
      <c r="D594" s="34" t="s">
        <v>440</v>
      </c>
      <c r="E594" s="34" t="s">
        <v>4881</v>
      </c>
      <c r="F594" s="34" t="s">
        <v>4170</v>
      </c>
      <c r="G594" s="34" t="s">
        <v>4881</v>
      </c>
      <c r="H594" s="34" t="s">
        <v>4170</v>
      </c>
      <c r="I594" s="34" t="s">
        <v>4170</v>
      </c>
      <c r="J594" s="34" t="s">
        <v>4170</v>
      </c>
      <c r="K594" s="34" t="s">
        <v>4170</v>
      </c>
      <c r="L594" s="34" t="s">
        <v>4170</v>
      </c>
      <c r="M594" s="34" t="s">
        <v>1041</v>
      </c>
      <c r="N594" s="34" t="s">
        <v>3155</v>
      </c>
      <c r="O594" s="34" t="s">
        <v>4881</v>
      </c>
      <c r="P594" s="34" t="s">
        <v>4170</v>
      </c>
      <c r="Q594" s="34" t="s">
        <v>4170</v>
      </c>
      <c r="R594" s="34" t="s">
        <v>4170</v>
      </c>
      <c r="S594" s="34" t="s">
        <v>4170</v>
      </c>
      <c r="T594" s="34" t="s">
        <v>4170</v>
      </c>
      <c r="U594" s="34" t="s">
        <v>4170</v>
      </c>
      <c r="V594" s="34" t="s">
        <v>4170</v>
      </c>
      <c r="W594" s="34" t="s">
        <v>4170</v>
      </c>
      <c r="X594" s="34" t="s">
        <v>4170</v>
      </c>
      <c r="Y594" s="34" t="s">
        <v>4170</v>
      </c>
      <c r="Z594" s="34" t="s">
        <v>4170</v>
      </c>
      <c r="AB594" s="34" t="s">
        <v>3187</v>
      </c>
      <c r="AD594" s="34" t="s">
        <v>3244</v>
      </c>
      <c r="AG594" s="34" t="s">
        <v>3312</v>
      </c>
      <c r="AH594" s="34" t="s">
        <v>1044</v>
      </c>
      <c r="AI594" s="34" t="s">
        <v>1044</v>
      </c>
      <c r="AJ594" s="34" t="s">
        <v>1044</v>
      </c>
      <c r="AK594" s="34" t="s">
        <v>1044</v>
      </c>
      <c r="AM594" s="34" t="s">
        <v>1044</v>
      </c>
      <c r="AN594" s="34" t="s">
        <v>3312</v>
      </c>
      <c r="AP594" s="34" t="s">
        <v>1044</v>
      </c>
      <c r="AY594" s="34" t="s">
        <v>3487</v>
      </c>
      <c r="BA594" s="34" t="s">
        <v>1044</v>
      </c>
      <c r="BB594" s="34" t="s">
        <v>3545</v>
      </c>
      <c r="BC594" s="34" t="s">
        <v>4170</v>
      </c>
      <c r="BD594" s="34" t="s">
        <v>4170</v>
      </c>
      <c r="BE594" s="34" t="s">
        <v>4881</v>
      </c>
      <c r="BF594" s="34" t="s">
        <v>4170</v>
      </c>
      <c r="BG594" s="34" t="s">
        <v>4170</v>
      </c>
      <c r="BH594" s="34" t="s">
        <v>4170</v>
      </c>
      <c r="BI594" s="34" t="s">
        <v>4170</v>
      </c>
      <c r="BJ594" s="34" t="s">
        <v>4170</v>
      </c>
      <c r="BM594" s="34" t="s">
        <v>3561</v>
      </c>
      <c r="BQ594" s="34" t="s">
        <v>1044</v>
      </c>
      <c r="BR594" s="34" t="s">
        <v>1041</v>
      </c>
      <c r="BS594" s="34" t="s">
        <v>1041</v>
      </c>
      <c r="BT594" s="34" t="s">
        <v>1041</v>
      </c>
      <c r="BW594" s="34" t="s">
        <v>1041</v>
      </c>
      <c r="CQ594" s="34" t="s">
        <v>3645</v>
      </c>
      <c r="CR594" s="34" t="s">
        <v>3657</v>
      </c>
      <c r="CU594" s="34" t="s">
        <v>8279</v>
      </c>
      <c r="CV594" s="34" t="s">
        <v>6890</v>
      </c>
      <c r="CW594" s="34" t="s">
        <v>4226</v>
      </c>
      <c r="CX594" s="34" t="s">
        <v>4546</v>
      </c>
      <c r="CY594" s="34" t="s">
        <v>5449</v>
      </c>
      <c r="DA594" s="34" t="s">
        <v>4560</v>
      </c>
      <c r="DB594" s="34" t="s">
        <v>1046</v>
      </c>
      <c r="DC594" s="34" t="s">
        <v>5096</v>
      </c>
      <c r="DF594" s="34" t="s">
        <v>5992</v>
      </c>
    </row>
    <row r="595" spans="1:110">
      <c r="A595" s="34" t="s">
        <v>6891</v>
      </c>
      <c r="B595" s="34" t="s">
        <v>4881</v>
      </c>
      <c r="C595" s="34">
        <v>71</v>
      </c>
      <c r="D595" s="34" t="s">
        <v>442</v>
      </c>
      <c r="E595" s="34" t="s">
        <v>4170</v>
      </c>
      <c r="F595" s="34" t="s">
        <v>4881</v>
      </c>
      <c r="G595" s="34" t="s">
        <v>4170</v>
      </c>
      <c r="H595" s="34" t="s">
        <v>4881</v>
      </c>
      <c r="I595" s="34" t="s">
        <v>4170</v>
      </c>
      <c r="J595" s="34" t="s">
        <v>4170</v>
      </c>
      <c r="K595" s="34" t="s">
        <v>4170</v>
      </c>
      <c r="L595" s="34" t="s">
        <v>4170</v>
      </c>
      <c r="M595" s="34" t="s">
        <v>1041</v>
      </c>
      <c r="N595" s="34" t="s">
        <v>3155</v>
      </c>
      <c r="O595" s="34" t="s">
        <v>4881</v>
      </c>
      <c r="P595" s="34" t="s">
        <v>4170</v>
      </c>
      <c r="Q595" s="34" t="s">
        <v>4170</v>
      </c>
      <c r="R595" s="34" t="s">
        <v>4170</v>
      </c>
      <c r="S595" s="34" t="s">
        <v>4170</v>
      </c>
      <c r="T595" s="34" t="s">
        <v>4170</v>
      </c>
      <c r="U595" s="34" t="s">
        <v>4170</v>
      </c>
      <c r="V595" s="34" t="s">
        <v>4170</v>
      </c>
      <c r="W595" s="34" t="s">
        <v>4170</v>
      </c>
      <c r="X595" s="34" t="s">
        <v>4170</v>
      </c>
      <c r="Y595" s="34" t="s">
        <v>4170</v>
      </c>
      <c r="Z595" s="34" t="s">
        <v>4170</v>
      </c>
      <c r="AB595" s="34" t="s">
        <v>3187</v>
      </c>
      <c r="AD595" s="34" t="s">
        <v>3235</v>
      </c>
      <c r="AG595" s="34" t="s">
        <v>3312</v>
      </c>
      <c r="AH595" s="34" t="s">
        <v>1044</v>
      </c>
      <c r="AI595" s="34" t="s">
        <v>1044</v>
      </c>
      <c r="AJ595" s="34" t="s">
        <v>1044</v>
      </c>
      <c r="AK595" s="34" t="s">
        <v>1044</v>
      </c>
      <c r="AM595" s="34" t="s">
        <v>1044</v>
      </c>
      <c r="AN595" s="34" t="s">
        <v>3312</v>
      </c>
      <c r="AP595" s="34" t="s">
        <v>1044</v>
      </c>
      <c r="AY595" s="34" t="s">
        <v>3487</v>
      </c>
      <c r="BA595" s="34" t="s">
        <v>1044</v>
      </c>
      <c r="BB595" s="34" t="s">
        <v>3557</v>
      </c>
      <c r="BC595" s="34" t="s">
        <v>4170</v>
      </c>
      <c r="BD595" s="34" t="s">
        <v>4170</v>
      </c>
      <c r="BE595" s="34" t="s">
        <v>4170</v>
      </c>
      <c r="BF595" s="34" t="s">
        <v>4170</v>
      </c>
      <c r="BG595" s="34" t="s">
        <v>4170</v>
      </c>
      <c r="BH595" s="34" t="s">
        <v>4170</v>
      </c>
      <c r="BI595" s="34" t="s">
        <v>4881</v>
      </c>
      <c r="BJ595" s="34" t="s">
        <v>4170</v>
      </c>
      <c r="BR595" s="34" t="s">
        <v>1044</v>
      </c>
      <c r="BS595" s="34" t="s">
        <v>1041</v>
      </c>
      <c r="BT595" s="34" t="s">
        <v>1041</v>
      </c>
      <c r="BW595" s="34" t="s">
        <v>1041</v>
      </c>
      <c r="CQ595" s="34" t="s">
        <v>3642</v>
      </c>
      <c r="CR595" s="34" t="s">
        <v>3657</v>
      </c>
      <c r="CU595" s="34" t="s">
        <v>8280</v>
      </c>
      <c r="CV595" s="34" t="s">
        <v>6892</v>
      </c>
      <c r="CW595" s="34" t="s">
        <v>4226</v>
      </c>
      <c r="CX595" s="34" t="s">
        <v>4546</v>
      </c>
      <c r="CY595" s="34" t="s">
        <v>5455</v>
      </c>
      <c r="CZ595" s="34" t="s">
        <v>4560</v>
      </c>
      <c r="DA595" s="34" t="s">
        <v>4560</v>
      </c>
      <c r="DC595" s="34" t="s">
        <v>5096</v>
      </c>
      <c r="DF595" s="34" t="s">
        <v>5992</v>
      </c>
    </row>
    <row r="596" spans="1:110">
      <c r="A596" s="34" t="s">
        <v>6893</v>
      </c>
      <c r="B596" s="34" t="s">
        <v>4881</v>
      </c>
      <c r="C596" s="34">
        <v>22</v>
      </c>
      <c r="D596" s="34" t="s">
        <v>442</v>
      </c>
      <c r="E596" s="34" t="s">
        <v>4170</v>
      </c>
      <c r="F596" s="34" t="s">
        <v>4881</v>
      </c>
      <c r="G596" s="34" t="s">
        <v>4170</v>
      </c>
      <c r="H596" s="34" t="s">
        <v>4881</v>
      </c>
      <c r="I596" s="34" t="s">
        <v>4170</v>
      </c>
      <c r="J596" s="34" t="s">
        <v>4170</v>
      </c>
      <c r="K596" s="34" t="s">
        <v>4170</v>
      </c>
      <c r="L596" s="34" t="s">
        <v>4170</v>
      </c>
      <c r="M596" s="34" t="s">
        <v>1041</v>
      </c>
      <c r="N596" s="34" t="s">
        <v>3155</v>
      </c>
      <c r="O596" s="34" t="s">
        <v>4881</v>
      </c>
      <c r="P596" s="34" t="s">
        <v>4170</v>
      </c>
      <c r="Q596" s="34" t="s">
        <v>4170</v>
      </c>
      <c r="R596" s="34" t="s">
        <v>4170</v>
      </c>
      <c r="S596" s="34" t="s">
        <v>4170</v>
      </c>
      <c r="T596" s="34" t="s">
        <v>4170</v>
      </c>
      <c r="U596" s="34" t="s">
        <v>4170</v>
      </c>
      <c r="V596" s="34" t="s">
        <v>4170</v>
      </c>
      <c r="W596" s="34" t="s">
        <v>4170</v>
      </c>
      <c r="X596" s="34" t="s">
        <v>4170</v>
      </c>
      <c r="Y596" s="34" t="s">
        <v>4170</v>
      </c>
      <c r="Z596" s="34" t="s">
        <v>4170</v>
      </c>
      <c r="AB596" s="34" t="s">
        <v>3187</v>
      </c>
      <c r="AD596" s="34" t="s">
        <v>3241</v>
      </c>
      <c r="AE596" s="34" t="s">
        <v>3253</v>
      </c>
      <c r="AG596" s="34" t="s">
        <v>3291</v>
      </c>
      <c r="AH596" s="34" t="s">
        <v>1041</v>
      </c>
      <c r="AI596" s="34" t="s">
        <v>1044</v>
      </c>
      <c r="AJ596" s="34" t="s">
        <v>1044</v>
      </c>
      <c r="AQ596" s="34" t="s">
        <v>3384</v>
      </c>
      <c r="AS596" s="34" t="s">
        <v>3409</v>
      </c>
      <c r="AU596" s="34" t="s">
        <v>3435</v>
      </c>
      <c r="AV596" s="34" t="s">
        <v>154</v>
      </c>
      <c r="AW596" s="34" t="s">
        <v>3452</v>
      </c>
      <c r="AX596" s="34" t="s">
        <v>3476</v>
      </c>
      <c r="AY596" s="34" t="s">
        <v>3253</v>
      </c>
      <c r="BB596" s="34" t="s">
        <v>3557</v>
      </c>
      <c r="BC596" s="34" t="s">
        <v>4170</v>
      </c>
      <c r="BD596" s="34" t="s">
        <v>4170</v>
      </c>
      <c r="BE596" s="34" t="s">
        <v>4170</v>
      </c>
      <c r="BF596" s="34" t="s">
        <v>4170</v>
      </c>
      <c r="BG596" s="34" t="s">
        <v>4170</v>
      </c>
      <c r="BH596" s="34" t="s">
        <v>4170</v>
      </c>
      <c r="BI596" s="34" t="s">
        <v>4881</v>
      </c>
      <c r="BJ596" s="34" t="s">
        <v>4170</v>
      </c>
      <c r="BR596" s="34" t="s">
        <v>1044</v>
      </c>
      <c r="BS596" s="34" t="s">
        <v>1044</v>
      </c>
      <c r="CR596" s="34" t="s">
        <v>3654</v>
      </c>
      <c r="CU596" s="34" t="s">
        <v>8281</v>
      </c>
      <c r="CV596" s="34" t="s">
        <v>6895</v>
      </c>
      <c r="CW596" s="34" t="s">
        <v>4226</v>
      </c>
      <c r="CX596" s="34" t="s">
        <v>4539</v>
      </c>
      <c r="CY596" s="34" t="s">
        <v>5452</v>
      </c>
      <c r="CZ596" s="34" t="s">
        <v>4556</v>
      </c>
      <c r="DA596" s="34" t="s">
        <v>4556</v>
      </c>
      <c r="DC596" s="34" t="s">
        <v>5096</v>
      </c>
      <c r="DD596" s="34" t="s">
        <v>6185</v>
      </c>
    </row>
    <row r="597" spans="1:110">
      <c r="A597" s="34" t="s">
        <v>6896</v>
      </c>
      <c r="B597" s="34" t="s">
        <v>4881</v>
      </c>
      <c r="C597" s="34">
        <v>59</v>
      </c>
      <c r="D597" s="34" t="s">
        <v>442</v>
      </c>
      <c r="E597" s="34" t="s">
        <v>4170</v>
      </c>
      <c r="F597" s="34" t="s">
        <v>4881</v>
      </c>
      <c r="G597" s="34" t="s">
        <v>4170</v>
      </c>
      <c r="H597" s="34" t="s">
        <v>4881</v>
      </c>
      <c r="I597" s="34" t="s">
        <v>4170</v>
      </c>
      <c r="J597" s="34" t="s">
        <v>4170</v>
      </c>
      <c r="K597" s="34" t="s">
        <v>4170</v>
      </c>
      <c r="L597" s="34" t="s">
        <v>4170</v>
      </c>
      <c r="M597" s="34" t="s">
        <v>1041</v>
      </c>
      <c r="N597" s="34" t="s">
        <v>3155</v>
      </c>
      <c r="O597" s="34" t="s">
        <v>4881</v>
      </c>
      <c r="P597" s="34" t="s">
        <v>4170</v>
      </c>
      <c r="Q597" s="34" t="s">
        <v>4170</v>
      </c>
      <c r="R597" s="34" t="s">
        <v>4170</v>
      </c>
      <c r="S597" s="34" t="s">
        <v>4170</v>
      </c>
      <c r="T597" s="34" t="s">
        <v>4170</v>
      </c>
      <c r="U597" s="34" t="s">
        <v>4170</v>
      </c>
      <c r="V597" s="34" t="s">
        <v>4170</v>
      </c>
      <c r="W597" s="34" t="s">
        <v>4170</v>
      </c>
      <c r="X597" s="34" t="s">
        <v>4170</v>
      </c>
      <c r="Y597" s="34" t="s">
        <v>4170</v>
      </c>
      <c r="Z597" s="34" t="s">
        <v>4170</v>
      </c>
      <c r="AB597" s="34" t="s">
        <v>3187</v>
      </c>
      <c r="AD597" s="34" t="s">
        <v>3241</v>
      </c>
      <c r="AG597" s="34" t="s">
        <v>3303</v>
      </c>
      <c r="AH597" s="34" t="s">
        <v>1044</v>
      </c>
      <c r="AI597" s="34" t="s">
        <v>1044</v>
      </c>
      <c r="AJ597" s="34" t="s">
        <v>1044</v>
      </c>
      <c r="AK597" s="34" t="s">
        <v>1044</v>
      </c>
      <c r="AM597" s="34" t="s">
        <v>1044</v>
      </c>
      <c r="AN597" s="34" t="s">
        <v>3350</v>
      </c>
      <c r="AP597" s="34" t="s">
        <v>1044</v>
      </c>
      <c r="AY597" s="34" t="s">
        <v>3487</v>
      </c>
      <c r="BA597" s="34" t="s">
        <v>1044</v>
      </c>
      <c r="BB597" s="34" t="s">
        <v>3557</v>
      </c>
      <c r="BC597" s="34" t="s">
        <v>4170</v>
      </c>
      <c r="BD597" s="34" t="s">
        <v>4170</v>
      </c>
      <c r="BE597" s="34" t="s">
        <v>4170</v>
      </c>
      <c r="BF597" s="34" t="s">
        <v>4170</v>
      </c>
      <c r="BG597" s="34" t="s">
        <v>4170</v>
      </c>
      <c r="BH597" s="34" t="s">
        <v>4170</v>
      </c>
      <c r="BI597" s="34" t="s">
        <v>4881</v>
      </c>
      <c r="BJ597" s="34" t="s">
        <v>4170</v>
      </c>
      <c r="BR597" s="34" t="s">
        <v>1041</v>
      </c>
      <c r="BS597" s="34" t="s">
        <v>1041</v>
      </c>
      <c r="BT597" s="34" t="s">
        <v>1041</v>
      </c>
      <c r="BW597" s="34" t="s">
        <v>1041</v>
      </c>
      <c r="CQ597" s="34" t="s">
        <v>3642</v>
      </c>
      <c r="CR597" s="34" t="s">
        <v>3657</v>
      </c>
      <c r="CU597" s="34" t="s">
        <v>8282</v>
      </c>
      <c r="CV597" s="34" t="s">
        <v>6898</v>
      </c>
      <c r="CW597" s="34" t="s">
        <v>4226</v>
      </c>
      <c r="CX597" s="34" t="s">
        <v>4542</v>
      </c>
      <c r="CY597" s="34" t="s">
        <v>5453</v>
      </c>
      <c r="CZ597" s="34" t="s">
        <v>4560</v>
      </c>
      <c r="DA597" s="34" t="s">
        <v>4560</v>
      </c>
      <c r="DC597" s="34" t="s">
        <v>5096</v>
      </c>
      <c r="DF597" s="34" t="s">
        <v>5992</v>
      </c>
    </row>
    <row r="598" spans="1:110">
      <c r="A598" s="34" t="s">
        <v>6900</v>
      </c>
      <c r="B598" s="34" t="s">
        <v>4881</v>
      </c>
      <c r="C598" s="34">
        <v>35</v>
      </c>
      <c r="D598" s="34" t="s">
        <v>440</v>
      </c>
      <c r="E598" s="34" t="s">
        <v>4881</v>
      </c>
      <c r="F598" s="34" t="s">
        <v>4170</v>
      </c>
      <c r="G598" s="34" t="s">
        <v>4881</v>
      </c>
      <c r="H598" s="34" t="s">
        <v>4170</v>
      </c>
      <c r="I598" s="34" t="s">
        <v>4170</v>
      </c>
      <c r="J598" s="34" t="s">
        <v>4170</v>
      </c>
      <c r="K598" s="34" t="s">
        <v>4170</v>
      </c>
      <c r="L598" s="34" t="s">
        <v>4881</v>
      </c>
      <c r="M598" s="34" t="s">
        <v>1041</v>
      </c>
      <c r="N598" s="34" t="s">
        <v>3155</v>
      </c>
      <c r="O598" s="34" t="s">
        <v>4881</v>
      </c>
      <c r="P598" s="34" t="s">
        <v>4170</v>
      </c>
      <c r="Q598" s="34" t="s">
        <v>4170</v>
      </c>
      <c r="R598" s="34" t="s">
        <v>4170</v>
      </c>
      <c r="S598" s="34" t="s">
        <v>4170</v>
      </c>
      <c r="T598" s="34" t="s">
        <v>4170</v>
      </c>
      <c r="U598" s="34" t="s">
        <v>4170</v>
      </c>
      <c r="V598" s="34" t="s">
        <v>4170</v>
      </c>
      <c r="W598" s="34" t="s">
        <v>4170</v>
      </c>
      <c r="X598" s="34" t="s">
        <v>4170</v>
      </c>
      <c r="Y598" s="34" t="s">
        <v>4170</v>
      </c>
      <c r="Z598" s="34" t="s">
        <v>4170</v>
      </c>
      <c r="AB598" s="34" t="s">
        <v>3187</v>
      </c>
      <c r="AD598" s="34" t="s">
        <v>3244</v>
      </c>
      <c r="AG598" s="34" t="s">
        <v>3309</v>
      </c>
      <c r="AH598" s="34" t="s">
        <v>1044</v>
      </c>
      <c r="AI598" s="34" t="s">
        <v>1044</v>
      </c>
      <c r="AJ598" s="34" t="s">
        <v>1044</v>
      </c>
      <c r="AK598" s="34" t="s">
        <v>1044</v>
      </c>
      <c r="AM598" s="34" t="s">
        <v>1044</v>
      </c>
      <c r="AN598" s="34" t="s">
        <v>3350</v>
      </c>
      <c r="AP598" s="34" t="s">
        <v>1044</v>
      </c>
      <c r="AY598" s="34" t="s">
        <v>3487</v>
      </c>
      <c r="BA598" s="34" t="s">
        <v>1044</v>
      </c>
      <c r="BB598" s="34" t="s">
        <v>3557</v>
      </c>
      <c r="BC598" s="34" t="s">
        <v>4170</v>
      </c>
      <c r="BD598" s="34" t="s">
        <v>4170</v>
      </c>
      <c r="BE598" s="34" t="s">
        <v>4170</v>
      </c>
      <c r="BF598" s="34" t="s">
        <v>4170</v>
      </c>
      <c r="BG598" s="34" t="s">
        <v>4170</v>
      </c>
      <c r="BH598" s="34" t="s">
        <v>4170</v>
      </c>
      <c r="BI598" s="34" t="s">
        <v>4881</v>
      </c>
      <c r="BJ598" s="34" t="s">
        <v>4170</v>
      </c>
      <c r="BR598" s="34" t="s">
        <v>1044</v>
      </c>
      <c r="BS598" s="34" t="s">
        <v>1044</v>
      </c>
      <c r="CR598" s="34" t="s">
        <v>3657</v>
      </c>
      <c r="CU598" s="34" t="s">
        <v>8283</v>
      </c>
      <c r="CV598" s="34" t="s">
        <v>6901</v>
      </c>
      <c r="CW598" s="34" t="s">
        <v>4226</v>
      </c>
      <c r="CX598" s="34" t="s">
        <v>4542</v>
      </c>
      <c r="CY598" s="34" t="s">
        <v>5447</v>
      </c>
      <c r="CZ598" s="34" t="s">
        <v>4560</v>
      </c>
      <c r="DA598" s="34" t="s">
        <v>4560</v>
      </c>
      <c r="DC598" s="34" t="s">
        <v>5096</v>
      </c>
      <c r="DF598" s="34" t="s">
        <v>5992</v>
      </c>
    </row>
    <row r="599" spans="1:110">
      <c r="A599" s="34" t="s">
        <v>6902</v>
      </c>
      <c r="B599" s="34" t="s">
        <v>4881</v>
      </c>
      <c r="C599" s="34">
        <v>36</v>
      </c>
      <c r="D599" s="34" t="s">
        <v>440</v>
      </c>
      <c r="E599" s="34" t="s">
        <v>4881</v>
      </c>
      <c r="F599" s="34" t="s">
        <v>4170</v>
      </c>
      <c r="G599" s="34" t="s">
        <v>4881</v>
      </c>
      <c r="H599" s="34" t="s">
        <v>4170</v>
      </c>
      <c r="I599" s="34" t="s">
        <v>4170</v>
      </c>
      <c r="J599" s="34" t="s">
        <v>4170</v>
      </c>
      <c r="K599" s="34" t="s">
        <v>4170</v>
      </c>
      <c r="L599" s="34" t="s">
        <v>4881</v>
      </c>
      <c r="M599" s="34" t="s">
        <v>1041</v>
      </c>
      <c r="N599" s="34" t="s">
        <v>3155</v>
      </c>
      <c r="O599" s="34" t="s">
        <v>4881</v>
      </c>
      <c r="P599" s="34" t="s">
        <v>4170</v>
      </c>
      <c r="Q599" s="34" t="s">
        <v>4170</v>
      </c>
      <c r="R599" s="34" t="s">
        <v>4170</v>
      </c>
      <c r="S599" s="34" t="s">
        <v>4170</v>
      </c>
      <c r="T599" s="34" t="s">
        <v>4170</v>
      </c>
      <c r="U599" s="34" t="s">
        <v>4170</v>
      </c>
      <c r="V599" s="34" t="s">
        <v>4170</v>
      </c>
      <c r="W599" s="34" t="s">
        <v>4170</v>
      </c>
      <c r="X599" s="34" t="s">
        <v>4170</v>
      </c>
      <c r="Y599" s="34" t="s">
        <v>4170</v>
      </c>
      <c r="Z599" s="34" t="s">
        <v>4170</v>
      </c>
      <c r="AB599" s="34" t="s">
        <v>3187</v>
      </c>
      <c r="AD599" s="34" t="s">
        <v>3244</v>
      </c>
      <c r="AG599" s="34" t="s">
        <v>3300</v>
      </c>
      <c r="AH599" s="34" t="s">
        <v>1044</v>
      </c>
      <c r="AI599" s="34" t="s">
        <v>1044</v>
      </c>
      <c r="AJ599" s="34" t="s">
        <v>1044</v>
      </c>
      <c r="AK599" s="34" t="s">
        <v>1044</v>
      </c>
      <c r="AM599" s="34" t="s">
        <v>1041</v>
      </c>
      <c r="AP599" s="34" t="s">
        <v>1041</v>
      </c>
      <c r="AY599" s="34" t="s">
        <v>3502</v>
      </c>
      <c r="BA599" s="34" t="s">
        <v>1044</v>
      </c>
      <c r="BB599" s="34" t="s">
        <v>3557</v>
      </c>
      <c r="BC599" s="34" t="s">
        <v>4170</v>
      </c>
      <c r="BD599" s="34" t="s">
        <v>4170</v>
      </c>
      <c r="BE599" s="34" t="s">
        <v>4170</v>
      </c>
      <c r="BF599" s="34" t="s">
        <v>4170</v>
      </c>
      <c r="BG599" s="34" t="s">
        <v>4170</v>
      </c>
      <c r="BH599" s="34" t="s">
        <v>4170</v>
      </c>
      <c r="BI599" s="34" t="s">
        <v>4881</v>
      </c>
      <c r="BJ599" s="34" t="s">
        <v>4170</v>
      </c>
      <c r="BR599" s="34" t="s">
        <v>1041</v>
      </c>
      <c r="BS599" s="34" t="s">
        <v>1044</v>
      </c>
      <c r="CR599" s="34" t="s">
        <v>3657</v>
      </c>
      <c r="CU599" s="34" t="s">
        <v>8284</v>
      </c>
      <c r="CV599" s="34" t="s">
        <v>6905</v>
      </c>
      <c r="CW599" s="34" t="s">
        <v>4226</v>
      </c>
      <c r="CX599" s="34" t="s">
        <v>4542</v>
      </c>
      <c r="CY599" s="34" t="s">
        <v>5447</v>
      </c>
      <c r="CZ599" s="34" t="s">
        <v>3302</v>
      </c>
      <c r="DA599" s="34" t="s">
        <v>3302</v>
      </c>
      <c r="DC599" s="34" t="s">
        <v>5096</v>
      </c>
      <c r="DF599" s="34" t="s">
        <v>5992</v>
      </c>
    </row>
    <row r="600" spans="1:110">
      <c r="A600" s="34" t="s">
        <v>6902</v>
      </c>
      <c r="B600" s="34" t="s">
        <v>4609</v>
      </c>
      <c r="C600" s="34">
        <v>64</v>
      </c>
      <c r="D600" s="34" t="s">
        <v>440</v>
      </c>
      <c r="E600" s="34" t="s">
        <v>4881</v>
      </c>
      <c r="F600" s="34" t="s">
        <v>4170</v>
      </c>
      <c r="G600" s="34" t="s">
        <v>4881</v>
      </c>
      <c r="H600" s="34" t="s">
        <v>4170</v>
      </c>
      <c r="I600" s="34" t="s">
        <v>4170</v>
      </c>
      <c r="J600" s="34" t="s">
        <v>4170</v>
      </c>
      <c r="K600" s="34" t="s">
        <v>4170</v>
      </c>
      <c r="L600" s="34" t="s">
        <v>4170</v>
      </c>
      <c r="M600" s="34" t="s">
        <v>1041</v>
      </c>
      <c r="N600" s="34" t="s">
        <v>3155</v>
      </c>
      <c r="O600" s="34" t="s">
        <v>4881</v>
      </c>
      <c r="P600" s="34" t="s">
        <v>4170</v>
      </c>
      <c r="Q600" s="34" t="s">
        <v>4170</v>
      </c>
      <c r="R600" s="34" t="s">
        <v>4170</v>
      </c>
      <c r="S600" s="34" t="s">
        <v>4170</v>
      </c>
      <c r="T600" s="34" t="s">
        <v>4170</v>
      </c>
      <c r="U600" s="34" t="s">
        <v>4170</v>
      </c>
      <c r="V600" s="34" t="s">
        <v>4170</v>
      </c>
      <c r="W600" s="34" t="s">
        <v>4170</v>
      </c>
      <c r="X600" s="34" t="s">
        <v>4170</v>
      </c>
      <c r="Y600" s="34" t="s">
        <v>4170</v>
      </c>
      <c r="Z600" s="34" t="s">
        <v>4170</v>
      </c>
      <c r="AB600" s="34" t="s">
        <v>3187</v>
      </c>
      <c r="AD600" s="34" t="s">
        <v>3244</v>
      </c>
      <c r="AG600" s="34" t="s">
        <v>3312</v>
      </c>
      <c r="AH600" s="34" t="s">
        <v>1044</v>
      </c>
      <c r="AI600" s="34" t="s">
        <v>1044</v>
      </c>
      <c r="AJ600" s="34" t="s">
        <v>1044</v>
      </c>
      <c r="AK600" s="34" t="s">
        <v>1044</v>
      </c>
      <c r="AM600" s="34" t="s">
        <v>1044</v>
      </c>
      <c r="AN600" s="34" t="s">
        <v>3312</v>
      </c>
      <c r="AP600" s="34" t="s">
        <v>1041</v>
      </c>
      <c r="AY600" s="34" t="s">
        <v>3514</v>
      </c>
      <c r="BA600" s="34" t="s">
        <v>1044</v>
      </c>
      <c r="BB600" s="34" t="s">
        <v>3557</v>
      </c>
      <c r="BC600" s="34" t="s">
        <v>4170</v>
      </c>
      <c r="BD600" s="34" t="s">
        <v>4170</v>
      </c>
      <c r="BE600" s="34" t="s">
        <v>4170</v>
      </c>
      <c r="BF600" s="34" t="s">
        <v>4170</v>
      </c>
      <c r="BG600" s="34" t="s">
        <v>4170</v>
      </c>
      <c r="BH600" s="34" t="s">
        <v>4170</v>
      </c>
      <c r="BI600" s="34" t="s">
        <v>4881</v>
      </c>
      <c r="BJ600" s="34" t="s">
        <v>4170</v>
      </c>
      <c r="BR600" s="34" t="s">
        <v>1044</v>
      </c>
      <c r="BS600" s="34" t="s">
        <v>1044</v>
      </c>
      <c r="CR600" s="34" t="s">
        <v>3657</v>
      </c>
      <c r="CU600" s="34" t="s">
        <v>8285</v>
      </c>
      <c r="CV600" s="34" t="s">
        <v>6905</v>
      </c>
      <c r="CW600" s="34" t="s">
        <v>4226</v>
      </c>
      <c r="CX600" s="34" t="s">
        <v>4546</v>
      </c>
      <c r="CY600" s="34" t="s">
        <v>5449</v>
      </c>
      <c r="DA600" s="34" t="s">
        <v>4560</v>
      </c>
      <c r="DC600" s="34" t="s">
        <v>5096</v>
      </c>
      <c r="DF600" s="34" t="s">
        <v>5992</v>
      </c>
    </row>
    <row r="601" spans="1:110">
      <c r="A601" s="34" t="s">
        <v>6906</v>
      </c>
      <c r="B601" s="34" t="s">
        <v>4881</v>
      </c>
      <c r="C601" s="34">
        <v>46</v>
      </c>
      <c r="D601" s="34" t="s">
        <v>440</v>
      </c>
      <c r="E601" s="34" t="s">
        <v>4881</v>
      </c>
      <c r="F601" s="34" t="s">
        <v>4170</v>
      </c>
      <c r="G601" s="34" t="s">
        <v>4881</v>
      </c>
      <c r="H601" s="34" t="s">
        <v>4170</v>
      </c>
      <c r="I601" s="34" t="s">
        <v>4170</v>
      </c>
      <c r="J601" s="34" t="s">
        <v>4170</v>
      </c>
      <c r="K601" s="34" t="s">
        <v>4170</v>
      </c>
      <c r="L601" s="34" t="s">
        <v>4881</v>
      </c>
      <c r="M601" s="34" t="s">
        <v>1041</v>
      </c>
      <c r="N601" s="34" t="s">
        <v>3155</v>
      </c>
      <c r="O601" s="34" t="s">
        <v>4881</v>
      </c>
      <c r="P601" s="34" t="s">
        <v>4170</v>
      </c>
      <c r="Q601" s="34" t="s">
        <v>4170</v>
      </c>
      <c r="R601" s="34" t="s">
        <v>4170</v>
      </c>
      <c r="S601" s="34" t="s">
        <v>4170</v>
      </c>
      <c r="T601" s="34" t="s">
        <v>4170</v>
      </c>
      <c r="U601" s="34" t="s">
        <v>4170</v>
      </c>
      <c r="V601" s="34" t="s">
        <v>4170</v>
      </c>
      <c r="W601" s="34" t="s">
        <v>4170</v>
      </c>
      <c r="X601" s="34" t="s">
        <v>4170</v>
      </c>
      <c r="Y601" s="34" t="s">
        <v>4170</v>
      </c>
      <c r="Z601" s="34" t="s">
        <v>4170</v>
      </c>
      <c r="AB601" s="34" t="s">
        <v>3187</v>
      </c>
      <c r="AD601" s="34" t="s">
        <v>3235</v>
      </c>
      <c r="AG601" s="34" t="s">
        <v>3309</v>
      </c>
      <c r="AH601" s="34" t="s">
        <v>1044</v>
      </c>
      <c r="AI601" s="34" t="s">
        <v>1044</v>
      </c>
      <c r="AJ601" s="34" t="s">
        <v>1044</v>
      </c>
      <c r="AK601" s="34" t="s">
        <v>1044</v>
      </c>
      <c r="AM601" s="34" t="s">
        <v>1044</v>
      </c>
      <c r="AN601" s="34" t="s">
        <v>3335</v>
      </c>
      <c r="AP601" s="34" t="s">
        <v>1044</v>
      </c>
      <c r="AY601" s="34" t="s">
        <v>3487</v>
      </c>
      <c r="BA601" s="34" t="s">
        <v>1044</v>
      </c>
      <c r="BB601" s="34" t="s">
        <v>3557</v>
      </c>
      <c r="BC601" s="34" t="s">
        <v>4170</v>
      </c>
      <c r="BD601" s="34" t="s">
        <v>4170</v>
      </c>
      <c r="BE601" s="34" t="s">
        <v>4170</v>
      </c>
      <c r="BF601" s="34" t="s">
        <v>4170</v>
      </c>
      <c r="BG601" s="34" t="s">
        <v>4170</v>
      </c>
      <c r="BH601" s="34" t="s">
        <v>4170</v>
      </c>
      <c r="BI601" s="34" t="s">
        <v>4881</v>
      </c>
      <c r="BJ601" s="34" t="s">
        <v>4170</v>
      </c>
      <c r="BR601" s="34" t="s">
        <v>1044</v>
      </c>
      <c r="BS601" s="34" t="s">
        <v>1044</v>
      </c>
      <c r="CR601" s="34" t="s">
        <v>3657</v>
      </c>
      <c r="CU601" s="34" t="s">
        <v>8286</v>
      </c>
      <c r="CV601" s="34" t="s">
        <v>6907</v>
      </c>
      <c r="CW601" s="34" t="s">
        <v>4226</v>
      </c>
      <c r="CX601" s="34" t="s">
        <v>4542</v>
      </c>
      <c r="CY601" s="34" t="s">
        <v>5447</v>
      </c>
      <c r="CZ601" s="34" t="s">
        <v>4560</v>
      </c>
      <c r="DA601" s="34" t="s">
        <v>4560</v>
      </c>
      <c r="DC601" s="34" t="s">
        <v>5096</v>
      </c>
    </row>
    <row r="602" spans="1:110">
      <c r="A602" s="34" t="s">
        <v>6906</v>
      </c>
      <c r="B602" s="34" t="s">
        <v>4609</v>
      </c>
      <c r="C602" s="34">
        <v>12</v>
      </c>
      <c r="D602" s="34" t="s">
        <v>442</v>
      </c>
      <c r="E602" s="34" t="s">
        <v>4170</v>
      </c>
      <c r="F602" s="34" t="s">
        <v>4881</v>
      </c>
      <c r="G602" s="34" t="s">
        <v>4170</v>
      </c>
      <c r="H602" s="34" t="s">
        <v>4170</v>
      </c>
      <c r="I602" s="34" t="s">
        <v>4170</v>
      </c>
      <c r="J602" s="34" t="s">
        <v>4881</v>
      </c>
      <c r="K602" s="34" t="s">
        <v>4170</v>
      </c>
      <c r="L602" s="34" t="s">
        <v>4170</v>
      </c>
      <c r="N602" s="34" t="s">
        <v>3155</v>
      </c>
      <c r="O602" s="34" t="s">
        <v>4881</v>
      </c>
      <c r="P602" s="34" t="s">
        <v>4170</v>
      </c>
      <c r="Q602" s="34" t="s">
        <v>4170</v>
      </c>
      <c r="R602" s="34" t="s">
        <v>4170</v>
      </c>
      <c r="S602" s="34" t="s">
        <v>4170</v>
      </c>
      <c r="T602" s="34" t="s">
        <v>4170</v>
      </c>
      <c r="U602" s="34" t="s">
        <v>4170</v>
      </c>
      <c r="V602" s="34" t="s">
        <v>4170</v>
      </c>
      <c r="W602" s="34" t="s">
        <v>4170</v>
      </c>
      <c r="X602" s="34" t="s">
        <v>4170</v>
      </c>
      <c r="Y602" s="34" t="s">
        <v>4170</v>
      </c>
      <c r="Z602" s="34" t="s">
        <v>4170</v>
      </c>
      <c r="AB602" s="34" t="s">
        <v>3187</v>
      </c>
      <c r="AE602" s="34" t="s">
        <v>3262</v>
      </c>
      <c r="BB602" s="34" t="s">
        <v>3557</v>
      </c>
      <c r="BC602" s="34" t="s">
        <v>4170</v>
      </c>
      <c r="BD602" s="34" t="s">
        <v>4170</v>
      </c>
      <c r="BE602" s="34" t="s">
        <v>4170</v>
      </c>
      <c r="BF602" s="34" t="s">
        <v>4170</v>
      </c>
      <c r="BG602" s="34" t="s">
        <v>4170</v>
      </c>
      <c r="BH602" s="34" t="s">
        <v>4170</v>
      </c>
      <c r="BI602" s="34" t="s">
        <v>4881</v>
      </c>
      <c r="BJ602" s="34" t="s">
        <v>4170</v>
      </c>
      <c r="BR602" s="34" t="s">
        <v>1044</v>
      </c>
      <c r="BS602" s="34" t="s">
        <v>1044</v>
      </c>
      <c r="CR602" s="34" t="s">
        <v>3657</v>
      </c>
      <c r="CU602" s="34" t="s">
        <v>8287</v>
      </c>
      <c r="CV602" s="34" t="s">
        <v>6907</v>
      </c>
      <c r="CW602" s="34" t="s">
        <v>4226</v>
      </c>
      <c r="CX602" s="34" t="s">
        <v>4611</v>
      </c>
      <c r="CY602" s="34" t="s">
        <v>5451</v>
      </c>
      <c r="DC602" s="34" t="s">
        <v>5096</v>
      </c>
      <c r="DE602" s="34" t="s">
        <v>4649</v>
      </c>
    </row>
    <row r="603" spans="1:110">
      <c r="A603" s="34" t="s">
        <v>6906</v>
      </c>
      <c r="B603" s="34" t="s">
        <v>4848</v>
      </c>
      <c r="C603" s="34">
        <v>16</v>
      </c>
      <c r="D603" s="34" t="s">
        <v>442</v>
      </c>
      <c r="E603" s="34" t="s">
        <v>4170</v>
      </c>
      <c r="F603" s="34" t="s">
        <v>4881</v>
      </c>
      <c r="G603" s="34" t="s">
        <v>4170</v>
      </c>
      <c r="H603" s="34" t="s">
        <v>4170</v>
      </c>
      <c r="I603" s="34" t="s">
        <v>4170</v>
      </c>
      <c r="J603" s="34" t="s">
        <v>4881</v>
      </c>
      <c r="K603" s="34" t="s">
        <v>4170</v>
      </c>
      <c r="L603" s="34" t="s">
        <v>4170</v>
      </c>
      <c r="M603" s="34" t="s">
        <v>1044</v>
      </c>
      <c r="N603" s="34" t="s">
        <v>3155</v>
      </c>
      <c r="O603" s="34" t="s">
        <v>4881</v>
      </c>
      <c r="P603" s="34" t="s">
        <v>4170</v>
      </c>
      <c r="Q603" s="34" t="s">
        <v>4170</v>
      </c>
      <c r="R603" s="34" t="s">
        <v>4170</v>
      </c>
      <c r="S603" s="34" t="s">
        <v>4170</v>
      </c>
      <c r="T603" s="34" t="s">
        <v>4170</v>
      </c>
      <c r="U603" s="34" t="s">
        <v>4170</v>
      </c>
      <c r="V603" s="34" t="s">
        <v>4170</v>
      </c>
      <c r="W603" s="34" t="s">
        <v>4170</v>
      </c>
      <c r="X603" s="34" t="s">
        <v>4170</v>
      </c>
      <c r="Y603" s="34" t="s">
        <v>4170</v>
      </c>
      <c r="Z603" s="34" t="s">
        <v>4170</v>
      </c>
      <c r="AB603" s="34" t="s">
        <v>3187</v>
      </c>
      <c r="AD603" s="34" t="s">
        <v>3229</v>
      </c>
      <c r="AE603" s="34" t="s">
        <v>3265</v>
      </c>
      <c r="AG603" s="34" t="s">
        <v>3306</v>
      </c>
      <c r="AH603" s="34" t="s">
        <v>1044</v>
      </c>
      <c r="AI603" s="34" t="s">
        <v>1044</v>
      </c>
      <c r="AJ603" s="34" t="s">
        <v>1044</v>
      </c>
      <c r="AK603" s="34" t="s">
        <v>1044</v>
      </c>
      <c r="AM603" s="34" t="s">
        <v>1044</v>
      </c>
      <c r="AN603" s="34" t="s">
        <v>3341</v>
      </c>
      <c r="AP603" s="34" t="s">
        <v>1044</v>
      </c>
      <c r="AY603" s="34" t="s">
        <v>3487</v>
      </c>
      <c r="BA603" s="34" t="s">
        <v>1044</v>
      </c>
      <c r="BB603" s="34" t="s">
        <v>3557</v>
      </c>
      <c r="BC603" s="34" t="s">
        <v>4170</v>
      </c>
      <c r="BD603" s="34" t="s">
        <v>4170</v>
      </c>
      <c r="BE603" s="34" t="s">
        <v>4170</v>
      </c>
      <c r="BF603" s="34" t="s">
        <v>4170</v>
      </c>
      <c r="BG603" s="34" t="s">
        <v>4170</v>
      </c>
      <c r="BH603" s="34" t="s">
        <v>4170</v>
      </c>
      <c r="BI603" s="34" t="s">
        <v>4881</v>
      </c>
      <c r="BJ603" s="34" t="s">
        <v>4170</v>
      </c>
      <c r="BR603" s="34" t="s">
        <v>1044</v>
      </c>
      <c r="BS603" s="34" t="s">
        <v>1044</v>
      </c>
      <c r="CR603" s="34" t="s">
        <v>3657</v>
      </c>
      <c r="CU603" s="34" t="s">
        <v>8288</v>
      </c>
      <c r="CV603" s="34" t="s">
        <v>6907</v>
      </c>
      <c r="CW603" s="34" t="s">
        <v>4226</v>
      </c>
      <c r="CX603" s="34" t="s">
        <v>4611</v>
      </c>
      <c r="CY603" s="34" t="s">
        <v>5451</v>
      </c>
      <c r="DA603" s="34" t="s">
        <v>4560</v>
      </c>
      <c r="DC603" s="34" t="s">
        <v>5096</v>
      </c>
      <c r="DD603" s="34" t="s">
        <v>6185</v>
      </c>
      <c r="DE603" s="34" t="s">
        <v>4649</v>
      </c>
    </row>
    <row r="604" spans="1:110">
      <c r="A604" s="34" t="s">
        <v>6906</v>
      </c>
      <c r="B604" s="34" t="s">
        <v>4626</v>
      </c>
      <c r="C604" s="34">
        <v>49</v>
      </c>
      <c r="D604" s="34" t="s">
        <v>442</v>
      </c>
      <c r="E604" s="34" t="s">
        <v>4170</v>
      </c>
      <c r="F604" s="34" t="s">
        <v>4881</v>
      </c>
      <c r="G604" s="34" t="s">
        <v>4170</v>
      </c>
      <c r="H604" s="34" t="s">
        <v>4881</v>
      </c>
      <c r="I604" s="34" t="s">
        <v>4170</v>
      </c>
      <c r="J604" s="34" t="s">
        <v>4170</v>
      </c>
      <c r="K604" s="34" t="s">
        <v>4170</v>
      </c>
      <c r="L604" s="34" t="s">
        <v>4170</v>
      </c>
      <c r="M604" s="34" t="s">
        <v>1041</v>
      </c>
      <c r="N604" s="34" t="s">
        <v>3155</v>
      </c>
      <c r="O604" s="34" t="s">
        <v>4881</v>
      </c>
      <c r="P604" s="34" t="s">
        <v>4170</v>
      </c>
      <c r="Q604" s="34" t="s">
        <v>4170</v>
      </c>
      <c r="R604" s="34" t="s">
        <v>4170</v>
      </c>
      <c r="S604" s="34" t="s">
        <v>4170</v>
      </c>
      <c r="T604" s="34" t="s">
        <v>4170</v>
      </c>
      <c r="U604" s="34" t="s">
        <v>4170</v>
      </c>
      <c r="V604" s="34" t="s">
        <v>4170</v>
      </c>
      <c r="W604" s="34" t="s">
        <v>4170</v>
      </c>
      <c r="X604" s="34" t="s">
        <v>4170</v>
      </c>
      <c r="Y604" s="34" t="s">
        <v>4170</v>
      </c>
      <c r="Z604" s="34" t="s">
        <v>4170</v>
      </c>
      <c r="AB604" s="34" t="s">
        <v>3187</v>
      </c>
      <c r="AD604" s="34" t="s">
        <v>3238</v>
      </c>
      <c r="AG604" s="34" t="s">
        <v>3291</v>
      </c>
      <c r="AH604" s="34" t="s">
        <v>1041</v>
      </c>
      <c r="AI604" s="34" t="s">
        <v>1044</v>
      </c>
      <c r="AJ604" s="34" t="s">
        <v>1044</v>
      </c>
      <c r="AQ604" s="34" t="s">
        <v>3372</v>
      </c>
      <c r="AS604" s="34" t="s">
        <v>3423</v>
      </c>
      <c r="AU604" s="34" t="s">
        <v>3432</v>
      </c>
      <c r="AV604" s="34" t="s">
        <v>154</v>
      </c>
      <c r="AW604" s="34" t="s">
        <v>3467</v>
      </c>
      <c r="AX604" s="34" t="s">
        <v>3476</v>
      </c>
      <c r="AY604" s="34" t="s">
        <v>3487</v>
      </c>
      <c r="BB604" s="34" t="s">
        <v>3557</v>
      </c>
      <c r="BC604" s="34" t="s">
        <v>4170</v>
      </c>
      <c r="BD604" s="34" t="s">
        <v>4170</v>
      </c>
      <c r="BE604" s="34" t="s">
        <v>4170</v>
      </c>
      <c r="BF604" s="34" t="s">
        <v>4170</v>
      </c>
      <c r="BG604" s="34" t="s">
        <v>4170</v>
      </c>
      <c r="BH604" s="34" t="s">
        <v>4170</v>
      </c>
      <c r="BI604" s="34" t="s">
        <v>4881</v>
      </c>
      <c r="BJ604" s="34" t="s">
        <v>4170</v>
      </c>
      <c r="BR604" s="34" t="s">
        <v>1044</v>
      </c>
      <c r="BS604" s="34" t="s">
        <v>1044</v>
      </c>
      <c r="CR604" s="34" t="s">
        <v>3657</v>
      </c>
      <c r="CU604" s="34" t="s">
        <v>8289</v>
      </c>
      <c r="CV604" s="34" t="s">
        <v>6907</v>
      </c>
      <c r="CW604" s="34" t="s">
        <v>4226</v>
      </c>
      <c r="CX604" s="34" t="s">
        <v>4542</v>
      </c>
      <c r="CY604" s="34" t="s">
        <v>5453</v>
      </c>
      <c r="DA604" s="34" t="s">
        <v>4556</v>
      </c>
      <c r="DC604" s="34" t="s">
        <v>5096</v>
      </c>
    </row>
    <row r="605" spans="1:110">
      <c r="A605" s="34" t="s">
        <v>6908</v>
      </c>
      <c r="B605" s="34" t="s">
        <v>4881</v>
      </c>
      <c r="C605" s="34">
        <v>34</v>
      </c>
      <c r="D605" s="34" t="s">
        <v>442</v>
      </c>
      <c r="E605" s="34" t="s">
        <v>4170</v>
      </c>
      <c r="F605" s="34" t="s">
        <v>4881</v>
      </c>
      <c r="G605" s="34" t="s">
        <v>4170</v>
      </c>
      <c r="H605" s="34" t="s">
        <v>4881</v>
      </c>
      <c r="I605" s="34" t="s">
        <v>4170</v>
      </c>
      <c r="J605" s="34" t="s">
        <v>4170</v>
      </c>
      <c r="K605" s="34" t="s">
        <v>4170</v>
      </c>
      <c r="L605" s="34" t="s">
        <v>4170</v>
      </c>
      <c r="M605" s="34" t="s">
        <v>1041</v>
      </c>
      <c r="N605" s="34" t="s">
        <v>3155</v>
      </c>
      <c r="O605" s="34" t="s">
        <v>4881</v>
      </c>
      <c r="P605" s="34" t="s">
        <v>4170</v>
      </c>
      <c r="Q605" s="34" t="s">
        <v>4170</v>
      </c>
      <c r="R605" s="34" t="s">
        <v>4170</v>
      </c>
      <c r="S605" s="34" t="s">
        <v>4170</v>
      </c>
      <c r="T605" s="34" t="s">
        <v>4170</v>
      </c>
      <c r="U605" s="34" t="s">
        <v>4170</v>
      </c>
      <c r="V605" s="34" t="s">
        <v>4170</v>
      </c>
      <c r="W605" s="34" t="s">
        <v>4170</v>
      </c>
      <c r="X605" s="34" t="s">
        <v>4170</v>
      </c>
      <c r="Y605" s="34" t="s">
        <v>4170</v>
      </c>
      <c r="Z605" s="34" t="s">
        <v>4170</v>
      </c>
      <c r="AB605" s="34" t="s">
        <v>3187</v>
      </c>
      <c r="AD605" s="34" t="s">
        <v>3247</v>
      </c>
      <c r="AG605" s="34" t="s">
        <v>3297</v>
      </c>
      <c r="AH605" s="34" t="s">
        <v>1044</v>
      </c>
      <c r="AI605" s="34" t="s">
        <v>1044</v>
      </c>
      <c r="AJ605" s="34" t="s">
        <v>1044</v>
      </c>
      <c r="AK605" s="34" t="s">
        <v>1041</v>
      </c>
      <c r="AL605" s="34" t="s">
        <v>3318</v>
      </c>
      <c r="AQ605" s="34" t="s">
        <v>3384</v>
      </c>
      <c r="AS605" s="34" t="s">
        <v>3409</v>
      </c>
      <c r="AU605" s="34" t="s">
        <v>3441</v>
      </c>
      <c r="AV605" s="34" t="s">
        <v>3449</v>
      </c>
      <c r="AW605" s="34" t="s">
        <v>3464</v>
      </c>
      <c r="AX605" s="34" t="s">
        <v>3476</v>
      </c>
      <c r="AY605" s="34" t="s">
        <v>3253</v>
      </c>
      <c r="BB605" s="34" t="s">
        <v>3557</v>
      </c>
      <c r="BC605" s="34" t="s">
        <v>4170</v>
      </c>
      <c r="BD605" s="34" t="s">
        <v>4170</v>
      </c>
      <c r="BE605" s="34" t="s">
        <v>4170</v>
      </c>
      <c r="BF605" s="34" t="s">
        <v>4170</v>
      </c>
      <c r="BG605" s="34" t="s">
        <v>4170</v>
      </c>
      <c r="BH605" s="34" t="s">
        <v>4170</v>
      </c>
      <c r="BI605" s="34" t="s">
        <v>4881</v>
      </c>
      <c r="BJ605" s="34" t="s">
        <v>4170</v>
      </c>
      <c r="BR605" s="34" t="s">
        <v>1041</v>
      </c>
      <c r="BS605" s="34" t="s">
        <v>1044</v>
      </c>
      <c r="CR605" s="34" t="s">
        <v>3657</v>
      </c>
      <c r="CU605" s="34" t="s">
        <v>8290</v>
      </c>
      <c r="CV605" s="34" t="s">
        <v>6910</v>
      </c>
      <c r="CW605" s="34" t="s">
        <v>4226</v>
      </c>
      <c r="CX605" s="34" t="s">
        <v>4539</v>
      </c>
      <c r="CY605" s="34" t="s">
        <v>5452</v>
      </c>
      <c r="CZ605" s="34" t="s">
        <v>4556</v>
      </c>
      <c r="DA605" s="34" t="s">
        <v>4556</v>
      </c>
      <c r="DC605" s="34" t="s">
        <v>5096</v>
      </c>
      <c r="DF605" s="34" t="s">
        <v>5992</v>
      </c>
    </row>
    <row r="606" spans="1:110">
      <c r="A606" s="34" t="s">
        <v>6908</v>
      </c>
      <c r="B606" s="34" t="s">
        <v>4609</v>
      </c>
      <c r="C606" s="34">
        <v>4</v>
      </c>
      <c r="D606" s="34" t="s">
        <v>440</v>
      </c>
      <c r="E606" s="34" t="s">
        <v>4881</v>
      </c>
      <c r="F606" s="34" t="s">
        <v>4170</v>
      </c>
      <c r="G606" s="34" t="s">
        <v>4170</v>
      </c>
      <c r="H606" s="34" t="s">
        <v>4170</v>
      </c>
      <c r="I606" s="34" t="s">
        <v>4881</v>
      </c>
      <c r="J606" s="34" t="s">
        <v>4170</v>
      </c>
      <c r="K606" s="34" t="s">
        <v>4170</v>
      </c>
      <c r="L606" s="34" t="s">
        <v>4170</v>
      </c>
      <c r="N606" s="34" t="s">
        <v>3155</v>
      </c>
      <c r="O606" s="34" t="s">
        <v>4881</v>
      </c>
      <c r="P606" s="34" t="s">
        <v>4170</v>
      </c>
      <c r="Q606" s="34" t="s">
        <v>4170</v>
      </c>
      <c r="R606" s="34" t="s">
        <v>4170</v>
      </c>
      <c r="S606" s="34" t="s">
        <v>4170</v>
      </c>
      <c r="T606" s="34" t="s">
        <v>4170</v>
      </c>
      <c r="U606" s="34" t="s">
        <v>4170</v>
      </c>
      <c r="V606" s="34" t="s">
        <v>4170</v>
      </c>
      <c r="W606" s="34" t="s">
        <v>4170</v>
      </c>
      <c r="X606" s="34" t="s">
        <v>4170</v>
      </c>
      <c r="Y606" s="34" t="s">
        <v>4170</v>
      </c>
      <c r="Z606" s="34" t="s">
        <v>4170</v>
      </c>
      <c r="AB606" s="34" t="s">
        <v>3187</v>
      </c>
      <c r="AE606" s="34" t="s">
        <v>3256</v>
      </c>
      <c r="BR606" s="34" t="s">
        <v>1044</v>
      </c>
      <c r="BS606" s="34" t="s">
        <v>1044</v>
      </c>
      <c r="CR606" s="34" t="s">
        <v>3657</v>
      </c>
      <c r="CU606" s="34" t="s">
        <v>8291</v>
      </c>
      <c r="CV606" s="34" t="s">
        <v>6910</v>
      </c>
      <c r="CW606" s="34" t="s">
        <v>4226</v>
      </c>
      <c r="CX606" s="34" t="s">
        <v>4608</v>
      </c>
      <c r="CY606" s="34" t="s">
        <v>5444</v>
      </c>
      <c r="DE606" s="34" t="s">
        <v>4649</v>
      </c>
      <c r="DF606" s="34" t="s">
        <v>5992</v>
      </c>
    </row>
    <row r="607" spans="1:110">
      <c r="A607" s="34" t="s">
        <v>6908</v>
      </c>
      <c r="B607" s="34" t="s">
        <v>4848</v>
      </c>
      <c r="C607" s="34">
        <v>33</v>
      </c>
      <c r="D607" s="34" t="s">
        <v>440</v>
      </c>
      <c r="E607" s="34" t="s">
        <v>4881</v>
      </c>
      <c r="F607" s="34" t="s">
        <v>4170</v>
      </c>
      <c r="G607" s="34" t="s">
        <v>4881</v>
      </c>
      <c r="H607" s="34" t="s">
        <v>4170</v>
      </c>
      <c r="I607" s="34" t="s">
        <v>4170</v>
      </c>
      <c r="J607" s="34" t="s">
        <v>4170</v>
      </c>
      <c r="K607" s="34" t="s">
        <v>4170</v>
      </c>
      <c r="L607" s="34" t="s">
        <v>4881</v>
      </c>
      <c r="M607" s="34" t="s">
        <v>1041</v>
      </c>
      <c r="N607" s="34" t="s">
        <v>3155</v>
      </c>
      <c r="O607" s="34" t="s">
        <v>4881</v>
      </c>
      <c r="P607" s="34" t="s">
        <v>4170</v>
      </c>
      <c r="Q607" s="34" t="s">
        <v>4170</v>
      </c>
      <c r="R607" s="34" t="s">
        <v>4170</v>
      </c>
      <c r="S607" s="34" t="s">
        <v>4170</v>
      </c>
      <c r="T607" s="34" t="s">
        <v>4170</v>
      </c>
      <c r="U607" s="34" t="s">
        <v>4170</v>
      </c>
      <c r="V607" s="34" t="s">
        <v>4170</v>
      </c>
      <c r="W607" s="34" t="s">
        <v>4170</v>
      </c>
      <c r="X607" s="34" t="s">
        <v>4170</v>
      </c>
      <c r="Y607" s="34" t="s">
        <v>4170</v>
      </c>
      <c r="Z607" s="34" t="s">
        <v>4170</v>
      </c>
      <c r="AB607" s="34" t="s">
        <v>3187</v>
      </c>
      <c r="AD607" s="34" t="s">
        <v>3247</v>
      </c>
      <c r="AG607" s="34" t="s">
        <v>3291</v>
      </c>
      <c r="AH607" s="34" t="s">
        <v>1041</v>
      </c>
      <c r="AI607" s="34" t="s">
        <v>1044</v>
      </c>
      <c r="AJ607" s="34" t="s">
        <v>1044</v>
      </c>
      <c r="AQ607" s="34" t="s">
        <v>3384</v>
      </c>
      <c r="AS607" s="34" t="s">
        <v>3409</v>
      </c>
      <c r="AU607" s="34" t="s">
        <v>3441</v>
      </c>
      <c r="AV607" s="34" t="s">
        <v>3449</v>
      </c>
      <c r="AW607" s="34" t="s">
        <v>3464</v>
      </c>
      <c r="AX607" s="34" t="s">
        <v>3476</v>
      </c>
      <c r="AY607" s="34" t="s">
        <v>3253</v>
      </c>
      <c r="BB607" s="34" t="s">
        <v>3548</v>
      </c>
      <c r="BC607" s="34" t="s">
        <v>4170</v>
      </c>
      <c r="BD607" s="34" t="s">
        <v>4170</v>
      </c>
      <c r="BE607" s="34" t="s">
        <v>4170</v>
      </c>
      <c r="BF607" s="34" t="s">
        <v>4881</v>
      </c>
      <c r="BG607" s="34" t="s">
        <v>4170</v>
      </c>
      <c r="BH607" s="34" t="s">
        <v>4170</v>
      </c>
      <c r="BI607" s="34" t="s">
        <v>4170</v>
      </c>
      <c r="BJ607" s="34" t="s">
        <v>4170</v>
      </c>
      <c r="BN607" s="34" t="s">
        <v>3561</v>
      </c>
      <c r="BQ607" s="34" t="s">
        <v>3574</v>
      </c>
      <c r="BR607" s="34" t="s">
        <v>1041</v>
      </c>
      <c r="BS607" s="34" t="s">
        <v>1044</v>
      </c>
      <c r="CR607" s="34" t="s">
        <v>3657</v>
      </c>
      <c r="CU607" s="34" t="s">
        <v>8292</v>
      </c>
      <c r="CV607" s="34" t="s">
        <v>6910</v>
      </c>
      <c r="CW607" s="34" t="s">
        <v>4226</v>
      </c>
      <c r="CX607" s="34" t="s">
        <v>4539</v>
      </c>
      <c r="CY607" s="34" t="s">
        <v>5446</v>
      </c>
      <c r="DA607" s="34" t="s">
        <v>4556</v>
      </c>
      <c r="DB607" s="34" t="s">
        <v>1043</v>
      </c>
      <c r="DC607" s="34" t="s">
        <v>5096</v>
      </c>
      <c r="DF607" s="34" t="s">
        <v>5992</v>
      </c>
    </row>
    <row r="608" spans="1:110">
      <c r="A608" s="34" t="s">
        <v>6911</v>
      </c>
      <c r="B608" s="34" t="s">
        <v>4881</v>
      </c>
      <c r="C608" s="34">
        <v>76</v>
      </c>
      <c r="D608" s="34" t="s">
        <v>440</v>
      </c>
      <c r="E608" s="34" t="s">
        <v>4881</v>
      </c>
      <c r="F608" s="34" t="s">
        <v>4170</v>
      </c>
      <c r="G608" s="34" t="s">
        <v>4881</v>
      </c>
      <c r="H608" s="34" t="s">
        <v>4170</v>
      </c>
      <c r="I608" s="34" t="s">
        <v>4170</v>
      </c>
      <c r="J608" s="34" t="s">
        <v>4170</v>
      </c>
      <c r="K608" s="34" t="s">
        <v>4170</v>
      </c>
      <c r="L608" s="34" t="s">
        <v>4170</v>
      </c>
      <c r="M608" s="34" t="s">
        <v>1041</v>
      </c>
      <c r="N608" s="34" t="s">
        <v>3155</v>
      </c>
      <c r="O608" s="34" t="s">
        <v>4881</v>
      </c>
      <c r="P608" s="34" t="s">
        <v>4170</v>
      </c>
      <c r="Q608" s="34" t="s">
        <v>4170</v>
      </c>
      <c r="R608" s="34" t="s">
        <v>4170</v>
      </c>
      <c r="S608" s="34" t="s">
        <v>4170</v>
      </c>
      <c r="T608" s="34" t="s">
        <v>4170</v>
      </c>
      <c r="U608" s="34" t="s">
        <v>4170</v>
      </c>
      <c r="V608" s="34" t="s">
        <v>4170</v>
      </c>
      <c r="W608" s="34" t="s">
        <v>4170</v>
      </c>
      <c r="X608" s="34" t="s">
        <v>4170</v>
      </c>
      <c r="Y608" s="34" t="s">
        <v>4170</v>
      </c>
      <c r="Z608" s="34" t="s">
        <v>4170</v>
      </c>
      <c r="AB608" s="34" t="s">
        <v>3187</v>
      </c>
      <c r="AD608" s="34" t="s">
        <v>3238</v>
      </c>
      <c r="AG608" s="34" t="s">
        <v>3312</v>
      </c>
      <c r="AH608" s="34" t="s">
        <v>1044</v>
      </c>
      <c r="AI608" s="34" t="s">
        <v>1044</v>
      </c>
      <c r="AJ608" s="34" t="s">
        <v>1044</v>
      </c>
      <c r="AK608" s="34" t="s">
        <v>1044</v>
      </c>
      <c r="AM608" s="34" t="s">
        <v>1044</v>
      </c>
      <c r="AN608" s="34" t="s">
        <v>3312</v>
      </c>
      <c r="AP608" s="34" t="s">
        <v>1044</v>
      </c>
      <c r="AY608" s="34" t="s">
        <v>3487</v>
      </c>
      <c r="BA608" s="34" t="s">
        <v>1044</v>
      </c>
      <c r="BB608" s="34" t="s">
        <v>3539</v>
      </c>
      <c r="BC608" s="34" t="s">
        <v>4881</v>
      </c>
      <c r="BD608" s="34" t="s">
        <v>4170</v>
      </c>
      <c r="BE608" s="34" t="s">
        <v>4170</v>
      </c>
      <c r="BF608" s="34" t="s">
        <v>4170</v>
      </c>
      <c r="BG608" s="34" t="s">
        <v>4170</v>
      </c>
      <c r="BH608" s="34" t="s">
        <v>4170</v>
      </c>
      <c r="BI608" s="34" t="s">
        <v>4170</v>
      </c>
      <c r="BJ608" s="34" t="s">
        <v>4170</v>
      </c>
      <c r="BK608" s="34" t="s">
        <v>3561</v>
      </c>
      <c r="BQ608" s="34" t="s">
        <v>1044</v>
      </c>
      <c r="BR608" s="34" t="s">
        <v>1041</v>
      </c>
      <c r="BS608" s="34" t="s">
        <v>1041</v>
      </c>
      <c r="BT608" s="34" t="s">
        <v>1041</v>
      </c>
      <c r="BW608" s="34" t="s">
        <v>1041</v>
      </c>
      <c r="CQ608" s="34" t="s">
        <v>3642</v>
      </c>
      <c r="CR608" s="34" t="s">
        <v>3657</v>
      </c>
      <c r="CU608" s="34" t="s">
        <v>8293</v>
      </c>
      <c r="CV608" s="34" t="s">
        <v>6912</v>
      </c>
      <c r="CW608" s="34" t="s">
        <v>4226</v>
      </c>
      <c r="CX608" s="34" t="s">
        <v>4546</v>
      </c>
      <c r="CY608" s="34" t="s">
        <v>5449</v>
      </c>
      <c r="CZ608" s="34" t="s">
        <v>4560</v>
      </c>
      <c r="DA608" s="34" t="s">
        <v>4560</v>
      </c>
      <c r="DB608" s="34" t="s">
        <v>1046</v>
      </c>
      <c r="DC608" s="34" t="s">
        <v>5096</v>
      </c>
      <c r="DF608" s="34" t="s">
        <v>5992</v>
      </c>
    </row>
    <row r="609" spans="1:110">
      <c r="A609" s="34" t="s">
        <v>6911</v>
      </c>
      <c r="B609" s="34" t="s">
        <v>4609</v>
      </c>
      <c r="C609" s="34">
        <v>15</v>
      </c>
      <c r="D609" s="34" t="s">
        <v>440</v>
      </c>
      <c r="E609" s="34" t="s">
        <v>4881</v>
      </c>
      <c r="F609" s="34" t="s">
        <v>4170</v>
      </c>
      <c r="G609" s="34" t="s">
        <v>4170</v>
      </c>
      <c r="H609" s="34" t="s">
        <v>4170</v>
      </c>
      <c r="I609" s="34" t="s">
        <v>4881</v>
      </c>
      <c r="J609" s="34" t="s">
        <v>4170</v>
      </c>
      <c r="K609" s="34" t="s">
        <v>4170</v>
      </c>
      <c r="L609" s="34" t="s">
        <v>4881</v>
      </c>
      <c r="M609" s="34" t="s">
        <v>1044</v>
      </c>
      <c r="N609" s="34" t="s">
        <v>3155</v>
      </c>
      <c r="O609" s="34" t="s">
        <v>4881</v>
      </c>
      <c r="P609" s="34" t="s">
        <v>4170</v>
      </c>
      <c r="Q609" s="34" t="s">
        <v>4170</v>
      </c>
      <c r="R609" s="34" t="s">
        <v>4170</v>
      </c>
      <c r="S609" s="34" t="s">
        <v>4170</v>
      </c>
      <c r="T609" s="34" t="s">
        <v>4170</v>
      </c>
      <c r="U609" s="34" t="s">
        <v>4170</v>
      </c>
      <c r="V609" s="34" t="s">
        <v>4170</v>
      </c>
      <c r="W609" s="34" t="s">
        <v>4170</v>
      </c>
      <c r="X609" s="34" t="s">
        <v>4170</v>
      </c>
      <c r="Y609" s="34" t="s">
        <v>4170</v>
      </c>
      <c r="Z609" s="34" t="s">
        <v>4170</v>
      </c>
      <c r="AB609" s="34" t="s">
        <v>3187</v>
      </c>
      <c r="AD609" s="34" t="s">
        <v>3229</v>
      </c>
      <c r="AE609" s="34" t="s">
        <v>3265</v>
      </c>
      <c r="AG609" s="34" t="s">
        <v>3306</v>
      </c>
      <c r="AH609" s="34" t="s">
        <v>1044</v>
      </c>
      <c r="AI609" s="34" t="s">
        <v>1044</v>
      </c>
      <c r="AJ609" s="34" t="s">
        <v>1044</v>
      </c>
      <c r="AK609" s="34" t="s">
        <v>1044</v>
      </c>
      <c r="AM609" s="34" t="s">
        <v>1044</v>
      </c>
      <c r="AN609" s="34" t="s">
        <v>3341</v>
      </c>
      <c r="AP609" s="34" t="s">
        <v>1044</v>
      </c>
      <c r="AY609" s="34" t="s">
        <v>3487</v>
      </c>
      <c r="BA609" s="34" t="s">
        <v>1044</v>
      </c>
      <c r="BB609" s="34" t="s">
        <v>3539</v>
      </c>
      <c r="BC609" s="34" t="s">
        <v>4881</v>
      </c>
      <c r="BD609" s="34" t="s">
        <v>4170</v>
      </c>
      <c r="BE609" s="34" t="s">
        <v>4170</v>
      </c>
      <c r="BF609" s="34" t="s">
        <v>4170</v>
      </c>
      <c r="BG609" s="34" t="s">
        <v>4170</v>
      </c>
      <c r="BH609" s="34" t="s">
        <v>4170</v>
      </c>
      <c r="BI609" s="34" t="s">
        <v>4170</v>
      </c>
      <c r="BJ609" s="34" t="s">
        <v>4170</v>
      </c>
      <c r="BK609" s="34" t="s">
        <v>3561</v>
      </c>
      <c r="BQ609" s="34" t="s">
        <v>1044</v>
      </c>
      <c r="BR609" s="34" t="s">
        <v>1041</v>
      </c>
      <c r="BS609" s="34" t="s">
        <v>1041</v>
      </c>
      <c r="BT609" s="34" t="s">
        <v>1041</v>
      </c>
      <c r="BW609" s="34" t="s">
        <v>1041</v>
      </c>
      <c r="CQ609" s="34" t="s">
        <v>3645</v>
      </c>
      <c r="CR609" s="34" t="s">
        <v>3657</v>
      </c>
      <c r="CU609" s="34" t="s">
        <v>8294</v>
      </c>
      <c r="CV609" s="34" t="s">
        <v>6912</v>
      </c>
      <c r="CW609" s="34" t="s">
        <v>4226</v>
      </c>
      <c r="CX609" s="34" t="s">
        <v>4611</v>
      </c>
      <c r="CY609" s="34" t="s">
        <v>5445</v>
      </c>
      <c r="DA609" s="34" t="s">
        <v>4560</v>
      </c>
      <c r="DB609" s="34" t="s">
        <v>1046</v>
      </c>
      <c r="DC609" s="34" t="s">
        <v>5096</v>
      </c>
      <c r="DD609" s="34" t="s">
        <v>6185</v>
      </c>
      <c r="DE609" s="34" t="s">
        <v>4649</v>
      </c>
      <c r="DF609" s="34" t="s">
        <v>5992</v>
      </c>
    </row>
    <row r="610" spans="1:110">
      <c r="A610" s="34" t="s">
        <v>6913</v>
      </c>
      <c r="B610" s="34" t="s">
        <v>4881</v>
      </c>
      <c r="C610" s="34">
        <v>47</v>
      </c>
      <c r="D610" s="34" t="s">
        <v>442</v>
      </c>
      <c r="E610" s="34" t="s">
        <v>4170</v>
      </c>
      <c r="F610" s="34" t="s">
        <v>4881</v>
      </c>
      <c r="G610" s="34" t="s">
        <v>4170</v>
      </c>
      <c r="H610" s="34" t="s">
        <v>4881</v>
      </c>
      <c r="I610" s="34" t="s">
        <v>4170</v>
      </c>
      <c r="J610" s="34" t="s">
        <v>4170</v>
      </c>
      <c r="K610" s="34" t="s">
        <v>4170</v>
      </c>
      <c r="L610" s="34" t="s">
        <v>4170</v>
      </c>
      <c r="M610" s="34" t="s">
        <v>1041</v>
      </c>
      <c r="N610" s="34" t="s">
        <v>3155</v>
      </c>
      <c r="O610" s="34" t="s">
        <v>4881</v>
      </c>
      <c r="P610" s="34" t="s">
        <v>4170</v>
      </c>
      <c r="Q610" s="34" t="s">
        <v>4170</v>
      </c>
      <c r="R610" s="34" t="s">
        <v>4170</v>
      </c>
      <c r="S610" s="34" t="s">
        <v>4170</v>
      </c>
      <c r="T610" s="34" t="s">
        <v>4170</v>
      </c>
      <c r="U610" s="34" t="s">
        <v>4170</v>
      </c>
      <c r="V610" s="34" t="s">
        <v>4170</v>
      </c>
      <c r="W610" s="34" t="s">
        <v>4170</v>
      </c>
      <c r="X610" s="34" t="s">
        <v>4170</v>
      </c>
      <c r="Y610" s="34" t="s">
        <v>4170</v>
      </c>
      <c r="Z610" s="34" t="s">
        <v>4170</v>
      </c>
      <c r="AB610" s="34" t="s">
        <v>3187</v>
      </c>
      <c r="AD610" s="34" t="s">
        <v>3238</v>
      </c>
      <c r="AG610" s="34" t="s">
        <v>3291</v>
      </c>
      <c r="AH610" s="34" t="s">
        <v>1041</v>
      </c>
      <c r="AI610" s="34" t="s">
        <v>1044</v>
      </c>
      <c r="AJ610" s="34" t="s">
        <v>1044</v>
      </c>
      <c r="AQ610" s="34" t="s">
        <v>3402</v>
      </c>
      <c r="AS610" s="34" t="s">
        <v>3409</v>
      </c>
      <c r="AU610" s="34" t="s">
        <v>3435</v>
      </c>
      <c r="AV610" s="34" t="s">
        <v>154</v>
      </c>
      <c r="AW610" s="34" t="s">
        <v>3452</v>
      </c>
      <c r="AX610" s="34" t="s">
        <v>3476</v>
      </c>
      <c r="AY610" s="34" t="s">
        <v>3487</v>
      </c>
      <c r="BB610" s="34" t="s">
        <v>3557</v>
      </c>
      <c r="BC610" s="34" t="s">
        <v>4170</v>
      </c>
      <c r="BD610" s="34" t="s">
        <v>4170</v>
      </c>
      <c r="BE610" s="34" t="s">
        <v>4170</v>
      </c>
      <c r="BF610" s="34" t="s">
        <v>4170</v>
      </c>
      <c r="BG610" s="34" t="s">
        <v>4170</v>
      </c>
      <c r="BH610" s="34" t="s">
        <v>4170</v>
      </c>
      <c r="BI610" s="34" t="s">
        <v>4881</v>
      </c>
      <c r="BJ610" s="34" t="s">
        <v>4170</v>
      </c>
      <c r="BR610" s="34" t="s">
        <v>1044</v>
      </c>
      <c r="BS610" s="34" t="s">
        <v>1044</v>
      </c>
      <c r="CR610" s="34" t="s">
        <v>3654</v>
      </c>
      <c r="CU610" s="34" t="s">
        <v>8295</v>
      </c>
      <c r="CV610" s="34" t="s">
        <v>6914</v>
      </c>
      <c r="CW610" s="34" t="s">
        <v>4226</v>
      </c>
      <c r="CX610" s="34" t="s">
        <v>4542</v>
      </c>
      <c r="CY610" s="34" t="s">
        <v>5453</v>
      </c>
      <c r="CZ610" s="34" t="s">
        <v>4556</v>
      </c>
      <c r="DA610" s="34" t="s">
        <v>4556</v>
      </c>
      <c r="DC610" s="34" t="s">
        <v>5096</v>
      </c>
      <c r="DF610" s="34" t="s">
        <v>5992</v>
      </c>
    </row>
    <row r="611" spans="1:110">
      <c r="A611" s="34" t="s">
        <v>6913</v>
      </c>
      <c r="B611" s="34" t="s">
        <v>4609</v>
      </c>
      <c r="C611" s="34">
        <v>7</v>
      </c>
      <c r="D611" s="34" t="s">
        <v>440</v>
      </c>
      <c r="E611" s="34" t="s">
        <v>4881</v>
      </c>
      <c r="F611" s="34" t="s">
        <v>4170</v>
      </c>
      <c r="G611" s="34" t="s">
        <v>4170</v>
      </c>
      <c r="H611" s="34" t="s">
        <v>4170</v>
      </c>
      <c r="I611" s="34" t="s">
        <v>4881</v>
      </c>
      <c r="J611" s="34" t="s">
        <v>4170</v>
      </c>
      <c r="K611" s="34" t="s">
        <v>4170</v>
      </c>
      <c r="L611" s="34" t="s">
        <v>4170</v>
      </c>
      <c r="N611" s="34" t="s">
        <v>3155</v>
      </c>
      <c r="O611" s="34" t="s">
        <v>4881</v>
      </c>
      <c r="P611" s="34" t="s">
        <v>4170</v>
      </c>
      <c r="Q611" s="34" t="s">
        <v>4170</v>
      </c>
      <c r="R611" s="34" t="s">
        <v>4170</v>
      </c>
      <c r="S611" s="34" t="s">
        <v>4170</v>
      </c>
      <c r="T611" s="34" t="s">
        <v>4170</v>
      </c>
      <c r="U611" s="34" t="s">
        <v>4170</v>
      </c>
      <c r="V611" s="34" t="s">
        <v>4170</v>
      </c>
      <c r="W611" s="34" t="s">
        <v>4170</v>
      </c>
      <c r="X611" s="34" t="s">
        <v>4170</v>
      </c>
      <c r="Y611" s="34" t="s">
        <v>4170</v>
      </c>
      <c r="Z611" s="34" t="s">
        <v>4170</v>
      </c>
      <c r="AB611" s="34" t="s">
        <v>3187</v>
      </c>
      <c r="AE611" s="34" t="s">
        <v>3259</v>
      </c>
      <c r="BB611" s="34" t="s">
        <v>3557</v>
      </c>
      <c r="BC611" s="34" t="s">
        <v>4170</v>
      </c>
      <c r="BD611" s="34" t="s">
        <v>4170</v>
      </c>
      <c r="BE611" s="34" t="s">
        <v>4170</v>
      </c>
      <c r="BF611" s="34" t="s">
        <v>4170</v>
      </c>
      <c r="BG611" s="34" t="s">
        <v>4170</v>
      </c>
      <c r="BH611" s="34" t="s">
        <v>4170</v>
      </c>
      <c r="BI611" s="34" t="s">
        <v>4881</v>
      </c>
      <c r="BJ611" s="34" t="s">
        <v>4170</v>
      </c>
      <c r="BR611" s="34" t="s">
        <v>1044</v>
      </c>
      <c r="BS611" s="34" t="s">
        <v>1044</v>
      </c>
      <c r="CR611" s="34" t="s">
        <v>3657</v>
      </c>
      <c r="CU611" s="34" t="s">
        <v>8296</v>
      </c>
      <c r="CV611" s="34" t="s">
        <v>6914</v>
      </c>
      <c r="CW611" s="34" t="s">
        <v>4226</v>
      </c>
      <c r="CX611" s="34" t="s">
        <v>4619</v>
      </c>
      <c r="CY611" s="34" t="s">
        <v>5448</v>
      </c>
      <c r="DC611" s="34" t="s">
        <v>5096</v>
      </c>
      <c r="DE611" s="34" t="s">
        <v>4649</v>
      </c>
      <c r="DF611" s="34" t="s">
        <v>5992</v>
      </c>
    </row>
    <row r="612" spans="1:110">
      <c r="A612" s="34" t="s">
        <v>6913</v>
      </c>
      <c r="B612" s="34" t="s">
        <v>4848</v>
      </c>
      <c r="C612" s="34">
        <v>18</v>
      </c>
      <c r="D612" s="34" t="s">
        <v>440</v>
      </c>
      <c r="E612" s="34" t="s">
        <v>4881</v>
      </c>
      <c r="F612" s="34" t="s">
        <v>4170</v>
      </c>
      <c r="G612" s="34" t="s">
        <v>4881</v>
      </c>
      <c r="H612" s="34" t="s">
        <v>4170</v>
      </c>
      <c r="I612" s="34" t="s">
        <v>4170</v>
      </c>
      <c r="J612" s="34" t="s">
        <v>4170</v>
      </c>
      <c r="K612" s="34" t="s">
        <v>4170</v>
      </c>
      <c r="L612" s="34" t="s">
        <v>4881</v>
      </c>
      <c r="M612" s="34" t="s">
        <v>1044</v>
      </c>
      <c r="N612" s="34" t="s">
        <v>3155</v>
      </c>
      <c r="O612" s="34" t="s">
        <v>4881</v>
      </c>
      <c r="P612" s="34" t="s">
        <v>4170</v>
      </c>
      <c r="Q612" s="34" t="s">
        <v>4170</v>
      </c>
      <c r="R612" s="34" t="s">
        <v>4170</v>
      </c>
      <c r="S612" s="34" t="s">
        <v>4170</v>
      </c>
      <c r="T612" s="34" t="s">
        <v>4170</v>
      </c>
      <c r="U612" s="34" t="s">
        <v>4170</v>
      </c>
      <c r="V612" s="34" t="s">
        <v>4170</v>
      </c>
      <c r="W612" s="34" t="s">
        <v>4170</v>
      </c>
      <c r="X612" s="34" t="s">
        <v>4170</v>
      </c>
      <c r="Y612" s="34" t="s">
        <v>4170</v>
      </c>
      <c r="Z612" s="34" t="s">
        <v>4170</v>
      </c>
      <c r="AB612" s="34" t="s">
        <v>3187</v>
      </c>
      <c r="AD612" s="34" t="s">
        <v>3232</v>
      </c>
      <c r="AE612" s="34" t="s">
        <v>3277</v>
      </c>
      <c r="AG612" s="34" t="s">
        <v>3306</v>
      </c>
      <c r="AH612" s="34" t="s">
        <v>1044</v>
      </c>
      <c r="AI612" s="34" t="s">
        <v>1044</v>
      </c>
      <c r="AJ612" s="34" t="s">
        <v>1044</v>
      </c>
      <c r="AK612" s="34" t="s">
        <v>1044</v>
      </c>
      <c r="AM612" s="34" t="s">
        <v>1044</v>
      </c>
      <c r="AN612" s="34" t="s">
        <v>3341</v>
      </c>
      <c r="AP612" s="34" t="s">
        <v>1044</v>
      </c>
      <c r="AY612" s="34" t="s">
        <v>3487</v>
      </c>
      <c r="BA612" s="34" t="s">
        <v>1044</v>
      </c>
      <c r="BB612" s="34" t="s">
        <v>3557</v>
      </c>
      <c r="BC612" s="34" t="s">
        <v>4170</v>
      </c>
      <c r="BD612" s="34" t="s">
        <v>4170</v>
      </c>
      <c r="BE612" s="34" t="s">
        <v>4170</v>
      </c>
      <c r="BF612" s="34" t="s">
        <v>4170</v>
      </c>
      <c r="BG612" s="34" t="s">
        <v>4170</v>
      </c>
      <c r="BH612" s="34" t="s">
        <v>4170</v>
      </c>
      <c r="BI612" s="34" t="s">
        <v>4881</v>
      </c>
      <c r="BJ612" s="34" t="s">
        <v>4170</v>
      </c>
      <c r="BR612" s="34" t="s">
        <v>1044</v>
      </c>
      <c r="BS612" s="34" t="s">
        <v>1044</v>
      </c>
      <c r="CR612" s="34" t="s">
        <v>3657</v>
      </c>
      <c r="CU612" s="34" t="s">
        <v>8297</v>
      </c>
      <c r="CV612" s="34" t="s">
        <v>6914</v>
      </c>
      <c r="CW612" s="34" t="s">
        <v>4226</v>
      </c>
      <c r="CX612" s="34" t="s">
        <v>4539</v>
      </c>
      <c r="CY612" s="34" t="s">
        <v>5446</v>
      </c>
      <c r="DA612" s="34" t="s">
        <v>4560</v>
      </c>
      <c r="DC612" s="34" t="s">
        <v>5096</v>
      </c>
      <c r="DD612" s="34" t="s">
        <v>6185</v>
      </c>
      <c r="DF612" s="34" t="s">
        <v>5992</v>
      </c>
    </row>
    <row r="613" spans="1:110">
      <c r="A613" s="34" t="s">
        <v>6913</v>
      </c>
      <c r="B613" s="34" t="s">
        <v>4626</v>
      </c>
      <c r="C613" s="34">
        <v>38</v>
      </c>
      <c r="D613" s="34" t="s">
        <v>440</v>
      </c>
      <c r="E613" s="34" t="s">
        <v>4881</v>
      </c>
      <c r="F613" s="34" t="s">
        <v>4170</v>
      </c>
      <c r="G613" s="34" t="s">
        <v>4881</v>
      </c>
      <c r="H613" s="34" t="s">
        <v>4170</v>
      </c>
      <c r="I613" s="34" t="s">
        <v>4170</v>
      </c>
      <c r="J613" s="34" t="s">
        <v>4170</v>
      </c>
      <c r="K613" s="34" t="s">
        <v>4170</v>
      </c>
      <c r="L613" s="34" t="s">
        <v>4881</v>
      </c>
      <c r="M613" s="34" t="s">
        <v>1041</v>
      </c>
      <c r="N613" s="34" t="s">
        <v>3155</v>
      </c>
      <c r="O613" s="34" t="s">
        <v>4881</v>
      </c>
      <c r="P613" s="34" t="s">
        <v>4170</v>
      </c>
      <c r="Q613" s="34" t="s">
        <v>4170</v>
      </c>
      <c r="R613" s="34" t="s">
        <v>4170</v>
      </c>
      <c r="S613" s="34" t="s">
        <v>4170</v>
      </c>
      <c r="T613" s="34" t="s">
        <v>4170</v>
      </c>
      <c r="U613" s="34" t="s">
        <v>4170</v>
      </c>
      <c r="V613" s="34" t="s">
        <v>4170</v>
      </c>
      <c r="W613" s="34" t="s">
        <v>4170</v>
      </c>
      <c r="X613" s="34" t="s">
        <v>4170</v>
      </c>
      <c r="Y613" s="34" t="s">
        <v>4170</v>
      </c>
      <c r="Z613" s="34" t="s">
        <v>4170</v>
      </c>
      <c r="AB613" s="34" t="s">
        <v>3187</v>
      </c>
      <c r="AD613" s="34" t="s">
        <v>3238</v>
      </c>
      <c r="AG613" s="34" t="s">
        <v>3291</v>
      </c>
      <c r="AH613" s="34" t="s">
        <v>1041</v>
      </c>
      <c r="AI613" s="34" t="s">
        <v>1044</v>
      </c>
      <c r="AJ613" s="34" t="s">
        <v>1044</v>
      </c>
      <c r="AQ613" s="34" t="s">
        <v>3399</v>
      </c>
      <c r="AS613" s="34" t="s">
        <v>3415</v>
      </c>
      <c r="AU613" s="34" t="s">
        <v>3435</v>
      </c>
      <c r="AV613" s="34" t="s">
        <v>154</v>
      </c>
      <c r="AW613" s="34" t="s">
        <v>3452</v>
      </c>
      <c r="AX613" s="34" t="s">
        <v>3476</v>
      </c>
      <c r="AY613" s="34" t="s">
        <v>3487</v>
      </c>
      <c r="BB613" s="34" t="s">
        <v>3557</v>
      </c>
      <c r="BC613" s="34" t="s">
        <v>4170</v>
      </c>
      <c r="BD613" s="34" t="s">
        <v>4170</v>
      </c>
      <c r="BE613" s="34" t="s">
        <v>4170</v>
      </c>
      <c r="BF613" s="34" t="s">
        <v>4170</v>
      </c>
      <c r="BG613" s="34" t="s">
        <v>4170</v>
      </c>
      <c r="BH613" s="34" t="s">
        <v>4170</v>
      </c>
      <c r="BI613" s="34" t="s">
        <v>4881</v>
      </c>
      <c r="BJ613" s="34" t="s">
        <v>4170</v>
      </c>
      <c r="BR613" s="34" t="s">
        <v>1044</v>
      </c>
      <c r="BS613" s="34" t="s">
        <v>1044</v>
      </c>
      <c r="CR613" s="34" t="s">
        <v>3654</v>
      </c>
      <c r="CU613" s="34" t="s">
        <v>8298</v>
      </c>
      <c r="CV613" s="34" t="s">
        <v>6914</v>
      </c>
      <c r="CW613" s="34" t="s">
        <v>4226</v>
      </c>
      <c r="CX613" s="34" t="s">
        <v>4542</v>
      </c>
      <c r="CY613" s="34" t="s">
        <v>5447</v>
      </c>
      <c r="DA613" s="34" t="s">
        <v>4556</v>
      </c>
      <c r="DC613" s="34" t="s">
        <v>5096</v>
      </c>
      <c r="DF613" s="34" t="s">
        <v>5992</v>
      </c>
    </row>
    <row r="614" spans="1:110">
      <c r="A614" s="34" t="s">
        <v>6915</v>
      </c>
      <c r="B614" s="34" t="s">
        <v>4881</v>
      </c>
      <c r="C614" s="34">
        <v>50</v>
      </c>
      <c r="D614" s="34" t="s">
        <v>440</v>
      </c>
      <c r="E614" s="34" t="s">
        <v>4881</v>
      </c>
      <c r="F614" s="34" t="s">
        <v>4170</v>
      </c>
      <c r="G614" s="34" t="s">
        <v>4881</v>
      </c>
      <c r="H614" s="34" t="s">
        <v>4170</v>
      </c>
      <c r="I614" s="34" t="s">
        <v>4170</v>
      </c>
      <c r="J614" s="34" t="s">
        <v>4170</v>
      </c>
      <c r="K614" s="34" t="s">
        <v>4170</v>
      </c>
      <c r="L614" s="34" t="s">
        <v>4881</v>
      </c>
      <c r="M614" s="34" t="s">
        <v>1041</v>
      </c>
      <c r="N614" s="34" t="s">
        <v>3155</v>
      </c>
      <c r="O614" s="34" t="s">
        <v>4881</v>
      </c>
      <c r="P614" s="34" t="s">
        <v>4170</v>
      </c>
      <c r="Q614" s="34" t="s">
        <v>4170</v>
      </c>
      <c r="R614" s="34" t="s">
        <v>4170</v>
      </c>
      <c r="S614" s="34" t="s">
        <v>4170</v>
      </c>
      <c r="T614" s="34" t="s">
        <v>4170</v>
      </c>
      <c r="U614" s="34" t="s">
        <v>4170</v>
      </c>
      <c r="V614" s="34" t="s">
        <v>4170</v>
      </c>
      <c r="W614" s="34" t="s">
        <v>4170</v>
      </c>
      <c r="X614" s="34" t="s">
        <v>4170</v>
      </c>
      <c r="Y614" s="34" t="s">
        <v>4170</v>
      </c>
      <c r="Z614" s="34" t="s">
        <v>4170</v>
      </c>
      <c r="AB614" s="34" t="s">
        <v>3187</v>
      </c>
      <c r="AD614" s="34" t="s">
        <v>3232</v>
      </c>
      <c r="AG614" s="34" t="s">
        <v>3291</v>
      </c>
      <c r="AH614" s="34" t="s">
        <v>1041</v>
      </c>
      <c r="AI614" s="34" t="s">
        <v>1044</v>
      </c>
      <c r="AJ614" s="34" t="s">
        <v>1044</v>
      </c>
      <c r="AQ614" s="34" t="s">
        <v>3358</v>
      </c>
      <c r="AS614" s="34" t="s">
        <v>3426</v>
      </c>
      <c r="AU614" s="34" t="s">
        <v>3441</v>
      </c>
      <c r="AV614" s="34" t="s">
        <v>3449</v>
      </c>
      <c r="AW614" s="34" t="s">
        <v>3452</v>
      </c>
      <c r="AX614" s="34" t="s">
        <v>3470</v>
      </c>
      <c r="AY614" s="34" t="s">
        <v>3487</v>
      </c>
      <c r="BB614" s="34" t="s">
        <v>3545</v>
      </c>
      <c r="BC614" s="34" t="s">
        <v>4170</v>
      </c>
      <c r="BD614" s="34" t="s">
        <v>4170</v>
      </c>
      <c r="BE614" s="34" t="s">
        <v>4881</v>
      </c>
      <c r="BF614" s="34" t="s">
        <v>4170</v>
      </c>
      <c r="BG614" s="34" t="s">
        <v>4170</v>
      </c>
      <c r="BH614" s="34" t="s">
        <v>4170</v>
      </c>
      <c r="BI614" s="34" t="s">
        <v>4170</v>
      </c>
      <c r="BJ614" s="34" t="s">
        <v>4170</v>
      </c>
      <c r="BM614" s="34" t="s">
        <v>3561</v>
      </c>
      <c r="BQ614" s="34" t="s">
        <v>1044</v>
      </c>
      <c r="BR614" s="34" t="s">
        <v>1041</v>
      </c>
      <c r="BS614" s="34" t="s">
        <v>1044</v>
      </c>
      <c r="CR614" s="34" t="s">
        <v>3657</v>
      </c>
      <c r="CU614" s="34" t="s">
        <v>8299</v>
      </c>
      <c r="CV614" s="34" t="s">
        <v>6916</v>
      </c>
      <c r="CW614" s="34" t="s">
        <v>4226</v>
      </c>
      <c r="CX614" s="34" t="s">
        <v>4542</v>
      </c>
      <c r="CY614" s="34" t="s">
        <v>5447</v>
      </c>
      <c r="CZ614" s="34" t="s">
        <v>4556</v>
      </c>
      <c r="DA614" s="34" t="s">
        <v>4556</v>
      </c>
      <c r="DB614" s="34" t="s">
        <v>1046</v>
      </c>
      <c r="DC614" s="34" t="s">
        <v>5096</v>
      </c>
      <c r="DF614" s="34" t="s">
        <v>5992</v>
      </c>
    </row>
    <row r="615" spans="1:110">
      <c r="A615" s="34" t="s">
        <v>6917</v>
      </c>
      <c r="B615" s="34" t="s">
        <v>4881</v>
      </c>
      <c r="C615" s="34">
        <v>23</v>
      </c>
      <c r="D615" s="34" t="s">
        <v>440</v>
      </c>
      <c r="E615" s="34" t="s">
        <v>4881</v>
      </c>
      <c r="F615" s="34" t="s">
        <v>4170</v>
      </c>
      <c r="G615" s="34" t="s">
        <v>4881</v>
      </c>
      <c r="H615" s="34" t="s">
        <v>4170</v>
      </c>
      <c r="I615" s="34" t="s">
        <v>4170</v>
      </c>
      <c r="J615" s="34" t="s">
        <v>4170</v>
      </c>
      <c r="K615" s="34" t="s">
        <v>4170</v>
      </c>
      <c r="L615" s="34" t="s">
        <v>4881</v>
      </c>
      <c r="M615" s="34" t="s">
        <v>1041</v>
      </c>
      <c r="N615" s="34" t="s">
        <v>3155</v>
      </c>
      <c r="O615" s="34" t="s">
        <v>4881</v>
      </c>
      <c r="P615" s="34" t="s">
        <v>4170</v>
      </c>
      <c r="Q615" s="34" t="s">
        <v>4170</v>
      </c>
      <c r="R615" s="34" t="s">
        <v>4170</v>
      </c>
      <c r="S615" s="34" t="s">
        <v>4170</v>
      </c>
      <c r="T615" s="34" t="s">
        <v>4170</v>
      </c>
      <c r="U615" s="34" t="s">
        <v>4170</v>
      </c>
      <c r="V615" s="34" t="s">
        <v>4170</v>
      </c>
      <c r="W615" s="34" t="s">
        <v>4170</v>
      </c>
      <c r="X615" s="34" t="s">
        <v>4170</v>
      </c>
      <c r="Y615" s="34" t="s">
        <v>4170</v>
      </c>
      <c r="Z615" s="34" t="s">
        <v>4170</v>
      </c>
      <c r="AB615" s="34" t="s">
        <v>3187</v>
      </c>
      <c r="AD615" s="34" t="s">
        <v>3235</v>
      </c>
      <c r="AE615" s="34" t="s">
        <v>3253</v>
      </c>
      <c r="AG615" s="34" t="s">
        <v>3291</v>
      </c>
      <c r="AH615" s="34" t="s">
        <v>1041</v>
      </c>
      <c r="AI615" s="34" t="s">
        <v>1044</v>
      </c>
      <c r="AJ615" s="34" t="s">
        <v>1044</v>
      </c>
      <c r="AQ615" s="34" t="s">
        <v>3358</v>
      </c>
      <c r="AS615" s="34" t="s">
        <v>3358</v>
      </c>
      <c r="AU615" s="34" t="s">
        <v>3441</v>
      </c>
      <c r="AV615" s="34" t="s">
        <v>154</v>
      </c>
      <c r="AW615" s="34" t="s">
        <v>3452</v>
      </c>
      <c r="AX615" s="34" t="s">
        <v>3470</v>
      </c>
      <c r="AY615" s="34" t="s">
        <v>3487</v>
      </c>
      <c r="BB615" s="34" t="s">
        <v>3548</v>
      </c>
      <c r="BC615" s="34" t="s">
        <v>4170</v>
      </c>
      <c r="BD615" s="34" t="s">
        <v>4170</v>
      </c>
      <c r="BE615" s="34" t="s">
        <v>4170</v>
      </c>
      <c r="BF615" s="34" t="s">
        <v>4881</v>
      </c>
      <c r="BG615" s="34" t="s">
        <v>4170</v>
      </c>
      <c r="BH615" s="34" t="s">
        <v>4170</v>
      </c>
      <c r="BI615" s="34" t="s">
        <v>4170</v>
      </c>
      <c r="BJ615" s="34" t="s">
        <v>4170</v>
      </c>
      <c r="BN615" s="34" t="s">
        <v>3561</v>
      </c>
      <c r="BQ615" s="34" t="s">
        <v>1044</v>
      </c>
      <c r="BR615" s="34" t="s">
        <v>1041</v>
      </c>
      <c r="BS615" s="34" t="s">
        <v>1041</v>
      </c>
      <c r="BT615" s="34" t="s">
        <v>1041</v>
      </c>
      <c r="BW615" s="34" t="s">
        <v>1044</v>
      </c>
      <c r="BX615" s="34" t="s">
        <v>8300</v>
      </c>
      <c r="BY615" s="34" t="s">
        <v>4170</v>
      </c>
      <c r="BZ615" s="34" t="s">
        <v>4881</v>
      </c>
      <c r="CA615" s="34" t="s">
        <v>4881</v>
      </c>
      <c r="CB615" s="34" t="s">
        <v>4881</v>
      </c>
      <c r="CC615" s="34" t="s">
        <v>4170</v>
      </c>
      <c r="CD615" s="34" t="s">
        <v>4170</v>
      </c>
      <c r="CE615" s="34" t="s">
        <v>4170</v>
      </c>
      <c r="CF615" s="34" t="s">
        <v>4170</v>
      </c>
      <c r="CG615" s="34" t="s">
        <v>4170</v>
      </c>
      <c r="CH615" s="34" t="s">
        <v>4170</v>
      </c>
      <c r="CI615" s="34" t="s">
        <v>4170</v>
      </c>
      <c r="CJ615" s="34" t="s">
        <v>4170</v>
      </c>
      <c r="CK615" s="34" t="s">
        <v>4170</v>
      </c>
      <c r="CL615" s="34" t="s">
        <v>4170</v>
      </c>
      <c r="CM615" s="34" t="s">
        <v>4170</v>
      </c>
      <c r="CN615" s="34" t="s">
        <v>4170</v>
      </c>
      <c r="CO615" s="34" t="s">
        <v>4170</v>
      </c>
      <c r="CR615" s="34" t="s">
        <v>3657</v>
      </c>
      <c r="CU615" s="34" t="s">
        <v>8301</v>
      </c>
      <c r="CV615" s="34" t="s">
        <v>6918</v>
      </c>
      <c r="CW615" s="34" t="s">
        <v>4226</v>
      </c>
      <c r="CX615" s="34" t="s">
        <v>4539</v>
      </c>
      <c r="CY615" s="34" t="s">
        <v>5446</v>
      </c>
      <c r="CZ615" s="34" t="s">
        <v>4556</v>
      </c>
      <c r="DA615" s="34" t="s">
        <v>4556</v>
      </c>
      <c r="DB615" s="34" t="s">
        <v>1046</v>
      </c>
      <c r="DC615" s="34" t="s">
        <v>5096</v>
      </c>
      <c r="DD615" s="34" t="s">
        <v>6185</v>
      </c>
      <c r="DF615" s="34" t="s">
        <v>5993</v>
      </c>
    </row>
    <row r="616" spans="1:110">
      <c r="A616" s="34" t="s">
        <v>6917</v>
      </c>
      <c r="B616" s="34" t="s">
        <v>4609</v>
      </c>
      <c r="C616" s="34">
        <v>7</v>
      </c>
      <c r="D616" s="34" t="s">
        <v>440</v>
      </c>
      <c r="E616" s="34" t="s">
        <v>4881</v>
      </c>
      <c r="F616" s="34" t="s">
        <v>4170</v>
      </c>
      <c r="G616" s="34" t="s">
        <v>4170</v>
      </c>
      <c r="H616" s="34" t="s">
        <v>4170</v>
      </c>
      <c r="I616" s="34" t="s">
        <v>4881</v>
      </c>
      <c r="J616" s="34" t="s">
        <v>4170</v>
      </c>
      <c r="K616" s="34" t="s">
        <v>4170</v>
      </c>
      <c r="L616" s="34" t="s">
        <v>4170</v>
      </c>
      <c r="N616" s="34" t="s">
        <v>3155</v>
      </c>
      <c r="O616" s="34" t="s">
        <v>4881</v>
      </c>
      <c r="P616" s="34" t="s">
        <v>4170</v>
      </c>
      <c r="Q616" s="34" t="s">
        <v>4170</v>
      </c>
      <c r="R616" s="34" t="s">
        <v>4170</v>
      </c>
      <c r="S616" s="34" t="s">
        <v>4170</v>
      </c>
      <c r="T616" s="34" t="s">
        <v>4170</v>
      </c>
      <c r="U616" s="34" t="s">
        <v>4170</v>
      </c>
      <c r="V616" s="34" t="s">
        <v>4170</v>
      </c>
      <c r="W616" s="34" t="s">
        <v>4170</v>
      </c>
      <c r="X616" s="34" t="s">
        <v>4170</v>
      </c>
      <c r="Y616" s="34" t="s">
        <v>4170</v>
      </c>
      <c r="Z616" s="34" t="s">
        <v>4170</v>
      </c>
      <c r="AB616" s="34" t="s">
        <v>3187</v>
      </c>
      <c r="AE616" s="34" t="s">
        <v>3256</v>
      </c>
      <c r="BB616" s="34" t="s">
        <v>3557</v>
      </c>
      <c r="BC616" s="34" t="s">
        <v>4170</v>
      </c>
      <c r="BD616" s="34" t="s">
        <v>4170</v>
      </c>
      <c r="BE616" s="34" t="s">
        <v>4170</v>
      </c>
      <c r="BF616" s="34" t="s">
        <v>4170</v>
      </c>
      <c r="BG616" s="34" t="s">
        <v>4170</v>
      </c>
      <c r="BH616" s="34" t="s">
        <v>4170</v>
      </c>
      <c r="BI616" s="34" t="s">
        <v>4881</v>
      </c>
      <c r="BJ616" s="34" t="s">
        <v>4170</v>
      </c>
      <c r="BR616" s="34" t="s">
        <v>1041</v>
      </c>
      <c r="BS616" s="34" t="s">
        <v>1041</v>
      </c>
      <c r="BT616" s="34" t="s">
        <v>1041</v>
      </c>
      <c r="BW616" s="34" t="s">
        <v>1041</v>
      </c>
      <c r="CQ616" s="34" t="s">
        <v>3645</v>
      </c>
      <c r="CR616" s="34" t="s">
        <v>3657</v>
      </c>
      <c r="CU616" s="34" t="s">
        <v>8302</v>
      </c>
      <c r="CV616" s="34" t="s">
        <v>6918</v>
      </c>
      <c r="CW616" s="34" t="s">
        <v>4226</v>
      </c>
      <c r="CX616" s="34" t="s">
        <v>4619</v>
      </c>
      <c r="CY616" s="34" t="s">
        <v>5448</v>
      </c>
      <c r="DC616" s="34" t="s">
        <v>5096</v>
      </c>
      <c r="DE616" s="34" t="s">
        <v>4649</v>
      </c>
      <c r="DF616" s="34" t="s">
        <v>5993</v>
      </c>
    </row>
    <row r="617" spans="1:110">
      <c r="A617" s="34" t="s">
        <v>6917</v>
      </c>
      <c r="B617" s="34" t="s">
        <v>4848</v>
      </c>
      <c r="C617" s="34">
        <v>65</v>
      </c>
      <c r="D617" s="34" t="s">
        <v>440</v>
      </c>
      <c r="E617" s="34" t="s">
        <v>4881</v>
      </c>
      <c r="F617" s="34" t="s">
        <v>4170</v>
      </c>
      <c r="G617" s="34" t="s">
        <v>4881</v>
      </c>
      <c r="H617" s="34" t="s">
        <v>4170</v>
      </c>
      <c r="I617" s="34" t="s">
        <v>4170</v>
      </c>
      <c r="J617" s="34" t="s">
        <v>4170</v>
      </c>
      <c r="K617" s="34" t="s">
        <v>4170</v>
      </c>
      <c r="L617" s="34" t="s">
        <v>4170</v>
      </c>
      <c r="M617" s="34" t="s">
        <v>1041</v>
      </c>
      <c r="N617" s="34" t="s">
        <v>3155</v>
      </c>
      <c r="O617" s="34" t="s">
        <v>4881</v>
      </c>
      <c r="P617" s="34" t="s">
        <v>4170</v>
      </c>
      <c r="Q617" s="34" t="s">
        <v>4170</v>
      </c>
      <c r="R617" s="34" t="s">
        <v>4170</v>
      </c>
      <c r="S617" s="34" t="s">
        <v>4170</v>
      </c>
      <c r="T617" s="34" t="s">
        <v>4170</v>
      </c>
      <c r="U617" s="34" t="s">
        <v>4170</v>
      </c>
      <c r="V617" s="34" t="s">
        <v>4170</v>
      </c>
      <c r="W617" s="34" t="s">
        <v>4170</v>
      </c>
      <c r="X617" s="34" t="s">
        <v>4170</v>
      </c>
      <c r="Y617" s="34" t="s">
        <v>4170</v>
      </c>
      <c r="Z617" s="34" t="s">
        <v>4170</v>
      </c>
      <c r="AB617" s="34" t="s">
        <v>3187</v>
      </c>
      <c r="AD617" s="34" t="s">
        <v>3232</v>
      </c>
      <c r="AG617" s="34" t="s">
        <v>3312</v>
      </c>
      <c r="AH617" s="34" t="s">
        <v>1044</v>
      </c>
      <c r="AI617" s="34" t="s">
        <v>1044</v>
      </c>
      <c r="AJ617" s="34" t="s">
        <v>1044</v>
      </c>
      <c r="AK617" s="34" t="s">
        <v>1044</v>
      </c>
      <c r="AM617" s="34" t="s">
        <v>1044</v>
      </c>
      <c r="AN617" s="34" t="s">
        <v>3312</v>
      </c>
      <c r="AP617" s="34" t="s">
        <v>1044</v>
      </c>
      <c r="AY617" s="34" t="s">
        <v>3487</v>
      </c>
      <c r="BA617" s="34" t="s">
        <v>1044</v>
      </c>
      <c r="BB617" s="34" t="s">
        <v>3557</v>
      </c>
      <c r="BC617" s="34" t="s">
        <v>4170</v>
      </c>
      <c r="BD617" s="34" t="s">
        <v>4170</v>
      </c>
      <c r="BE617" s="34" t="s">
        <v>4170</v>
      </c>
      <c r="BF617" s="34" t="s">
        <v>4170</v>
      </c>
      <c r="BG617" s="34" t="s">
        <v>4170</v>
      </c>
      <c r="BH617" s="34" t="s">
        <v>4170</v>
      </c>
      <c r="BI617" s="34" t="s">
        <v>4881</v>
      </c>
      <c r="BJ617" s="34" t="s">
        <v>4170</v>
      </c>
      <c r="BR617" s="34" t="s">
        <v>1041</v>
      </c>
      <c r="BS617" s="34" t="s">
        <v>1041</v>
      </c>
      <c r="BT617" s="34" t="s">
        <v>1041</v>
      </c>
      <c r="BW617" s="34" t="s">
        <v>1041</v>
      </c>
      <c r="CQ617" s="34" t="s">
        <v>3645</v>
      </c>
      <c r="CR617" s="34" t="s">
        <v>3657</v>
      </c>
      <c r="CU617" s="34" t="s">
        <v>8303</v>
      </c>
      <c r="CV617" s="34" t="s">
        <v>6918</v>
      </c>
      <c r="CW617" s="34" t="s">
        <v>4226</v>
      </c>
      <c r="CX617" s="34" t="s">
        <v>4546</v>
      </c>
      <c r="CY617" s="34" t="s">
        <v>5449</v>
      </c>
      <c r="DA617" s="34" t="s">
        <v>4560</v>
      </c>
      <c r="DC617" s="34" t="s">
        <v>5096</v>
      </c>
      <c r="DF617" s="34" t="s">
        <v>5993</v>
      </c>
    </row>
    <row r="618" spans="1:110">
      <c r="A618" s="34" t="s">
        <v>6919</v>
      </c>
      <c r="B618" s="34" t="s">
        <v>4881</v>
      </c>
      <c r="C618" s="34">
        <v>40</v>
      </c>
      <c r="D618" s="34" t="s">
        <v>442</v>
      </c>
      <c r="E618" s="34" t="s">
        <v>4170</v>
      </c>
      <c r="F618" s="34" t="s">
        <v>4881</v>
      </c>
      <c r="G618" s="34" t="s">
        <v>4170</v>
      </c>
      <c r="H618" s="34" t="s">
        <v>4881</v>
      </c>
      <c r="I618" s="34" t="s">
        <v>4170</v>
      </c>
      <c r="J618" s="34" t="s">
        <v>4170</v>
      </c>
      <c r="K618" s="34" t="s">
        <v>4170</v>
      </c>
      <c r="L618" s="34" t="s">
        <v>4170</v>
      </c>
      <c r="M618" s="34" t="s">
        <v>1041</v>
      </c>
      <c r="N618" s="34" t="s">
        <v>3155</v>
      </c>
      <c r="O618" s="34" t="s">
        <v>4881</v>
      </c>
      <c r="P618" s="34" t="s">
        <v>4170</v>
      </c>
      <c r="Q618" s="34" t="s">
        <v>4170</v>
      </c>
      <c r="R618" s="34" t="s">
        <v>4170</v>
      </c>
      <c r="S618" s="34" t="s">
        <v>4170</v>
      </c>
      <c r="T618" s="34" t="s">
        <v>4170</v>
      </c>
      <c r="U618" s="34" t="s">
        <v>4170</v>
      </c>
      <c r="V618" s="34" t="s">
        <v>4170</v>
      </c>
      <c r="W618" s="34" t="s">
        <v>4170</v>
      </c>
      <c r="X618" s="34" t="s">
        <v>4170</v>
      </c>
      <c r="Y618" s="34" t="s">
        <v>4170</v>
      </c>
      <c r="Z618" s="34" t="s">
        <v>4170</v>
      </c>
      <c r="AB618" s="34" t="s">
        <v>3187</v>
      </c>
      <c r="AD618" s="34" t="s">
        <v>3241</v>
      </c>
      <c r="AG618" s="34" t="s">
        <v>3297</v>
      </c>
      <c r="AH618" s="34" t="s">
        <v>1044</v>
      </c>
      <c r="AI618" s="34" t="s">
        <v>1044</v>
      </c>
      <c r="AJ618" s="34" t="s">
        <v>1044</v>
      </c>
      <c r="AK618" s="34" t="s">
        <v>1041</v>
      </c>
      <c r="AL618" s="34" t="s">
        <v>452</v>
      </c>
      <c r="AQ618" s="34" t="s">
        <v>3375</v>
      </c>
      <c r="AS618" s="34" t="s">
        <v>3423</v>
      </c>
      <c r="AU618" s="34" t="s">
        <v>3432</v>
      </c>
      <c r="AV618" s="34" t="s">
        <v>154</v>
      </c>
      <c r="AW618" s="34" t="s">
        <v>3467</v>
      </c>
      <c r="AX618" s="34" t="s">
        <v>3476</v>
      </c>
      <c r="AY618" s="34" t="s">
        <v>3487</v>
      </c>
      <c r="BB618" s="34" t="s">
        <v>3557</v>
      </c>
      <c r="BC618" s="34" t="s">
        <v>4170</v>
      </c>
      <c r="BD618" s="34" t="s">
        <v>4170</v>
      </c>
      <c r="BE618" s="34" t="s">
        <v>4170</v>
      </c>
      <c r="BF618" s="34" t="s">
        <v>4170</v>
      </c>
      <c r="BG618" s="34" t="s">
        <v>4170</v>
      </c>
      <c r="BH618" s="34" t="s">
        <v>4170</v>
      </c>
      <c r="BI618" s="34" t="s">
        <v>4881</v>
      </c>
      <c r="BJ618" s="34" t="s">
        <v>4170</v>
      </c>
      <c r="BR618" s="34" t="s">
        <v>1044</v>
      </c>
      <c r="BS618" s="34" t="s">
        <v>1044</v>
      </c>
      <c r="CR618" s="34" t="s">
        <v>3657</v>
      </c>
      <c r="CU618" s="34" t="s">
        <v>8304</v>
      </c>
      <c r="CV618" s="34" t="s">
        <v>6920</v>
      </c>
      <c r="CW618" s="34" t="s">
        <v>4226</v>
      </c>
      <c r="CX618" s="34" t="s">
        <v>4542</v>
      </c>
      <c r="CY618" s="34" t="s">
        <v>5453</v>
      </c>
      <c r="CZ618" s="34" t="s">
        <v>4556</v>
      </c>
      <c r="DA618" s="34" t="s">
        <v>4556</v>
      </c>
      <c r="DC618" s="34" t="s">
        <v>5096</v>
      </c>
    </row>
    <row r="619" spans="1:110">
      <c r="A619" s="34" t="s">
        <v>6921</v>
      </c>
      <c r="B619" s="34" t="s">
        <v>4881</v>
      </c>
      <c r="C619" s="34">
        <v>33</v>
      </c>
      <c r="D619" s="34" t="s">
        <v>440</v>
      </c>
      <c r="E619" s="34" t="s">
        <v>4881</v>
      </c>
      <c r="F619" s="34" t="s">
        <v>4170</v>
      </c>
      <c r="G619" s="34" t="s">
        <v>4881</v>
      </c>
      <c r="H619" s="34" t="s">
        <v>4170</v>
      </c>
      <c r="I619" s="34" t="s">
        <v>4170</v>
      </c>
      <c r="J619" s="34" t="s">
        <v>4170</v>
      </c>
      <c r="K619" s="34" t="s">
        <v>4170</v>
      </c>
      <c r="L619" s="34" t="s">
        <v>4881</v>
      </c>
      <c r="M619" s="34" t="s">
        <v>1041</v>
      </c>
      <c r="N619" s="34" t="s">
        <v>3155</v>
      </c>
      <c r="O619" s="34" t="s">
        <v>4881</v>
      </c>
      <c r="P619" s="34" t="s">
        <v>4170</v>
      </c>
      <c r="Q619" s="34" t="s">
        <v>4170</v>
      </c>
      <c r="R619" s="34" t="s">
        <v>4170</v>
      </c>
      <c r="S619" s="34" t="s">
        <v>4170</v>
      </c>
      <c r="T619" s="34" t="s">
        <v>4170</v>
      </c>
      <c r="U619" s="34" t="s">
        <v>4170</v>
      </c>
      <c r="V619" s="34" t="s">
        <v>4170</v>
      </c>
      <c r="W619" s="34" t="s">
        <v>4170</v>
      </c>
      <c r="X619" s="34" t="s">
        <v>4170</v>
      </c>
      <c r="Y619" s="34" t="s">
        <v>4170</v>
      </c>
      <c r="Z619" s="34" t="s">
        <v>4170</v>
      </c>
      <c r="AB619" s="34" t="s">
        <v>3187</v>
      </c>
      <c r="AD619" s="34" t="s">
        <v>3238</v>
      </c>
      <c r="AG619" s="34" t="s">
        <v>3291</v>
      </c>
      <c r="AH619" s="34" t="s">
        <v>1041</v>
      </c>
      <c r="AI619" s="34" t="s">
        <v>1041</v>
      </c>
      <c r="AJ619" s="34" t="s">
        <v>1044</v>
      </c>
      <c r="AQ619" s="34" t="s">
        <v>3393</v>
      </c>
      <c r="AS619" s="34" t="s">
        <v>3409</v>
      </c>
      <c r="AU619" s="34" t="s">
        <v>3432</v>
      </c>
      <c r="AV619" s="34" t="s">
        <v>3449</v>
      </c>
      <c r="AW619" s="34" t="s">
        <v>3452</v>
      </c>
      <c r="AX619" s="34" t="s">
        <v>3476</v>
      </c>
      <c r="AY619" s="34" t="s">
        <v>3493</v>
      </c>
      <c r="BB619" s="34" t="s">
        <v>3539</v>
      </c>
      <c r="BC619" s="34" t="s">
        <v>4881</v>
      </c>
      <c r="BD619" s="34" t="s">
        <v>4170</v>
      </c>
      <c r="BE619" s="34" t="s">
        <v>4170</v>
      </c>
      <c r="BF619" s="34" t="s">
        <v>4170</v>
      </c>
      <c r="BG619" s="34" t="s">
        <v>4170</v>
      </c>
      <c r="BH619" s="34" t="s">
        <v>4170</v>
      </c>
      <c r="BI619" s="34" t="s">
        <v>4170</v>
      </c>
      <c r="BJ619" s="34" t="s">
        <v>4170</v>
      </c>
      <c r="BK619" s="34" t="s">
        <v>3564</v>
      </c>
      <c r="BQ619" s="34" t="s">
        <v>1044</v>
      </c>
      <c r="BR619" s="34" t="s">
        <v>1044</v>
      </c>
      <c r="BS619" s="34" t="s">
        <v>1044</v>
      </c>
      <c r="CR619" s="34" t="s">
        <v>3654</v>
      </c>
      <c r="CU619" s="34" t="s">
        <v>8305</v>
      </c>
      <c r="CV619" s="34" t="s">
        <v>6922</v>
      </c>
      <c r="CW619" s="34" t="s">
        <v>4226</v>
      </c>
      <c r="CX619" s="34" t="s">
        <v>4539</v>
      </c>
      <c r="CY619" s="34" t="s">
        <v>5446</v>
      </c>
      <c r="CZ619" s="34" t="s">
        <v>4556</v>
      </c>
      <c r="DA619" s="34" t="s">
        <v>4556</v>
      </c>
      <c r="DB619" s="34" t="s">
        <v>1046</v>
      </c>
      <c r="DC619" s="34" t="s">
        <v>5094</v>
      </c>
      <c r="DF619" s="34" t="s">
        <v>5992</v>
      </c>
    </row>
    <row r="620" spans="1:110">
      <c r="A620" s="34" t="s">
        <v>6921</v>
      </c>
      <c r="B620" s="34" t="s">
        <v>4609</v>
      </c>
      <c r="C620" s="34">
        <v>3</v>
      </c>
      <c r="D620" s="34" t="s">
        <v>440</v>
      </c>
      <c r="E620" s="34" t="s">
        <v>4881</v>
      </c>
      <c r="F620" s="34" t="s">
        <v>4170</v>
      </c>
      <c r="G620" s="34" t="s">
        <v>4170</v>
      </c>
      <c r="H620" s="34" t="s">
        <v>4170</v>
      </c>
      <c r="I620" s="34" t="s">
        <v>4881</v>
      </c>
      <c r="J620" s="34" t="s">
        <v>4170</v>
      </c>
      <c r="K620" s="34" t="s">
        <v>4170</v>
      </c>
      <c r="L620" s="34" t="s">
        <v>4170</v>
      </c>
      <c r="N620" s="34" t="s">
        <v>3155</v>
      </c>
      <c r="O620" s="34" t="s">
        <v>4881</v>
      </c>
      <c r="P620" s="34" t="s">
        <v>4170</v>
      </c>
      <c r="Q620" s="34" t="s">
        <v>4170</v>
      </c>
      <c r="R620" s="34" t="s">
        <v>4170</v>
      </c>
      <c r="S620" s="34" t="s">
        <v>4170</v>
      </c>
      <c r="T620" s="34" t="s">
        <v>4170</v>
      </c>
      <c r="U620" s="34" t="s">
        <v>4170</v>
      </c>
      <c r="V620" s="34" t="s">
        <v>4170</v>
      </c>
      <c r="W620" s="34" t="s">
        <v>4170</v>
      </c>
      <c r="X620" s="34" t="s">
        <v>4170</v>
      </c>
      <c r="Y620" s="34" t="s">
        <v>4170</v>
      </c>
      <c r="Z620" s="34" t="s">
        <v>4170</v>
      </c>
      <c r="AB620" s="34" t="s">
        <v>3187</v>
      </c>
      <c r="AE620" s="34" t="s">
        <v>3256</v>
      </c>
      <c r="BR620" s="34" t="s">
        <v>1041</v>
      </c>
      <c r="BS620" s="34" t="s">
        <v>1044</v>
      </c>
      <c r="CR620" s="34" t="s">
        <v>3657</v>
      </c>
      <c r="CU620" s="34" t="s">
        <v>8306</v>
      </c>
      <c r="CV620" s="34" t="s">
        <v>6922</v>
      </c>
      <c r="CW620" s="34" t="s">
        <v>4226</v>
      </c>
      <c r="CX620" s="34" t="s">
        <v>4608</v>
      </c>
      <c r="CY620" s="34" t="s">
        <v>5444</v>
      </c>
      <c r="DE620" s="34" t="s">
        <v>4649</v>
      </c>
      <c r="DF620" s="34" t="s">
        <v>5992</v>
      </c>
    </row>
    <row r="621" spans="1:110">
      <c r="A621" s="34" t="s">
        <v>6921</v>
      </c>
      <c r="B621" s="34" t="s">
        <v>4848</v>
      </c>
      <c r="C621" s="34">
        <v>5</v>
      </c>
      <c r="D621" s="34" t="s">
        <v>442</v>
      </c>
      <c r="E621" s="34" t="s">
        <v>4170</v>
      </c>
      <c r="F621" s="34" t="s">
        <v>4881</v>
      </c>
      <c r="G621" s="34" t="s">
        <v>4170</v>
      </c>
      <c r="H621" s="34" t="s">
        <v>4170</v>
      </c>
      <c r="I621" s="34" t="s">
        <v>4170</v>
      </c>
      <c r="J621" s="34" t="s">
        <v>4881</v>
      </c>
      <c r="K621" s="34" t="s">
        <v>4170</v>
      </c>
      <c r="L621" s="34" t="s">
        <v>4170</v>
      </c>
      <c r="N621" s="34" t="s">
        <v>3155</v>
      </c>
      <c r="O621" s="34" t="s">
        <v>4881</v>
      </c>
      <c r="P621" s="34" t="s">
        <v>4170</v>
      </c>
      <c r="Q621" s="34" t="s">
        <v>4170</v>
      </c>
      <c r="R621" s="34" t="s">
        <v>4170</v>
      </c>
      <c r="S621" s="34" t="s">
        <v>4170</v>
      </c>
      <c r="T621" s="34" t="s">
        <v>4170</v>
      </c>
      <c r="U621" s="34" t="s">
        <v>4170</v>
      </c>
      <c r="V621" s="34" t="s">
        <v>4170</v>
      </c>
      <c r="W621" s="34" t="s">
        <v>4170</v>
      </c>
      <c r="X621" s="34" t="s">
        <v>4170</v>
      </c>
      <c r="Y621" s="34" t="s">
        <v>4170</v>
      </c>
      <c r="Z621" s="34" t="s">
        <v>4170</v>
      </c>
      <c r="AB621" s="34" t="s">
        <v>3187</v>
      </c>
      <c r="AE621" s="34" t="s">
        <v>3256</v>
      </c>
      <c r="BB621" s="34" t="s">
        <v>3557</v>
      </c>
      <c r="BC621" s="34" t="s">
        <v>4170</v>
      </c>
      <c r="BD621" s="34" t="s">
        <v>4170</v>
      </c>
      <c r="BE621" s="34" t="s">
        <v>4170</v>
      </c>
      <c r="BF621" s="34" t="s">
        <v>4170</v>
      </c>
      <c r="BG621" s="34" t="s">
        <v>4170</v>
      </c>
      <c r="BH621" s="34" t="s">
        <v>4170</v>
      </c>
      <c r="BI621" s="34" t="s">
        <v>4881</v>
      </c>
      <c r="BJ621" s="34" t="s">
        <v>4170</v>
      </c>
      <c r="BR621" s="34" t="s">
        <v>1044</v>
      </c>
      <c r="BS621" s="34" t="s">
        <v>1041</v>
      </c>
      <c r="BT621" s="34" t="s">
        <v>1041</v>
      </c>
      <c r="BW621" s="34" t="s">
        <v>1041</v>
      </c>
      <c r="CQ621" s="34" t="s">
        <v>3642</v>
      </c>
      <c r="CR621" s="34" t="s">
        <v>3657</v>
      </c>
      <c r="CU621" s="34" t="s">
        <v>8307</v>
      </c>
      <c r="CV621" s="34" t="s">
        <v>6922</v>
      </c>
      <c r="CW621" s="34" t="s">
        <v>4226</v>
      </c>
      <c r="CX621" s="34" t="s">
        <v>4608</v>
      </c>
      <c r="CY621" s="34" t="s">
        <v>5450</v>
      </c>
      <c r="DC621" s="34" t="s">
        <v>5096</v>
      </c>
      <c r="DE621" s="34" t="s">
        <v>4649</v>
      </c>
      <c r="DF621" s="34" t="s">
        <v>5992</v>
      </c>
    </row>
    <row r="622" spans="1:110">
      <c r="A622" s="34" t="s">
        <v>6921</v>
      </c>
      <c r="B622" s="34" t="s">
        <v>4626</v>
      </c>
      <c r="C622" s="34">
        <v>35</v>
      </c>
      <c r="D622" s="34" t="s">
        <v>442</v>
      </c>
      <c r="E622" s="34" t="s">
        <v>4170</v>
      </c>
      <c r="F622" s="34" t="s">
        <v>4881</v>
      </c>
      <c r="G622" s="34" t="s">
        <v>4170</v>
      </c>
      <c r="H622" s="34" t="s">
        <v>4881</v>
      </c>
      <c r="I622" s="34" t="s">
        <v>4170</v>
      </c>
      <c r="J622" s="34" t="s">
        <v>4170</v>
      </c>
      <c r="K622" s="34" t="s">
        <v>4170</v>
      </c>
      <c r="L622" s="34" t="s">
        <v>4170</v>
      </c>
      <c r="M622" s="34" t="s">
        <v>1041</v>
      </c>
      <c r="N622" s="34" t="s">
        <v>3155</v>
      </c>
      <c r="O622" s="34" t="s">
        <v>4881</v>
      </c>
      <c r="P622" s="34" t="s">
        <v>4170</v>
      </c>
      <c r="Q622" s="34" t="s">
        <v>4170</v>
      </c>
      <c r="R622" s="34" t="s">
        <v>4170</v>
      </c>
      <c r="S622" s="34" t="s">
        <v>4170</v>
      </c>
      <c r="T622" s="34" t="s">
        <v>4170</v>
      </c>
      <c r="U622" s="34" t="s">
        <v>4170</v>
      </c>
      <c r="V622" s="34" t="s">
        <v>4170</v>
      </c>
      <c r="W622" s="34" t="s">
        <v>4170</v>
      </c>
      <c r="X622" s="34" t="s">
        <v>4170</v>
      </c>
      <c r="Y622" s="34" t="s">
        <v>4170</v>
      </c>
      <c r="Z622" s="34" t="s">
        <v>4170</v>
      </c>
      <c r="AB622" s="34" t="s">
        <v>3187</v>
      </c>
      <c r="AD622" s="34" t="s">
        <v>3238</v>
      </c>
      <c r="AG622" s="34" t="s">
        <v>3297</v>
      </c>
      <c r="AH622" s="34" t="s">
        <v>1044</v>
      </c>
      <c r="AI622" s="34" t="s">
        <v>1044</v>
      </c>
      <c r="AJ622" s="34" t="s">
        <v>1044</v>
      </c>
      <c r="AK622" s="34" t="s">
        <v>1041</v>
      </c>
      <c r="AL622" s="34" t="s">
        <v>452</v>
      </c>
      <c r="AQ622" s="34" t="s">
        <v>3372</v>
      </c>
      <c r="AS622" s="34" t="s">
        <v>3423</v>
      </c>
      <c r="AU622" s="34" t="s">
        <v>3432</v>
      </c>
      <c r="AV622" s="34" t="s">
        <v>154</v>
      </c>
      <c r="AW622" s="34" t="s">
        <v>3467</v>
      </c>
      <c r="AX622" s="34" t="s">
        <v>3476</v>
      </c>
      <c r="AY622" s="34" t="s">
        <v>3487</v>
      </c>
      <c r="BB622" s="34" t="s">
        <v>3557</v>
      </c>
      <c r="BC622" s="34" t="s">
        <v>4170</v>
      </c>
      <c r="BD622" s="34" t="s">
        <v>4170</v>
      </c>
      <c r="BE622" s="34" t="s">
        <v>4170</v>
      </c>
      <c r="BF622" s="34" t="s">
        <v>4170</v>
      </c>
      <c r="BG622" s="34" t="s">
        <v>4170</v>
      </c>
      <c r="BH622" s="34" t="s">
        <v>4170</v>
      </c>
      <c r="BI622" s="34" t="s">
        <v>4881</v>
      </c>
      <c r="BJ622" s="34" t="s">
        <v>4170</v>
      </c>
      <c r="BR622" s="34" t="s">
        <v>1044</v>
      </c>
      <c r="BS622" s="34" t="s">
        <v>1044</v>
      </c>
      <c r="CR622" s="34" t="s">
        <v>3657</v>
      </c>
      <c r="CU622" s="34" t="s">
        <v>8308</v>
      </c>
      <c r="CV622" s="34" t="s">
        <v>6922</v>
      </c>
      <c r="CW622" s="34" t="s">
        <v>4226</v>
      </c>
      <c r="CX622" s="34" t="s">
        <v>4542</v>
      </c>
      <c r="CY622" s="34" t="s">
        <v>5453</v>
      </c>
      <c r="DA622" s="34" t="s">
        <v>4556</v>
      </c>
      <c r="DC622" s="34" t="s">
        <v>5096</v>
      </c>
      <c r="DF622" s="34" t="s">
        <v>5992</v>
      </c>
    </row>
    <row r="623" spans="1:110">
      <c r="A623" s="34" t="s">
        <v>6923</v>
      </c>
      <c r="B623" s="34" t="s">
        <v>4881</v>
      </c>
      <c r="C623" s="34">
        <v>23</v>
      </c>
      <c r="D623" s="34" t="s">
        <v>442</v>
      </c>
      <c r="E623" s="34" t="s">
        <v>4170</v>
      </c>
      <c r="F623" s="34" t="s">
        <v>4881</v>
      </c>
      <c r="G623" s="34" t="s">
        <v>4170</v>
      </c>
      <c r="H623" s="34" t="s">
        <v>4881</v>
      </c>
      <c r="I623" s="34" t="s">
        <v>4170</v>
      </c>
      <c r="J623" s="34" t="s">
        <v>4170</v>
      </c>
      <c r="K623" s="34" t="s">
        <v>4170</v>
      </c>
      <c r="L623" s="34" t="s">
        <v>4170</v>
      </c>
      <c r="M623" s="34" t="s">
        <v>1041</v>
      </c>
      <c r="N623" s="34" t="s">
        <v>3155</v>
      </c>
      <c r="O623" s="34" t="s">
        <v>4881</v>
      </c>
      <c r="P623" s="34" t="s">
        <v>4170</v>
      </c>
      <c r="Q623" s="34" t="s">
        <v>4170</v>
      </c>
      <c r="R623" s="34" t="s">
        <v>4170</v>
      </c>
      <c r="S623" s="34" t="s">
        <v>4170</v>
      </c>
      <c r="T623" s="34" t="s">
        <v>4170</v>
      </c>
      <c r="U623" s="34" t="s">
        <v>4170</v>
      </c>
      <c r="V623" s="34" t="s">
        <v>4170</v>
      </c>
      <c r="W623" s="34" t="s">
        <v>4170</v>
      </c>
      <c r="X623" s="34" t="s">
        <v>4170</v>
      </c>
      <c r="Y623" s="34" t="s">
        <v>4170</v>
      </c>
      <c r="Z623" s="34" t="s">
        <v>4170</v>
      </c>
      <c r="AB623" s="34" t="s">
        <v>3187</v>
      </c>
      <c r="AD623" s="34" t="s">
        <v>3244</v>
      </c>
      <c r="AE623" s="34" t="s">
        <v>3253</v>
      </c>
      <c r="AG623" s="34" t="s">
        <v>3291</v>
      </c>
      <c r="AH623" s="34" t="s">
        <v>1041</v>
      </c>
      <c r="AI623" s="34" t="s">
        <v>1044</v>
      </c>
      <c r="AJ623" s="34" t="s">
        <v>1044</v>
      </c>
      <c r="AQ623" s="34" t="s">
        <v>3384</v>
      </c>
      <c r="AS623" s="34" t="s">
        <v>3409</v>
      </c>
      <c r="AU623" s="34" t="s">
        <v>3432</v>
      </c>
      <c r="AV623" s="34" t="s">
        <v>154</v>
      </c>
      <c r="AW623" s="34" t="s">
        <v>3452</v>
      </c>
      <c r="AX623" s="34" t="s">
        <v>3476</v>
      </c>
      <c r="AY623" s="34" t="s">
        <v>3487</v>
      </c>
      <c r="BB623" s="34" t="s">
        <v>3557</v>
      </c>
      <c r="BC623" s="34" t="s">
        <v>4170</v>
      </c>
      <c r="BD623" s="34" t="s">
        <v>4170</v>
      </c>
      <c r="BE623" s="34" t="s">
        <v>4170</v>
      </c>
      <c r="BF623" s="34" t="s">
        <v>4170</v>
      </c>
      <c r="BG623" s="34" t="s">
        <v>4170</v>
      </c>
      <c r="BH623" s="34" t="s">
        <v>4170</v>
      </c>
      <c r="BI623" s="34" t="s">
        <v>4881</v>
      </c>
      <c r="BJ623" s="34" t="s">
        <v>4170</v>
      </c>
      <c r="BR623" s="34" t="s">
        <v>1044</v>
      </c>
      <c r="BS623" s="34" t="s">
        <v>1044</v>
      </c>
      <c r="CR623" s="34" t="s">
        <v>3654</v>
      </c>
      <c r="CU623" s="34" t="s">
        <v>8309</v>
      </c>
      <c r="CV623" s="34" t="s">
        <v>6924</v>
      </c>
      <c r="CW623" s="34" t="s">
        <v>4226</v>
      </c>
      <c r="CX623" s="34" t="s">
        <v>4539</v>
      </c>
      <c r="CY623" s="34" t="s">
        <v>5452</v>
      </c>
      <c r="CZ623" s="34" t="s">
        <v>4556</v>
      </c>
      <c r="DA623" s="34" t="s">
        <v>4556</v>
      </c>
      <c r="DC623" s="34" t="s">
        <v>5096</v>
      </c>
      <c r="DD623" s="34" t="s">
        <v>6185</v>
      </c>
      <c r="DF623" s="34" t="s">
        <v>5992</v>
      </c>
    </row>
    <row r="624" spans="1:110">
      <c r="A624" s="34" t="s">
        <v>6925</v>
      </c>
      <c r="B624" s="34" t="s">
        <v>4881</v>
      </c>
      <c r="C624" s="34">
        <v>55</v>
      </c>
      <c r="D624" s="34" t="s">
        <v>442</v>
      </c>
      <c r="E624" s="34" t="s">
        <v>4170</v>
      </c>
      <c r="F624" s="34" t="s">
        <v>4881</v>
      </c>
      <c r="G624" s="34" t="s">
        <v>4170</v>
      </c>
      <c r="H624" s="34" t="s">
        <v>4881</v>
      </c>
      <c r="I624" s="34" t="s">
        <v>4170</v>
      </c>
      <c r="J624" s="34" t="s">
        <v>4170</v>
      </c>
      <c r="K624" s="34" t="s">
        <v>4170</v>
      </c>
      <c r="L624" s="34" t="s">
        <v>4170</v>
      </c>
      <c r="M624" s="34" t="s">
        <v>1041</v>
      </c>
      <c r="N624" s="34" t="s">
        <v>3155</v>
      </c>
      <c r="O624" s="34" t="s">
        <v>4881</v>
      </c>
      <c r="P624" s="34" t="s">
        <v>4170</v>
      </c>
      <c r="Q624" s="34" t="s">
        <v>4170</v>
      </c>
      <c r="R624" s="34" t="s">
        <v>4170</v>
      </c>
      <c r="S624" s="34" t="s">
        <v>4170</v>
      </c>
      <c r="T624" s="34" t="s">
        <v>4170</v>
      </c>
      <c r="U624" s="34" t="s">
        <v>4170</v>
      </c>
      <c r="V624" s="34" t="s">
        <v>4170</v>
      </c>
      <c r="W624" s="34" t="s">
        <v>4170</v>
      </c>
      <c r="X624" s="34" t="s">
        <v>4170</v>
      </c>
      <c r="Y624" s="34" t="s">
        <v>4170</v>
      </c>
      <c r="Z624" s="34" t="s">
        <v>4170</v>
      </c>
      <c r="AB624" s="34" t="s">
        <v>3187</v>
      </c>
      <c r="AD624" s="34" t="s">
        <v>3238</v>
      </c>
      <c r="AG624" s="34" t="s">
        <v>3291</v>
      </c>
      <c r="AH624" s="34" t="s">
        <v>1041</v>
      </c>
      <c r="AI624" s="34" t="s">
        <v>1044</v>
      </c>
      <c r="AJ624" s="34" t="s">
        <v>1044</v>
      </c>
      <c r="AQ624" s="34" t="s">
        <v>3358</v>
      </c>
      <c r="AS624" s="34" t="s">
        <v>3358</v>
      </c>
      <c r="AU624" s="34" t="s">
        <v>3441</v>
      </c>
      <c r="AV624" s="34" t="s">
        <v>154</v>
      </c>
      <c r="AW624" s="34" t="s">
        <v>3452</v>
      </c>
      <c r="AX624" s="34" t="s">
        <v>3473</v>
      </c>
      <c r="AY624" s="34" t="s">
        <v>3502</v>
      </c>
      <c r="BB624" s="34" t="s">
        <v>3557</v>
      </c>
      <c r="BC624" s="34" t="s">
        <v>4170</v>
      </c>
      <c r="BD624" s="34" t="s">
        <v>4170</v>
      </c>
      <c r="BE624" s="34" t="s">
        <v>4170</v>
      </c>
      <c r="BF624" s="34" t="s">
        <v>4170</v>
      </c>
      <c r="BG624" s="34" t="s">
        <v>4170</v>
      </c>
      <c r="BH624" s="34" t="s">
        <v>4170</v>
      </c>
      <c r="BI624" s="34" t="s">
        <v>4881</v>
      </c>
      <c r="BJ624" s="34" t="s">
        <v>4170</v>
      </c>
      <c r="BR624" s="34" t="s">
        <v>1044</v>
      </c>
      <c r="BS624" s="34" t="s">
        <v>1044</v>
      </c>
      <c r="CR624" s="34" t="s">
        <v>3657</v>
      </c>
      <c r="CU624" s="34" t="s">
        <v>8310</v>
      </c>
      <c r="CV624" s="34" t="s">
        <v>6926</v>
      </c>
      <c r="CW624" s="34" t="s">
        <v>4226</v>
      </c>
      <c r="CX624" s="34" t="s">
        <v>4542</v>
      </c>
      <c r="CY624" s="34" t="s">
        <v>5453</v>
      </c>
      <c r="CZ624" s="34" t="s">
        <v>4556</v>
      </c>
      <c r="DA624" s="34" t="s">
        <v>4556</v>
      </c>
      <c r="DC624" s="34" t="s">
        <v>5096</v>
      </c>
      <c r="DF624" s="34" t="s">
        <v>5992</v>
      </c>
    </row>
    <row r="625" spans="1:110">
      <c r="A625" s="34" t="s">
        <v>6927</v>
      </c>
      <c r="B625" s="34" t="s">
        <v>4881</v>
      </c>
      <c r="C625" s="34">
        <v>38</v>
      </c>
      <c r="D625" s="34" t="s">
        <v>440</v>
      </c>
      <c r="E625" s="34" t="s">
        <v>4881</v>
      </c>
      <c r="F625" s="34" t="s">
        <v>4170</v>
      </c>
      <c r="G625" s="34" t="s">
        <v>4881</v>
      </c>
      <c r="H625" s="34" t="s">
        <v>4170</v>
      </c>
      <c r="I625" s="34" t="s">
        <v>4170</v>
      </c>
      <c r="J625" s="34" t="s">
        <v>4170</v>
      </c>
      <c r="K625" s="34" t="s">
        <v>4170</v>
      </c>
      <c r="L625" s="34" t="s">
        <v>4881</v>
      </c>
      <c r="M625" s="34" t="s">
        <v>1041</v>
      </c>
      <c r="N625" s="34" t="s">
        <v>3155</v>
      </c>
      <c r="O625" s="34" t="s">
        <v>4881</v>
      </c>
      <c r="P625" s="34" t="s">
        <v>4170</v>
      </c>
      <c r="Q625" s="34" t="s">
        <v>4170</v>
      </c>
      <c r="R625" s="34" t="s">
        <v>4170</v>
      </c>
      <c r="S625" s="34" t="s">
        <v>4170</v>
      </c>
      <c r="T625" s="34" t="s">
        <v>4170</v>
      </c>
      <c r="U625" s="34" t="s">
        <v>4170</v>
      </c>
      <c r="V625" s="34" t="s">
        <v>4170</v>
      </c>
      <c r="W625" s="34" t="s">
        <v>4170</v>
      </c>
      <c r="X625" s="34" t="s">
        <v>4170</v>
      </c>
      <c r="Y625" s="34" t="s">
        <v>4170</v>
      </c>
      <c r="Z625" s="34" t="s">
        <v>4170</v>
      </c>
      <c r="AB625" s="34" t="s">
        <v>3187</v>
      </c>
      <c r="AD625" s="34" t="s">
        <v>3244</v>
      </c>
      <c r="AG625" s="34" t="s">
        <v>3309</v>
      </c>
      <c r="AH625" s="34" t="s">
        <v>1044</v>
      </c>
      <c r="AI625" s="34" t="s">
        <v>1044</v>
      </c>
      <c r="AJ625" s="34" t="s">
        <v>1044</v>
      </c>
      <c r="AK625" s="34" t="s">
        <v>1044</v>
      </c>
      <c r="AM625" s="34" t="s">
        <v>1044</v>
      </c>
      <c r="AN625" s="34" t="s">
        <v>3335</v>
      </c>
      <c r="AP625" s="34" t="s">
        <v>1044</v>
      </c>
      <c r="AY625" s="34" t="s">
        <v>3487</v>
      </c>
      <c r="BA625" s="34" t="s">
        <v>1044</v>
      </c>
      <c r="BB625" s="34" t="s">
        <v>3557</v>
      </c>
      <c r="BC625" s="34" t="s">
        <v>4170</v>
      </c>
      <c r="BD625" s="34" t="s">
        <v>4170</v>
      </c>
      <c r="BE625" s="34" t="s">
        <v>4170</v>
      </c>
      <c r="BF625" s="34" t="s">
        <v>4170</v>
      </c>
      <c r="BG625" s="34" t="s">
        <v>4170</v>
      </c>
      <c r="BH625" s="34" t="s">
        <v>4170</v>
      </c>
      <c r="BI625" s="34" t="s">
        <v>4881</v>
      </c>
      <c r="BJ625" s="34" t="s">
        <v>4170</v>
      </c>
      <c r="BR625" s="34" t="s">
        <v>1044</v>
      </c>
      <c r="BS625" s="34" t="s">
        <v>1044</v>
      </c>
      <c r="CR625" s="34" t="s">
        <v>3657</v>
      </c>
      <c r="CU625" s="34" t="s">
        <v>8311</v>
      </c>
      <c r="CV625" s="34" t="s">
        <v>6928</v>
      </c>
      <c r="CW625" s="34" t="s">
        <v>4226</v>
      </c>
      <c r="CX625" s="34" t="s">
        <v>4542</v>
      </c>
      <c r="CY625" s="34" t="s">
        <v>5447</v>
      </c>
      <c r="CZ625" s="34" t="s">
        <v>4560</v>
      </c>
      <c r="DA625" s="34" t="s">
        <v>4560</v>
      </c>
      <c r="DC625" s="34" t="s">
        <v>5096</v>
      </c>
      <c r="DF625" s="34" t="s">
        <v>5993</v>
      </c>
    </row>
    <row r="626" spans="1:110">
      <c r="A626" s="34" t="s">
        <v>6927</v>
      </c>
      <c r="B626" s="34" t="s">
        <v>4609</v>
      </c>
      <c r="C626" s="34">
        <v>1</v>
      </c>
      <c r="D626" s="34" t="s">
        <v>440</v>
      </c>
      <c r="E626" s="34" t="s">
        <v>4881</v>
      </c>
      <c r="F626" s="34" t="s">
        <v>4170</v>
      </c>
      <c r="G626" s="34" t="s">
        <v>4170</v>
      </c>
      <c r="H626" s="34" t="s">
        <v>4170</v>
      </c>
      <c r="I626" s="34" t="s">
        <v>4881</v>
      </c>
      <c r="J626" s="34" t="s">
        <v>4170</v>
      </c>
      <c r="K626" s="34" t="s">
        <v>4170</v>
      </c>
      <c r="L626" s="34" t="s">
        <v>4170</v>
      </c>
      <c r="N626" s="34" t="s">
        <v>3155</v>
      </c>
      <c r="O626" s="34" t="s">
        <v>4881</v>
      </c>
      <c r="P626" s="34" t="s">
        <v>4170</v>
      </c>
      <c r="Q626" s="34" t="s">
        <v>4170</v>
      </c>
      <c r="R626" s="34" t="s">
        <v>4170</v>
      </c>
      <c r="S626" s="34" t="s">
        <v>4170</v>
      </c>
      <c r="T626" s="34" t="s">
        <v>4170</v>
      </c>
      <c r="U626" s="34" t="s">
        <v>4170</v>
      </c>
      <c r="V626" s="34" t="s">
        <v>4170</v>
      </c>
      <c r="W626" s="34" t="s">
        <v>4170</v>
      </c>
      <c r="X626" s="34" t="s">
        <v>4170</v>
      </c>
      <c r="Y626" s="34" t="s">
        <v>4170</v>
      </c>
      <c r="Z626" s="34" t="s">
        <v>4170</v>
      </c>
      <c r="AB626" s="34" t="s">
        <v>3187</v>
      </c>
      <c r="BR626" s="34" t="s">
        <v>1044</v>
      </c>
      <c r="BS626" s="34" t="s">
        <v>1044</v>
      </c>
      <c r="CR626" s="34" t="s">
        <v>3657</v>
      </c>
      <c r="CU626" s="34" t="s">
        <v>8312</v>
      </c>
      <c r="CV626" s="34" t="s">
        <v>6928</v>
      </c>
      <c r="CW626" s="34" t="s">
        <v>4226</v>
      </c>
      <c r="CX626" s="34" t="s">
        <v>4608</v>
      </c>
      <c r="CY626" s="34" t="s">
        <v>5444</v>
      </c>
      <c r="DF626" s="34" t="s">
        <v>5993</v>
      </c>
    </row>
    <row r="627" spans="1:110">
      <c r="A627" s="34" t="s">
        <v>6929</v>
      </c>
      <c r="B627" s="34" t="s">
        <v>4881</v>
      </c>
      <c r="C627" s="34">
        <v>20</v>
      </c>
      <c r="D627" s="34" t="s">
        <v>442</v>
      </c>
      <c r="E627" s="34" t="s">
        <v>4170</v>
      </c>
      <c r="F627" s="34" t="s">
        <v>4881</v>
      </c>
      <c r="G627" s="34" t="s">
        <v>4170</v>
      </c>
      <c r="H627" s="34" t="s">
        <v>4881</v>
      </c>
      <c r="I627" s="34" t="s">
        <v>4170</v>
      </c>
      <c r="J627" s="34" t="s">
        <v>4170</v>
      </c>
      <c r="K627" s="34" t="s">
        <v>4170</v>
      </c>
      <c r="L627" s="34" t="s">
        <v>4170</v>
      </c>
      <c r="M627" s="34" t="s">
        <v>1041</v>
      </c>
      <c r="N627" s="34" t="s">
        <v>3155</v>
      </c>
      <c r="O627" s="34" t="s">
        <v>4881</v>
      </c>
      <c r="P627" s="34" t="s">
        <v>4170</v>
      </c>
      <c r="Q627" s="34" t="s">
        <v>4170</v>
      </c>
      <c r="R627" s="34" t="s">
        <v>4170</v>
      </c>
      <c r="S627" s="34" t="s">
        <v>4170</v>
      </c>
      <c r="T627" s="34" t="s">
        <v>4170</v>
      </c>
      <c r="U627" s="34" t="s">
        <v>4170</v>
      </c>
      <c r="V627" s="34" t="s">
        <v>4170</v>
      </c>
      <c r="W627" s="34" t="s">
        <v>4170</v>
      </c>
      <c r="X627" s="34" t="s">
        <v>4170</v>
      </c>
      <c r="Y627" s="34" t="s">
        <v>4170</v>
      </c>
      <c r="Z627" s="34" t="s">
        <v>4170</v>
      </c>
      <c r="AB627" s="34" t="s">
        <v>3187</v>
      </c>
      <c r="AD627" s="34" t="s">
        <v>3238</v>
      </c>
      <c r="AE627" s="34" t="s">
        <v>3277</v>
      </c>
      <c r="AG627" s="34" t="s">
        <v>3306</v>
      </c>
      <c r="AH627" s="34" t="s">
        <v>1044</v>
      </c>
      <c r="AI627" s="34" t="s">
        <v>1044</v>
      </c>
      <c r="AJ627" s="34" t="s">
        <v>1044</v>
      </c>
      <c r="AK627" s="34" t="s">
        <v>1044</v>
      </c>
      <c r="AM627" s="34" t="s">
        <v>1044</v>
      </c>
      <c r="AN627" s="34" t="s">
        <v>3341</v>
      </c>
      <c r="AP627" s="34" t="s">
        <v>1044</v>
      </c>
      <c r="AY627" s="34" t="s">
        <v>3487</v>
      </c>
      <c r="BA627" s="34" t="s">
        <v>1044</v>
      </c>
      <c r="BB627" s="34" t="s">
        <v>3557</v>
      </c>
      <c r="BC627" s="34" t="s">
        <v>4170</v>
      </c>
      <c r="BD627" s="34" t="s">
        <v>4170</v>
      </c>
      <c r="BE627" s="34" t="s">
        <v>4170</v>
      </c>
      <c r="BF627" s="34" t="s">
        <v>4170</v>
      </c>
      <c r="BG627" s="34" t="s">
        <v>4170</v>
      </c>
      <c r="BH627" s="34" t="s">
        <v>4170</v>
      </c>
      <c r="BI627" s="34" t="s">
        <v>4881</v>
      </c>
      <c r="BJ627" s="34" t="s">
        <v>4170</v>
      </c>
      <c r="BR627" s="34" t="s">
        <v>1044</v>
      </c>
      <c r="BS627" s="34" t="s">
        <v>1044</v>
      </c>
      <c r="CR627" s="34" t="s">
        <v>3657</v>
      </c>
      <c r="CU627" s="34" t="s">
        <v>8313</v>
      </c>
      <c r="CV627" s="34" t="s">
        <v>6930</v>
      </c>
      <c r="CW627" s="34" t="s">
        <v>4226</v>
      </c>
      <c r="CX627" s="34" t="s">
        <v>4539</v>
      </c>
      <c r="CY627" s="34" t="s">
        <v>5452</v>
      </c>
      <c r="CZ627" s="34" t="s">
        <v>4560</v>
      </c>
      <c r="DA627" s="34" t="s">
        <v>4560</v>
      </c>
      <c r="DC627" s="34" t="s">
        <v>5096</v>
      </c>
      <c r="DD627" s="34" t="s">
        <v>6185</v>
      </c>
      <c r="DF627" s="34" t="s">
        <v>5992</v>
      </c>
    </row>
    <row r="628" spans="1:110">
      <c r="A628" s="34" t="s">
        <v>6929</v>
      </c>
      <c r="B628" s="34" t="s">
        <v>4609</v>
      </c>
      <c r="C628" s="34">
        <v>54</v>
      </c>
      <c r="D628" s="34" t="s">
        <v>440</v>
      </c>
      <c r="E628" s="34" t="s">
        <v>4881</v>
      </c>
      <c r="F628" s="34" t="s">
        <v>4170</v>
      </c>
      <c r="G628" s="34" t="s">
        <v>4881</v>
      </c>
      <c r="H628" s="34" t="s">
        <v>4170</v>
      </c>
      <c r="I628" s="34" t="s">
        <v>4170</v>
      </c>
      <c r="J628" s="34" t="s">
        <v>4170</v>
      </c>
      <c r="K628" s="34" t="s">
        <v>4170</v>
      </c>
      <c r="L628" s="34" t="s">
        <v>4881</v>
      </c>
      <c r="M628" s="34" t="s">
        <v>1041</v>
      </c>
      <c r="N628" s="34" t="s">
        <v>3155</v>
      </c>
      <c r="O628" s="34" t="s">
        <v>4881</v>
      </c>
      <c r="P628" s="34" t="s">
        <v>4170</v>
      </c>
      <c r="Q628" s="34" t="s">
        <v>4170</v>
      </c>
      <c r="R628" s="34" t="s">
        <v>4170</v>
      </c>
      <c r="S628" s="34" t="s">
        <v>4170</v>
      </c>
      <c r="T628" s="34" t="s">
        <v>4170</v>
      </c>
      <c r="U628" s="34" t="s">
        <v>4170</v>
      </c>
      <c r="V628" s="34" t="s">
        <v>4170</v>
      </c>
      <c r="W628" s="34" t="s">
        <v>4170</v>
      </c>
      <c r="X628" s="34" t="s">
        <v>4170</v>
      </c>
      <c r="Y628" s="34" t="s">
        <v>4170</v>
      </c>
      <c r="Z628" s="34" t="s">
        <v>4170</v>
      </c>
      <c r="AB628" s="34" t="s">
        <v>3187</v>
      </c>
      <c r="AD628" s="34" t="s">
        <v>3244</v>
      </c>
      <c r="AG628" s="34" t="s">
        <v>3309</v>
      </c>
      <c r="AH628" s="34" t="s">
        <v>1044</v>
      </c>
      <c r="AI628" s="34" t="s">
        <v>1044</v>
      </c>
      <c r="AJ628" s="34" t="s">
        <v>1044</v>
      </c>
      <c r="AK628" s="34" t="s">
        <v>1044</v>
      </c>
      <c r="AM628" s="34" t="s">
        <v>1044</v>
      </c>
      <c r="AN628" s="34" t="s">
        <v>3350</v>
      </c>
      <c r="AP628" s="34" t="s">
        <v>1044</v>
      </c>
      <c r="AY628" s="34" t="s">
        <v>3487</v>
      </c>
      <c r="BA628" s="34" t="s">
        <v>1044</v>
      </c>
      <c r="BB628" s="34" t="s">
        <v>3557</v>
      </c>
      <c r="BC628" s="34" t="s">
        <v>4170</v>
      </c>
      <c r="BD628" s="34" t="s">
        <v>4170</v>
      </c>
      <c r="BE628" s="34" t="s">
        <v>4170</v>
      </c>
      <c r="BF628" s="34" t="s">
        <v>4170</v>
      </c>
      <c r="BG628" s="34" t="s">
        <v>4170</v>
      </c>
      <c r="BH628" s="34" t="s">
        <v>4170</v>
      </c>
      <c r="BI628" s="34" t="s">
        <v>4881</v>
      </c>
      <c r="BJ628" s="34" t="s">
        <v>4170</v>
      </c>
      <c r="BR628" s="34" t="s">
        <v>1041</v>
      </c>
      <c r="BS628" s="34" t="s">
        <v>1041</v>
      </c>
      <c r="BT628" s="34" t="s">
        <v>1041</v>
      </c>
      <c r="BW628" s="34" t="s">
        <v>1041</v>
      </c>
      <c r="CQ628" s="34" t="s">
        <v>3642</v>
      </c>
      <c r="CR628" s="34" t="s">
        <v>3657</v>
      </c>
      <c r="CU628" s="34" t="s">
        <v>8314</v>
      </c>
      <c r="CV628" s="34" t="s">
        <v>6930</v>
      </c>
      <c r="CW628" s="34" t="s">
        <v>4226</v>
      </c>
      <c r="CX628" s="34" t="s">
        <v>4542</v>
      </c>
      <c r="CY628" s="34" t="s">
        <v>5447</v>
      </c>
      <c r="DA628" s="34" t="s">
        <v>4560</v>
      </c>
      <c r="DC628" s="34" t="s">
        <v>5096</v>
      </c>
      <c r="DF628" s="34" t="s">
        <v>5992</v>
      </c>
    </row>
    <row r="629" spans="1:110">
      <c r="A629" s="34" t="s">
        <v>6929</v>
      </c>
      <c r="B629" s="34" t="s">
        <v>4848</v>
      </c>
      <c r="C629" s="34">
        <v>51</v>
      </c>
      <c r="D629" s="34" t="s">
        <v>442</v>
      </c>
      <c r="E629" s="34" t="s">
        <v>4170</v>
      </c>
      <c r="F629" s="34" t="s">
        <v>4881</v>
      </c>
      <c r="G629" s="34" t="s">
        <v>4170</v>
      </c>
      <c r="H629" s="34" t="s">
        <v>4881</v>
      </c>
      <c r="I629" s="34" t="s">
        <v>4170</v>
      </c>
      <c r="J629" s="34" t="s">
        <v>4170</v>
      </c>
      <c r="K629" s="34" t="s">
        <v>4170</v>
      </c>
      <c r="L629" s="34" t="s">
        <v>4170</v>
      </c>
      <c r="M629" s="34" t="s">
        <v>1041</v>
      </c>
      <c r="N629" s="34" t="s">
        <v>3155</v>
      </c>
      <c r="O629" s="34" t="s">
        <v>4881</v>
      </c>
      <c r="P629" s="34" t="s">
        <v>4170</v>
      </c>
      <c r="Q629" s="34" t="s">
        <v>4170</v>
      </c>
      <c r="R629" s="34" t="s">
        <v>4170</v>
      </c>
      <c r="S629" s="34" t="s">
        <v>4170</v>
      </c>
      <c r="T629" s="34" t="s">
        <v>4170</v>
      </c>
      <c r="U629" s="34" t="s">
        <v>4170</v>
      </c>
      <c r="V629" s="34" t="s">
        <v>4170</v>
      </c>
      <c r="W629" s="34" t="s">
        <v>4170</v>
      </c>
      <c r="X629" s="34" t="s">
        <v>4170</v>
      </c>
      <c r="Y629" s="34" t="s">
        <v>4170</v>
      </c>
      <c r="Z629" s="34" t="s">
        <v>4170</v>
      </c>
      <c r="AB629" s="34" t="s">
        <v>3187</v>
      </c>
      <c r="AD629" s="34" t="s">
        <v>3244</v>
      </c>
      <c r="AG629" s="34" t="s">
        <v>3291</v>
      </c>
      <c r="AH629" s="34" t="s">
        <v>1041</v>
      </c>
      <c r="AI629" s="34" t="s">
        <v>1044</v>
      </c>
      <c r="AJ629" s="34" t="s">
        <v>1044</v>
      </c>
      <c r="AQ629" s="34" t="s">
        <v>3372</v>
      </c>
      <c r="AS629" s="34" t="s">
        <v>3415</v>
      </c>
      <c r="AU629" s="34" t="s">
        <v>3432</v>
      </c>
      <c r="AV629" s="34" t="s">
        <v>154</v>
      </c>
      <c r="AW629" s="34" t="s">
        <v>3452</v>
      </c>
      <c r="AX629" s="34" t="s">
        <v>3476</v>
      </c>
      <c r="AY629" s="34" t="s">
        <v>3253</v>
      </c>
      <c r="BB629" s="34" t="s">
        <v>3557</v>
      </c>
      <c r="BC629" s="34" t="s">
        <v>4170</v>
      </c>
      <c r="BD629" s="34" t="s">
        <v>4170</v>
      </c>
      <c r="BE629" s="34" t="s">
        <v>4170</v>
      </c>
      <c r="BF629" s="34" t="s">
        <v>4170</v>
      </c>
      <c r="BG629" s="34" t="s">
        <v>4170</v>
      </c>
      <c r="BH629" s="34" t="s">
        <v>4170</v>
      </c>
      <c r="BI629" s="34" t="s">
        <v>4881</v>
      </c>
      <c r="BJ629" s="34" t="s">
        <v>4170</v>
      </c>
      <c r="BR629" s="34" t="s">
        <v>1044</v>
      </c>
      <c r="BS629" s="34" t="s">
        <v>1044</v>
      </c>
      <c r="CR629" s="34" t="s">
        <v>3654</v>
      </c>
      <c r="CU629" s="34" t="s">
        <v>8315</v>
      </c>
      <c r="CV629" s="34" t="s">
        <v>6930</v>
      </c>
      <c r="CW629" s="34" t="s">
        <v>4226</v>
      </c>
      <c r="CX629" s="34" t="s">
        <v>4542</v>
      </c>
      <c r="CY629" s="34" t="s">
        <v>5453</v>
      </c>
      <c r="DA629" s="34" t="s">
        <v>4556</v>
      </c>
      <c r="DC629" s="34" t="s">
        <v>5096</v>
      </c>
      <c r="DF629" s="34" t="s">
        <v>5992</v>
      </c>
    </row>
    <row r="630" spans="1:110">
      <c r="A630" s="34" t="s">
        <v>6931</v>
      </c>
      <c r="B630" s="34" t="s">
        <v>4881</v>
      </c>
      <c r="C630" s="34">
        <v>42</v>
      </c>
      <c r="D630" s="34" t="s">
        <v>440</v>
      </c>
      <c r="E630" s="34" t="s">
        <v>4881</v>
      </c>
      <c r="F630" s="34" t="s">
        <v>4170</v>
      </c>
      <c r="G630" s="34" t="s">
        <v>4881</v>
      </c>
      <c r="H630" s="34" t="s">
        <v>4170</v>
      </c>
      <c r="I630" s="34" t="s">
        <v>4170</v>
      </c>
      <c r="J630" s="34" t="s">
        <v>4170</v>
      </c>
      <c r="K630" s="34" t="s">
        <v>4170</v>
      </c>
      <c r="L630" s="34" t="s">
        <v>4881</v>
      </c>
      <c r="M630" s="34" t="s">
        <v>1041</v>
      </c>
      <c r="N630" s="34" t="s">
        <v>3155</v>
      </c>
      <c r="O630" s="34" t="s">
        <v>4881</v>
      </c>
      <c r="P630" s="34" t="s">
        <v>4170</v>
      </c>
      <c r="Q630" s="34" t="s">
        <v>4170</v>
      </c>
      <c r="R630" s="34" t="s">
        <v>4170</v>
      </c>
      <c r="S630" s="34" t="s">
        <v>4170</v>
      </c>
      <c r="T630" s="34" t="s">
        <v>4170</v>
      </c>
      <c r="U630" s="34" t="s">
        <v>4170</v>
      </c>
      <c r="V630" s="34" t="s">
        <v>4170</v>
      </c>
      <c r="W630" s="34" t="s">
        <v>4170</v>
      </c>
      <c r="X630" s="34" t="s">
        <v>4170</v>
      </c>
      <c r="Y630" s="34" t="s">
        <v>4170</v>
      </c>
      <c r="Z630" s="34" t="s">
        <v>4170</v>
      </c>
      <c r="AB630" s="34" t="s">
        <v>3187</v>
      </c>
      <c r="AD630" s="34" t="s">
        <v>3244</v>
      </c>
      <c r="AG630" s="34" t="s">
        <v>3291</v>
      </c>
      <c r="AH630" s="34" t="s">
        <v>1041</v>
      </c>
      <c r="AI630" s="34" t="s">
        <v>1044</v>
      </c>
      <c r="AJ630" s="34" t="s">
        <v>1044</v>
      </c>
      <c r="AQ630" s="34" t="s">
        <v>3384</v>
      </c>
      <c r="AS630" s="34" t="s">
        <v>3409</v>
      </c>
      <c r="AU630" s="34" t="s">
        <v>3435</v>
      </c>
      <c r="AV630" s="34" t="s">
        <v>154</v>
      </c>
      <c r="AW630" s="34" t="s">
        <v>3464</v>
      </c>
      <c r="AX630" s="34" t="s">
        <v>3476</v>
      </c>
      <c r="AY630" s="34" t="s">
        <v>3487</v>
      </c>
      <c r="BB630" s="34" t="s">
        <v>3539</v>
      </c>
      <c r="BC630" s="34" t="s">
        <v>4881</v>
      </c>
      <c r="BD630" s="34" t="s">
        <v>4170</v>
      </c>
      <c r="BE630" s="34" t="s">
        <v>4170</v>
      </c>
      <c r="BF630" s="34" t="s">
        <v>4170</v>
      </c>
      <c r="BG630" s="34" t="s">
        <v>4170</v>
      </c>
      <c r="BH630" s="34" t="s">
        <v>4170</v>
      </c>
      <c r="BI630" s="34" t="s">
        <v>4170</v>
      </c>
      <c r="BJ630" s="34" t="s">
        <v>4170</v>
      </c>
      <c r="BK630" s="34" t="s">
        <v>3564</v>
      </c>
      <c r="BQ630" s="34" t="s">
        <v>1044</v>
      </c>
      <c r="BR630" s="34" t="s">
        <v>1044</v>
      </c>
      <c r="BS630" s="34" t="s">
        <v>1044</v>
      </c>
      <c r="CR630" s="34" t="s">
        <v>3657</v>
      </c>
      <c r="CU630" s="34" t="s">
        <v>8316</v>
      </c>
      <c r="CV630" s="34" t="s">
        <v>6932</v>
      </c>
      <c r="CW630" s="34" t="s">
        <v>4226</v>
      </c>
      <c r="CX630" s="34" t="s">
        <v>4542</v>
      </c>
      <c r="CY630" s="34" t="s">
        <v>5447</v>
      </c>
      <c r="CZ630" s="34" t="s">
        <v>4556</v>
      </c>
      <c r="DA630" s="34" t="s">
        <v>4556</v>
      </c>
      <c r="DB630" s="34" t="s">
        <v>1046</v>
      </c>
      <c r="DC630" s="34" t="s">
        <v>5094</v>
      </c>
    </row>
    <row r="631" spans="1:110">
      <c r="A631" s="34" t="s">
        <v>6931</v>
      </c>
      <c r="B631" s="34" t="s">
        <v>4609</v>
      </c>
      <c r="C631" s="34">
        <v>38</v>
      </c>
      <c r="D631" s="34" t="s">
        <v>442</v>
      </c>
      <c r="E631" s="34" t="s">
        <v>4170</v>
      </c>
      <c r="F631" s="34" t="s">
        <v>4881</v>
      </c>
      <c r="G631" s="34" t="s">
        <v>4170</v>
      </c>
      <c r="H631" s="34" t="s">
        <v>4881</v>
      </c>
      <c r="I631" s="34" t="s">
        <v>4170</v>
      </c>
      <c r="J631" s="34" t="s">
        <v>4170</v>
      </c>
      <c r="K631" s="34" t="s">
        <v>4170</v>
      </c>
      <c r="L631" s="34" t="s">
        <v>4170</v>
      </c>
      <c r="M631" s="34" t="s">
        <v>1041</v>
      </c>
      <c r="N631" s="34" t="s">
        <v>3155</v>
      </c>
      <c r="O631" s="34" t="s">
        <v>4881</v>
      </c>
      <c r="P631" s="34" t="s">
        <v>4170</v>
      </c>
      <c r="Q631" s="34" t="s">
        <v>4170</v>
      </c>
      <c r="R631" s="34" t="s">
        <v>4170</v>
      </c>
      <c r="S631" s="34" t="s">
        <v>4170</v>
      </c>
      <c r="T631" s="34" t="s">
        <v>4170</v>
      </c>
      <c r="U631" s="34" t="s">
        <v>4170</v>
      </c>
      <c r="V631" s="34" t="s">
        <v>4170</v>
      </c>
      <c r="W631" s="34" t="s">
        <v>4170</v>
      </c>
      <c r="X631" s="34" t="s">
        <v>4170</v>
      </c>
      <c r="Y631" s="34" t="s">
        <v>4170</v>
      </c>
      <c r="Z631" s="34" t="s">
        <v>4170</v>
      </c>
      <c r="AB631" s="34" t="s">
        <v>3187</v>
      </c>
      <c r="AD631" s="34" t="s">
        <v>3238</v>
      </c>
      <c r="AG631" s="34" t="s">
        <v>3291</v>
      </c>
      <c r="AH631" s="34" t="s">
        <v>1041</v>
      </c>
      <c r="AI631" s="34" t="s">
        <v>1044</v>
      </c>
      <c r="AJ631" s="34" t="s">
        <v>1044</v>
      </c>
      <c r="AQ631" s="34" t="s">
        <v>3372</v>
      </c>
      <c r="AS631" s="34" t="s">
        <v>3415</v>
      </c>
      <c r="AU631" s="34" t="s">
        <v>3435</v>
      </c>
      <c r="AV631" s="34" t="s">
        <v>154</v>
      </c>
      <c r="AW631" s="34" t="s">
        <v>3464</v>
      </c>
      <c r="AX631" s="34" t="s">
        <v>3476</v>
      </c>
      <c r="AY631" s="34" t="s">
        <v>3487</v>
      </c>
      <c r="BB631" s="34" t="s">
        <v>3557</v>
      </c>
      <c r="BC631" s="34" t="s">
        <v>4170</v>
      </c>
      <c r="BD631" s="34" t="s">
        <v>4170</v>
      </c>
      <c r="BE631" s="34" t="s">
        <v>4170</v>
      </c>
      <c r="BF631" s="34" t="s">
        <v>4170</v>
      </c>
      <c r="BG631" s="34" t="s">
        <v>4170</v>
      </c>
      <c r="BH631" s="34" t="s">
        <v>4170</v>
      </c>
      <c r="BI631" s="34" t="s">
        <v>4881</v>
      </c>
      <c r="BJ631" s="34" t="s">
        <v>4170</v>
      </c>
      <c r="BR631" s="34" t="s">
        <v>1044</v>
      </c>
      <c r="BS631" s="34" t="s">
        <v>1041</v>
      </c>
      <c r="BT631" s="34" t="s">
        <v>1041</v>
      </c>
      <c r="BW631" s="34" t="s">
        <v>1041</v>
      </c>
      <c r="CQ631" s="34" t="s">
        <v>3645</v>
      </c>
      <c r="CR631" s="34" t="s">
        <v>3657</v>
      </c>
      <c r="CU631" s="34" t="s">
        <v>8317</v>
      </c>
      <c r="CV631" s="34" t="s">
        <v>6932</v>
      </c>
      <c r="CW631" s="34" t="s">
        <v>4226</v>
      </c>
      <c r="CX631" s="34" t="s">
        <v>4542</v>
      </c>
      <c r="CY631" s="34" t="s">
        <v>5453</v>
      </c>
      <c r="DA631" s="34" t="s">
        <v>4556</v>
      </c>
      <c r="DC631" s="34" t="s">
        <v>5096</v>
      </c>
    </row>
    <row r="632" spans="1:110">
      <c r="A632" s="34" t="s">
        <v>6933</v>
      </c>
      <c r="B632" s="34" t="s">
        <v>4881</v>
      </c>
      <c r="C632" s="34">
        <v>43</v>
      </c>
      <c r="D632" s="34" t="s">
        <v>442</v>
      </c>
      <c r="E632" s="34" t="s">
        <v>4170</v>
      </c>
      <c r="F632" s="34" t="s">
        <v>4881</v>
      </c>
      <c r="G632" s="34" t="s">
        <v>4170</v>
      </c>
      <c r="H632" s="34" t="s">
        <v>4881</v>
      </c>
      <c r="I632" s="34" t="s">
        <v>4170</v>
      </c>
      <c r="J632" s="34" t="s">
        <v>4170</v>
      </c>
      <c r="K632" s="34" t="s">
        <v>4170</v>
      </c>
      <c r="L632" s="34" t="s">
        <v>4170</v>
      </c>
      <c r="M632" s="34" t="s">
        <v>1041</v>
      </c>
      <c r="N632" s="34" t="s">
        <v>3155</v>
      </c>
      <c r="O632" s="34" t="s">
        <v>4881</v>
      </c>
      <c r="P632" s="34" t="s">
        <v>4170</v>
      </c>
      <c r="Q632" s="34" t="s">
        <v>4170</v>
      </c>
      <c r="R632" s="34" t="s">
        <v>4170</v>
      </c>
      <c r="S632" s="34" t="s">
        <v>4170</v>
      </c>
      <c r="T632" s="34" t="s">
        <v>4170</v>
      </c>
      <c r="U632" s="34" t="s">
        <v>4170</v>
      </c>
      <c r="V632" s="34" t="s">
        <v>4170</v>
      </c>
      <c r="W632" s="34" t="s">
        <v>4170</v>
      </c>
      <c r="X632" s="34" t="s">
        <v>4170</v>
      </c>
      <c r="Y632" s="34" t="s">
        <v>4170</v>
      </c>
      <c r="Z632" s="34" t="s">
        <v>4170</v>
      </c>
      <c r="AB632" s="34" t="s">
        <v>3187</v>
      </c>
      <c r="AD632" s="34" t="s">
        <v>3241</v>
      </c>
      <c r="AG632" s="34" t="s">
        <v>3297</v>
      </c>
      <c r="AH632" s="34" t="s">
        <v>1044</v>
      </c>
      <c r="AI632" s="34" t="s">
        <v>1044</v>
      </c>
      <c r="AJ632" s="34" t="s">
        <v>1044</v>
      </c>
      <c r="AK632" s="34" t="s">
        <v>1041</v>
      </c>
      <c r="AL632" s="34" t="s">
        <v>452</v>
      </c>
      <c r="AQ632" s="34" t="s">
        <v>3372</v>
      </c>
      <c r="AS632" s="34" t="s">
        <v>3423</v>
      </c>
      <c r="AU632" s="34" t="s">
        <v>3432</v>
      </c>
      <c r="AV632" s="34" t="s">
        <v>154</v>
      </c>
      <c r="AW632" s="34" t="s">
        <v>3467</v>
      </c>
      <c r="AX632" s="34" t="s">
        <v>3476</v>
      </c>
      <c r="AY632" s="34" t="s">
        <v>3487</v>
      </c>
      <c r="BB632" s="34" t="s">
        <v>3557</v>
      </c>
      <c r="BC632" s="34" t="s">
        <v>4170</v>
      </c>
      <c r="BD632" s="34" t="s">
        <v>4170</v>
      </c>
      <c r="BE632" s="34" t="s">
        <v>4170</v>
      </c>
      <c r="BF632" s="34" t="s">
        <v>4170</v>
      </c>
      <c r="BG632" s="34" t="s">
        <v>4170</v>
      </c>
      <c r="BH632" s="34" t="s">
        <v>4170</v>
      </c>
      <c r="BI632" s="34" t="s">
        <v>4881</v>
      </c>
      <c r="BJ632" s="34" t="s">
        <v>4170</v>
      </c>
      <c r="BR632" s="34" t="s">
        <v>1044</v>
      </c>
      <c r="BS632" s="34" t="s">
        <v>1044</v>
      </c>
      <c r="CR632" s="34" t="s">
        <v>3657</v>
      </c>
      <c r="CU632" s="34" t="s">
        <v>8318</v>
      </c>
      <c r="CV632" s="34" t="s">
        <v>6935</v>
      </c>
      <c r="CW632" s="34" t="s">
        <v>4226</v>
      </c>
      <c r="CX632" s="34" t="s">
        <v>4542</v>
      </c>
      <c r="CY632" s="34" t="s">
        <v>5453</v>
      </c>
      <c r="CZ632" s="34" t="s">
        <v>4556</v>
      </c>
      <c r="DA632" s="34" t="s">
        <v>4556</v>
      </c>
      <c r="DC632" s="34" t="s">
        <v>5096</v>
      </c>
    </row>
    <row r="633" spans="1:110">
      <c r="A633" s="34" t="s">
        <v>6933</v>
      </c>
      <c r="B633" s="34" t="s">
        <v>4609</v>
      </c>
      <c r="C633" s="34">
        <v>3</v>
      </c>
      <c r="D633" s="34" t="s">
        <v>440</v>
      </c>
      <c r="E633" s="34" t="s">
        <v>4881</v>
      </c>
      <c r="F633" s="34" t="s">
        <v>4170</v>
      </c>
      <c r="G633" s="34" t="s">
        <v>4170</v>
      </c>
      <c r="H633" s="34" t="s">
        <v>4170</v>
      </c>
      <c r="I633" s="34" t="s">
        <v>4881</v>
      </c>
      <c r="J633" s="34" t="s">
        <v>4170</v>
      </c>
      <c r="K633" s="34" t="s">
        <v>4170</v>
      </c>
      <c r="L633" s="34" t="s">
        <v>4170</v>
      </c>
      <c r="N633" s="34" t="s">
        <v>3155</v>
      </c>
      <c r="O633" s="34" t="s">
        <v>4881</v>
      </c>
      <c r="P633" s="34" t="s">
        <v>4170</v>
      </c>
      <c r="Q633" s="34" t="s">
        <v>4170</v>
      </c>
      <c r="R633" s="34" t="s">
        <v>4170</v>
      </c>
      <c r="S633" s="34" t="s">
        <v>4170</v>
      </c>
      <c r="T633" s="34" t="s">
        <v>4170</v>
      </c>
      <c r="U633" s="34" t="s">
        <v>4170</v>
      </c>
      <c r="V633" s="34" t="s">
        <v>4170</v>
      </c>
      <c r="W633" s="34" t="s">
        <v>4170</v>
      </c>
      <c r="X633" s="34" t="s">
        <v>4170</v>
      </c>
      <c r="Y633" s="34" t="s">
        <v>4170</v>
      </c>
      <c r="Z633" s="34" t="s">
        <v>4170</v>
      </c>
      <c r="AB633" s="34" t="s">
        <v>3187</v>
      </c>
      <c r="AE633" s="34" t="s">
        <v>3256</v>
      </c>
      <c r="BR633" s="34" t="s">
        <v>1044</v>
      </c>
      <c r="BS633" s="34" t="s">
        <v>1044</v>
      </c>
      <c r="CR633" s="34" t="s">
        <v>3657</v>
      </c>
      <c r="CU633" s="34" t="s">
        <v>8319</v>
      </c>
      <c r="CV633" s="34" t="s">
        <v>6935</v>
      </c>
      <c r="CW633" s="34" t="s">
        <v>4226</v>
      </c>
      <c r="CX633" s="34" t="s">
        <v>4608</v>
      </c>
      <c r="CY633" s="34" t="s">
        <v>5444</v>
      </c>
      <c r="DE633" s="34" t="s">
        <v>4649</v>
      </c>
    </row>
    <row r="634" spans="1:110">
      <c r="A634" s="34" t="s">
        <v>6933</v>
      </c>
      <c r="B634" s="34" t="s">
        <v>4848</v>
      </c>
      <c r="C634" s="34">
        <v>41</v>
      </c>
      <c r="D634" s="34" t="s">
        <v>440</v>
      </c>
      <c r="E634" s="34" t="s">
        <v>4881</v>
      </c>
      <c r="F634" s="34" t="s">
        <v>4170</v>
      </c>
      <c r="G634" s="34" t="s">
        <v>4881</v>
      </c>
      <c r="H634" s="34" t="s">
        <v>4170</v>
      </c>
      <c r="I634" s="34" t="s">
        <v>4170</v>
      </c>
      <c r="J634" s="34" t="s">
        <v>4170</v>
      </c>
      <c r="K634" s="34" t="s">
        <v>4170</v>
      </c>
      <c r="L634" s="34" t="s">
        <v>4881</v>
      </c>
      <c r="M634" s="34" t="s">
        <v>1041</v>
      </c>
      <c r="N634" s="34" t="s">
        <v>3155</v>
      </c>
      <c r="O634" s="34" t="s">
        <v>4881</v>
      </c>
      <c r="P634" s="34" t="s">
        <v>4170</v>
      </c>
      <c r="Q634" s="34" t="s">
        <v>4170</v>
      </c>
      <c r="R634" s="34" t="s">
        <v>4170</v>
      </c>
      <c r="S634" s="34" t="s">
        <v>4170</v>
      </c>
      <c r="T634" s="34" t="s">
        <v>4170</v>
      </c>
      <c r="U634" s="34" t="s">
        <v>4170</v>
      </c>
      <c r="V634" s="34" t="s">
        <v>4170</v>
      </c>
      <c r="W634" s="34" t="s">
        <v>4170</v>
      </c>
      <c r="X634" s="34" t="s">
        <v>4170</v>
      </c>
      <c r="Y634" s="34" t="s">
        <v>4170</v>
      </c>
      <c r="Z634" s="34" t="s">
        <v>4170</v>
      </c>
      <c r="AB634" s="34" t="s">
        <v>3187</v>
      </c>
      <c r="AD634" s="34" t="s">
        <v>3241</v>
      </c>
      <c r="AG634" s="34" t="s">
        <v>3309</v>
      </c>
      <c r="AH634" s="34" t="s">
        <v>1044</v>
      </c>
      <c r="AI634" s="34" t="s">
        <v>1044</v>
      </c>
      <c r="AJ634" s="34" t="s">
        <v>1044</v>
      </c>
      <c r="AK634" s="34" t="s">
        <v>1044</v>
      </c>
      <c r="AM634" s="34" t="s">
        <v>1044</v>
      </c>
      <c r="AN634" s="34" t="s">
        <v>3335</v>
      </c>
      <c r="AP634" s="34" t="s">
        <v>1044</v>
      </c>
      <c r="AY634" s="34" t="s">
        <v>3487</v>
      </c>
      <c r="BA634" s="34" t="s">
        <v>1044</v>
      </c>
      <c r="BB634" s="34" t="s">
        <v>3557</v>
      </c>
      <c r="BC634" s="34" t="s">
        <v>4170</v>
      </c>
      <c r="BD634" s="34" t="s">
        <v>4170</v>
      </c>
      <c r="BE634" s="34" t="s">
        <v>4170</v>
      </c>
      <c r="BF634" s="34" t="s">
        <v>4170</v>
      </c>
      <c r="BG634" s="34" t="s">
        <v>4170</v>
      </c>
      <c r="BH634" s="34" t="s">
        <v>4170</v>
      </c>
      <c r="BI634" s="34" t="s">
        <v>4881</v>
      </c>
      <c r="BJ634" s="34" t="s">
        <v>4170</v>
      </c>
      <c r="BR634" s="34" t="s">
        <v>1044</v>
      </c>
      <c r="BS634" s="34" t="s">
        <v>1044</v>
      </c>
      <c r="CR634" s="34" t="s">
        <v>3657</v>
      </c>
      <c r="CU634" s="34" t="s">
        <v>8320</v>
      </c>
      <c r="CV634" s="34" t="s">
        <v>6935</v>
      </c>
      <c r="CW634" s="34" t="s">
        <v>4226</v>
      </c>
      <c r="CX634" s="34" t="s">
        <v>4542</v>
      </c>
      <c r="CY634" s="34" t="s">
        <v>5447</v>
      </c>
      <c r="DA634" s="34" t="s">
        <v>4560</v>
      </c>
      <c r="DC634" s="34" t="s">
        <v>5096</v>
      </c>
    </row>
    <row r="635" spans="1:110">
      <c r="A635" s="34" t="s">
        <v>6933</v>
      </c>
      <c r="B635" s="34" t="s">
        <v>4626</v>
      </c>
      <c r="C635" s="34">
        <v>12</v>
      </c>
      <c r="D635" s="34" t="s">
        <v>442</v>
      </c>
      <c r="E635" s="34" t="s">
        <v>4170</v>
      </c>
      <c r="F635" s="34" t="s">
        <v>4881</v>
      </c>
      <c r="G635" s="34" t="s">
        <v>4170</v>
      </c>
      <c r="H635" s="34" t="s">
        <v>4170</v>
      </c>
      <c r="I635" s="34" t="s">
        <v>4170</v>
      </c>
      <c r="J635" s="34" t="s">
        <v>4881</v>
      </c>
      <c r="K635" s="34" t="s">
        <v>4170</v>
      </c>
      <c r="L635" s="34" t="s">
        <v>4170</v>
      </c>
      <c r="N635" s="34" t="s">
        <v>3155</v>
      </c>
      <c r="O635" s="34" t="s">
        <v>4881</v>
      </c>
      <c r="P635" s="34" t="s">
        <v>4170</v>
      </c>
      <c r="Q635" s="34" t="s">
        <v>4170</v>
      </c>
      <c r="R635" s="34" t="s">
        <v>4170</v>
      </c>
      <c r="S635" s="34" t="s">
        <v>4170</v>
      </c>
      <c r="T635" s="34" t="s">
        <v>4170</v>
      </c>
      <c r="U635" s="34" t="s">
        <v>4170</v>
      </c>
      <c r="V635" s="34" t="s">
        <v>4170</v>
      </c>
      <c r="W635" s="34" t="s">
        <v>4170</v>
      </c>
      <c r="X635" s="34" t="s">
        <v>4170</v>
      </c>
      <c r="Y635" s="34" t="s">
        <v>4170</v>
      </c>
      <c r="Z635" s="34" t="s">
        <v>4170</v>
      </c>
      <c r="AB635" s="34" t="s">
        <v>3187</v>
      </c>
      <c r="AE635" s="34" t="s">
        <v>3262</v>
      </c>
      <c r="BB635" s="34" t="s">
        <v>3557</v>
      </c>
      <c r="BC635" s="34" t="s">
        <v>4170</v>
      </c>
      <c r="BD635" s="34" t="s">
        <v>4170</v>
      </c>
      <c r="BE635" s="34" t="s">
        <v>4170</v>
      </c>
      <c r="BF635" s="34" t="s">
        <v>4170</v>
      </c>
      <c r="BG635" s="34" t="s">
        <v>4170</v>
      </c>
      <c r="BH635" s="34" t="s">
        <v>4170</v>
      </c>
      <c r="BI635" s="34" t="s">
        <v>4881</v>
      </c>
      <c r="BJ635" s="34" t="s">
        <v>4170</v>
      </c>
      <c r="BR635" s="34" t="s">
        <v>1044</v>
      </c>
      <c r="BS635" s="34" t="s">
        <v>1044</v>
      </c>
      <c r="CR635" s="34" t="s">
        <v>3657</v>
      </c>
      <c r="CU635" s="34" t="s">
        <v>8321</v>
      </c>
      <c r="CV635" s="34" t="s">
        <v>6935</v>
      </c>
      <c r="CW635" s="34" t="s">
        <v>4226</v>
      </c>
      <c r="CX635" s="34" t="s">
        <v>4611</v>
      </c>
      <c r="CY635" s="34" t="s">
        <v>5451</v>
      </c>
      <c r="DC635" s="34" t="s">
        <v>5096</v>
      </c>
      <c r="DE635" s="34" t="s">
        <v>4649</v>
      </c>
    </row>
    <row r="636" spans="1:110">
      <c r="A636" s="34" t="s">
        <v>6933</v>
      </c>
      <c r="B636" s="34" t="s">
        <v>4628</v>
      </c>
      <c r="C636" s="34">
        <v>75</v>
      </c>
      <c r="D636" s="34" t="s">
        <v>442</v>
      </c>
      <c r="E636" s="34" t="s">
        <v>4170</v>
      </c>
      <c r="F636" s="34" t="s">
        <v>4881</v>
      </c>
      <c r="G636" s="34" t="s">
        <v>4170</v>
      </c>
      <c r="H636" s="34" t="s">
        <v>4881</v>
      </c>
      <c r="I636" s="34" t="s">
        <v>4170</v>
      </c>
      <c r="J636" s="34" t="s">
        <v>4170</v>
      </c>
      <c r="K636" s="34" t="s">
        <v>4170</v>
      </c>
      <c r="L636" s="34" t="s">
        <v>4170</v>
      </c>
      <c r="M636" s="34" t="s">
        <v>1041</v>
      </c>
      <c r="N636" s="34" t="s">
        <v>3170</v>
      </c>
      <c r="O636" s="34" t="s">
        <v>4170</v>
      </c>
      <c r="P636" s="34" t="s">
        <v>4170</v>
      </c>
      <c r="Q636" s="34" t="s">
        <v>4170</v>
      </c>
      <c r="R636" s="34" t="s">
        <v>4170</v>
      </c>
      <c r="S636" s="34" t="s">
        <v>4170</v>
      </c>
      <c r="T636" s="34" t="s">
        <v>4881</v>
      </c>
      <c r="U636" s="34" t="s">
        <v>4170</v>
      </c>
      <c r="V636" s="34" t="s">
        <v>4170</v>
      </c>
      <c r="W636" s="34" t="s">
        <v>4170</v>
      </c>
      <c r="X636" s="34" t="s">
        <v>4170</v>
      </c>
      <c r="Y636" s="34" t="s">
        <v>4170</v>
      </c>
      <c r="Z636" s="34" t="s">
        <v>4170</v>
      </c>
      <c r="AB636" s="34" t="s">
        <v>3217</v>
      </c>
      <c r="AD636" s="34" t="s">
        <v>3244</v>
      </c>
      <c r="AG636" s="34" t="s">
        <v>3312</v>
      </c>
      <c r="AH636" s="34" t="s">
        <v>1044</v>
      </c>
      <c r="AI636" s="34" t="s">
        <v>1044</v>
      </c>
      <c r="AJ636" s="34" t="s">
        <v>1044</v>
      </c>
      <c r="AK636" s="34" t="s">
        <v>1044</v>
      </c>
      <c r="AM636" s="34" t="s">
        <v>1044</v>
      </c>
      <c r="AN636" s="34" t="s">
        <v>3312</v>
      </c>
      <c r="AP636" s="34" t="s">
        <v>1044</v>
      </c>
      <c r="AY636" s="34" t="s">
        <v>3487</v>
      </c>
      <c r="BA636" s="34" t="s">
        <v>1044</v>
      </c>
      <c r="BB636" s="34" t="s">
        <v>3557</v>
      </c>
      <c r="BC636" s="34" t="s">
        <v>4170</v>
      </c>
      <c r="BD636" s="34" t="s">
        <v>4170</v>
      </c>
      <c r="BE636" s="34" t="s">
        <v>4170</v>
      </c>
      <c r="BF636" s="34" t="s">
        <v>4170</v>
      </c>
      <c r="BG636" s="34" t="s">
        <v>4170</v>
      </c>
      <c r="BH636" s="34" t="s">
        <v>4170</v>
      </c>
      <c r="BI636" s="34" t="s">
        <v>4881</v>
      </c>
      <c r="BJ636" s="34" t="s">
        <v>4170</v>
      </c>
      <c r="BR636" s="34" t="s">
        <v>1044</v>
      </c>
      <c r="BS636" s="34" t="s">
        <v>1044</v>
      </c>
      <c r="CR636" s="34" t="s">
        <v>3663</v>
      </c>
      <c r="CU636" s="34" t="s">
        <v>8322</v>
      </c>
      <c r="CV636" s="34" t="s">
        <v>6935</v>
      </c>
      <c r="CW636" s="34" t="s">
        <v>4226</v>
      </c>
      <c r="CX636" s="34" t="s">
        <v>4546</v>
      </c>
      <c r="CY636" s="34" t="s">
        <v>5455</v>
      </c>
      <c r="DA636" s="34" t="s">
        <v>4560</v>
      </c>
      <c r="DC636" s="34" t="s">
        <v>5096</v>
      </c>
    </row>
    <row r="637" spans="1:110">
      <c r="A637" s="34" t="s">
        <v>6933</v>
      </c>
      <c r="B637" s="34" t="s">
        <v>5326</v>
      </c>
      <c r="C637" s="34">
        <v>70</v>
      </c>
      <c r="D637" s="34" t="s">
        <v>440</v>
      </c>
      <c r="E637" s="34" t="s">
        <v>4881</v>
      </c>
      <c r="F637" s="34" t="s">
        <v>4170</v>
      </c>
      <c r="G637" s="34" t="s">
        <v>4881</v>
      </c>
      <c r="H637" s="34" t="s">
        <v>4170</v>
      </c>
      <c r="I637" s="34" t="s">
        <v>4170</v>
      </c>
      <c r="J637" s="34" t="s">
        <v>4170</v>
      </c>
      <c r="K637" s="34" t="s">
        <v>4170</v>
      </c>
      <c r="L637" s="34" t="s">
        <v>4170</v>
      </c>
      <c r="M637" s="34" t="s">
        <v>1041</v>
      </c>
      <c r="N637" s="34" t="s">
        <v>3170</v>
      </c>
      <c r="O637" s="34" t="s">
        <v>4170</v>
      </c>
      <c r="P637" s="34" t="s">
        <v>4170</v>
      </c>
      <c r="Q637" s="34" t="s">
        <v>4170</v>
      </c>
      <c r="R637" s="34" t="s">
        <v>4170</v>
      </c>
      <c r="S637" s="34" t="s">
        <v>4170</v>
      </c>
      <c r="T637" s="34" t="s">
        <v>4881</v>
      </c>
      <c r="U637" s="34" t="s">
        <v>4170</v>
      </c>
      <c r="V637" s="34" t="s">
        <v>4170</v>
      </c>
      <c r="W637" s="34" t="s">
        <v>4170</v>
      </c>
      <c r="X637" s="34" t="s">
        <v>4170</v>
      </c>
      <c r="Y637" s="34" t="s">
        <v>4170</v>
      </c>
      <c r="Z637" s="34" t="s">
        <v>4170</v>
      </c>
      <c r="AB637" s="34" t="s">
        <v>3217</v>
      </c>
      <c r="AD637" s="34" t="s">
        <v>3241</v>
      </c>
      <c r="AG637" s="34" t="s">
        <v>3312</v>
      </c>
      <c r="AH637" s="34" t="s">
        <v>1044</v>
      </c>
      <c r="AI637" s="34" t="s">
        <v>1044</v>
      </c>
      <c r="AJ637" s="34" t="s">
        <v>1044</v>
      </c>
      <c r="AK637" s="34" t="s">
        <v>1044</v>
      </c>
      <c r="AM637" s="34" t="s">
        <v>1044</v>
      </c>
      <c r="AN637" s="34" t="s">
        <v>3312</v>
      </c>
      <c r="AP637" s="34" t="s">
        <v>1044</v>
      </c>
      <c r="AY637" s="34" t="s">
        <v>3487</v>
      </c>
      <c r="BA637" s="34" t="s">
        <v>1044</v>
      </c>
      <c r="BB637" s="34" t="s">
        <v>3557</v>
      </c>
      <c r="BC637" s="34" t="s">
        <v>4170</v>
      </c>
      <c r="BD637" s="34" t="s">
        <v>4170</v>
      </c>
      <c r="BE637" s="34" t="s">
        <v>4170</v>
      </c>
      <c r="BF637" s="34" t="s">
        <v>4170</v>
      </c>
      <c r="BG637" s="34" t="s">
        <v>4170</v>
      </c>
      <c r="BH637" s="34" t="s">
        <v>4170</v>
      </c>
      <c r="BI637" s="34" t="s">
        <v>4881</v>
      </c>
      <c r="BJ637" s="34" t="s">
        <v>4170</v>
      </c>
      <c r="BR637" s="34" t="s">
        <v>1044</v>
      </c>
      <c r="BS637" s="34" t="s">
        <v>1044</v>
      </c>
      <c r="CR637" s="34" t="s">
        <v>3663</v>
      </c>
      <c r="CU637" s="34" t="s">
        <v>8323</v>
      </c>
      <c r="CV637" s="34" t="s">
        <v>6935</v>
      </c>
      <c r="CW637" s="34" t="s">
        <v>4226</v>
      </c>
      <c r="CX637" s="34" t="s">
        <v>4546</v>
      </c>
      <c r="CY637" s="34" t="s">
        <v>5449</v>
      </c>
      <c r="DA637" s="34" t="s">
        <v>4560</v>
      </c>
      <c r="DC637" s="34" t="s">
        <v>5096</v>
      </c>
    </row>
    <row r="638" spans="1:110">
      <c r="A638" s="34" t="s">
        <v>6936</v>
      </c>
      <c r="B638" s="34" t="s">
        <v>4881</v>
      </c>
      <c r="C638" s="34">
        <v>35</v>
      </c>
      <c r="D638" s="34" t="s">
        <v>440</v>
      </c>
      <c r="E638" s="34" t="s">
        <v>4881</v>
      </c>
      <c r="F638" s="34" t="s">
        <v>4170</v>
      </c>
      <c r="G638" s="34" t="s">
        <v>4881</v>
      </c>
      <c r="H638" s="34" t="s">
        <v>4170</v>
      </c>
      <c r="I638" s="34" t="s">
        <v>4170</v>
      </c>
      <c r="J638" s="34" t="s">
        <v>4170</v>
      </c>
      <c r="K638" s="34" t="s">
        <v>4170</v>
      </c>
      <c r="L638" s="34" t="s">
        <v>4881</v>
      </c>
      <c r="M638" s="34" t="s">
        <v>1041</v>
      </c>
      <c r="N638" s="34" t="s">
        <v>3155</v>
      </c>
      <c r="O638" s="34" t="s">
        <v>4881</v>
      </c>
      <c r="P638" s="34" t="s">
        <v>4170</v>
      </c>
      <c r="Q638" s="34" t="s">
        <v>4170</v>
      </c>
      <c r="R638" s="34" t="s">
        <v>4170</v>
      </c>
      <c r="S638" s="34" t="s">
        <v>4170</v>
      </c>
      <c r="T638" s="34" t="s">
        <v>4170</v>
      </c>
      <c r="U638" s="34" t="s">
        <v>4170</v>
      </c>
      <c r="V638" s="34" t="s">
        <v>4170</v>
      </c>
      <c r="W638" s="34" t="s">
        <v>4170</v>
      </c>
      <c r="X638" s="34" t="s">
        <v>4170</v>
      </c>
      <c r="Y638" s="34" t="s">
        <v>4170</v>
      </c>
      <c r="Z638" s="34" t="s">
        <v>4170</v>
      </c>
      <c r="AB638" s="34" t="s">
        <v>3187</v>
      </c>
      <c r="AD638" s="34" t="s">
        <v>3244</v>
      </c>
      <c r="AG638" s="34" t="s">
        <v>3291</v>
      </c>
      <c r="AH638" s="34" t="s">
        <v>1041</v>
      </c>
      <c r="AI638" s="34" t="s">
        <v>1044</v>
      </c>
      <c r="AJ638" s="34" t="s">
        <v>1044</v>
      </c>
      <c r="AQ638" s="34" t="s">
        <v>3390</v>
      </c>
      <c r="AS638" s="34" t="s">
        <v>3409</v>
      </c>
      <c r="AU638" s="34" t="s">
        <v>3435</v>
      </c>
      <c r="AV638" s="34" t="s">
        <v>154</v>
      </c>
      <c r="AW638" s="34" t="s">
        <v>3452</v>
      </c>
      <c r="AX638" s="34" t="s">
        <v>3476</v>
      </c>
      <c r="AY638" s="34" t="s">
        <v>3493</v>
      </c>
      <c r="BB638" s="34" t="s">
        <v>3557</v>
      </c>
      <c r="BC638" s="34" t="s">
        <v>4170</v>
      </c>
      <c r="BD638" s="34" t="s">
        <v>4170</v>
      </c>
      <c r="BE638" s="34" t="s">
        <v>4170</v>
      </c>
      <c r="BF638" s="34" t="s">
        <v>4170</v>
      </c>
      <c r="BG638" s="34" t="s">
        <v>4170</v>
      </c>
      <c r="BH638" s="34" t="s">
        <v>4170</v>
      </c>
      <c r="BI638" s="34" t="s">
        <v>4881</v>
      </c>
      <c r="BJ638" s="34" t="s">
        <v>4170</v>
      </c>
      <c r="BR638" s="34" t="s">
        <v>1044</v>
      </c>
      <c r="BS638" s="34" t="s">
        <v>1044</v>
      </c>
      <c r="CR638" s="34" t="s">
        <v>3654</v>
      </c>
      <c r="CU638" s="34" t="s">
        <v>8324</v>
      </c>
      <c r="CV638" s="34" t="s">
        <v>6937</v>
      </c>
      <c r="CW638" s="34" t="s">
        <v>4226</v>
      </c>
      <c r="CX638" s="34" t="s">
        <v>4542</v>
      </c>
      <c r="CY638" s="34" t="s">
        <v>5447</v>
      </c>
      <c r="CZ638" s="34" t="s">
        <v>4556</v>
      </c>
      <c r="DA638" s="34" t="s">
        <v>4556</v>
      </c>
      <c r="DC638" s="34" t="s">
        <v>5096</v>
      </c>
      <c r="DF638" s="34" t="s">
        <v>5992</v>
      </c>
    </row>
    <row r="639" spans="1:110">
      <c r="A639" s="34" t="s">
        <v>6938</v>
      </c>
      <c r="B639" s="34" t="s">
        <v>4881</v>
      </c>
      <c r="C639" s="34">
        <v>49</v>
      </c>
      <c r="D639" s="34" t="s">
        <v>440</v>
      </c>
      <c r="E639" s="34" t="s">
        <v>4881</v>
      </c>
      <c r="F639" s="34" t="s">
        <v>4170</v>
      </c>
      <c r="G639" s="34" t="s">
        <v>4881</v>
      </c>
      <c r="H639" s="34" t="s">
        <v>4170</v>
      </c>
      <c r="I639" s="34" t="s">
        <v>4170</v>
      </c>
      <c r="J639" s="34" t="s">
        <v>4170</v>
      </c>
      <c r="K639" s="34" t="s">
        <v>4170</v>
      </c>
      <c r="L639" s="34" t="s">
        <v>4881</v>
      </c>
      <c r="M639" s="34" t="s">
        <v>1041</v>
      </c>
      <c r="N639" s="34" t="s">
        <v>3155</v>
      </c>
      <c r="O639" s="34" t="s">
        <v>4881</v>
      </c>
      <c r="P639" s="34" t="s">
        <v>4170</v>
      </c>
      <c r="Q639" s="34" t="s">
        <v>4170</v>
      </c>
      <c r="R639" s="34" t="s">
        <v>4170</v>
      </c>
      <c r="S639" s="34" t="s">
        <v>4170</v>
      </c>
      <c r="T639" s="34" t="s">
        <v>4170</v>
      </c>
      <c r="U639" s="34" t="s">
        <v>4170</v>
      </c>
      <c r="V639" s="34" t="s">
        <v>4170</v>
      </c>
      <c r="W639" s="34" t="s">
        <v>4170</v>
      </c>
      <c r="X639" s="34" t="s">
        <v>4170</v>
      </c>
      <c r="Y639" s="34" t="s">
        <v>4170</v>
      </c>
      <c r="Z639" s="34" t="s">
        <v>4170</v>
      </c>
      <c r="AB639" s="34" t="s">
        <v>3187</v>
      </c>
      <c r="AD639" s="34" t="s">
        <v>3244</v>
      </c>
      <c r="AG639" s="34" t="s">
        <v>3309</v>
      </c>
      <c r="AH639" s="34" t="s">
        <v>1044</v>
      </c>
      <c r="AI639" s="34" t="s">
        <v>1044</v>
      </c>
      <c r="AJ639" s="34" t="s">
        <v>1044</v>
      </c>
      <c r="AK639" s="34" t="s">
        <v>1044</v>
      </c>
      <c r="AM639" s="34" t="s">
        <v>1044</v>
      </c>
      <c r="AN639" s="34" t="s">
        <v>3350</v>
      </c>
      <c r="AP639" s="34" t="s">
        <v>1044</v>
      </c>
      <c r="AY639" s="34" t="s">
        <v>3487</v>
      </c>
      <c r="BA639" s="34" t="s">
        <v>1044</v>
      </c>
      <c r="BB639" s="34" t="s">
        <v>3557</v>
      </c>
      <c r="BC639" s="34" t="s">
        <v>4170</v>
      </c>
      <c r="BD639" s="34" t="s">
        <v>4170</v>
      </c>
      <c r="BE639" s="34" t="s">
        <v>4170</v>
      </c>
      <c r="BF639" s="34" t="s">
        <v>4170</v>
      </c>
      <c r="BG639" s="34" t="s">
        <v>4170</v>
      </c>
      <c r="BH639" s="34" t="s">
        <v>4170</v>
      </c>
      <c r="BI639" s="34" t="s">
        <v>4881</v>
      </c>
      <c r="BJ639" s="34" t="s">
        <v>4170</v>
      </c>
      <c r="BR639" s="34" t="s">
        <v>1044</v>
      </c>
      <c r="BS639" s="34" t="s">
        <v>1044</v>
      </c>
      <c r="CR639" s="34" t="s">
        <v>3657</v>
      </c>
      <c r="CU639" s="34" t="s">
        <v>8325</v>
      </c>
      <c r="CV639" s="34" t="s">
        <v>6939</v>
      </c>
      <c r="CW639" s="34" t="s">
        <v>4226</v>
      </c>
      <c r="CX639" s="34" t="s">
        <v>4542</v>
      </c>
      <c r="CY639" s="34" t="s">
        <v>5447</v>
      </c>
      <c r="CZ639" s="34" t="s">
        <v>4560</v>
      </c>
      <c r="DA639" s="34" t="s">
        <v>4560</v>
      </c>
      <c r="DC639" s="34" t="s">
        <v>5096</v>
      </c>
    </row>
    <row r="640" spans="1:110">
      <c r="A640" s="34" t="s">
        <v>6938</v>
      </c>
      <c r="B640" s="34" t="s">
        <v>4609</v>
      </c>
      <c r="C640" s="34">
        <v>16</v>
      </c>
      <c r="D640" s="34" t="s">
        <v>440</v>
      </c>
      <c r="E640" s="34" t="s">
        <v>4881</v>
      </c>
      <c r="F640" s="34" t="s">
        <v>4170</v>
      </c>
      <c r="G640" s="34" t="s">
        <v>4170</v>
      </c>
      <c r="H640" s="34" t="s">
        <v>4170</v>
      </c>
      <c r="I640" s="34" t="s">
        <v>4881</v>
      </c>
      <c r="J640" s="34" t="s">
        <v>4170</v>
      </c>
      <c r="K640" s="34" t="s">
        <v>4170</v>
      </c>
      <c r="L640" s="34" t="s">
        <v>4881</v>
      </c>
      <c r="M640" s="34" t="s">
        <v>1044</v>
      </c>
      <c r="N640" s="34" t="s">
        <v>3155</v>
      </c>
      <c r="O640" s="34" t="s">
        <v>4881</v>
      </c>
      <c r="P640" s="34" t="s">
        <v>4170</v>
      </c>
      <c r="Q640" s="34" t="s">
        <v>4170</v>
      </c>
      <c r="R640" s="34" t="s">
        <v>4170</v>
      </c>
      <c r="S640" s="34" t="s">
        <v>4170</v>
      </c>
      <c r="T640" s="34" t="s">
        <v>4170</v>
      </c>
      <c r="U640" s="34" t="s">
        <v>4170</v>
      </c>
      <c r="V640" s="34" t="s">
        <v>4170</v>
      </c>
      <c r="W640" s="34" t="s">
        <v>4170</v>
      </c>
      <c r="X640" s="34" t="s">
        <v>4170</v>
      </c>
      <c r="Y640" s="34" t="s">
        <v>4170</v>
      </c>
      <c r="Z640" s="34" t="s">
        <v>4170</v>
      </c>
      <c r="AB640" s="34" t="s">
        <v>3187</v>
      </c>
      <c r="AD640" s="34" t="s">
        <v>3229</v>
      </c>
      <c r="AE640" s="34" t="s">
        <v>3265</v>
      </c>
      <c r="AG640" s="34" t="s">
        <v>3306</v>
      </c>
      <c r="AH640" s="34" t="s">
        <v>1044</v>
      </c>
      <c r="AI640" s="34" t="s">
        <v>1044</v>
      </c>
      <c r="AJ640" s="34" t="s">
        <v>1044</v>
      </c>
      <c r="AK640" s="34" t="s">
        <v>1044</v>
      </c>
      <c r="AM640" s="34" t="s">
        <v>1044</v>
      </c>
      <c r="AN640" s="34" t="s">
        <v>3341</v>
      </c>
      <c r="AP640" s="34" t="s">
        <v>1044</v>
      </c>
      <c r="AY640" s="34" t="s">
        <v>3487</v>
      </c>
      <c r="BA640" s="34" t="s">
        <v>1044</v>
      </c>
      <c r="BB640" s="34" t="s">
        <v>3557</v>
      </c>
      <c r="BC640" s="34" t="s">
        <v>4170</v>
      </c>
      <c r="BD640" s="34" t="s">
        <v>4170</v>
      </c>
      <c r="BE640" s="34" t="s">
        <v>4170</v>
      </c>
      <c r="BF640" s="34" t="s">
        <v>4170</v>
      </c>
      <c r="BG640" s="34" t="s">
        <v>4170</v>
      </c>
      <c r="BH640" s="34" t="s">
        <v>4170</v>
      </c>
      <c r="BI640" s="34" t="s">
        <v>4881</v>
      </c>
      <c r="BJ640" s="34" t="s">
        <v>4170</v>
      </c>
      <c r="BR640" s="34" t="s">
        <v>1044</v>
      </c>
      <c r="BS640" s="34" t="s">
        <v>1044</v>
      </c>
      <c r="CR640" s="34" t="s">
        <v>3657</v>
      </c>
      <c r="CU640" s="34" t="s">
        <v>8326</v>
      </c>
      <c r="CV640" s="34" t="s">
        <v>6939</v>
      </c>
      <c r="CW640" s="34" t="s">
        <v>4226</v>
      </c>
      <c r="CX640" s="34" t="s">
        <v>4611</v>
      </c>
      <c r="CY640" s="34" t="s">
        <v>5445</v>
      </c>
      <c r="DA640" s="34" t="s">
        <v>4560</v>
      </c>
      <c r="DC640" s="34" t="s">
        <v>5096</v>
      </c>
      <c r="DD640" s="34" t="s">
        <v>6185</v>
      </c>
      <c r="DE640" s="34" t="s">
        <v>4649</v>
      </c>
    </row>
    <row r="641" spans="1:110">
      <c r="A641" s="34" t="s">
        <v>6938</v>
      </c>
      <c r="B641" s="34" t="s">
        <v>4848</v>
      </c>
      <c r="C641" s="34">
        <v>44</v>
      </c>
      <c r="D641" s="34" t="s">
        <v>442</v>
      </c>
      <c r="E641" s="34" t="s">
        <v>4170</v>
      </c>
      <c r="F641" s="34" t="s">
        <v>4881</v>
      </c>
      <c r="G641" s="34" t="s">
        <v>4170</v>
      </c>
      <c r="H641" s="34" t="s">
        <v>4881</v>
      </c>
      <c r="I641" s="34" t="s">
        <v>4170</v>
      </c>
      <c r="J641" s="34" t="s">
        <v>4170</v>
      </c>
      <c r="K641" s="34" t="s">
        <v>4170</v>
      </c>
      <c r="L641" s="34" t="s">
        <v>4170</v>
      </c>
      <c r="M641" s="34" t="s">
        <v>1041</v>
      </c>
      <c r="N641" s="34" t="s">
        <v>3155</v>
      </c>
      <c r="O641" s="34" t="s">
        <v>4881</v>
      </c>
      <c r="P641" s="34" t="s">
        <v>4170</v>
      </c>
      <c r="Q641" s="34" t="s">
        <v>4170</v>
      </c>
      <c r="R641" s="34" t="s">
        <v>4170</v>
      </c>
      <c r="S641" s="34" t="s">
        <v>4170</v>
      </c>
      <c r="T641" s="34" t="s">
        <v>4170</v>
      </c>
      <c r="U641" s="34" t="s">
        <v>4170</v>
      </c>
      <c r="V641" s="34" t="s">
        <v>4170</v>
      </c>
      <c r="W641" s="34" t="s">
        <v>4170</v>
      </c>
      <c r="X641" s="34" t="s">
        <v>4170</v>
      </c>
      <c r="Y641" s="34" t="s">
        <v>4170</v>
      </c>
      <c r="Z641" s="34" t="s">
        <v>4170</v>
      </c>
      <c r="AB641" s="34" t="s">
        <v>3187</v>
      </c>
      <c r="AD641" s="34" t="s">
        <v>3244</v>
      </c>
      <c r="AG641" s="34" t="s">
        <v>3291</v>
      </c>
      <c r="AH641" s="34" t="s">
        <v>1041</v>
      </c>
      <c r="AI641" s="34" t="s">
        <v>1044</v>
      </c>
      <c r="AJ641" s="34" t="s">
        <v>1044</v>
      </c>
      <c r="AQ641" s="34" t="s">
        <v>3381</v>
      </c>
      <c r="AS641" s="34" t="s">
        <v>3406</v>
      </c>
      <c r="AU641" s="34" t="s">
        <v>3432</v>
      </c>
      <c r="AV641" s="34" t="s">
        <v>154</v>
      </c>
      <c r="AW641" s="34" t="s">
        <v>3452</v>
      </c>
      <c r="AX641" s="34" t="s">
        <v>3476</v>
      </c>
      <c r="AY641" s="34" t="s">
        <v>3253</v>
      </c>
      <c r="BB641" s="34" t="s">
        <v>3557</v>
      </c>
      <c r="BC641" s="34" t="s">
        <v>4170</v>
      </c>
      <c r="BD641" s="34" t="s">
        <v>4170</v>
      </c>
      <c r="BE641" s="34" t="s">
        <v>4170</v>
      </c>
      <c r="BF641" s="34" t="s">
        <v>4170</v>
      </c>
      <c r="BG641" s="34" t="s">
        <v>4170</v>
      </c>
      <c r="BH641" s="34" t="s">
        <v>4170</v>
      </c>
      <c r="BI641" s="34" t="s">
        <v>4881</v>
      </c>
      <c r="BJ641" s="34" t="s">
        <v>4170</v>
      </c>
      <c r="BR641" s="34" t="s">
        <v>1044</v>
      </c>
      <c r="BS641" s="34" t="s">
        <v>1044</v>
      </c>
      <c r="CR641" s="34" t="s">
        <v>3654</v>
      </c>
      <c r="CU641" s="34" t="s">
        <v>8327</v>
      </c>
      <c r="CV641" s="34" t="s">
        <v>6939</v>
      </c>
      <c r="CW641" s="34" t="s">
        <v>4226</v>
      </c>
      <c r="CX641" s="34" t="s">
        <v>4542</v>
      </c>
      <c r="CY641" s="34" t="s">
        <v>5453</v>
      </c>
      <c r="DA641" s="34" t="s">
        <v>4556</v>
      </c>
      <c r="DC641" s="34" t="s">
        <v>5096</v>
      </c>
    </row>
    <row r="642" spans="1:110">
      <c r="A642" s="34" t="s">
        <v>6940</v>
      </c>
      <c r="B642" s="34" t="s">
        <v>4881</v>
      </c>
      <c r="C642" s="34">
        <v>31</v>
      </c>
      <c r="D642" s="34" t="s">
        <v>440</v>
      </c>
      <c r="E642" s="34" t="s">
        <v>4881</v>
      </c>
      <c r="F642" s="34" t="s">
        <v>4170</v>
      </c>
      <c r="G642" s="34" t="s">
        <v>4881</v>
      </c>
      <c r="H642" s="34" t="s">
        <v>4170</v>
      </c>
      <c r="I642" s="34" t="s">
        <v>4170</v>
      </c>
      <c r="J642" s="34" t="s">
        <v>4170</v>
      </c>
      <c r="K642" s="34" t="s">
        <v>4170</v>
      </c>
      <c r="L642" s="34" t="s">
        <v>4881</v>
      </c>
      <c r="M642" s="34" t="s">
        <v>1041</v>
      </c>
      <c r="N642" s="34" t="s">
        <v>3155</v>
      </c>
      <c r="O642" s="34" t="s">
        <v>4881</v>
      </c>
      <c r="P642" s="34" t="s">
        <v>4170</v>
      </c>
      <c r="Q642" s="34" t="s">
        <v>4170</v>
      </c>
      <c r="R642" s="34" t="s">
        <v>4170</v>
      </c>
      <c r="S642" s="34" t="s">
        <v>4170</v>
      </c>
      <c r="T642" s="34" t="s">
        <v>4170</v>
      </c>
      <c r="U642" s="34" t="s">
        <v>4170</v>
      </c>
      <c r="V642" s="34" t="s">
        <v>4170</v>
      </c>
      <c r="W642" s="34" t="s">
        <v>4170</v>
      </c>
      <c r="X642" s="34" t="s">
        <v>4170</v>
      </c>
      <c r="Y642" s="34" t="s">
        <v>4170</v>
      </c>
      <c r="Z642" s="34" t="s">
        <v>4170</v>
      </c>
      <c r="AB642" s="34" t="s">
        <v>3187</v>
      </c>
      <c r="AD642" s="34" t="s">
        <v>3241</v>
      </c>
      <c r="AG642" s="34" t="s">
        <v>3309</v>
      </c>
      <c r="AH642" s="34" t="s">
        <v>1044</v>
      </c>
      <c r="AI642" s="34" t="s">
        <v>1044</v>
      </c>
      <c r="AJ642" s="34" t="s">
        <v>1044</v>
      </c>
      <c r="AK642" s="34" t="s">
        <v>1044</v>
      </c>
      <c r="AM642" s="34" t="s">
        <v>1044</v>
      </c>
      <c r="AN642" s="34" t="s">
        <v>3350</v>
      </c>
      <c r="AP642" s="34" t="s">
        <v>1041</v>
      </c>
      <c r="AY642" s="34" t="s">
        <v>3487</v>
      </c>
      <c r="BA642" s="34" t="s">
        <v>1044</v>
      </c>
      <c r="BB642" s="34" t="s">
        <v>3557</v>
      </c>
      <c r="BC642" s="34" t="s">
        <v>4170</v>
      </c>
      <c r="BD642" s="34" t="s">
        <v>4170</v>
      </c>
      <c r="BE642" s="34" t="s">
        <v>4170</v>
      </c>
      <c r="BF642" s="34" t="s">
        <v>4170</v>
      </c>
      <c r="BG642" s="34" t="s">
        <v>4170</v>
      </c>
      <c r="BH642" s="34" t="s">
        <v>4170</v>
      </c>
      <c r="BI642" s="34" t="s">
        <v>4881</v>
      </c>
      <c r="BJ642" s="34" t="s">
        <v>4170</v>
      </c>
      <c r="BR642" s="34" t="s">
        <v>1044</v>
      </c>
      <c r="BS642" s="34" t="s">
        <v>1044</v>
      </c>
      <c r="CR642" s="34" t="s">
        <v>3657</v>
      </c>
      <c r="CU642" s="34" t="s">
        <v>8328</v>
      </c>
      <c r="CV642" s="34" t="s">
        <v>6941</v>
      </c>
      <c r="CW642" s="34" t="s">
        <v>4226</v>
      </c>
      <c r="CX642" s="34" t="s">
        <v>4539</v>
      </c>
      <c r="CY642" s="34" t="s">
        <v>5446</v>
      </c>
      <c r="CZ642" s="34" t="s">
        <v>4560</v>
      </c>
      <c r="DA642" s="34" t="s">
        <v>4560</v>
      </c>
      <c r="DC642" s="34" t="s">
        <v>5096</v>
      </c>
      <c r="DF642" s="34" t="s">
        <v>5992</v>
      </c>
    </row>
    <row r="643" spans="1:110">
      <c r="A643" s="34" t="s">
        <v>6940</v>
      </c>
      <c r="B643" s="34" t="s">
        <v>4609</v>
      </c>
      <c r="C643" s="34">
        <v>6</v>
      </c>
      <c r="D643" s="34" t="s">
        <v>440</v>
      </c>
      <c r="E643" s="34" t="s">
        <v>4881</v>
      </c>
      <c r="F643" s="34" t="s">
        <v>4170</v>
      </c>
      <c r="G643" s="34" t="s">
        <v>4170</v>
      </c>
      <c r="H643" s="34" t="s">
        <v>4170</v>
      </c>
      <c r="I643" s="34" t="s">
        <v>4881</v>
      </c>
      <c r="J643" s="34" t="s">
        <v>4170</v>
      </c>
      <c r="K643" s="34" t="s">
        <v>4170</v>
      </c>
      <c r="L643" s="34" t="s">
        <v>4170</v>
      </c>
      <c r="N643" s="34" t="s">
        <v>3155</v>
      </c>
      <c r="O643" s="34" t="s">
        <v>4881</v>
      </c>
      <c r="P643" s="34" t="s">
        <v>4170</v>
      </c>
      <c r="Q643" s="34" t="s">
        <v>4170</v>
      </c>
      <c r="R643" s="34" t="s">
        <v>4170</v>
      </c>
      <c r="S643" s="34" t="s">
        <v>4170</v>
      </c>
      <c r="T643" s="34" t="s">
        <v>4170</v>
      </c>
      <c r="U643" s="34" t="s">
        <v>4170</v>
      </c>
      <c r="V643" s="34" t="s">
        <v>4170</v>
      </c>
      <c r="W643" s="34" t="s">
        <v>4170</v>
      </c>
      <c r="X643" s="34" t="s">
        <v>4170</v>
      </c>
      <c r="Y643" s="34" t="s">
        <v>4170</v>
      </c>
      <c r="Z643" s="34" t="s">
        <v>4170</v>
      </c>
      <c r="AB643" s="34" t="s">
        <v>3187</v>
      </c>
      <c r="AE643" s="34" t="s">
        <v>3256</v>
      </c>
      <c r="BB643" s="34" t="s">
        <v>3557</v>
      </c>
      <c r="BC643" s="34" t="s">
        <v>4170</v>
      </c>
      <c r="BD643" s="34" t="s">
        <v>4170</v>
      </c>
      <c r="BE643" s="34" t="s">
        <v>4170</v>
      </c>
      <c r="BF643" s="34" t="s">
        <v>4170</v>
      </c>
      <c r="BG643" s="34" t="s">
        <v>4170</v>
      </c>
      <c r="BH643" s="34" t="s">
        <v>4170</v>
      </c>
      <c r="BI643" s="34" t="s">
        <v>4881</v>
      </c>
      <c r="BJ643" s="34" t="s">
        <v>4170</v>
      </c>
      <c r="BR643" s="34" t="s">
        <v>1044</v>
      </c>
      <c r="BS643" s="34" t="s">
        <v>1041</v>
      </c>
      <c r="BT643" s="34" t="s">
        <v>1041</v>
      </c>
      <c r="BW643" s="34" t="s">
        <v>1041</v>
      </c>
      <c r="CQ643" s="34" t="s">
        <v>3645</v>
      </c>
      <c r="CR643" s="34" t="s">
        <v>3657</v>
      </c>
      <c r="CU643" s="34" t="s">
        <v>8329</v>
      </c>
      <c r="CV643" s="34" t="s">
        <v>6941</v>
      </c>
      <c r="CW643" s="34" t="s">
        <v>4226</v>
      </c>
      <c r="CX643" s="34" t="s">
        <v>4619</v>
      </c>
      <c r="CY643" s="34" t="s">
        <v>5448</v>
      </c>
      <c r="DC643" s="34" t="s">
        <v>5096</v>
      </c>
      <c r="DE643" s="34" t="s">
        <v>4649</v>
      </c>
      <c r="DF643" s="34" t="s">
        <v>5992</v>
      </c>
    </row>
    <row r="644" spans="1:110">
      <c r="A644" s="34" t="s">
        <v>6942</v>
      </c>
      <c r="B644" s="34" t="s">
        <v>4881</v>
      </c>
      <c r="C644" s="34">
        <v>57</v>
      </c>
      <c r="D644" s="34" t="s">
        <v>440</v>
      </c>
      <c r="E644" s="34" t="s">
        <v>4881</v>
      </c>
      <c r="F644" s="34" t="s">
        <v>4170</v>
      </c>
      <c r="G644" s="34" t="s">
        <v>4881</v>
      </c>
      <c r="H644" s="34" t="s">
        <v>4170</v>
      </c>
      <c r="I644" s="34" t="s">
        <v>4170</v>
      </c>
      <c r="J644" s="34" t="s">
        <v>4170</v>
      </c>
      <c r="K644" s="34" t="s">
        <v>4170</v>
      </c>
      <c r="L644" s="34" t="s">
        <v>4170</v>
      </c>
      <c r="M644" s="34" t="s">
        <v>1041</v>
      </c>
      <c r="N644" s="34" t="s">
        <v>3155</v>
      </c>
      <c r="O644" s="34" t="s">
        <v>4881</v>
      </c>
      <c r="P644" s="34" t="s">
        <v>4170</v>
      </c>
      <c r="Q644" s="34" t="s">
        <v>4170</v>
      </c>
      <c r="R644" s="34" t="s">
        <v>4170</v>
      </c>
      <c r="S644" s="34" t="s">
        <v>4170</v>
      </c>
      <c r="T644" s="34" t="s">
        <v>4170</v>
      </c>
      <c r="U644" s="34" t="s">
        <v>4170</v>
      </c>
      <c r="V644" s="34" t="s">
        <v>4170</v>
      </c>
      <c r="W644" s="34" t="s">
        <v>4170</v>
      </c>
      <c r="X644" s="34" t="s">
        <v>4170</v>
      </c>
      <c r="Y644" s="34" t="s">
        <v>4170</v>
      </c>
      <c r="Z644" s="34" t="s">
        <v>4170</v>
      </c>
      <c r="AB644" s="34" t="s">
        <v>3187</v>
      </c>
      <c r="AD644" s="34" t="s">
        <v>3238</v>
      </c>
      <c r="AG644" s="34" t="s">
        <v>3309</v>
      </c>
      <c r="AH644" s="34" t="s">
        <v>1044</v>
      </c>
      <c r="AI644" s="34" t="s">
        <v>1044</v>
      </c>
      <c r="AJ644" s="34" t="s">
        <v>1044</v>
      </c>
      <c r="AK644" s="34" t="s">
        <v>1044</v>
      </c>
      <c r="AM644" s="34" t="s">
        <v>1044</v>
      </c>
      <c r="AN644" s="34" t="s">
        <v>3335</v>
      </c>
      <c r="AP644" s="34" t="s">
        <v>1044</v>
      </c>
      <c r="AY644" s="34" t="s">
        <v>3529</v>
      </c>
      <c r="BA644" s="34" t="s">
        <v>1044</v>
      </c>
      <c r="BB644" s="34" t="s">
        <v>3557</v>
      </c>
      <c r="BC644" s="34" t="s">
        <v>4170</v>
      </c>
      <c r="BD644" s="34" t="s">
        <v>4170</v>
      </c>
      <c r="BE644" s="34" t="s">
        <v>4170</v>
      </c>
      <c r="BF644" s="34" t="s">
        <v>4170</v>
      </c>
      <c r="BG644" s="34" t="s">
        <v>4170</v>
      </c>
      <c r="BH644" s="34" t="s">
        <v>4170</v>
      </c>
      <c r="BI644" s="34" t="s">
        <v>4881</v>
      </c>
      <c r="BJ644" s="34" t="s">
        <v>4170</v>
      </c>
      <c r="BR644" s="34" t="s">
        <v>1041</v>
      </c>
      <c r="BS644" s="34" t="s">
        <v>1044</v>
      </c>
      <c r="CR644" s="34" t="s">
        <v>3657</v>
      </c>
      <c r="CU644" s="34" t="s">
        <v>8330</v>
      </c>
      <c r="CV644" s="34" t="s">
        <v>6943</v>
      </c>
      <c r="CW644" s="34" t="s">
        <v>4226</v>
      </c>
      <c r="CX644" s="34" t="s">
        <v>4542</v>
      </c>
      <c r="CY644" s="34" t="s">
        <v>5447</v>
      </c>
      <c r="CZ644" s="34" t="s">
        <v>4560</v>
      </c>
      <c r="DA644" s="34" t="s">
        <v>4560</v>
      </c>
      <c r="DC644" s="34" t="s">
        <v>5096</v>
      </c>
      <c r="DF644" s="34" t="s">
        <v>5993</v>
      </c>
    </row>
    <row r="645" spans="1:110">
      <c r="A645" s="34" t="s">
        <v>6942</v>
      </c>
      <c r="B645" s="34" t="s">
        <v>4609</v>
      </c>
      <c r="C645" s="34">
        <v>86</v>
      </c>
      <c r="D645" s="34" t="s">
        <v>440</v>
      </c>
      <c r="E645" s="34" t="s">
        <v>4881</v>
      </c>
      <c r="F645" s="34" t="s">
        <v>4170</v>
      </c>
      <c r="G645" s="34" t="s">
        <v>4881</v>
      </c>
      <c r="H645" s="34" t="s">
        <v>4170</v>
      </c>
      <c r="I645" s="34" t="s">
        <v>4170</v>
      </c>
      <c r="J645" s="34" t="s">
        <v>4170</v>
      </c>
      <c r="K645" s="34" t="s">
        <v>4170</v>
      </c>
      <c r="L645" s="34" t="s">
        <v>4170</v>
      </c>
      <c r="M645" s="34" t="s">
        <v>1041</v>
      </c>
      <c r="N645" s="34" t="s">
        <v>3155</v>
      </c>
      <c r="O645" s="34" t="s">
        <v>4881</v>
      </c>
      <c r="P645" s="34" t="s">
        <v>4170</v>
      </c>
      <c r="Q645" s="34" t="s">
        <v>4170</v>
      </c>
      <c r="R645" s="34" t="s">
        <v>4170</v>
      </c>
      <c r="S645" s="34" t="s">
        <v>4170</v>
      </c>
      <c r="T645" s="34" t="s">
        <v>4170</v>
      </c>
      <c r="U645" s="34" t="s">
        <v>4170</v>
      </c>
      <c r="V645" s="34" t="s">
        <v>4170</v>
      </c>
      <c r="W645" s="34" t="s">
        <v>4170</v>
      </c>
      <c r="X645" s="34" t="s">
        <v>4170</v>
      </c>
      <c r="Y645" s="34" t="s">
        <v>4170</v>
      </c>
      <c r="Z645" s="34" t="s">
        <v>4170</v>
      </c>
      <c r="AB645" s="34" t="s">
        <v>3187</v>
      </c>
      <c r="AD645" s="34" t="s">
        <v>3238</v>
      </c>
      <c r="AG645" s="34" t="s">
        <v>3312</v>
      </c>
      <c r="AH645" s="34" t="s">
        <v>1044</v>
      </c>
      <c r="AI645" s="34" t="s">
        <v>1044</v>
      </c>
      <c r="AJ645" s="34" t="s">
        <v>1044</v>
      </c>
      <c r="AK645" s="34" t="s">
        <v>1044</v>
      </c>
      <c r="AM645" s="34" t="s">
        <v>1044</v>
      </c>
      <c r="AN645" s="34" t="s">
        <v>3312</v>
      </c>
      <c r="AP645" s="34" t="s">
        <v>1044</v>
      </c>
      <c r="AY645" s="34" t="s">
        <v>3487</v>
      </c>
      <c r="BA645" s="34" t="s">
        <v>1044</v>
      </c>
      <c r="BB645" s="34" t="s">
        <v>8062</v>
      </c>
      <c r="BC645" s="34" t="s">
        <v>4170</v>
      </c>
      <c r="BD645" s="34" t="s">
        <v>4170</v>
      </c>
      <c r="BE645" s="34" t="s">
        <v>4881</v>
      </c>
      <c r="BF645" s="34" t="s">
        <v>4881</v>
      </c>
      <c r="BG645" s="34" t="s">
        <v>4881</v>
      </c>
      <c r="BH645" s="34" t="s">
        <v>4170</v>
      </c>
      <c r="BI645" s="34" t="s">
        <v>4170</v>
      </c>
      <c r="BJ645" s="34" t="s">
        <v>4170</v>
      </c>
      <c r="BM645" s="34" t="s">
        <v>3564</v>
      </c>
      <c r="BN645" s="34" t="s">
        <v>3564</v>
      </c>
      <c r="BO645" s="34" t="s">
        <v>3564</v>
      </c>
      <c r="BQ645" s="34" t="s">
        <v>3571</v>
      </c>
      <c r="BR645" s="34" t="s">
        <v>1041</v>
      </c>
      <c r="BS645" s="34" t="s">
        <v>1041</v>
      </c>
      <c r="BT645" s="34" t="s">
        <v>1041</v>
      </c>
      <c r="BW645" s="34" t="s">
        <v>1041</v>
      </c>
      <c r="CQ645" s="34" t="s">
        <v>3645</v>
      </c>
      <c r="CR645" s="34" t="s">
        <v>3657</v>
      </c>
      <c r="CU645" s="34" t="s">
        <v>8331</v>
      </c>
      <c r="CV645" s="34" t="s">
        <v>6943</v>
      </c>
      <c r="CW645" s="34" t="s">
        <v>4226</v>
      </c>
      <c r="CX645" s="34" t="s">
        <v>4546</v>
      </c>
      <c r="CY645" s="34" t="s">
        <v>5449</v>
      </c>
      <c r="DA645" s="34" t="s">
        <v>4560</v>
      </c>
      <c r="DB645" s="34" t="s">
        <v>1043</v>
      </c>
      <c r="DC645" s="34" t="s">
        <v>5094</v>
      </c>
      <c r="DF645" s="34" t="s">
        <v>5993</v>
      </c>
    </row>
    <row r="646" spans="1:110">
      <c r="A646" s="34" t="s">
        <v>6944</v>
      </c>
      <c r="B646" s="34" t="s">
        <v>4881</v>
      </c>
      <c r="C646" s="34">
        <v>53</v>
      </c>
      <c r="D646" s="34" t="s">
        <v>440</v>
      </c>
      <c r="E646" s="34" t="s">
        <v>4881</v>
      </c>
      <c r="F646" s="34" t="s">
        <v>4170</v>
      </c>
      <c r="G646" s="34" t="s">
        <v>4881</v>
      </c>
      <c r="H646" s="34" t="s">
        <v>4170</v>
      </c>
      <c r="I646" s="34" t="s">
        <v>4170</v>
      </c>
      <c r="J646" s="34" t="s">
        <v>4170</v>
      </c>
      <c r="K646" s="34" t="s">
        <v>4170</v>
      </c>
      <c r="L646" s="34" t="s">
        <v>4881</v>
      </c>
      <c r="M646" s="34" t="s">
        <v>1041</v>
      </c>
      <c r="N646" s="34" t="s">
        <v>3155</v>
      </c>
      <c r="O646" s="34" t="s">
        <v>4881</v>
      </c>
      <c r="P646" s="34" t="s">
        <v>4170</v>
      </c>
      <c r="Q646" s="34" t="s">
        <v>4170</v>
      </c>
      <c r="R646" s="34" t="s">
        <v>4170</v>
      </c>
      <c r="S646" s="34" t="s">
        <v>4170</v>
      </c>
      <c r="T646" s="34" t="s">
        <v>4170</v>
      </c>
      <c r="U646" s="34" t="s">
        <v>4170</v>
      </c>
      <c r="V646" s="34" t="s">
        <v>4170</v>
      </c>
      <c r="W646" s="34" t="s">
        <v>4170</v>
      </c>
      <c r="X646" s="34" t="s">
        <v>4170</v>
      </c>
      <c r="Y646" s="34" t="s">
        <v>4170</v>
      </c>
      <c r="Z646" s="34" t="s">
        <v>4170</v>
      </c>
      <c r="AB646" s="34" t="s">
        <v>3187</v>
      </c>
      <c r="AD646" s="34" t="s">
        <v>3244</v>
      </c>
      <c r="AG646" s="34" t="s">
        <v>3309</v>
      </c>
      <c r="AH646" s="34" t="s">
        <v>1044</v>
      </c>
      <c r="AI646" s="34" t="s">
        <v>1044</v>
      </c>
      <c r="AJ646" s="34" t="s">
        <v>1044</v>
      </c>
      <c r="AK646" s="34" t="s">
        <v>1044</v>
      </c>
      <c r="AM646" s="34" t="s">
        <v>1044</v>
      </c>
      <c r="AN646" s="34" t="s">
        <v>3335</v>
      </c>
      <c r="AP646" s="34" t="s">
        <v>1044</v>
      </c>
      <c r="AY646" s="34" t="s">
        <v>3487</v>
      </c>
      <c r="BA646" s="34" t="s">
        <v>1044</v>
      </c>
      <c r="BB646" s="34" t="s">
        <v>3539</v>
      </c>
      <c r="BC646" s="34" t="s">
        <v>4881</v>
      </c>
      <c r="BD646" s="34" t="s">
        <v>4170</v>
      </c>
      <c r="BE646" s="34" t="s">
        <v>4170</v>
      </c>
      <c r="BF646" s="34" t="s">
        <v>4170</v>
      </c>
      <c r="BG646" s="34" t="s">
        <v>4170</v>
      </c>
      <c r="BH646" s="34" t="s">
        <v>4170</v>
      </c>
      <c r="BI646" s="34" t="s">
        <v>4170</v>
      </c>
      <c r="BJ646" s="34" t="s">
        <v>4170</v>
      </c>
      <c r="BK646" s="34" t="s">
        <v>3561</v>
      </c>
      <c r="BQ646" s="34" t="s">
        <v>1044</v>
      </c>
      <c r="BR646" s="34" t="s">
        <v>1044</v>
      </c>
      <c r="BS646" s="34" t="s">
        <v>1044</v>
      </c>
      <c r="CR646" s="34" t="s">
        <v>3657</v>
      </c>
      <c r="CU646" s="34" t="s">
        <v>8332</v>
      </c>
      <c r="CV646" s="34" t="s">
        <v>6945</v>
      </c>
      <c r="CW646" s="34" t="s">
        <v>4226</v>
      </c>
      <c r="CX646" s="34" t="s">
        <v>4542</v>
      </c>
      <c r="CY646" s="34" t="s">
        <v>5447</v>
      </c>
      <c r="CZ646" s="34" t="s">
        <v>4560</v>
      </c>
      <c r="DA646" s="34" t="s">
        <v>4560</v>
      </c>
      <c r="DB646" s="34" t="s">
        <v>1046</v>
      </c>
      <c r="DC646" s="34" t="s">
        <v>5096</v>
      </c>
      <c r="DF646" s="34" t="s">
        <v>5992</v>
      </c>
    </row>
    <row r="647" spans="1:110">
      <c r="A647" s="34" t="s">
        <v>6944</v>
      </c>
      <c r="B647" s="34" t="s">
        <v>4609</v>
      </c>
      <c r="C647" s="34">
        <v>3</v>
      </c>
      <c r="D647" s="34" t="s">
        <v>440</v>
      </c>
      <c r="E647" s="34" t="s">
        <v>4881</v>
      </c>
      <c r="F647" s="34" t="s">
        <v>4170</v>
      </c>
      <c r="G647" s="34" t="s">
        <v>4170</v>
      </c>
      <c r="H647" s="34" t="s">
        <v>4170</v>
      </c>
      <c r="I647" s="34" t="s">
        <v>4881</v>
      </c>
      <c r="J647" s="34" t="s">
        <v>4170</v>
      </c>
      <c r="K647" s="34" t="s">
        <v>4170</v>
      </c>
      <c r="L647" s="34" t="s">
        <v>4170</v>
      </c>
      <c r="N647" s="34" t="s">
        <v>3155</v>
      </c>
      <c r="O647" s="34" t="s">
        <v>4881</v>
      </c>
      <c r="P647" s="34" t="s">
        <v>4170</v>
      </c>
      <c r="Q647" s="34" t="s">
        <v>4170</v>
      </c>
      <c r="R647" s="34" t="s">
        <v>4170</v>
      </c>
      <c r="S647" s="34" t="s">
        <v>4170</v>
      </c>
      <c r="T647" s="34" t="s">
        <v>4170</v>
      </c>
      <c r="U647" s="34" t="s">
        <v>4170</v>
      </c>
      <c r="V647" s="34" t="s">
        <v>4170</v>
      </c>
      <c r="W647" s="34" t="s">
        <v>4170</v>
      </c>
      <c r="X647" s="34" t="s">
        <v>4170</v>
      </c>
      <c r="Y647" s="34" t="s">
        <v>4170</v>
      </c>
      <c r="Z647" s="34" t="s">
        <v>4170</v>
      </c>
      <c r="AB647" s="34" t="s">
        <v>3187</v>
      </c>
      <c r="AE647" s="34" t="s">
        <v>3253</v>
      </c>
      <c r="BR647" s="34" t="s">
        <v>1044</v>
      </c>
      <c r="BS647" s="34" t="s">
        <v>1041</v>
      </c>
      <c r="BT647" s="34" t="s">
        <v>1041</v>
      </c>
      <c r="BW647" s="34" t="s">
        <v>1041</v>
      </c>
      <c r="CQ647" s="34" t="s">
        <v>3651</v>
      </c>
      <c r="CR647" s="34" t="s">
        <v>3657</v>
      </c>
      <c r="CU647" s="34" t="s">
        <v>8333</v>
      </c>
      <c r="CV647" s="34" t="s">
        <v>6945</v>
      </c>
      <c r="CW647" s="34" t="s">
        <v>4226</v>
      </c>
      <c r="CX647" s="34" t="s">
        <v>4608</v>
      </c>
      <c r="CY647" s="34" t="s">
        <v>5444</v>
      </c>
      <c r="DE647" s="34" t="s">
        <v>4650</v>
      </c>
      <c r="DF647" s="34" t="s">
        <v>5992</v>
      </c>
    </row>
    <row r="648" spans="1:110">
      <c r="A648" s="34" t="s">
        <v>6944</v>
      </c>
      <c r="B648" s="34" t="s">
        <v>4848</v>
      </c>
      <c r="C648" s="34">
        <v>23</v>
      </c>
      <c r="D648" s="34" t="s">
        <v>440</v>
      </c>
      <c r="E648" s="34" t="s">
        <v>4881</v>
      </c>
      <c r="F648" s="34" t="s">
        <v>4170</v>
      </c>
      <c r="G648" s="34" t="s">
        <v>4881</v>
      </c>
      <c r="H648" s="34" t="s">
        <v>4170</v>
      </c>
      <c r="I648" s="34" t="s">
        <v>4170</v>
      </c>
      <c r="J648" s="34" t="s">
        <v>4170</v>
      </c>
      <c r="K648" s="34" t="s">
        <v>4170</v>
      </c>
      <c r="L648" s="34" t="s">
        <v>4881</v>
      </c>
      <c r="M648" s="34" t="s">
        <v>1041</v>
      </c>
      <c r="N648" s="34" t="s">
        <v>3155</v>
      </c>
      <c r="O648" s="34" t="s">
        <v>4881</v>
      </c>
      <c r="P648" s="34" t="s">
        <v>4170</v>
      </c>
      <c r="Q648" s="34" t="s">
        <v>4170</v>
      </c>
      <c r="R648" s="34" t="s">
        <v>4170</v>
      </c>
      <c r="S648" s="34" t="s">
        <v>4170</v>
      </c>
      <c r="T648" s="34" t="s">
        <v>4170</v>
      </c>
      <c r="U648" s="34" t="s">
        <v>4170</v>
      </c>
      <c r="V648" s="34" t="s">
        <v>4170</v>
      </c>
      <c r="W648" s="34" t="s">
        <v>4170</v>
      </c>
      <c r="X648" s="34" t="s">
        <v>4170</v>
      </c>
      <c r="Y648" s="34" t="s">
        <v>4170</v>
      </c>
      <c r="Z648" s="34" t="s">
        <v>4170</v>
      </c>
      <c r="AB648" s="34" t="s">
        <v>3187</v>
      </c>
      <c r="AD648" s="34" t="s">
        <v>3235</v>
      </c>
      <c r="AE648" s="34" t="s">
        <v>3253</v>
      </c>
      <c r="AG648" s="34" t="s">
        <v>3291</v>
      </c>
      <c r="AH648" s="34" t="s">
        <v>1041</v>
      </c>
      <c r="AI648" s="34" t="s">
        <v>1044</v>
      </c>
      <c r="AJ648" s="34" t="s">
        <v>1044</v>
      </c>
      <c r="AQ648" s="34" t="s">
        <v>3378</v>
      </c>
      <c r="AS648" s="34" t="s">
        <v>3426</v>
      </c>
      <c r="AU648" s="34" t="s">
        <v>3435</v>
      </c>
      <c r="AV648" s="34" t="s">
        <v>3449</v>
      </c>
      <c r="AW648" s="34" t="s">
        <v>3452</v>
      </c>
      <c r="AX648" s="34" t="s">
        <v>3473</v>
      </c>
      <c r="AY648" s="34" t="s">
        <v>3520</v>
      </c>
      <c r="BB648" s="34" t="s">
        <v>3557</v>
      </c>
      <c r="BC648" s="34" t="s">
        <v>4170</v>
      </c>
      <c r="BD648" s="34" t="s">
        <v>4170</v>
      </c>
      <c r="BE648" s="34" t="s">
        <v>4170</v>
      </c>
      <c r="BF648" s="34" t="s">
        <v>4170</v>
      </c>
      <c r="BG648" s="34" t="s">
        <v>4170</v>
      </c>
      <c r="BH648" s="34" t="s">
        <v>4170</v>
      </c>
      <c r="BI648" s="34" t="s">
        <v>4881</v>
      </c>
      <c r="BJ648" s="34" t="s">
        <v>4170</v>
      </c>
      <c r="BR648" s="34" t="s">
        <v>1044</v>
      </c>
      <c r="BS648" s="34" t="s">
        <v>1044</v>
      </c>
      <c r="CR648" s="34" t="s">
        <v>3654</v>
      </c>
      <c r="CU648" s="34" t="s">
        <v>8334</v>
      </c>
      <c r="CV648" s="34" t="s">
        <v>6945</v>
      </c>
      <c r="CW648" s="34" t="s">
        <v>4226</v>
      </c>
      <c r="CX648" s="34" t="s">
        <v>4539</v>
      </c>
      <c r="CY648" s="34" t="s">
        <v>5446</v>
      </c>
      <c r="DA648" s="34" t="s">
        <v>4556</v>
      </c>
      <c r="DC648" s="34" t="s">
        <v>5096</v>
      </c>
      <c r="DD648" s="34" t="s">
        <v>6185</v>
      </c>
      <c r="DF648" s="34" t="s">
        <v>5992</v>
      </c>
    </row>
    <row r="649" spans="1:110">
      <c r="A649" s="34" t="s">
        <v>6944</v>
      </c>
      <c r="B649" s="34" t="s">
        <v>4626</v>
      </c>
      <c r="C649" s="34">
        <v>28</v>
      </c>
      <c r="D649" s="34" t="s">
        <v>442</v>
      </c>
      <c r="E649" s="34" t="s">
        <v>4170</v>
      </c>
      <c r="F649" s="34" t="s">
        <v>4881</v>
      </c>
      <c r="G649" s="34" t="s">
        <v>4170</v>
      </c>
      <c r="H649" s="34" t="s">
        <v>4881</v>
      </c>
      <c r="I649" s="34" t="s">
        <v>4170</v>
      </c>
      <c r="J649" s="34" t="s">
        <v>4170</v>
      </c>
      <c r="K649" s="34" t="s">
        <v>4170</v>
      </c>
      <c r="L649" s="34" t="s">
        <v>4170</v>
      </c>
      <c r="M649" s="34" t="s">
        <v>1041</v>
      </c>
      <c r="N649" s="34" t="s">
        <v>3155</v>
      </c>
      <c r="O649" s="34" t="s">
        <v>4881</v>
      </c>
      <c r="P649" s="34" t="s">
        <v>4170</v>
      </c>
      <c r="Q649" s="34" t="s">
        <v>4170</v>
      </c>
      <c r="R649" s="34" t="s">
        <v>4170</v>
      </c>
      <c r="S649" s="34" t="s">
        <v>4170</v>
      </c>
      <c r="T649" s="34" t="s">
        <v>4170</v>
      </c>
      <c r="U649" s="34" t="s">
        <v>4170</v>
      </c>
      <c r="V649" s="34" t="s">
        <v>4170</v>
      </c>
      <c r="W649" s="34" t="s">
        <v>4170</v>
      </c>
      <c r="X649" s="34" t="s">
        <v>4170</v>
      </c>
      <c r="Y649" s="34" t="s">
        <v>4170</v>
      </c>
      <c r="Z649" s="34" t="s">
        <v>4170</v>
      </c>
      <c r="AB649" s="34" t="s">
        <v>3187</v>
      </c>
      <c r="AD649" s="34" t="s">
        <v>3238</v>
      </c>
      <c r="AE649" s="34" t="s">
        <v>3253</v>
      </c>
      <c r="AG649" s="34" t="s">
        <v>3291</v>
      </c>
      <c r="AH649" s="34" t="s">
        <v>1041</v>
      </c>
      <c r="AI649" s="34" t="s">
        <v>1044</v>
      </c>
      <c r="AJ649" s="34" t="s">
        <v>1044</v>
      </c>
      <c r="AQ649" s="34" t="s">
        <v>3402</v>
      </c>
      <c r="AS649" s="34" t="s">
        <v>3420</v>
      </c>
      <c r="AU649" s="34" t="s">
        <v>3435</v>
      </c>
      <c r="AV649" s="34" t="s">
        <v>154</v>
      </c>
      <c r="AW649" s="34" t="s">
        <v>3452</v>
      </c>
      <c r="AX649" s="34" t="s">
        <v>3476</v>
      </c>
      <c r="AY649" s="34" t="s">
        <v>3493</v>
      </c>
      <c r="BB649" s="34" t="s">
        <v>3557</v>
      </c>
      <c r="BC649" s="34" t="s">
        <v>4170</v>
      </c>
      <c r="BD649" s="34" t="s">
        <v>4170</v>
      </c>
      <c r="BE649" s="34" t="s">
        <v>4170</v>
      </c>
      <c r="BF649" s="34" t="s">
        <v>4170</v>
      </c>
      <c r="BG649" s="34" t="s">
        <v>4170</v>
      </c>
      <c r="BH649" s="34" t="s">
        <v>4170</v>
      </c>
      <c r="BI649" s="34" t="s">
        <v>4881</v>
      </c>
      <c r="BJ649" s="34" t="s">
        <v>4170</v>
      </c>
      <c r="BR649" s="34" t="s">
        <v>1044</v>
      </c>
      <c r="BS649" s="34" t="s">
        <v>1044</v>
      </c>
      <c r="CR649" s="34" t="s">
        <v>3654</v>
      </c>
      <c r="CU649" s="34" t="s">
        <v>8335</v>
      </c>
      <c r="CV649" s="34" t="s">
        <v>6945</v>
      </c>
      <c r="CW649" s="34" t="s">
        <v>4226</v>
      </c>
      <c r="CX649" s="34" t="s">
        <v>4539</v>
      </c>
      <c r="CY649" s="34" t="s">
        <v>5452</v>
      </c>
      <c r="DA649" s="34" t="s">
        <v>4556</v>
      </c>
      <c r="DC649" s="34" t="s">
        <v>5096</v>
      </c>
      <c r="DD649" s="34" t="s">
        <v>6185</v>
      </c>
      <c r="DF649" s="34" t="s">
        <v>5992</v>
      </c>
    </row>
    <row r="650" spans="1:110">
      <c r="A650" s="34" t="s">
        <v>6946</v>
      </c>
      <c r="B650" s="34" t="s">
        <v>4881</v>
      </c>
      <c r="C650" s="34">
        <v>37</v>
      </c>
      <c r="D650" s="34" t="s">
        <v>440</v>
      </c>
      <c r="E650" s="34" t="s">
        <v>4881</v>
      </c>
      <c r="F650" s="34" t="s">
        <v>4170</v>
      </c>
      <c r="G650" s="34" t="s">
        <v>4881</v>
      </c>
      <c r="H650" s="34" t="s">
        <v>4170</v>
      </c>
      <c r="I650" s="34" t="s">
        <v>4170</v>
      </c>
      <c r="J650" s="34" t="s">
        <v>4170</v>
      </c>
      <c r="K650" s="34" t="s">
        <v>4170</v>
      </c>
      <c r="L650" s="34" t="s">
        <v>4881</v>
      </c>
      <c r="M650" s="34" t="s">
        <v>1041</v>
      </c>
      <c r="N650" s="34" t="s">
        <v>3155</v>
      </c>
      <c r="O650" s="34" t="s">
        <v>4881</v>
      </c>
      <c r="P650" s="34" t="s">
        <v>4170</v>
      </c>
      <c r="Q650" s="34" t="s">
        <v>4170</v>
      </c>
      <c r="R650" s="34" t="s">
        <v>4170</v>
      </c>
      <c r="S650" s="34" t="s">
        <v>4170</v>
      </c>
      <c r="T650" s="34" t="s">
        <v>4170</v>
      </c>
      <c r="U650" s="34" t="s">
        <v>4170</v>
      </c>
      <c r="V650" s="34" t="s">
        <v>4170</v>
      </c>
      <c r="W650" s="34" t="s">
        <v>4170</v>
      </c>
      <c r="X650" s="34" t="s">
        <v>4170</v>
      </c>
      <c r="Y650" s="34" t="s">
        <v>4170</v>
      </c>
      <c r="Z650" s="34" t="s">
        <v>4170</v>
      </c>
      <c r="AB650" s="34" t="s">
        <v>3187</v>
      </c>
      <c r="AD650" s="34" t="s">
        <v>3244</v>
      </c>
      <c r="AG650" s="34" t="s">
        <v>3309</v>
      </c>
      <c r="AH650" s="34" t="s">
        <v>1044</v>
      </c>
      <c r="AI650" s="34" t="s">
        <v>1044</v>
      </c>
      <c r="AJ650" s="34" t="s">
        <v>1044</v>
      </c>
      <c r="AK650" s="34" t="s">
        <v>1044</v>
      </c>
      <c r="AM650" s="34" t="s">
        <v>1044</v>
      </c>
      <c r="AN650" s="34" t="s">
        <v>3335</v>
      </c>
      <c r="AP650" s="34" t="s">
        <v>1044</v>
      </c>
      <c r="AY650" s="34" t="s">
        <v>3529</v>
      </c>
      <c r="BA650" s="34" t="s">
        <v>1044</v>
      </c>
      <c r="BB650" s="34" t="s">
        <v>3557</v>
      </c>
      <c r="BC650" s="34" t="s">
        <v>4170</v>
      </c>
      <c r="BD650" s="34" t="s">
        <v>4170</v>
      </c>
      <c r="BE650" s="34" t="s">
        <v>4170</v>
      </c>
      <c r="BF650" s="34" t="s">
        <v>4170</v>
      </c>
      <c r="BG650" s="34" t="s">
        <v>4170</v>
      </c>
      <c r="BH650" s="34" t="s">
        <v>4170</v>
      </c>
      <c r="BI650" s="34" t="s">
        <v>4881</v>
      </c>
      <c r="BJ650" s="34" t="s">
        <v>4170</v>
      </c>
      <c r="BR650" s="34" t="s">
        <v>1044</v>
      </c>
      <c r="BS650" s="34" t="s">
        <v>1044</v>
      </c>
      <c r="CR650" s="34" t="s">
        <v>3657</v>
      </c>
      <c r="CU650" s="34" t="s">
        <v>8336</v>
      </c>
      <c r="CV650" s="34" t="s">
        <v>6947</v>
      </c>
      <c r="CW650" s="34" t="s">
        <v>4226</v>
      </c>
      <c r="CX650" s="34" t="s">
        <v>4542</v>
      </c>
      <c r="CY650" s="34" t="s">
        <v>5447</v>
      </c>
      <c r="CZ650" s="34" t="s">
        <v>4560</v>
      </c>
      <c r="DA650" s="34" t="s">
        <v>4560</v>
      </c>
      <c r="DC650" s="34" t="s">
        <v>5096</v>
      </c>
      <c r="DF650" s="34" t="s">
        <v>5992</v>
      </c>
    </row>
    <row r="651" spans="1:110">
      <c r="A651" s="34" t="s">
        <v>6946</v>
      </c>
      <c r="B651" s="34" t="s">
        <v>4609</v>
      </c>
      <c r="C651" s="34">
        <v>1</v>
      </c>
      <c r="D651" s="34" t="s">
        <v>440</v>
      </c>
      <c r="E651" s="34" t="s">
        <v>4881</v>
      </c>
      <c r="F651" s="34" t="s">
        <v>4170</v>
      </c>
      <c r="G651" s="34" t="s">
        <v>4170</v>
      </c>
      <c r="H651" s="34" t="s">
        <v>4170</v>
      </c>
      <c r="I651" s="34" t="s">
        <v>4881</v>
      </c>
      <c r="J651" s="34" t="s">
        <v>4170</v>
      </c>
      <c r="K651" s="34" t="s">
        <v>4170</v>
      </c>
      <c r="L651" s="34" t="s">
        <v>4170</v>
      </c>
      <c r="N651" s="34" t="s">
        <v>3155</v>
      </c>
      <c r="O651" s="34" t="s">
        <v>4881</v>
      </c>
      <c r="P651" s="34" t="s">
        <v>4170</v>
      </c>
      <c r="Q651" s="34" t="s">
        <v>4170</v>
      </c>
      <c r="R651" s="34" t="s">
        <v>4170</v>
      </c>
      <c r="S651" s="34" t="s">
        <v>4170</v>
      </c>
      <c r="T651" s="34" t="s">
        <v>4170</v>
      </c>
      <c r="U651" s="34" t="s">
        <v>4170</v>
      </c>
      <c r="V651" s="34" t="s">
        <v>4170</v>
      </c>
      <c r="W651" s="34" t="s">
        <v>4170</v>
      </c>
      <c r="X651" s="34" t="s">
        <v>4170</v>
      </c>
      <c r="Y651" s="34" t="s">
        <v>4170</v>
      </c>
      <c r="Z651" s="34" t="s">
        <v>4170</v>
      </c>
      <c r="AB651" s="34" t="s">
        <v>3187</v>
      </c>
      <c r="BR651" s="34" t="s">
        <v>1044</v>
      </c>
      <c r="BS651" s="34" t="s">
        <v>1041</v>
      </c>
      <c r="BT651" s="34" t="s">
        <v>1041</v>
      </c>
      <c r="BW651" s="34" t="s">
        <v>1041</v>
      </c>
      <c r="CQ651" s="34" t="s">
        <v>3642</v>
      </c>
      <c r="CR651" s="34" t="s">
        <v>3657</v>
      </c>
      <c r="CU651" s="34" t="s">
        <v>8337</v>
      </c>
      <c r="CV651" s="34" t="s">
        <v>6947</v>
      </c>
      <c r="CW651" s="34" t="s">
        <v>4226</v>
      </c>
      <c r="CX651" s="34" t="s">
        <v>4608</v>
      </c>
      <c r="CY651" s="34" t="s">
        <v>5444</v>
      </c>
      <c r="DF651" s="34" t="s">
        <v>5992</v>
      </c>
    </row>
    <row r="652" spans="1:110">
      <c r="A652" s="34" t="s">
        <v>6946</v>
      </c>
      <c r="B652" s="34" t="s">
        <v>4848</v>
      </c>
      <c r="C652" s="34">
        <v>9</v>
      </c>
      <c r="D652" s="34" t="s">
        <v>440</v>
      </c>
      <c r="E652" s="34" t="s">
        <v>4881</v>
      </c>
      <c r="F652" s="34" t="s">
        <v>4170</v>
      </c>
      <c r="G652" s="34" t="s">
        <v>4170</v>
      </c>
      <c r="H652" s="34" t="s">
        <v>4170</v>
      </c>
      <c r="I652" s="34" t="s">
        <v>4881</v>
      </c>
      <c r="J652" s="34" t="s">
        <v>4170</v>
      </c>
      <c r="K652" s="34" t="s">
        <v>4170</v>
      </c>
      <c r="L652" s="34" t="s">
        <v>4170</v>
      </c>
      <c r="N652" s="34" t="s">
        <v>3155</v>
      </c>
      <c r="O652" s="34" t="s">
        <v>4881</v>
      </c>
      <c r="P652" s="34" t="s">
        <v>4170</v>
      </c>
      <c r="Q652" s="34" t="s">
        <v>4170</v>
      </c>
      <c r="R652" s="34" t="s">
        <v>4170</v>
      </c>
      <c r="S652" s="34" t="s">
        <v>4170</v>
      </c>
      <c r="T652" s="34" t="s">
        <v>4170</v>
      </c>
      <c r="U652" s="34" t="s">
        <v>4170</v>
      </c>
      <c r="V652" s="34" t="s">
        <v>4170</v>
      </c>
      <c r="W652" s="34" t="s">
        <v>4170</v>
      </c>
      <c r="X652" s="34" t="s">
        <v>4170</v>
      </c>
      <c r="Y652" s="34" t="s">
        <v>4170</v>
      </c>
      <c r="Z652" s="34" t="s">
        <v>4170</v>
      </c>
      <c r="AB652" s="34" t="s">
        <v>3187</v>
      </c>
      <c r="AE652" s="34" t="s">
        <v>3259</v>
      </c>
      <c r="BB652" s="34" t="s">
        <v>3557</v>
      </c>
      <c r="BC652" s="34" t="s">
        <v>4170</v>
      </c>
      <c r="BD652" s="34" t="s">
        <v>4170</v>
      </c>
      <c r="BE652" s="34" t="s">
        <v>4170</v>
      </c>
      <c r="BF652" s="34" t="s">
        <v>4170</v>
      </c>
      <c r="BG652" s="34" t="s">
        <v>4170</v>
      </c>
      <c r="BH652" s="34" t="s">
        <v>4170</v>
      </c>
      <c r="BI652" s="34" t="s">
        <v>4881</v>
      </c>
      <c r="BJ652" s="34" t="s">
        <v>4170</v>
      </c>
      <c r="BR652" s="34" t="s">
        <v>1044</v>
      </c>
      <c r="BS652" s="34" t="s">
        <v>1044</v>
      </c>
      <c r="CR652" s="34" t="s">
        <v>3657</v>
      </c>
      <c r="CU652" s="34" t="s">
        <v>8338</v>
      </c>
      <c r="CV652" s="34" t="s">
        <v>6947</v>
      </c>
      <c r="CW652" s="34" t="s">
        <v>4226</v>
      </c>
      <c r="CX652" s="34" t="s">
        <v>4619</v>
      </c>
      <c r="CY652" s="34" t="s">
        <v>5448</v>
      </c>
      <c r="DC652" s="34" t="s">
        <v>5096</v>
      </c>
      <c r="DE652" s="34" t="s">
        <v>4649</v>
      </c>
      <c r="DF652" s="34" t="s">
        <v>5992</v>
      </c>
    </row>
    <row r="653" spans="1:110">
      <c r="A653" s="34" t="s">
        <v>6946</v>
      </c>
      <c r="B653" s="34" t="s">
        <v>4626</v>
      </c>
      <c r="C653" s="34">
        <v>13</v>
      </c>
      <c r="D653" s="34" t="s">
        <v>440</v>
      </c>
      <c r="E653" s="34" t="s">
        <v>4881</v>
      </c>
      <c r="F653" s="34" t="s">
        <v>4170</v>
      </c>
      <c r="G653" s="34" t="s">
        <v>4170</v>
      </c>
      <c r="H653" s="34" t="s">
        <v>4170</v>
      </c>
      <c r="I653" s="34" t="s">
        <v>4881</v>
      </c>
      <c r="J653" s="34" t="s">
        <v>4170</v>
      </c>
      <c r="K653" s="34" t="s">
        <v>4170</v>
      </c>
      <c r="L653" s="34" t="s">
        <v>4881</v>
      </c>
      <c r="N653" s="34" t="s">
        <v>3155</v>
      </c>
      <c r="O653" s="34" t="s">
        <v>4881</v>
      </c>
      <c r="P653" s="34" t="s">
        <v>4170</v>
      </c>
      <c r="Q653" s="34" t="s">
        <v>4170</v>
      </c>
      <c r="R653" s="34" t="s">
        <v>4170</v>
      </c>
      <c r="S653" s="34" t="s">
        <v>4170</v>
      </c>
      <c r="T653" s="34" t="s">
        <v>4170</v>
      </c>
      <c r="U653" s="34" t="s">
        <v>4170</v>
      </c>
      <c r="V653" s="34" t="s">
        <v>4170</v>
      </c>
      <c r="W653" s="34" t="s">
        <v>4170</v>
      </c>
      <c r="X653" s="34" t="s">
        <v>4170</v>
      </c>
      <c r="Y653" s="34" t="s">
        <v>4170</v>
      </c>
      <c r="Z653" s="34" t="s">
        <v>4170</v>
      </c>
      <c r="AB653" s="34" t="s">
        <v>3187</v>
      </c>
      <c r="AE653" s="34" t="s">
        <v>3262</v>
      </c>
      <c r="BB653" s="34" t="s">
        <v>3557</v>
      </c>
      <c r="BC653" s="34" t="s">
        <v>4170</v>
      </c>
      <c r="BD653" s="34" t="s">
        <v>4170</v>
      </c>
      <c r="BE653" s="34" t="s">
        <v>4170</v>
      </c>
      <c r="BF653" s="34" t="s">
        <v>4170</v>
      </c>
      <c r="BG653" s="34" t="s">
        <v>4170</v>
      </c>
      <c r="BH653" s="34" t="s">
        <v>4170</v>
      </c>
      <c r="BI653" s="34" t="s">
        <v>4881</v>
      </c>
      <c r="BJ653" s="34" t="s">
        <v>4170</v>
      </c>
      <c r="BR653" s="34" t="s">
        <v>1044</v>
      </c>
      <c r="BS653" s="34" t="s">
        <v>1044</v>
      </c>
      <c r="CR653" s="34" t="s">
        <v>3657</v>
      </c>
      <c r="CU653" s="34" t="s">
        <v>8339</v>
      </c>
      <c r="CV653" s="34" t="s">
        <v>6947</v>
      </c>
      <c r="CW653" s="34" t="s">
        <v>4226</v>
      </c>
      <c r="CX653" s="34" t="s">
        <v>4611</v>
      </c>
      <c r="CY653" s="34" t="s">
        <v>5445</v>
      </c>
      <c r="DC653" s="34" t="s">
        <v>5096</v>
      </c>
      <c r="DE653" s="34" t="s">
        <v>4649</v>
      </c>
      <c r="DF653" s="34" t="s">
        <v>5992</v>
      </c>
    </row>
    <row r="654" spans="1:110">
      <c r="A654" s="34" t="s">
        <v>6946</v>
      </c>
      <c r="B654" s="34" t="s">
        <v>4628</v>
      </c>
      <c r="C654" s="34">
        <v>40</v>
      </c>
      <c r="D654" s="34" t="s">
        <v>442</v>
      </c>
      <c r="E654" s="34" t="s">
        <v>4170</v>
      </c>
      <c r="F654" s="34" t="s">
        <v>4881</v>
      </c>
      <c r="G654" s="34" t="s">
        <v>4170</v>
      </c>
      <c r="H654" s="34" t="s">
        <v>4881</v>
      </c>
      <c r="I654" s="34" t="s">
        <v>4170</v>
      </c>
      <c r="J654" s="34" t="s">
        <v>4170</v>
      </c>
      <c r="K654" s="34" t="s">
        <v>4170</v>
      </c>
      <c r="L654" s="34" t="s">
        <v>4170</v>
      </c>
      <c r="M654" s="34" t="s">
        <v>1041</v>
      </c>
      <c r="N654" s="34" t="s">
        <v>3155</v>
      </c>
      <c r="O654" s="34" t="s">
        <v>4881</v>
      </c>
      <c r="P654" s="34" t="s">
        <v>4170</v>
      </c>
      <c r="Q654" s="34" t="s">
        <v>4170</v>
      </c>
      <c r="R654" s="34" t="s">
        <v>4170</v>
      </c>
      <c r="S654" s="34" t="s">
        <v>4170</v>
      </c>
      <c r="T654" s="34" t="s">
        <v>4170</v>
      </c>
      <c r="U654" s="34" t="s">
        <v>4170</v>
      </c>
      <c r="V654" s="34" t="s">
        <v>4170</v>
      </c>
      <c r="W654" s="34" t="s">
        <v>4170</v>
      </c>
      <c r="X654" s="34" t="s">
        <v>4170</v>
      </c>
      <c r="Y654" s="34" t="s">
        <v>4170</v>
      </c>
      <c r="Z654" s="34" t="s">
        <v>4170</v>
      </c>
      <c r="AB654" s="34" t="s">
        <v>3187</v>
      </c>
      <c r="AD654" s="34" t="s">
        <v>3244</v>
      </c>
      <c r="AG654" s="34" t="s">
        <v>3291</v>
      </c>
      <c r="AH654" s="34" t="s">
        <v>1041</v>
      </c>
      <c r="AI654" s="34" t="s">
        <v>1044</v>
      </c>
      <c r="AJ654" s="34" t="s">
        <v>1044</v>
      </c>
      <c r="AQ654" s="34" t="s">
        <v>3369</v>
      </c>
      <c r="AS654" s="34" t="s">
        <v>3420</v>
      </c>
      <c r="AU654" s="34" t="s">
        <v>3444</v>
      </c>
      <c r="AV654" s="34" t="s">
        <v>154</v>
      </c>
      <c r="AW654" s="34" t="s">
        <v>3452</v>
      </c>
      <c r="AX654" s="34" t="s">
        <v>3473</v>
      </c>
      <c r="AY654" s="34" t="s">
        <v>3253</v>
      </c>
      <c r="BB654" s="34" t="s">
        <v>3557</v>
      </c>
      <c r="BC654" s="34" t="s">
        <v>4170</v>
      </c>
      <c r="BD654" s="34" t="s">
        <v>4170</v>
      </c>
      <c r="BE654" s="34" t="s">
        <v>4170</v>
      </c>
      <c r="BF654" s="34" t="s">
        <v>4170</v>
      </c>
      <c r="BG654" s="34" t="s">
        <v>4170</v>
      </c>
      <c r="BH654" s="34" t="s">
        <v>4170</v>
      </c>
      <c r="BI654" s="34" t="s">
        <v>4881</v>
      </c>
      <c r="BJ654" s="34" t="s">
        <v>4170</v>
      </c>
      <c r="BR654" s="34" t="s">
        <v>1044</v>
      </c>
      <c r="BS654" s="34" t="s">
        <v>1044</v>
      </c>
      <c r="CR654" s="34" t="s">
        <v>3657</v>
      </c>
      <c r="CU654" s="34" t="s">
        <v>8340</v>
      </c>
      <c r="CV654" s="34" t="s">
        <v>6947</v>
      </c>
      <c r="CW654" s="34" t="s">
        <v>4226</v>
      </c>
      <c r="CX654" s="34" t="s">
        <v>4542</v>
      </c>
      <c r="CY654" s="34" t="s">
        <v>5453</v>
      </c>
      <c r="DA654" s="34" t="s">
        <v>4556</v>
      </c>
      <c r="DC654" s="34" t="s">
        <v>5096</v>
      </c>
      <c r="DF654" s="34" t="s">
        <v>5992</v>
      </c>
    </row>
    <row r="655" spans="1:110">
      <c r="A655" s="34" t="s">
        <v>6948</v>
      </c>
      <c r="B655" s="34" t="s">
        <v>4881</v>
      </c>
      <c r="C655" s="34">
        <v>41</v>
      </c>
      <c r="D655" s="34" t="s">
        <v>442</v>
      </c>
      <c r="E655" s="34" t="s">
        <v>4170</v>
      </c>
      <c r="F655" s="34" t="s">
        <v>4881</v>
      </c>
      <c r="G655" s="34" t="s">
        <v>4170</v>
      </c>
      <c r="H655" s="34" t="s">
        <v>4881</v>
      </c>
      <c r="I655" s="34" t="s">
        <v>4170</v>
      </c>
      <c r="J655" s="34" t="s">
        <v>4170</v>
      </c>
      <c r="K655" s="34" t="s">
        <v>4170</v>
      </c>
      <c r="L655" s="34" t="s">
        <v>4170</v>
      </c>
      <c r="M655" s="34" t="s">
        <v>1041</v>
      </c>
      <c r="N655" s="34" t="s">
        <v>3155</v>
      </c>
      <c r="O655" s="34" t="s">
        <v>4881</v>
      </c>
      <c r="P655" s="34" t="s">
        <v>4170</v>
      </c>
      <c r="Q655" s="34" t="s">
        <v>4170</v>
      </c>
      <c r="R655" s="34" t="s">
        <v>4170</v>
      </c>
      <c r="S655" s="34" t="s">
        <v>4170</v>
      </c>
      <c r="T655" s="34" t="s">
        <v>4170</v>
      </c>
      <c r="U655" s="34" t="s">
        <v>4170</v>
      </c>
      <c r="V655" s="34" t="s">
        <v>4170</v>
      </c>
      <c r="W655" s="34" t="s">
        <v>4170</v>
      </c>
      <c r="X655" s="34" t="s">
        <v>4170</v>
      </c>
      <c r="Y655" s="34" t="s">
        <v>4170</v>
      </c>
      <c r="Z655" s="34" t="s">
        <v>4170</v>
      </c>
      <c r="AB655" s="34" t="s">
        <v>3187</v>
      </c>
      <c r="AD655" s="34" t="s">
        <v>3238</v>
      </c>
      <c r="AG655" s="34" t="s">
        <v>3291</v>
      </c>
      <c r="AH655" s="34" t="s">
        <v>1041</v>
      </c>
      <c r="AI655" s="34" t="s">
        <v>1044</v>
      </c>
      <c r="AJ655" s="34" t="s">
        <v>1044</v>
      </c>
      <c r="AQ655" s="34" t="s">
        <v>3364</v>
      </c>
      <c r="AS655" s="34" t="s">
        <v>3415</v>
      </c>
      <c r="AU655" s="34" t="s">
        <v>3435</v>
      </c>
      <c r="AV655" s="34" t="s">
        <v>154</v>
      </c>
      <c r="AW655" s="34" t="s">
        <v>3452</v>
      </c>
      <c r="AX655" s="34" t="s">
        <v>3476</v>
      </c>
      <c r="AY655" s="34" t="s">
        <v>3487</v>
      </c>
      <c r="BB655" s="34" t="s">
        <v>3557</v>
      </c>
      <c r="BC655" s="34" t="s">
        <v>4170</v>
      </c>
      <c r="BD655" s="34" t="s">
        <v>4170</v>
      </c>
      <c r="BE655" s="34" t="s">
        <v>4170</v>
      </c>
      <c r="BF655" s="34" t="s">
        <v>4170</v>
      </c>
      <c r="BG655" s="34" t="s">
        <v>4170</v>
      </c>
      <c r="BH655" s="34" t="s">
        <v>4170</v>
      </c>
      <c r="BI655" s="34" t="s">
        <v>4881</v>
      </c>
      <c r="BJ655" s="34" t="s">
        <v>4170</v>
      </c>
      <c r="BR655" s="34" t="s">
        <v>1044</v>
      </c>
      <c r="BS655" s="34" t="s">
        <v>1044</v>
      </c>
      <c r="CR655" s="34" t="s">
        <v>3654</v>
      </c>
      <c r="CU655" s="34" t="s">
        <v>8341</v>
      </c>
      <c r="CV655" s="34" t="s">
        <v>6950</v>
      </c>
      <c r="CW655" s="34" t="s">
        <v>4226</v>
      </c>
      <c r="CX655" s="34" t="s">
        <v>4542</v>
      </c>
      <c r="CY655" s="34" t="s">
        <v>5453</v>
      </c>
      <c r="CZ655" s="34" t="s">
        <v>4556</v>
      </c>
      <c r="DA655" s="34" t="s">
        <v>4556</v>
      </c>
      <c r="DC655" s="34" t="s">
        <v>5096</v>
      </c>
      <c r="DF655" s="34" t="s">
        <v>5992</v>
      </c>
    </row>
    <row r="656" spans="1:110">
      <c r="A656" s="34" t="s">
        <v>6948</v>
      </c>
      <c r="B656" s="34" t="s">
        <v>4609</v>
      </c>
      <c r="C656" s="34">
        <v>41</v>
      </c>
      <c r="D656" s="34" t="s">
        <v>440</v>
      </c>
      <c r="E656" s="34" t="s">
        <v>4881</v>
      </c>
      <c r="F656" s="34" t="s">
        <v>4170</v>
      </c>
      <c r="G656" s="34" t="s">
        <v>4881</v>
      </c>
      <c r="H656" s="34" t="s">
        <v>4170</v>
      </c>
      <c r="I656" s="34" t="s">
        <v>4170</v>
      </c>
      <c r="J656" s="34" t="s">
        <v>4170</v>
      </c>
      <c r="K656" s="34" t="s">
        <v>4170</v>
      </c>
      <c r="L656" s="34" t="s">
        <v>4881</v>
      </c>
      <c r="M656" s="34" t="s">
        <v>1041</v>
      </c>
      <c r="N656" s="34" t="s">
        <v>3155</v>
      </c>
      <c r="O656" s="34" t="s">
        <v>4881</v>
      </c>
      <c r="P656" s="34" t="s">
        <v>4170</v>
      </c>
      <c r="Q656" s="34" t="s">
        <v>4170</v>
      </c>
      <c r="R656" s="34" t="s">
        <v>4170</v>
      </c>
      <c r="S656" s="34" t="s">
        <v>4170</v>
      </c>
      <c r="T656" s="34" t="s">
        <v>4170</v>
      </c>
      <c r="U656" s="34" t="s">
        <v>4170</v>
      </c>
      <c r="V656" s="34" t="s">
        <v>4170</v>
      </c>
      <c r="W656" s="34" t="s">
        <v>4170</v>
      </c>
      <c r="X656" s="34" t="s">
        <v>4170</v>
      </c>
      <c r="Y656" s="34" t="s">
        <v>4170</v>
      </c>
      <c r="Z656" s="34" t="s">
        <v>4170</v>
      </c>
      <c r="AB656" s="34" t="s">
        <v>3187</v>
      </c>
      <c r="AD656" s="34" t="s">
        <v>3244</v>
      </c>
      <c r="AG656" s="34" t="s">
        <v>3291</v>
      </c>
      <c r="AH656" s="34" t="s">
        <v>1041</v>
      </c>
      <c r="AI656" s="34" t="s">
        <v>1044</v>
      </c>
      <c r="AJ656" s="34" t="s">
        <v>1044</v>
      </c>
      <c r="AQ656" s="34" t="s">
        <v>3399</v>
      </c>
      <c r="AS656" s="34" t="s">
        <v>3415</v>
      </c>
      <c r="AU656" s="34" t="s">
        <v>3435</v>
      </c>
      <c r="AV656" s="34" t="s">
        <v>154</v>
      </c>
      <c r="AW656" s="34" t="s">
        <v>3452</v>
      </c>
      <c r="AX656" s="34" t="s">
        <v>3473</v>
      </c>
      <c r="AY656" s="34" t="s">
        <v>3487</v>
      </c>
      <c r="BB656" s="34" t="s">
        <v>3557</v>
      </c>
      <c r="BC656" s="34" t="s">
        <v>4170</v>
      </c>
      <c r="BD656" s="34" t="s">
        <v>4170</v>
      </c>
      <c r="BE656" s="34" t="s">
        <v>4170</v>
      </c>
      <c r="BF656" s="34" t="s">
        <v>4170</v>
      </c>
      <c r="BG656" s="34" t="s">
        <v>4170</v>
      </c>
      <c r="BH656" s="34" t="s">
        <v>4170</v>
      </c>
      <c r="BI656" s="34" t="s">
        <v>4881</v>
      </c>
      <c r="BJ656" s="34" t="s">
        <v>4170</v>
      </c>
      <c r="BR656" s="34" t="s">
        <v>1044</v>
      </c>
      <c r="BS656" s="34" t="s">
        <v>1044</v>
      </c>
      <c r="CR656" s="34" t="s">
        <v>3654</v>
      </c>
      <c r="CU656" s="34" t="s">
        <v>8342</v>
      </c>
      <c r="CV656" s="34" t="s">
        <v>6950</v>
      </c>
      <c r="CW656" s="34" t="s">
        <v>4226</v>
      </c>
      <c r="CX656" s="34" t="s">
        <v>4542</v>
      </c>
      <c r="CY656" s="34" t="s">
        <v>5447</v>
      </c>
      <c r="DA656" s="34" t="s">
        <v>4556</v>
      </c>
      <c r="DC656" s="34" t="s">
        <v>5096</v>
      </c>
      <c r="DF656" s="34" t="s">
        <v>5992</v>
      </c>
    </row>
    <row r="657" spans="1:110">
      <c r="A657" s="34" t="s">
        <v>6951</v>
      </c>
      <c r="B657" s="34" t="s">
        <v>4881</v>
      </c>
      <c r="C657" s="34">
        <v>19</v>
      </c>
      <c r="D657" s="34" t="s">
        <v>442</v>
      </c>
      <c r="E657" s="34" t="s">
        <v>4170</v>
      </c>
      <c r="F657" s="34" t="s">
        <v>4881</v>
      </c>
      <c r="G657" s="34" t="s">
        <v>4170</v>
      </c>
      <c r="H657" s="34" t="s">
        <v>4881</v>
      </c>
      <c r="I657" s="34" t="s">
        <v>4170</v>
      </c>
      <c r="J657" s="34" t="s">
        <v>4170</v>
      </c>
      <c r="K657" s="34" t="s">
        <v>4170</v>
      </c>
      <c r="L657" s="34" t="s">
        <v>4170</v>
      </c>
      <c r="M657" s="34" t="s">
        <v>1041</v>
      </c>
      <c r="N657" s="34" t="s">
        <v>3155</v>
      </c>
      <c r="O657" s="34" t="s">
        <v>4881</v>
      </c>
      <c r="P657" s="34" t="s">
        <v>4170</v>
      </c>
      <c r="Q657" s="34" t="s">
        <v>4170</v>
      </c>
      <c r="R657" s="34" t="s">
        <v>4170</v>
      </c>
      <c r="S657" s="34" t="s">
        <v>4170</v>
      </c>
      <c r="T657" s="34" t="s">
        <v>4170</v>
      </c>
      <c r="U657" s="34" t="s">
        <v>4170</v>
      </c>
      <c r="V657" s="34" t="s">
        <v>4170</v>
      </c>
      <c r="W657" s="34" t="s">
        <v>4170</v>
      </c>
      <c r="X657" s="34" t="s">
        <v>4170</v>
      </c>
      <c r="Y657" s="34" t="s">
        <v>4170</v>
      </c>
      <c r="Z657" s="34" t="s">
        <v>4170</v>
      </c>
      <c r="AB657" s="34" t="s">
        <v>3187</v>
      </c>
      <c r="AD657" s="34" t="s">
        <v>3229</v>
      </c>
      <c r="AE657" s="34" t="s">
        <v>3268</v>
      </c>
      <c r="AG657" s="34" t="s">
        <v>3291</v>
      </c>
      <c r="AH657" s="34" t="s">
        <v>1041</v>
      </c>
      <c r="AI657" s="34" t="s">
        <v>1044</v>
      </c>
      <c r="AJ657" s="34" t="s">
        <v>1044</v>
      </c>
      <c r="AQ657" s="34" t="s">
        <v>3399</v>
      </c>
      <c r="AS657" s="34" t="s">
        <v>3426</v>
      </c>
      <c r="AU657" s="34" t="s">
        <v>3441</v>
      </c>
      <c r="AV657" s="34" t="s">
        <v>154</v>
      </c>
      <c r="AW657" s="34" t="s">
        <v>3452</v>
      </c>
      <c r="AX657" s="34" t="s">
        <v>3476</v>
      </c>
      <c r="AY657" s="34" t="s">
        <v>3253</v>
      </c>
      <c r="BB657" s="34" t="s">
        <v>3539</v>
      </c>
      <c r="BC657" s="34" t="s">
        <v>4881</v>
      </c>
      <c r="BD657" s="34" t="s">
        <v>4170</v>
      </c>
      <c r="BE657" s="34" t="s">
        <v>4170</v>
      </c>
      <c r="BF657" s="34" t="s">
        <v>4170</v>
      </c>
      <c r="BG657" s="34" t="s">
        <v>4170</v>
      </c>
      <c r="BH657" s="34" t="s">
        <v>4170</v>
      </c>
      <c r="BI657" s="34" t="s">
        <v>4170</v>
      </c>
      <c r="BJ657" s="34" t="s">
        <v>4170</v>
      </c>
      <c r="BK657" s="34" t="s">
        <v>3561</v>
      </c>
      <c r="BQ657" s="34" t="s">
        <v>1044</v>
      </c>
      <c r="BR657" s="34" t="s">
        <v>1044</v>
      </c>
      <c r="BS657" s="34" t="s">
        <v>1044</v>
      </c>
      <c r="CR657" s="34" t="s">
        <v>3657</v>
      </c>
      <c r="CU657" s="34" t="s">
        <v>8343</v>
      </c>
      <c r="CV657" s="34" t="s">
        <v>6952</v>
      </c>
      <c r="CW657" s="34" t="s">
        <v>4226</v>
      </c>
      <c r="CX657" s="34" t="s">
        <v>4539</v>
      </c>
      <c r="CY657" s="34" t="s">
        <v>5452</v>
      </c>
      <c r="CZ657" s="34" t="s">
        <v>4556</v>
      </c>
      <c r="DA657" s="34" t="s">
        <v>4556</v>
      </c>
      <c r="DB657" s="34" t="s">
        <v>1046</v>
      </c>
      <c r="DC657" s="34" t="s">
        <v>5096</v>
      </c>
      <c r="DD657" s="34" t="s">
        <v>6185</v>
      </c>
      <c r="DF657" s="34" t="s">
        <v>5992</v>
      </c>
    </row>
    <row r="658" spans="1:110">
      <c r="A658" s="34" t="s">
        <v>6951</v>
      </c>
      <c r="B658" s="34" t="s">
        <v>4609</v>
      </c>
      <c r="C658" s="34">
        <v>36</v>
      </c>
      <c r="D658" s="34" t="s">
        <v>442</v>
      </c>
      <c r="E658" s="34" t="s">
        <v>4170</v>
      </c>
      <c r="F658" s="34" t="s">
        <v>4881</v>
      </c>
      <c r="G658" s="34" t="s">
        <v>4170</v>
      </c>
      <c r="H658" s="34" t="s">
        <v>4881</v>
      </c>
      <c r="I658" s="34" t="s">
        <v>4170</v>
      </c>
      <c r="J658" s="34" t="s">
        <v>4170</v>
      </c>
      <c r="K658" s="34" t="s">
        <v>4170</v>
      </c>
      <c r="L658" s="34" t="s">
        <v>4170</v>
      </c>
      <c r="M658" s="34" t="s">
        <v>1041</v>
      </c>
      <c r="N658" s="34" t="s">
        <v>3155</v>
      </c>
      <c r="O658" s="34" t="s">
        <v>4881</v>
      </c>
      <c r="P658" s="34" t="s">
        <v>4170</v>
      </c>
      <c r="Q658" s="34" t="s">
        <v>4170</v>
      </c>
      <c r="R658" s="34" t="s">
        <v>4170</v>
      </c>
      <c r="S658" s="34" t="s">
        <v>4170</v>
      </c>
      <c r="T658" s="34" t="s">
        <v>4170</v>
      </c>
      <c r="U658" s="34" t="s">
        <v>4170</v>
      </c>
      <c r="V658" s="34" t="s">
        <v>4170</v>
      </c>
      <c r="W658" s="34" t="s">
        <v>4170</v>
      </c>
      <c r="X658" s="34" t="s">
        <v>4170</v>
      </c>
      <c r="Y658" s="34" t="s">
        <v>4170</v>
      </c>
      <c r="Z658" s="34" t="s">
        <v>4170</v>
      </c>
      <c r="AB658" s="34" t="s">
        <v>3187</v>
      </c>
      <c r="AD658" s="34" t="s">
        <v>3238</v>
      </c>
      <c r="AG658" s="34" t="s">
        <v>3291</v>
      </c>
      <c r="AH658" s="34" t="s">
        <v>1041</v>
      </c>
      <c r="AI658" s="34" t="s">
        <v>1044</v>
      </c>
      <c r="AJ658" s="34" t="s">
        <v>1044</v>
      </c>
      <c r="AQ658" s="34" t="s">
        <v>3399</v>
      </c>
      <c r="AS658" s="34" t="s">
        <v>3409</v>
      </c>
      <c r="AU658" s="34" t="s">
        <v>3438</v>
      </c>
      <c r="AV658" s="34" t="s">
        <v>154</v>
      </c>
      <c r="AW658" s="34" t="s">
        <v>3452</v>
      </c>
      <c r="AX658" s="34" t="s">
        <v>3476</v>
      </c>
      <c r="AY658" s="34" t="s">
        <v>3253</v>
      </c>
      <c r="BB658" s="34" t="s">
        <v>3557</v>
      </c>
      <c r="BC658" s="34" t="s">
        <v>4170</v>
      </c>
      <c r="BD658" s="34" t="s">
        <v>4170</v>
      </c>
      <c r="BE658" s="34" t="s">
        <v>4170</v>
      </c>
      <c r="BF658" s="34" t="s">
        <v>4170</v>
      </c>
      <c r="BG658" s="34" t="s">
        <v>4170</v>
      </c>
      <c r="BH658" s="34" t="s">
        <v>4170</v>
      </c>
      <c r="BI658" s="34" t="s">
        <v>4881</v>
      </c>
      <c r="BJ658" s="34" t="s">
        <v>4170</v>
      </c>
      <c r="BR658" s="34" t="s">
        <v>1041</v>
      </c>
      <c r="BS658" s="34" t="s">
        <v>1044</v>
      </c>
      <c r="CR658" s="34" t="s">
        <v>3657</v>
      </c>
      <c r="CU658" s="34" t="s">
        <v>8344</v>
      </c>
      <c r="CV658" s="34" t="s">
        <v>6952</v>
      </c>
      <c r="CW658" s="34" t="s">
        <v>4226</v>
      </c>
      <c r="CX658" s="34" t="s">
        <v>4542</v>
      </c>
      <c r="CY658" s="34" t="s">
        <v>5453</v>
      </c>
      <c r="DA658" s="34" t="s">
        <v>4556</v>
      </c>
      <c r="DC658" s="34" t="s">
        <v>5096</v>
      </c>
      <c r="DF658" s="34" t="s">
        <v>5992</v>
      </c>
    </row>
    <row r="659" spans="1:110">
      <c r="A659" s="34" t="s">
        <v>6951</v>
      </c>
      <c r="B659" s="34" t="s">
        <v>4848</v>
      </c>
      <c r="C659" s="34">
        <v>58</v>
      </c>
      <c r="D659" s="34" t="s">
        <v>440</v>
      </c>
      <c r="E659" s="34" t="s">
        <v>4881</v>
      </c>
      <c r="F659" s="34" t="s">
        <v>4170</v>
      </c>
      <c r="G659" s="34" t="s">
        <v>4881</v>
      </c>
      <c r="H659" s="34" t="s">
        <v>4170</v>
      </c>
      <c r="I659" s="34" t="s">
        <v>4170</v>
      </c>
      <c r="J659" s="34" t="s">
        <v>4170</v>
      </c>
      <c r="K659" s="34" t="s">
        <v>4170</v>
      </c>
      <c r="L659" s="34" t="s">
        <v>4170</v>
      </c>
      <c r="M659" s="34" t="s">
        <v>1041</v>
      </c>
      <c r="N659" s="34" t="s">
        <v>3155</v>
      </c>
      <c r="O659" s="34" t="s">
        <v>4881</v>
      </c>
      <c r="P659" s="34" t="s">
        <v>4170</v>
      </c>
      <c r="Q659" s="34" t="s">
        <v>4170</v>
      </c>
      <c r="R659" s="34" t="s">
        <v>4170</v>
      </c>
      <c r="S659" s="34" t="s">
        <v>4170</v>
      </c>
      <c r="T659" s="34" t="s">
        <v>4170</v>
      </c>
      <c r="U659" s="34" t="s">
        <v>4170</v>
      </c>
      <c r="V659" s="34" t="s">
        <v>4170</v>
      </c>
      <c r="W659" s="34" t="s">
        <v>4170</v>
      </c>
      <c r="X659" s="34" t="s">
        <v>4170</v>
      </c>
      <c r="Y659" s="34" t="s">
        <v>4170</v>
      </c>
      <c r="Z659" s="34" t="s">
        <v>4170</v>
      </c>
      <c r="AB659" s="34" t="s">
        <v>3187</v>
      </c>
      <c r="AD659" s="34" t="s">
        <v>3241</v>
      </c>
      <c r="AG659" s="34" t="s">
        <v>3291</v>
      </c>
      <c r="AH659" s="34" t="s">
        <v>1041</v>
      </c>
      <c r="AI659" s="34" t="s">
        <v>1044</v>
      </c>
      <c r="AJ659" s="34" t="s">
        <v>1044</v>
      </c>
      <c r="AQ659" s="34" t="s">
        <v>3372</v>
      </c>
      <c r="AS659" s="34" t="s">
        <v>3415</v>
      </c>
      <c r="AU659" s="34" t="s">
        <v>3435</v>
      </c>
      <c r="AV659" s="34" t="s">
        <v>154</v>
      </c>
      <c r="AW659" s="34" t="s">
        <v>3452</v>
      </c>
      <c r="AX659" s="34" t="s">
        <v>3473</v>
      </c>
      <c r="AY659" s="34" t="s">
        <v>3493</v>
      </c>
      <c r="BB659" s="34" t="s">
        <v>8345</v>
      </c>
      <c r="BC659" s="34" t="s">
        <v>4881</v>
      </c>
      <c r="BD659" s="34" t="s">
        <v>4170</v>
      </c>
      <c r="BE659" s="34" t="s">
        <v>4170</v>
      </c>
      <c r="BF659" s="34" t="s">
        <v>4881</v>
      </c>
      <c r="BG659" s="34" t="s">
        <v>4170</v>
      </c>
      <c r="BH659" s="34" t="s">
        <v>4170</v>
      </c>
      <c r="BI659" s="34" t="s">
        <v>4170</v>
      </c>
      <c r="BJ659" s="34" t="s">
        <v>4170</v>
      </c>
      <c r="BK659" s="34" t="s">
        <v>3561</v>
      </c>
      <c r="BN659" s="34" t="s">
        <v>3561</v>
      </c>
      <c r="BQ659" s="34" t="s">
        <v>1044</v>
      </c>
      <c r="BR659" s="34" t="s">
        <v>1041</v>
      </c>
      <c r="BS659" s="34" t="s">
        <v>1041</v>
      </c>
      <c r="BT659" s="34" t="s">
        <v>1041</v>
      </c>
      <c r="BW659" s="34" t="s">
        <v>1041</v>
      </c>
      <c r="CQ659" s="34" t="s">
        <v>3642</v>
      </c>
      <c r="CR659" s="34" t="s">
        <v>3654</v>
      </c>
      <c r="CU659" s="34" t="s">
        <v>8346</v>
      </c>
      <c r="CV659" s="34" t="s">
        <v>6952</v>
      </c>
      <c r="CW659" s="34" t="s">
        <v>4226</v>
      </c>
      <c r="CX659" s="34" t="s">
        <v>4542</v>
      </c>
      <c r="CY659" s="34" t="s">
        <v>5447</v>
      </c>
      <c r="DA659" s="34" t="s">
        <v>4556</v>
      </c>
      <c r="DB659" s="34" t="s">
        <v>1046</v>
      </c>
      <c r="DC659" s="34" t="s">
        <v>5096</v>
      </c>
      <c r="DF659" s="34" t="s">
        <v>5992</v>
      </c>
    </row>
    <row r="660" spans="1:110">
      <c r="A660" s="34" t="s">
        <v>6953</v>
      </c>
      <c r="B660" s="34" t="s">
        <v>4881</v>
      </c>
      <c r="C660" s="34">
        <v>38</v>
      </c>
      <c r="D660" s="34" t="s">
        <v>440</v>
      </c>
      <c r="E660" s="34" t="s">
        <v>4881</v>
      </c>
      <c r="F660" s="34" t="s">
        <v>4170</v>
      </c>
      <c r="G660" s="34" t="s">
        <v>4881</v>
      </c>
      <c r="H660" s="34" t="s">
        <v>4170</v>
      </c>
      <c r="I660" s="34" t="s">
        <v>4170</v>
      </c>
      <c r="J660" s="34" t="s">
        <v>4170</v>
      </c>
      <c r="K660" s="34" t="s">
        <v>4170</v>
      </c>
      <c r="L660" s="34" t="s">
        <v>4881</v>
      </c>
      <c r="M660" s="34" t="s">
        <v>1041</v>
      </c>
      <c r="N660" s="34" t="s">
        <v>3155</v>
      </c>
      <c r="O660" s="34" t="s">
        <v>4881</v>
      </c>
      <c r="P660" s="34" t="s">
        <v>4170</v>
      </c>
      <c r="Q660" s="34" t="s">
        <v>4170</v>
      </c>
      <c r="R660" s="34" t="s">
        <v>4170</v>
      </c>
      <c r="S660" s="34" t="s">
        <v>4170</v>
      </c>
      <c r="T660" s="34" t="s">
        <v>4170</v>
      </c>
      <c r="U660" s="34" t="s">
        <v>4170</v>
      </c>
      <c r="V660" s="34" t="s">
        <v>4170</v>
      </c>
      <c r="W660" s="34" t="s">
        <v>4170</v>
      </c>
      <c r="X660" s="34" t="s">
        <v>4170</v>
      </c>
      <c r="Y660" s="34" t="s">
        <v>4170</v>
      </c>
      <c r="Z660" s="34" t="s">
        <v>4170</v>
      </c>
      <c r="AB660" s="34" t="s">
        <v>3187</v>
      </c>
      <c r="AD660" s="34" t="s">
        <v>3244</v>
      </c>
      <c r="AG660" s="34" t="s">
        <v>3291</v>
      </c>
      <c r="AH660" s="34" t="s">
        <v>1041</v>
      </c>
      <c r="AI660" s="34" t="s">
        <v>1044</v>
      </c>
      <c r="AJ660" s="34" t="s">
        <v>1044</v>
      </c>
      <c r="AQ660" s="34" t="s">
        <v>3399</v>
      </c>
      <c r="AS660" s="34" t="s">
        <v>3415</v>
      </c>
      <c r="AU660" s="34" t="s">
        <v>3441</v>
      </c>
      <c r="AV660" s="34" t="s">
        <v>3449</v>
      </c>
      <c r="AW660" s="34" t="s">
        <v>3452</v>
      </c>
      <c r="AX660" s="34" t="s">
        <v>3476</v>
      </c>
      <c r="AY660" s="34" t="s">
        <v>3253</v>
      </c>
      <c r="BB660" s="34" t="s">
        <v>3557</v>
      </c>
      <c r="BC660" s="34" t="s">
        <v>4170</v>
      </c>
      <c r="BD660" s="34" t="s">
        <v>4170</v>
      </c>
      <c r="BE660" s="34" t="s">
        <v>4170</v>
      </c>
      <c r="BF660" s="34" t="s">
        <v>4170</v>
      </c>
      <c r="BG660" s="34" t="s">
        <v>4170</v>
      </c>
      <c r="BH660" s="34" t="s">
        <v>4170</v>
      </c>
      <c r="BI660" s="34" t="s">
        <v>4881</v>
      </c>
      <c r="BJ660" s="34" t="s">
        <v>4170</v>
      </c>
      <c r="BR660" s="34" t="s">
        <v>1044</v>
      </c>
      <c r="BS660" s="34" t="s">
        <v>1044</v>
      </c>
      <c r="CR660" s="34" t="s">
        <v>3657</v>
      </c>
      <c r="CU660" s="34" t="s">
        <v>8347</v>
      </c>
      <c r="CV660" s="34" t="s">
        <v>6954</v>
      </c>
      <c r="CW660" s="34" t="s">
        <v>4226</v>
      </c>
      <c r="CX660" s="34" t="s">
        <v>4542</v>
      </c>
      <c r="CY660" s="34" t="s">
        <v>5447</v>
      </c>
      <c r="CZ660" s="34" t="s">
        <v>4556</v>
      </c>
      <c r="DA660" s="34" t="s">
        <v>4556</v>
      </c>
      <c r="DC660" s="34" t="s">
        <v>5096</v>
      </c>
      <c r="DF660" s="34" t="s">
        <v>5992</v>
      </c>
    </row>
    <row r="661" spans="1:110">
      <c r="A661" s="34" t="s">
        <v>6953</v>
      </c>
      <c r="B661" s="34" t="s">
        <v>4609</v>
      </c>
      <c r="C661" s="34">
        <v>5</v>
      </c>
      <c r="D661" s="34" t="s">
        <v>440</v>
      </c>
      <c r="E661" s="34" t="s">
        <v>4881</v>
      </c>
      <c r="F661" s="34" t="s">
        <v>4170</v>
      </c>
      <c r="G661" s="34" t="s">
        <v>4170</v>
      </c>
      <c r="H661" s="34" t="s">
        <v>4170</v>
      </c>
      <c r="I661" s="34" t="s">
        <v>4881</v>
      </c>
      <c r="J661" s="34" t="s">
        <v>4170</v>
      </c>
      <c r="K661" s="34" t="s">
        <v>4170</v>
      </c>
      <c r="L661" s="34" t="s">
        <v>4170</v>
      </c>
      <c r="N661" s="34" t="s">
        <v>3155</v>
      </c>
      <c r="O661" s="34" t="s">
        <v>4881</v>
      </c>
      <c r="P661" s="34" t="s">
        <v>4170</v>
      </c>
      <c r="Q661" s="34" t="s">
        <v>4170</v>
      </c>
      <c r="R661" s="34" t="s">
        <v>4170</v>
      </c>
      <c r="S661" s="34" t="s">
        <v>4170</v>
      </c>
      <c r="T661" s="34" t="s">
        <v>4170</v>
      </c>
      <c r="U661" s="34" t="s">
        <v>4170</v>
      </c>
      <c r="V661" s="34" t="s">
        <v>4170</v>
      </c>
      <c r="W661" s="34" t="s">
        <v>4170</v>
      </c>
      <c r="X661" s="34" t="s">
        <v>4170</v>
      </c>
      <c r="Y661" s="34" t="s">
        <v>4170</v>
      </c>
      <c r="Z661" s="34" t="s">
        <v>4170</v>
      </c>
      <c r="AB661" s="34" t="s">
        <v>3187</v>
      </c>
      <c r="AE661" s="34" t="s">
        <v>3256</v>
      </c>
      <c r="BB661" s="34" t="s">
        <v>3557</v>
      </c>
      <c r="BC661" s="34" t="s">
        <v>4170</v>
      </c>
      <c r="BD661" s="34" t="s">
        <v>4170</v>
      </c>
      <c r="BE661" s="34" t="s">
        <v>4170</v>
      </c>
      <c r="BF661" s="34" t="s">
        <v>4170</v>
      </c>
      <c r="BG661" s="34" t="s">
        <v>4170</v>
      </c>
      <c r="BH661" s="34" t="s">
        <v>4170</v>
      </c>
      <c r="BI661" s="34" t="s">
        <v>4881</v>
      </c>
      <c r="BJ661" s="34" t="s">
        <v>4170</v>
      </c>
      <c r="BR661" s="34" t="s">
        <v>1044</v>
      </c>
      <c r="BS661" s="34" t="s">
        <v>1044</v>
      </c>
      <c r="CR661" s="34" t="s">
        <v>3657</v>
      </c>
      <c r="CU661" s="34" t="s">
        <v>8348</v>
      </c>
      <c r="CV661" s="34" t="s">
        <v>6954</v>
      </c>
      <c r="CW661" s="34" t="s">
        <v>4226</v>
      </c>
      <c r="CX661" s="34" t="s">
        <v>4608</v>
      </c>
      <c r="CY661" s="34" t="s">
        <v>5444</v>
      </c>
      <c r="DC661" s="34" t="s">
        <v>5096</v>
      </c>
      <c r="DE661" s="34" t="s">
        <v>4649</v>
      </c>
      <c r="DF661" s="34" t="s">
        <v>5992</v>
      </c>
    </row>
    <row r="662" spans="1:110">
      <c r="A662" s="34" t="s">
        <v>6953</v>
      </c>
      <c r="B662" s="34" t="s">
        <v>4848</v>
      </c>
      <c r="C662" s="34">
        <v>6</v>
      </c>
      <c r="D662" s="34" t="s">
        <v>440</v>
      </c>
      <c r="E662" s="34" t="s">
        <v>4881</v>
      </c>
      <c r="F662" s="34" t="s">
        <v>4170</v>
      </c>
      <c r="G662" s="34" t="s">
        <v>4170</v>
      </c>
      <c r="H662" s="34" t="s">
        <v>4170</v>
      </c>
      <c r="I662" s="34" t="s">
        <v>4881</v>
      </c>
      <c r="J662" s="34" t="s">
        <v>4170</v>
      </c>
      <c r="K662" s="34" t="s">
        <v>4170</v>
      </c>
      <c r="L662" s="34" t="s">
        <v>4170</v>
      </c>
      <c r="N662" s="34" t="s">
        <v>3155</v>
      </c>
      <c r="O662" s="34" t="s">
        <v>4881</v>
      </c>
      <c r="P662" s="34" t="s">
        <v>4170</v>
      </c>
      <c r="Q662" s="34" t="s">
        <v>4170</v>
      </c>
      <c r="R662" s="34" t="s">
        <v>4170</v>
      </c>
      <c r="S662" s="34" t="s">
        <v>4170</v>
      </c>
      <c r="T662" s="34" t="s">
        <v>4170</v>
      </c>
      <c r="U662" s="34" t="s">
        <v>4170</v>
      </c>
      <c r="V662" s="34" t="s">
        <v>4170</v>
      </c>
      <c r="W662" s="34" t="s">
        <v>4170</v>
      </c>
      <c r="X662" s="34" t="s">
        <v>4170</v>
      </c>
      <c r="Y662" s="34" t="s">
        <v>4170</v>
      </c>
      <c r="Z662" s="34" t="s">
        <v>4170</v>
      </c>
      <c r="AB662" s="34" t="s">
        <v>3187</v>
      </c>
      <c r="AE662" s="34" t="s">
        <v>3256</v>
      </c>
      <c r="BB662" s="34" t="s">
        <v>3557</v>
      </c>
      <c r="BC662" s="34" t="s">
        <v>4170</v>
      </c>
      <c r="BD662" s="34" t="s">
        <v>4170</v>
      </c>
      <c r="BE662" s="34" t="s">
        <v>4170</v>
      </c>
      <c r="BF662" s="34" t="s">
        <v>4170</v>
      </c>
      <c r="BG662" s="34" t="s">
        <v>4170</v>
      </c>
      <c r="BH662" s="34" t="s">
        <v>4170</v>
      </c>
      <c r="BI662" s="34" t="s">
        <v>4881</v>
      </c>
      <c r="BJ662" s="34" t="s">
        <v>4170</v>
      </c>
      <c r="BR662" s="34" t="s">
        <v>1044</v>
      </c>
      <c r="BS662" s="34" t="s">
        <v>1044</v>
      </c>
      <c r="CR662" s="34" t="s">
        <v>3657</v>
      </c>
      <c r="CU662" s="34" t="s">
        <v>8349</v>
      </c>
      <c r="CV662" s="34" t="s">
        <v>6954</v>
      </c>
      <c r="CW662" s="34" t="s">
        <v>4226</v>
      </c>
      <c r="CX662" s="34" t="s">
        <v>4619</v>
      </c>
      <c r="CY662" s="34" t="s">
        <v>5448</v>
      </c>
      <c r="DC662" s="34" t="s">
        <v>5096</v>
      </c>
      <c r="DE662" s="34" t="s">
        <v>4649</v>
      </c>
      <c r="DF662" s="34" t="s">
        <v>5992</v>
      </c>
    </row>
    <row r="663" spans="1:110">
      <c r="A663" s="34" t="s">
        <v>6953</v>
      </c>
      <c r="B663" s="34" t="s">
        <v>4626</v>
      </c>
      <c r="C663" s="34">
        <v>77</v>
      </c>
      <c r="D663" s="34" t="s">
        <v>440</v>
      </c>
      <c r="E663" s="34" t="s">
        <v>4881</v>
      </c>
      <c r="F663" s="34" t="s">
        <v>4170</v>
      </c>
      <c r="G663" s="34" t="s">
        <v>4881</v>
      </c>
      <c r="H663" s="34" t="s">
        <v>4170</v>
      </c>
      <c r="I663" s="34" t="s">
        <v>4170</v>
      </c>
      <c r="J663" s="34" t="s">
        <v>4170</v>
      </c>
      <c r="K663" s="34" t="s">
        <v>4170</v>
      </c>
      <c r="L663" s="34" t="s">
        <v>4170</v>
      </c>
      <c r="M663" s="34" t="s">
        <v>1041</v>
      </c>
      <c r="N663" s="34" t="s">
        <v>3155</v>
      </c>
      <c r="O663" s="34" t="s">
        <v>4881</v>
      </c>
      <c r="P663" s="34" t="s">
        <v>4170</v>
      </c>
      <c r="Q663" s="34" t="s">
        <v>4170</v>
      </c>
      <c r="R663" s="34" t="s">
        <v>4170</v>
      </c>
      <c r="S663" s="34" t="s">
        <v>4170</v>
      </c>
      <c r="T663" s="34" t="s">
        <v>4170</v>
      </c>
      <c r="U663" s="34" t="s">
        <v>4170</v>
      </c>
      <c r="V663" s="34" t="s">
        <v>4170</v>
      </c>
      <c r="W663" s="34" t="s">
        <v>4170</v>
      </c>
      <c r="X663" s="34" t="s">
        <v>4170</v>
      </c>
      <c r="Y663" s="34" t="s">
        <v>4170</v>
      </c>
      <c r="Z663" s="34" t="s">
        <v>4170</v>
      </c>
      <c r="AB663" s="34" t="s">
        <v>3187</v>
      </c>
      <c r="AD663" s="34" t="s">
        <v>3238</v>
      </c>
      <c r="AG663" s="34" t="s">
        <v>3312</v>
      </c>
      <c r="AH663" s="34" t="s">
        <v>1044</v>
      </c>
      <c r="AI663" s="34" t="s">
        <v>1044</v>
      </c>
      <c r="AJ663" s="34" t="s">
        <v>1044</v>
      </c>
      <c r="AK663" s="34" t="s">
        <v>1044</v>
      </c>
      <c r="AM663" s="34" t="s">
        <v>1044</v>
      </c>
      <c r="AN663" s="34" t="s">
        <v>3312</v>
      </c>
      <c r="AP663" s="34" t="s">
        <v>1044</v>
      </c>
      <c r="AY663" s="34" t="s">
        <v>3487</v>
      </c>
      <c r="BA663" s="34" t="s">
        <v>1044</v>
      </c>
      <c r="BB663" s="34" t="s">
        <v>3542</v>
      </c>
      <c r="BC663" s="34" t="s">
        <v>4170</v>
      </c>
      <c r="BD663" s="34" t="s">
        <v>4881</v>
      </c>
      <c r="BE663" s="34" t="s">
        <v>4170</v>
      </c>
      <c r="BF663" s="34" t="s">
        <v>4170</v>
      </c>
      <c r="BG663" s="34" t="s">
        <v>4170</v>
      </c>
      <c r="BH663" s="34" t="s">
        <v>4170</v>
      </c>
      <c r="BI663" s="34" t="s">
        <v>4170</v>
      </c>
      <c r="BJ663" s="34" t="s">
        <v>4170</v>
      </c>
      <c r="BL663" s="34" t="s">
        <v>3561</v>
      </c>
      <c r="BQ663" s="34" t="s">
        <v>1044</v>
      </c>
      <c r="BR663" s="34" t="s">
        <v>1041</v>
      </c>
      <c r="BS663" s="34" t="s">
        <v>1044</v>
      </c>
      <c r="CR663" s="34" t="s">
        <v>3657</v>
      </c>
      <c r="CU663" s="34" t="s">
        <v>8350</v>
      </c>
      <c r="CV663" s="34" t="s">
        <v>6954</v>
      </c>
      <c r="CW663" s="34" t="s">
        <v>4226</v>
      </c>
      <c r="CX663" s="34" t="s">
        <v>4546</v>
      </c>
      <c r="CY663" s="34" t="s">
        <v>5449</v>
      </c>
      <c r="DA663" s="34" t="s">
        <v>4560</v>
      </c>
      <c r="DB663" s="34" t="s">
        <v>1046</v>
      </c>
      <c r="DC663" s="34" t="s">
        <v>5096</v>
      </c>
      <c r="DF663" s="34" t="s">
        <v>5992</v>
      </c>
    </row>
    <row r="664" spans="1:110">
      <c r="A664" s="34" t="s">
        <v>6953</v>
      </c>
      <c r="B664" s="34" t="s">
        <v>4628</v>
      </c>
      <c r="C664" s="34">
        <v>61</v>
      </c>
      <c r="D664" s="34" t="s">
        <v>440</v>
      </c>
      <c r="E664" s="34" t="s">
        <v>4881</v>
      </c>
      <c r="F664" s="34" t="s">
        <v>4170</v>
      </c>
      <c r="G664" s="34" t="s">
        <v>4881</v>
      </c>
      <c r="H664" s="34" t="s">
        <v>4170</v>
      </c>
      <c r="I664" s="34" t="s">
        <v>4170</v>
      </c>
      <c r="J664" s="34" t="s">
        <v>4170</v>
      </c>
      <c r="K664" s="34" t="s">
        <v>4170</v>
      </c>
      <c r="L664" s="34" t="s">
        <v>4170</v>
      </c>
      <c r="M664" s="34" t="s">
        <v>1041</v>
      </c>
      <c r="N664" s="34" t="s">
        <v>3155</v>
      </c>
      <c r="O664" s="34" t="s">
        <v>4881</v>
      </c>
      <c r="P664" s="34" t="s">
        <v>4170</v>
      </c>
      <c r="Q664" s="34" t="s">
        <v>4170</v>
      </c>
      <c r="R664" s="34" t="s">
        <v>4170</v>
      </c>
      <c r="S664" s="34" t="s">
        <v>4170</v>
      </c>
      <c r="T664" s="34" t="s">
        <v>4170</v>
      </c>
      <c r="U664" s="34" t="s">
        <v>4170</v>
      </c>
      <c r="V664" s="34" t="s">
        <v>4170</v>
      </c>
      <c r="W664" s="34" t="s">
        <v>4170</v>
      </c>
      <c r="X664" s="34" t="s">
        <v>4170</v>
      </c>
      <c r="Y664" s="34" t="s">
        <v>4170</v>
      </c>
      <c r="Z664" s="34" t="s">
        <v>4170</v>
      </c>
      <c r="AB664" s="34" t="s">
        <v>3187</v>
      </c>
      <c r="AD664" s="34" t="s">
        <v>3238</v>
      </c>
      <c r="AG664" s="34" t="s">
        <v>3312</v>
      </c>
      <c r="AH664" s="34" t="s">
        <v>1044</v>
      </c>
      <c r="AI664" s="34" t="s">
        <v>1044</v>
      </c>
      <c r="AJ664" s="34" t="s">
        <v>1044</v>
      </c>
      <c r="AK664" s="34" t="s">
        <v>1044</v>
      </c>
      <c r="AM664" s="34" t="s">
        <v>1044</v>
      </c>
      <c r="AN664" s="34" t="s">
        <v>3312</v>
      </c>
      <c r="AP664" s="34" t="s">
        <v>1044</v>
      </c>
      <c r="AY664" s="34" t="s">
        <v>3487</v>
      </c>
      <c r="BA664" s="34" t="s">
        <v>1044</v>
      </c>
      <c r="BB664" s="34" t="s">
        <v>3557</v>
      </c>
      <c r="BC664" s="34" t="s">
        <v>4170</v>
      </c>
      <c r="BD664" s="34" t="s">
        <v>4170</v>
      </c>
      <c r="BE664" s="34" t="s">
        <v>4170</v>
      </c>
      <c r="BF664" s="34" t="s">
        <v>4170</v>
      </c>
      <c r="BG664" s="34" t="s">
        <v>4170</v>
      </c>
      <c r="BH664" s="34" t="s">
        <v>4170</v>
      </c>
      <c r="BI664" s="34" t="s">
        <v>4881</v>
      </c>
      <c r="BJ664" s="34" t="s">
        <v>4170</v>
      </c>
      <c r="BR664" s="34" t="s">
        <v>1044</v>
      </c>
      <c r="BS664" s="34" t="s">
        <v>1044</v>
      </c>
      <c r="CR664" s="34" t="s">
        <v>3657</v>
      </c>
      <c r="CU664" s="34" t="s">
        <v>8351</v>
      </c>
      <c r="CV664" s="34" t="s">
        <v>6954</v>
      </c>
      <c r="CW664" s="34" t="s">
        <v>4226</v>
      </c>
      <c r="CX664" s="34" t="s">
        <v>4546</v>
      </c>
      <c r="CY664" s="34" t="s">
        <v>5449</v>
      </c>
      <c r="DA664" s="34" t="s">
        <v>4560</v>
      </c>
      <c r="DC664" s="34" t="s">
        <v>5096</v>
      </c>
      <c r="DF664" s="34" t="s">
        <v>5992</v>
      </c>
    </row>
    <row r="665" spans="1:110">
      <c r="A665" s="34" t="s">
        <v>6955</v>
      </c>
      <c r="B665" s="34" t="s">
        <v>4881</v>
      </c>
      <c r="C665" s="34">
        <v>29</v>
      </c>
      <c r="D665" s="34" t="s">
        <v>440</v>
      </c>
      <c r="E665" s="34" t="s">
        <v>4881</v>
      </c>
      <c r="F665" s="34" t="s">
        <v>4170</v>
      </c>
      <c r="G665" s="34" t="s">
        <v>4881</v>
      </c>
      <c r="H665" s="34" t="s">
        <v>4170</v>
      </c>
      <c r="I665" s="34" t="s">
        <v>4170</v>
      </c>
      <c r="J665" s="34" t="s">
        <v>4170</v>
      </c>
      <c r="K665" s="34" t="s">
        <v>4170</v>
      </c>
      <c r="L665" s="34" t="s">
        <v>4881</v>
      </c>
      <c r="M665" s="34" t="s">
        <v>1041</v>
      </c>
      <c r="N665" s="34" t="s">
        <v>3155</v>
      </c>
      <c r="O665" s="34" t="s">
        <v>4881</v>
      </c>
      <c r="P665" s="34" t="s">
        <v>4170</v>
      </c>
      <c r="Q665" s="34" t="s">
        <v>4170</v>
      </c>
      <c r="R665" s="34" t="s">
        <v>4170</v>
      </c>
      <c r="S665" s="34" t="s">
        <v>4170</v>
      </c>
      <c r="T665" s="34" t="s">
        <v>4170</v>
      </c>
      <c r="U665" s="34" t="s">
        <v>4170</v>
      </c>
      <c r="V665" s="34" t="s">
        <v>4170</v>
      </c>
      <c r="W665" s="34" t="s">
        <v>4170</v>
      </c>
      <c r="X665" s="34" t="s">
        <v>4170</v>
      </c>
      <c r="Y665" s="34" t="s">
        <v>4170</v>
      </c>
      <c r="Z665" s="34" t="s">
        <v>4170</v>
      </c>
      <c r="AB665" s="34" t="s">
        <v>3187</v>
      </c>
      <c r="AD665" s="34" t="s">
        <v>3247</v>
      </c>
      <c r="AE665" s="34" t="s">
        <v>3253</v>
      </c>
      <c r="AG665" s="34" t="s">
        <v>3300</v>
      </c>
      <c r="AH665" s="34" t="s">
        <v>1044</v>
      </c>
      <c r="AI665" s="34" t="s">
        <v>1044</v>
      </c>
      <c r="AJ665" s="34" t="s">
        <v>1044</v>
      </c>
      <c r="AK665" s="34" t="s">
        <v>1044</v>
      </c>
      <c r="AM665" s="34" t="s">
        <v>1041</v>
      </c>
      <c r="AP665" s="34" t="s">
        <v>1041</v>
      </c>
      <c r="AY665" s="34" t="s">
        <v>3508</v>
      </c>
      <c r="BA665" s="34" t="s">
        <v>1044</v>
      </c>
      <c r="BB665" s="34" t="s">
        <v>3557</v>
      </c>
      <c r="BC665" s="34" t="s">
        <v>4170</v>
      </c>
      <c r="BD665" s="34" t="s">
        <v>4170</v>
      </c>
      <c r="BE665" s="34" t="s">
        <v>4170</v>
      </c>
      <c r="BF665" s="34" t="s">
        <v>4170</v>
      </c>
      <c r="BG665" s="34" t="s">
        <v>4170</v>
      </c>
      <c r="BH665" s="34" t="s">
        <v>4170</v>
      </c>
      <c r="BI665" s="34" t="s">
        <v>4881</v>
      </c>
      <c r="BJ665" s="34" t="s">
        <v>4170</v>
      </c>
      <c r="BR665" s="34" t="s">
        <v>1044</v>
      </c>
      <c r="BS665" s="34" t="s">
        <v>1044</v>
      </c>
      <c r="CR665" s="34" t="s">
        <v>3657</v>
      </c>
      <c r="CU665" s="34" t="s">
        <v>8352</v>
      </c>
      <c r="CV665" s="34" t="s">
        <v>6956</v>
      </c>
      <c r="CW665" s="34" t="s">
        <v>4226</v>
      </c>
      <c r="CX665" s="34" t="s">
        <v>4539</v>
      </c>
      <c r="CY665" s="34" t="s">
        <v>5446</v>
      </c>
      <c r="CZ665" s="34" t="s">
        <v>3302</v>
      </c>
      <c r="DA665" s="34" t="s">
        <v>3302</v>
      </c>
      <c r="DC665" s="34" t="s">
        <v>5096</v>
      </c>
      <c r="DD665" s="34" t="s">
        <v>6186</v>
      </c>
      <c r="DF665" s="34" t="s">
        <v>5993</v>
      </c>
    </row>
    <row r="666" spans="1:110">
      <c r="A666" s="34" t="s">
        <v>6955</v>
      </c>
      <c r="B666" s="34" t="s">
        <v>4609</v>
      </c>
      <c r="C666" s="34">
        <v>5</v>
      </c>
      <c r="D666" s="34" t="s">
        <v>442</v>
      </c>
      <c r="E666" s="34" t="s">
        <v>4170</v>
      </c>
      <c r="F666" s="34" t="s">
        <v>4881</v>
      </c>
      <c r="G666" s="34" t="s">
        <v>4170</v>
      </c>
      <c r="H666" s="34" t="s">
        <v>4170</v>
      </c>
      <c r="I666" s="34" t="s">
        <v>4170</v>
      </c>
      <c r="J666" s="34" t="s">
        <v>4881</v>
      </c>
      <c r="K666" s="34" t="s">
        <v>4170</v>
      </c>
      <c r="L666" s="34" t="s">
        <v>4170</v>
      </c>
      <c r="N666" s="34" t="s">
        <v>3155</v>
      </c>
      <c r="O666" s="34" t="s">
        <v>4881</v>
      </c>
      <c r="P666" s="34" t="s">
        <v>4170</v>
      </c>
      <c r="Q666" s="34" t="s">
        <v>4170</v>
      </c>
      <c r="R666" s="34" t="s">
        <v>4170</v>
      </c>
      <c r="S666" s="34" t="s">
        <v>4170</v>
      </c>
      <c r="T666" s="34" t="s">
        <v>4170</v>
      </c>
      <c r="U666" s="34" t="s">
        <v>4170</v>
      </c>
      <c r="V666" s="34" t="s">
        <v>4170</v>
      </c>
      <c r="W666" s="34" t="s">
        <v>4170</v>
      </c>
      <c r="X666" s="34" t="s">
        <v>4170</v>
      </c>
      <c r="Y666" s="34" t="s">
        <v>4170</v>
      </c>
      <c r="Z666" s="34" t="s">
        <v>4170</v>
      </c>
      <c r="AB666" s="34" t="s">
        <v>3187</v>
      </c>
      <c r="AE666" s="34" t="s">
        <v>3256</v>
      </c>
      <c r="BB666" s="34" t="s">
        <v>3557</v>
      </c>
      <c r="BC666" s="34" t="s">
        <v>4170</v>
      </c>
      <c r="BD666" s="34" t="s">
        <v>4170</v>
      </c>
      <c r="BE666" s="34" t="s">
        <v>4170</v>
      </c>
      <c r="BF666" s="34" t="s">
        <v>4170</v>
      </c>
      <c r="BG666" s="34" t="s">
        <v>4170</v>
      </c>
      <c r="BH666" s="34" t="s">
        <v>4170</v>
      </c>
      <c r="BI666" s="34" t="s">
        <v>4881</v>
      </c>
      <c r="BJ666" s="34" t="s">
        <v>4170</v>
      </c>
      <c r="BR666" s="34" t="s">
        <v>1044</v>
      </c>
      <c r="BS666" s="34" t="s">
        <v>1044</v>
      </c>
      <c r="CR666" s="34" t="s">
        <v>3657</v>
      </c>
      <c r="CU666" s="34" t="s">
        <v>8353</v>
      </c>
      <c r="CV666" s="34" t="s">
        <v>6956</v>
      </c>
      <c r="CW666" s="34" t="s">
        <v>4226</v>
      </c>
      <c r="CX666" s="34" t="s">
        <v>4608</v>
      </c>
      <c r="CY666" s="34" t="s">
        <v>5450</v>
      </c>
      <c r="DC666" s="34" t="s">
        <v>5096</v>
      </c>
      <c r="DE666" s="34" t="s">
        <v>4649</v>
      </c>
      <c r="DF666" s="34" t="s">
        <v>5993</v>
      </c>
    </row>
    <row r="667" spans="1:110">
      <c r="A667" s="34" t="s">
        <v>6957</v>
      </c>
      <c r="B667" s="34" t="s">
        <v>4881</v>
      </c>
      <c r="C667" s="34">
        <v>45</v>
      </c>
      <c r="D667" s="34" t="s">
        <v>440</v>
      </c>
      <c r="E667" s="34" t="s">
        <v>4881</v>
      </c>
      <c r="F667" s="34" t="s">
        <v>4170</v>
      </c>
      <c r="G667" s="34" t="s">
        <v>4881</v>
      </c>
      <c r="H667" s="34" t="s">
        <v>4170</v>
      </c>
      <c r="I667" s="34" t="s">
        <v>4170</v>
      </c>
      <c r="J667" s="34" t="s">
        <v>4170</v>
      </c>
      <c r="K667" s="34" t="s">
        <v>4170</v>
      </c>
      <c r="L667" s="34" t="s">
        <v>4881</v>
      </c>
      <c r="M667" s="34" t="s">
        <v>1041</v>
      </c>
      <c r="N667" s="34" t="s">
        <v>3155</v>
      </c>
      <c r="O667" s="34" t="s">
        <v>4881</v>
      </c>
      <c r="P667" s="34" t="s">
        <v>4170</v>
      </c>
      <c r="Q667" s="34" t="s">
        <v>4170</v>
      </c>
      <c r="R667" s="34" t="s">
        <v>4170</v>
      </c>
      <c r="S667" s="34" t="s">
        <v>4170</v>
      </c>
      <c r="T667" s="34" t="s">
        <v>4170</v>
      </c>
      <c r="U667" s="34" t="s">
        <v>4170</v>
      </c>
      <c r="V667" s="34" t="s">
        <v>4170</v>
      </c>
      <c r="W667" s="34" t="s">
        <v>4170</v>
      </c>
      <c r="X667" s="34" t="s">
        <v>4170</v>
      </c>
      <c r="Y667" s="34" t="s">
        <v>4170</v>
      </c>
      <c r="Z667" s="34" t="s">
        <v>4170</v>
      </c>
      <c r="AB667" s="34" t="s">
        <v>3187</v>
      </c>
      <c r="AD667" s="34" t="s">
        <v>3238</v>
      </c>
      <c r="AG667" s="34" t="s">
        <v>3309</v>
      </c>
      <c r="AH667" s="34" t="s">
        <v>1044</v>
      </c>
      <c r="AI667" s="34" t="s">
        <v>1044</v>
      </c>
      <c r="AJ667" s="34" t="s">
        <v>1044</v>
      </c>
      <c r="AK667" s="34" t="s">
        <v>1044</v>
      </c>
      <c r="AM667" s="34" t="s">
        <v>1044</v>
      </c>
      <c r="AN667" s="34" t="s">
        <v>3350</v>
      </c>
      <c r="AP667" s="34" t="s">
        <v>1044</v>
      </c>
      <c r="AY667" s="34" t="s">
        <v>3487</v>
      </c>
      <c r="BA667" s="34" t="s">
        <v>1044</v>
      </c>
      <c r="BB667" s="34" t="s">
        <v>3557</v>
      </c>
      <c r="BC667" s="34" t="s">
        <v>4170</v>
      </c>
      <c r="BD667" s="34" t="s">
        <v>4170</v>
      </c>
      <c r="BE667" s="34" t="s">
        <v>4170</v>
      </c>
      <c r="BF667" s="34" t="s">
        <v>4170</v>
      </c>
      <c r="BG667" s="34" t="s">
        <v>4170</v>
      </c>
      <c r="BH667" s="34" t="s">
        <v>4170</v>
      </c>
      <c r="BI667" s="34" t="s">
        <v>4881</v>
      </c>
      <c r="BJ667" s="34" t="s">
        <v>4170</v>
      </c>
      <c r="BR667" s="34" t="s">
        <v>1044</v>
      </c>
      <c r="BS667" s="34" t="s">
        <v>1044</v>
      </c>
      <c r="CR667" s="34" t="s">
        <v>3657</v>
      </c>
      <c r="CU667" s="34" t="s">
        <v>8354</v>
      </c>
      <c r="CV667" s="34" t="s">
        <v>6958</v>
      </c>
      <c r="CW667" s="34" t="s">
        <v>4226</v>
      </c>
      <c r="CX667" s="34" t="s">
        <v>4542</v>
      </c>
      <c r="CY667" s="34" t="s">
        <v>5447</v>
      </c>
      <c r="CZ667" s="34" t="s">
        <v>4560</v>
      </c>
      <c r="DA667" s="34" t="s">
        <v>4560</v>
      </c>
      <c r="DC667" s="34" t="s">
        <v>5096</v>
      </c>
      <c r="DF667" s="34" t="s">
        <v>5993</v>
      </c>
    </row>
    <row r="668" spans="1:110">
      <c r="A668" s="34" t="s">
        <v>6957</v>
      </c>
      <c r="B668" s="34" t="s">
        <v>4609</v>
      </c>
      <c r="C668" s="34">
        <v>3</v>
      </c>
      <c r="D668" s="34" t="s">
        <v>442</v>
      </c>
      <c r="E668" s="34" t="s">
        <v>4170</v>
      </c>
      <c r="F668" s="34" t="s">
        <v>4881</v>
      </c>
      <c r="G668" s="34" t="s">
        <v>4170</v>
      </c>
      <c r="H668" s="34" t="s">
        <v>4170</v>
      </c>
      <c r="I668" s="34" t="s">
        <v>4170</v>
      </c>
      <c r="J668" s="34" t="s">
        <v>4881</v>
      </c>
      <c r="K668" s="34" t="s">
        <v>4170</v>
      </c>
      <c r="L668" s="34" t="s">
        <v>4170</v>
      </c>
      <c r="N668" s="34" t="s">
        <v>3155</v>
      </c>
      <c r="O668" s="34" t="s">
        <v>4881</v>
      </c>
      <c r="P668" s="34" t="s">
        <v>4170</v>
      </c>
      <c r="Q668" s="34" t="s">
        <v>4170</v>
      </c>
      <c r="R668" s="34" t="s">
        <v>4170</v>
      </c>
      <c r="S668" s="34" t="s">
        <v>4170</v>
      </c>
      <c r="T668" s="34" t="s">
        <v>4170</v>
      </c>
      <c r="U668" s="34" t="s">
        <v>4170</v>
      </c>
      <c r="V668" s="34" t="s">
        <v>4170</v>
      </c>
      <c r="W668" s="34" t="s">
        <v>4170</v>
      </c>
      <c r="X668" s="34" t="s">
        <v>4170</v>
      </c>
      <c r="Y668" s="34" t="s">
        <v>4170</v>
      </c>
      <c r="Z668" s="34" t="s">
        <v>4170</v>
      </c>
      <c r="AB668" s="34" t="s">
        <v>3187</v>
      </c>
      <c r="AE668" s="34" t="s">
        <v>3256</v>
      </c>
      <c r="BR668" s="34" t="s">
        <v>1044</v>
      </c>
      <c r="BS668" s="34" t="s">
        <v>1044</v>
      </c>
      <c r="CR668" s="34" t="s">
        <v>3657</v>
      </c>
      <c r="CU668" s="34" t="s">
        <v>8355</v>
      </c>
      <c r="CV668" s="34" t="s">
        <v>6958</v>
      </c>
      <c r="CW668" s="34" t="s">
        <v>4226</v>
      </c>
      <c r="CX668" s="34" t="s">
        <v>4608</v>
      </c>
      <c r="CY668" s="34" t="s">
        <v>5450</v>
      </c>
      <c r="DE668" s="34" t="s">
        <v>4649</v>
      </c>
      <c r="DF668" s="34" t="s">
        <v>5993</v>
      </c>
    </row>
    <row r="669" spans="1:110">
      <c r="A669" s="34" t="s">
        <v>6957</v>
      </c>
      <c r="B669" s="34" t="s">
        <v>4848</v>
      </c>
      <c r="C669" s="34">
        <v>10</v>
      </c>
      <c r="D669" s="34" t="s">
        <v>440</v>
      </c>
      <c r="E669" s="34" t="s">
        <v>4881</v>
      </c>
      <c r="F669" s="34" t="s">
        <v>4170</v>
      </c>
      <c r="G669" s="34" t="s">
        <v>4170</v>
      </c>
      <c r="H669" s="34" t="s">
        <v>4170</v>
      </c>
      <c r="I669" s="34" t="s">
        <v>4881</v>
      </c>
      <c r="J669" s="34" t="s">
        <v>4170</v>
      </c>
      <c r="K669" s="34" t="s">
        <v>4170</v>
      </c>
      <c r="L669" s="34" t="s">
        <v>4881</v>
      </c>
      <c r="N669" s="34" t="s">
        <v>3155</v>
      </c>
      <c r="O669" s="34" t="s">
        <v>4881</v>
      </c>
      <c r="P669" s="34" t="s">
        <v>4170</v>
      </c>
      <c r="Q669" s="34" t="s">
        <v>4170</v>
      </c>
      <c r="R669" s="34" t="s">
        <v>4170</v>
      </c>
      <c r="S669" s="34" t="s">
        <v>4170</v>
      </c>
      <c r="T669" s="34" t="s">
        <v>4170</v>
      </c>
      <c r="U669" s="34" t="s">
        <v>4170</v>
      </c>
      <c r="V669" s="34" t="s">
        <v>4170</v>
      </c>
      <c r="W669" s="34" t="s">
        <v>4170</v>
      </c>
      <c r="X669" s="34" t="s">
        <v>4170</v>
      </c>
      <c r="Y669" s="34" t="s">
        <v>4170</v>
      </c>
      <c r="Z669" s="34" t="s">
        <v>4170</v>
      </c>
      <c r="AB669" s="34" t="s">
        <v>3187</v>
      </c>
      <c r="AE669" s="34" t="s">
        <v>3259</v>
      </c>
      <c r="BB669" s="34" t="s">
        <v>3557</v>
      </c>
      <c r="BC669" s="34" t="s">
        <v>4170</v>
      </c>
      <c r="BD669" s="34" t="s">
        <v>4170</v>
      </c>
      <c r="BE669" s="34" t="s">
        <v>4170</v>
      </c>
      <c r="BF669" s="34" t="s">
        <v>4170</v>
      </c>
      <c r="BG669" s="34" t="s">
        <v>4170</v>
      </c>
      <c r="BH669" s="34" t="s">
        <v>4170</v>
      </c>
      <c r="BI669" s="34" t="s">
        <v>4881</v>
      </c>
      <c r="BJ669" s="34" t="s">
        <v>4170</v>
      </c>
      <c r="BR669" s="34" t="s">
        <v>1044</v>
      </c>
      <c r="BS669" s="34" t="s">
        <v>1044</v>
      </c>
      <c r="CR669" s="34" t="s">
        <v>3657</v>
      </c>
      <c r="CU669" s="34" t="s">
        <v>8356</v>
      </c>
      <c r="CV669" s="34" t="s">
        <v>6958</v>
      </c>
      <c r="CW669" s="34" t="s">
        <v>4226</v>
      </c>
      <c r="CX669" s="34" t="s">
        <v>4619</v>
      </c>
      <c r="CY669" s="34" t="s">
        <v>5448</v>
      </c>
      <c r="DC669" s="34" t="s">
        <v>5096</v>
      </c>
      <c r="DE669" s="34" t="s">
        <v>4649</v>
      </c>
      <c r="DF669" s="34" t="s">
        <v>5993</v>
      </c>
    </row>
    <row r="670" spans="1:110">
      <c r="A670" s="34" t="s">
        <v>6957</v>
      </c>
      <c r="B670" s="34" t="s">
        <v>4626</v>
      </c>
      <c r="C670" s="34">
        <v>20</v>
      </c>
      <c r="D670" s="34" t="s">
        <v>442</v>
      </c>
      <c r="E670" s="34" t="s">
        <v>4170</v>
      </c>
      <c r="F670" s="34" t="s">
        <v>4881</v>
      </c>
      <c r="G670" s="34" t="s">
        <v>4170</v>
      </c>
      <c r="H670" s="34" t="s">
        <v>4881</v>
      </c>
      <c r="I670" s="34" t="s">
        <v>4170</v>
      </c>
      <c r="J670" s="34" t="s">
        <v>4170</v>
      </c>
      <c r="K670" s="34" t="s">
        <v>4170</v>
      </c>
      <c r="L670" s="34" t="s">
        <v>4170</v>
      </c>
      <c r="M670" s="34" t="s">
        <v>1044</v>
      </c>
      <c r="N670" s="34" t="s">
        <v>3155</v>
      </c>
      <c r="O670" s="34" t="s">
        <v>4881</v>
      </c>
      <c r="P670" s="34" t="s">
        <v>4170</v>
      </c>
      <c r="Q670" s="34" t="s">
        <v>4170</v>
      </c>
      <c r="R670" s="34" t="s">
        <v>4170</v>
      </c>
      <c r="S670" s="34" t="s">
        <v>4170</v>
      </c>
      <c r="T670" s="34" t="s">
        <v>4170</v>
      </c>
      <c r="U670" s="34" t="s">
        <v>4170</v>
      </c>
      <c r="V670" s="34" t="s">
        <v>4170</v>
      </c>
      <c r="W670" s="34" t="s">
        <v>4170</v>
      </c>
      <c r="X670" s="34" t="s">
        <v>4170</v>
      </c>
      <c r="Y670" s="34" t="s">
        <v>4170</v>
      </c>
      <c r="Z670" s="34" t="s">
        <v>4170</v>
      </c>
      <c r="AB670" s="34" t="s">
        <v>3187</v>
      </c>
      <c r="AD670" s="34" t="s">
        <v>3232</v>
      </c>
      <c r="AE670" s="34" t="s">
        <v>3277</v>
      </c>
      <c r="AG670" s="34" t="s">
        <v>3306</v>
      </c>
      <c r="AH670" s="34" t="s">
        <v>1044</v>
      </c>
      <c r="AI670" s="34" t="s">
        <v>1044</v>
      </c>
      <c r="AJ670" s="34" t="s">
        <v>1044</v>
      </c>
      <c r="AK670" s="34" t="s">
        <v>1044</v>
      </c>
      <c r="AM670" s="34" t="s">
        <v>1044</v>
      </c>
      <c r="AN670" s="34" t="s">
        <v>3341</v>
      </c>
      <c r="AP670" s="34" t="s">
        <v>1044</v>
      </c>
      <c r="AY670" s="34" t="s">
        <v>3487</v>
      </c>
      <c r="BA670" s="34" t="s">
        <v>1044</v>
      </c>
      <c r="BB670" s="34" t="s">
        <v>3557</v>
      </c>
      <c r="BC670" s="34" t="s">
        <v>4170</v>
      </c>
      <c r="BD670" s="34" t="s">
        <v>4170</v>
      </c>
      <c r="BE670" s="34" t="s">
        <v>4170</v>
      </c>
      <c r="BF670" s="34" t="s">
        <v>4170</v>
      </c>
      <c r="BG670" s="34" t="s">
        <v>4170</v>
      </c>
      <c r="BH670" s="34" t="s">
        <v>4170</v>
      </c>
      <c r="BI670" s="34" t="s">
        <v>4881</v>
      </c>
      <c r="BJ670" s="34" t="s">
        <v>4170</v>
      </c>
      <c r="BR670" s="34" t="s">
        <v>1044</v>
      </c>
      <c r="BS670" s="34" t="s">
        <v>1044</v>
      </c>
      <c r="CR670" s="34" t="s">
        <v>3657</v>
      </c>
      <c r="CU670" s="34" t="s">
        <v>8357</v>
      </c>
      <c r="CV670" s="34" t="s">
        <v>6958</v>
      </c>
      <c r="CW670" s="34" t="s">
        <v>4226</v>
      </c>
      <c r="CX670" s="34" t="s">
        <v>4539</v>
      </c>
      <c r="CY670" s="34" t="s">
        <v>5452</v>
      </c>
      <c r="DA670" s="34" t="s">
        <v>4560</v>
      </c>
      <c r="DC670" s="34" t="s">
        <v>5096</v>
      </c>
      <c r="DD670" s="34" t="s">
        <v>6185</v>
      </c>
      <c r="DF670" s="34" t="s">
        <v>5993</v>
      </c>
    </row>
    <row r="671" spans="1:110">
      <c r="A671" s="34" t="s">
        <v>6957</v>
      </c>
      <c r="B671" s="34" t="s">
        <v>4628</v>
      </c>
      <c r="C671" s="34">
        <v>26</v>
      </c>
      <c r="D671" s="34" t="s">
        <v>440</v>
      </c>
      <c r="E671" s="34" t="s">
        <v>4881</v>
      </c>
      <c r="F671" s="34" t="s">
        <v>4170</v>
      </c>
      <c r="G671" s="34" t="s">
        <v>4881</v>
      </c>
      <c r="H671" s="34" t="s">
        <v>4170</v>
      </c>
      <c r="I671" s="34" t="s">
        <v>4170</v>
      </c>
      <c r="J671" s="34" t="s">
        <v>4170</v>
      </c>
      <c r="K671" s="34" t="s">
        <v>4170</v>
      </c>
      <c r="L671" s="34" t="s">
        <v>4881</v>
      </c>
      <c r="M671" s="34" t="s">
        <v>1041</v>
      </c>
      <c r="N671" s="34" t="s">
        <v>3155</v>
      </c>
      <c r="O671" s="34" t="s">
        <v>4881</v>
      </c>
      <c r="P671" s="34" t="s">
        <v>4170</v>
      </c>
      <c r="Q671" s="34" t="s">
        <v>4170</v>
      </c>
      <c r="R671" s="34" t="s">
        <v>4170</v>
      </c>
      <c r="S671" s="34" t="s">
        <v>4170</v>
      </c>
      <c r="T671" s="34" t="s">
        <v>4170</v>
      </c>
      <c r="U671" s="34" t="s">
        <v>4170</v>
      </c>
      <c r="V671" s="34" t="s">
        <v>4170</v>
      </c>
      <c r="W671" s="34" t="s">
        <v>4170</v>
      </c>
      <c r="X671" s="34" t="s">
        <v>4170</v>
      </c>
      <c r="Y671" s="34" t="s">
        <v>4170</v>
      </c>
      <c r="Z671" s="34" t="s">
        <v>4170</v>
      </c>
      <c r="AB671" s="34" t="s">
        <v>3187</v>
      </c>
      <c r="AD671" s="34" t="s">
        <v>3241</v>
      </c>
      <c r="AE671" s="34" t="s">
        <v>3253</v>
      </c>
      <c r="AG671" s="34" t="s">
        <v>3291</v>
      </c>
      <c r="AH671" s="34" t="s">
        <v>1041</v>
      </c>
      <c r="AI671" s="34" t="s">
        <v>1044</v>
      </c>
      <c r="AJ671" s="34" t="s">
        <v>1044</v>
      </c>
      <c r="AQ671" s="34" t="s">
        <v>3384</v>
      </c>
      <c r="AS671" s="34" t="s">
        <v>3409</v>
      </c>
      <c r="AU671" s="34" t="s">
        <v>3435</v>
      </c>
      <c r="AV671" s="34" t="s">
        <v>154</v>
      </c>
      <c r="AW671" s="34" t="s">
        <v>3461</v>
      </c>
      <c r="AX671" s="34" t="s">
        <v>3476</v>
      </c>
      <c r="AY671" s="34" t="s">
        <v>3487</v>
      </c>
      <c r="BB671" s="34" t="s">
        <v>3557</v>
      </c>
      <c r="BC671" s="34" t="s">
        <v>4170</v>
      </c>
      <c r="BD671" s="34" t="s">
        <v>4170</v>
      </c>
      <c r="BE671" s="34" t="s">
        <v>4170</v>
      </c>
      <c r="BF671" s="34" t="s">
        <v>4170</v>
      </c>
      <c r="BG671" s="34" t="s">
        <v>4170</v>
      </c>
      <c r="BH671" s="34" t="s">
        <v>4170</v>
      </c>
      <c r="BI671" s="34" t="s">
        <v>4881</v>
      </c>
      <c r="BJ671" s="34" t="s">
        <v>4170</v>
      </c>
      <c r="BR671" s="34" t="s">
        <v>1044</v>
      </c>
      <c r="BS671" s="34" t="s">
        <v>1044</v>
      </c>
      <c r="CR671" s="34" t="s">
        <v>3657</v>
      </c>
      <c r="CU671" s="34" t="s">
        <v>8358</v>
      </c>
      <c r="CV671" s="34" t="s">
        <v>6958</v>
      </c>
      <c r="CW671" s="34" t="s">
        <v>4226</v>
      </c>
      <c r="CX671" s="34" t="s">
        <v>4539</v>
      </c>
      <c r="CY671" s="34" t="s">
        <v>5446</v>
      </c>
      <c r="DA671" s="34" t="s">
        <v>4556</v>
      </c>
      <c r="DC671" s="34" t="s">
        <v>5096</v>
      </c>
      <c r="DD671" s="34" t="s">
        <v>6185</v>
      </c>
      <c r="DF671" s="34" t="s">
        <v>5993</v>
      </c>
    </row>
    <row r="672" spans="1:110">
      <c r="A672" s="34" t="s">
        <v>6957</v>
      </c>
      <c r="B672" s="34" t="s">
        <v>5326</v>
      </c>
      <c r="C672" s="34">
        <v>29</v>
      </c>
      <c r="D672" s="34" t="s">
        <v>442</v>
      </c>
      <c r="E672" s="34" t="s">
        <v>4170</v>
      </c>
      <c r="F672" s="34" t="s">
        <v>4881</v>
      </c>
      <c r="G672" s="34" t="s">
        <v>4170</v>
      </c>
      <c r="H672" s="34" t="s">
        <v>4881</v>
      </c>
      <c r="I672" s="34" t="s">
        <v>4170</v>
      </c>
      <c r="J672" s="34" t="s">
        <v>4170</v>
      </c>
      <c r="K672" s="34" t="s">
        <v>4170</v>
      </c>
      <c r="L672" s="34" t="s">
        <v>4170</v>
      </c>
      <c r="M672" s="34" t="s">
        <v>1041</v>
      </c>
      <c r="N672" s="34" t="s">
        <v>3155</v>
      </c>
      <c r="O672" s="34" t="s">
        <v>4881</v>
      </c>
      <c r="P672" s="34" t="s">
        <v>4170</v>
      </c>
      <c r="Q672" s="34" t="s">
        <v>4170</v>
      </c>
      <c r="R672" s="34" t="s">
        <v>4170</v>
      </c>
      <c r="S672" s="34" t="s">
        <v>4170</v>
      </c>
      <c r="T672" s="34" t="s">
        <v>4170</v>
      </c>
      <c r="U672" s="34" t="s">
        <v>4170</v>
      </c>
      <c r="V672" s="34" t="s">
        <v>4170</v>
      </c>
      <c r="W672" s="34" t="s">
        <v>4170</v>
      </c>
      <c r="X672" s="34" t="s">
        <v>4170</v>
      </c>
      <c r="Y672" s="34" t="s">
        <v>4170</v>
      </c>
      <c r="Z672" s="34" t="s">
        <v>4170</v>
      </c>
      <c r="AB672" s="34" t="s">
        <v>3187</v>
      </c>
      <c r="AD672" s="34" t="s">
        <v>3238</v>
      </c>
      <c r="AE672" s="34" t="s">
        <v>3253</v>
      </c>
      <c r="AG672" s="34" t="s">
        <v>3300</v>
      </c>
      <c r="AH672" s="34" t="s">
        <v>1044</v>
      </c>
      <c r="AI672" s="34" t="s">
        <v>1044</v>
      </c>
      <c r="AJ672" s="34" t="s">
        <v>1044</v>
      </c>
      <c r="AK672" s="34" t="s">
        <v>1044</v>
      </c>
      <c r="AM672" s="34" t="s">
        <v>1041</v>
      </c>
      <c r="AP672" s="34" t="s">
        <v>1041</v>
      </c>
      <c r="AY672" s="34" t="s">
        <v>3253</v>
      </c>
      <c r="BA672" s="34" t="s">
        <v>1044</v>
      </c>
      <c r="BB672" s="34" t="s">
        <v>3557</v>
      </c>
      <c r="BC672" s="34" t="s">
        <v>4170</v>
      </c>
      <c r="BD672" s="34" t="s">
        <v>4170</v>
      </c>
      <c r="BE672" s="34" t="s">
        <v>4170</v>
      </c>
      <c r="BF672" s="34" t="s">
        <v>4170</v>
      </c>
      <c r="BG672" s="34" t="s">
        <v>4170</v>
      </c>
      <c r="BH672" s="34" t="s">
        <v>4170</v>
      </c>
      <c r="BI672" s="34" t="s">
        <v>4881</v>
      </c>
      <c r="BJ672" s="34" t="s">
        <v>4170</v>
      </c>
      <c r="BR672" s="34" t="s">
        <v>1044</v>
      </c>
      <c r="BS672" s="34" t="s">
        <v>1044</v>
      </c>
      <c r="CR672" s="34" t="s">
        <v>3657</v>
      </c>
      <c r="CU672" s="34" t="s">
        <v>8359</v>
      </c>
      <c r="CV672" s="34" t="s">
        <v>6958</v>
      </c>
      <c r="CW672" s="34" t="s">
        <v>4226</v>
      </c>
      <c r="CX672" s="34" t="s">
        <v>4539</v>
      </c>
      <c r="CY672" s="34" t="s">
        <v>5452</v>
      </c>
      <c r="DA672" s="34" t="s">
        <v>3302</v>
      </c>
      <c r="DC672" s="34" t="s">
        <v>5096</v>
      </c>
      <c r="DD672" s="34" t="s">
        <v>6186</v>
      </c>
      <c r="DF672" s="34" t="s">
        <v>5993</v>
      </c>
    </row>
    <row r="673" spans="1:110">
      <c r="A673" s="34" t="s">
        <v>6957</v>
      </c>
      <c r="B673" s="34" t="s">
        <v>4882</v>
      </c>
      <c r="C673" s="34">
        <v>51</v>
      </c>
      <c r="D673" s="34" t="s">
        <v>442</v>
      </c>
      <c r="E673" s="34" t="s">
        <v>4170</v>
      </c>
      <c r="F673" s="34" t="s">
        <v>4881</v>
      </c>
      <c r="G673" s="34" t="s">
        <v>4170</v>
      </c>
      <c r="H673" s="34" t="s">
        <v>4881</v>
      </c>
      <c r="I673" s="34" t="s">
        <v>4170</v>
      </c>
      <c r="J673" s="34" t="s">
        <v>4170</v>
      </c>
      <c r="K673" s="34" t="s">
        <v>4170</v>
      </c>
      <c r="L673" s="34" t="s">
        <v>4170</v>
      </c>
      <c r="M673" s="34" t="s">
        <v>1041</v>
      </c>
      <c r="N673" s="34" t="s">
        <v>3155</v>
      </c>
      <c r="O673" s="34" t="s">
        <v>4881</v>
      </c>
      <c r="P673" s="34" t="s">
        <v>4170</v>
      </c>
      <c r="Q673" s="34" t="s">
        <v>4170</v>
      </c>
      <c r="R673" s="34" t="s">
        <v>4170</v>
      </c>
      <c r="S673" s="34" t="s">
        <v>4170</v>
      </c>
      <c r="T673" s="34" t="s">
        <v>4170</v>
      </c>
      <c r="U673" s="34" t="s">
        <v>4170</v>
      </c>
      <c r="V673" s="34" t="s">
        <v>4170</v>
      </c>
      <c r="W673" s="34" t="s">
        <v>4170</v>
      </c>
      <c r="X673" s="34" t="s">
        <v>4170</v>
      </c>
      <c r="Y673" s="34" t="s">
        <v>4170</v>
      </c>
      <c r="Z673" s="34" t="s">
        <v>4170</v>
      </c>
      <c r="AB673" s="34" t="s">
        <v>3187</v>
      </c>
      <c r="AD673" s="34" t="s">
        <v>3238</v>
      </c>
      <c r="AG673" s="34" t="s">
        <v>3303</v>
      </c>
      <c r="AH673" s="34" t="s">
        <v>1044</v>
      </c>
      <c r="AI673" s="34" t="s">
        <v>1044</v>
      </c>
      <c r="AJ673" s="34" t="s">
        <v>1044</v>
      </c>
      <c r="AK673" s="34" t="s">
        <v>1044</v>
      </c>
      <c r="AM673" s="34" t="s">
        <v>1044</v>
      </c>
      <c r="AN673" s="34" t="s">
        <v>3350</v>
      </c>
      <c r="AP673" s="34" t="s">
        <v>1044</v>
      </c>
      <c r="AY673" s="34" t="s">
        <v>3487</v>
      </c>
      <c r="BA673" s="34" t="s">
        <v>1044</v>
      </c>
      <c r="BB673" s="34" t="s">
        <v>3557</v>
      </c>
      <c r="BC673" s="34" t="s">
        <v>4170</v>
      </c>
      <c r="BD673" s="34" t="s">
        <v>4170</v>
      </c>
      <c r="BE673" s="34" t="s">
        <v>4170</v>
      </c>
      <c r="BF673" s="34" t="s">
        <v>4170</v>
      </c>
      <c r="BG673" s="34" t="s">
        <v>4170</v>
      </c>
      <c r="BH673" s="34" t="s">
        <v>4170</v>
      </c>
      <c r="BI673" s="34" t="s">
        <v>4881</v>
      </c>
      <c r="BJ673" s="34" t="s">
        <v>4170</v>
      </c>
      <c r="BR673" s="34" t="s">
        <v>1044</v>
      </c>
      <c r="BS673" s="34" t="s">
        <v>1044</v>
      </c>
      <c r="CR673" s="34" t="s">
        <v>3657</v>
      </c>
      <c r="CU673" s="34" t="s">
        <v>8360</v>
      </c>
      <c r="CV673" s="34" t="s">
        <v>6958</v>
      </c>
      <c r="CW673" s="34" t="s">
        <v>4226</v>
      </c>
      <c r="CX673" s="34" t="s">
        <v>4542</v>
      </c>
      <c r="CY673" s="34" t="s">
        <v>5453</v>
      </c>
      <c r="DA673" s="34" t="s">
        <v>4560</v>
      </c>
      <c r="DC673" s="34" t="s">
        <v>5096</v>
      </c>
      <c r="DF673" s="34" t="s">
        <v>5993</v>
      </c>
    </row>
    <row r="674" spans="1:110">
      <c r="A674" s="34" t="s">
        <v>6959</v>
      </c>
      <c r="B674" s="34" t="s">
        <v>4881</v>
      </c>
      <c r="C674" s="34">
        <v>25</v>
      </c>
      <c r="D674" s="34" t="s">
        <v>440</v>
      </c>
      <c r="E674" s="34" t="s">
        <v>4881</v>
      </c>
      <c r="F674" s="34" t="s">
        <v>4170</v>
      </c>
      <c r="G674" s="34" t="s">
        <v>4881</v>
      </c>
      <c r="H674" s="34" t="s">
        <v>4170</v>
      </c>
      <c r="I674" s="34" t="s">
        <v>4170</v>
      </c>
      <c r="J674" s="34" t="s">
        <v>4170</v>
      </c>
      <c r="K674" s="34" t="s">
        <v>4170</v>
      </c>
      <c r="L674" s="34" t="s">
        <v>4881</v>
      </c>
      <c r="M674" s="34" t="s">
        <v>1041</v>
      </c>
      <c r="N674" s="34" t="s">
        <v>3155</v>
      </c>
      <c r="O674" s="34" t="s">
        <v>4881</v>
      </c>
      <c r="P674" s="34" t="s">
        <v>4170</v>
      </c>
      <c r="Q674" s="34" t="s">
        <v>4170</v>
      </c>
      <c r="R674" s="34" t="s">
        <v>4170</v>
      </c>
      <c r="S674" s="34" t="s">
        <v>4170</v>
      </c>
      <c r="T674" s="34" t="s">
        <v>4170</v>
      </c>
      <c r="U674" s="34" t="s">
        <v>4170</v>
      </c>
      <c r="V674" s="34" t="s">
        <v>4170</v>
      </c>
      <c r="W674" s="34" t="s">
        <v>4170</v>
      </c>
      <c r="X674" s="34" t="s">
        <v>4170</v>
      </c>
      <c r="Y674" s="34" t="s">
        <v>4170</v>
      </c>
      <c r="Z674" s="34" t="s">
        <v>4170</v>
      </c>
      <c r="AB674" s="34" t="s">
        <v>3187</v>
      </c>
      <c r="AD674" s="34" t="s">
        <v>3247</v>
      </c>
      <c r="AE674" s="34" t="s">
        <v>3253</v>
      </c>
      <c r="AG674" s="34" t="s">
        <v>3300</v>
      </c>
      <c r="AH674" s="34" t="s">
        <v>1044</v>
      </c>
      <c r="AI674" s="34" t="s">
        <v>1044</v>
      </c>
      <c r="AJ674" s="34" t="s">
        <v>1044</v>
      </c>
      <c r="AK674" s="34" t="s">
        <v>1044</v>
      </c>
      <c r="AM674" s="34" t="s">
        <v>1041</v>
      </c>
      <c r="AP674" s="34" t="s">
        <v>1041</v>
      </c>
      <c r="AY674" s="34" t="s">
        <v>3493</v>
      </c>
      <c r="BA674" s="34" t="s">
        <v>1044</v>
      </c>
      <c r="BB674" s="34" t="s">
        <v>3557</v>
      </c>
      <c r="BC674" s="34" t="s">
        <v>4170</v>
      </c>
      <c r="BD674" s="34" t="s">
        <v>4170</v>
      </c>
      <c r="BE674" s="34" t="s">
        <v>4170</v>
      </c>
      <c r="BF674" s="34" t="s">
        <v>4170</v>
      </c>
      <c r="BG674" s="34" t="s">
        <v>4170</v>
      </c>
      <c r="BH674" s="34" t="s">
        <v>4170</v>
      </c>
      <c r="BI674" s="34" t="s">
        <v>4881</v>
      </c>
      <c r="BJ674" s="34" t="s">
        <v>4170</v>
      </c>
      <c r="BR674" s="34" t="s">
        <v>1044</v>
      </c>
      <c r="BS674" s="34" t="s">
        <v>1044</v>
      </c>
      <c r="CR674" s="34" t="s">
        <v>3657</v>
      </c>
      <c r="CU674" s="34" t="s">
        <v>8361</v>
      </c>
      <c r="CV674" s="34" t="s">
        <v>6960</v>
      </c>
      <c r="CW674" s="34" t="s">
        <v>4226</v>
      </c>
      <c r="CX674" s="34" t="s">
        <v>4539</v>
      </c>
      <c r="CY674" s="34" t="s">
        <v>5446</v>
      </c>
      <c r="CZ674" s="34" t="s">
        <v>3302</v>
      </c>
      <c r="DA674" s="34" t="s">
        <v>3302</v>
      </c>
      <c r="DC674" s="34" t="s">
        <v>5096</v>
      </c>
      <c r="DD674" s="34" t="s">
        <v>6186</v>
      </c>
    </row>
    <row r="675" spans="1:110">
      <c r="A675" s="34" t="s">
        <v>6961</v>
      </c>
      <c r="B675" s="34" t="s">
        <v>4881</v>
      </c>
      <c r="C675" s="34">
        <v>35</v>
      </c>
      <c r="D675" s="34" t="s">
        <v>440</v>
      </c>
      <c r="E675" s="34" t="s">
        <v>4881</v>
      </c>
      <c r="F675" s="34" t="s">
        <v>4170</v>
      </c>
      <c r="G675" s="34" t="s">
        <v>4881</v>
      </c>
      <c r="H675" s="34" t="s">
        <v>4170</v>
      </c>
      <c r="I675" s="34" t="s">
        <v>4170</v>
      </c>
      <c r="J675" s="34" t="s">
        <v>4170</v>
      </c>
      <c r="K675" s="34" t="s">
        <v>4170</v>
      </c>
      <c r="L675" s="34" t="s">
        <v>4881</v>
      </c>
      <c r="M675" s="34" t="s">
        <v>1041</v>
      </c>
      <c r="N675" s="34" t="s">
        <v>3155</v>
      </c>
      <c r="O675" s="34" t="s">
        <v>4881</v>
      </c>
      <c r="P675" s="34" t="s">
        <v>4170</v>
      </c>
      <c r="Q675" s="34" t="s">
        <v>4170</v>
      </c>
      <c r="R675" s="34" t="s">
        <v>4170</v>
      </c>
      <c r="S675" s="34" t="s">
        <v>4170</v>
      </c>
      <c r="T675" s="34" t="s">
        <v>4170</v>
      </c>
      <c r="U675" s="34" t="s">
        <v>4170</v>
      </c>
      <c r="V675" s="34" t="s">
        <v>4170</v>
      </c>
      <c r="W675" s="34" t="s">
        <v>4170</v>
      </c>
      <c r="X675" s="34" t="s">
        <v>4170</v>
      </c>
      <c r="Y675" s="34" t="s">
        <v>4170</v>
      </c>
      <c r="Z675" s="34" t="s">
        <v>4170</v>
      </c>
      <c r="AB675" s="34" t="s">
        <v>3187</v>
      </c>
      <c r="AD675" s="34" t="s">
        <v>3244</v>
      </c>
      <c r="AG675" s="34" t="s">
        <v>3291</v>
      </c>
      <c r="AH675" s="34" t="s">
        <v>1041</v>
      </c>
      <c r="AI675" s="34" t="s">
        <v>1044</v>
      </c>
      <c r="AJ675" s="34" t="s">
        <v>1044</v>
      </c>
      <c r="AQ675" s="34" t="s">
        <v>3384</v>
      </c>
      <c r="AS675" s="34" t="s">
        <v>3409</v>
      </c>
      <c r="AU675" s="34" t="s">
        <v>3435</v>
      </c>
      <c r="AV675" s="34" t="s">
        <v>154</v>
      </c>
      <c r="AW675" s="34" t="s">
        <v>3461</v>
      </c>
      <c r="AX675" s="34" t="s">
        <v>3476</v>
      </c>
      <c r="AY675" s="34" t="s">
        <v>3487</v>
      </c>
      <c r="BB675" s="34" t="s">
        <v>3557</v>
      </c>
      <c r="BC675" s="34" t="s">
        <v>4170</v>
      </c>
      <c r="BD675" s="34" t="s">
        <v>4170</v>
      </c>
      <c r="BE675" s="34" t="s">
        <v>4170</v>
      </c>
      <c r="BF675" s="34" t="s">
        <v>4170</v>
      </c>
      <c r="BG675" s="34" t="s">
        <v>4170</v>
      </c>
      <c r="BH675" s="34" t="s">
        <v>4170</v>
      </c>
      <c r="BI675" s="34" t="s">
        <v>4881</v>
      </c>
      <c r="BJ675" s="34" t="s">
        <v>4170</v>
      </c>
      <c r="BR675" s="34" t="s">
        <v>1044</v>
      </c>
      <c r="BS675" s="34" t="s">
        <v>1044</v>
      </c>
      <c r="CR675" s="34" t="s">
        <v>3657</v>
      </c>
      <c r="CU675" s="34" t="s">
        <v>8362</v>
      </c>
      <c r="CV675" s="34" t="s">
        <v>6962</v>
      </c>
      <c r="CW675" s="34" t="s">
        <v>4226</v>
      </c>
      <c r="CX675" s="34" t="s">
        <v>4542</v>
      </c>
      <c r="CY675" s="34" t="s">
        <v>5447</v>
      </c>
      <c r="CZ675" s="34" t="s">
        <v>4556</v>
      </c>
      <c r="DA675" s="34" t="s">
        <v>4556</v>
      </c>
      <c r="DC675" s="34" t="s">
        <v>5096</v>
      </c>
      <c r="DF675" s="34" t="s">
        <v>5992</v>
      </c>
    </row>
    <row r="676" spans="1:110">
      <c r="A676" s="34" t="s">
        <v>6961</v>
      </c>
      <c r="B676" s="34" t="s">
        <v>4609</v>
      </c>
      <c r="C676" s="34">
        <v>6</v>
      </c>
      <c r="D676" s="34" t="s">
        <v>440</v>
      </c>
      <c r="E676" s="34" t="s">
        <v>4881</v>
      </c>
      <c r="F676" s="34" t="s">
        <v>4170</v>
      </c>
      <c r="G676" s="34" t="s">
        <v>4170</v>
      </c>
      <c r="H676" s="34" t="s">
        <v>4170</v>
      </c>
      <c r="I676" s="34" t="s">
        <v>4881</v>
      </c>
      <c r="J676" s="34" t="s">
        <v>4170</v>
      </c>
      <c r="K676" s="34" t="s">
        <v>4170</v>
      </c>
      <c r="L676" s="34" t="s">
        <v>4170</v>
      </c>
      <c r="N676" s="34" t="s">
        <v>3155</v>
      </c>
      <c r="O676" s="34" t="s">
        <v>4881</v>
      </c>
      <c r="P676" s="34" t="s">
        <v>4170</v>
      </c>
      <c r="Q676" s="34" t="s">
        <v>4170</v>
      </c>
      <c r="R676" s="34" t="s">
        <v>4170</v>
      </c>
      <c r="S676" s="34" t="s">
        <v>4170</v>
      </c>
      <c r="T676" s="34" t="s">
        <v>4170</v>
      </c>
      <c r="U676" s="34" t="s">
        <v>4170</v>
      </c>
      <c r="V676" s="34" t="s">
        <v>4170</v>
      </c>
      <c r="W676" s="34" t="s">
        <v>4170</v>
      </c>
      <c r="X676" s="34" t="s">
        <v>4170</v>
      </c>
      <c r="Y676" s="34" t="s">
        <v>4170</v>
      </c>
      <c r="Z676" s="34" t="s">
        <v>4170</v>
      </c>
      <c r="AB676" s="34" t="s">
        <v>3187</v>
      </c>
      <c r="AE676" s="34" t="s">
        <v>3256</v>
      </c>
      <c r="BB676" s="34" t="s">
        <v>3557</v>
      </c>
      <c r="BC676" s="34" t="s">
        <v>4170</v>
      </c>
      <c r="BD676" s="34" t="s">
        <v>4170</v>
      </c>
      <c r="BE676" s="34" t="s">
        <v>4170</v>
      </c>
      <c r="BF676" s="34" t="s">
        <v>4170</v>
      </c>
      <c r="BG676" s="34" t="s">
        <v>4170</v>
      </c>
      <c r="BH676" s="34" t="s">
        <v>4170</v>
      </c>
      <c r="BI676" s="34" t="s">
        <v>4881</v>
      </c>
      <c r="BJ676" s="34" t="s">
        <v>4170</v>
      </c>
      <c r="BR676" s="34" t="s">
        <v>1044</v>
      </c>
      <c r="BS676" s="34" t="s">
        <v>1044</v>
      </c>
      <c r="CR676" s="34" t="s">
        <v>3657</v>
      </c>
      <c r="CU676" s="34" t="s">
        <v>8363</v>
      </c>
      <c r="CV676" s="34" t="s">
        <v>6962</v>
      </c>
      <c r="CW676" s="34" t="s">
        <v>4226</v>
      </c>
      <c r="CX676" s="34" t="s">
        <v>4619</v>
      </c>
      <c r="CY676" s="34" t="s">
        <v>5448</v>
      </c>
      <c r="DC676" s="34" t="s">
        <v>5096</v>
      </c>
      <c r="DE676" s="34" t="s">
        <v>4649</v>
      </c>
      <c r="DF676" s="34" t="s">
        <v>5992</v>
      </c>
    </row>
    <row r="677" spans="1:110">
      <c r="A677" s="34" t="s">
        <v>6963</v>
      </c>
      <c r="B677" s="34" t="s">
        <v>4881</v>
      </c>
      <c r="C677" s="34">
        <v>38</v>
      </c>
      <c r="D677" s="34" t="s">
        <v>442</v>
      </c>
      <c r="E677" s="34" t="s">
        <v>4170</v>
      </c>
      <c r="F677" s="34" t="s">
        <v>4881</v>
      </c>
      <c r="G677" s="34" t="s">
        <v>4170</v>
      </c>
      <c r="H677" s="34" t="s">
        <v>4881</v>
      </c>
      <c r="I677" s="34" t="s">
        <v>4170</v>
      </c>
      <c r="J677" s="34" t="s">
        <v>4170</v>
      </c>
      <c r="K677" s="34" t="s">
        <v>4170</v>
      </c>
      <c r="L677" s="34" t="s">
        <v>4170</v>
      </c>
      <c r="M677" s="34" t="s">
        <v>1041</v>
      </c>
      <c r="N677" s="34" t="s">
        <v>3155</v>
      </c>
      <c r="O677" s="34" t="s">
        <v>4881</v>
      </c>
      <c r="P677" s="34" t="s">
        <v>4170</v>
      </c>
      <c r="Q677" s="34" t="s">
        <v>4170</v>
      </c>
      <c r="R677" s="34" t="s">
        <v>4170</v>
      </c>
      <c r="S677" s="34" t="s">
        <v>4170</v>
      </c>
      <c r="T677" s="34" t="s">
        <v>4170</v>
      </c>
      <c r="U677" s="34" t="s">
        <v>4170</v>
      </c>
      <c r="V677" s="34" t="s">
        <v>4170</v>
      </c>
      <c r="W677" s="34" t="s">
        <v>4170</v>
      </c>
      <c r="X677" s="34" t="s">
        <v>4170</v>
      </c>
      <c r="Y677" s="34" t="s">
        <v>4170</v>
      </c>
      <c r="Z677" s="34" t="s">
        <v>4170</v>
      </c>
      <c r="AB677" s="34" t="s">
        <v>3187</v>
      </c>
      <c r="AD677" s="34" t="s">
        <v>3244</v>
      </c>
      <c r="AG677" s="34" t="s">
        <v>3297</v>
      </c>
      <c r="AH677" s="34" t="s">
        <v>1044</v>
      </c>
      <c r="AI677" s="34" t="s">
        <v>1044</v>
      </c>
      <c r="AJ677" s="34" t="s">
        <v>1044</v>
      </c>
      <c r="AK677" s="34" t="s">
        <v>1041</v>
      </c>
      <c r="AL677" s="34" t="s">
        <v>452</v>
      </c>
      <c r="AQ677" s="34" t="s">
        <v>3375</v>
      </c>
      <c r="AS677" s="34" t="s">
        <v>3423</v>
      </c>
      <c r="AU677" s="34" t="s">
        <v>3432</v>
      </c>
      <c r="AV677" s="34" t="s">
        <v>154</v>
      </c>
      <c r="AW677" s="34" t="s">
        <v>3467</v>
      </c>
      <c r="AX677" s="34" t="s">
        <v>3476</v>
      </c>
      <c r="AY677" s="34" t="s">
        <v>3253</v>
      </c>
      <c r="BB677" s="34" t="s">
        <v>3557</v>
      </c>
      <c r="BC677" s="34" t="s">
        <v>4170</v>
      </c>
      <c r="BD677" s="34" t="s">
        <v>4170</v>
      </c>
      <c r="BE677" s="34" t="s">
        <v>4170</v>
      </c>
      <c r="BF677" s="34" t="s">
        <v>4170</v>
      </c>
      <c r="BG677" s="34" t="s">
        <v>4170</v>
      </c>
      <c r="BH677" s="34" t="s">
        <v>4170</v>
      </c>
      <c r="BI677" s="34" t="s">
        <v>4881</v>
      </c>
      <c r="BJ677" s="34" t="s">
        <v>4170</v>
      </c>
      <c r="BR677" s="34" t="s">
        <v>1044</v>
      </c>
      <c r="BS677" s="34" t="s">
        <v>1044</v>
      </c>
      <c r="CR677" s="34" t="s">
        <v>3657</v>
      </c>
      <c r="CU677" s="34" t="s">
        <v>8364</v>
      </c>
      <c r="CV677" s="34" t="s">
        <v>6964</v>
      </c>
      <c r="CW677" s="34" t="s">
        <v>4226</v>
      </c>
      <c r="CX677" s="34" t="s">
        <v>4542</v>
      </c>
      <c r="CY677" s="34" t="s">
        <v>5453</v>
      </c>
      <c r="CZ677" s="34" t="s">
        <v>4556</v>
      </c>
      <c r="DA677" s="34" t="s">
        <v>4556</v>
      </c>
      <c r="DC677" s="34" t="s">
        <v>5096</v>
      </c>
    </row>
    <row r="678" spans="1:110">
      <c r="A678" s="34" t="s">
        <v>6965</v>
      </c>
      <c r="B678" s="34" t="s">
        <v>4881</v>
      </c>
      <c r="C678" s="34">
        <v>37</v>
      </c>
      <c r="D678" s="34" t="s">
        <v>440</v>
      </c>
      <c r="E678" s="34" t="s">
        <v>4881</v>
      </c>
      <c r="F678" s="34" t="s">
        <v>4170</v>
      </c>
      <c r="G678" s="34" t="s">
        <v>4881</v>
      </c>
      <c r="H678" s="34" t="s">
        <v>4170</v>
      </c>
      <c r="I678" s="34" t="s">
        <v>4170</v>
      </c>
      <c r="J678" s="34" t="s">
        <v>4170</v>
      </c>
      <c r="K678" s="34" t="s">
        <v>4170</v>
      </c>
      <c r="L678" s="34" t="s">
        <v>4881</v>
      </c>
      <c r="M678" s="34" t="s">
        <v>1041</v>
      </c>
      <c r="N678" s="34" t="s">
        <v>3155</v>
      </c>
      <c r="O678" s="34" t="s">
        <v>4881</v>
      </c>
      <c r="P678" s="34" t="s">
        <v>4170</v>
      </c>
      <c r="Q678" s="34" t="s">
        <v>4170</v>
      </c>
      <c r="R678" s="34" t="s">
        <v>4170</v>
      </c>
      <c r="S678" s="34" t="s">
        <v>4170</v>
      </c>
      <c r="T678" s="34" t="s">
        <v>4170</v>
      </c>
      <c r="U678" s="34" t="s">
        <v>4170</v>
      </c>
      <c r="V678" s="34" t="s">
        <v>4170</v>
      </c>
      <c r="W678" s="34" t="s">
        <v>4170</v>
      </c>
      <c r="X678" s="34" t="s">
        <v>4170</v>
      </c>
      <c r="Y678" s="34" t="s">
        <v>4170</v>
      </c>
      <c r="Z678" s="34" t="s">
        <v>4170</v>
      </c>
      <c r="AB678" s="34" t="s">
        <v>3187</v>
      </c>
      <c r="AD678" s="34" t="s">
        <v>3247</v>
      </c>
      <c r="AG678" s="34" t="s">
        <v>3309</v>
      </c>
      <c r="AH678" s="34" t="s">
        <v>1044</v>
      </c>
      <c r="AI678" s="34" t="s">
        <v>1044</v>
      </c>
      <c r="AJ678" s="34" t="s">
        <v>1044</v>
      </c>
      <c r="AK678" s="34" t="s">
        <v>1044</v>
      </c>
      <c r="AM678" s="34" t="s">
        <v>1044</v>
      </c>
      <c r="AN678" s="34" t="s">
        <v>3335</v>
      </c>
      <c r="AP678" s="34" t="s">
        <v>1044</v>
      </c>
      <c r="AY678" s="34" t="s">
        <v>3487</v>
      </c>
      <c r="BA678" s="34" t="s">
        <v>1044</v>
      </c>
      <c r="BB678" s="34" t="s">
        <v>3557</v>
      </c>
      <c r="BC678" s="34" t="s">
        <v>4170</v>
      </c>
      <c r="BD678" s="34" t="s">
        <v>4170</v>
      </c>
      <c r="BE678" s="34" t="s">
        <v>4170</v>
      </c>
      <c r="BF678" s="34" t="s">
        <v>4170</v>
      </c>
      <c r="BG678" s="34" t="s">
        <v>4170</v>
      </c>
      <c r="BH678" s="34" t="s">
        <v>4170</v>
      </c>
      <c r="BI678" s="34" t="s">
        <v>4881</v>
      </c>
      <c r="BJ678" s="34" t="s">
        <v>4170</v>
      </c>
      <c r="BR678" s="34" t="s">
        <v>1044</v>
      </c>
      <c r="BS678" s="34" t="s">
        <v>1044</v>
      </c>
      <c r="CR678" s="34" t="s">
        <v>3657</v>
      </c>
      <c r="CU678" s="34" t="s">
        <v>8365</v>
      </c>
      <c r="CV678" s="34" t="s">
        <v>6966</v>
      </c>
      <c r="CW678" s="34" t="s">
        <v>4226</v>
      </c>
      <c r="CX678" s="34" t="s">
        <v>4542</v>
      </c>
      <c r="CY678" s="34" t="s">
        <v>5447</v>
      </c>
      <c r="CZ678" s="34" t="s">
        <v>4560</v>
      </c>
      <c r="DA678" s="34" t="s">
        <v>4560</v>
      </c>
      <c r="DC678" s="34" t="s">
        <v>5096</v>
      </c>
    </row>
    <row r="679" spans="1:110">
      <c r="A679" s="34" t="s">
        <v>6965</v>
      </c>
      <c r="B679" s="34" t="s">
        <v>4609</v>
      </c>
      <c r="C679" s="34">
        <v>2</v>
      </c>
      <c r="D679" s="34" t="s">
        <v>442</v>
      </c>
      <c r="E679" s="34" t="s">
        <v>4170</v>
      </c>
      <c r="F679" s="34" t="s">
        <v>4881</v>
      </c>
      <c r="G679" s="34" t="s">
        <v>4170</v>
      </c>
      <c r="H679" s="34" t="s">
        <v>4170</v>
      </c>
      <c r="I679" s="34" t="s">
        <v>4170</v>
      </c>
      <c r="J679" s="34" t="s">
        <v>4881</v>
      </c>
      <c r="K679" s="34" t="s">
        <v>4170</v>
      </c>
      <c r="L679" s="34" t="s">
        <v>4170</v>
      </c>
      <c r="N679" s="34" t="s">
        <v>3155</v>
      </c>
      <c r="O679" s="34" t="s">
        <v>4881</v>
      </c>
      <c r="P679" s="34" t="s">
        <v>4170</v>
      </c>
      <c r="Q679" s="34" t="s">
        <v>4170</v>
      </c>
      <c r="R679" s="34" t="s">
        <v>4170</v>
      </c>
      <c r="S679" s="34" t="s">
        <v>4170</v>
      </c>
      <c r="T679" s="34" t="s">
        <v>4170</v>
      </c>
      <c r="U679" s="34" t="s">
        <v>4170</v>
      </c>
      <c r="V679" s="34" t="s">
        <v>4170</v>
      </c>
      <c r="W679" s="34" t="s">
        <v>4170</v>
      </c>
      <c r="X679" s="34" t="s">
        <v>4170</v>
      </c>
      <c r="Y679" s="34" t="s">
        <v>4170</v>
      </c>
      <c r="Z679" s="34" t="s">
        <v>4170</v>
      </c>
      <c r="AB679" s="34" t="s">
        <v>3187</v>
      </c>
      <c r="BR679" s="34" t="s">
        <v>1044</v>
      </c>
      <c r="BS679" s="34" t="s">
        <v>1044</v>
      </c>
      <c r="CR679" s="34" t="s">
        <v>3657</v>
      </c>
      <c r="CU679" s="34" t="s">
        <v>8366</v>
      </c>
      <c r="CV679" s="34" t="s">
        <v>6966</v>
      </c>
      <c r="CW679" s="34" t="s">
        <v>4226</v>
      </c>
      <c r="CX679" s="34" t="s">
        <v>4608</v>
      </c>
      <c r="CY679" s="34" t="s">
        <v>5450</v>
      </c>
    </row>
    <row r="680" spans="1:110">
      <c r="A680" s="34" t="s">
        <v>6965</v>
      </c>
      <c r="B680" s="34" t="s">
        <v>4848</v>
      </c>
      <c r="C680" s="34">
        <v>39</v>
      </c>
      <c r="D680" s="34" t="s">
        <v>442</v>
      </c>
      <c r="E680" s="34" t="s">
        <v>4170</v>
      </c>
      <c r="F680" s="34" t="s">
        <v>4881</v>
      </c>
      <c r="G680" s="34" t="s">
        <v>4170</v>
      </c>
      <c r="H680" s="34" t="s">
        <v>4881</v>
      </c>
      <c r="I680" s="34" t="s">
        <v>4170</v>
      </c>
      <c r="J680" s="34" t="s">
        <v>4170</v>
      </c>
      <c r="K680" s="34" t="s">
        <v>4170</v>
      </c>
      <c r="L680" s="34" t="s">
        <v>4170</v>
      </c>
      <c r="M680" s="34" t="s">
        <v>1041</v>
      </c>
      <c r="N680" s="34" t="s">
        <v>3155</v>
      </c>
      <c r="O680" s="34" t="s">
        <v>4881</v>
      </c>
      <c r="P680" s="34" t="s">
        <v>4170</v>
      </c>
      <c r="Q680" s="34" t="s">
        <v>4170</v>
      </c>
      <c r="R680" s="34" t="s">
        <v>4170</v>
      </c>
      <c r="S680" s="34" t="s">
        <v>4170</v>
      </c>
      <c r="T680" s="34" t="s">
        <v>4170</v>
      </c>
      <c r="U680" s="34" t="s">
        <v>4170</v>
      </c>
      <c r="V680" s="34" t="s">
        <v>4170</v>
      </c>
      <c r="W680" s="34" t="s">
        <v>4170</v>
      </c>
      <c r="X680" s="34" t="s">
        <v>4170</v>
      </c>
      <c r="Y680" s="34" t="s">
        <v>4170</v>
      </c>
      <c r="Z680" s="34" t="s">
        <v>4170</v>
      </c>
      <c r="AB680" s="34" t="s">
        <v>3187</v>
      </c>
      <c r="AD680" s="34" t="s">
        <v>3247</v>
      </c>
      <c r="AG680" s="34" t="s">
        <v>3291</v>
      </c>
      <c r="AH680" s="34" t="s">
        <v>1041</v>
      </c>
      <c r="AI680" s="34" t="s">
        <v>1044</v>
      </c>
      <c r="AJ680" s="34" t="s">
        <v>1044</v>
      </c>
      <c r="AQ680" s="34" t="s">
        <v>3375</v>
      </c>
      <c r="AS680" s="34" t="s">
        <v>3423</v>
      </c>
      <c r="AU680" s="34" t="s">
        <v>3432</v>
      </c>
      <c r="AV680" s="34" t="s">
        <v>154</v>
      </c>
      <c r="AW680" s="34" t="s">
        <v>3467</v>
      </c>
      <c r="AX680" s="34" t="s">
        <v>3476</v>
      </c>
      <c r="AY680" s="34" t="s">
        <v>3487</v>
      </c>
      <c r="BB680" s="34" t="s">
        <v>3557</v>
      </c>
      <c r="BC680" s="34" t="s">
        <v>4170</v>
      </c>
      <c r="BD680" s="34" t="s">
        <v>4170</v>
      </c>
      <c r="BE680" s="34" t="s">
        <v>4170</v>
      </c>
      <c r="BF680" s="34" t="s">
        <v>4170</v>
      </c>
      <c r="BG680" s="34" t="s">
        <v>4170</v>
      </c>
      <c r="BH680" s="34" t="s">
        <v>4170</v>
      </c>
      <c r="BI680" s="34" t="s">
        <v>4881</v>
      </c>
      <c r="BJ680" s="34" t="s">
        <v>4170</v>
      </c>
      <c r="BR680" s="34" t="s">
        <v>1044</v>
      </c>
      <c r="BS680" s="34" t="s">
        <v>1044</v>
      </c>
      <c r="CR680" s="34" t="s">
        <v>3657</v>
      </c>
      <c r="CU680" s="34" t="s">
        <v>8367</v>
      </c>
      <c r="CV680" s="34" t="s">
        <v>6966</v>
      </c>
      <c r="CW680" s="34" t="s">
        <v>4226</v>
      </c>
      <c r="CX680" s="34" t="s">
        <v>4542</v>
      </c>
      <c r="CY680" s="34" t="s">
        <v>5453</v>
      </c>
      <c r="DA680" s="34" t="s">
        <v>4556</v>
      </c>
      <c r="DC680" s="34" t="s">
        <v>5096</v>
      </c>
    </row>
    <row r="681" spans="1:110">
      <c r="A681" s="34" t="s">
        <v>6967</v>
      </c>
      <c r="B681" s="34" t="s">
        <v>4881</v>
      </c>
      <c r="C681" s="34">
        <v>40</v>
      </c>
      <c r="D681" s="34" t="s">
        <v>440</v>
      </c>
      <c r="E681" s="34" t="s">
        <v>4881</v>
      </c>
      <c r="F681" s="34" t="s">
        <v>4170</v>
      </c>
      <c r="G681" s="34" t="s">
        <v>4881</v>
      </c>
      <c r="H681" s="34" t="s">
        <v>4170</v>
      </c>
      <c r="I681" s="34" t="s">
        <v>4170</v>
      </c>
      <c r="J681" s="34" t="s">
        <v>4170</v>
      </c>
      <c r="K681" s="34" t="s">
        <v>4170</v>
      </c>
      <c r="L681" s="34" t="s">
        <v>4881</v>
      </c>
      <c r="M681" s="34" t="s">
        <v>1041</v>
      </c>
      <c r="N681" s="34" t="s">
        <v>3155</v>
      </c>
      <c r="O681" s="34" t="s">
        <v>4881</v>
      </c>
      <c r="P681" s="34" t="s">
        <v>4170</v>
      </c>
      <c r="Q681" s="34" t="s">
        <v>4170</v>
      </c>
      <c r="R681" s="34" t="s">
        <v>4170</v>
      </c>
      <c r="S681" s="34" t="s">
        <v>4170</v>
      </c>
      <c r="T681" s="34" t="s">
        <v>4170</v>
      </c>
      <c r="U681" s="34" t="s">
        <v>4170</v>
      </c>
      <c r="V681" s="34" t="s">
        <v>4170</v>
      </c>
      <c r="W681" s="34" t="s">
        <v>4170</v>
      </c>
      <c r="X681" s="34" t="s">
        <v>4170</v>
      </c>
      <c r="Y681" s="34" t="s">
        <v>4170</v>
      </c>
      <c r="Z681" s="34" t="s">
        <v>4170</v>
      </c>
      <c r="AB681" s="34" t="s">
        <v>3187</v>
      </c>
      <c r="AD681" s="34" t="s">
        <v>3241</v>
      </c>
      <c r="AG681" s="34" t="s">
        <v>3291</v>
      </c>
      <c r="AH681" s="34" t="s">
        <v>1041</v>
      </c>
      <c r="AI681" s="34" t="s">
        <v>1044</v>
      </c>
      <c r="AJ681" s="34" t="s">
        <v>1044</v>
      </c>
      <c r="AQ681" s="34" t="s">
        <v>3372</v>
      </c>
      <c r="AS681" s="34" t="s">
        <v>3415</v>
      </c>
      <c r="AU681" s="34" t="s">
        <v>3432</v>
      </c>
      <c r="AV681" s="34" t="s">
        <v>154</v>
      </c>
      <c r="AW681" s="34" t="s">
        <v>3452</v>
      </c>
      <c r="AX681" s="34" t="s">
        <v>3476</v>
      </c>
      <c r="AY681" s="34" t="s">
        <v>3493</v>
      </c>
      <c r="BB681" s="34" t="s">
        <v>3557</v>
      </c>
      <c r="BC681" s="34" t="s">
        <v>4170</v>
      </c>
      <c r="BD681" s="34" t="s">
        <v>4170</v>
      </c>
      <c r="BE681" s="34" t="s">
        <v>4170</v>
      </c>
      <c r="BF681" s="34" t="s">
        <v>4170</v>
      </c>
      <c r="BG681" s="34" t="s">
        <v>4170</v>
      </c>
      <c r="BH681" s="34" t="s">
        <v>4170</v>
      </c>
      <c r="BI681" s="34" t="s">
        <v>4881</v>
      </c>
      <c r="BJ681" s="34" t="s">
        <v>4170</v>
      </c>
      <c r="BR681" s="34" t="s">
        <v>1044</v>
      </c>
      <c r="BS681" s="34" t="s">
        <v>1044</v>
      </c>
      <c r="CR681" s="34" t="s">
        <v>3654</v>
      </c>
      <c r="CU681" s="34" t="s">
        <v>8368</v>
      </c>
      <c r="CV681" s="34" t="s">
        <v>6968</v>
      </c>
      <c r="CW681" s="34" t="s">
        <v>4226</v>
      </c>
      <c r="CX681" s="34" t="s">
        <v>4542</v>
      </c>
      <c r="CY681" s="34" t="s">
        <v>5447</v>
      </c>
      <c r="CZ681" s="34" t="s">
        <v>4556</v>
      </c>
      <c r="DA681" s="34" t="s">
        <v>4556</v>
      </c>
      <c r="DC681" s="34" t="s">
        <v>5096</v>
      </c>
    </row>
    <row r="682" spans="1:110">
      <c r="A682" s="34" t="s">
        <v>6967</v>
      </c>
      <c r="B682" s="34" t="s">
        <v>4609</v>
      </c>
      <c r="C682" s="34">
        <v>13</v>
      </c>
      <c r="D682" s="34" t="s">
        <v>442</v>
      </c>
      <c r="E682" s="34" t="s">
        <v>4170</v>
      </c>
      <c r="F682" s="34" t="s">
        <v>4881</v>
      </c>
      <c r="G682" s="34" t="s">
        <v>4170</v>
      </c>
      <c r="H682" s="34" t="s">
        <v>4170</v>
      </c>
      <c r="I682" s="34" t="s">
        <v>4170</v>
      </c>
      <c r="J682" s="34" t="s">
        <v>4881</v>
      </c>
      <c r="K682" s="34" t="s">
        <v>4170</v>
      </c>
      <c r="L682" s="34" t="s">
        <v>4170</v>
      </c>
      <c r="N682" s="34" t="s">
        <v>3155</v>
      </c>
      <c r="O682" s="34" t="s">
        <v>4881</v>
      </c>
      <c r="P682" s="34" t="s">
        <v>4170</v>
      </c>
      <c r="Q682" s="34" t="s">
        <v>4170</v>
      </c>
      <c r="R682" s="34" t="s">
        <v>4170</v>
      </c>
      <c r="S682" s="34" t="s">
        <v>4170</v>
      </c>
      <c r="T682" s="34" t="s">
        <v>4170</v>
      </c>
      <c r="U682" s="34" t="s">
        <v>4170</v>
      </c>
      <c r="V682" s="34" t="s">
        <v>4170</v>
      </c>
      <c r="W682" s="34" t="s">
        <v>4170</v>
      </c>
      <c r="X682" s="34" t="s">
        <v>4170</v>
      </c>
      <c r="Y682" s="34" t="s">
        <v>4170</v>
      </c>
      <c r="Z682" s="34" t="s">
        <v>4170</v>
      </c>
      <c r="AB682" s="34" t="s">
        <v>3187</v>
      </c>
      <c r="AE682" s="34" t="s">
        <v>3262</v>
      </c>
      <c r="BB682" s="34" t="s">
        <v>3557</v>
      </c>
      <c r="BC682" s="34" t="s">
        <v>4170</v>
      </c>
      <c r="BD682" s="34" t="s">
        <v>4170</v>
      </c>
      <c r="BE682" s="34" t="s">
        <v>4170</v>
      </c>
      <c r="BF682" s="34" t="s">
        <v>4170</v>
      </c>
      <c r="BG682" s="34" t="s">
        <v>4170</v>
      </c>
      <c r="BH682" s="34" t="s">
        <v>4170</v>
      </c>
      <c r="BI682" s="34" t="s">
        <v>4881</v>
      </c>
      <c r="BJ682" s="34" t="s">
        <v>4170</v>
      </c>
      <c r="BR682" s="34" t="s">
        <v>1044</v>
      </c>
      <c r="BS682" s="34" t="s">
        <v>1044</v>
      </c>
      <c r="CR682" s="34" t="s">
        <v>3657</v>
      </c>
      <c r="CU682" s="34" t="s">
        <v>8369</v>
      </c>
      <c r="CV682" s="34" t="s">
        <v>6968</v>
      </c>
      <c r="CW682" s="34" t="s">
        <v>4226</v>
      </c>
      <c r="CX682" s="34" t="s">
        <v>4611</v>
      </c>
      <c r="CY682" s="34" t="s">
        <v>5451</v>
      </c>
      <c r="DC682" s="34" t="s">
        <v>5096</v>
      </c>
      <c r="DE682" s="34" t="s">
        <v>4649</v>
      </c>
    </row>
    <row r="683" spans="1:110">
      <c r="A683" s="34" t="s">
        <v>6967</v>
      </c>
      <c r="B683" s="34" t="s">
        <v>4848</v>
      </c>
      <c r="C683" s="34">
        <v>40</v>
      </c>
      <c r="D683" s="34" t="s">
        <v>442</v>
      </c>
      <c r="E683" s="34" t="s">
        <v>4170</v>
      </c>
      <c r="F683" s="34" t="s">
        <v>4881</v>
      </c>
      <c r="G683" s="34" t="s">
        <v>4170</v>
      </c>
      <c r="H683" s="34" t="s">
        <v>4881</v>
      </c>
      <c r="I683" s="34" t="s">
        <v>4170</v>
      </c>
      <c r="J683" s="34" t="s">
        <v>4170</v>
      </c>
      <c r="K683" s="34" t="s">
        <v>4170</v>
      </c>
      <c r="L683" s="34" t="s">
        <v>4170</v>
      </c>
      <c r="M683" s="34" t="s">
        <v>1041</v>
      </c>
      <c r="N683" s="34" t="s">
        <v>3170</v>
      </c>
      <c r="O683" s="34" t="s">
        <v>4170</v>
      </c>
      <c r="P683" s="34" t="s">
        <v>4170</v>
      </c>
      <c r="Q683" s="34" t="s">
        <v>4170</v>
      </c>
      <c r="R683" s="34" t="s">
        <v>4170</v>
      </c>
      <c r="S683" s="34" t="s">
        <v>4170</v>
      </c>
      <c r="T683" s="34" t="s">
        <v>4881</v>
      </c>
      <c r="U683" s="34" t="s">
        <v>4170</v>
      </c>
      <c r="V683" s="34" t="s">
        <v>4170</v>
      </c>
      <c r="W683" s="34" t="s">
        <v>4170</v>
      </c>
      <c r="X683" s="34" t="s">
        <v>4170</v>
      </c>
      <c r="Y683" s="34" t="s">
        <v>4170</v>
      </c>
      <c r="Z683" s="34" t="s">
        <v>4170</v>
      </c>
      <c r="AB683" s="34" t="s">
        <v>3217</v>
      </c>
      <c r="AD683" s="34" t="s">
        <v>3235</v>
      </c>
      <c r="AG683" s="34" t="s">
        <v>3291</v>
      </c>
      <c r="AH683" s="34" t="s">
        <v>1041</v>
      </c>
      <c r="AI683" s="34" t="s">
        <v>1044</v>
      </c>
      <c r="AJ683" s="34" t="s">
        <v>1044</v>
      </c>
      <c r="AQ683" s="34" t="s">
        <v>3369</v>
      </c>
      <c r="AS683" s="34" t="s">
        <v>3409</v>
      </c>
      <c r="AU683" s="34" t="s">
        <v>3441</v>
      </c>
      <c r="AV683" s="34" t="s">
        <v>154</v>
      </c>
      <c r="AW683" s="34" t="s">
        <v>3452</v>
      </c>
      <c r="AX683" s="34" t="s">
        <v>3476</v>
      </c>
      <c r="AY683" s="34" t="s">
        <v>3253</v>
      </c>
      <c r="BB683" s="34" t="s">
        <v>3557</v>
      </c>
      <c r="BC683" s="34" t="s">
        <v>4170</v>
      </c>
      <c r="BD683" s="34" t="s">
        <v>4170</v>
      </c>
      <c r="BE683" s="34" t="s">
        <v>4170</v>
      </c>
      <c r="BF683" s="34" t="s">
        <v>4170</v>
      </c>
      <c r="BG683" s="34" t="s">
        <v>4170</v>
      </c>
      <c r="BH683" s="34" t="s">
        <v>4170</v>
      </c>
      <c r="BI683" s="34" t="s">
        <v>4881</v>
      </c>
      <c r="BJ683" s="34" t="s">
        <v>4170</v>
      </c>
      <c r="BR683" s="34" t="s">
        <v>1044</v>
      </c>
      <c r="BS683" s="34" t="s">
        <v>1044</v>
      </c>
      <c r="CR683" s="34" t="s">
        <v>1044</v>
      </c>
      <c r="CS683" s="34" t="s">
        <v>3666</v>
      </c>
      <c r="CU683" s="34" t="s">
        <v>8370</v>
      </c>
      <c r="CV683" s="34" t="s">
        <v>6968</v>
      </c>
      <c r="CW683" s="34" t="s">
        <v>4226</v>
      </c>
      <c r="CX683" s="34" t="s">
        <v>4542</v>
      </c>
      <c r="CY683" s="34" t="s">
        <v>5453</v>
      </c>
      <c r="DA683" s="34" t="s">
        <v>4556</v>
      </c>
      <c r="DC683" s="34" t="s">
        <v>5096</v>
      </c>
    </row>
    <row r="684" spans="1:110">
      <c r="A684" s="34" t="s">
        <v>6969</v>
      </c>
      <c r="B684" s="34" t="s">
        <v>4881</v>
      </c>
      <c r="C684" s="34">
        <v>39</v>
      </c>
      <c r="D684" s="34" t="s">
        <v>442</v>
      </c>
      <c r="E684" s="34" t="s">
        <v>4170</v>
      </c>
      <c r="F684" s="34" t="s">
        <v>4881</v>
      </c>
      <c r="G684" s="34" t="s">
        <v>4170</v>
      </c>
      <c r="H684" s="34" t="s">
        <v>4881</v>
      </c>
      <c r="I684" s="34" t="s">
        <v>4170</v>
      </c>
      <c r="J684" s="34" t="s">
        <v>4170</v>
      </c>
      <c r="K684" s="34" t="s">
        <v>4170</v>
      </c>
      <c r="L684" s="34" t="s">
        <v>4170</v>
      </c>
      <c r="M684" s="34" t="s">
        <v>1041</v>
      </c>
      <c r="N684" s="34" t="s">
        <v>3155</v>
      </c>
      <c r="O684" s="34" t="s">
        <v>4881</v>
      </c>
      <c r="P684" s="34" t="s">
        <v>4170</v>
      </c>
      <c r="Q684" s="34" t="s">
        <v>4170</v>
      </c>
      <c r="R684" s="34" t="s">
        <v>4170</v>
      </c>
      <c r="S684" s="34" t="s">
        <v>4170</v>
      </c>
      <c r="T684" s="34" t="s">
        <v>4170</v>
      </c>
      <c r="U684" s="34" t="s">
        <v>4170</v>
      </c>
      <c r="V684" s="34" t="s">
        <v>4170</v>
      </c>
      <c r="W684" s="34" t="s">
        <v>4170</v>
      </c>
      <c r="X684" s="34" t="s">
        <v>4170</v>
      </c>
      <c r="Y684" s="34" t="s">
        <v>4170</v>
      </c>
      <c r="Z684" s="34" t="s">
        <v>4170</v>
      </c>
      <c r="AB684" s="34" t="s">
        <v>3187</v>
      </c>
      <c r="AD684" s="34" t="s">
        <v>3247</v>
      </c>
      <c r="AG684" s="34" t="s">
        <v>3303</v>
      </c>
      <c r="AH684" s="34" t="s">
        <v>1044</v>
      </c>
      <c r="AI684" s="34" t="s">
        <v>1044</v>
      </c>
      <c r="AJ684" s="34" t="s">
        <v>1044</v>
      </c>
      <c r="AK684" s="34" t="s">
        <v>1044</v>
      </c>
      <c r="AM684" s="34" t="s">
        <v>1044</v>
      </c>
      <c r="AN684" s="34" t="s">
        <v>3350</v>
      </c>
      <c r="AP684" s="34" t="s">
        <v>1044</v>
      </c>
      <c r="AY684" s="34" t="s">
        <v>3487</v>
      </c>
      <c r="BA684" s="34" t="s">
        <v>1044</v>
      </c>
      <c r="BB684" s="34" t="s">
        <v>3557</v>
      </c>
      <c r="BC684" s="34" t="s">
        <v>4170</v>
      </c>
      <c r="BD684" s="34" t="s">
        <v>4170</v>
      </c>
      <c r="BE684" s="34" t="s">
        <v>4170</v>
      </c>
      <c r="BF684" s="34" t="s">
        <v>4170</v>
      </c>
      <c r="BG684" s="34" t="s">
        <v>4170</v>
      </c>
      <c r="BH684" s="34" t="s">
        <v>4170</v>
      </c>
      <c r="BI684" s="34" t="s">
        <v>4881</v>
      </c>
      <c r="BJ684" s="34" t="s">
        <v>4170</v>
      </c>
      <c r="BR684" s="34" t="s">
        <v>1044</v>
      </c>
      <c r="BS684" s="34" t="s">
        <v>1044</v>
      </c>
      <c r="CR684" s="34" t="s">
        <v>3657</v>
      </c>
      <c r="CU684" s="34" t="s">
        <v>8371</v>
      </c>
      <c r="CV684" s="34" t="s">
        <v>6970</v>
      </c>
      <c r="CW684" s="34" t="s">
        <v>4226</v>
      </c>
      <c r="CX684" s="34" t="s">
        <v>4542</v>
      </c>
      <c r="CY684" s="34" t="s">
        <v>5453</v>
      </c>
      <c r="CZ684" s="34" t="s">
        <v>4560</v>
      </c>
      <c r="DA684" s="34" t="s">
        <v>4560</v>
      </c>
      <c r="DC684" s="34" t="s">
        <v>5096</v>
      </c>
    </row>
    <row r="685" spans="1:110">
      <c r="A685" s="34" t="s">
        <v>6971</v>
      </c>
      <c r="B685" s="34" t="s">
        <v>4881</v>
      </c>
      <c r="C685" s="34">
        <v>47</v>
      </c>
      <c r="D685" s="34" t="s">
        <v>442</v>
      </c>
      <c r="E685" s="34" t="s">
        <v>4170</v>
      </c>
      <c r="F685" s="34" t="s">
        <v>4881</v>
      </c>
      <c r="G685" s="34" t="s">
        <v>4170</v>
      </c>
      <c r="H685" s="34" t="s">
        <v>4881</v>
      </c>
      <c r="I685" s="34" t="s">
        <v>4170</v>
      </c>
      <c r="J685" s="34" t="s">
        <v>4170</v>
      </c>
      <c r="K685" s="34" t="s">
        <v>4170</v>
      </c>
      <c r="L685" s="34" t="s">
        <v>4170</v>
      </c>
      <c r="M685" s="34" t="s">
        <v>1041</v>
      </c>
      <c r="N685" s="34" t="s">
        <v>3170</v>
      </c>
      <c r="O685" s="34" t="s">
        <v>4170</v>
      </c>
      <c r="P685" s="34" t="s">
        <v>4170</v>
      </c>
      <c r="Q685" s="34" t="s">
        <v>4170</v>
      </c>
      <c r="R685" s="34" t="s">
        <v>4170</v>
      </c>
      <c r="S685" s="34" t="s">
        <v>4170</v>
      </c>
      <c r="T685" s="34" t="s">
        <v>4881</v>
      </c>
      <c r="U685" s="34" t="s">
        <v>4170</v>
      </c>
      <c r="V685" s="34" t="s">
        <v>4170</v>
      </c>
      <c r="W685" s="34" t="s">
        <v>4170</v>
      </c>
      <c r="X685" s="34" t="s">
        <v>4170</v>
      </c>
      <c r="Y685" s="34" t="s">
        <v>4170</v>
      </c>
      <c r="Z685" s="34" t="s">
        <v>4170</v>
      </c>
      <c r="AB685" s="34" t="s">
        <v>3217</v>
      </c>
      <c r="AD685" s="34" t="s">
        <v>3238</v>
      </c>
      <c r="AG685" s="34" t="s">
        <v>3291</v>
      </c>
      <c r="AH685" s="34" t="s">
        <v>1041</v>
      </c>
      <c r="AI685" s="34" t="s">
        <v>1044</v>
      </c>
      <c r="AJ685" s="34" t="s">
        <v>1044</v>
      </c>
      <c r="AQ685" s="34" t="s">
        <v>3364</v>
      </c>
      <c r="AS685" s="34" t="s">
        <v>3409</v>
      </c>
      <c r="AU685" s="34" t="s">
        <v>3435</v>
      </c>
      <c r="AV685" s="34" t="s">
        <v>154</v>
      </c>
      <c r="AW685" s="34" t="s">
        <v>3452</v>
      </c>
      <c r="AX685" s="34" t="s">
        <v>3476</v>
      </c>
      <c r="AY685" s="34" t="s">
        <v>3487</v>
      </c>
      <c r="BB685" s="34" t="s">
        <v>3557</v>
      </c>
      <c r="BC685" s="34" t="s">
        <v>4170</v>
      </c>
      <c r="BD685" s="34" t="s">
        <v>4170</v>
      </c>
      <c r="BE685" s="34" t="s">
        <v>4170</v>
      </c>
      <c r="BF685" s="34" t="s">
        <v>4170</v>
      </c>
      <c r="BG685" s="34" t="s">
        <v>4170</v>
      </c>
      <c r="BH685" s="34" t="s">
        <v>4170</v>
      </c>
      <c r="BI685" s="34" t="s">
        <v>4881</v>
      </c>
      <c r="BJ685" s="34" t="s">
        <v>4170</v>
      </c>
      <c r="BR685" s="34" t="s">
        <v>1044</v>
      </c>
      <c r="BS685" s="34" t="s">
        <v>1044</v>
      </c>
      <c r="CR685" s="34" t="s">
        <v>3654</v>
      </c>
      <c r="CU685" s="34" t="s">
        <v>8372</v>
      </c>
      <c r="CV685" s="34" t="s">
        <v>6973</v>
      </c>
      <c r="CW685" s="34" t="s">
        <v>4226</v>
      </c>
      <c r="CX685" s="34" t="s">
        <v>4542</v>
      </c>
      <c r="CY685" s="34" t="s">
        <v>5453</v>
      </c>
      <c r="CZ685" s="34" t="s">
        <v>4556</v>
      </c>
      <c r="DA685" s="34" t="s">
        <v>4556</v>
      </c>
      <c r="DC685" s="34" t="s">
        <v>5096</v>
      </c>
    </row>
    <row r="686" spans="1:110">
      <c r="A686" s="34" t="s">
        <v>6971</v>
      </c>
      <c r="B686" s="34" t="s">
        <v>4609</v>
      </c>
      <c r="C686" s="34">
        <v>16</v>
      </c>
      <c r="D686" s="34" t="s">
        <v>440</v>
      </c>
      <c r="E686" s="34" t="s">
        <v>4881</v>
      </c>
      <c r="F686" s="34" t="s">
        <v>4170</v>
      </c>
      <c r="G686" s="34" t="s">
        <v>4170</v>
      </c>
      <c r="H686" s="34" t="s">
        <v>4170</v>
      </c>
      <c r="I686" s="34" t="s">
        <v>4881</v>
      </c>
      <c r="J686" s="34" t="s">
        <v>4170</v>
      </c>
      <c r="K686" s="34" t="s">
        <v>4170</v>
      </c>
      <c r="L686" s="34" t="s">
        <v>4881</v>
      </c>
      <c r="M686" s="34" t="s">
        <v>1044</v>
      </c>
      <c r="N686" s="34" t="s">
        <v>3155</v>
      </c>
      <c r="O686" s="34" t="s">
        <v>4881</v>
      </c>
      <c r="P686" s="34" t="s">
        <v>4170</v>
      </c>
      <c r="Q686" s="34" t="s">
        <v>4170</v>
      </c>
      <c r="R686" s="34" t="s">
        <v>4170</v>
      </c>
      <c r="S686" s="34" t="s">
        <v>4170</v>
      </c>
      <c r="T686" s="34" t="s">
        <v>4170</v>
      </c>
      <c r="U686" s="34" t="s">
        <v>4170</v>
      </c>
      <c r="V686" s="34" t="s">
        <v>4170</v>
      </c>
      <c r="W686" s="34" t="s">
        <v>4170</v>
      </c>
      <c r="X686" s="34" t="s">
        <v>4170</v>
      </c>
      <c r="Y686" s="34" t="s">
        <v>4170</v>
      </c>
      <c r="Z686" s="34" t="s">
        <v>4170</v>
      </c>
      <c r="AB686" s="34" t="s">
        <v>3187</v>
      </c>
      <c r="AD686" s="34" t="s">
        <v>3229</v>
      </c>
      <c r="AE686" s="34" t="s">
        <v>3265</v>
      </c>
      <c r="AG686" s="34" t="s">
        <v>3306</v>
      </c>
      <c r="AH686" s="34" t="s">
        <v>1044</v>
      </c>
      <c r="AI686" s="34" t="s">
        <v>1044</v>
      </c>
      <c r="AJ686" s="34" t="s">
        <v>1044</v>
      </c>
      <c r="AK686" s="34" t="s">
        <v>1044</v>
      </c>
      <c r="AM686" s="34" t="s">
        <v>1044</v>
      </c>
      <c r="AN686" s="34" t="s">
        <v>3341</v>
      </c>
      <c r="AP686" s="34" t="s">
        <v>1044</v>
      </c>
      <c r="AY686" s="34" t="s">
        <v>3487</v>
      </c>
      <c r="BA686" s="34" t="s">
        <v>1044</v>
      </c>
      <c r="BB686" s="34" t="s">
        <v>3539</v>
      </c>
      <c r="BC686" s="34" t="s">
        <v>4881</v>
      </c>
      <c r="BD686" s="34" t="s">
        <v>4170</v>
      </c>
      <c r="BE686" s="34" t="s">
        <v>4170</v>
      </c>
      <c r="BF686" s="34" t="s">
        <v>4170</v>
      </c>
      <c r="BG686" s="34" t="s">
        <v>4170</v>
      </c>
      <c r="BH686" s="34" t="s">
        <v>4170</v>
      </c>
      <c r="BI686" s="34" t="s">
        <v>4170</v>
      </c>
      <c r="BJ686" s="34" t="s">
        <v>4170</v>
      </c>
      <c r="BK686" s="34" t="s">
        <v>3561</v>
      </c>
      <c r="BQ686" s="34" t="s">
        <v>1044</v>
      </c>
      <c r="BR686" s="34" t="s">
        <v>1044</v>
      </c>
      <c r="BS686" s="34" t="s">
        <v>1041</v>
      </c>
      <c r="BT686" s="34" t="s">
        <v>1041</v>
      </c>
      <c r="BW686" s="34" t="s">
        <v>1041</v>
      </c>
      <c r="CQ686" s="34" t="s">
        <v>3645</v>
      </c>
      <c r="CR686" s="34" t="s">
        <v>3657</v>
      </c>
      <c r="CU686" s="34" t="s">
        <v>8373</v>
      </c>
      <c r="CV686" s="34" t="s">
        <v>6973</v>
      </c>
      <c r="CW686" s="34" t="s">
        <v>4226</v>
      </c>
      <c r="CX686" s="34" t="s">
        <v>4611</v>
      </c>
      <c r="CY686" s="34" t="s">
        <v>5445</v>
      </c>
      <c r="DA686" s="34" t="s">
        <v>4560</v>
      </c>
      <c r="DB686" s="34" t="s">
        <v>1046</v>
      </c>
      <c r="DC686" s="34" t="s">
        <v>5096</v>
      </c>
      <c r="DD686" s="34" t="s">
        <v>6185</v>
      </c>
      <c r="DE686" s="34" t="s">
        <v>4649</v>
      </c>
    </row>
    <row r="687" spans="1:110">
      <c r="A687" s="34" t="s">
        <v>6971</v>
      </c>
      <c r="B687" s="34" t="s">
        <v>4848</v>
      </c>
      <c r="C687" s="34">
        <v>48</v>
      </c>
      <c r="D687" s="34" t="s">
        <v>440</v>
      </c>
      <c r="E687" s="34" t="s">
        <v>4881</v>
      </c>
      <c r="F687" s="34" t="s">
        <v>4170</v>
      </c>
      <c r="G687" s="34" t="s">
        <v>4881</v>
      </c>
      <c r="H687" s="34" t="s">
        <v>4170</v>
      </c>
      <c r="I687" s="34" t="s">
        <v>4170</v>
      </c>
      <c r="J687" s="34" t="s">
        <v>4170</v>
      </c>
      <c r="K687" s="34" t="s">
        <v>4170</v>
      </c>
      <c r="L687" s="34" t="s">
        <v>4881</v>
      </c>
      <c r="M687" s="34" t="s">
        <v>1041</v>
      </c>
      <c r="N687" s="34" t="s">
        <v>3155</v>
      </c>
      <c r="O687" s="34" t="s">
        <v>4881</v>
      </c>
      <c r="P687" s="34" t="s">
        <v>4170</v>
      </c>
      <c r="Q687" s="34" t="s">
        <v>4170</v>
      </c>
      <c r="R687" s="34" t="s">
        <v>4170</v>
      </c>
      <c r="S687" s="34" t="s">
        <v>4170</v>
      </c>
      <c r="T687" s="34" t="s">
        <v>4170</v>
      </c>
      <c r="U687" s="34" t="s">
        <v>4170</v>
      </c>
      <c r="V687" s="34" t="s">
        <v>4170</v>
      </c>
      <c r="W687" s="34" t="s">
        <v>4170</v>
      </c>
      <c r="X687" s="34" t="s">
        <v>4170</v>
      </c>
      <c r="Y687" s="34" t="s">
        <v>4170</v>
      </c>
      <c r="Z687" s="34" t="s">
        <v>4170</v>
      </c>
      <c r="AB687" s="34" t="s">
        <v>3187</v>
      </c>
      <c r="AD687" s="34" t="s">
        <v>3238</v>
      </c>
      <c r="AG687" s="34" t="s">
        <v>3309</v>
      </c>
      <c r="AH687" s="34" t="s">
        <v>1044</v>
      </c>
      <c r="AI687" s="34" t="s">
        <v>1044</v>
      </c>
      <c r="AJ687" s="34" t="s">
        <v>1044</v>
      </c>
      <c r="AK687" s="34" t="s">
        <v>1044</v>
      </c>
      <c r="AM687" s="34" t="s">
        <v>1044</v>
      </c>
      <c r="AN687" s="34" t="s">
        <v>3344</v>
      </c>
      <c r="AP687" s="34" t="s">
        <v>1041</v>
      </c>
      <c r="AY687" s="34" t="s">
        <v>3493</v>
      </c>
      <c r="BA687" s="34" t="s">
        <v>1044</v>
      </c>
      <c r="BB687" s="34" t="s">
        <v>3557</v>
      </c>
      <c r="BC687" s="34" t="s">
        <v>4170</v>
      </c>
      <c r="BD687" s="34" t="s">
        <v>4170</v>
      </c>
      <c r="BE687" s="34" t="s">
        <v>4170</v>
      </c>
      <c r="BF687" s="34" t="s">
        <v>4170</v>
      </c>
      <c r="BG687" s="34" t="s">
        <v>4170</v>
      </c>
      <c r="BH687" s="34" t="s">
        <v>4170</v>
      </c>
      <c r="BI687" s="34" t="s">
        <v>4881</v>
      </c>
      <c r="BJ687" s="34" t="s">
        <v>4170</v>
      </c>
      <c r="BR687" s="34" t="s">
        <v>1041</v>
      </c>
      <c r="BS687" s="34" t="s">
        <v>1044</v>
      </c>
      <c r="CR687" s="34" t="s">
        <v>3657</v>
      </c>
      <c r="CU687" s="34" t="s">
        <v>8374</v>
      </c>
      <c r="CV687" s="34" t="s">
        <v>6973</v>
      </c>
      <c r="CW687" s="34" t="s">
        <v>4226</v>
      </c>
      <c r="CX687" s="34" t="s">
        <v>4542</v>
      </c>
      <c r="CY687" s="34" t="s">
        <v>5447</v>
      </c>
      <c r="DA687" s="34" t="s">
        <v>4560</v>
      </c>
      <c r="DC687" s="34" t="s">
        <v>5096</v>
      </c>
    </row>
    <row r="688" spans="1:110">
      <c r="A688" s="34" t="s">
        <v>6974</v>
      </c>
      <c r="B688" s="34" t="s">
        <v>4881</v>
      </c>
      <c r="C688" s="34">
        <v>37</v>
      </c>
      <c r="D688" s="34" t="s">
        <v>440</v>
      </c>
      <c r="E688" s="34" t="s">
        <v>4881</v>
      </c>
      <c r="F688" s="34" t="s">
        <v>4170</v>
      </c>
      <c r="G688" s="34" t="s">
        <v>4881</v>
      </c>
      <c r="H688" s="34" t="s">
        <v>4170</v>
      </c>
      <c r="I688" s="34" t="s">
        <v>4170</v>
      </c>
      <c r="J688" s="34" t="s">
        <v>4170</v>
      </c>
      <c r="K688" s="34" t="s">
        <v>4170</v>
      </c>
      <c r="L688" s="34" t="s">
        <v>4881</v>
      </c>
      <c r="M688" s="34" t="s">
        <v>1041</v>
      </c>
      <c r="N688" s="34" t="s">
        <v>3155</v>
      </c>
      <c r="O688" s="34" t="s">
        <v>4881</v>
      </c>
      <c r="P688" s="34" t="s">
        <v>4170</v>
      </c>
      <c r="Q688" s="34" t="s">
        <v>4170</v>
      </c>
      <c r="R688" s="34" t="s">
        <v>4170</v>
      </c>
      <c r="S688" s="34" t="s">
        <v>4170</v>
      </c>
      <c r="T688" s="34" t="s">
        <v>4170</v>
      </c>
      <c r="U688" s="34" t="s">
        <v>4170</v>
      </c>
      <c r="V688" s="34" t="s">
        <v>4170</v>
      </c>
      <c r="W688" s="34" t="s">
        <v>4170</v>
      </c>
      <c r="X688" s="34" t="s">
        <v>4170</v>
      </c>
      <c r="Y688" s="34" t="s">
        <v>4170</v>
      </c>
      <c r="Z688" s="34" t="s">
        <v>4170</v>
      </c>
      <c r="AB688" s="34" t="s">
        <v>3187</v>
      </c>
      <c r="AD688" s="34" t="s">
        <v>3241</v>
      </c>
      <c r="AG688" s="34" t="s">
        <v>3309</v>
      </c>
      <c r="AH688" s="34" t="s">
        <v>1044</v>
      </c>
      <c r="AI688" s="34" t="s">
        <v>1044</v>
      </c>
      <c r="AJ688" s="34" t="s">
        <v>1044</v>
      </c>
      <c r="AK688" s="34" t="s">
        <v>1044</v>
      </c>
      <c r="AM688" s="34" t="s">
        <v>1044</v>
      </c>
      <c r="AN688" s="34" t="s">
        <v>3335</v>
      </c>
      <c r="AP688" s="34" t="s">
        <v>1041</v>
      </c>
      <c r="AY688" s="34" t="s">
        <v>3490</v>
      </c>
      <c r="BA688" s="34" t="s">
        <v>1044</v>
      </c>
      <c r="BB688" s="34" t="s">
        <v>3557</v>
      </c>
      <c r="BC688" s="34" t="s">
        <v>4170</v>
      </c>
      <c r="BD688" s="34" t="s">
        <v>4170</v>
      </c>
      <c r="BE688" s="34" t="s">
        <v>4170</v>
      </c>
      <c r="BF688" s="34" t="s">
        <v>4170</v>
      </c>
      <c r="BG688" s="34" t="s">
        <v>4170</v>
      </c>
      <c r="BH688" s="34" t="s">
        <v>4170</v>
      </c>
      <c r="BI688" s="34" t="s">
        <v>4881</v>
      </c>
      <c r="BJ688" s="34" t="s">
        <v>4170</v>
      </c>
      <c r="BR688" s="34" t="s">
        <v>1044</v>
      </c>
      <c r="BS688" s="34" t="s">
        <v>1044</v>
      </c>
      <c r="CR688" s="34" t="s">
        <v>3657</v>
      </c>
      <c r="CU688" s="34" t="s">
        <v>8375</v>
      </c>
      <c r="CV688" s="34" t="s">
        <v>6975</v>
      </c>
      <c r="CW688" s="34" t="s">
        <v>4226</v>
      </c>
      <c r="CX688" s="34" t="s">
        <v>4542</v>
      </c>
      <c r="CY688" s="34" t="s">
        <v>5447</v>
      </c>
      <c r="CZ688" s="34" t="s">
        <v>4560</v>
      </c>
      <c r="DA688" s="34" t="s">
        <v>4560</v>
      </c>
      <c r="DC688" s="34" t="s">
        <v>5096</v>
      </c>
      <c r="DF688" s="34" t="s">
        <v>5992</v>
      </c>
    </row>
    <row r="689" spans="1:110">
      <c r="A689" s="34" t="s">
        <v>6974</v>
      </c>
      <c r="B689" s="34" t="s">
        <v>4609</v>
      </c>
      <c r="C689" s="34">
        <v>9</v>
      </c>
      <c r="D689" s="34" t="s">
        <v>440</v>
      </c>
      <c r="E689" s="34" t="s">
        <v>4881</v>
      </c>
      <c r="F689" s="34" t="s">
        <v>4170</v>
      </c>
      <c r="G689" s="34" t="s">
        <v>4170</v>
      </c>
      <c r="H689" s="34" t="s">
        <v>4170</v>
      </c>
      <c r="I689" s="34" t="s">
        <v>4881</v>
      </c>
      <c r="J689" s="34" t="s">
        <v>4170</v>
      </c>
      <c r="K689" s="34" t="s">
        <v>4170</v>
      </c>
      <c r="L689" s="34" t="s">
        <v>4170</v>
      </c>
      <c r="N689" s="34" t="s">
        <v>3155</v>
      </c>
      <c r="O689" s="34" t="s">
        <v>4881</v>
      </c>
      <c r="P689" s="34" t="s">
        <v>4170</v>
      </c>
      <c r="Q689" s="34" t="s">
        <v>4170</v>
      </c>
      <c r="R689" s="34" t="s">
        <v>4170</v>
      </c>
      <c r="S689" s="34" t="s">
        <v>4170</v>
      </c>
      <c r="T689" s="34" t="s">
        <v>4170</v>
      </c>
      <c r="U689" s="34" t="s">
        <v>4170</v>
      </c>
      <c r="V689" s="34" t="s">
        <v>4170</v>
      </c>
      <c r="W689" s="34" t="s">
        <v>4170</v>
      </c>
      <c r="X689" s="34" t="s">
        <v>4170</v>
      </c>
      <c r="Y689" s="34" t="s">
        <v>4170</v>
      </c>
      <c r="Z689" s="34" t="s">
        <v>4170</v>
      </c>
      <c r="AB689" s="34" t="s">
        <v>3187</v>
      </c>
      <c r="AE689" s="34" t="s">
        <v>3259</v>
      </c>
      <c r="BB689" s="34" t="s">
        <v>3557</v>
      </c>
      <c r="BC689" s="34" t="s">
        <v>4170</v>
      </c>
      <c r="BD689" s="34" t="s">
        <v>4170</v>
      </c>
      <c r="BE689" s="34" t="s">
        <v>4170</v>
      </c>
      <c r="BF689" s="34" t="s">
        <v>4170</v>
      </c>
      <c r="BG689" s="34" t="s">
        <v>4170</v>
      </c>
      <c r="BH689" s="34" t="s">
        <v>4170</v>
      </c>
      <c r="BI689" s="34" t="s">
        <v>4881</v>
      </c>
      <c r="BJ689" s="34" t="s">
        <v>4170</v>
      </c>
      <c r="BR689" s="34" t="s">
        <v>1044</v>
      </c>
      <c r="BS689" s="34" t="s">
        <v>1044</v>
      </c>
      <c r="CR689" s="34" t="s">
        <v>3657</v>
      </c>
      <c r="CU689" s="34" t="s">
        <v>8376</v>
      </c>
      <c r="CV689" s="34" t="s">
        <v>6975</v>
      </c>
      <c r="CW689" s="34" t="s">
        <v>4226</v>
      </c>
      <c r="CX689" s="34" t="s">
        <v>4619</v>
      </c>
      <c r="CY689" s="34" t="s">
        <v>5448</v>
      </c>
      <c r="DC689" s="34" t="s">
        <v>5096</v>
      </c>
      <c r="DE689" s="34" t="s">
        <v>4649</v>
      </c>
      <c r="DF689" s="34" t="s">
        <v>5992</v>
      </c>
    </row>
    <row r="690" spans="1:110">
      <c r="A690" s="34" t="s">
        <v>6974</v>
      </c>
      <c r="B690" s="34" t="s">
        <v>4848</v>
      </c>
      <c r="C690" s="34">
        <v>16</v>
      </c>
      <c r="D690" s="34" t="s">
        <v>442</v>
      </c>
      <c r="E690" s="34" t="s">
        <v>4170</v>
      </c>
      <c r="F690" s="34" t="s">
        <v>4881</v>
      </c>
      <c r="G690" s="34" t="s">
        <v>4170</v>
      </c>
      <c r="H690" s="34" t="s">
        <v>4170</v>
      </c>
      <c r="I690" s="34" t="s">
        <v>4170</v>
      </c>
      <c r="J690" s="34" t="s">
        <v>4881</v>
      </c>
      <c r="K690" s="34" t="s">
        <v>4170</v>
      </c>
      <c r="L690" s="34" t="s">
        <v>4170</v>
      </c>
      <c r="M690" s="34" t="s">
        <v>1044</v>
      </c>
      <c r="N690" s="34" t="s">
        <v>3155</v>
      </c>
      <c r="O690" s="34" t="s">
        <v>4881</v>
      </c>
      <c r="P690" s="34" t="s">
        <v>4170</v>
      </c>
      <c r="Q690" s="34" t="s">
        <v>4170</v>
      </c>
      <c r="R690" s="34" t="s">
        <v>4170</v>
      </c>
      <c r="S690" s="34" t="s">
        <v>4170</v>
      </c>
      <c r="T690" s="34" t="s">
        <v>4170</v>
      </c>
      <c r="U690" s="34" t="s">
        <v>4170</v>
      </c>
      <c r="V690" s="34" t="s">
        <v>4170</v>
      </c>
      <c r="W690" s="34" t="s">
        <v>4170</v>
      </c>
      <c r="X690" s="34" t="s">
        <v>4170</v>
      </c>
      <c r="Y690" s="34" t="s">
        <v>4170</v>
      </c>
      <c r="Z690" s="34" t="s">
        <v>4170</v>
      </c>
      <c r="AB690" s="34" t="s">
        <v>3187</v>
      </c>
      <c r="AD690" s="34" t="s">
        <v>3229</v>
      </c>
      <c r="AE690" s="34" t="s">
        <v>3265</v>
      </c>
      <c r="AG690" s="34" t="s">
        <v>3306</v>
      </c>
      <c r="AH690" s="34" t="s">
        <v>1044</v>
      </c>
      <c r="AI690" s="34" t="s">
        <v>1044</v>
      </c>
      <c r="AJ690" s="34" t="s">
        <v>1044</v>
      </c>
      <c r="AK690" s="34" t="s">
        <v>1044</v>
      </c>
      <c r="AM690" s="34" t="s">
        <v>1044</v>
      </c>
      <c r="AN690" s="34" t="s">
        <v>3341</v>
      </c>
      <c r="AP690" s="34" t="s">
        <v>1044</v>
      </c>
      <c r="AY690" s="34" t="s">
        <v>3487</v>
      </c>
      <c r="BA690" s="34" t="s">
        <v>1044</v>
      </c>
      <c r="BB690" s="34" t="s">
        <v>3557</v>
      </c>
      <c r="BC690" s="34" t="s">
        <v>4170</v>
      </c>
      <c r="BD690" s="34" t="s">
        <v>4170</v>
      </c>
      <c r="BE690" s="34" t="s">
        <v>4170</v>
      </c>
      <c r="BF690" s="34" t="s">
        <v>4170</v>
      </c>
      <c r="BG690" s="34" t="s">
        <v>4170</v>
      </c>
      <c r="BH690" s="34" t="s">
        <v>4170</v>
      </c>
      <c r="BI690" s="34" t="s">
        <v>4881</v>
      </c>
      <c r="BJ690" s="34" t="s">
        <v>4170</v>
      </c>
      <c r="BR690" s="34" t="s">
        <v>1044</v>
      </c>
      <c r="BS690" s="34" t="s">
        <v>1044</v>
      </c>
      <c r="CR690" s="34" t="s">
        <v>3657</v>
      </c>
      <c r="CU690" s="34" t="s">
        <v>8377</v>
      </c>
      <c r="CV690" s="34" t="s">
        <v>6975</v>
      </c>
      <c r="CW690" s="34" t="s">
        <v>4226</v>
      </c>
      <c r="CX690" s="34" t="s">
        <v>4611</v>
      </c>
      <c r="CY690" s="34" t="s">
        <v>5451</v>
      </c>
      <c r="DA690" s="34" t="s">
        <v>4560</v>
      </c>
      <c r="DC690" s="34" t="s">
        <v>5096</v>
      </c>
      <c r="DD690" s="34" t="s">
        <v>6185</v>
      </c>
      <c r="DE690" s="34" t="s">
        <v>4649</v>
      </c>
      <c r="DF690" s="34" t="s">
        <v>5992</v>
      </c>
    </row>
    <row r="691" spans="1:110">
      <c r="A691" s="34" t="s">
        <v>6974</v>
      </c>
      <c r="B691" s="34" t="s">
        <v>4626</v>
      </c>
      <c r="C691" s="34">
        <v>38</v>
      </c>
      <c r="D691" s="34" t="s">
        <v>442</v>
      </c>
      <c r="E691" s="34" t="s">
        <v>4170</v>
      </c>
      <c r="F691" s="34" t="s">
        <v>4881</v>
      </c>
      <c r="G691" s="34" t="s">
        <v>4170</v>
      </c>
      <c r="H691" s="34" t="s">
        <v>4881</v>
      </c>
      <c r="I691" s="34" t="s">
        <v>4170</v>
      </c>
      <c r="J691" s="34" t="s">
        <v>4170</v>
      </c>
      <c r="K691" s="34" t="s">
        <v>4170</v>
      </c>
      <c r="L691" s="34" t="s">
        <v>4170</v>
      </c>
      <c r="M691" s="34" t="s">
        <v>1041</v>
      </c>
      <c r="N691" s="34" t="s">
        <v>3155</v>
      </c>
      <c r="O691" s="34" t="s">
        <v>4881</v>
      </c>
      <c r="P691" s="34" t="s">
        <v>4170</v>
      </c>
      <c r="Q691" s="34" t="s">
        <v>4170</v>
      </c>
      <c r="R691" s="34" t="s">
        <v>4170</v>
      </c>
      <c r="S691" s="34" t="s">
        <v>4170</v>
      </c>
      <c r="T691" s="34" t="s">
        <v>4170</v>
      </c>
      <c r="U691" s="34" t="s">
        <v>4170</v>
      </c>
      <c r="V691" s="34" t="s">
        <v>4170</v>
      </c>
      <c r="W691" s="34" t="s">
        <v>4170</v>
      </c>
      <c r="X691" s="34" t="s">
        <v>4170</v>
      </c>
      <c r="Y691" s="34" t="s">
        <v>4170</v>
      </c>
      <c r="Z691" s="34" t="s">
        <v>4170</v>
      </c>
      <c r="AB691" s="34" t="s">
        <v>3187</v>
      </c>
      <c r="AD691" s="34" t="s">
        <v>3241</v>
      </c>
      <c r="AG691" s="34" t="s">
        <v>3291</v>
      </c>
      <c r="AH691" s="34" t="s">
        <v>1041</v>
      </c>
      <c r="AI691" s="34" t="s">
        <v>1044</v>
      </c>
      <c r="AJ691" s="34" t="s">
        <v>1044</v>
      </c>
      <c r="AQ691" s="34" t="s">
        <v>3396</v>
      </c>
      <c r="AS691" s="34" t="s">
        <v>3409</v>
      </c>
      <c r="AU691" s="34" t="s">
        <v>3438</v>
      </c>
      <c r="AV691" s="34" t="s">
        <v>154</v>
      </c>
      <c r="AW691" s="34" t="s">
        <v>3452</v>
      </c>
      <c r="AX691" s="34" t="s">
        <v>3476</v>
      </c>
      <c r="AY691" s="34" t="s">
        <v>3490</v>
      </c>
      <c r="BB691" s="34" t="s">
        <v>3557</v>
      </c>
      <c r="BC691" s="34" t="s">
        <v>4170</v>
      </c>
      <c r="BD691" s="34" t="s">
        <v>4170</v>
      </c>
      <c r="BE691" s="34" t="s">
        <v>4170</v>
      </c>
      <c r="BF691" s="34" t="s">
        <v>4170</v>
      </c>
      <c r="BG691" s="34" t="s">
        <v>4170</v>
      </c>
      <c r="BH691" s="34" t="s">
        <v>4170</v>
      </c>
      <c r="BI691" s="34" t="s">
        <v>4881</v>
      </c>
      <c r="BJ691" s="34" t="s">
        <v>4170</v>
      </c>
      <c r="BR691" s="34" t="s">
        <v>1044</v>
      </c>
      <c r="BS691" s="34" t="s">
        <v>1044</v>
      </c>
      <c r="CR691" s="34" t="s">
        <v>3657</v>
      </c>
      <c r="CU691" s="34" t="s">
        <v>8378</v>
      </c>
      <c r="CV691" s="34" t="s">
        <v>6975</v>
      </c>
      <c r="CW691" s="34" t="s">
        <v>4226</v>
      </c>
      <c r="CX691" s="34" t="s">
        <v>4542</v>
      </c>
      <c r="CY691" s="34" t="s">
        <v>5453</v>
      </c>
      <c r="DA691" s="34" t="s">
        <v>4556</v>
      </c>
      <c r="DC691" s="34" t="s">
        <v>5096</v>
      </c>
      <c r="DF691" s="34" t="s">
        <v>5992</v>
      </c>
    </row>
    <row r="692" spans="1:110">
      <c r="A692" s="34" t="s">
        <v>6974</v>
      </c>
      <c r="B692" s="34" t="s">
        <v>4628</v>
      </c>
      <c r="C692" s="34">
        <v>57</v>
      </c>
      <c r="D692" s="34" t="s">
        <v>440</v>
      </c>
      <c r="E692" s="34" t="s">
        <v>4881</v>
      </c>
      <c r="F692" s="34" t="s">
        <v>4170</v>
      </c>
      <c r="G692" s="34" t="s">
        <v>4881</v>
      </c>
      <c r="H692" s="34" t="s">
        <v>4170</v>
      </c>
      <c r="I692" s="34" t="s">
        <v>4170</v>
      </c>
      <c r="J692" s="34" t="s">
        <v>4170</v>
      </c>
      <c r="K692" s="34" t="s">
        <v>4170</v>
      </c>
      <c r="L692" s="34" t="s">
        <v>4170</v>
      </c>
      <c r="M692" s="34" t="s">
        <v>1041</v>
      </c>
      <c r="N692" s="34" t="s">
        <v>3155</v>
      </c>
      <c r="O692" s="34" t="s">
        <v>4881</v>
      </c>
      <c r="P692" s="34" t="s">
        <v>4170</v>
      </c>
      <c r="Q692" s="34" t="s">
        <v>4170</v>
      </c>
      <c r="R692" s="34" t="s">
        <v>4170</v>
      </c>
      <c r="S692" s="34" t="s">
        <v>4170</v>
      </c>
      <c r="T692" s="34" t="s">
        <v>4170</v>
      </c>
      <c r="U692" s="34" t="s">
        <v>4170</v>
      </c>
      <c r="V692" s="34" t="s">
        <v>4170</v>
      </c>
      <c r="W692" s="34" t="s">
        <v>4170</v>
      </c>
      <c r="X692" s="34" t="s">
        <v>4170</v>
      </c>
      <c r="Y692" s="34" t="s">
        <v>4170</v>
      </c>
      <c r="Z692" s="34" t="s">
        <v>4170</v>
      </c>
      <c r="AB692" s="34" t="s">
        <v>3187</v>
      </c>
      <c r="AD692" s="34" t="s">
        <v>3235</v>
      </c>
      <c r="AG692" s="34" t="s">
        <v>3315</v>
      </c>
      <c r="AH692" s="34" t="s">
        <v>1044</v>
      </c>
      <c r="AI692" s="34" t="s">
        <v>1044</v>
      </c>
      <c r="AJ692" s="34" t="s">
        <v>1044</v>
      </c>
      <c r="AK692" s="34" t="s">
        <v>1044</v>
      </c>
      <c r="AM692" s="34" t="s">
        <v>1044</v>
      </c>
      <c r="AN692" s="34" t="s">
        <v>3338</v>
      </c>
      <c r="AP692" s="34" t="s">
        <v>1044</v>
      </c>
      <c r="AY692" s="34" t="s">
        <v>3487</v>
      </c>
      <c r="BA692" s="34" t="s">
        <v>1044</v>
      </c>
      <c r="BB692" s="34" t="s">
        <v>3557</v>
      </c>
      <c r="BC692" s="34" t="s">
        <v>4170</v>
      </c>
      <c r="BD692" s="34" t="s">
        <v>4170</v>
      </c>
      <c r="BE692" s="34" t="s">
        <v>4170</v>
      </c>
      <c r="BF692" s="34" t="s">
        <v>4170</v>
      </c>
      <c r="BG692" s="34" t="s">
        <v>4170</v>
      </c>
      <c r="BH692" s="34" t="s">
        <v>4170</v>
      </c>
      <c r="BI692" s="34" t="s">
        <v>4881</v>
      </c>
      <c r="BJ692" s="34" t="s">
        <v>4170</v>
      </c>
      <c r="BR692" s="34" t="s">
        <v>1044</v>
      </c>
      <c r="BS692" s="34" t="s">
        <v>1044</v>
      </c>
      <c r="CR692" s="34" t="s">
        <v>3657</v>
      </c>
      <c r="CU692" s="34" t="s">
        <v>8379</v>
      </c>
      <c r="CV692" s="34" t="s">
        <v>6975</v>
      </c>
      <c r="CW692" s="34" t="s">
        <v>4226</v>
      </c>
      <c r="CX692" s="34" t="s">
        <v>4542</v>
      </c>
      <c r="CY692" s="34" t="s">
        <v>5447</v>
      </c>
      <c r="DA692" s="34" t="s">
        <v>4560</v>
      </c>
      <c r="DC692" s="34" t="s">
        <v>5096</v>
      </c>
      <c r="DF692" s="34" t="s">
        <v>5992</v>
      </c>
    </row>
    <row r="693" spans="1:110">
      <c r="A693" s="34" t="s">
        <v>6976</v>
      </c>
      <c r="B693" s="34" t="s">
        <v>4881</v>
      </c>
      <c r="C693" s="34">
        <v>38</v>
      </c>
      <c r="D693" s="34" t="s">
        <v>442</v>
      </c>
      <c r="E693" s="34" t="s">
        <v>4170</v>
      </c>
      <c r="F693" s="34" t="s">
        <v>4881</v>
      </c>
      <c r="G693" s="34" t="s">
        <v>4170</v>
      </c>
      <c r="H693" s="34" t="s">
        <v>4881</v>
      </c>
      <c r="I693" s="34" t="s">
        <v>4170</v>
      </c>
      <c r="J693" s="34" t="s">
        <v>4170</v>
      </c>
      <c r="K693" s="34" t="s">
        <v>4170</v>
      </c>
      <c r="L693" s="34" t="s">
        <v>4170</v>
      </c>
      <c r="M693" s="34" t="s">
        <v>1041</v>
      </c>
      <c r="N693" s="34" t="s">
        <v>3155</v>
      </c>
      <c r="O693" s="34" t="s">
        <v>4881</v>
      </c>
      <c r="P693" s="34" t="s">
        <v>4170</v>
      </c>
      <c r="Q693" s="34" t="s">
        <v>4170</v>
      </c>
      <c r="R693" s="34" t="s">
        <v>4170</v>
      </c>
      <c r="S693" s="34" t="s">
        <v>4170</v>
      </c>
      <c r="T693" s="34" t="s">
        <v>4170</v>
      </c>
      <c r="U693" s="34" t="s">
        <v>4170</v>
      </c>
      <c r="V693" s="34" t="s">
        <v>4170</v>
      </c>
      <c r="W693" s="34" t="s">
        <v>4170</v>
      </c>
      <c r="X693" s="34" t="s">
        <v>4170</v>
      </c>
      <c r="Y693" s="34" t="s">
        <v>4170</v>
      </c>
      <c r="Z693" s="34" t="s">
        <v>4170</v>
      </c>
      <c r="AB693" s="34" t="s">
        <v>3187</v>
      </c>
      <c r="AD693" s="34" t="s">
        <v>3232</v>
      </c>
      <c r="AG693" s="34" t="s">
        <v>3291</v>
      </c>
      <c r="AH693" s="34" t="s">
        <v>1041</v>
      </c>
      <c r="AI693" s="34" t="s">
        <v>1044</v>
      </c>
      <c r="AJ693" s="34" t="s">
        <v>1044</v>
      </c>
      <c r="AQ693" s="34" t="s">
        <v>3358</v>
      </c>
      <c r="AS693" s="34" t="s">
        <v>3358</v>
      </c>
      <c r="AU693" s="34" t="s">
        <v>3444</v>
      </c>
      <c r="AV693" s="34" t="s">
        <v>154</v>
      </c>
      <c r="AW693" s="34" t="s">
        <v>3452</v>
      </c>
      <c r="AX693" s="34" t="s">
        <v>3476</v>
      </c>
      <c r="AY693" s="34" t="s">
        <v>3253</v>
      </c>
      <c r="BB693" s="34" t="s">
        <v>3557</v>
      </c>
      <c r="BC693" s="34" t="s">
        <v>4170</v>
      </c>
      <c r="BD693" s="34" t="s">
        <v>4170</v>
      </c>
      <c r="BE693" s="34" t="s">
        <v>4170</v>
      </c>
      <c r="BF693" s="34" t="s">
        <v>4170</v>
      </c>
      <c r="BG693" s="34" t="s">
        <v>4170</v>
      </c>
      <c r="BH693" s="34" t="s">
        <v>4170</v>
      </c>
      <c r="BI693" s="34" t="s">
        <v>4881</v>
      </c>
      <c r="BJ693" s="34" t="s">
        <v>4170</v>
      </c>
      <c r="BR693" s="34" t="s">
        <v>1044</v>
      </c>
      <c r="BS693" s="34" t="s">
        <v>1044</v>
      </c>
      <c r="CR693" s="34" t="s">
        <v>3657</v>
      </c>
      <c r="CU693" s="34" t="s">
        <v>8380</v>
      </c>
      <c r="CV693" s="34" t="s">
        <v>6977</v>
      </c>
      <c r="CW693" s="34" t="s">
        <v>4226</v>
      </c>
      <c r="CX693" s="34" t="s">
        <v>4542</v>
      </c>
      <c r="CY693" s="34" t="s">
        <v>5453</v>
      </c>
      <c r="CZ693" s="34" t="s">
        <v>4556</v>
      </c>
      <c r="DA693" s="34" t="s">
        <v>4556</v>
      </c>
      <c r="DC693" s="34" t="s">
        <v>5096</v>
      </c>
      <c r="DF693" s="34" t="s">
        <v>5992</v>
      </c>
    </row>
    <row r="694" spans="1:110">
      <c r="A694" s="34" t="s">
        <v>6976</v>
      </c>
      <c r="B694" s="34" t="s">
        <v>4609</v>
      </c>
      <c r="C694" s="34">
        <v>45</v>
      </c>
      <c r="D694" s="34" t="s">
        <v>440</v>
      </c>
      <c r="E694" s="34" t="s">
        <v>4881</v>
      </c>
      <c r="F694" s="34" t="s">
        <v>4170</v>
      </c>
      <c r="G694" s="34" t="s">
        <v>4881</v>
      </c>
      <c r="H694" s="34" t="s">
        <v>4170</v>
      </c>
      <c r="I694" s="34" t="s">
        <v>4170</v>
      </c>
      <c r="J694" s="34" t="s">
        <v>4170</v>
      </c>
      <c r="K694" s="34" t="s">
        <v>4170</v>
      </c>
      <c r="L694" s="34" t="s">
        <v>4881</v>
      </c>
      <c r="M694" s="34" t="s">
        <v>1041</v>
      </c>
      <c r="N694" s="34" t="s">
        <v>3155</v>
      </c>
      <c r="O694" s="34" t="s">
        <v>4881</v>
      </c>
      <c r="P694" s="34" t="s">
        <v>4170</v>
      </c>
      <c r="Q694" s="34" t="s">
        <v>4170</v>
      </c>
      <c r="R694" s="34" t="s">
        <v>4170</v>
      </c>
      <c r="S694" s="34" t="s">
        <v>4170</v>
      </c>
      <c r="T694" s="34" t="s">
        <v>4170</v>
      </c>
      <c r="U694" s="34" t="s">
        <v>4170</v>
      </c>
      <c r="V694" s="34" t="s">
        <v>4170</v>
      </c>
      <c r="W694" s="34" t="s">
        <v>4170</v>
      </c>
      <c r="X694" s="34" t="s">
        <v>4170</v>
      </c>
      <c r="Y694" s="34" t="s">
        <v>4170</v>
      </c>
      <c r="Z694" s="34" t="s">
        <v>4170</v>
      </c>
      <c r="AB694" s="34" t="s">
        <v>3187</v>
      </c>
      <c r="AD694" s="34" t="s">
        <v>3232</v>
      </c>
      <c r="AG694" s="34" t="s">
        <v>3291</v>
      </c>
      <c r="AH694" s="34" t="s">
        <v>1041</v>
      </c>
      <c r="AI694" s="34" t="s">
        <v>1044</v>
      </c>
      <c r="AJ694" s="34" t="s">
        <v>1044</v>
      </c>
      <c r="AQ694" s="34" t="s">
        <v>3358</v>
      </c>
      <c r="AS694" s="34" t="s">
        <v>3358</v>
      </c>
      <c r="AU694" s="34" t="s">
        <v>3444</v>
      </c>
      <c r="AV694" s="34" t="s">
        <v>154</v>
      </c>
      <c r="AW694" s="34" t="s">
        <v>3452</v>
      </c>
      <c r="AX694" s="34" t="s">
        <v>3476</v>
      </c>
      <c r="AY694" s="34" t="s">
        <v>3253</v>
      </c>
      <c r="BB694" s="34" t="s">
        <v>3557</v>
      </c>
      <c r="BC694" s="34" t="s">
        <v>4170</v>
      </c>
      <c r="BD694" s="34" t="s">
        <v>4170</v>
      </c>
      <c r="BE694" s="34" t="s">
        <v>4170</v>
      </c>
      <c r="BF694" s="34" t="s">
        <v>4170</v>
      </c>
      <c r="BG694" s="34" t="s">
        <v>4170</v>
      </c>
      <c r="BH694" s="34" t="s">
        <v>4170</v>
      </c>
      <c r="BI694" s="34" t="s">
        <v>4881</v>
      </c>
      <c r="BJ694" s="34" t="s">
        <v>4170</v>
      </c>
      <c r="BR694" s="34" t="s">
        <v>1044</v>
      </c>
      <c r="BS694" s="34" t="s">
        <v>1044</v>
      </c>
      <c r="CR694" s="34" t="s">
        <v>3657</v>
      </c>
      <c r="CU694" s="34" t="s">
        <v>8381</v>
      </c>
      <c r="CV694" s="34" t="s">
        <v>6977</v>
      </c>
      <c r="CW694" s="34" t="s">
        <v>4226</v>
      </c>
      <c r="CX694" s="34" t="s">
        <v>4542</v>
      </c>
      <c r="CY694" s="34" t="s">
        <v>5447</v>
      </c>
      <c r="DA694" s="34" t="s">
        <v>4556</v>
      </c>
      <c r="DC694" s="34" t="s">
        <v>5096</v>
      </c>
      <c r="DF694" s="34" t="s">
        <v>5992</v>
      </c>
    </row>
    <row r="695" spans="1:110">
      <c r="A695" s="34" t="s">
        <v>6978</v>
      </c>
      <c r="B695" s="34" t="s">
        <v>4881</v>
      </c>
      <c r="C695" s="34">
        <v>50</v>
      </c>
      <c r="D695" s="34" t="s">
        <v>440</v>
      </c>
      <c r="E695" s="34" t="s">
        <v>4881</v>
      </c>
      <c r="F695" s="34" t="s">
        <v>4170</v>
      </c>
      <c r="G695" s="34" t="s">
        <v>4881</v>
      </c>
      <c r="H695" s="34" t="s">
        <v>4170</v>
      </c>
      <c r="I695" s="34" t="s">
        <v>4170</v>
      </c>
      <c r="J695" s="34" t="s">
        <v>4170</v>
      </c>
      <c r="K695" s="34" t="s">
        <v>4170</v>
      </c>
      <c r="L695" s="34" t="s">
        <v>4881</v>
      </c>
      <c r="M695" s="34" t="s">
        <v>1041</v>
      </c>
      <c r="N695" s="34" t="s">
        <v>3155</v>
      </c>
      <c r="O695" s="34" t="s">
        <v>4881</v>
      </c>
      <c r="P695" s="34" t="s">
        <v>4170</v>
      </c>
      <c r="Q695" s="34" t="s">
        <v>4170</v>
      </c>
      <c r="R695" s="34" t="s">
        <v>4170</v>
      </c>
      <c r="S695" s="34" t="s">
        <v>4170</v>
      </c>
      <c r="T695" s="34" t="s">
        <v>4170</v>
      </c>
      <c r="U695" s="34" t="s">
        <v>4170</v>
      </c>
      <c r="V695" s="34" t="s">
        <v>4170</v>
      </c>
      <c r="W695" s="34" t="s">
        <v>4170</v>
      </c>
      <c r="X695" s="34" t="s">
        <v>4170</v>
      </c>
      <c r="Y695" s="34" t="s">
        <v>4170</v>
      </c>
      <c r="Z695" s="34" t="s">
        <v>4170</v>
      </c>
      <c r="AB695" s="34" t="s">
        <v>3187</v>
      </c>
      <c r="AD695" s="34" t="s">
        <v>3238</v>
      </c>
      <c r="AG695" s="34" t="s">
        <v>3309</v>
      </c>
      <c r="AH695" s="34" t="s">
        <v>1044</v>
      </c>
      <c r="AI695" s="34" t="s">
        <v>1044</v>
      </c>
      <c r="AJ695" s="34" t="s">
        <v>1044</v>
      </c>
      <c r="AK695" s="34" t="s">
        <v>1044</v>
      </c>
      <c r="AM695" s="34" t="s">
        <v>1044</v>
      </c>
      <c r="AN695" s="34" t="s">
        <v>3350</v>
      </c>
      <c r="AP695" s="34" t="s">
        <v>1044</v>
      </c>
      <c r="AY695" s="34" t="s">
        <v>3487</v>
      </c>
      <c r="BA695" s="34" t="s">
        <v>1044</v>
      </c>
      <c r="BB695" s="34" t="s">
        <v>3557</v>
      </c>
      <c r="BC695" s="34" t="s">
        <v>4170</v>
      </c>
      <c r="BD695" s="34" t="s">
        <v>4170</v>
      </c>
      <c r="BE695" s="34" t="s">
        <v>4170</v>
      </c>
      <c r="BF695" s="34" t="s">
        <v>4170</v>
      </c>
      <c r="BG695" s="34" t="s">
        <v>4170</v>
      </c>
      <c r="BH695" s="34" t="s">
        <v>4170</v>
      </c>
      <c r="BI695" s="34" t="s">
        <v>4881</v>
      </c>
      <c r="BJ695" s="34" t="s">
        <v>4170</v>
      </c>
      <c r="BR695" s="34" t="s">
        <v>1044</v>
      </c>
      <c r="BS695" s="34" t="s">
        <v>1044</v>
      </c>
      <c r="CR695" s="34" t="s">
        <v>3657</v>
      </c>
      <c r="CU695" s="34" t="s">
        <v>8382</v>
      </c>
      <c r="CV695" s="34" t="s">
        <v>6979</v>
      </c>
      <c r="CW695" s="34" t="s">
        <v>4226</v>
      </c>
      <c r="CX695" s="34" t="s">
        <v>4542</v>
      </c>
      <c r="CY695" s="34" t="s">
        <v>5447</v>
      </c>
      <c r="CZ695" s="34" t="s">
        <v>4560</v>
      </c>
      <c r="DA695" s="34" t="s">
        <v>4560</v>
      </c>
      <c r="DC695" s="34" t="s">
        <v>5096</v>
      </c>
    </row>
    <row r="696" spans="1:110">
      <c r="A696" s="34" t="s">
        <v>6978</v>
      </c>
      <c r="B696" s="34" t="s">
        <v>4609</v>
      </c>
      <c r="C696" s="34">
        <v>30</v>
      </c>
      <c r="D696" s="34" t="s">
        <v>442</v>
      </c>
      <c r="E696" s="34" t="s">
        <v>4170</v>
      </c>
      <c r="F696" s="34" t="s">
        <v>4881</v>
      </c>
      <c r="G696" s="34" t="s">
        <v>4170</v>
      </c>
      <c r="H696" s="34" t="s">
        <v>4881</v>
      </c>
      <c r="I696" s="34" t="s">
        <v>4170</v>
      </c>
      <c r="J696" s="34" t="s">
        <v>4170</v>
      </c>
      <c r="K696" s="34" t="s">
        <v>4170</v>
      </c>
      <c r="L696" s="34" t="s">
        <v>4170</v>
      </c>
      <c r="M696" s="34" t="s">
        <v>1041</v>
      </c>
      <c r="N696" s="34" t="s">
        <v>3155</v>
      </c>
      <c r="O696" s="34" t="s">
        <v>4881</v>
      </c>
      <c r="P696" s="34" t="s">
        <v>4170</v>
      </c>
      <c r="Q696" s="34" t="s">
        <v>4170</v>
      </c>
      <c r="R696" s="34" t="s">
        <v>4170</v>
      </c>
      <c r="S696" s="34" t="s">
        <v>4170</v>
      </c>
      <c r="T696" s="34" t="s">
        <v>4170</v>
      </c>
      <c r="U696" s="34" t="s">
        <v>4170</v>
      </c>
      <c r="V696" s="34" t="s">
        <v>4170</v>
      </c>
      <c r="W696" s="34" t="s">
        <v>4170</v>
      </c>
      <c r="X696" s="34" t="s">
        <v>4170</v>
      </c>
      <c r="Y696" s="34" t="s">
        <v>4170</v>
      </c>
      <c r="Z696" s="34" t="s">
        <v>4170</v>
      </c>
      <c r="AB696" s="34" t="s">
        <v>3187</v>
      </c>
      <c r="AD696" s="34" t="s">
        <v>3244</v>
      </c>
      <c r="AG696" s="34" t="s">
        <v>3297</v>
      </c>
      <c r="AH696" s="34" t="s">
        <v>1044</v>
      </c>
      <c r="AI696" s="34" t="s">
        <v>1044</v>
      </c>
      <c r="AJ696" s="34" t="s">
        <v>1044</v>
      </c>
      <c r="AK696" s="34" t="s">
        <v>1041</v>
      </c>
      <c r="AL696" s="34" t="s">
        <v>452</v>
      </c>
      <c r="AQ696" s="34" t="s">
        <v>3375</v>
      </c>
      <c r="AS696" s="34" t="s">
        <v>3423</v>
      </c>
      <c r="AU696" s="34" t="s">
        <v>3435</v>
      </c>
      <c r="AV696" s="34" t="s">
        <v>154</v>
      </c>
      <c r="AW696" s="34" t="s">
        <v>3467</v>
      </c>
      <c r="AX696" s="34" t="s">
        <v>3476</v>
      </c>
      <c r="AY696" s="34" t="s">
        <v>3487</v>
      </c>
      <c r="BB696" s="34" t="s">
        <v>3557</v>
      </c>
      <c r="BC696" s="34" t="s">
        <v>4170</v>
      </c>
      <c r="BD696" s="34" t="s">
        <v>4170</v>
      </c>
      <c r="BE696" s="34" t="s">
        <v>4170</v>
      </c>
      <c r="BF696" s="34" t="s">
        <v>4170</v>
      </c>
      <c r="BG696" s="34" t="s">
        <v>4170</v>
      </c>
      <c r="BH696" s="34" t="s">
        <v>4170</v>
      </c>
      <c r="BI696" s="34" t="s">
        <v>4881</v>
      </c>
      <c r="BJ696" s="34" t="s">
        <v>4170</v>
      </c>
      <c r="BR696" s="34" t="s">
        <v>1044</v>
      </c>
      <c r="BS696" s="34" t="s">
        <v>1044</v>
      </c>
      <c r="CR696" s="34" t="s">
        <v>3657</v>
      </c>
      <c r="CU696" s="34" t="s">
        <v>8383</v>
      </c>
      <c r="CV696" s="34" t="s">
        <v>6979</v>
      </c>
      <c r="CW696" s="34" t="s">
        <v>4226</v>
      </c>
      <c r="CX696" s="34" t="s">
        <v>4539</v>
      </c>
      <c r="CY696" s="34" t="s">
        <v>5452</v>
      </c>
      <c r="DA696" s="34" t="s">
        <v>4556</v>
      </c>
      <c r="DC696" s="34" t="s">
        <v>5096</v>
      </c>
    </row>
    <row r="697" spans="1:110">
      <c r="A697" s="34" t="s">
        <v>6980</v>
      </c>
      <c r="B697" s="34" t="s">
        <v>4881</v>
      </c>
      <c r="C697" s="34">
        <v>46</v>
      </c>
      <c r="D697" s="34" t="s">
        <v>442</v>
      </c>
      <c r="E697" s="34" t="s">
        <v>4170</v>
      </c>
      <c r="F697" s="34" t="s">
        <v>4881</v>
      </c>
      <c r="G697" s="34" t="s">
        <v>4170</v>
      </c>
      <c r="H697" s="34" t="s">
        <v>4881</v>
      </c>
      <c r="I697" s="34" t="s">
        <v>4170</v>
      </c>
      <c r="J697" s="34" t="s">
        <v>4170</v>
      </c>
      <c r="K697" s="34" t="s">
        <v>4170</v>
      </c>
      <c r="L697" s="34" t="s">
        <v>4170</v>
      </c>
      <c r="M697" s="34" t="s">
        <v>1041</v>
      </c>
      <c r="N697" s="34" t="s">
        <v>3155</v>
      </c>
      <c r="O697" s="34" t="s">
        <v>4881</v>
      </c>
      <c r="P697" s="34" t="s">
        <v>4170</v>
      </c>
      <c r="Q697" s="34" t="s">
        <v>4170</v>
      </c>
      <c r="R697" s="34" t="s">
        <v>4170</v>
      </c>
      <c r="S697" s="34" t="s">
        <v>4170</v>
      </c>
      <c r="T697" s="34" t="s">
        <v>4170</v>
      </c>
      <c r="U697" s="34" t="s">
        <v>4170</v>
      </c>
      <c r="V697" s="34" t="s">
        <v>4170</v>
      </c>
      <c r="W697" s="34" t="s">
        <v>4170</v>
      </c>
      <c r="X697" s="34" t="s">
        <v>4170</v>
      </c>
      <c r="Y697" s="34" t="s">
        <v>4170</v>
      </c>
      <c r="Z697" s="34" t="s">
        <v>4170</v>
      </c>
      <c r="AB697" s="34" t="s">
        <v>3187</v>
      </c>
      <c r="AD697" s="34" t="s">
        <v>3235</v>
      </c>
      <c r="AG697" s="34" t="s">
        <v>3291</v>
      </c>
      <c r="AH697" s="34" t="s">
        <v>1041</v>
      </c>
      <c r="AI697" s="34" t="s">
        <v>1044</v>
      </c>
      <c r="AJ697" s="34" t="s">
        <v>1044</v>
      </c>
      <c r="AQ697" s="34" t="s">
        <v>3375</v>
      </c>
      <c r="AS697" s="34" t="s">
        <v>3415</v>
      </c>
      <c r="AU697" s="34" t="s">
        <v>3432</v>
      </c>
      <c r="AV697" s="34" t="s">
        <v>154</v>
      </c>
      <c r="AW697" s="34" t="s">
        <v>3452</v>
      </c>
      <c r="AX697" s="34" t="s">
        <v>3476</v>
      </c>
      <c r="AY697" s="34" t="s">
        <v>3253</v>
      </c>
      <c r="BB697" s="34" t="s">
        <v>3557</v>
      </c>
      <c r="BC697" s="34" t="s">
        <v>4170</v>
      </c>
      <c r="BD697" s="34" t="s">
        <v>4170</v>
      </c>
      <c r="BE697" s="34" t="s">
        <v>4170</v>
      </c>
      <c r="BF697" s="34" t="s">
        <v>4170</v>
      </c>
      <c r="BG697" s="34" t="s">
        <v>4170</v>
      </c>
      <c r="BH697" s="34" t="s">
        <v>4170</v>
      </c>
      <c r="BI697" s="34" t="s">
        <v>4881</v>
      </c>
      <c r="BJ697" s="34" t="s">
        <v>4170</v>
      </c>
      <c r="BR697" s="34" t="s">
        <v>1044</v>
      </c>
      <c r="BS697" s="34" t="s">
        <v>1044</v>
      </c>
      <c r="CR697" s="34" t="s">
        <v>3654</v>
      </c>
      <c r="CU697" s="34" t="s">
        <v>8384</v>
      </c>
      <c r="CV697" s="34" t="s">
        <v>6981</v>
      </c>
      <c r="CW697" s="34" t="s">
        <v>4226</v>
      </c>
      <c r="CX697" s="34" t="s">
        <v>4542</v>
      </c>
      <c r="CY697" s="34" t="s">
        <v>5453</v>
      </c>
      <c r="CZ697" s="34" t="s">
        <v>4556</v>
      </c>
      <c r="DA697" s="34" t="s">
        <v>4556</v>
      </c>
      <c r="DC697" s="34" t="s">
        <v>5096</v>
      </c>
      <c r="DF697" s="34" t="s">
        <v>5992</v>
      </c>
    </row>
    <row r="698" spans="1:110">
      <c r="A698" s="34" t="s">
        <v>6980</v>
      </c>
      <c r="B698" s="34" t="s">
        <v>4609</v>
      </c>
      <c r="C698" s="34">
        <v>21</v>
      </c>
      <c r="D698" s="34" t="s">
        <v>442</v>
      </c>
      <c r="E698" s="34" t="s">
        <v>4170</v>
      </c>
      <c r="F698" s="34" t="s">
        <v>4881</v>
      </c>
      <c r="G698" s="34" t="s">
        <v>4170</v>
      </c>
      <c r="H698" s="34" t="s">
        <v>4881</v>
      </c>
      <c r="I698" s="34" t="s">
        <v>4170</v>
      </c>
      <c r="J698" s="34" t="s">
        <v>4170</v>
      </c>
      <c r="K698" s="34" t="s">
        <v>4170</v>
      </c>
      <c r="L698" s="34" t="s">
        <v>4170</v>
      </c>
      <c r="M698" s="34" t="s">
        <v>1044</v>
      </c>
      <c r="N698" s="34" t="s">
        <v>3155</v>
      </c>
      <c r="O698" s="34" t="s">
        <v>4881</v>
      </c>
      <c r="P698" s="34" t="s">
        <v>4170</v>
      </c>
      <c r="Q698" s="34" t="s">
        <v>4170</v>
      </c>
      <c r="R698" s="34" t="s">
        <v>4170</v>
      </c>
      <c r="S698" s="34" t="s">
        <v>4170</v>
      </c>
      <c r="T698" s="34" t="s">
        <v>4170</v>
      </c>
      <c r="U698" s="34" t="s">
        <v>4170</v>
      </c>
      <c r="V698" s="34" t="s">
        <v>4170</v>
      </c>
      <c r="W698" s="34" t="s">
        <v>4170</v>
      </c>
      <c r="X698" s="34" t="s">
        <v>4170</v>
      </c>
      <c r="Y698" s="34" t="s">
        <v>4170</v>
      </c>
      <c r="Z698" s="34" t="s">
        <v>4170</v>
      </c>
      <c r="AB698" s="34" t="s">
        <v>3187</v>
      </c>
      <c r="AD698" s="34" t="s">
        <v>3232</v>
      </c>
      <c r="AE698" s="34" t="s">
        <v>3277</v>
      </c>
      <c r="AG698" s="34" t="s">
        <v>3306</v>
      </c>
      <c r="AH698" s="34" t="s">
        <v>1044</v>
      </c>
      <c r="AI698" s="34" t="s">
        <v>1044</v>
      </c>
      <c r="AJ698" s="34" t="s">
        <v>1044</v>
      </c>
      <c r="AK698" s="34" t="s">
        <v>1044</v>
      </c>
      <c r="AM698" s="34" t="s">
        <v>1044</v>
      </c>
      <c r="AN698" s="34" t="s">
        <v>3341</v>
      </c>
      <c r="AP698" s="34" t="s">
        <v>1044</v>
      </c>
      <c r="AY698" s="34" t="s">
        <v>3487</v>
      </c>
      <c r="BA698" s="34" t="s">
        <v>1044</v>
      </c>
      <c r="BB698" s="34" t="s">
        <v>3557</v>
      </c>
      <c r="BC698" s="34" t="s">
        <v>4170</v>
      </c>
      <c r="BD698" s="34" t="s">
        <v>4170</v>
      </c>
      <c r="BE698" s="34" t="s">
        <v>4170</v>
      </c>
      <c r="BF698" s="34" t="s">
        <v>4170</v>
      </c>
      <c r="BG698" s="34" t="s">
        <v>4170</v>
      </c>
      <c r="BH698" s="34" t="s">
        <v>4170</v>
      </c>
      <c r="BI698" s="34" t="s">
        <v>4881</v>
      </c>
      <c r="BJ698" s="34" t="s">
        <v>4170</v>
      </c>
      <c r="BR698" s="34" t="s">
        <v>1044</v>
      </c>
      <c r="BS698" s="34" t="s">
        <v>1044</v>
      </c>
      <c r="CR698" s="34" t="s">
        <v>3657</v>
      </c>
      <c r="CU698" s="34" t="s">
        <v>8385</v>
      </c>
      <c r="CV698" s="34" t="s">
        <v>6981</v>
      </c>
      <c r="CW698" s="34" t="s">
        <v>4226</v>
      </c>
      <c r="CX698" s="34" t="s">
        <v>4539</v>
      </c>
      <c r="CY698" s="34" t="s">
        <v>5452</v>
      </c>
      <c r="DA698" s="34" t="s">
        <v>4560</v>
      </c>
      <c r="DC698" s="34" t="s">
        <v>5096</v>
      </c>
      <c r="DD698" s="34" t="s">
        <v>6185</v>
      </c>
      <c r="DF698" s="34" t="s">
        <v>5992</v>
      </c>
    </row>
    <row r="699" spans="1:110">
      <c r="A699" s="34" t="s">
        <v>6980</v>
      </c>
      <c r="B699" s="34" t="s">
        <v>4848</v>
      </c>
      <c r="C699" s="34">
        <v>46</v>
      </c>
      <c r="D699" s="34" t="s">
        <v>440</v>
      </c>
      <c r="E699" s="34" t="s">
        <v>4881</v>
      </c>
      <c r="F699" s="34" t="s">
        <v>4170</v>
      </c>
      <c r="G699" s="34" t="s">
        <v>4881</v>
      </c>
      <c r="H699" s="34" t="s">
        <v>4170</v>
      </c>
      <c r="I699" s="34" t="s">
        <v>4170</v>
      </c>
      <c r="J699" s="34" t="s">
        <v>4170</v>
      </c>
      <c r="K699" s="34" t="s">
        <v>4170</v>
      </c>
      <c r="L699" s="34" t="s">
        <v>4881</v>
      </c>
      <c r="M699" s="34" t="s">
        <v>1041</v>
      </c>
      <c r="N699" s="34" t="s">
        <v>3155</v>
      </c>
      <c r="O699" s="34" t="s">
        <v>4881</v>
      </c>
      <c r="P699" s="34" t="s">
        <v>4170</v>
      </c>
      <c r="Q699" s="34" t="s">
        <v>4170</v>
      </c>
      <c r="R699" s="34" t="s">
        <v>4170</v>
      </c>
      <c r="S699" s="34" t="s">
        <v>4170</v>
      </c>
      <c r="T699" s="34" t="s">
        <v>4170</v>
      </c>
      <c r="U699" s="34" t="s">
        <v>4170</v>
      </c>
      <c r="V699" s="34" t="s">
        <v>4170</v>
      </c>
      <c r="W699" s="34" t="s">
        <v>4170</v>
      </c>
      <c r="X699" s="34" t="s">
        <v>4170</v>
      </c>
      <c r="Y699" s="34" t="s">
        <v>4170</v>
      </c>
      <c r="Z699" s="34" t="s">
        <v>4170</v>
      </c>
      <c r="AB699" s="34" t="s">
        <v>3187</v>
      </c>
      <c r="AD699" s="34" t="s">
        <v>3244</v>
      </c>
      <c r="AG699" s="34" t="s">
        <v>3291</v>
      </c>
      <c r="AH699" s="34" t="s">
        <v>1041</v>
      </c>
      <c r="AI699" s="34" t="s">
        <v>1044</v>
      </c>
      <c r="AJ699" s="34" t="s">
        <v>1044</v>
      </c>
      <c r="AQ699" s="34" t="s">
        <v>3375</v>
      </c>
      <c r="AS699" s="34" t="s">
        <v>3415</v>
      </c>
      <c r="AU699" s="34" t="s">
        <v>3432</v>
      </c>
      <c r="AV699" s="34" t="s">
        <v>154</v>
      </c>
      <c r="AW699" s="34" t="s">
        <v>3452</v>
      </c>
      <c r="AX699" s="34" t="s">
        <v>3476</v>
      </c>
      <c r="AY699" s="34" t="s">
        <v>3487</v>
      </c>
      <c r="BB699" s="34" t="s">
        <v>3557</v>
      </c>
      <c r="BC699" s="34" t="s">
        <v>4170</v>
      </c>
      <c r="BD699" s="34" t="s">
        <v>4170</v>
      </c>
      <c r="BE699" s="34" t="s">
        <v>4170</v>
      </c>
      <c r="BF699" s="34" t="s">
        <v>4170</v>
      </c>
      <c r="BG699" s="34" t="s">
        <v>4170</v>
      </c>
      <c r="BH699" s="34" t="s">
        <v>4170</v>
      </c>
      <c r="BI699" s="34" t="s">
        <v>4881</v>
      </c>
      <c r="BJ699" s="34" t="s">
        <v>4170</v>
      </c>
      <c r="BR699" s="34" t="s">
        <v>1044</v>
      </c>
      <c r="BS699" s="34" t="s">
        <v>1044</v>
      </c>
      <c r="CR699" s="34" t="s">
        <v>3654</v>
      </c>
      <c r="CU699" s="34" t="s">
        <v>8386</v>
      </c>
      <c r="CV699" s="34" t="s">
        <v>6981</v>
      </c>
      <c r="CW699" s="34" t="s">
        <v>4226</v>
      </c>
      <c r="CX699" s="34" t="s">
        <v>4542</v>
      </c>
      <c r="CY699" s="34" t="s">
        <v>5447</v>
      </c>
      <c r="DA699" s="34" t="s">
        <v>4556</v>
      </c>
      <c r="DC699" s="34" t="s">
        <v>5096</v>
      </c>
      <c r="DF699" s="34" t="s">
        <v>5992</v>
      </c>
    </row>
    <row r="700" spans="1:110">
      <c r="A700" s="34" t="s">
        <v>6982</v>
      </c>
      <c r="B700" s="34" t="s">
        <v>4881</v>
      </c>
      <c r="C700" s="34">
        <v>29</v>
      </c>
      <c r="D700" s="34" t="s">
        <v>442</v>
      </c>
      <c r="E700" s="34" t="s">
        <v>4170</v>
      </c>
      <c r="F700" s="34" t="s">
        <v>4881</v>
      </c>
      <c r="G700" s="34" t="s">
        <v>4170</v>
      </c>
      <c r="H700" s="34" t="s">
        <v>4881</v>
      </c>
      <c r="I700" s="34" t="s">
        <v>4170</v>
      </c>
      <c r="J700" s="34" t="s">
        <v>4170</v>
      </c>
      <c r="K700" s="34" t="s">
        <v>4170</v>
      </c>
      <c r="L700" s="34" t="s">
        <v>4170</v>
      </c>
      <c r="M700" s="34" t="s">
        <v>1041</v>
      </c>
      <c r="N700" s="34" t="s">
        <v>3155</v>
      </c>
      <c r="O700" s="34" t="s">
        <v>4881</v>
      </c>
      <c r="P700" s="34" t="s">
        <v>4170</v>
      </c>
      <c r="Q700" s="34" t="s">
        <v>4170</v>
      </c>
      <c r="R700" s="34" t="s">
        <v>4170</v>
      </c>
      <c r="S700" s="34" t="s">
        <v>4170</v>
      </c>
      <c r="T700" s="34" t="s">
        <v>4170</v>
      </c>
      <c r="U700" s="34" t="s">
        <v>4170</v>
      </c>
      <c r="V700" s="34" t="s">
        <v>4170</v>
      </c>
      <c r="W700" s="34" t="s">
        <v>4170</v>
      </c>
      <c r="X700" s="34" t="s">
        <v>4170</v>
      </c>
      <c r="Y700" s="34" t="s">
        <v>4170</v>
      </c>
      <c r="Z700" s="34" t="s">
        <v>4170</v>
      </c>
      <c r="AB700" s="34" t="s">
        <v>3187</v>
      </c>
      <c r="AD700" s="34" t="s">
        <v>3247</v>
      </c>
      <c r="AE700" s="34" t="s">
        <v>3253</v>
      </c>
      <c r="AG700" s="34" t="s">
        <v>3291</v>
      </c>
      <c r="AH700" s="34" t="s">
        <v>1041</v>
      </c>
      <c r="AI700" s="34" t="s">
        <v>1044</v>
      </c>
      <c r="AJ700" s="34" t="s">
        <v>1044</v>
      </c>
      <c r="AQ700" s="34" t="s">
        <v>3375</v>
      </c>
      <c r="AS700" s="34" t="s">
        <v>3409</v>
      </c>
      <c r="AU700" s="34" t="s">
        <v>3441</v>
      </c>
      <c r="AV700" s="34" t="s">
        <v>3449</v>
      </c>
      <c r="AW700" s="34" t="s">
        <v>3461</v>
      </c>
      <c r="AX700" s="34" t="s">
        <v>3476</v>
      </c>
      <c r="AY700" s="34" t="s">
        <v>3493</v>
      </c>
      <c r="BB700" s="34" t="s">
        <v>3557</v>
      </c>
      <c r="BC700" s="34" t="s">
        <v>4170</v>
      </c>
      <c r="BD700" s="34" t="s">
        <v>4170</v>
      </c>
      <c r="BE700" s="34" t="s">
        <v>4170</v>
      </c>
      <c r="BF700" s="34" t="s">
        <v>4170</v>
      </c>
      <c r="BG700" s="34" t="s">
        <v>4170</v>
      </c>
      <c r="BH700" s="34" t="s">
        <v>4170</v>
      </c>
      <c r="BI700" s="34" t="s">
        <v>4881</v>
      </c>
      <c r="BJ700" s="34" t="s">
        <v>4170</v>
      </c>
      <c r="BR700" s="34" t="s">
        <v>1044</v>
      </c>
      <c r="BS700" s="34" t="s">
        <v>1044</v>
      </c>
      <c r="CR700" s="34" t="s">
        <v>3657</v>
      </c>
      <c r="CU700" s="34" t="s">
        <v>8387</v>
      </c>
      <c r="CV700" s="34" t="s">
        <v>6983</v>
      </c>
      <c r="CW700" s="34" t="s">
        <v>4226</v>
      </c>
      <c r="CX700" s="34" t="s">
        <v>4539</v>
      </c>
      <c r="CY700" s="34" t="s">
        <v>5452</v>
      </c>
      <c r="CZ700" s="34" t="s">
        <v>4556</v>
      </c>
      <c r="DA700" s="34" t="s">
        <v>4556</v>
      </c>
      <c r="DC700" s="34" t="s">
        <v>5096</v>
      </c>
      <c r="DD700" s="34" t="s">
        <v>6185</v>
      </c>
    </row>
    <row r="701" spans="1:110">
      <c r="A701" s="34" t="s">
        <v>6984</v>
      </c>
      <c r="B701" s="34" t="s">
        <v>4881</v>
      </c>
      <c r="C701" s="34">
        <v>42</v>
      </c>
      <c r="D701" s="34" t="s">
        <v>440</v>
      </c>
      <c r="E701" s="34" t="s">
        <v>4881</v>
      </c>
      <c r="F701" s="34" t="s">
        <v>4170</v>
      </c>
      <c r="G701" s="34" t="s">
        <v>4881</v>
      </c>
      <c r="H701" s="34" t="s">
        <v>4170</v>
      </c>
      <c r="I701" s="34" t="s">
        <v>4170</v>
      </c>
      <c r="J701" s="34" t="s">
        <v>4170</v>
      </c>
      <c r="K701" s="34" t="s">
        <v>4170</v>
      </c>
      <c r="L701" s="34" t="s">
        <v>4881</v>
      </c>
      <c r="M701" s="34" t="s">
        <v>1041</v>
      </c>
      <c r="N701" s="34" t="s">
        <v>3155</v>
      </c>
      <c r="O701" s="34" t="s">
        <v>4881</v>
      </c>
      <c r="P701" s="34" t="s">
        <v>4170</v>
      </c>
      <c r="Q701" s="34" t="s">
        <v>4170</v>
      </c>
      <c r="R701" s="34" t="s">
        <v>4170</v>
      </c>
      <c r="S701" s="34" t="s">
        <v>4170</v>
      </c>
      <c r="T701" s="34" t="s">
        <v>4170</v>
      </c>
      <c r="U701" s="34" t="s">
        <v>4170</v>
      </c>
      <c r="V701" s="34" t="s">
        <v>4170</v>
      </c>
      <c r="W701" s="34" t="s">
        <v>4170</v>
      </c>
      <c r="X701" s="34" t="s">
        <v>4170</v>
      </c>
      <c r="Y701" s="34" t="s">
        <v>4170</v>
      </c>
      <c r="Z701" s="34" t="s">
        <v>4170</v>
      </c>
      <c r="AB701" s="34" t="s">
        <v>3187</v>
      </c>
      <c r="AD701" s="34" t="s">
        <v>3238</v>
      </c>
      <c r="AG701" s="34" t="s">
        <v>3300</v>
      </c>
      <c r="AH701" s="34" t="s">
        <v>1044</v>
      </c>
      <c r="AI701" s="34" t="s">
        <v>1044</v>
      </c>
      <c r="AJ701" s="34" t="s">
        <v>1044</v>
      </c>
      <c r="AK701" s="34" t="s">
        <v>1044</v>
      </c>
      <c r="AM701" s="34" t="s">
        <v>1041</v>
      </c>
      <c r="AP701" s="34" t="s">
        <v>3071</v>
      </c>
      <c r="AY701" s="34" t="s">
        <v>3493</v>
      </c>
      <c r="BA701" s="34" t="s">
        <v>1044</v>
      </c>
      <c r="BB701" s="34" t="s">
        <v>3557</v>
      </c>
      <c r="BC701" s="34" t="s">
        <v>4170</v>
      </c>
      <c r="BD701" s="34" t="s">
        <v>4170</v>
      </c>
      <c r="BE701" s="34" t="s">
        <v>4170</v>
      </c>
      <c r="BF701" s="34" t="s">
        <v>4170</v>
      </c>
      <c r="BG701" s="34" t="s">
        <v>4170</v>
      </c>
      <c r="BH701" s="34" t="s">
        <v>4170</v>
      </c>
      <c r="BI701" s="34" t="s">
        <v>4881</v>
      </c>
      <c r="BJ701" s="34" t="s">
        <v>4170</v>
      </c>
      <c r="BR701" s="34" t="s">
        <v>1044</v>
      </c>
      <c r="BS701" s="34" t="s">
        <v>1044</v>
      </c>
      <c r="CR701" s="34" t="s">
        <v>3657</v>
      </c>
      <c r="CU701" s="34" t="s">
        <v>8388</v>
      </c>
      <c r="CV701" s="34" t="s">
        <v>6985</v>
      </c>
      <c r="CW701" s="34" t="s">
        <v>4226</v>
      </c>
      <c r="CX701" s="34" t="s">
        <v>4542</v>
      </c>
      <c r="CY701" s="34" t="s">
        <v>5447</v>
      </c>
      <c r="CZ701" s="34" t="s">
        <v>4560</v>
      </c>
      <c r="DA701" s="34" t="s">
        <v>4560</v>
      </c>
      <c r="DC701" s="34" t="s">
        <v>5096</v>
      </c>
    </row>
    <row r="702" spans="1:110">
      <c r="A702" s="34" t="s">
        <v>6984</v>
      </c>
      <c r="B702" s="34" t="s">
        <v>4609</v>
      </c>
      <c r="C702" s="34">
        <v>17</v>
      </c>
      <c r="D702" s="34" t="s">
        <v>442</v>
      </c>
      <c r="E702" s="34" t="s">
        <v>4170</v>
      </c>
      <c r="F702" s="34" t="s">
        <v>4881</v>
      </c>
      <c r="G702" s="34" t="s">
        <v>4170</v>
      </c>
      <c r="H702" s="34" t="s">
        <v>4170</v>
      </c>
      <c r="I702" s="34" t="s">
        <v>4170</v>
      </c>
      <c r="J702" s="34" t="s">
        <v>4881</v>
      </c>
      <c r="K702" s="34" t="s">
        <v>4170</v>
      </c>
      <c r="L702" s="34" t="s">
        <v>4170</v>
      </c>
      <c r="M702" s="34" t="s">
        <v>1044</v>
      </c>
      <c r="N702" s="34" t="s">
        <v>3155</v>
      </c>
      <c r="O702" s="34" t="s">
        <v>4881</v>
      </c>
      <c r="P702" s="34" t="s">
        <v>4170</v>
      </c>
      <c r="Q702" s="34" t="s">
        <v>4170</v>
      </c>
      <c r="R702" s="34" t="s">
        <v>4170</v>
      </c>
      <c r="S702" s="34" t="s">
        <v>4170</v>
      </c>
      <c r="T702" s="34" t="s">
        <v>4170</v>
      </c>
      <c r="U702" s="34" t="s">
        <v>4170</v>
      </c>
      <c r="V702" s="34" t="s">
        <v>4170</v>
      </c>
      <c r="W702" s="34" t="s">
        <v>4170</v>
      </c>
      <c r="X702" s="34" t="s">
        <v>4170</v>
      </c>
      <c r="Y702" s="34" t="s">
        <v>4170</v>
      </c>
      <c r="Z702" s="34" t="s">
        <v>4170</v>
      </c>
      <c r="AB702" s="34" t="s">
        <v>3187</v>
      </c>
      <c r="AD702" s="34" t="s">
        <v>3229</v>
      </c>
      <c r="AE702" s="34" t="s">
        <v>3265</v>
      </c>
      <c r="AG702" s="34" t="s">
        <v>3306</v>
      </c>
      <c r="AH702" s="34" t="s">
        <v>1044</v>
      </c>
      <c r="AI702" s="34" t="s">
        <v>1044</v>
      </c>
      <c r="AJ702" s="34" t="s">
        <v>1044</v>
      </c>
      <c r="AK702" s="34" t="s">
        <v>1044</v>
      </c>
      <c r="AM702" s="34" t="s">
        <v>1044</v>
      </c>
      <c r="AN702" s="34" t="s">
        <v>3341</v>
      </c>
      <c r="AP702" s="34" t="s">
        <v>1044</v>
      </c>
      <c r="AY702" s="34" t="s">
        <v>3487</v>
      </c>
      <c r="BA702" s="34" t="s">
        <v>1044</v>
      </c>
      <c r="BB702" s="34" t="s">
        <v>3557</v>
      </c>
      <c r="BC702" s="34" t="s">
        <v>4170</v>
      </c>
      <c r="BD702" s="34" t="s">
        <v>4170</v>
      </c>
      <c r="BE702" s="34" t="s">
        <v>4170</v>
      </c>
      <c r="BF702" s="34" t="s">
        <v>4170</v>
      </c>
      <c r="BG702" s="34" t="s">
        <v>4170</v>
      </c>
      <c r="BH702" s="34" t="s">
        <v>4170</v>
      </c>
      <c r="BI702" s="34" t="s">
        <v>4881</v>
      </c>
      <c r="BJ702" s="34" t="s">
        <v>4170</v>
      </c>
      <c r="BR702" s="34" t="s">
        <v>1044</v>
      </c>
      <c r="BS702" s="34" t="s">
        <v>1044</v>
      </c>
      <c r="CR702" s="34" t="s">
        <v>3657</v>
      </c>
      <c r="CU702" s="34" t="s">
        <v>8389</v>
      </c>
      <c r="CV702" s="34" t="s">
        <v>6985</v>
      </c>
      <c r="CW702" s="34" t="s">
        <v>4226</v>
      </c>
      <c r="CX702" s="34" t="s">
        <v>4611</v>
      </c>
      <c r="CY702" s="34" t="s">
        <v>5451</v>
      </c>
      <c r="DA702" s="34" t="s">
        <v>4560</v>
      </c>
      <c r="DC702" s="34" t="s">
        <v>5096</v>
      </c>
      <c r="DD702" s="34" t="s">
        <v>6185</v>
      </c>
    </row>
    <row r="703" spans="1:110">
      <c r="A703" s="34" t="s">
        <v>6986</v>
      </c>
      <c r="B703" s="34" t="s">
        <v>4881</v>
      </c>
      <c r="C703" s="34">
        <v>31</v>
      </c>
      <c r="D703" s="34" t="s">
        <v>440</v>
      </c>
      <c r="E703" s="34" t="s">
        <v>4881</v>
      </c>
      <c r="F703" s="34" t="s">
        <v>4170</v>
      </c>
      <c r="G703" s="34" t="s">
        <v>4881</v>
      </c>
      <c r="H703" s="34" t="s">
        <v>4170</v>
      </c>
      <c r="I703" s="34" t="s">
        <v>4170</v>
      </c>
      <c r="J703" s="34" t="s">
        <v>4170</v>
      </c>
      <c r="K703" s="34" t="s">
        <v>4170</v>
      </c>
      <c r="L703" s="34" t="s">
        <v>4881</v>
      </c>
      <c r="M703" s="34" t="s">
        <v>1041</v>
      </c>
      <c r="N703" s="34" t="s">
        <v>3155</v>
      </c>
      <c r="O703" s="34" t="s">
        <v>4881</v>
      </c>
      <c r="P703" s="34" t="s">
        <v>4170</v>
      </c>
      <c r="Q703" s="34" t="s">
        <v>4170</v>
      </c>
      <c r="R703" s="34" t="s">
        <v>4170</v>
      </c>
      <c r="S703" s="34" t="s">
        <v>4170</v>
      </c>
      <c r="T703" s="34" t="s">
        <v>4170</v>
      </c>
      <c r="U703" s="34" t="s">
        <v>4170</v>
      </c>
      <c r="V703" s="34" t="s">
        <v>4170</v>
      </c>
      <c r="W703" s="34" t="s">
        <v>4170</v>
      </c>
      <c r="X703" s="34" t="s">
        <v>4170</v>
      </c>
      <c r="Y703" s="34" t="s">
        <v>4170</v>
      </c>
      <c r="Z703" s="34" t="s">
        <v>4170</v>
      </c>
      <c r="AB703" s="34" t="s">
        <v>3187</v>
      </c>
      <c r="AD703" s="34" t="s">
        <v>3247</v>
      </c>
      <c r="AG703" s="34" t="s">
        <v>3309</v>
      </c>
      <c r="AH703" s="34" t="s">
        <v>1044</v>
      </c>
      <c r="AI703" s="34" t="s">
        <v>1044</v>
      </c>
      <c r="AJ703" s="34" t="s">
        <v>1044</v>
      </c>
      <c r="AK703" s="34" t="s">
        <v>1044</v>
      </c>
      <c r="AM703" s="34" t="s">
        <v>1044</v>
      </c>
      <c r="AN703" s="34" t="s">
        <v>3335</v>
      </c>
      <c r="AP703" s="34" t="s">
        <v>1044</v>
      </c>
      <c r="AY703" s="34" t="s">
        <v>3529</v>
      </c>
      <c r="BA703" s="34" t="s">
        <v>1044</v>
      </c>
      <c r="BB703" s="34" t="s">
        <v>3557</v>
      </c>
      <c r="BC703" s="34" t="s">
        <v>4170</v>
      </c>
      <c r="BD703" s="34" t="s">
        <v>4170</v>
      </c>
      <c r="BE703" s="34" t="s">
        <v>4170</v>
      </c>
      <c r="BF703" s="34" t="s">
        <v>4170</v>
      </c>
      <c r="BG703" s="34" t="s">
        <v>4170</v>
      </c>
      <c r="BH703" s="34" t="s">
        <v>4170</v>
      </c>
      <c r="BI703" s="34" t="s">
        <v>4881</v>
      </c>
      <c r="BJ703" s="34" t="s">
        <v>4170</v>
      </c>
      <c r="BR703" s="34" t="s">
        <v>1041</v>
      </c>
      <c r="BS703" s="34" t="s">
        <v>1044</v>
      </c>
      <c r="CR703" s="34" t="s">
        <v>3657</v>
      </c>
      <c r="CU703" s="34" t="s">
        <v>8390</v>
      </c>
      <c r="CV703" s="34" t="s">
        <v>6987</v>
      </c>
      <c r="CW703" s="34" t="s">
        <v>4226</v>
      </c>
      <c r="CX703" s="34" t="s">
        <v>4539</v>
      </c>
      <c r="CY703" s="34" t="s">
        <v>5446</v>
      </c>
      <c r="CZ703" s="34" t="s">
        <v>4560</v>
      </c>
      <c r="DA703" s="34" t="s">
        <v>4560</v>
      </c>
      <c r="DC703" s="34" t="s">
        <v>5096</v>
      </c>
      <c r="DF703" s="34" t="s">
        <v>5992</v>
      </c>
    </row>
    <row r="704" spans="1:110">
      <c r="A704" s="34" t="s">
        <v>6986</v>
      </c>
      <c r="B704" s="34" t="s">
        <v>4609</v>
      </c>
      <c r="C704" s="34">
        <v>2</v>
      </c>
      <c r="D704" s="34" t="s">
        <v>442</v>
      </c>
      <c r="E704" s="34" t="s">
        <v>4170</v>
      </c>
      <c r="F704" s="34" t="s">
        <v>4881</v>
      </c>
      <c r="G704" s="34" t="s">
        <v>4170</v>
      </c>
      <c r="H704" s="34" t="s">
        <v>4170</v>
      </c>
      <c r="I704" s="34" t="s">
        <v>4170</v>
      </c>
      <c r="J704" s="34" t="s">
        <v>4881</v>
      </c>
      <c r="K704" s="34" t="s">
        <v>4170</v>
      </c>
      <c r="L704" s="34" t="s">
        <v>4170</v>
      </c>
      <c r="N704" s="34" t="s">
        <v>3155</v>
      </c>
      <c r="O704" s="34" t="s">
        <v>4881</v>
      </c>
      <c r="P704" s="34" t="s">
        <v>4170</v>
      </c>
      <c r="Q704" s="34" t="s">
        <v>4170</v>
      </c>
      <c r="R704" s="34" t="s">
        <v>4170</v>
      </c>
      <c r="S704" s="34" t="s">
        <v>4170</v>
      </c>
      <c r="T704" s="34" t="s">
        <v>4170</v>
      </c>
      <c r="U704" s="34" t="s">
        <v>4170</v>
      </c>
      <c r="V704" s="34" t="s">
        <v>4170</v>
      </c>
      <c r="W704" s="34" t="s">
        <v>4170</v>
      </c>
      <c r="X704" s="34" t="s">
        <v>4170</v>
      </c>
      <c r="Y704" s="34" t="s">
        <v>4170</v>
      </c>
      <c r="Z704" s="34" t="s">
        <v>4170</v>
      </c>
      <c r="AB704" s="34" t="s">
        <v>3187</v>
      </c>
      <c r="BR704" s="34" t="s">
        <v>1044</v>
      </c>
      <c r="BS704" s="34" t="s">
        <v>1044</v>
      </c>
      <c r="CR704" s="34" t="s">
        <v>3657</v>
      </c>
      <c r="CU704" s="34" t="s">
        <v>8391</v>
      </c>
      <c r="CV704" s="34" t="s">
        <v>6987</v>
      </c>
      <c r="CW704" s="34" t="s">
        <v>4226</v>
      </c>
      <c r="CX704" s="34" t="s">
        <v>4608</v>
      </c>
      <c r="CY704" s="34" t="s">
        <v>5450</v>
      </c>
      <c r="DF704" s="34" t="s">
        <v>5992</v>
      </c>
    </row>
    <row r="705" spans="1:110">
      <c r="A705" s="34" t="s">
        <v>6988</v>
      </c>
      <c r="B705" s="34" t="s">
        <v>4881</v>
      </c>
      <c r="C705" s="34">
        <v>32</v>
      </c>
      <c r="D705" s="34" t="s">
        <v>440</v>
      </c>
      <c r="E705" s="34" t="s">
        <v>4881</v>
      </c>
      <c r="F705" s="34" t="s">
        <v>4170</v>
      </c>
      <c r="G705" s="34" t="s">
        <v>4881</v>
      </c>
      <c r="H705" s="34" t="s">
        <v>4170</v>
      </c>
      <c r="I705" s="34" t="s">
        <v>4170</v>
      </c>
      <c r="J705" s="34" t="s">
        <v>4170</v>
      </c>
      <c r="K705" s="34" t="s">
        <v>4170</v>
      </c>
      <c r="L705" s="34" t="s">
        <v>4881</v>
      </c>
      <c r="M705" s="34" t="s">
        <v>1041</v>
      </c>
      <c r="N705" s="34" t="s">
        <v>3155</v>
      </c>
      <c r="O705" s="34" t="s">
        <v>4881</v>
      </c>
      <c r="P705" s="34" t="s">
        <v>4170</v>
      </c>
      <c r="Q705" s="34" t="s">
        <v>4170</v>
      </c>
      <c r="R705" s="34" t="s">
        <v>4170</v>
      </c>
      <c r="S705" s="34" t="s">
        <v>4170</v>
      </c>
      <c r="T705" s="34" t="s">
        <v>4170</v>
      </c>
      <c r="U705" s="34" t="s">
        <v>4170</v>
      </c>
      <c r="V705" s="34" t="s">
        <v>4170</v>
      </c>
      <c r="W705" s="34" t="s">
        <v>4170</v>
      </c>
      <c r="X705" s="34" t="s">
        <v>4170</v>
      </c>
      <c r="Y705" s="34" t="s">
        <v>4170</v>
      </c>
      <c r="Z705" s="34" t="s">
        <v>4170</v>
      </c>
      <c r="AB705" s="34" t="s">
        <v>3187</v>
      </c>
      <c r="AD705" s="34" t="s">
        <v>3238</v>
      </c>
      <c r="AG705" s="34" t="s">
        <v>3291</v>
      </c>
      <c r="AH705" s="34" t="s">
        <v>1041</v>
      </c>
      <c r="AI705" s="34" t="s">
        <v>1044</v>
      </c>
      <c r="AJ705" s="34" t="s">
        <v>1044</v>
      </c>
      <c r="AQ705" s="34" t="s">
        <v>3399</v>
      </c>
      <c r="AS705" s="34" t="s">
        <v>3426</v>
      </c>
      <c r="AU705" s="34" t="s">
        <v>3444</v>
      </c>
      <c r="AV705" s="34" t="s">
        <v>3449</v>
      </c>
      <c r="AW705" s="34" t="s">
        <v>3452</v>
      </c>
      <c r="AX705" s="34" t="s">
        <v>3473</v>
      </c>
      <c r="AY705" s="34" t="s">
        <v>3253</v>
      </c>
      <c r="BB705" s="34" t="s">
        <v>3557</v>
      </c>
      <c r="BC705" s="34" t="s">
        <v>4170</v>
      </c>
      <c r="BD705" s="34" t="s">
        <v>4170</v>
      </c>
      <c r="BE705" s="34" t="s">
        <v>4170</v>
      </c>
      <c r="BF705" s="34" t="s">
        <v>4170</v>
      </c>
      <c r="BG705" s="34" t="s">
        <v>4170</v>
      </c>
      <c r="BH705" s="34" t="s">
        <v>4170</v>
      </c>
      <c r="BI705" s="34" t="s">
        <v>4881</v>
      </c>
      <c r="BJ705" s="34" t="s">
        <v>4170</v>
      </c>
      <c r="BR705" s="34" t="s">
        <v>1044</v>
      </c>
      <c r="BS705" s="34" t="s">
        <v>1044</v>
      </c>
      <c r="CR705" s="34" t="s">
        <v>3654</v>
      </c>
      <c r="CU705" s="34" t="s">
        <v>8392</v>
      </c>
      <c r="CV705" s="34" t="s">
        <v>6989</v>
      </c>
      <c r="CW705" s="34" t="s">
        <v>4226</v>
      </c>
      <c r="CX705" s="34" t="s">
        <v>4539</v>
      </c>
      <c r="CY705" s="34" t="s">
        <v>5446</v>
      </c>
      <c r="CZ705" s="34" t="s">
        <v>4556</v>
      </c>
      <c r="DA705" s="34" t="s">
        <v>4556</v>
      </c>
      <c r="DC705" s="34" t="s">
        <v>5096</v>
      </c>
      <c r="DF705" s="34" t="s">
        <v>5992</v>
      </c>
    </row>
    <row r="706" spans="1:110">
      <c r="A706" s="34" t="s">
        <v>6988</v>
      </c>
      <c r="B706" s="34" t="s">
        <v>4609</v>
      </c>
      <c r="C706" s="34">
        <v>12</v>
      </c>
      <c r="D706" s="34" t="s">
        <v>442</v>
      </c>
      <c r="E706" s="34" t="s">
        <v>4170</v>
      </c>
      <c r="F706" s="34" t="s">
        <v>4881</v>
      </c>
      <c r="G706" s="34" t="s">
        <v>4170</v>
      </c>
      <c r="H706" s="34" t="s">
        <v>4170</v>
      </c>
      <c r="I706" s="34" t="s">
        <v>4170</v>
      </c>
      <c r="J706" s="34" t="s">
        <v>4881</v>
      </c>
      <c r="K706" s="34" t="s">
        <v>4170</v>
      </c>
      <c r="L706" s="34" t="s">
        <v>4170</v>
      </c>
      <c r="N706" s="34" t="s">
        <v>3155</v>
      </c>
      <c r="O706" s="34" t="s">
        <v>4881</v>
      </c>
      <c r="P706" s="34" t="s">
        <v>4170</v>
      </c>
      <c r="Q706" s="34" t="s">
        <v>4170</v>
      </c>
      <c r="R706" s="34" t="s">
        <v>4170</v>
      </c>
      <c r="S706" s="34" t="s">
        <v>4170</v>
      </c>
      <c r="T706" s="34" t="s">
        <v>4170</v>
      </c>
      <c r="U706" s="34" t="s">
        <v>4170</v>
      </c>
      <c r="V706" s="34" t="s">
        <v>4170</v>
      </c>
      <c r="W706" s="34" t="s">
        <v>4170</v>
      </c>
      <c r="X706" s="34" t="s">
        <v>4170</v>
      </c>
      <c r="Y706" s="34" t="s">
        <v>4170</v>
      </c>
      <c r="Z706" s="34" t="s">
        <v>4170</v>
      </c>
      <c r="AB706" s="34" t="s">
        <v>3187</v>
      </c>
      <c r="AE706" s="34" t="s">
        <v>3262</v>
      </c>
      <c r="BB706" s="34" t="s">
        <v>3557</v>
      </c>
      <c r="BC706" s="34" t="s">
        <v>4170</v>
      </c>
      <c r="BD706" s="34" t="s">
        <v>4170</v>
      </c>
      <c r="BE706" s="34" t="s">
        <v>4170</v>
      </c>
      <c r="BF706" s="34" t="s">
        <v>4170</v>
      </c>
      <c r="BG706" s="34" t="s">
        <v>4170</v>
      </c>
      <c r="BH706" s="34" t="s">
        <v>4170</v>
      </c>
      <c r="BI706" s="34" t="s">
        <v>4881</v>
      </c>
      <c r="BJ706" s="34" t="s">
        <v>4170</v>
      </c>
      <c r="BR706" s="34" t="s">
        <v>1044</v>
      </c>
      <c r="BS706" s="34" t="s">
        <v>1044</v>
      </c>
      <c r="CR706" s="34" t="s">
        <v>3657</v>
      </c>
      <c r="CU706" s="34" t="s">
        <v>8393</v>
      </c>
      <c r="CV706" s="34" t="s">
        <v>6989</v>
      </c>
      <c r="CW706" s="34" t="s">
        <v>4226</v>
      </c>
      <c r="CX706" s="34" t="s">
        <v>4611</v>
      </c>
      <c r="CY706" s="34" t="s">
        <v>5451</v>
      </c>
      <c r="DC706" s="34" t="s">
        <v>5096</v>
      </c>
      <c r="DE706" s="34" t="s">
        <v>4649</v>
      </c>
      <c r="DF706" s="34" t="s">
        <v>5992</v>
      </c>
    </row>
    <row r="707" spans="1:110">
      <c r="A707" s="34" t="s">
        <v>6988</v>
      </c>
      <c r="B707" s="34" t="s">
        <v>4848</v>
      </c>
      <c r="C707" s="34">
        <v>63</v>
      </c>
      <c r="D707" s="34" t="s">
        <v>440</v>
      </c>
      <c r="E707" s="34" t="s">
        <v>4881</v>
      </c>
      <c r="F707" s="34" t="s">
        <v>4170</v>
      </c>
      <c r="G707" s="34" t="s">
        <v>4881</v>
      </c>
      <c r="H707" s="34" t="s">
        <v>4170</v>
      </c>
      <c r="I707" s="34" t="s">
        <v>4170</v>
      </c>
      <c r="J707" s="34" t="s">
        <v>4170</v>
      </c>
      <c r="K707" s="34" t="s">
        <v>4170</v>
      </c>
      <c r="L707" s="34" t="s">
        <v>4170</v>
      </c>
      <c r="M707" s="34" t="s">
        <v>1041</v>
      </c>
      <c r="N707" s="34" t="s">
        <v>3155</v>
      </c>
      <c r="O707" s="34" t="s">
        <v>4881</v>
      </c>
      <c r="P707" s="34" t="s">
        <v>4170</v>
      </c>
      <c r="Q707" s="34" t="s">
        <v>4170</v>
      </c>
      <c r="R707" s="34" t="s">
        <v>4170</v>
      </c>
      <c r="S707" s="34" t="s">
        <v>4170</v>
      </c>
      <c r="T707" s="34" t="s">
        <v>4170</v>
      </c>
      <c r="U707" s="34" t="s">
        <v>4170</v>
      </c>
      <c r="V707" s="34" t="s">
        <v>4170</v>
      </c>
      <c r="W707" s="34" t="s">
        <v>4170</v>
      </c>
      <c r="X707" s="34" t="s">
        <v>4170</v>
      </c>
      <c r="Y707" s="34" t="s">
        <v>4170</v>
      </c>
      <c r="Z707" s="34" t="s">
        <v>4170</v>
      </c>
      <c r="AB707" s="34" t="s">
        <v>3187</v>
      </c>
      <c r="AD707" s="34" t="s">
        <v>3232</v>
      </c>
      <c r="AG707" s="34" t="s">
        <v>3312</v>
      </c>
      <c r="AH707" s="34" t="s">
        <v>1044</v>
      </c>
      <c r="AI707" s="34" t="s">
        <v>1044</v>
      </c>
      <c r="AJ707" s="34" t="s">
        <v>1044</v>
      </c>
      <c r="AK707" s="34" t="s">
        <v>1044</v>
      </c>
      <c r="AM707" s="34" t="s">
        <v>1044</v>
      </c>
      <c r="AN707" s="34" t="s">
        <v>3312</v>
      </c>
      <c r="AP707" s="34" t="s">
        <v>1044</v>
      </c>
      <c r="AY707" s="34" t="s">
        <v>3487</v>
      </c>
      <c r="BA707" s="34" t="s">
        <v>1044</v>
      </c>
      <c r="BB707" s="34" t="s">
        <v>3557</v>
      </c>
      <c r="BC707" s="34" t="s">
        <v>4170</v>
      </c>
      <c r="BD707" s="34" t="s">
        <v>4170</v>
      </c>
      <c r="BE707" s="34" t="s">
        <v>4170</v>
      </c>
      <c r="BF707" s="34" t="s">
        <v>4170</v>
      </c>
      <c r="BG707" s="34" t="s">
        <v>4170</v>
      </c>
      <c r="BH707" s="34" t="s">
        <v>4170</v>
      </c>
      <c r="BI707" s="34" t="s">
        <v>4881</v>
      </c>
      <c r="BJ707" s="34" t="s">
        <v>4170</v>
      </c>
      <c r="BR707" s="34" t="s">
        <v>1041</v>
      </c>
      <c r="BS707" s="34" t="s">
        <v>1044</v>
      </c>
      <c r="CR707" s="34" t="s">
        <v>3657</v>
      </c>
      <c r="CU707" s="34" t="s">
        <v>8394</v>
      </c>
      <c r="CV707" s="34" t="s">
        <v>6989</v>
      </c>
      <c r="CW707" s="34" t="s">
        <v>4226</v>
      </c>
      <c r="CX707" s="34" t="s">
        <v>4546</v>
      </c>
      <c r="CY707" s="34" t="s">
        <v>5449</v>
      </c>
      <c r="DA707" s="34" t="s">
        <v>4560</v>
      </c>
      <c r="DC707" s="34" t="s">
        <v>5096</v>
      </c>
      <c r="DF707" s="34" t="s">
        <v>5992</v>
      </c>
    </row>
    <row r="708" spans="1:110">
      <c r="A708" s="34" t="s">
        <v>6990</v>
      </c>
      <c r="B708" s="34" t="s">
        <v>4881</v>
      </c>
      <c r="C708" s="34">
        <v>36</v>
      </c>
      <c r="D708" s="34" t="s">
        <v>440</v>
      </c>
      <c r="E708" s="34" t="s">
        <v>4881</v>
      </c>
      <c r="F708" s="34" t="s">
        <v>4170</v>
      </c>
      <c r="G708" s="34" t="s">
        <v>4881</v>
      </c>
      <c r="H708" s="34" t="s">
        <v>4170</v>
      </c>
      <c r="I708" s="34" t="s">
        <v>4170</v>
      </c>
      <c r="J708" s="34" t="s">
        <v>4170</v>
      </c>
      <c r="K708" s="34" t="s">
        <v>4170</v>
      </c>
      <c r="L708" s="34" t="s">
        <v>4881</v>
      </c>
      <c r="M708" s="34" t="s">
        <v>1041</v>
      </c>
      <c r="N708" s="34" t="s">
        <v>3155</v>
      </c>
      <c r="O708" s="34" t="s">
        <v>4881</v>
      </c>
      <c r="P708" s="34" t="s">
        <v>4170</v>
      </c>
      <c r="Q708" s="34" t="s">
        <v>4170</v>
      </c>
      <c r="R708" s="34" t="s">
        <v>4170</v>
      </c>
      <c r="S708" s="34" t="s">
        <v>4170</v>
      </c>
      <c r="T708" s="34" t="s">
        <v>4170</v>
      </c>
      <c r="U708" s="34" t="s">
        <v>4170</v>
      </c>
      <c r="V708" s="34" t="s">
        <v>4170</v>
      </c>
      <c r="W708" s="34" t="s">
        <v>4170</v>
      </c>
      <c r="X708" s="34" t="s">
        <v>4170</v>
      </c>
      <c r="Y708" s="34" t="s">
        <v>4170</v>
      </c>
      <c r="Z708" s="34" t="s">
        <v>4170</v>
      </c>
      <c r="AB708" s="34" t="s">
        <v>3187</v>
      </c>
      <c r="AD708" s="34" t="s">
        <v>3229</v>
      </c>
      <c r="AG708" s="34" t="s">
        <v>3300</v>
      </c>
      <c r="AH708" s="34" t="s">
        <v>1044</v>
      </c>
      <c r="AI708" s="34" t="s">
        <v>1044</v>
      </c>
      <c r="AJ708" s="34" t="s">
        <v>1044</v>
      </c>
      <c r="AK708" s="34" t="s">
        <v>1044</v>
      </c>
      <c r="AM708" s="34" t="s">
        <v>1041</v>
      </c>
      <c r="AP708" s="34" t="s">
        <v>1041</v>
      </c>
      <c r="AY708" s="34" t="s">
        <v>3520</v>
      </c>
      <c r="BA708" s="34" t="s">
        <v>1044</v>
      </c>
      <c r="BB708" s="34" t="s">
        <v>3545</v>
      </c>
      <c r="BC708" s="34" t="s">
        <v>4170</v>
      </c>
      <c r="BD708" s="34" t="s">
        <v>4170</v>
      </c>
      <c r="BE708" s="34" t="s">
        <v>4881</v>
      </c>
      <c r="BF708" s="34" t="s">
        <v>4170</v>
      </c>
      <c r="BG708" s="34" t="s">
        <v>4170</v>
      </c>
      <c r="BH708" s="34" t="s">
        <v>4170</v>
      </c>
      <c r="BI708" s="34" t="s">
        <v>4170</v>
      </c>
      <c r="BJ708" s="34" t="s">
        <v>4170</v>
      </c>
      <c r="BM708" s="34" t="s">
        <v>3561</v>
      </c>
      <c r="BQ708" s="34" t="s">
        <v>1044</v>
      </c>
      <c r="BR708" s="34" t="s">
        <v>1044</v>
      </c>
      <c r="BS708" s="34" t="s">
        <v>1044</v>
      </c>
      <c r="CR708" s="34" t="s">
        <v>3657</v>
      </c>
      <c r="CU708" s="34" t="s">
        <v>8395</v>
      </c>
      <c r="CV708" s="34" t="s">
        <v>6991</v>
      </c>
      <c r="CW708" s="34" t="s">
        <v>4226</v>
      </c>
      <c r="CX708" s="34" t="s">
        <v>4542</v>
      </c>
      <c r="CY708" s="34" t="s">
        <v>5447</v>
      </c>
      <c r="CZ708" s="34" t="s">
        <v>3302</v>
      </c>
      <c r="DA708" s="34" t="s">
        <v>3302</v>
      </c>
      <c r="DB708" s="34" t="s">
        <v>1046</v>
      </c>
      <c r="DC708" s="34" t="s">
        <v>5096</v>
      </c>
      <c r="DF708" s="34" t="s">
        <v>5992</v>
      </c>
    </row>
    <row r="709" spans="1:110">
      <c r="A709" s="34" t="s">
        <v>6990</v>
      </c>
      <c r="B709" s="34" t="s">
        <v>4609</v>
      </c>
      <c r="C709" s="34">
        <v>13</v>
      </c>
      <c r="D709" s="34" t="s">
        <v>440</v>
      </c>
      <c r="E709" s="34" t="s">
        <v>4881</v>
      </c>
      <c r="F709" s="34" t="s">
        <v>4170</v>
      </c>
      <c r="G709" s="34" t="s">
        <v>4170</v>
      </c>
      <c r="H709" s="34" t="s">
        <v>4170</v>
      </c>
      <c r="I709" s="34" t="s">
        <v>4881</v>
      </c>
      <c r="J709" s="34" t="s">
        <v>4170</v>
      </c>
      <c r="K709" s="34" t="s">
        <v>4170</v>
      </c>
      <c r="L709" s="34" t="s">
        <v>4881</v>
      </c>
      <c r="N709" s="34" t="s">
        <v>3155</v>
      </c>
      <c r="O709" s="34" t="s">
        <v>4881</v>
      </c>
      <c r="P709" s="34" t="s">
        <v>4170</v>
      </c>
      <c r="Q709" s="34" t="s">
        <v>4170</v>
      </c>
      <c r="R709" s="34" t="s">
        <v>4170</v>
      </c>
      <c r="S709" s="34" t="s">
        <v>4170</v>
      </c>
      <c r="T709" s="34" t="s">
        <v>4170</v>
      </c>
      <c r="U709" s="34" t="s">
        <v>4170</v>
      </c>
      <c r="V709" s="34" t="s">
        <v>4170</v>
      </c>
      <c r="W709" s="34" t="s">
        <v>4170</v>
      </c>
      <c r="X709" s="34" t="s">
        <v>4170</v>
      </c>
      <c r="Y709" s="34" t="s">
        <v>4170</v>
      </c>
      <c r="Z709" s="34" t="s">
        <v>4170</v>
      </c>
      <c r="AB709" s="34" t="s">
        <v>3187</v>
      </c>
      <c r="AE709" s="34" t="s">
        <v>3262</v>
      </c>
      <c r="BB709" s="34" t="s">
        <v>3557</v>
      </c>
      <c r="BC709" s="34" t="s">
        <v>4170</v>
      </c>
      <c r="BD709" s="34" t="s">
        <v>4170</v>
      </c>
      <c r="BE709" s="34" t="s">
        <v>4170</v>
      </c>
      <c r="BF709" s="34" t="s">
        <v>4170</v>
      </c>
      <c r="BG709" s="34" t="s">
        <v>4170</v>
      </c>
      <c r="BH709" s="34" t="s">
        <v>4170</v>
      </c>
      <c r="BI709" s="34" t="s">
        <v>4881</v>
      </c>
      <c r="BJ709" s="34" t="s">
        <v>4170</v>
      </c>
      <c r="BR709" s="34" t="s">
        <v>1044</v>
      </c>
      <c r="BS709" s="34" t="s">
        <v>1044</v>
      </c>
      <c r="CR709" s="34" t="s">
        <v>3657</v>
      </c>
      <c r="CU709" s="34" t="s">
        <v>8396</v>
      </c>
      <c r="CV709" s="34" t="s">
        <v>6991</v>
      </c>
      <c r="CW709" s="34" t="s">
        <v>4226</v>
      </c>
      <c r="CX709" s="34" t="s">
        <v>4611</v>
      </c>
      <c r="CY709" s="34" t="s">
        <v>5445</v>
      </c>
      <c r="DC709" s="34" t="s">
        <v>5096</v>
      </c>
      <c r="DE709" s="34" t="s">
        <v>4649</v>
      </c>
      <c r="DF709" s="34" t="s">
        <v>5992</v>
      </c>
    </row>
    <row r="710" spans="1:110">
      <c r="A710" s="34" t="s">
        <v>6990</v>
      </c>
      <c r="B710" s="34" t="s">
        <v>4848</v>
      </c>
      <c r="C710" s="34">
        <v>16</v>
      </c>
      <c r="D710" s="34" t="s">
        <v>440</v>
      </c>
      <c r="E710" s="34" t="s">
        <v>4881</v>
      </c>
      <c r="F710" s="34" t="s">
        <v>4170</v>
      </c>
      <c r="G710" s="34" t="s">
        <v>4170</v>
      </c>
      <c r="H710" s="34" t="s">
        <v>4170</v>
      </c>
      <c r="I710" s="34" t="s">
        <v>4881</v>
      </c>
      <c r="J710" s="34" t="s">
        <v>4170</v>
      </c>
      <c r="K710" s="34" t="s">
        <v>4170</v>
      </c>
      <c r="L710" s="34" t="s">
        <v>4881</v>
      </c>
      <c r="M710" s="34" t="s">
        <v>1044</v>
      </c>
      <c r="N710" s="34" t="s">
        <v>3155</v>
      </c>
      <c r="O710" s="34" t="s">
        <v>4881</v>
      </c>
      <c r="P710" s="34" t="s">
        <v>4170</v>
      </c>
      <c r="Q710" s="34" t="s">
        <v>4170</v>
      </c>
      <c r="R710" s="34" t="s">
        <v>4170</v>
      </c>
      <c r="S710" s="34" t="s">
        <v>4170</v>
      </c>
      <c r="T710" s="34" t="s">
        <v>4170</v>
      </c>
      <c r="U710" s="34" t="s">
        <v>4170</v>
      </c>
      <c r="V710" s="34" t="s">
        <v>4170</v>
      </c>
      <c r="W710" s="34" t="s">
        <v>4170</v>
      </c>
      <c r="X710" s="34" t="s">
        <v>4170</v>
      </c>
      <c r="Y710" s="34" t="s">
        <v>4170</v>
      </c>
      <c r="Z710" s="34" t="s">
        <v>4170</v>
      </c>
      <c r="AB710" s="34" t="s">
        <v>3187</v>
      </c>
      <c r="AD710" s="34" t="s">
        <v>3226</v>
      </c>
      <c r="AE710" s="34" t="s">
        <v>3262</v>
      </c>
      <c r="AG710" s="34" t="s">
        <v>3306</v>
      </c>
      <c r="AH710" s="34" t="s">
        <v>1044</v>
      </c>
      <c r="AI710" s="34" t="s">
        <v>1044</v>
      </c>
      <c r="AJ710" s="34" t="s">
        <v>1044</v>
      </c>
      <c r="AK710" s="34" t="s">
        <v>1044</v>
      </c>
      <c r="AM710" s="34" t="s">
        <v>1044</v>
      </c>
      <c r="AN710" s="34" t="s">
        <v>3341</v>
      </c>
      <c r="AP710" s="34" t="s">
        <v>1044</v>
      </c>
      <c r="AY710" s="34" t="s">
        <v>3487</v>
      </c>
      <c r="BA710" s="34" t="s">
        <v>1044</v>
      </c>
      <c r="BB710" s="34" t="s">
        <v>3557</v>
      </c>
      <c r="BC710" s="34" t="s">
        <v>4170</v>
      </c>
      <c r="BD710" s="34" t="s">
        <v>4170</v>
      </c>
      <c r="BE710" s="34" t="s">
        <v>4170</v>
      </c>
      <c r="BF710" s="34" t="s">
        <v>4170</v>
      </c>
      <c r="BG710" s="34" t="s">
        <v>4170</v>
      </c>
      <c r="BH710" s="34" t="s">
        <v>4170</v>
      </c>
      <c r="BI710" s="34" t="s">
        <v>4881</v>
      </c>
      <c r="BJ710" s="34" t="s">
        <v>4170</v>
      </c>
      <c r="BR710" s="34" t="s">
        <v>1044</v>
      </c>
      <c r="BS710" s="34" t="s">
        <v>1044</v>
      </c>
      <c r="CR710" s="34" t="s">
        <v>3657</v>
      </c>
      <c r="CU710" s="34" t="s">
        <v>8397</v>
      </c>
      <c r="CV710" s="34" t="s">
        <v>6991</v>
      </c>
      <c r="CW710" s="34" t="s">
        <v>4226</v>
      </c>
      <c r="CX710" s="34" t="s">
        <v>4611</v>
      </c>
      <c r="CY710" s="34" t="s">
        <v>5445</v>
      </c>
      <c r="DA710" s="34" t="s">
        <v>4560</v>
      </c>
      <c r="DC710" s="34" t="s">
        <v>5096</v>
      </c>
      <c r="DD710" s="34" t="s">
        <v>6185</v>
      </c>
      <c r="DE710" s="34" t="s">
        <v>4649</v>
      </c>
      <c r="DF710" s="34" t="s">
        <v>5992</v>
      </c>
    </row>
    <row r="711" spans="1:110">
      <c r="A711" s="34" t="s">
        <v>6992</v>
      </c>
      <c r="B711" s="34" t="s">
        <v>4881</v>
      </c>
      <c r="C711" s="34">
        <v>61</v>
      </c>
      <c r="D711" s="34" t="s">
        <v>440</v>
      </c>
      <c r="E711" s="34" t="s">
        <v>4881</v>
      </c>
      <c r="F711" s="34" t="s">
        <v>4170</v>
      </c>
      <c r="G711" s="34" t="s">
        <v>4881</v>
      </c>
      <c r="H711" s="34" t="s">
        <v>4170</v>
      </c>
      <c r="I711" s="34" t="s">
        <v>4170</v>
      </c>
      <c r="J711" s="34" t="s">
        <v>4170</v>
      </c>
      <c r="K711" s="34" t="s">
        <v>4170</v>
      </c>
      <c r="L711" s="34" t="s">
        <v>4170</v>
      </c>
      <c r="M711" s="34" t="s">
        <v>1041</v>
      </c>
      <c r="N711" s="34" t="s">
        <v>3155</v>
      </c>
      <c r="O711" s="34" t="s">
        <v>4881</v>
      </c>
      <c r="P711" s="34" t="s">
        <v>4170</v>
      </c>
      <c r="Q711" s="34" t="s">
        <v>4170</v>
      </c>
      <c r="R711" s="34" t="s">
        <v>4170</v>
      </c>
      <c r="S711" s="34" t="s">
        <v>4170</v>
      </c>
      <c r="T711" s="34" t="s">
        <v>4170</v>
      </c>
      <c r="U711" s="34" t="s">
        <v>4170</v>
      </c>
      <c r="V711" s="34" t="s">
        <v>4170</v>
      </c>
      <c r="W711" s="34" t="s">
        <v>4170</v>
      </c>
      <c r="X711" s="34" t="s">
        <v>4170</v>
      </c>
      <c r="Y711" s="34" t="s">
        <v>4170</v>
      </c>
      <c r="Z711" s="34" t="s">
        <v>4170</v>
      </c>
      <c r="AB711" s="34" t="s">
        <v>3187</v>
      </c>
      <c r="AD711" s="34" t="s">
        <v>3238</v>
      </c>
      <c r="AG711" s="34" t="s">
        <v>3312</v>
      </c>
      <c r="AH711" s="34" t="s">
        <v>1044</v>
      </c>
      <c r="AI711" s="34" t="s">
        <v>1044</v>
      </c>
      <c r="AJ711" s="34" t="s">
        <v>1044</v>
      </c>
      <c r="AK711" s="34" t="s">
        <v>1044</v>
      </c>
      <c r="AM711" s="34" t="s">
        <v>1044</v>
      </c>
      <c r="AN711" s="34" t="s">
        <v>3312</v>
      </c>
      <c r="AP711" s="34" t="s">
        <v>1044</v>
      </c>
      <c r="AY711" s="34" t="s">
        <v>3487</v>
      </c>
      <c r="BA711" s="34" t="s">
        <v>1044</v>
      </c>
      <c r="BB711" s="34" t="s">
        <v>3557</v>
      </c>
      <c r="BC711" s="34" t="s">
        <v>4170</v>
      </c>
      <c r="BD711" s="34" t="s">
        <v>4170</v>
      </c>
      <c r="BE711" s="34" t="s">
        <v>4170</v>
      </c>
      <c r="BF711" s="34" t="s">
        <v>4170</v>
      </c>
      <c r="BG711" s="34" t="s">
        <v>4170</v>
      </c>
      <c r="BH711" s="34" t="s">
        <v>4170</v>
      </c>
      <c r="BI711" s="34" t="s">
        <v>4881</v>
      </c>
      <c r="BJ711" s="34" t="s">
        <v>4170</v>
      </c>
      <c r="BR711" s="34" t="s">
        <v>1041</v>
      </c>
      <c r="BS711" s="34" t="s">
        <v>1044</v>
      </c>
      <c r="CR711" s="34" t="s">
        <v>3657</v>
      </c>
      <c r="CU711" s="34" t="s">
        <v>8398</v>
      </c>
      <c r="CV711" s="34" t="s">
        <v>6993</v>
      </c>
      <c r="CW711" s="34" t="s">
        <v>4226</v>
      </c>
      <c r="CX711" s="34" t="s">
        <v>4546</v>
      </c>
      <c r="CY711" s="34" t="s">
        <v>5449</v>
      </c>
      <c r="CZ711" s="34" t="s">
        <v>4560</v>
      </c>
      <c r="DA711" s="34" t="s">
        <v>4560</v>
      </c>
      <c r="DC711" s="34" t="s">
        <v>5096</v>
      </c>
      <c r="DF711" s="34" t="s">
        <v>5992</v>
      </c>
    </row>
    <row r="712" spans="1:110">
      <c r="A712" s="34" t="s">
        <v>6992</v>
      </c>
      <c r="B712" s="34" t="s">
        <v>4609</v>
      </c>
      <c r="C712" s="34">
        <v>65</v>
      </c>
      <c r="D712" s="34" t="s">
        <v>442</v>
      </c>
      <c r="E712" s="34" t="s">
        <v>4170</v>
      </c>
      <c r="F712" s="34" t="s">
        <v>4881</v>
      </c>
      <c r="G712" s="34" t="s">
        <v>4170</v>
      </c>
      <c r="H712" s="34" t="s">
        <v>4881</v>
      </c>
      <c r="I712" s="34" t="s">
        <v>4170</v>
      </c>
      <c r="J712" s="34" t="s">
        <v>4170</v>
      </c>
      <c r="K712" s="34" t="s">
        <v>4170</v>
      </c>
      <c r="L712" s="34" t="s">
        <v>4170</v>
      </c>
      <c r="M712" s="34" t="s">
        <v>1041</v>
      </c>
      <c r="N712" s="34" t="s">
        <v>3155</v>
      </c>
      <c r="O712" s="34" t="s">
        <v>4881</v>
      </c>
      <c r="P712" s="34" t="s">
        <v>4170</v>
      </c>
      <c r="Q712" s="34" t="s">
        <v>4170</v>
      </c>
      <c r="R712" s="34" t="s">
        <v>4170</v>
      </c>
      <c r="S712" s="34" t="s">
        <v>4170</v>
      </c>
      <c r="T712" s="34" t="s">
        <v>4170</v>
      </c>
      <c r="U712" s="34" t="s">
        <v>4170</v>
      </c>
      <c r="V712" s="34" t="s">
        <v>4170</v>
      </c>
      <c r="W712" s="34" t="s">
        <v>4170</v>
      </c>
      <c r="X712" s="34" t="s">
        <v>4170</v>
      </c>
      <c r="Y712" s="34" t="s">
        <v>4170</v>
      </c>
      <c r="Z712" s="34" t="s">
        <v>4170</v>
      </c>
      <c r="AB712" s="34" t="s">
        <v>3187</v>
      </c>
      <c r="AD712" s="34" t="s">
        <v>3238</v>
      </c>
      <c r="AG712" s="34" t="s">
        <v>3312</v>
      </c>
      <c r="AH712" s="34" t="s">
        <v>1044</v>
      </c>
      <c r="AI712" s="34" t="s">
        <v>1044</v>
      </c>
      <c r="AJ712" s="34" t="s">
        <v>1044</v>
      </c>
      <c r="AK712" s="34" t="s">
        <v>1044</v>
      </c>
      <c r="AM712" s="34" t="s">
        <v>1044</v>
      </c>
      <c r="AN712" s="34" t="s">
        <v>3312</v>
      </c>
      <c r="AP712" s="34" t="s">
        <v>1044</v>
      </c>
      <c r="AY712" s="34" t="s">
        <v>3487</v>
      </c>
      <c r="BA712" s="34" t="s">
        <v>1044</v>
      </c>
      <c r="BB712" s="34" t="s">
        <v>3557</v>
      </c>
      <c r="BC712" s="34" t="s">
        <v>4170</v>
      </c>
      <c r="BD712" s="34" t="s">
        <v>4170</v>
      </c>
      <c r="BE712" s="34" t="s">
        <v>4170</v>
      </c>
      <c r="BF712" s="34" t="s">
        <v>4170</v>
      </c>
      <c r="BG712" s="34" t="s">
        <v>4170</v>
      </c>
      <c r="BH712" s="34" t="s">
        <v>4170</v>
      </c>
      <c r="BI712" s="34" t="s">
        <v>4881</v>
      </c>
      <c r="BJ712" s="34" t="s">
        <v>4170</v>
      </c>
      <c r="BR712" s="34" t="s">
        <v>1041</v>
      </c>
      <c r="BS712" s="34" t="s">
        <v>1044</v>
      </c>
      <c r="CR712" s="34" t="s">
        <v>3657</v>
      </c>
      <c r="CU712" s="34" t="s">
        <v>8399</v>
      </c>
      <c r="CV712" s="34" t="s">
        <v>6993</v>
      </c>
      <c r="CW712" s="34" t="s">
        <v>4226</v>
      </c>
      <c r="CX712" s="34" t="s">
        <v>4546</v>
      </c>
      <c r="CY712" s="34" t="s">
        <v>5455</v>
      </c>
      <c r="DA712" s="34" t="s">
        <v>4560</v>
      </c>
      <c r="DC712" s="34" t="s">
        <v>5096</v>
      </c>
      <c r="DF712" s="34" t="s">
        <v>5992</v>
      </c>
    </row>
    <row r="713" spans="1:110">
      <c r="A713" s="34" t="s">
        <v>6994</v>
      </c>
      <c r="B713" s="34" t="s">
        <v>4881</v>
      </c>
      <c r="C713" s="34">
        <v>37</v>
      </c>
      <c r="D713" s="34" t="s">
        <v>440</v>
      </c>
      <c r="E713" s="34" t="s">
        <v>4881</v>
      </c>
      <c r="F713" s="34" t="s">
        <v>4170</v>
      </c>
      <c r="G713" s="34" t="s">
        <v>4881</v>
      </c>
      <c r="H713" s="34" t="s">
        <v>4170</v>
      </c>
      <c r="I713" s="34" t="s">
        <v>4170</v>
      </c>
      <c r="J713" s="34" t="s">
        <v>4170</v>
      </c>
      <c r="K713" s="34" t="s">
        <v>4170</v>
      </c>
      <c r="L713" s="34" t="s">
        <v>4881</v>
      </c>
      <c r="M713" s="34" t="s">
        <v>1041</v>
      </c>
      <c r="N713" s="34" t="s">
        <v>3155</v>
      </c>
      <c r="O713" s="34" t="s">
        <v>4881</v>
      </c>
      <c r="P713" s="34" t="s">
        <v>4170</v>
      </c>
      <c r="Q713" s="34" t="s">
        <v>4170</v>
      </c>
      <c r="R713" s="34" t="s">
        <v>4170</v>
      </c>
      <c r="S713" s="34" t="s">
        <v>4170</v>
      </c>
      <c r="T713" s="34" t="s">
        <v>4170</v>
      </c>
      <c r="U713" s="34" t="s">
        <v>4170</v>
      </c>
      <c r="V713" s="34" t="s">
        <v>4170</v>
      </c>
      <c r="W713" s="34" t="s">
        <v>4170</v>
      </c>
      <c r="X713" s="34" t="s">
        <v>4170</v>
      </c>
      <c r="Y713" s="34" t="s">
        <v>4170</v>
      </c>
      <c r="Z713" s="34" t="s">
        <v>4170</v>
      </c>
      <c r="AB713" s="34" t="s">
        <v>3187</v>
      </c>
      <c r="AD713" s="34" t="s">
        <v>3244</v>
      </c>
      <c r="AG713" s="34" t="s">
        <v>3309</v>
      </c>
      <c r="AH713" s="34" t="s">
        <v>1044</v>
      </c>
      <c r="AI713" s="34" t="s">
        <v>1044</v>
      </c>
      <c r="AJ713" s="34" t="s">
        <v>1044</v>
      </c>
      <c r="AK713" s="34" t="s">
        <v>1044</v>
      </c>
      <c r="AM713" s="34" t="s">
        <v>1044</v>
      </c>
      <c r="AN713" s="34" t="s">
        <v>3335</v>
      </c>
      <c r="AP713" s="34" t="s">
        <v>1044</v>
      </c>
      <c r="AY713" s="34" t="s">
        <v>3529</v>
      </c>
      <c r="BA713" s="34" t="s">
        <v>1044</v>
      </c>
      <c r="BB713" s="34" t="s">
        <v>3557</v>
      </c>
      <c r="BC713" s="34" t="s">
        <v>4170</v>
      </c>
      <c r="BD713" s="34" t="s">
        <v>4170</v>
      </c>
      <c r="BE713" s="34" t="s">
        <v>4170</v>
      </c>
      <c r="BF713" s="34" t="s">
        <v>4170</v>
      </c>
      <c r="BG713" s="34" t="s">
        <v>4170</v>
      </c>
      <c r="BH713" s="34" t="s">
        <v>4170</v>
      </c>
      <c r="BI713" s="34" t="s">
        <v>4881</v>
      </c>
      <c r="BJ713" s="34" t="s">
        <v>4170</v>
      </c>
      <c r="BR713" s="34" t="s">
        <v>1041</v>
      </c>
      <c r="BS713" s="34" t="s">
        <v>1041</v>
      </c>
      <c r="BT713" s="34" t="s">
        <v>1041</v>
      </c>
      <c r="BW713" s="34" t="s">
        <v>1041</v>
      </c>
      <c r="CQ713" s="34" t="s">
        <v>3645</v>
      </c>
      <c r="CR713" s="34" t="s">
        <v>3657</v>
      </c>
      <c r="CU713" s="34" t="s">
        <v>8400</v>
      </c>
      <c r="CV713" s="34" t="s">
        <v>6995</v>
      </c>
      <c r="CW713" s="34" t="s">
        <v>4226</v>
      </c>
      <c r="CX713" s="34" t="s">
        <v>4542</v>
      </c>
      <c r="CY713" s="34" t="s">
        <v>5447</v>
      </c>
      <c r="CZ713" s="34" t="s">
        <v>4560</v>
      </c>
      <c r="DA713" s="34" t="s">
        <v>4560</v>
      </c>
      <c r="DC713" s="34" t="s">
        <v>5096</v>
      </c>
      <c r="DF713" s="34" t="s">
        <v>5992</v>
      </c>
    </row>
    <row r="714" spans="1:110">
      <c r="A714" s="34" t="s">
        <v>6994</v>
      </c>
      <c r="B714" s="34" t="s">
        <v>4609</v>
      </c>
      <c r="C714" s="34">
        <v>0</v>
      </c>
      <c r="D714" s="34" t="s">
        <v>440</v>
      </c>
      <c r="E714" s="34" t="s">
        <v>4881</v>
      </c>
      <c r="F714" s="34" t="s">
        <v>4170</v>
      </c>
      <c r="G714" s="34" t="s">
        <v>4170</v>
      </c>
      <c r="H714" s="34" t="s">
        <v>4170</v>
      </c>
      <c r="I714" s="34" t="s">
        <v>4881</v>
      </c>
      <c r="J714" s="34" t="s">
        <v>4170</v>
      </c>
      <c r="K714" s="34" t="s">
        <v>4170</v>
      </c>
      <c r="L714" s="34" t="s">
        <v>4170</v>
      </c>
      <c r="N714" s="34" t="s">
        <v>3155</v>
      </c>
      <c r="O714" s="34" t="s">
        <v>4881</v>
      </c>
      <c r="P714" s="34" t="s">
        <v>4170</v>
      </c>
      <c r="Q714" s="34" t="s">
        <v>4170</v>
      </c>
      <c r="R714" s="34" t="s">
        <v>4170</v>
      </c>
      <c r="S714" s="34" t="s">
        <v>4170</v>
      </c>
      <c r="T714" s="34" t="s">
        <v>4170</v>
      </c>
      <c r="U714" s="34" t="s">
        <v>4170</v>
      </c>
      <c r="V714" s="34" t="s">
        <v>4170</v>
      </c>
      <c r="W714" s="34" t="s">
        <v>4170</v>
      </c>
      <c r="X714" s="34" t="s">
        <v>4170</v>
      </c>
      <c r="Y714" s="34" t="s">
        <v>4170</v>
      </c>
      <c r="Z714" s="34" t="s">
        <v>4170</v>
      </c>
      <c r="AB714" s="34" t="s">
        <v>3187</v>
      </c>
      <c r="BR714" s="34" t="s">
        <v>1044</v>
      </c>
      <c r="BS714" s="34" t="s">
        <v>1044</v>
      </c>
      <c r="CR714" s="34" t="s">
        <v>3657</v>
      </c>
      <c r="CU714" s="34" t="s">
        <v>8401</v>
      </c>
      <c r="CV714" s="34" t="s">
        <v>6995</v>
      </c>
      <c r="CW714" s="34" t="s">
        <v>4226</v>
      </c>
      <c r="CX714" s="34" t="s">
        <v>4608</v>
      </c>
      <c r="CY714" s="34" t="s">
        <v>5444</v>
      </c>
      <c r="DF714" s="34" t="s">
        <v>5992</v>
      </c>
    </row>
    <row r="715" spans="1:110">
      <c r="A715" s="34" t="s">
        <v>6994</v>
      </c>
      <c r="B715" s="34" t="s">
        <v>4848</v>
      </c>
      <c r="C715" s="34">
        <v>6</v>
      </c>
      <c r="D715" s="34" t="s">
        <v>440</v>
      </c>
      <c r="E715" s="34" t="s">
        <v>4881</v>
      </c>
      <c r="F715" s="34" t="s">
        <v>4170</v>
      </c>
      <c r="G715" s="34" t="s">
        <v>4170</v>
      </c>
      <c r="H715" s="34" t="s">
        <v>4170</v>
      </c>
      <c r="I715" s="34" t="s">
        <v>4881</v>
      </c>
      <c r="J715" s="34" t="s">
        <v>4170</v>
      </c>
      <c r="K715" s="34" t="s">
        <v>4170</v>
      </c>
      <c r="L715" s="34" t="s">
        <v>4170</v>
      </c>
      <c r="N715" s="34" t="s">
        <v>3155</v>
      </c>
      <c r="O715" s="34" t="s">
        <v>4881</v>
      </c>
      <c r="P715" s="34" t="s">
        <v>4170</v>
      </c>
      <c r="Q715" s="34" t="s">
        <v>4170</v>
      </c>
      <c r="R715" s="34" t="s">
        <v>4170</v>
      </c>
      <c r="S715" s="34" t="s">
        <v>4170</v>
      </c>
      <c r="T715" s="34" t="s">
        <v>4170</v>
      </c>
      <c r="U715" s="34" t="s">
        <v>4170</v>
      </c>
      <c r="V715" s="34" t="s">
        <v>4170</v>
      </c>
      <c r="W715" s="34" t="s">
        <v>4170</v>
      </c>
      <c r="X715" s="34" t="s">
        <v>4170</v>
      </c>
      <c r="Y715" s="34" t="s">
        <v>4170</v>
      </c>
      <c r="Z715" s="34" t="s">
        <v>4170</v>
      </c>
      <c r="AB715" s="34" t="s">
        <v>3187</v>
      </c>
      <c r="AE715" s="34" t="s">
        <v>3256</v>
      </c>
      <c r="BB715" s="34" t="s">
        <v>3557</v>
      </c>
      <c r="BC715" s="34" t="s">
        <v>4170</v>
      </c>
      <c r="BD715" s="34" t="s">
        <v>4170</v>
      </c>
      <c r="BE715" s="34" t="s">
        <v>4170</v>
      </c>
      <c r="BF715" s="34" t="s">
        <v>4170</v>
      </c>
      <c r="BG715" s="34" t="s">
        <v>4170</v>
      </c>
      <c r="BH715" s="34" t="s">
        <v>4170</v>
      </c>
      <c r="BI715" s="34" t="s">
        <v>4881</v>
      </c>
      <c r="BJ715" s="34" t="s">
        <v>4170</v>
      </c>
      <c r="BR715" s="34" t="s">
        <v>1044</v>
      </c>
      <c r="BS715" s="34" t="s">
        <v>1044</v>
      </c>
      <c r="CR715" s="34" t="s">
        <v>3657</v>
      </c>
      <c r="CU715" s="34" t="s">
        <v>8402</v>
      </c>
      <c r="CV715" s="34" t="s">
        <v>6995</v>
      </c>
      <c r="CW715" s="34" t="s">
        <v>4226</v>
      </c>
      <c r="CX715" s="34" t="s">
        <v>4619</v>
      </c>
      <c r="CY715" s="34" t="s">
        <v>5448</v>
      </c>
      <c r="DC715" s="34" t="s">
        <v>5096</v>
      </c>
      <c r="DE715" s="34" t="s">
        <v>4649</v>
      </c>
      <c r="DF715" s="34" t="s">
        <v>5992</v>
      </c>
    </row>
    <row r="716" spans="1:110">
      <c r="A716" s="34" t="s">
        <v>6994</v>
      </c>
      <c r="B716" s="34" t="s">
        <v>4626</v>
      </c>
      <c r="C716" s="34">
        <v>41</v>
      </c>
      <c r="D716" s="34" t="s">
        <v>442</v>
      </c>
      <c r="E716" s="34" t="s">
        <v>4170</v>
      </c>
      <c r="F716" s="34" t="s">
        <v>4881</v>
      </c>
      <c r="G716" s="34" t="s">
        <v>4170</v>
      </c>
      <c r="H716" s="34" t="s">
        <v>4881</v>
      </c>
      <c r="I716" s="34" t="s">
        <v>4170</v>
      </c>
      <c r="J716" s="34" t="s">
        <v>4170</v>
      </c>
      <c r="K716" s="34" t="s">
        <v>4170</v>
      </c>
      <c r="L716" s="34" t="s">
        <v>4170</v>
      </c>
      <c r="M716" s="34" t="s">
        <v>1041</v>
      </c>
      <c r="N716" s="34" t="s">
        <v>3155</v>
      </c>
      <c r="O716" s="34" t="s">
        <v>4881</v>
      </c>
      <c r="P716" s="34" t="s">
        <v>4170</v>
      </c>
      <c r="Q716" s="34" t="s">
        <v>4170</v>
      </c>
      <c r="R716" s="34" t="s">
        <v>4170</v>
      </c>
      <c r="S716" s="34" t="s">
        <v>4170</v>
      </c>
      <c r="T716" s="34" t="s">
        <v>4170</v>
      </c>
      <c r="U716" s="34" t="s">
        <v>4170</v>
      </c>
      <c r="V716" s="34" t="s">
        <v>4170</v>
      </c>
      <c r="W716" s="34" t="s">
        <v>4170</v>
      </c>
      <c r="X716" s="34" t="s">
        <v>4170</v>
      </c>
      <c r="Y716" s="34" t="s">
        <v>4170</v>
      </c>
      <c r="Z716" s="34" t="s">
        <v>4170</v>
      </c>
      <c r="AB716" s="34" t="s">
        <v>3187</v>
      </c>
      <c r="AD716" s="34" t="s">
        <v>3238</v>
      </c>
      <c r="AG716" s="34" t="s">
        <v>3291</v>
      </c>
      <c r="AH716" s="34" t="s">
        <v>1041</v>
      </c>
      <c r="AI716" s="34" t="s">
        <v>1044</v>
      </c>
      <c r="AJ716" s="34" t="s">
        <v>1044</v>
      </c>
      <c r="AQ716" s="34" t="s">
        <v>3384</v>
      </c>
      <c r="AS716" s="34" t="s">
        <v>3409</v>
      </c>
      <c r="AU716" s="34" t="s">
        <v>3435</v>
      </c>
      <c r="AV716" s="34" t="s">
        <v>154</v>
      </c>
      <c r="AW716" s="34" t="s">
        <v>3461</v>
      </c>
      <c r="AX716" s="34" t="s">
        <v>3476</v>
      </c>
      <c r="AY716" s="34" t="s">
        <v>3487</v>
      </c>
      <c r="BB716" s="34" t="s">
        <v>3557</v>
      </c>
      <c r="BC716" s="34" t="s">
        <v>4170</v>
      </c>
      <c r="BD716" s="34" t="s">
        <v>4170</v>
      </c>
      <c r="BE716" s="34" t="s">
        <v>4170</v>
      </c>
      <c r="BF716" s="34" t="s">
        <v>4170</v>
      </c>
      <c r="BG716" s="34" t="s">
        <v>4170</v>
      </c>
      <c r="BH716" s="34" t="s">
        <v>4170</v>
      </c>
      <c r="BI716" s="34" t="s">
        <v>4881</v>
      </c>
      <c r="BJ716" s="34" t="s">
        <v>4170</v>
      </c>
      <c r="BR716" s="34" t="s">
        <v>1044</v>
      </c>
      <c r="BS716" s="34" t="s">
        <v>1044</v>
      </c>
      <c r="CR716" s="34" t="s">
        <v>3657</v>
      </c>
      <c r="CU716" s="34" t="s">
        <v>8403</v>
      </c>
      <c r="CV716" s="34" t="s">
        <v>6995</v>
      </c>
      <c r="CW716" s="34" t="s">
        <v>4226</v>
      </c>
      <c r="CX716" s="34" t="s">
        <v>4542</v>
      </c>
      <c r="CY716" s="34" t="s">
        <v>5453</v>
      </c>
      <c r="DA716" s="34" t="s">
        <v>4556</v>
      </c>
      <c r="DC716" s="34" t="s">
        <v>5096</v>
      </c>
      <c r="DF716" s="34" t="s">
        <v>5992</v>
      </c>
    </row>
    <row r="717" spans="1:110">
      <c r="A717" s="34" t="s">
        <v>6996</v>
      </c>
      <c r="B717" s="34" t="s">
        <v>4881</v>
      </c>
      <c r="C717" s="34">
        <v>41</v>
      </c>
      <c r="D717" s="34" t="s">
        <v>442</v>
      </c>
      <c r="E717" s="34" t="s">
        <v>4170</v>
      </c>
      <c r="F717" s="34" t="s">
        <v>4881</v>
      </c>
      <c r="G717" s="34" t="s">
        <v>4170</v>
      </c>
      <c r="H717" s="34" t="s">
        <v>4881</v>
      </c>
      <c r="I717" s="34" t="s">
        <v>4170</v>
      </c>
      <c r="J717" s="34" t="s">
        <v>4170</v>
      </c>
      <c r="K717" s="34" t="s">
        <v>4170</v>
      </c>
      <c r="L717" s="34" t="s">
        <v>4170</v>
      </c>
      <c r="M717" s="34" t="s">
        <v>1041</v>
      </c>
      <c r="N717" s="34" t="s">
        <v>7857</v>
      </c>
      <c r="O717" s="34" t="s">
        <v>4881</v>
      </c>
      <c r="P717" s="34" t="s">
        <v>4170</v>
      </c>
      <c r="Q717" s="34" t="s">
        <v>4170</v>
      </c>
      <c r="R717" s="34" t="s">
        <v>4170</v>
      </c>
      <c r="S717" s="34" t="s">
        <v>4170</v>
      </c>
      <c r="T717" s="34" t="s">
        <v>4881</v>
      </c>
      <c r="U717" s="34" t="s">
        <v>4170</v>
      </c>
      <c r="V717" s="34" t="s">
        <v>4170</v>
      </c>
      <c r="W717" s="34" t="s">
        <v>4170</v>
      </c>
      <c r="X717" s="34" t="s">
        <v>4170</v>
      </c>
      <c r="Y717" s="34" t="s">
        <v>4170</v>
      </c>
      <c r="Z717" s="34" t="s">
        <v>4170</v>
      </c>
      <c r="AB717" s="34" t="s">
        <v>3217</v>
      </c>
      <c r="AD717" s="34" t="s">
        <v>3247</v>
      </c>
      <c r="AG717" s="34" t="s">
        <v>3297</v>
      </c>
      <c r="AH717" s="34" t="s">
        <v>1044</v>
      </c>
      <c r="AI717" s="34" t="s">
        <v>1044</v>
      </c>
      <c r="AJ717" s="34" t="s">
        <v>1044</v>
      </c>
      <c r="AK717" s="34" t="s">
        <v>1041</v>
      </c>
      <c r="AL717" s="34" t="s">
        <v>3321</v>
      </c>
      <c r="AQ717" s="34" t="s">
        <v>3384</v>
      </c>
      <c r="AS717" s="34" t="s">
        <v>3409</v>
      </c>
      <c r="AU717" s="34" t="s">
        <v>3441</v>
      </c>
      <c r="AV717" s="34" t="s">
        <v>3449</v>
      </c>
      <c r="AW717" s="34" t="s">
        <v>3464</v>
      </c>
      <c r="AX717" s="34" t="s">
        <v>3476</v>
      </c>
      <c r="AY717" s="34" t="s">
        <v>3253</v>
      </c>
      <c r="BB717" s="34" t="s">
        <v>3557</v>
      </c>
      <c r="BC717" s="34" t="s">
        <v>4170</v>
      </c>
      <c r="BD717" s="34" t="s">
        <v>4170</v>
      </c>
      <c r="BE717" s="34" t="s">
        <v>4170</v>
      </c>
      <c r="BF717" s="34" t="s">
        <v>4170</v>
      </c>
      <c r="BG717" s="34" t="s">
        <v>4170</v>
      </c>
      <c r="BH717" s="34" t="s">
        <v>4170</v>
      </c>
      <c r="BI717" s="34" t="s">
        <v>4881</v>
      </c>
      <c r="BJ717" s="34" t="s">
        <v>4170</v>
      </c>
      <c r="BR717" s="34" t="s">
        <v>1044</v>
      </c>
      <c r="BS717" s="34" t="s">
        <v>1044</v>
      </c>
      <c r="CR717" s="34" t="s">
        <v>3660</v>
      </c>
      <c r="CU717" s="34" t="s">
        <v>8404</v>
      </c>
      <c r="CV717" s="34" t="s">
        <v>6997</v>
      </c>
      <c r="CW717" s="34" t="s">
        <v>4226</v>
      </c>
      <c r="CX717" s="34" t="s">
        <v>4542</v>
      </c>
      <c r="CY717" s="34" t="s">
        <v>5453</v>
      </c>
      <c r="CZ717" s="34" t="s">
        <v>4556</v>
      </c>
      <c r="DA717" s="34" t="s">
        <v>4556</v>
      </c>
      <c r="DC717" s="34" t="s">
        <v>5096</v>
      </c>
    </row>
    <row r="718" spans="1:110">
      <c r="A718" s="34" t="s">
        <v>6998</v>
      </c>
      <c r="B718" s="34" t="s">
        <v>4881</v>
      </c>
      <c r="C718" s="34">
        <v>37</v>
      </c>
      <c r="D718" s="34" t="s">
        <v>440</v>
      </c>
      <c r="E718" s="34" t="s">
        <v>4881</v>
      </c>
      <c r="F718" s="34" t="s">
        <v>4170</v>
      </c>
      <c r="G718" s="34" t="s">
        <v>4881</v>
      </c>
      <c r="H718" s="34" t="s">
        <v>4170</v>
      </c>
      <c r="I718" s="34" t="s">
        <v>4170</v>
      </c>
      <c r="J718" s="34" t="s">
        <v>4170</v>
      </c>
      <c r="K718" s="34" t="s">
        <v>4170</v>
      </c>
      <c r="L718" s="34" t="s">
        <v>4881</v>
      </c>
      <c r="M718" s="34" t="s">
        <v>1041</v>
      </c>
      <c r="N718" s="34" t="s">
        <v>3155</v>
      </c>
      <c r="O718" s="34" t="s">
        <v>4881</v>
      </c>
      <c r="P718" s="34" t="s">
        <v>4170</v>
      </c>
      <c r="Q718" s="34" t="s">
        <v>4170</v>
      </c>
      <c r="R718" s="34" t="s">
        <v>4170</v>
      </c>
      <c r="S718" s="34" t="s">
        <v>4170</v>
      </c>
      <c r="T718" s="34" t="s">
        <v>4170</v>
      </c>
      <c r="U718" s="34" t="s">
        <v>4170</v>
      </c>
      <c r="V718" s="34" t="s">
        <v>4170</v>
      </c>
      <c r="W718" s="34" t="s">
        <v>4170</v>
      </c>
      <c r="X718" s="34" t="s">
        <v>4170</v>
      </c>
      <c r="Y718" s="34" t="s">
        <v>4170</v>
      </c>
      <c r="Z718" s="34" t="s">
        <v>4170</v>
      </c>
      <c r="AB718" s="34" t="s">
        <v>3187</v>
      </c>
      <c r="AD718" s="34" t="s">
        <v>3247</v>
      </c>
      <c r="AG718" s="34" t="s">
        <v>3309</v>
      </c>
      <c r="AH718" s="34" t="s">
        <v>1044</v>
      </c>
      <c r="AI718" s="34" t="s">
        <v>1044</v>
      </c>
      <c r="AJ718" s="34" t="s">
        <v>1044</v>
      </c>
      <c r="AK718" s="34" t="s">
        <v>1044</v>
      </c>
      <c r="AM718" s="34" t="s">
        <v>1044</v>
      </c>
      <c r="AN718" s="34" t="s">
        <v>3335</v>
      </c>
      <c r="AP718" s="34" t="s">
        <v>1044</v>
      </c>
      <c r="AY718" s="34" t="s">
        <v>3487</v>
      </c>
      <c r="BA718" s="34" t="s">
        <v>1044</v>
      </c>
      <c r="BB718" s="34" t="s">
        <v>3557</v>
      </c>
      <c r="BC718" s="34" t="s">
        <v>4170</v>
      </c>
      <c r="BD718" s="34" t="s">
        <v>4170</v>
      </c>
      <c r="BE718" s="34" t="s">
        <v>4170</v>
      </c>
      <c r="BF718" s="34" t="s">
        <v>4170</v>
      </c>
      <c r="BG718" s="34" t="s">
        <v>4170</v>
      </c>
      <c r="BH718" s="34" t="s">
        <v>4170</v>
      </c>
      <c r="BI718" s="34" t="s">
        <v>4881</v>
      </c>
      <c r="BJ718" s="34" t="s">
        <v>4170</v>
      </c>
      <c r="BR718" s="34" t="s">
        <v>1044</v>
      </c>
      <c r="BS718" s="34" t="s">
        <v>1044</v>
      </c>
      <c r="CR718" s="34" t="s">
        <v>3657</v>
      </c>
      <c r="CU718" s="34" t="s">
        <v>8405</v>
      </c>
      <c r="CV718" s="34" t="s">
        <v>7000</v>
      </c>
      <c r="CW718" s="34" t="s">
        <v>4226</v>
      </c>
      <c r="CX718" s="34" t="s">
        <v>4542</v>
      </c>
      <c r="CY718" s="34" t="s">
        <v>5447</v>
      </c>
      <c r="CZ718" s="34" t="s">
        <v>4560</v>
      </c>
      <c r="DA718" s="34" t="s">
        <v>4560</v>
      </c>
      <c r="DC718" s="34" t="s">
        <v>5096</v>
      </c>
      <c r="DF718" s="34" t="s">
        <v>5993</v>
      </c>
    </row>
    <row r="719" spans="1:110">
      <c r="A719" s="34" t="s">
        <v>6998</v>
      </c>
      <c r="B719" s="34" t="s">
        <v>4609</v>
      </c>
      <c r="C719" s="34">
        <v>7</v>
      </c>
      <c r="D719" s="34" t="s">
        <v>442</v>
      </c>
      <c r="E719" s="34" t="s">
        <v>4170</v>
      </c>
      <c r="F719" s="34" t="s">
        <v>4881</v>
      </c>
      <c r="G719" s="34" t="s">
        <v>4170</v>
      </c>
      <c r="H719" s="34" t="s">
        <v>4170</v>
      </c>
      <c r="I719" s="34" t="s">
        <v>4170</v>
      </c>
      <c r="J719" s="34" t="s">
        <v>4881</v>
      </c>
      <c r="K719" s="34" t="s">
        <v>4170</v>
      </c>
      <c r="L719" s="34" t="s">
        <v>4170</v>
      </c>
      <c r="N719" s="34" t="s">
        <v>3155</v>
      </c>
      <c r="O719" s="34" t="s">
        <v>4881</v>
      </c>
      <c r="P719" s="34" t="s">
        <v>4170</v>
      </c>
      <c r="Q719" s="34" t="s">
        <v>4170</v>
      </c>
      <c r="R719" s="34" t="s">
        <v>4170</v>
      </c>
      <c r="S719" s="34" t="s">
        <v>4170</v>
      </c>
      <c r="T719" s="34" t="s">
        <v>4170</v>
      </c>
      <c r="U719" s="34" t="s">
        <v>4170</v>
      </c>
      <c r="V719" s="34" t="s">
        <v>4170</v>
      </c>
      <c r="W719" s="34" t="s">
        <v>4170</v>
      </c>
      <c r="X719" s="34" t="s">
        <v>4170</v>
      </c>
      <c r="Y719" s="34" t="s">
        <v>4170</v>
      </c>
      <c r="Z719" s="34" t="s">
        <v>4170</v>
      </c>
      <c r="AB719" s="34" t="s">
        <v>3187</v>
      </c>
      <c r="AE719" s="34" t="s">
        <v>3256</v>
      </c>
      <c r="BB719" s="34" t="s">
        <v>8406</v>
      </c>
      <c r="BC719" s="34" t="s">
        <v>4170</v>
      </c>
      <c r="BD719" s="34" t="s">
        <v>4170</v>
      </c>
      <c r="BE719" s="34" t="s">
        <v>4170</v>
      </c>
      <c r="BF719" s="34" t="s">
        <v>4170</v>
      </c>
      <c r="BG719" s="34" t="s">
        <v>4881</v>
      </c>
      <c r="BH719" s="34" t="s">
        <v>4881</v>
      </c>
      <c r="BI719" s="34" t="s">
        <v>4170</v>
      </c>
      <c r="BJ719" s="34" t="s">
        <v>4170</v>
      </c>
      <c r="BO719" s="34" t="s">
        <v>3564</v>
      </c>
      <c r="BP719" s="34" t="s">
        <v>3564</v>
      </c>
      <c r="BQ719" s="34" t="s">
        <v>3571</v>
      </c>
      <c r="BR719" s="34" t="s">
        <v>1041</v>
      </c>
      <c r="BS719" s="34" t="s">
        <v>1044</v>
      </c>
      <c r="CR719" s="34" t="s">
        <v>3657</v>
      </c>
      <c r="CU719" s="34" t="s">
        <v>8407</v>
      </c>
      <c r="CV719" s="34" t="s">
        <v>7000</v>
      </c>
      <c r="CW719" s="34" t="s">
        <v>4226</v>
      </c>
      <c r="CX719" s="34" t="s">
        <v>4619</v>
      </c>
      <c r="CY719" s="34" t="s">
        <v>5454</v>
      </c>
      <c r="DB719" s="34" t="s">
        <v>1043</v>
      </c>
      <c r="DC719" s="34" t="s">
        <v>5094</v>
      </c>
      <c r="DE719" s="34" t="s">
        <v>4649</v>
      </c>
      <c r="DF719" s="34" t="s">
        <v>5993</v>
      </c>
    </row>
    <row r="720" spans="1:110">
      <c r="A720" s="34" t="s">
        <v>6998</v>
      </c>
      <c r="B720" s="34" t="s">
        <v>4848</v>
      </c>
      <c r="C720" s="34">
        <v>67</v>
      </c>
      <c r="D720" s="34" t="s">
        <v>440</v>
      </c>
      <c r="E720" s="34" t="s">
        <v>4881</v>
      </c>
      <c r="F720" s="34" t="s">
        <v>4170</v>
      </c>
      <c r="G720" s="34" t="s">
        <v>4881</v>
      </c>
      <c r="H720" s="34" t="s">
        <v>4170</v>
      </c>
      <c r="I720" s="34" t="s">
        <v>4170</v>
      </c>
      <c r="J720" s="34" t="s">
        <v>4170</v>
      </c>
      <c r="K720" s="34" t="s">
        <v>4170</v>
      </c>
      <c r="L720" s="34" t="s">
        <v>4170</v>
      </c>
      <c r="M720" s="34" t="s">
        <v>1041</v>
      </c>
      <c r="N720" s="34" t="s">
        <v>3155</v>
      </c>
      <c r="O720" s="34" t="s">
        <v>4881</v>
      </c>
      <c r="P720" s="34" t="s">
        <v>4170</v>
      </c>
      <c r="Q720" s="34" t="s">
        <v>4170</v>
      </c>
      <c r="R720" s="34" t="s">
        <v>4170</v>
      </c>
      <c r="S720" s="34" t="s">
        <v>4170</v>
      </c>
      <c r="T720" s="34" t="s">
        <v>4170</v>
      </c>
      <c r="U720" s="34" t="s">
        <v>4170</v>
      </c>
      <c r="V720" s="34" t="s">
        <v>4170</v>
      </c>
      <c r="W720" s="34" t="s">
        <v>4170</v>
      </c>
      <c r="X720" s="34" t="s">
        <v>4170</v>
      </c>
      <c r="Y720" s="34" t="s">
        <v>4170</v>
      </c>
      <c r="Z720" s="34" t="s">
        <v>4170</v>
      </c>
      <c r="AB720" s="34" t="s">
        <v>3187</v>
      </c>
      <c r="AD720" s="34" t="s">
        <v>3238</v>
      </c>
      <c r="AG720" s="34" t="s">
        <v>3312</v>
      </c>
      <c r="AH720" s="34" t="s">
        <v>1044</v>
      </c>
      <c r="AI720" s="34" t="s">
        <v>1044</v>
      </c>
      <c r="AJ720" s="34" t="s">
        <v>1044</v>
      </c>
      <c r="AK720" s="34" t="s">
        <v>1044</v>
      </c>
      <c r="AM720" s="34" t="s">
        <v>1044</v>
      </c>
      <c r="AN720" s="34" t="s">
        <v>3312</v>
      </c>
      <c r="AP720" s="34" t="s">
        <v>1044</v>
      </c>
      <c r="AY720" s="34" t="s">
        <v>3487</v>
      </c>
      <c r="BA720" s="34" t="s">
        <v>1044</v>
      </c>
      <c r="BB720" s="34" t="s">
        <v>3539</v>
      </c>
      <c r="BC720" s="34" t="s">
        <v>4881</v>
      </c>
      <c r="BD720" s="34" t="s">
        <v>4170</v>
      </c>
      <c r="BE720" s="34" t="s">
        <v>4170</v>
      </c>
      <c r="BF720" s="34" t="s">
        <v>4170</v>
      </c>
      <c r="BG720" s="34" t="s">
        <v>4170</v>
      </c>
      <c r="BH720" s="34" t="s">
        <v>4170</v>
      </c>
      <c r="BI720" s="34" t="s">
        <v>4170</v>
      </c>
      <c r="BJ720" s="34" t="s">
        <v>4170</v>
      </c>
      <c r="BK720" s="34" t="s">
        <v>3561</v>
      </c>
      <c r="BQ720" s="34" t="s">
        <v>1044</v>
      </c>
      <c r="BR720" s="34" t="s">
        <v>1044</v>
      </c>
      <c r="BS720" s="34" t="s">
        <v>1044</v>
      </c>
      <c r="CR720" s="34" t="s">
        <v>3657</v>
      </c>
      <c r="CU720" s="34" t="s">
        <v>8408</v>
      </c>
      <c r="CV720" s="34" t="s">
        <v>7000</v>
      </c>
      <c r="CW720" s="34" t="s">
        <v>4226</v>
      </c>
      <c r="CX720" s="34" t="s">
        <v>4546</v>
      </c>
      <c r="CY720" s="34" t="s">
        <v>5449</v>
      </c>
      <c r="DA720" s="34" t="s">
        <v>4560</v>
      </c>
      <c r="DB720" s="34" t="s">
        <v>1046</v>
      </c>
      <c r="DC720" s="34" t="s">
        <v>5096</v>
      </c>
      <c r="DF720" s="34" t="s">
        <v>5993</v>
      </c>
    </row>
    <row r="721" spans="1:110">
      <c r="A721" s="34" t="s">
        <v>7001</v>
      </c>
      <c r="B721" s="34" t="s">
        <v>4881</v>
      </c>
      <c r="C721" s="34">
        <v>32</v>
      </c>
      <c r="D721" s="34" t="s">
        <v>440</v>
      </c>
      <c r="E721" s="34" t="s">
        <v>4881</v>
      </c>
      <c r="F721" s="34" t="s">
        <v>4170</v>
      </c>
      <c r="G721" s="34" t="s">
        <v>4881</v>
      </c>
      <c r="H721" s="34" t="s">
        <v>4170</v>
      </c>
      <c r="I721" s="34" t="s">
        <v>4170</v>
      </c>
      <c r="J721" s="34" t="s">
        <v>4170</v>
      </c>
      <c r="K721" s="34" t="s">
        <v>4170</v>
      </c>
      <c r="L721" s="34" t="s">
        <v>4881</v>
      </c>
      <c r="M721" s="34" t="s">
        <v>1041</v>
      </c>
      <c r="N721" s="34" t="s">
        <v>3155</v>
      </c>
      <c r="O721" s="34" t="s">
        <v>4881</v>
      </c>
      <c r="P721" s="34" t="s">
        <v>4170</v>
      </c>
      <c r="Q721" s="34" t="s">
        <v>4170</v>
      </c>
      <c r="R721" s="34" t="s">
        <v>4170</v>
      </c>
      <c r="S721" s="34" t="s">
        <v>4170</v>
      </c>
      <c r="T721" s="34" t="s">
        <v>4170</v>
      </c>
      <c r="U721" s="34" t="s">
        <v>4170</v>
      </c>
      <c r="V721" s="34" t="s">
        <v>4170</v>
      </c>
      <c r="W721" s="34" t="s">
        <v>4170</v>
      </c>
      <c r="X721" s="34" t="s">
        <v>4170</v>
      </c>
      <c r="Y721" s="34" t="s">
        <v>4170</v>
      </c>
      <c r="Z721" s="34" t="s">
        <v>4170</v>
      </c>
      <c r="AB721" s="34" t="s">
        <v>3187</v>
      </c>
      <c r="AD721" s="34" t="s">
        <v>3244</v>
      </c>
      <c r="AG721" s="34" t="s">
        <v>3291</v>
      </c>
      <c r="AH721" s="34" t="s">
        <v>1041</v>
      </c>
      <c r="AI721" s="34" t="s">
        <v>1044</v>
      </c>
      <c r="AJ721" s="34" t="s">
        <v>1044</v>
      </c>
      <c r="AQ721" s="34" t="s">
        <v>3399</v>
      </c>
      <c r="AS721" s="34" t="s">
        <v>3415</v>
      </c>
      <c r="AU721" s="34" t="s">
        <v>3435</v>
      </c>
      <c r="AV721" s="34" t="s">
        <v>154</v>
      </c>
      <c r="AW721" s="34" t="s">
        <v>3452</v>
      </c>
      <c r="AX721" s="34" t="s">
        <v>3473</v>
      </c>
      <c r="AY721" s="34" t="s">
        <v>3487</v>
      </c>
      <c r="BB721" s="34" t="s">
        <v>3557</v>
      </c>
      <c r="BC721" s="34" t="s">
        <v>4170</v>
      </c>
      <c r="BD721" s="34" t="s">
        <v>4170</v>
      </c>
      <c r="BE721" s="34" t="s">
        <v>4170</v>
      </c>
      <c r="BF721" s="34" t="s">
        <v>4170</v>
      </c>
      <c r="BG721" s="34" t="s">
        <v>4170</v>
      </c>
      <c r="BH721" s="34" t="s">
        <v>4170</v>
      </c>
      <c r="BI721" s="34" t="s">
        <v>4881</v>
      </c>
      <c r="BJ721" s="34" t="s">
        <v>4170</v>
      </c>
      <c r="BR721" s="34" t="s">
        <v>1044</v>
      </c>
      <c r="BS721" s="34" t="s">
        <v>1044</v>
      </c>
      <c r="CR721" s="34" t="s">
        <v>3654</v>
      </c>
      <c r="CU721" s="34" t="s">
        <v>8409</v>
      </c>
      <c r="CV721" s="34" t="s">
        <v>7002</v>
      </c>
      <c r="CW721" s="34" t="s">
        <v>4226</v>
      </c>
      <c r="CX721" s="34" t="s">
        <v>4539</v>
      </c>
      <c r="CY721" s="34" t="s">
        <v>5446</v>
      </c>
      <c r="CZ721" s="34" t="s">
        <v>4556</v>
      </c>
      <c r="DA721" s="34" t="s">
        <v>4556</v>
      </c>
      <c r="DC721" s="34" t="s">
        <v>5096</v>
      </c>
      <c r="DF721" s="34" t="s">
        <v>5992</v>
      </c>
    </row>
    <row r="722" spans="1:110">
      <c r="A722" s="34" t="s">
        <v>7003</v>
      </c>
      <c r="B722" s="34" t="s">
        <v>4881</v>
      </c>
      <c r="C722" s="34">
        <v>54</v>
      </c>
      <c r="D722" s="34" t="s">
        <v>440</v>
      </c>
      <c r="E722" s="34" t="s">
        <v>4881</v>
      </c>
      <c r="F722" s="34" t="s">
        <v>4170</v>
      </c>
      <c r="G722" s="34" t="s">
        <v>4881</v>
      </c>
      <c r="H722" s="34" t="s">
        <v>4170</v>
      </c>
      <c r="I722" s="34" t="s">
        <v>4170</v>
      </c>
      <c r="J722" s="34" t="s">
        <v>4170</v>
      </c>
      <c r="K722" s="34" t="s">
        <v>4170</v>
      </c>
      <c r="L722" s="34" t="s">
        <v>4881</v>
      </c>
      <c r="M722" s="34" t="s">
        <v>1041</v>
      </c>
      <c r="N722" s="34" t="s">
        <v>3155</v>
      </c>
      <c r="O722" s="34" t="s">
        <v>4881</v>
      </c>
      <c r="P722" s="34" t="s">
        <v>4170</v>
      </c>
      <c r="Q722" s="34" t="s">
        <v>4170</v>
      </c>
      <c r="R722" s="34" t="s">
        <v>4170</v>
      </c>
      <c r="S722" s="34" t="s">
        <v>4170</v>
      </c>
      <c r="T722" s="34" t="s">
        <v>4170</v>
      </c>
      <c r="U722" s="34" t="s">
        <v>4170</v>
      </c>
      <c r="V722" s="34" t="s">
        <v>4170</v>
      </c>
      <c r="W722" s="34" t="s">
        <v>4170</v>
      </c>
      <c r="X722" s="34" t="s">
        <v>4170</v>
      </c>
      <c r="Y722" s="34" t="s">
        <v>4170</v>
      </c>
      <c r="Z722" s="34" t="s">
        <v>4170</v>
      </c>
      <c r="AB722" s="34" t="s">
        <v>3187</v>
      </c>
      <c r="AD722" s="34" t="s">
        <v>3238</v>
      </c>
      <c r="AG722" s="34" t="s">
        <v>3297</v>
      </c>
      <c r="AH722" s="34" t="s">
        <v>1044</v>
      </c>
      <c r="AI722" s="34" t="s">
        <v>1044</v>
      </c>
      <c r="AJ722" s="34" t="s">
        <v>1044</v>
      </c>
      <c r="AK722" s="34" t="s">
        <v>1041</v>
      </c>
      <c r="AL722" s="34" t="s">
        <v>3318</v>
      </c>
      <c r="AQ722" s="34" t="s">
        <v>3378</v>
      </c>
      <c r="AS722" s="34" t="s">
        <v>3415</v>
      </c>
      <c r="AU722" s="34" t="s">
        <v>3432</v>
      </c>
      <c r="AV722" s="34" t="s">
        <v>154</v>
      </c>
      <c r="AW722" s="34" t="s">
        <v>3452</v>
      </c>
      <c r="AX722" s="34" t="s">
        <v>3476</v>
      </c>
      <c r="AY722" s="34" t="s">
        <v>3487</v>
      </c>
      <c r="BB722" s="34" t="s">
        <v>3557</v>
      </c>
      <c r="BC722" s="34" t="s">
        <v>4170</v>
      </c>
      <c r="BD722" s="34" t="s">
        <v>4170</v>
      </c>
      <c r="BE722" s="34" t="s">
        <v>4170</v>
      </c>
      <c r="BF722" s="34" t="s">
        <v>4170</v>
      </c>
      <c r="BG722" s="34" t="s">
        <v>4170</v>
      </c>
      <c r="BH722" s="34" t="s">
        <v>4170</v>
      </c>
      <c r="BI722" s="34" t="s">
        <v>4881</v>
      </c>
      <c r="BJ722" s="34" t="s">
        <v>4170</v>
      </c>
      <c r="BR722" s="34" t="s">
        <v>1041</v>
      </c>
      <c r="BS722" s="34" t="s">
        <v>1041</v>
      </c>
      <c r="BT722" s="34" t="s">
        <v>1041</v>
      </c>
      <c r="BW722" s="34" t="s">
        <v>1041</v>
      </c>
      <c r="CQ722" s="34" t="s">
        <v>3642</v>
      </c>
      <c r="CR722" s="34" t="s">
        <v>3654</v>
      </c>
      <c r="CU722" s="34" t="s">
        <v>8410</v>
      </c>
      <c r="CV722" s="34" t="s">
        <v>7004</v>
      </c>
      <c r="CW722" s="34" t="s">
        <v>4226</v>
      </c>
      <c r="CX722" s="34" t="s">
        <v>4542</v>
      </c>
      <c r="CY722" s="34" t="s">
        <v>5447</v>
      </c>
      <c r="CZ722" s="34" t="s">
        <v>4556</v>
      </c>
      <c r="DA722" s="34" t="s">
        <v>4556</v>
      </c>
      <c r="DC722" s="34" t="s">
        <v>5096</v>
      </c>
      <c r="DF722" s="34" t="s">
        <v>5992</v>
      </c>
    </row>
    <row r="723" spans="1:110">
      <c r="A723" s="34" t="s">
        <v>7005</v>
      </c>
      <c r="B723" s="34" t="s">
        <v>4881</v>
      </c>
      <c r="C723" s="34">
        <v>44</v>
      </c>
      <c r="D723" s="34" t="s">
        <v>440</v>
      </c>
      <c r="E723" s="34" t="s">
        <v>4881</v>
      </c>
      <c r="F723" s="34" t="s">
        <v>4170</v>
      </c>
      <c r="G723" s="34" t="s">
        <v>4881</v>
      </c>
      <c r="H723" s="34" t="s">
        <v>4170</v>
      </c>
      <c r="I723" s="34" t="s">
        <v>4170</v>
      </c>
      <c r="J723" s="34" t="s">
        <v>4170</v>
      </c>
      <c r="K723" s="34" t="s">
        <v>4170</v>
      </c>
      <c r="L723" s="34" t="s">
        <v>4881</v>
      </c>
      <c r="M723" s="34" t="s">
        <v>1041</v>
      </c>
      <c r="N723" s="34" t="s">
        <v>3155</v>
      </c>
      <c r="O723" s="34" t="s">
        <v>4881</v>
      </c>
      <c r="P723" s="34" t="s">
        <v>4170</v>
      </c>
      <c r="Q723" s="34" t="s">
        <v>4170</v>
      </c>
      <c r="R723" s="34" t="s">
        <v>4170</v>
      </c>
      <c r="S723" s="34" t="s">
        <v>4170</v>
      </c>
      <c r="T723" s="34" t="s">
        <v>4170</v>
      </c>
      <c r="U723" s="34" t="s">
        <v>4170</v>
      </c>
      <c r="V723" s="34" t="s">
        <v>4170</v>
      </c>
      <c r="W723" s="34" t="s">
        <v>4170</v>
      </c>
      <c r="X723" s="34" t="s">
        <v>4170</v>
      </c>
      <c r="Y723" s="34" t="s">
        <v>4170</v>
      </c>
      <c r="Z723" s="34" t="s">
        <v>4170</v>
      </c>
      <c r="AB723" s="34" t="s">
        <v>3187</v>
      </c>
      <c r="AD723" s="34" t="s">
        <v>3244</v>
      </c>
      <c r="AG723" s="34" t="s">
        <v>3291</v>
      </c>
      <c r="AH723" s="34" t="s">
        <v>1041</v>
      </c>
      <c r="AI723" s="34" t="s">
        <v>1044</v>
      </c>
      <c r="AJ723" s="34" t="s">
        <v>1044</v>
      </c>
      <c r="AQ723" s="34" t="s">
        <v>3390</v>
      </c>
      <c r="AS723" s="34" t="s">
        <v>3409</v>
      </c>
      <c r="AU723" s="34" t="s">
        <v>3432</v>
      </c>
      <c r="AV723" s="34" t="s">
        <v>154</v>
      </c>
      <c r="AW723" s="34" t="s">
        <v>3452</v>
      </c>
      <c r="AX723" s="34" t="s">
        <v>3476</v>
      </c>
      <c r="AY723" s="34" t="s">
        <v>3253</v>
      </c>
      <c r="BB723" s="34" t="s">
        <v>3557</v>
      </c>
      <c r="BC723" s="34" t="s">
        <v>4170</v>
      </c>
      <c r="BD723" s="34" t="s">
        <v>4170</v>
      </c>
      <c r="BE723" s="34" t="s">
        <v>4170</v>
      </c>
      <c r="BF723" s="34" t="s">
        <v>4170</v>
      </c>
      <c r="BG723" s="34" t="s">
        <v>4170</v>
      </c>
      <c r="BH723" s="34" t="s">
        <v>4170</v>
      </c>
      <c r="BI723" s="34" t="s">
        <v>4881</v>
      </c>
      <c r="BJ723" s="34" t="s">
        <v>4170</v>
      </c>
      <c r="BR723" s="34" t="s">
        <v>1044</v>
      </c>
      <c r="BS723" s="34" t="s">
        <v>1044</v>
      </c>
      <c r="CR723" s="34" t="s">
        <v>3654</v>
      </c>
      <c r="CU723" s="34" t="s">
        <v>8411</v>
      </c>
      <c r="CV723" s="34" t="s">
        <v>7006</v>
      </c>
      <c r="CW723" s="34" t="s">
        <v>4226</v>
      </c>
      <c r="CX723" s="34" t="s">
        <v>4542</v>
      </c>
      <c r="CY723" s="34" t="s">
        <v>5447</v>
      </c>
      <c r="CZ723" s="34" t="s">
        <v>4556</v>
      </c>
      <c r="DA723" s="34" t="s">
        <v>4556</v>
      </c>
      <c r="DC723" s="34" t="s">
        <v>5096</v>
      </c>
      <c r="DF723" s="34" t="s">
        <v>5992</v>
      </c>
    </row>
    <row r="724" spans="1:110">
      <c r="A724" s="34" t="s">
        <v>7005</v>
      </c>
      <c r="B724" s="34" t="s">
        <v>4609</v>
      </c>
      <c r="C724" s="34">
        <v>16</v>
      </c>
      <c r="D724" s="34" t="s">
        <v>440</v>
      </c>
      <c r="E724" s="34" t="s">
        <v>4881</v>
      </c>
      <c r="F724" s="34" t="s">
        <v>4170</v>
      </c>
      <c r="G724" s="34" t="s">
        <v>4170</v>
      </c>
      <c r="H724" s="34" t="s">
        <v>4170</v>
      </c>
      <c r="I724" s="34" t="s">
        <v>4881</v>
      </c>
      <c r="J724" s="34" t="s">
        <v>4170</v>
      </c>
      <c r="K724" s="34" t="s">
        <v>4170</v>
      </c>
      <c r="L724" s="34" t="s">
        <v>4881</v>
      </c>
      <c r="M724" s="34" t="s">
        <v>1044</v>
      </c>
      <c r="N724" s="34" t="s">
        <v>3155</v>
      </c>
      <c r="O724" s="34" t="s">
        <v>4881</v>
      </c>
      <c r="P724" s="34" t="s">
        <v>4170</v>
      </c>
      <c r="Q724" s="34" t="s">
        <v>4170</v>
      </c>
      <c r="R724" s="34" t="s">
        <v>4170</v>
      </c>
      <c r="S724" s="34" t="s">
        <v>4170</v>
      </c>
      <c r="T724" s="34" t="s">
        <v>4170</v>
      </c>
      <c r="U724" s="34" t="s">
        <v>4170</v>
      </c>
      <c r="V724" s="34" t="s">
        <v>4170</v>
      </c>
      <c r="W724" s="34" t="s">
        <v>4170</v>
      </c>
      <c r="X724" s="34" t="s">
        <v>4170</v>
      </c>
      <c r="Y724" s="34" t="s">
        <v>4170</v>
      </c>
      <c r="Z724" s="34" t="s">
        <v>4170</v>
      </c>
      <c r="AB724" s="34" t="s">
        <v>3187</v>
      </c>
      <c r="AD724" s="34" t="s">
        <v>3229</v>
      </c>
      <c r="AE724" s="34" t="s">
        <v>3265</v>
      </c>
      <c r="AG724" s="34" t="s">
        <v>3306</v>
      </c>
      <c r="AH724" s="34" t="s">
        <v>1044</v>
      </c>
      <c r="AI724" s="34" t="s">
        <v>1044</v>
      </c>
      <c r="AJ724" s="34" t="s">
        <v>1044</v>
      </c>
      <c r="AK724" s="34" t="s">
        <v>1044</v>
      </c>
      <c r="AM724" s="34" t="s">
        <v>1044</v>
      </c>
      <c r="AN724" s="34" t="s">
        <v>3341</v>
      </c>
      <c r="AP724" s="34" t="s">
        <v>1044</v>
      </c>
      <c r="AY724" s="34" t="s">
        <v>3487</v>
      </c>
      <c r="BA724" s="34" t="s">
        <v>1044</v>
      </c>
      <c r="BB724" s="34" t="s">
        <v>3557</v>
      </c>
      <c r="BC724" s="34" t="s">
        <v>4170</v>
      </c>
      <c r="BD724" s="34" t="s">
        <v>4170</v>
      </c>
      <c r="BE724" s="34" t="s">
        <v>4170</v>
      </c>
      <c r="BF724" s="34" t="s">
        <v>4170</v>
      </c>
      <c r="BG724" s="34" t="s">
        <v>4170</v>
      </c>
      <c r="BH724" s="34" t="s">
        <v>4170</v>
      </c>
      <c r="BI724" s="34" t="s">
        <v>4881</v>
      </c>
      <c r="BJ724" s="34" t="s">
        <v>4170</v>
      </c>
      <c r="BR724" s="34" t="s">
        <v>1044</v>
      </c>
      <c r="BS724" s="34" t="s">
        <v>1044</v>
      </c>
      <c r="CR724" s="34" t="s">
        <v>3657</v>
      </c>
      <c r="CU724" s="34" t="s">
        <v>8412</v>
      </c>
      <c r="CV724" s="34" t="s">
        <v>7006</v>
      </c>
      <c r="CW724" s="34" t="s">
        <v>4226</v>
      </c>
      <c r="CX724" s="34" t="s">
        <v>4611</v>
      </c>
      <c r="CY724" s="34" t="s">
        <v>5445</v>
      </c>
      <c r="DA724" s="34" t="s">
        <v>4560</v>
      </c>
      <c r="DC724" s="34" t="s">
        <v>5096</v>
      </c>
      <c r="DD724" s="34" t="s">
        <v>6185</v>
      </c>
      <c r="DE724" s="34" t="s">
        <v>4649</v>
      </c>
      <c r="DF724" s="34" t="s">
        <v>5992</v>
      </c>
    </row>
    <row r="725" spans="1:110">
      <c r="A725" s="34" t="s">
        <v>7005</v>
      </c>
      <c r="B725" s="34" t="s">
        <v>4848</v>
      </c>
      <c r="C725" s="34">
        <v>21</v>
      </c>
      <c r="D725" s="34" t="s">
        <v>442</v>
      </c>
      <c r="E725" s="34" t="s">
        <v>4170</v>
      </c>
      <c r="F725" s="34" t="s">
        <v>4881</v>
      </c>
      <c r="G725" s="34" t="s">
        <v>4170</v>
      </c>
      <c r="H725" s="34" t="s">
        <v>4881</v>
      </c>
      <c r="I725" s="34" t="s">
        <v>4170</v>
      </c>
      <c r="J725" s="34" t="s">
        <v>4170</v>
      </c>
      <c r="K725" s="34" t="s">
        <v>4170</v>
      </c>
      <c r="L725" s="34" t="s">
        <v>4170</v>
      </c>
      <c r="M725" s="34" t="s">
        <v>1044</v>
      </c>
      <c r="N725" s="34" t="s">
        <v>3155</v>
      </c>
      <c r="O725" s="34" t="s">
        <v>4881</v>
      </c>
      <c r="P725" s="34" t="s">
        <v>4170</v>
      </c>
      <c r="Q725" s="34" t="s">
        <v>4170</v>
      </c>
      <c r="R725" s="34" t="s">
        <v>4170</v>
      </c>
      <c r="S725" s="34" t="s">
        <v>4170</v>
      </c>
      <c r="T725" s="34" t="s">
        <v>4170</v>
      </c>
      <c r="U725" s="34" t="s">
        <v>4170</v>
      </c>
      <c r="V725" s="34" t="s">
        <v>4170</v>
      </c>
      <c r="W725" s="34" t="s">
        <v>4170</v>
      </c>
      <c r="X725" s="34" t="s">
        <v>4170</v>
      </c>
      <c r="Y725" s="34" t="s">
        <v>4170</v>
      </c>
      <c r="Z725" s="34" t="s">
        <v>4170</v>
      </c>
      <c r="AB725" s="34" t="s">
        <v>3187</v>
      </c>
      <c r="AD725" s="34" t="s">
        <v>3232</v>
      </c>
      <c r="AE725" s="34" t="s">
        <v>3277</v>
      </c>
      <c r="AG725" s="34" t="s">
        <v>3306</v>
      </c>
      <c r="AH725" s="34" t="s">
        <v>1044</v>
      </c>
      <c r="AI725" s="34" t="s">
        <v>1044</v>
      </c>
      <c r="AJ725" s="34" t="s">
        <v>1044</v>
      </c>
      <c r="AK725" s="34" t="s">
        <v>1044</v>
      </c>
      <c r="AM725" s="34" t="s">
        <v>1044</v>
      </c>
      <c r="AN725" s="34" t="s">
        <v>3341</v>
      </c>
      <c r="AP725" s="34" t="s">
        <v>1044</v>
      </c>
      <c r="AY725" s="34" t="s">
        <v>3487</v>
      </c>
      <c r="BA725" s="34" t="s">
        <v>1044</v>
      </c>
      <c r="BB725" s="34" t="s">
        <v>3557</v>
      </c>
      <c r="BC725" s="34" t="s">
        <v>4170</v>
      </c>
      <c r="BD725" s="34" t="s">
        <v>4170</v>
      </c>
      <c r="BE725" s="34" t="s">
        <v>4170</v>
      </c>
      <c r="BF725" s="34" t="s">
        <v>4170</v>
      </c>
      <c r="BG725" s="34" t="s">
        <v>4170</v>
      </c>
      <c r="BH725" s="34" t="s">
        <v>4170</v>
      </c>
      <c r="BI725" s="34" t="s">
        <v>4881</v>
      </c>
      <c r="BJ725" s="34" t="s">
        <v>4170</v>
      </c>
      <c r="BR725" s="34" t="s">
        <v>1044</v>
      </c>
      <c r="BS725" s="34" t="s">
        <v>1044</v>
      </c>
      <c r="CR725" s="34" t="s">
        <v>3657</v>
      </c>
      <c r="CU725" s="34" t="s">
        <v>8413</v>
      </c>
      <c r="CV725" s="34" t="s">
        <v>7006</v>
      </c>
      <c r="CW725" s="34" t="s">
        <v>4226</v>
      </c>
      <c r="CX725" s="34" t="s">
        <v>4539</v>
      </c>
      <c r="CY725" s="34" t="s">
        <v>5452</v>
      </c>
      <c r="DA725" s="34" t="s">
        <v>4560</v>
      </c>
      <c r="DC725" s="34" t="s">
        <v>5096</v>
      </c>
      <c r="DD725" s="34" t="s">
        <v>6185</v>
      </c>
      <c r="DF725" s="34" t="s">
        <v>5992</v>
      </c>
    </row>
    <row r="726" spans="1:110">
      <c r="A726" s="34" t="s">
        <v>7007</v>
      </c>
      <c r="B726" s="34" t="s">
        <v>4881</v>
      </c>
      <c r="C726" s="34">
        <v>22</v>
      </c>
      <c r="D726" s="34" t="s">
        <v>440</v>
      </c>
      <c r="E726" s="34" t="s">
        <v>4881</v>
      </c>
      <c r="F726" s="34" t="s">
        <v>4170</v>
      </c>
      <c r="G726" s="34" t="s">
        <v>4881</v>
      </c>
      <c r="H726" s="34" t="s">
        <v>4170</v>
      </c>
      <c r="I726" s="34" t="s">
        <v>4170</v>
      </c>
      <c r="J726" s="34" t="s">
        <v>4170</v>
      </c>
      <c r="K726" s="34" t="s">
        <v>4170</v>
      </c>
      <c r="L726" s="34" t="s">
        <v>4881</v>
      </c>
      <c r="M726" s="34" t="s">
        <v>1041</v>
      </c>
      <c r="N726" s="34" t="s">
        <v>3155</v>
      </c>
      <c r="O726" s="34" t="s">
        <v>4881</v>
      </c>
      <c r="P726" s="34" t="s">
        <v>4170</v>
      </c>
      <c r="Q726" s="34" t="s">
        <v>4170</v>
      </c>
      <c r="R726" s="34" t="s">
        <v>4170</v>
      </c>
      <c r="S726" s="34" t="s">
        <v>4170</v>
      </c>
      <c r="T726" s="34" t="s">
        <v>4170</v>
      </c>
      <c r="U726" s="34" t="s">
        <v>4170</v>
      </c>
      <c r="V726" s="34" t="s">
        <v>4170</v>
      </c>
      <c r="W726" s="34" t="s">
        <v>4170</v>
      </c>
      <c r="X726" s="34" t="s">
        <v>4170</v>
      </c>
      <c r="Y726" s="34" t="s">
        <v>4170</v>
      </c>
      <c r="Z726" s="34" t="s">
        <v>4170</v>
      </c>
      <c r="AB726" s="34" t="s">
        <v>3187</v>
      </c>
      <c r="AD726" s="34" t="s">
        <v>3238</v>
      </c>
      <c r="AE726" s="34" t="s">
        <v>3253</v>
      </c>
      <c r="AG726" s="34" t="s">
        <v>3300</v>
      </c>
      <c r="AH726" s="34" t="s">
        <v>1044</v>
      </c>
      <c r="AI726" s="34" t="s">
        <v>1044</v>
      </c>
      <c r="AJ726" s="34" t="s">
        <v>1044</v>
      </c>
      <c r="AK726" s="34" t="s">
        <v>1044</v>
      </c>
      <c r="AM726" s="34" t="s">
        <v>1041</v>
      </c>
      <c r="AP726" s="34" t="s">
        <v>1041</v>
      </c>
      <c r="AY726" s="34" t="s">
        <v>3493</v>
      </c>
      <c r="BA726" s="34" t="s">
        <v>1044</v>
      </c>
      <c r="BB726" s="34" t="s">
        <v>3557</v>
      </c>
      <c r="BC726" s="34" t="s">
        <v>4170</v>
      </c>
      <c r="BD726" s="34" t="s">
        <v>4170</v>
      </c>
      <c r="BE726" s="34" t="s">
        <v>4170</v>
      </c>
      <c r="BF726" s="34" t="s">
        <v>4170</v>
      </c>
      <c r="BG726" s="34" t="s">
        <v>4170</v>
      </c>
      <c r="BH726" s="34" t="s">
        <v>4170</v>
      </c>
      <c r="BI726" s="34" t="s">
        <v>4881</v>
      </c>
      <c r="BJ726" s="34" t="s">
        <v>4170</v>
      </c>
      <c r="BR726" s="34" t="s">
        <v>1044</v>
      </c>
      <c r="BS726" s="34" t="s">
        <v>1044</v>
      </c>
      <c r="CR726" s="34" t="s">
        <v>3657</v>
      </c>
      <c r="CU726" s="34" t="s">
        <v>8414</v>
      </c>
      <c r="CV726" s="34" t="s">
        <v>7009</v>
      </c>
      <c r="CW726" s="34" t="s">
        <v>4226</v>
      </c>
      <c r="CX726" s="34" t="s">
        <v>4539</v>
      </c>
      <c r="CY726" s="34" t="s">
        <v>5446</v>
      </c>
      <c r="CZ726" s="34" t="s">
        <v>3302</v>
      </c>
      <c r="DA726" s="34" t="s">
        <v>3302</v>
      </c>
      <c r="DC726" s="34" t="s">
        <v>5096</v>
      </c>
      <c r="DD726" s="34" t="s">
        <v>6186</v>
      </c>
      <c r="DF726" s="34" t="s">
        <v>5992</v>
      </c>
    </row>
    <row r="727" spans="1:110">
      <c r="A727" s="34" t="s">
        <v>7010</v>
      </c>
      <c r="B727" s="34" t="s">
        <v>4881</v>
      </c>
      <c r="C727" s="34">
        <v>78</v>
      </c>
      <c r="D727" s="34" t="s">
        <v>442</v>
      </c>
      <c r="E727" s="34" t="s">
        <v>4170</v>
      </c>
      <c r="F727" s="34" t="s">
        <v>4881</v>
      </c>
      <c r="G727" s="34" t="s">
        <v>4170</v>
      </c>
      <c r="H727" s="34" t="s">
        <v>4881</v>
      </c>
      <c r="I727" s="34" t="s">
        <v>4170</v>
      </c>
      <c r="J727" s="34" t="s">
        <v>4170</v>
      </c>
      <c r="K727" s="34" t="s">
        <v>4170</v>
      </c>
      <c r="L727" s="34" t="s">
        <v>4170</v>
      </c>
      <c r="M727" s="34" t="s">
        <v>1041</v>
      </c>
      <c r="N727" s="34" t="s">
        <v>3155</v>
      </c>
      <c r="O727" s="34" t="s">
        <v>4881</v>
      </c>
      <c r="P727" s="34" t="s">
        <v>4170</v>
      </c>
      <c r="Q727" s="34" t="s">
        <v>4170</v>
      </c>
      <c r="R727" s="34" t="s">
        <v>4170</v>
      </c>
      <c r="S727" s="34" t="s">
        <v>4170</v>
      </c>
      <c r="T727" s="34" t="s">
        <v>4170</v>
      </c>
      <c r="U727" s="34" t="s">
        <v>4170</v>
      </c>
      <c r="V727" s="34" t="s">
        <v>4170</v>
      </c>
      <c r="W727" s="34" t="s">
        <v>4170</v>
      </c>
      <c r="X727" s="34" t="s">
        <v>4170</v>
      </c>
      <c r="Y727" s="34" t="s">
        <v>4170</v>
      </c>
      <c r="Z727" s="34" t="s">
        <v>4170</v>
      </c>
      <c r="AB727" s="34" t="s">
        <v>3187</v>
      </c>
      <c r="AD727" s="34" t="s">
        <v>3244</v>
      </c>
      <c r="AG727" s="34" t="s">
        <v>3312</v>
      </c>
      <c r="AH727" s="34" t="s">
        <v>1044</v>
      </c>
      <c r="AI727" s="34" t="s">
        <v>1044</v>
      </c>
      <c r="AJ727" s="34" t="s">
        <v>1044</v>
      </c>
      <c r="AK727" s="34" t="s">
        <v>1044</v>
      </c>
      <c r="AM727" s="34" t="s">
        <v>1044</v>
      </c>
      <c r="AN727" s="34" t="s">
        <v>3312</v>
      </c>
      <c r="AP727" s="34" t="s">
        <v>1044</v>
      </c>
      <c r="AY727" s="34" t="s">
        <v>3487</v>
      </c>
      <c r="BA727" s="34" t="s">
        <v>1044</v>
      </c>
      <c r="BB727" s="34" t="s">
        <v>3557</v>
      </c>
      <c r="BC727" s="34" t="s">
        <v>4170</v>
      </c>
      <c r="BD727" s="34" t="s">
        <v>4170</v>
      </c>
      <c r="BE727" s="34" t="s">
        <v>4170</v>
      </c>
      <c r="BF727" s="34" t="s">
        <v>4170</v>
      </c>
      <c r="BG727" s="34" t="s">
        <v>4170</v>
      </c>
      <c r="BH727" s="34" t="s">
        <v>4170</v>
      </c>
      <c r="BI727" s="34" t="s">
        <v>4881</v>
      </c>
      <c r="BJ727" s="34" t="s">
        <v>4170</v>
      </c>
      <c r="BR727" s="34" t="s">
        <v>1041</v>
      </c>
      <c r="BS727" s="34" t="s">
        <v>1041</v>
      </c>
      <c r="BT727" s="34" t="s">
        <v>1041</v>
      </c>
      <c r="BW727" s="34" t="s">
        <v>1041</v>
      </c>
      <c r="CQ727" s="34" t="s">
        <v>3642</v>
      </c>
      <c r="CR727" s="34" t="s">
        <v>3657</v>
      </c>
      <c r="CU727" s="34" t="s">
        <v>8415</v>
      </c>
      <c r="CV727" s="34" t="s">
        <v>7011</v>
      </c>
      <c r="CW727" s="34" t="s">
        <v>4226</v>
      </c>
      <c r="CX727" s="34" t="s">
        <v>4546</v>
      </c>
      <c r="CY727" s="34" t="s">
        <v>5455</v>
      </c>
      <c r="CZ727" s="34" t="s">
        <v>4560</v>
      </c>
      <c r="DA727" s="34" t="s">
        <v>4560</v>
      </c>
      <c r="DC727" s="34" t="s">
        <v>5096</v>
      </c>
      <c r="DF727" s="34" t="s">
        <v>5992</v>
      </c>
    </row>
    <row r="728" spans="1:110">
      <c r="A728" s="34" t="s">
        <v>7010</v>
      </c>
      <c r="B728" s="34" t="s">
        <v>4609</v>
      </c>
      <c r="C728" s="34">
        <v>75</v>
      </c>
      <c r="D728" s="34" t="s">
        <v>440</v>
      </c>
      <c r="E728" s="34" t="s">
        <v>4881</v>
      </c>
      <c r="F728" s="34" t="s">
        <v>4170</v>
      </c>
      <c r="G728" s="34" t="s">
        <v>4881</v>
      </c>
      <c r="H728" s="34" t="s">
        <v>4170</v>
      </c>
      <c r="I728" s="34" t="s">
        <v>4170</v>
      </c>
      <c r="J728" s="34" t="s">
        <v>4170</v>
      </c>
      <c r="K728" s="34" t="s">
        <v>4170</v>
      </c>
      <c r="L728" s="34" t="s">
        <v>4170</v>
      </c>
      <c r="M728" s="34" t="s">
        <v>1041</v>
      </c>
      <c r="N728" s="34" t="s">
        <v>3155</v>
      </c>
      <c r="O728" s="34" t="s">
        <v>4881</v>
      </c>
      <c r="P728" s="34" t="s">
        <v>4170</v>
      </c>
      <c r="Q728" s="34" t="s">
        <v>4170</v>
      </c>
      <c r="R728" s="34" t="s">
        <v>4170</v>
      </c>
      <c r="S728" s="34" t="s">
        <v>4170</v>
      </c>
      <c r="T728" s="34" t="s">
        <v>4170</v>
      </c>
      <c r="U728" s="34" t="s">
        <v>4170</v>
      </c>
      <c r="V728" s="34" t="s">
        <v>4170</v>
      </c>
      <c r="W728" s="34" t="s">
        <v>4170</v>
      </c>
      <c r="X728" s="34" t="s">
        <v>4170</v>
      </c>
      <c r="Y728" s="34" t="s">
        <v>4170</v>
      </c>
      <c r="Z728" s="34" t="s">
        <v>4170</v>
      </c>
      <c r="AB728" s="34" t="s">
        <v>3187</v>
      </c>
      <c r="AD728" s="34" t="s">
        <v>3244</v>
      </c>
      <c r="AG728" s="34" t="s">
        <v>3312</v>
      </c>
      <c r="AH728" s="34" t="s">
        <v>1044</v>
      </c>
      <c r="AI728" s="34" t="s">
        <v>1044</v>
      </c>
      <c r="AJ728" s="34" t="s">
        <v>1044</v>
      </c>
      <c r="AK728" s="34" t="s">
        <v>1044</v>
      </c>
      <c r="AM728" s="34" t="s">
        <v>1044</v>
      </c>
      <c r="AN728" s="34" t="s">
        <v>3312</v>
      </c>
      <c r="AP728" s="34" t="s">
        <v>1044</v>
      </c>
      <c r="AY728" s="34" t="s">
        <v>3487</v>
      </c>
      <c r="BA728" s="34" t="s">
        <v>1044</v>
      </c>
      <c r="BB728" s="34" t="s">
        <v>3557</v>
      </c>
      <c r="BC728" s="34" t="s">
        <v>4170</v>
      </c>
      <c r="BD728" s="34" t="s">
        <v>4170</v>
      </c>
      <c r="BE728" s="34" t="s">
        <v>4170</v>
      </c>
      <c r="BF728" s="34" t="s">
        <v>4170</v>
      </c>
      <c r="BG728" s="34" t="s">
        <v>4170</v>
      </c>
      <c r="BH728" s="34" t="s">
        <v>4170</v>
      </c>
      <c r="BI728" s="34" t="s">
        <v>4881</v>
      </c>
      <c r="BJ728" s="34" t="s">
        <v>4170</v>
      </c>
      <c r="BR728" s="34" t="s">
        <v>1041</v>
      </c>
      <c r="BS728" s="34" t="s">
        <v>1041</v>
      </c>
      <c r="BT728" s="34" t="s">
        <v>1041</v>
      </c>
      <c r="BW728" s="34" t="s">
        <v>1041</v>
      </c>
      <c r="CQ728" s="34" t="s">
        <v>3642</v>
      </c>
      <c r="CR728" s="34" t="s">
        <v>3657</v>
      </c>
      <c r="CU728" s="34" t="s">
        <v>8416</v>
      </c>
      <c r="CV728" s="34" t="s">
        <v>7011</v>
      </c>
      <c r="CW728" s="34" t="s">
        <v>4226</v>
      </c>
      <c r="CX728" s="34" t="s">
        <v>4546</v>
      </c>
      <c r="CY728" s="34" t="s">
        <v>5449</v>
      </c>
      <c r="DA728" s="34" t="s">
        <v>4560</v>
      </c>
      <c r="DC728" s="34" t="s">
        <v>5096</v>
      </c>
      <c r="DF728" s="34" t="s">
        <v>5992</v>
      </c>
    </row>
    <row r="729" spans="1:110">
      <c r="A729" s="34" t="s">
        <v>7012</v>
      </c>
      <c r="B729" s="34" t="s">
        <v>4881</v>
      </c>
      <c r="C729" s="34">
        <v>43</v>
      </c>
      <c r="D729" s="34" t="s">
        <v>440</v>
      </c>
      <c r="E729" s="34" t="s">
        <v>4881</v>
      </c>
      <c r="F729" s="34" t="s">
        <v>4170</v>
      </c>
      <c r="G729" s="34" t="s">
        <v>4881</v>
      </c>
      <c r="H729" s="34" t="s">
        <v>4170</v>
      </c>
      <c r="I729" s="34" t="s">
        <v>4170</v>
      </c>
      <c r="J729" s="34" t="s">
        <v>4170</v>
      </c>
      <c r="K729" s="34" t="s">
        <v>4170</v>
      </c>
      <c r="L729" s="34" t="s">
        <v>4881</v>
      </c>
      <c r="M729" s="34" t="s">
        <v>1041</v>
      </c>
      <c r="N729" s="34" t="s">
        <v>3155</v>
      </c>
      <c r="O729" s="34" t="s">
        <v>4881</v>
      </c>
      <c r="P729" s="34" t="s">
        <v>4170</v>
      </c>
      <c r="Q729" s="34" t="s">
        <v>4170</v>
      </c>
      <c r="R729" s="34" t="s">
        <v>4170</v>
      </c>
      <c r="S729" s="34" t="s">
        <v>4170</v>
      </c>
      <c r="T729" s="34" t="s">
        <v>4170</v>
      </c>
      <c r="U729" s="34" t="s">
        <v>4170</v>
      </c>
      <c r="V729" s="34" t="s">
        <v>4170</v>
      </c>
      <c r="W729" s="34" t="s">
        <v>4170</v>
      </c>
      <c r="X729" s="34" t="s">
        <v>4170</v>
      </c>
      <c r="Y729" s="34" t="s">
        <v>4170</v>
      </c>
      <c r="Z729" s="34" t="s">
        <v>4170</v>
      </c>
      <c r="AB729" s="34" t="s">
        <v>3187</v>
      </c>
      <c r="AD729" s="34" t="s">
        <v>3238</v>
      </c>
      <c r="AG729" s="34" t="s">
        <v>3315</v>
      </c>
      <c r="AH729" s="34" t="s">
        <v>1044</v>
      </c>
      <c r="AI729" s="34" t="s">
        <v>1044</v>
      </c>
      <c r="AJ729" s="34" t="s">
        <v>1044</v>
      </c>
      <c r="AK729" s="34" t="s">
        <v>1044</v>
      </c>
      <c r="AM729" s="34" t="s">
        <v>1044</v>
      </c>
      <c r="AN729" s="34" t="s">
        <v>3338</v>
      </c>
      <c r="AP729" s="34" t="s">
        <v>1044</v>
      </c>
      <c r="AY729" s="34" t="s">
        <v>3487</v>
      </c>
      <c r="BA729" s="34" t="s">
        <v>1044</v>
      </c>
      <c r="BB729" s="34" t="s">
        <v>7796</v>
      </c>
      <c r="BC729" s="34" t="s">
        <v>4881</v>
      </c>
      <c r="BD729" s="34" t="s">
        <v>4170</v>
      </c>
      <c r="BE729" s="34" t="s">
        <v>4881</v>
      </c>
      <c r="BF729" s="34" t="s">
        <v>4170</v>
      </c>
      <c r="BG729" s="34" t="s">
        <v>4170</v>
      </c>
      <c r="BH729" s="34" t="s">
        <v>4170</v>
      </c>
      <c r="BI729" s="34" t="s">
        <v>4170</v>
      </c>
      <c r="BJ729" s="34" t="s">
        <v>4170</v>
      </c>
      <c r="BK729" s="34" t="s">
        <v>3564</v>
      </c>
      <c r="BM729" s="34" t="s">
        <v>3561</v>
      </c>
      <c r="BQ729" s="34" t="s">
        <v>1044</v>
      </c>
      <c r="BR729" s="34" t="s">
        <v>1041</v>
      </c>
      <c r="BS729" s="34" t="s">
        <v>1041</v>
      </c>
      <c r="BT729" s="34" t="s">
        <v>1041</v>
      </c>
      <c r="BW729" s="34" t="s">
        <v>1041</v>
      </c>
      <c r="CQ729" s="34" t="s">
        <v>3645</v>
      </c>
      <c r="CR729" s="34" t="s">
        <v>3657</v>
      </c>
      <c r="CU729" s="34" t="s">
        <v>8417</v>
      </c>
      <c r="CV729" s="34" t="s">
        <v>7014</v>
      </c>
      <c r="CW729" s="34" t="s">
        <v>4226</v>
      </c>
      <c r="CX729" s="34" t="s">
        <v>4542</v>
      </c>
      <c r="CY729" s="34" t="s">
        <v>5447</v>
      </c>
      <c r="CZ729" s="34" t="s">
        <v>4560</v>
      </c>
      <c r="DA729" s="34" t="s">
        <v>4560</v>
      </c>
      <c r="DB729" s="34" t="s">
        <v>1046</v>
      </c>
      <c r="DC729" s="34" t="s">
        <v>5094</v>
      </c>
      <c r="DF729" s="34" t="s">
        <v>5993</v>
      </c>
    </row>
    <row r="730" spans="1:110">
      <c r="A730" s="34" t="s">
        <v>7015</v>
      </c>
      <c r="B730" s="34" t="s">
        <v>4881</v>
      </c>
      <c r="C730" s="34">
        <v>69</v>
      </c>
      <c r="D730" s="34" t="s">
        <v>440</v>
      </c>
      <c r="E730" s="34" t="s">
        <v>4881</v>
      </c>
      <c r="F730" s="34" t="s">
        <v>4170</v>
      </c>
      <c r="G730" s="34" t="s">
        <v>4881</v>
      </c>
      <c r="H730" s="34" t="s">
        <v>4170</v>
      </c>
      <c r="I730" s="34" t="s">
        <v>4170</v>
      </c>
      <c r="J730" s="34" t="s">
        <v>4170</v>
      </c>
      <c r="K730" s="34" t="s">
        <v>4170</v>
      </c>
      <c r="L730" s="34" t="s">
        <v>4170</v>
      </c>
      <c r="M730" s="34" t="s">
        <v>1041</v>
      </c>
      <c r="N730" s="34" t="s">
        <v>3155</v>
      </c>
      <c r="O730" s="34" t="s">
        <v>4881</v>
      </c>
      <c r="P730" s="34" t="s">
        <v>4170</v>
      </c>
      <c r="Q730" s="34" t="s">
        <v>4170</v>
      </c>
      <c r="R730" s="34" t="s">
        <v>4170</v>
      </c>
      <c r="S730" s="34" t="s">
        <v>4170</v>
      </c>
      <c r="T730" s="34" t="s">
        <v>4170</v>
      </c>
      <c r="U730" s="34" t="s">
        <v>4170</v>
      </c>
      <c r="V730" s="34" t="s">
        <v>4170</v>
      </c>
      <c r="W730" s="34" t="s">
        <v>4170</v>
      </c>
      <c r="X730" s="34" t="s">
        <v>4170</v>
      </c>
      <c r="Y730" s="34" t="s">
        <v>4170</v>
      </c>
      <c r="Z730" s="34" t="s">
        <v>4170</v>
      </c>
      <c r="AB730" s="34" t="s">
        <v>3187</v>
      </c>
      <c r="AD730" s="34" t="s">
        <v>3235</v>
      </c>
      <c r="AG730" s="34" t="s">
        <v>3312</v>
      </c>
      <c r="AH730" s="34" t="s">
        <v>1044</v>
      </c>
      <c r="AI730" s="34" t="s">
        <v>1044</v>
      </c>
      <c r="AJ730" s="34" t="s">
        <v>1044</v>
      </c>
      <c r="AK730" s="34" t="s">
        <v>1044</v>
      </c>
      <c r="AM730" s="34" t="s">
        <v>1044</v>
      </c>
      <c r="AN730" s="34" t="s">
        <v>3312</v>
      </c>
      <c r="AP730" s="34" t="s">
        <v>1044</v>
      </c>
      <c r="AY730" s="34" t="s">
        <v>3487</v>
      </c>
      <c r="BA730" s="34" t="s">
        <v>1044</v>
      </c>
      <c r="BB730" s="34" t="s">
        <v>3545</v>
      </c>
      <c r="BC730" s="34" t="s">
        <v>4170</v>
      </c>
      <c r="BD730" s="34" t="s">
        <v>4170</v>
      </c>
      <c r="BE730" s="34" t="s">
        <v>4881</v>
      </c>
      <c r="BF730" s="34" t="s">
        <v>4170</v>
      </c>
      <c r="BG730" s="34" t="s">
        <v>4170</v>
      </c>
      <c r="BH730" s="34" t="s">
        <v>4170</v>
      </c>
      <c r="BI730" s="34" t="s">
        <v>4170</v>
      </c>
      <c r="BJ730" s="34" t="s">
        <v>4170</v>
      </c>
      <c r="BM730" s="34" t="s">
        <v>3561</v>
      </c>
      <c r="BQ730" s="34" t="s">
        <v>1044</v>
      </c>
      <c r="BR730" s="34" t="s">
        <v>1041</v>
      </c>
      <c r="BS730" s="34" t="s">
        <v>1044</v>
      </c>
      <c r="CR730" s="34" t="s">
        <v>3657</v>
      </c>
      <c r="CU730" s="34" t="s">
        <v>8418</v>
      </c>
      <c r="CV730" s="34" t="s">
        <v>7017</v>
      </c>
      <c r="CW730" s="34" t="s">
        <v>4226</v>
      </c>
      <c r="CX730" s="34" t="s">
        <v>4546</v>
      </c>
      <c r="CY730" s="34" t="s">
        <v>5449</v>
      </c>
      <c r="CZ730" s="34" t="s">
        <v>4560</v>
      </c>
      <c r="DA730" s="34" t="s">
        <v>4560</v>
      </c>
      <c r="DB730" s="34" t="s">
        <v>1046</v>
      </c>
      <c r="DC730" s="34" t="s">
        <v>5096</v>
      </c>
      <c r="DF730" s="34" t="s">
        <v>5993</v>
      </c>
    </row>
    <row r="731" spans="1:110">
      <c r="A731" s="34" t="s">
        <v>7015</v>
      </c>
      <c r="B731" s="34" t="s">
        <v>4609</v>
      </c>
      <c r="C731" s="34">
        <v>0</v>
      </c>
      <c r="D731" s="34" t="s">
        <v>440</v>
      </c>
      <c r="E731" s="34" t="s">
        <v>4881</v>
      </c>
      <c r="F731" s="34" t="s">
        <v>4170</v>
      </c>
      <c r="G731" s="34" t="s">
        <v>4170</v>
      </c>
      <c r="H731" s="34" t="s">
        <v>4170</v>
      </c>
      <c r="I731" s="34" t="s">
        <v>4881</v>
      </c>
      <c r="J731" s="34" t="s">
        <v>4170</v>
      </c>
      <c r="K731" s="34" t="s">
        <v>4170</v>
      </c>
      <c r="L731" s="34" t="s">
        <v>4170</v>
      </c>
      <c r="N731" s="34" t="s">
        <v>3155</v>
      </c>
      <c r="O731" s="34" t="s">
        <v>4881</v>
      </c>
      <c r="P731" s="34" t="s">
        <v>4170</v>
      </c>
      <c r="Q731" s="34" t="s">
        <v>4170</v>
      </c>
      <c r="R731" s="34" t="s">
        <v>4170</v>
      </c>
      <c r="S731" s="34" t="s">
        <v>4170</v>
      </c>
      <c r="T731" s="34" t="s">
        <v>4170</v>
      </c>
      <c r="U731" s="34" t="s">
        <v>4170</v>
      </c>
      <c r="V731" s="34" t="s">
        <v>4170</v>
      </c>
      <c r="W731" s="34" t="s">
        <v>4170</v>
      </c>
      <c r="X731" s="34" t="s">
        <v>4170</v>
      </c>
      <c r="Y731" s="34" t="s">
        <v>4170</v>
      </c>
      <c r="Z731" s="34" t="s">
        <v>4170</v>
      </c>
      <c r="AB731" s="34" t="s">
        <v>3187</v>
      </c>
      <c r="BR731" s="34" t="s">
        <v>1044</v>
      </c>
      <c r="BS731" s="34" t="s">
        <v>1041</v>
      </c>
      <c r="BT731" s="34" t="s">
        <v>1041</v>
      </c>
      <c r="BW731" s="34" t="s">
        <v>1041</v>
      </c>
      <c r="CQ731" s="34" t="s">
        <v>3645</v>
      </c>
      <c r="CR731" s="34" t="s">
        <v>3657</v>
      </c>
      <c r="CU731" s="34" t="s">
        <v>8419</v>
      </c>
      <c r="CV731" s="34" t="s">
        <v>7017</v>
      </c>
      <c r="CW731" s="34" t="s">
        <v>4226</v>
      </c>
      <c r="CX731" s="34" t="s">
        <v>4608</v>
      </c>
      <c r="CY731" s="34" t="s">
        <v>5444</v>
      </c>
      <c r="DF731" s="34" t="s">
        <v>5993</v>
      </c>
    </row>
    <row r="732" spans="1:110">
      <c r="A732" s="34" t="s">
        <v>7015</v>
      </c>
      <c r="B732" s="34" t="s">
        <v>4848</v>
      </c>
      <c r="C732" s="34">
        <v>6</v>
      </c>
      <c r="D732" s="34" t="s">
        <v>442</v>
      </c>
      <c r="E732" s="34" t="s">
        <v>4170</v>
      </c>
      <c r="F732" s="34" t="s">
        <v>4881</v>
      </c>
      <c r="G732" s="34" t="s">
        <v>4170</v>
      </c>
      <c r="H732" s="34" t="s">
        <v>4170</v>
      </c>
      <c r="I732" s="34" t="s">
        <v>4170</v>
      </c>
      <c r="J732" s="34" t="s">
        <v>4881</v>
      </c>
      <c r="K732" s="34" t="s">
        <v>4170</v>
      </c>
      <c r="L732" s="34" t="s">
        <v>4170</v>
      </c>
      <c r="N732" s="34" t="s">
        <v>3155</v>
      </c>
      <c r="O732" s="34" t="s">
        <v>4881</v>
      </c>
      <c r="P732" s="34" t="s">
        <v>4170</v>
      </c>
      <c r="Q732" s="34" t="s">
        <v>4170</v>
      </c>
      <c r="R732" s="34" t="s">
        <v>4170</v>
      </c>
      <c r="S732" s="34" t="s">
        <v>4170</v>
      </c>
      <c r="T732" s="34" t="s">
        <v>4170</v>
      </c>
      <c r="U732" s="34" t="s">
        <v>4170</v>
      </c>
      <c r="V732" s="34" t="s">
        <v>4170</v>
      </c>
      <c r="W732" s="34" t="s">
        <v>4170</v>
      </c>
      <c r="X732" s="34" t="s">
        <v>4170</v>
      </c>
      <c r="Y732" s="34" t="s">
        <v>4170</v>
      </c>
      <c r="Z732" s="34" t="s">
        <v>4170</v>
      </c>
      <c r="AB732" s="34" t="s">
        <v>3187</v>
      </c>
      <c r="AE732" s="34" t="s">
        <v>3256</v>
      </c>
      <c r="BB732" s="34" t="s">
        <v>3557</v>
      </c>
      <c r="BC732" s="34" t="s">
        <v>4170</v>
      </c>
      <c r="BD732" s="34" t="s">
        <v>4170</v>
      </c>
      <c r="BE732" s="34" t="s">
        <v>4170</v>
      </c>
      <c r="BF732" s="34" t="s">
        <v>4170</v>
      </c>
      <c r="BG732" s="34" t="s">
        <v>4170</v>
      </c>
      <c r="BH732" s="34" t="s">
        <v>4170</v>
      </c>
      <c r="BI732" s="34" t="s">
        <v>4881</v>
      </c>
      <c r="BJ732" s="34" t="s">
        <v>4170</v>
      </c>
      <c r="BR732" s="34" t="s">
        <v>1044</v>
      </c>
      <c r="BS732" s="34" t="s">
        <v>1044</v>
      </c>
      <c r="CR732" s="34" t="s">
        <v>3657</v>
      </c>
      <c r="CU732" s="34" t="s">
        <v>8420</v>
      </c>
      <c r="CV732" s="34" t="s">
        <v>7017</v>
      </c>
      <c r="CW732" s="34" t="s">
        <v>4226</v>
      </c>
      <c r="CX732" s="34" t="s">
        <v>4619</v>
      </c>
      <c r="CY732" s="34" t="s">
        <v>5454</v>
      </c>
      <c r="DC732" s="34" t="s">
        <v>5096</v>
      </c>
      <c r="DE732" s="34" t="s">
        <v>4649</v>
      </c>
      <c r="DF732" s="34" t="s">
        <v>5993</v>
      </c>
    </row>
    <row r="733" spans="1:110">
      <c r="A733" s="34" t="s">
        <v>7015</v>
      </c>
      <c r="B733" s="34" t="s">
        <v>4626</v>
      </c>
      <c r="C733" s="34">
        <v>33</v>
      </c>
      <c r="D733" s="34" t="s">
        <v>440</v>
      </c>
      <c r="E733" s="34" t="s">
        <v>4881</v>
      </c>
      <c r="F733" s="34" t="s">
        <v>4170</v>
      </c>
      <c r="G733" s="34" t="s">
        <v>4881</v>
      </c>
      <c r="H733" s="34" t="s">
        <v>4170</v>
      </c>
      <c r="I733" s="34" t="s">
        <v>4170</v>
      </c>
      <c r="J733" s="34" t="s">
        <v>4170</v>
      </c>
      <c r="K733" s="34" t="s">
        <v>4170</v>
      </c>
      <c r="L733" s="34" t="s">
        <v>4881</v>
      </c>
      <c r="M733" s="34" t="s">
        <v>1041</v>
      </c>
      <c r="N733" s="34" t="s">
        <v>3155</v>
      </c>
      <c r="O733" s="34" t="s">
        <v>4881</v>
      </c>
      <c r="P733" s="34" t="s">
        <v>4170</v>
      </c>
      <c r="Q733" s="34" t="s">
        <v>4170</v>
      </c>
      <c r="R733" s="34" t="s">
        <v>4170</v>
      </c>
      <c r="S733" s="34" t="s">
        <v>4170</v>
      </c>
      <c r="T733" s="34" t="s">
        <v>4170</v>
      </c>
      <c r="U733" s="34" t="s">
        <v>4170</v>
      </c>
      <c r="V733" s="34" t="s">
        <v>4170</v>
      </c>
      <c r="W733" s="34" t="s">
        <v>4170</v>
      </c>
      <c r="X733" s="34" t="s">
        <v>4170</v>
      </c>
      <c r="Y733" s="34" t="s">
        <v>4170</v>
      </c>
      <c r="Z733" s="34" t="s">
        <v>4170</v>
      </c>
      <c r="AB733" s="34" t="s">
        <v>3187</v>
      </c>
      <c r="AD733" s="34" t="s">
        <v>3247</v>
      </c>
      <c r="AG733" s="34" t="s">
        <v>3309</v>
      </c>
      <c r="AH733" s="34" t="s">
        <v>1044</v>
      </c>
      <c r="AI733" s="34" t="s">
        <v>1044</v>
      </c>
      <c r="AJ733" s="34" t="s">
        <v>1044</v>
      </c>
      <c r="AK733" s="34" t="s">
        <v>1044</v>
      </c>
      <c r="AM733" s="34" t="s">
        <v>1044</v>
      </c>
      <c r="AN733" s="34" t="s">
        <v>3335</v>
      </c>
      <c r="AP733" s="34" t="s">
        <v>1044</v>
      </c>
      <c r="AY733" s="34" t="s">
        <v>3487</v>
      </c>
      <c r="BA733" s="34" t="s">
        <v>1044</v>
      </c>
      <c r="BB733" s="34" t="s">
        <v>3557</v>
      </c>
      <c r="BC733" s="34" t="s">
        <v>4170</v>
      </c>
      <c r="BD733" s="34" t="s">
        <v>4170</v>
      </c>
      <c r="BE733" s="34" t="s">
        <v>4170</v>
      </c>
      <c r="BF733" s="34" t="s">
        <v>4170</v>
      </c>
      <c r="BG733" s="34" t="s">
        <v>4170</v>
      </c>
      <c r="BH733" s="34" t="s">
        <v>4170</v>
      </c>
      <c r="BI733" s="34" t="s">
        <v>4881</v>
      </c>
      <c r="BJ733" s="34" t="s">
        <v>4170</v>
      </c>
      <c r="BR733" s="34" t="s">
        <v>1044</v>
      </c>
      <c r="BS733" s="34" t="s">
        <v>1044</v>
      </c>
      <c r="CR733" s="34" t="s">
        <v>3657</v>
      </c>
      <c r="CU733" s="34" t="s">
        <v>8421</v>
      </c>
      <c r="CV733" s="34" t="s">
        <v>7017</v>
      </c>
      <c r="CW733" s="34" t="s">
        <v>4226</v>
      </c>
      <c r="CX733" s="34" t="s">
        <v>4539</v>
      </c>
      <c r="CY733" s="34" t="s">
        <v>5446</v>
      </c>
      <c r="DA733" s="34" t="s">
        <v>4560</v>
      </c>
      <c r="DC733" s="34" t="s">
        <v>5096</v>
      </c>
      <c r="DF733" s="34" t="s">
        <v>5993</v>
      </c>
    </row>
    <row r="734" spans="1:110">
      <c r="A734" s="34" t="s">
        <v>7018</v>
      </c>
      <c r="B734" s="34" t="s">
        <v>4881</v>
      </c>
      <c r="C734" s="34">
        <v>27</v>
      </c>
      <c r="D734" s="34" t="s">
        <v>442</v>
      </c>
      <c r="E734" s="34" t="s">
        <v>4170</v>
      </c>
      <c r="F734" s="34" t="s">
        <v>4881</v>
      </c>
      <c r="G734" s="34" t="s">
        <v>4170</v>
      </c>
      <c r="H734" s="34" t="s">
        <v>4881</v>
      </c>
      <c r="I734" s="34" t="s">
        <v>4170</v>
      </c>
      <c r="J734" s="34" t="s">
        <v>4170</v>
      </c>
      <c r="K734" s="34" t="s">
        <v>4170</v>
      </c>
      <c r="L734" s="34" t="s">
        <v>4170</v>
      </c>
      <c r="M734" s="34" t="s">
        <v>1041</v>
      </c>
      <c r="N734" s="34" t="s">
        <v>3155</v>
      </c>
      <c r="O734" s="34" t="s">
        <v>4881</v>
      </c>
      <c r="P734" s="34" t="s">
        <v>4170</v>
      </c>
      <c r="Q734" s="34" t="s">
        <v>4170</v>
      </c>
      <c r="R734" s="34" t="s">
        <v>4170</v>
      </c>
      <c r="S734" s="34" t="s">
        <v>4170</v>
      </c>
      <c r="T734" s="34" t="s">
        <v>4170</v>
      </c>
      <c r="U734" s="34" t="s">
        <v>4170</v>
      </c>
      <c r="V734" s="34" t="s">
        <v>4170</v>
      </c>
      <c r="W734" s="34" t="s">
        <v>4170</v>
      </c>
      <c r="X734" s="34" t="s">
        <v>4170</v>
      </c>
      <c r="Y734" s="34" t="s">
        <v>4170</v>
      </c>
      <c r="Z734" s="34" t="s">
        <v>4170</v>
      </c>
      <c r="AB734" s="34" t="s">
        <v>3187</v>
      </c>
      <c r="AD734" s="34" t="s">
        <v>3244</v>
      </c>
      <c r="AE734" s="34" t="s">
        <v>3253</v>
      </c>
      <c r="AG734" s="34" t="s">
        <v>3297</v>
      </c>
      <c r="AH734" s="34" t="s">
        <v>1044</v>
      </c>
      <c r="AI734" s="34" t="s">
        <v>1044</v>
      </c>
      <c r="AJ734" s="34" t="s">
        <v>1044</v>
      </c>
      <c r="AK734" s="34" t="s">
        <v>1041</v>
      </c>
      <c r="AL734" s="34" t="s">
        <v>452</v>
      </c>
      <c r="AQ734" s="34" t="s">
        <v>3375</v>
      </c>
      <c r="AS734" s="34" t="s">
        <v>3423</v>
      </c>
      <c r="AU734" s="34" t="s">
        <v>3432</v>
      </c>
      <c r="AV734" s="34" t="s">
        <v>154</v>
      </c>
      <c r="AW734" s="34" t="s">
        <v>3467</v>
      </c>
      <c r="AX734" s="34" t="s">
        <v>3476</v>
      </c>
      <c r="AY734" s="34" t="s">
        <v>3487</v>
      </c>
      <c r="BB734" s="34" t="s">
        <v>3557</v>
      </c>
      <c r="BC734" s="34" t="s">
        <v>4170</v>
      </c>
      <c r="BD734" s="34" t="s">
        <v>4170</v>
      </c>
      <c r="BE734" s="34" t="s">
        <v>4170</v>
      </c>
      <c r="BF734" s="34" t="s">
        <v>4170</v>
      </c>
      <c r="BG734" s="34" t="s">
        <v>4170</v>
      </c>
      <c r="BH734" s="34" t="s">
        <v>4170</v>
      </c>
      <c r="BI734" s="34" t="s">
        <v>4881</v>
      </c>
      <c r="BJ734" s="34" t="s">
        <v>4170</v>
      </c>
      <c r="BR734" s="34" t="s">
        <v>1044</v>
      </c>
      <c r="BS734" s="34" t="s">
        <v>1044</v>
      </c>
      <c r="CR734" s="34" t="s">
        <v>3657</v>
      </c>
      <c r="CU734" s="34" t="s">
        <v>8422</v>
      </c>
      <c r="CV734" s="34" t="s">
        <v>7020</v>
      </c>
      <c r="CW734" s="34" t="s">
        <v>4226</v>
      </c>
      <c r="CX734" s="34" t="s">
        <v>4539</v>
      </c>
      <c r="CY734" s="34" t="s">
        <v>5452</v>
      </c>
      <c r="CZ734" s="34" t="s">
        <v>4556</v>
      </c>
      <c r="DA734" s="34" t="s">
        <v>4556</v>
      </c>
      <c r="DC734" s="34" t="s">
        <v>5096</v>
      </c>
      <c r="DD734" s="34" t="s">
        <v>6185</v>
      </c>
      <c r="DF734" s="34" t="s">
        <v>5992</v>
      </c>
    </row>
    <row r="735" spans="1:110">
      <c r="A735" s="34" t="s">
        <v>7021</v>
      </c>
      <c r="B735" s="34" t="s">
        <v>4881</v>
      </c>
      <c r="C735" s="34">
        <v>28</v>
      </c>
      <c r="D735" s="34" t="s">
        <v>440</v>
      </c>
      <c r="E735" s="34" t="s">
        <v>4881</v>
      </c>
      <c r="F735" s="34" t="s">
        <v>4170</v>
      </c>
      <c r="G735" s="34" t="s">
        <v>4881</v>
      </c>
      <c r="H735" s="34" t="s">
        <v>4170</v>
      </c>
      <c r="I735" s="34" t="s">
        <v>4170</v>
      </c>
      <c r="J735" s="34" t="s">
        <v>4170</v>
      </c>
      <c r="K735" s="34" t="s">
        <v>4170</v>
      </c>
      <c r="L735" s="34" t="s">
        <v>4881</v>
      </c>
      <c r="M735" s="34" t="s">
        <v>1041</v>
      </c>
      <c r="N735" s="34" t="s">
        <v>3155</v>
      </c>
      <c r="O735" s="34" t="s">
        <v>4881</v>
      </c>
      <c r="P735" s="34" t="s">
        <v>4170</v>
      </c>
      <c r="Q735" s="34" t="s">
        <v>4170</v>
      </c>
      <c r="R735" s="34" t="s">
        <v>4170</v>
      </c>
      <c r="S735" s="34" t="s">
        <v>4170</v>
      </c>
      <c r="T735" s="34" t="s">
        <v>4170</v>
      </c>
      <c r="U735" s="34" t="s">
        <v>4170</v>
      </c>
      <c r="V735" s="34" t="s">
        <v>4170</v>
      </c>
      <c r="W735" s="34" t="s">
        <v>4170</v>
      </c>
      <c r="X735" s="34" t="s">
        <v>4170</v>
      </c>
      <c r="Y735" s="34" t="s">
        <v>4170</v>
      </c>
      <c r="Z735" s="34" t="s">
        <v>4170</v>
      </c>
      <c r="AB735" s="34" t="s">
        <v>3187</v>
      </c>
      <c r="AD735" s="34" t="s">
        <v>3247</v>
      </c>
      <c r="AE735" s="34" t="s">
        <v>3253</v>
      </c>
      <c r="AG735" s="34" t="s">
        <v>3297</v>
      </c>
      <c r="AH735" s="34" t="s">
        <v>1044</v>
      </c>
      <c r="AI735" s="34" t="s">
        <v>1044</v>
      </c>
      <c r="AJ735" s="34" t="s">
        <v>1044</v>
      </c>
      <c r="AK735" s="34" t="s">
        <v>1041</v>
      </c>
      <c r="AL735" s="34" t="s">
        <v>3318</v>
      </c>
      <c r="AQ735" s="34" t="s">
        <v>3375</v>
      </c>
      <c r="AS735" s="34" t="s">
        <v>3409</v>
      </c>
      <c r="AU735" s="34" t="s">
        <v>3435</v>
      </c>
      <c r="AV735" s="34" t="s">
        <v>154</v>
      </c>
      <c r="AW735" s="34" t="s">
        <v>3461</v>
      </c>
      <c r="AX735" s="34" t="s">
        <v>3476</v>
      </c>
      <c r="AY735" s="34" t="s">
        <v>3487</v>
      </c>
      <c r="BB735" s="34" t="s">
        <v>3557</v>
      </c>
      <c r="BC735" s="34" t="s">
        <v>4170</v>
      </c>
      <c r="BD735" s="34" t="s">
        <v>4170</v>
      </c>
      <c r="BE735" s="34" t="s">
        <v>4170</v>
      </c>
      <c r="BF735" s="34" t="s">
        <v>4170</v>
      </c>
      <c r="BG735" s="34" t="s">
        <v>4170</v>
      </c>
      <c r="BH735" s="34" t="s">
        <v>4170</v>
      </c>
      <c r="BI735" s="34" t="s">
        <v>4881</v>
      </c>
      <c r="BJ735" s="34" t="s">
        <v>4170</v>
      </c>
      <c r="BR735" s="34" t="s">
        <v>1044</v>
      </c>
      <c r="BS735" s="34" t="s">
        <v>1041</v>
      </c>
      <c r="BT735" s="34" t="s">
        <v>1041</v>
      </c>
      <c r="BW735" s="34" t="s">
        <v>1041</v>
      </c>
      <c r="CQ735" s="34" t="s">
        <v>3645</v>
      </c>
      <c r="CR735" s="34" t="s">
        <v>3657</v>
      </c>
      <c r="CU735" s="34" t="s">
        <v>8423</v>
      </c>
      <c r="CV735" s="34" t="s">
        <v>7022</v>
      </c>
      <c r="CW735" s="34" t="s">
        <v>4226</v>
      </c>
      <c r="CX735" s="34" t="s">
        <v>4539</v>
      </c>
      <c r="CY735" s="34" t="s">
        <v>5446</v>
      </c>
      <c r="CZ735" s="34" t="s">
        <v>4556</v>
      </c>
      <c r="DA735" s="34" t="s">
        <v>4556</v>
      </c>
      <c r="DC735" s="34" t="s">
        <v>5096</v>
      </c>
      <c r="DD735" s="34" t="s">
        <v>6185</v>
      </c>
    </row>
    <row r="736" spans="1:110">
      <c r="A736" s="34" t="s">
        <v>7021</v>
      </c>
      <c r="B736" s="34" t="s">
        <v>4609</v>
      </c>
      <c r="C736" s="34">
        <v>0</v>
      </c>
      <c r="D736" s="34" t="s">
        <v>442</v>
      </c>
      <c r="E736" s="34" t="s">
        <v>4170</v>
      </c>
      <c r="F736" s="34" t="s">
        <v>4881</v>
      </c>
      <c r="G736" s="34" t="s">
        <v>4170</v>
      </c>
      <c r="H736" s="34" t="s">
        <v>4170</v>
      </c>
      <c r="I736" s="34" t="s">
        <v>4170</v>
      </c>
      <c r="J736" s="34" t="s">
        <v>4881</v>
      </c>
      <c r="K736" s="34" t="s">
        <v>4170</v>
      </c>
      <c r="L736" s="34" t="s">
        <v>4170</v>
      </c>
      <c r="N736" s="34" t="s">
        <v>3155</v>
      </c>
      <c r="O736" s="34" t="s">
        <v>4881</v>
      </c>
      <c r="P736" s="34" t="s">
        <v>4170</v>
      </c>
      <c r="Q736" s="34" t="s">
        <v>4170</v>
      </c>
      <c r="R736" s="34" t="s">
        <v>4170</v>
      </c>
      <c r="S736" s="34" t="s">
        <v>4170</v>
      </c>
      <c r="T736" s="34" t="s">
        <v>4170</v>
      </c>
      <c r="U736" s="34" t="s">
        <v>4170</v>
      </c>
      <c r="V736" s="34" t="s">
        <v>4170</v>
      </c>
      <c r="W736" s="34" t="s">
        <v>4170</v>
      </c>
      <c r="X736" s="34" t="s">
        <v>4170</v>
      </c>
      <c r="Y736" s="34" t="s">
        <v>4170</v>
      </c>
      <c r="Z736" s="34" t="s">
        <v>4170</v>
      </c>
      <c r="AB736" s="34" t="s">
        <v>3187</v>
      </c>
      <c r="BR736" s="34" t="s">
        <v>1044</v>
      </c>
      <c r="BS736" s="34" t="s">
        <v>1044</v>
      </c>
      <c r="CR736" s="34" t="s">
        <v>3657</v>
      </c>
      <c r="CU736" s="34" t="s">
        <v>8424</v>
      </c>
      <c r="CV736" s="34" t="s">
        <v>7022</v>
      </c>
      <c r="CW736" s="34" t="s">
        <v>4226</v>
      </c>
      <c r="CX736" s="34" t="s">
        <v>4608</v>
      </c>
      <c r="CY736" s="34" t="s">
        <v>5450</v>
      </c>
    </row>
    <row r="737" spans="1:110">
      <c r="A737" s="34" t="s">
        <v>7021</v>
      </c>
      <c r="B737" s="34" t="s">
        <v>4848</v>
      </c>
      <c r="C737" s="34">
        <v>29</v>
      </c>
      <c r="D737" s="34" t="s">
        <v>442</v>
      </c>
      <c r="E737" s="34" t="s">
        <v>4170</v>
      </c>
      <c r="F737" s="34" t="s">
        <v>4881</v>
      </c>
      <c r="G737" s="34" t="s">
        <v>4170</v>
      </c>
      <c r="H737" s="34" t="s">
        <v>4881</v>
      </c>
      <c r="I737" s="34" t="s">
        <v>4170</v>
      </c>
      <c r="J737" s="34" t="s">
        <v>4170</v>
      </c>
      <c r="K737" s="34" t="s">
        <v>4170</v>
      </c>
      <c r="L737" s="34" t="s">
        <v>4170</v>
      </c>
      <c r="M737" s="34" t="s">
        <v>1041</v>
      </c>
      <c r="N737" s="34" t="s">
        <v>3155</v>
      </c>
      <c r="O737" s="34" t="s">
        <v>4881</v>
      </c>
      <c r="P737" s="34" t="s">
        <v>4170</v>
      </c>
      <c r="Q737" s="34" t="s">
        <v>4170</v>
      </c>
      <c r="R737" s="34" t="s">
        <v>4170</v>
      </c>
      <c r="S737" s="34" t="s">
        <v>4170</v>
      </c>
      <c r="T737" s="34" t="s">
        <v>4170</v>
      </c>
      <c r="U737" s="34" t="s">
        <v>4170</v>
      </c>
      <c r="V737" s="34" t="s">
        <v>4170</v>
      </c>
      <c r="W737" s="34" t="s">
        <v>4170</v>
      </c>
      <c r="X737" s="34" t="s">
        <v>4170</v>
      </c>
      <c r="Y737" s="34" t="s">
        <v>4170</v>
      </c>
      <c r="Z737" s="34" t="s">
        <v>4170</v>
      </c>
      <c r="AB737" s="34" t="s">
        <v>3187</v>
      </c>
      <c r="AD737" s="34" t="s">
        <v>3232</v>
      </c>
      <c r="AE737" s="34" t="s">
        <v>3277</v>
      </c>
      <c r="AG737" s="34" t="s">
        <v>3306</v>
      </c>
      <c r="AH737" s="34" t="s">
        <v>1044</v>
      </c>
      <c r="AI737" s="34" t="s">
        <v>1044</v>
      </c>
      <c r="AJ737" s="34" t="s">
        <v>1044</v>
      </c>
      <c r="AK737" s="34" t="s">
        <v>1044</v>
      </c>
      <c r="AM737" s="34" t="s">
        <v>1044</v>
      </c>
      <c r="AN737" s="34" t="s">
        <v>3341</v>
      </c>
      <c r="AP737" s="34" t="s">
        <v>1044</v>
      </c>
      <c r="AY737" s="34" t="s">
        <v>3487</v>
      </c>
      <c r="BA737" s="34" t="s">
        <v>1044</v>
      </c>
      <c r="BB737" s="34" t="s">
        <v>3557</v>
      </c>
      <c r="BC737" s="34" t="s">
        <v>4170</v>
      </c>
      <c r="BD737" s="34" t="s">
        <v>4170</v>
      </c>
      <c r="BE737" s="34" t="s">
        <v>4170</v>
      </c>
      <c r="BF737" s="34" t="s">
        <v>4170</v>
      </c>
      <c r="BG737" s="34" t="s">
        <v>4170</v>
      </c>
      <c r="BH737" s="34" t="s">
        <v>4170</v>
      </c>
      <c r="BI737" s="34" t="s">
        <v>4881</v>
      </c>
      <c r="BJ737" s="34" t="s">
        <v>4170</v>
      </c>
      <c r="BR737" s="34" t="s">
        <v>1044</v>
      </c>
      <c r="BS737" s="34" t="s">
        <v>1044</v>
      </c>
      <c r="CR737" s="34" t="s">
        <v>3657</v>
      </c>
      <c r="CU737" s="34" t="s">
        <v>8425</v>
      </c>
      <c r="CV737" s="34" t="s">
        <v>7022</v>
      </c>
      <c r="CW737" s="34" t="s">
        <v>4226</v>
      </c>
      <c r="CX737" s="34" t="s">
        <v>4539</v>
      </c>
      <c r="CY737" s="34" t="s">
        <v>5452</v>
      </c>
      <c r="DA737" s="34" t="s">
        <v>4560</v>
      </c>
      <c r="DC737" s="34" t="s">
        <v>5096</v>
      </c>
      <c r="DD737" s="34" t="s">
        <v>6185</v>
      </c>
    </row>
    <row r="738" spans="1:110">
      <c r="A738" s="34" t="s">
        <v>7023</v>
      </c>
      <c r="B738" s="34" t="s">
        <v>4881</v>
      </c>
      <c r="C738" s="34">
        <v>45</v>
      </c>
      <c r="D738" s="34" t="s">
        <v>440</v>
      </c>
      <c r="E738" s="34" t="s">
        <v>4881</v>
      </c>
      <c r="F738" s="34" t="s">
        <v>4170</v>
      </c>
      <c r="G738" s="34" t="s">
        <v>4881</v>
      </c>
      <c r="H738" s="34" t="s">
        <v>4170</v>
      </c>
      <c r="I738" s="34" t="s">
        <v>4170</v>
      </c>
      <c r="J738" s="34" t="s">
        <v>4170</v>
      </c>
      <c r="K738" s="34" t="s">
        <v>4170</v>
      </c>
      <c r="L738" s="34" t="s">
        <v>4881</v>
      </c>
      <c r="M738" s="34" t="s">
        <v>1041</v>
      </c>
      <c r="N738" s="34" t="s">
        <v>3155</v>
      </c>
      <c r="O738" s="34" t="s">
        <v>4881</v>
      </c>
      <c r="P738" s="34" t="s">
        <v>4170</v>
      </c>
      <c r="Q738" s="34" t="s">
        <v>4170</v>
      </c>
      <c r="R738" s="34" t="s">
        <v>4170</v>
      </c>
      <c r="S738" s="34" t="s">
        <v>4170</v>
      </c>
      <c r="T738" s="34" t="s">
        <v>4170</v>
      </c>
      <c r="U738" s="34" t="s">
        <v>4170</v>
      </c>
      <c r="V738" s="34" t="s">
        <v>4170</v>
      </c>
      <c r="W738" s="34" t="s">
        <v>4170</v>
      </c>
      <c r="X738" s="34" t="s">
        <v>4170</v>
      </c>
      <c r="Y738" s="34" t="s">
        <v>4170</v>
      </c>
      <c r="Z738" s="34" t="s">
        <v>4170</v>
      </c>
      <c r="AB738" s="34" t="s">
        <v>3187</v>
      </c>
      <c r="AD738" s="34" t="s">
        <v>3235</v>
      </c>
      <c r="AG738" s="34" t="s">
        <v>3300</v>
      </c>
      <c r="AH738" s="34" t="s">
        <v>1044</v>
      </c>
      <c r="AI738" s="34" t="s">
        <v>1044</v>
      </c>
      <c r="AJ738" s="34" t="s">
        <v>1044</v>
      </c>
      <c r="AK738" s="34" t="s">
        <v>1044</v>
      </c>
      <c r="AM738" s="34" t="s">
        <v>1041</v>
      </c>
      <c r="AP738" s="34" t="s">
        <v>1041</v>
      </c>
      <c r="AY738" s="34" t="s">
        <v>3493</v>
      </c>
      <c r="BA738" s="34" t="s">
        <v>1044</v>
      </c>
      <c r="BB738" s="34" t="s">
        <v>3539</v>
      </c>
      <c r="BC738" s="34" t="s">
        <v>4881</v>
      </c>
      <c r="BD738" s="34" t="s">
        <v>4170</v>
      </c>
      <c r="BE738" s="34" t="s">
        <v>4170</v>
      </c>
      <c r="BF738" s="34" t="s">
        <v>4170</v>
      </c>
      <c r="BG738" s="34" t="s">
        <v>4170</v>
      </c>
      <c r="BH738" s="34" t="s">
        <v>4170</v>
      </c>
      <c r="BI738" s="34" t="s">
        <v>4170</v>
      </c>
      <c r="BJ738" s="34" t="s">
        <v>4170</v>
      </c>
      <c r="BK738" s="34" t="s">
        <v>3561</v>
      </c>
      <c r="BQ738" s="34" t="s">
        <v>1044</v>
      </c>
      <c r="BR738" s="34" t="s">
        <v>1044</v>
      </c>
      <c r="BS738" s="34" t="s">
        <v>1044</v>
      </c>
      <c r="CR738" s="34" t="s">
        <v>3657</v>
      </c>
      <c r="CU738" s="34" t="s">
        <v>8426</v>
      </c>
      <c r="CV738" s="34" t="s">
        <v>7025</v>
      </c>
      <c r="CW738" s="34" t="s">
        <v>4226</v>
      </c>
      <c r="CX738" s="34" t="s">
        <v>4542</v>
      </c>
      <c r="CY738" s="34" t="s">
        <v>5447</v>
      </c>
      <c r="CZ738" s="34" t="s">
        <v>3302</v>
      </c>
      <c r="DA738" s="34" t="s">
        <v>3302</v>
      </c>
      <c r="DB738" s="34" t="s">
        <v>1046</v>
      </c>
      <c r="DC738" s="34" t="s">
        <v>5096</v>
      </c>
    </row>
    <row r="739" spans="1:110">
      <c r="A739" s="34" t="s">
        <v>7023</v>
      </c>
      <c r="B739" s="34" t="s">
        <v>4609</v>
      </c>
      <c r="C739" s="34">
        <v>4</v>
      </c>
      <c r="D739" s="34" t="s">
        <v>440</v>
      </c>
      <c r="E739" s="34" t="s">
        <v>4881</v>
      </c>
      <c r="F739" s="34" t="s">
        <v>4170</v>
      </c>
      <c r="G739" s="34" t="s">
        <v>4170</v>
      </c>
      <c r="H739" s="34" t="s">
        <v>4170</v>
      </c>
      <c r="I739" s="34" t="s">
        <v>4881</v>
      </c>
      <c r="J739" s="34" t="s">
        <v>4170</v>
      </c>
      <c r="K739" s="34" t="s">
        <v>4170</v>
      </c>
      <c r="L739" s="34" t="s">
        <v>4170</v>
      </c>
      <c r="N739" s="34" t="s">
        <v>3155</v>
      </c>
      <c r="O739" s="34" t="s">
        <v>4881</v>
      </c>
      <c r="P739" s="34" t="s">
        <v>4170</v>
      </c>
      <c r="Q739" s="34" t="s">
        <v>4170</v>
      </c>
      <c r="R739" s="34" t="s">
        <v>4170</v>
      </c>
      <c r="S739" s="34" t="s">
        <v>4170</v>
      </c>
      <c r="T739" s="34" t="s">
        <v>4170</v>
      </c>
      <c r="U739" s="34" t="s">
        <v>4170</v>
      </c>
      <c r="V739" s="34" t="s">
        <v>4170</v>
      </c>
      <c r="W739" s="34" t="s">
        <v>4170</v>
      </c>
      <c r="X739" s="34" t="s">
        <v>4170</v>
      </c>
      <c r="Y739" s="34" t="s">
        <v>4170</v>
      </c>
      <c r="Z739" s="34" t="s">
        <v>4170</v>
      </c>
      <c r="AB739" s="34" t="s">
        <v>3187</v>
      </c>
      <c r="AE739" s="34" t="s">
        <v>3256</v>
      </c>
      <c r="BR739" s="34" t="s">
        <v>1044</v>
      </c>
      <c r="BS739" s="34" t="s">
        <v>1044</v>
      </c>
      <c r="CR739" s="34" t="s">
        <v>3657</v>
      </c>
      <c r="CU739" s="34" t="s">
        <v>8427</v>
      </c>
      <c r="CV739" s="34" t="s">
        <v>7025</v>
      </c>
      <c r="CW739" s="34" t="s">
        <v>4226</v>
      </c>
      <c r="CX739" s="34" t="s">
        <v>4608</v>
      </c>
      <c r="CY739" s="34" t="s">
        <v>5444</v>
      </c>
      <c r="DE739" s="34" t="s">
        <v>4649</v>
      </c>
    </row>
    <row r="740" spans="1:110">
      <c r="A740" s="34" t="s">
        <v>7023</v>
      </c>
      <c r="B740" s="34" t="s">
        <v>4848</v>
      </c>
      <c r="C740" s="34">
        <v>11</v>
      </c>
      <c r="D740" s="34" t="s">
        <v>442</v>
      </c>
      <c r="E740" s="34" t="s">
        <v>4170</v>
      </c>
      <c r="F740" s="34" t="s">
        <v>4881</v>
      </c>
      <c r="G740" s="34" t="s">
        <v>4170</v>
      </c>
      <c r="H740" s="34" t="s">
        <v>4170</v>
      </c>
      <c r="I740" s="34" t="s">
        <v>4170</v>
      </c>
      <c r="J740" s="34" t="s">
        <v>4881</v>
      </c>
      <c r="K740" s="34" t="s">
        <v>4170</v>
      </c>
      <c r="L740" s="34" t="s">
        <v>4170</v>
      </c>
      <c r="N740" s="34" t="s">
        <v>3155</v>
      </c>
      <c r="O740" s="34" t="s">
        <v>4881</v>
      </c>
      <c r="P740" s="34" t="s">
        <v>4170</v>
      </c>
      <c r="Q740" s="34" t="s">
        <v>4170</v>
      </c>
      <c r="R740" s="34" t="s">
        <v>4170</v>
      </c>
      <c r="S740" s="34" t="s">
        <v>4170</v>
      </c>
      <c r="T740" s="34" t="s">
        <v>4170</v>
      </c>
      <c r="U740" s="34" t="s">
        <v>4170</v>
      </c>
      <c r="V740" s="34" t="s">
        <v>4170</v>
      </c>
      <c r="W740" s="34" t="s">
        <v>4170</v>
      </c>
      <c r="X740" s="34" t="s">
        <v>4170</v>
      </c>
      <c r="Y740" s="34" t="s">
        <v>4170</v>
      </c>
      <c r="Z740" s="34" t="s">
        <v>4170</v>
      </c>
      <c r="AB740" s="34" t="s">
        <v>3187</v>
      </c>
      <c r="AE740" s="34" t="s">
        <v>3259</v>
      </c>
      <c r="BB740" s="34" t="s">
        <v>3557</v>
      </c>
      <c r="BC740" s="34" t="s">
        <v>4170</v>
      </c>
      <c r="BD740" s="34" t="s">
        <v>4170</v>
      </c>
      <c r="BE740" s="34" t="s">
        <v>4170</v>
      </c>
      <c r="BF740" s="34" t="s">
        <v>4170</v>
      </c>
      <c r="BG740" s="34" t="s">
        <v>4170</v>
      </c>
      <c r="BH740" s="34" t="s">
        <v>4170</v>
      </c>
      <c r="BI740" s="34" t="s">
        <v>4881</v>
      </c>
      <c r="BJ740" s="34" t="s">
        <v>4170</v>
      </c>
      <c r="BR740" s="34" t="s">
        <v>1044</v>
      </c>
      <c r="BS740" s="34" t="s">
        <v>1044</v>
      </c>
      <c r="CR740" s="34" t="s">
        <v>3657</v>
      </c>
      <c r="CU740" s="34" t="s">
        <v>8428</v>
      </c>
      <c r="CV740" s="34" t="s">
        <v>7025</v>
      </c>
      <c r="CW740" s="34" t="s">
        <v>4226</v>
      </c>
      <c r="CX740" s="34" t="s">
        <v>4619</v>
      </c>
      <c r="CY740" s="34" t="s">
        <v>5454</v>
      </c>
      <c r="DC740" s="34" t="s">
        <v>5096</v>
      </c>
      <c r="DE740" s="34" t="s">
        <v>4649</v>
      </c>
    </row>
    <row r="741" spans="1:110">
      <c r="A741" s="34" t="s">
        <v>7026</v>
      </c>
      <c r="B741" s="34" t="s">
        <v>4881</v>
      </c>
      <c r="C741" s="34">
        <v>64</v>
      </c>
      <c r="D741" s="34" t="s">
        <v>440</v>
      </c>
      <c r="E741" s="34" t="s">
        <v>4881</v>
      </c>
      <c r="F741" s="34" t="s">
        <v>4170</v>
      </c>
      <c r="G741" s="34" t="s">
        <v>4881</v>
      </c>
      <c r="H741" s="34" t="s">
        <v>4170</v>
      </c>
      <c r="I741" s="34" t="s">
        <v>4170</v>
      </c>
      <c r="J741" s="34" t="s">
        <v>4170</v>
      </c>
      <c r="K741" s="34" t="s">
        <v>4170</v>
      </c>
      <c r="L741" s="34" t="s">
        <v>4170</v>
      </c>
      <c r="M741" s="34" t="s">
        <v>1041</v>
      </c>
      <c r="N741" s="34" t="s">
        <v>3155</v>
      </c>
      <c r="O741" s="34" t="s">
        <v>4881</v>
      </c>
      <c r="P741" s="34" t="s">
        <v>4170</v>
      </c>
      <c r="Q741" s="34" t="s">
        <v>4170</v>
      </c>
      <c r="R741" s="34" t="s">
        <v>4170</v>
      </c>
      <c r="S741" s="34" t="s">
        <v>4170</v>
      </c>
      <c r="T741" s="34" t="s">
        <v>4170</v>
      </c>
      <c r="U741" s="34" t="s">
        <v>4170</v>
      </c>
      <c r="V741" s="34" t="s">
        <v>4170</v>
      </c>
      <c r="W741" s="34" t="s">
        <v>4170</v>
      </c>
      <c r="X741" s="34" t="s">
        <v>4170</v>
      </c>
      <c r="Y741" s="34" t="s">
        <v>4170</v>
      </c>
      <c r="Z741" s="34" t="s">
        <v>4170</v>
      </c>
      <c r="AB741" s="34" t="s">
        <v>3187</v>
      </c>
      <c r="AD741" s="34" t="s">
        <v>3238</v>
      </c>
      <c r="AG741" s="34" t="s">
        <v>3315</v>
      </c>
      <c r="AH741" s="34" t="s">
        <v>1044</v>
      </c>
      <c r="AI741" s="34" t="s">
        <v>1044</v>
      </c>
      <c r="AJ741" s="34" t="s">
        <v>1044</v>
      </c>
      <c r="AK741" s="34" t="s">
        <v>1044</v>
      </c>
      <c r="AM741" s="34" t="s">
        <v>1044</v>
      </c>
      <c r="AN741" s="34" t="s">
        <v>3338</v>
      </c>
      <c r="AP741" s="34" t="s">
        <v>1044</v>
      </c>
      <c r="AY741" s="34" t="s">
        <v>3487</v>
      </c>
      <c r="BA741" s="34" t="s">
        <v>1044</v>
      </c>
      <c r="BB741" s="34" t="s">
        <v>8036</v>
      </c>
      <c r="BC741" s="34" t="s">
        <v>4170</v>
      </c>
      <c r="BD741" s="34" t="s">
        <v>4170</v>
      </c>
      <c r="BE741" s="34" t="s">
        <v>4881</v>
      </c>
      <c r="BF741" s="34" t="s">
        <v>4881</v>
      </c>
      <c r="BG741" s="34" t="s">
        <v>4881</v>
      </c>
      <c r="BH741" s="34" t="s">
        <v>4881</v>
      </c>
      <c r="BI741" s="34" t="s">
        <v>4170</v>
      </c>
      <c r="BJ741" s="34" t="s">
        <v>4170</v>
      </c>
      <c r="BM741" s="34" t="s">
        <v>3561</v>
      </c>
      <c r="BN741" s="34" t="s">
        <v>3561</v>
      </c>
      <c r="BO741" s="34" t="s">
        <v>3561</v>
      </c>
      <c r="BP741" s="34" t="s">
        <v>3561</v>
      </c>
      <c r="BQ741" s="34" t="s">
        <v>3577</v>
      </c>
      <c r="BR741" s="34" t="s">
        <v>1041</v>
      </c>
      <c r="BS741" s="34" t="s">
        <v>1041</v>
      </c>
      <c r="BT741" s="34" t="s">
        <v>1041</v>
      </c>
      <c r="BW741" s="34" t="s">
        <v>1041</v>
      </c>
      <c r="CQ741" s="34" t="s">
        <v>3642</v>
      </c>
      <c r="CR741" s="34" t="s">
        <v>3657</v>
      </c>
      <c r="CU741" s="34" t="s">
        <v>8429</v>
      </c>
      <c r="CV741" s="34" t="s">
        <v>7027</v>
      </c>
      <c r="CW741" s="34" t="s">
        <v>4226</v>
      </c>
      <c r="CX741" s="34" t="s">
        <v>4546</v>
      </c>
      <c r="CY741" s="34" t="s">
        <v>5449</v>
      </c>
      <c r="CZ741" s="34" t="s">
        <v>4560</v>
      </c>
      <c r="DA741" s="34" t="s">
        <v>4560</v>
      </c>
      <c r="DB741" s="34" t="s">
        <v>1043</v>
      </c>
      <c r="DC741" s="34" t="s">
        <v>5096</v>
      </c>
      <c r="DF741" s="34" t="s">
        <v>5992</v>
      </c>
    </row>
    <row r="742" spans="1:110">
      <c r="A742" s="34" t="s">
        <v>7026</v>
      </c>
      <c r="B742" s="34" t="s">
        <v>4609</v>
      </c>
      <c r="C742" s="34">
        <v>30</v>
      </c>
      <c r="D742" s="34" t="s">
        <v>440</v>
      </c>
      <c r="E742" s="34" t="s">
        <v>4881</v>
      </c>
      <c r="F742" s="34" t="s">
        <v>4170</v>
      </c>
      <c r="G742" s="34" t="s">
        <v>4881</v>
      </c>
      <c r="H742" s="34" t="s">
        <v>4170</v>
      </c>
      <c r="I742" s="34" t="s">
        <v>4170</v>
      </c>
      <c r="J742" s="34" t="s">
        <v>4170</v>
      </c>
      <c r="K742" s="34" t="s">
        <v>4170</v>
      </c>
      <c r="L742" s="34" t="s">
        <v>4881</v>
      </c>
      <c r="M742" s="34" t="s">
        <v>1041</v>
      </c>
      <c r="N742" s="34" t="s">
        <v>3155</v>
      </c>
      <c r="O742" s="34" t="s">
        <v>4881</v>
      </c>
      <c r="P742" s="34" t="s">
        <v>4170</v>
      </c>
      <c r="Q742" s="34" t="s">
        <v>4170</v>
      </c>
      <c r="R742" s="34" t="s">
        <v>4170</v>
      </c>
      <c r="S742" s="34" t="s">
        <v>4170</v>
      </c>
      <c r="T742" s="34" t="s">
        <v>4170</v>
      </c>
      <c r="U742" s="34" t="s">
        <v>4170</v>
      </c>
      <c r="V742" s="34" t="s">
        <v>4170</v>
      </c>
      <c r="W742" s="34" t="s">
        <v>4170</v>
      </c>
      <c r="X742" s="34" t="s">
        <v>4170</v>
      </c>
      <c r="Y742" s="34" t="s">
        <v>4170</v>
      </c>
      <c r="Z742" s="34" t="s">
        <v>4170</v>
      </c>
      <c r="AB742" s="34" t="s">
        <v>3187</v>
      </c>
      <c r="AD742" s="34" t="s">
        <v>3235</v>
      </c>
      <c r="AG742" s="34" t="s">
        <v>3309</v>
      </c>
      <c r="AH742" s="34" t="s">
        <v>1044</v>
      </c>
      <c r="AI742" s="34" t="s">
        <v>1044</v>
      </c>
      <c r="AJ742" s="34" t="s">
        <v>1044</v>
      </c>
      <c r="AK742" s="34" t="s">
        <v>1044</v>
      </c>
      <c r="AM742" s="34" t="s">
        <v>1044</v>
      </c>
      <c r="AN742" s="34" t="s">
        <v>3335</v>
      </c>
      <c r="AP742" s="34" t="s">
        <v>1044</v>
      </c>
      <c r="AY742" s="34" t="s">
        <v>3487</v>
      </c>
      <c r="BA742" s="34" t="s">
        <v>1044</v>
      </c>
      <c r="BB742" s="34" t="s">
        <v>3545</v>
      </c>
      <c r="BC742" s="34" t="s">
        <v>4170</v>
      </c>
      <c r="BD742" s="34" t="s">
        <v>4170</v>
      </c>
      <c r="BE742" s="34" t="s">
        <v>4881</v>
      </c>
      <c r="BF742" s="34" t="s">
        <v>4170</v>
      </c>
      <c r="BG742" s="34" t="s">
        <v>4170</v>
      </c>
      <c r="BH742" s="34" t="s">
        <v>4170</v>
      </c>
      <c r="BI742" s="34" t="s">
        <v>4170</v>
      </c>
      <c r="BJ742" s="34" t="s">
        <v>4170</v>
      </c>
      <c r="BM742" s="34" t="s">
        <v>3561</v>
      </c>
      <c r="BQ742" s="34" t="s">
        <v>1044</v>
      </c>
      <c r="BR742" s="34" t="s">
        <v>1044</v>
      </c>
      <c r="BS742" s="34" t="s">
        <v>1044</v>
      </c>
      <c r="CR742" s="34" t="s">
        <v>3657</v>
      </c>
      <c r="CU742" s="34" t="s">
        <v>8430</v>
      </c>
      <c r="CV742" s="34" t="s">
        <v>7027</v>
      </c>
      <c r="CW742" s="34" t="s">
        <v>4226</v>
      </c>
      <c r="CX742" s="34" t="s">
        <v>4539</v>
      </c>
      <c r="CY742" s="34" t="s">
        <v>5446</v>
      </c>
      <c r="DA742" s="34" t="s">
        <v>4560</v>
      </c>
      <c r="DB742" s="34" t="s">
        <v>1046</v>
      </c>
      <c r="DC742" s="34" t="s">
        <v>5096</v>
      </c>
      <c r="DF742" s="34" t="s">
        <v>5992</v>
      </c>
    </row>
    <row r="743" spans="1:110">
      <c r="A743" s="34" t="s">
        <v>7028</v>
      </c>
      <c r="B743" s="34" t="s">
        <v>4881</v>
      </c>
      <c r="C743" s="34">
        <v>26</v>
      </c>
      <c r="D743" s="34" t="s">
        <v>442</v>
      </c>
      <c r="E743" s="34" t="s">
        <v>4170</v>
      </c>
      <c r="F743" s="34" t="s">
        <v>4881</v>
      </c>
      <c r="G743" s="34" t="s">
        <v>4170</v>
      </c>
      <c r="H743" s="34" t="s">
        <v>4881</v>
      </c>
      <c r="I743" s="34" t="s">
        <v>4170</v>
      </c>
      <c r="J743" s="34" t="s">
        <v>4170</v>
      </c>
      <c r="K743" s="34" t="s">
        <v>4170</v>
      </c>
      <c r="L743" s="34" t="s">
        <v>4170</v>
      </c>
      <c r="M743" s="34" t="s">
        <v>1041</v>
      </c>
      <c r="N743" s="34" t="s">
        <v>3155</v>
      </c>
      <c r="O743" s="34" t="s">
        <v>4881</v>
      </c>
      <c r="P743" s="34" t="s">
        <v>4170</v>
      </c>
      <c r="Q743" s="34" t="s">
        <v>4170</v>
      </c>
      <c r="R743" s="34" t="s">
        <v>4170</v>
      </c>
      <c r="S743" s="34" t="s">
        <v>4170</v>
      </c>
      <c r="T743" s="34" t="s">
        <v>4170</v>
      </c>
      <c r="U743" s="34" t="s">
        <v>4170</v>
      </c>
      <c r="V743" s="34" t="s">
        <v>4170</v>
      </c>
      <c r="W743" s="34" t="s">
        <v>4170</v>
      </c>
      <c r="X743" s="34" t="s">
        <v>4170</v>
      </c>
      <c r="Y743" s="34" t="s">
        <v>4170</v>
      </c>
      <c r="Z743" s="34" t="s">
        <v>4170</v>
      </c>
      <c r="AB743" s="34" t="s">
        <v>3187</v>
      </c>
      <c r="AD743" s="34" t="s">
        <v>3238</v>
      </c>
      <c r="AE743" s="34" t="s">
        <v>3253</v>
      </c>
      <c r="AG743" s="34" t="s">
        <v>3291</v>
      </c>
      <c r="AH743" s="34" t="s">
        <v>1041</v>
      </c>
      <c r="AI743" s="34" t="s">
        <v>1044</v>
      </c>
      <c r="AJ743" s="34" t="s">
        <v>1044</v>
      </c>
      <c r="AQ743" s="34" t="s">
        <v>3375</v>
      </c>
      <c r="AS743" s="34" t="s">
        <v>3423</v>
      </c>
      <c r="AU743" s="34" t="s">
        <v>3435</v>
      </c>
      <c r="AV743" s="34" t="s">
        <v>154</v>
      </c>
      <c r="AW743" s="34" t="s">
        <v>3452</v>
      </c>
      <c r="AX743" s="34" t="s">
        <v>3476</v>
      </c>
      <c r="AY743" s="34" t="s">
        <v>3493</v>
      </c>
      <c r="BB743" s="34" t="s">
        <v>3557</v>
      </c>
      <c r="BC743" s="34" t="s">
        <v>4170</v>
      </c>
      <c r="BD743" s="34" t="s">
        <v>4170</v>
      </c>
      <c r="BE743" s="34" t="s">
        <v>4170</v>
      </c>
      <c r="BF743" s="34" t="s">
        <v>4170</v>
      </c>
      <c r="BG743" s="34" t="s">
        <v>4170</v>
      </c>
      <c r="BH743" s="34" t="s">
        <v>4170</v>
      </c>
      <c r="BI743" s="34" t="s">
        <v>4881</v>
      </c>
      <c r="BJ743" s="34" t="s">
        <v>4170</v>
      </c>
      <c r="BR743" s="34" t="s">
        <v>1044</v>
      </c>
      <c r="BS743" s="34" t="s">
        <v>1044</v>
      </c>
      <c r="CR743" s="34" t="s">
        <v>3654</v>
      </c>
      <c r="CU743" s="34" t="s">
        <v>8431</v>
      </c>
      <c r="CV743" s="34" t="s">
        <v>7030</v>
      </c>
      <c r="CW743" s="34" t="s">
        <v>4226</v>
      </c>
      <c r="CX743" s="34" t="s">
        <v>4539</v>
      </c>
      <c r="CY743" s="34" t="s">
        <v>5452</v>
      </c>
      <c r="CZ743" s="34" t="s">
        <v>4556</v>
      </c>
      <c r="DA743" s="34" t="s">
        <v>4556</v>
      </c>
      <c r="DC743" s="34" t="s">
        <v>5096</v>
      </c>
      <c r="DD743" s="34" t="s">
        <v>6185</v>
      </c>
      <c r="DF743" s="34" t="s">
        <v>5992</v>
      </c>
    </row>
    <row r="744" spans="1:110">
      <c r="A744" s="34" t="s">
        <v>7028</v>
      </c>
      <c r="B744" s="34" t="s">
        <v>4609</v>
      </c>
      <c r="C744" s="34">
        <v>5</v>
      </c>
      <c r="D744" s="34" t="s">
        <v>440</v>
      </c>
      <c r="E744" s="34" t="s">
        <v>4881</v>
      </c>
      <c r="F744" s="34" t="s">
        <v>4170</v>
      </c>
      <c r="G744" s="34" t="s">
        <v>4170</v>
      </c>
      <c r="H744" s="34" t="s">
        <v>4170</v>
      </c>
      <c r="I744" s="34" t="s">
        <v>4881</v>
      </c>
      <c r="J744" s="34" t="s">
        <v>4170</v>
      </c>
      <c r="K744" s="34" t="s">
        <v>4170</v>
      </c>
      <c r="L744" s="34" t="s">
        <v>4170</v>
      </c>
      <c r="N744" s="34" t="s">
        <v>3155</v>
      </c>
      <c r="O744" s="34" t="s">
        <v>4881</v>
      </c>
      <c r="P744" s="34" t="s">
        <v>4170</v>
      </c>
      <c r="Q744" s="34" t="s">
        <v>4170</v>
      </c>
      <c r="R744" s="34" t="s">
        <v>4170</v>
      </c>
      <c r="S744" s="34" t="s">
        <v>4170</v>
      </c>
      <c r="T744" s="34" t="s">
        <v>4170</v>
      </c>
      <c r="U744" s="34" t="s">
        <v>4170</v>
      </c>
      <c r="V744" s="34" t="s">
        <v>4170</v>
      </c>
      <c r="W744" s="34" t="s">
        <v>4170</v>
      </c>
      <c r="X744" s="34" t="s">
        <v>4170</v>
      </c>
      <c r="Y744" s="34" t="s">
        <v>4170</v>
      </c>
      <c r="Z744" s="34" t="s">
        <v>4170</v>
      </c>
      <c r="AB744" s="34" t="s">
        <v>3187</v>
      </c>
      <c r="AE744" s="34" t="s">
        <v>3256</v>
      </c>
      <c r="BB744" s="34" t="s">
        <v>3557</v>
      </c>
      <c r="BC744" s="34" t="s">
        <v>4170</v>
      </c>
      <c r="BD744" s="34" t="s">
        <v>4170</v>
      </c>
      <c r="BE744" s="34" t="s">
        <v>4170</v>
      </c>
      <c r="BF744" s="34" t="s">
        <v>4170</v>
      </c>
      <c r="BG744" s="34" t="s">
        <v>4170</v>
      </c>
      <c r="BH744" s="34" t="s">
        <v>4170</v>
      </c>
      <c r="BI744" s="34" t="s">
        <v>4881</v>
      </c>
      <c r="BJ744" s="34" t="s">
        <v>4170</v>
      </c>
      <c r="BR744" s="34" t="s">
        <v>1044</v>
      </c>
      <c r="BS744" s="34" t="s">
        <v>1041</v>
      </c>
      <c r="BT744" s="34" t="s">
        <v>1041</v>
      </c>
      <c r="BW744" s="34" t="s">
        <v>1041</v>
      </c>
      <c r="CQ744" s="34" t="s">
        <v>3642</v>
      </c>
      <c r="CR744" s="34" t="s">
        <v>3657</v>
      </c>
      <c r="CU744" s="34" t="s">
        <v>8432</v>
      </c>
      <c r="CV744" s="34" t="s">
        <v>7030</v>
      </c>
      <c r="CW744" s="34" t="s">
        <v>4226</v>
      </c>
      <c r="CX744" s="34" t="s">
        <v>4608</v>
      </c>
      <c r="CY744" s="34" t="s">
        <v>5444</v>
      </c>
      <c r="DC744" s="34" t="s">
        <v>5096</v>
      </c>
      <c r="DE744" s="34" t="s">
        <v>4649</v>
      </c>
      <c r="DF744" s="34" t="s">
        <v>5992</v>
      </c>
    </row>
    <row r="745" spans="1:110">
      <c r="A745" s="34" t="s">
        <v>7028</v>
      </c>
      <c r="B745" s="34" t="s">
        <v>4848</v>
      </c>
      <c r="C745" s="34">
        <v>25</v>
      </c>
      <c r="D745" s="34" t="s">
        <v>440</v>
      </c>
      <c r="E745" s="34" t="s">
        <v>4881</v>
      </c>
      <c r="F745" s="34" t="s">
        <v>4170</v>
      </c>
      <c r="G745" s="34" t="s">
        <v>4881</v>
      </c>
      <c r="H745" s="34" t="s">
        <v>4170</v>
      </c>
      <c r="I745" s="34" t="s">
        <v>4170</v>
      </c>
      <c r="J745" s="34" t="s">
        <v>4170</v>
      </c>
      <c r="K745" s="34" t="s">
        <v>4170</v>
      </c>
      <c r="L745" s="34" t="s">
        <v>4881</v>
      </c>
      <c r="M745" s="34" t="s">
        <v>1041</v>
      </c>
      <c r="N745" s="34" t="s">
        <v>3155</v>
      </c>
      <c r="O745" s="34" t="s">
        <v>4881</v>
      </c>
      <c r="P745" s="34" t="s">
        <v>4170</v>
      </c>
      <c r="Q745" s="34" t="s">
        <v>4170</v>
      </c>
      <c r="R745" s="34" t="s">
        <v>4170</v>
      </c>
      <c r="S745" s="34" t="s">
        <v>4170</v>
      </c>
      <c r="T745" s="34" t="s">
        <v>4170</v>
      </c>
      <c r="U745" s="34" t="s">
        <v>4170</v>
      </c>
      <c r="V745" s="34" t="s">
        <v>4170</v>
      </c>
      <c r="W745" s="34" t="s">
        <v>4170</v>
      </c>
      <c r="X745" s="34" t="s">
        <v>4170</v>
      </c>
      <c r="Y745" s="34" t="s">
        <v>4170</v>
      </c>
      <c r="Z745" s="34" t="s">
        <v>4170</v>
      </c>
      <c r="AB745" s="34" t="s">
        <v>3187</v>
      </c>
      <c r="AD745" s="34" t="s">
        <v>3238</v>
      </c>
      <c r="AE745" s="34" t="s">
        <v>3253</v>
      </c>
      <c r="AG745" s="34" t="s">
        <v>3291</v>
      </c>
      <c r="AH745" s="34" t="s">
        <v>1041</v>
      </c>
      <c r="AI745" s="34" t="s">
        <v>1044</v>
      </c>
      <c r="AJ745" s="34" t="s">
        <v>1044</v>
      </c>
      <c r="AQ745" s="34" t="s">
        <v>3399</v>
      </c>
      <c r="AS745" s="34" t="s">
        <v>3426</v>
      </c>
      <c r="AU745" s="34" t="s">
        <v>3441</v>
      </c>
      <c r="AV745" s="34" t="s">
        <v>3449</v>
      </c>
      <c r="AW745" s="34" t="s">
        <v>3452</v>
      </c>
      <c r="AX745" s="34" t="s">
        <v>3473</v>
      </c>
      <c r="AY745" s="34" t="s">
        <v>3493</v>
      </c>
      <c r="BB745" s="34" t="s">
        <v>3557</v>
      </c>
      <c r="BC745" s="34" t="s">
        <v>4170</v>
      </c>
      <c r="BD745" s="34" t="s">
        <v>4170</v>
      </c>
      <c r="BE745" s="34" t="s">
        <v>4170</v>
      </c>
      <c r="BF745" s="34" t="s">
        <v>4170</v>
      </c>
      <c r="BG745" s="34" t="s">
        <v>4170</v>
      </c>
      <c r="BH745" s="34" t="s">
        <v>4170</v>
      </c>
      <c r="BI745" s="34" t="s">
        <v>4881</v>
      </c>
      <c r="BJ745" s="34" t="s">
        <v>4170</v>
      </c>
      <c r="BR745" s="34" t="s">
        <v>1044</v>
      </c>
      <c r="BS745" s="34" t="s">
        <v>1044</v>
      </c>
      <c r="CR745" s="34" t="s">
        <v>3657</v>
      </c>
      <c r="CU745" s="34" t="s">
        <v>8433</v>
      </c>
      <c r="CV745" s="34" t="s">
        <v>7030</v>
      </c>
      <c r="CW745" s="34" t="s">
        <v>4226</v>
      </c>
      <c r="CX745" s="34" t="s">
        <v>4539</v>
      </c>
      <c r="CY745" s="34" t="s">
        <v>5446</v>
      </c>
      <c r="DA745" s="34" t="s">
        <v>4556</v>
      </c>
      <c r="DC745" s="34" t="s">
        <v>5096</v>
      </c>
      <c r="DD745" s="34" t="s">
        <v>6185</v>
      </c>
      <c r="DF745" s="34" t="s">
        <v>5992</v>
      </c>
    </row>
    <row r="746" spans="1:110">
      <c r="A746" s="34" t="s">
        <v>7031</v>
      </c>
      <c r="B746" s="34" t="s">
        <v>4881</v>
      </c>
      <c r="C746" s="34">
        <v>42</v>
      </c>
      <c r="D746" s="34" t="s">
        <v>442</v>
      </c>
      <c r="E746" s="34" t="s">
        <v>4170</v>
      </c>
      <c r="F746" s="34" t="s">
        <v>4881</v>
      </c>
      <c r="G746" s="34" t="s">
        <v>4170</v>
      </c>
      <c r="H746" s="34" t="s">
        <v>4881</v>
      </c>
      <c r="I746" s="34" t="s">
        <v>4170</v>
      </c>
      <c r="J746" s="34" t="s">
        <v>4170</v>
      </c>
      <c r="K746" s="34" t="s">
        <v>4170</v>
      </c>
      <c r="L746" s="34" t="s">
        <v>4170</v>
      </c>
      <c r="M746" s="34" t="s">
        <v>1041</v>
      </c>
      <c r="N746" s="34" t="s">
        <v>3155</v>
      </c>
      <c r="O746" s="34" t="s">
        <v>4881</v>
      </c>
      <c r="P746" s="34" t="s">
        <v>4170</v>
      </c>
      <c r="Q746" s="34" t="s">
        <v>4170</v>
      </c>
      <c r="R746" s="34" t="s">
        <v>4170</v>
      </c>
      <c r="S746" s="34" t="s">
        <v>4170</v>
      </c>
      <c r="T746" s="34" t="s">
        <v>4170</v>
      </c>
      <c r="U746" s="34" t="s">
        <v>4170</v>
      </c>
      <c r="V746" s="34" t="s">
        <v>4170</v>
      </c>
      <c r="W746" s="34" t="s">
        <v>4170</v>
      </c>
      <c r="X746" s="34" t="s">
        <v>4170</v>
      </c>
      <c r="Y746" s="34" t="s">
        <v>4170</v>
      </c>
      <c r="Z746" s="34" t="s">
        <v>4170</v>
      </c>
      <c r="AB746" s="34" t="s">
        <v>3187</v>
      </c>
      <c r="AD746" s="34" t="s">
        <v>3232</v>
      </c>
      <c r="AG746" s="34" t="s">
        <v>3291</v>
      </c>
      <c r="AH746" s="34" t="s">
        <v>1041</v>
      </c>
      <c r="AI746" s="34" t="s">
        <v>1044</v>
      </c>
      <c r="AJ746" s="34" t="s">
        <v>1044</v>
      </c>
      <c r="AQ746" s="34" t="s">
        <v>3369</v>
      </c>
      <c r="AS746" s="34" t="s">
        <v>3420</v>
      </c>
      <c r="AU746" s="34" t="s">
        <v>3432</v>
      </c>
      <c r="AV746" s="34" t="s">
        <v>154</v>
      </c>
      <c r="AW746" s="34" t="s">
        <v>3452</v>
      </c>
      <c r="AX746" s="34" t="s">
        <v>3476</v>
      </c>
      <c r="AY746" s="34" t="s">
        <v>3253</v>
      </c>
      <c r="BB746" s="34" t="s">
        <v>3557</v>
      </c>
      <c r="BC746" s="34" t="s">
        <v>4170</v>
      </c>
      <c r="BD746" s="34" t="s">
        <v>4170</v>
      </c>
      <c r="BE746" s="34" t="s">
        <v>4170</v>
      </c>
      <c r="BF746" s="34" t="s">
        <v>4170</v>
      </c>
      <c r="BG746" s="34" t="s">
        <v>4170</v>
      </c>
      <c r="BH746" s="34" t="s">
        <v>4170</v>
      </c>
      <c r="BI746" s="34" t="s">
        <v>4881</v>
      </c>
      <c r="BJ746" s="34" t="s">
        <v>4170</v>
      </c>
      <c r="BR746" s="34" t="s">
        <v>1044</v>
      </c>
      <c r="BS746" s="34" t="s">
        <v>1044</v>
      </c>
      <c r="CR746" s="34" t="s">
        <v>3654</v>
      </c>
      <c r="CU746" s="34" t="s">
        <v>8434</v>
      </c>
      <c r="CV746" s="34" t="s">
        <v>7032</v>
      </c>
      <c r="CW746" s="34" t="s">
        <v>4226</v>
      </c>
      <c r="CX746" s="34" t="s">
        <v>4542</v>
      </c>
      <c r="CY746" s="34" t="s">
        <v>5453</v>
      </c>
      <c r="CZ746" s="34" t="s">
        <v>4556</v>
      </c>
      <c r="DA746" s="34" t="s">
        <v>4556</v>
      </c>
      <c r="DC746" s="34" t="s">
        <v>5096</v>
      </c>
      <c r="DF746" s="34" t="s">
        <v>5992</v>
      </c>
    </row>
    <row r="747" spans="1:110">
      <c r="A747" s="34" t="s">
        <v>7031</v>
      </c>
      <c r="B747" s="34" t="s">
        <v>4609</v>
      </c>
      <c r="C747" s="34">
        <v>39</v>
      </c>
      <c r="D747" s="34" t="s">
        <v>440</v>
      </c>
      <c r="E747" s="34" t="s">
        <v>4881</v>
      </c>
      <c r="F747" s="34" t="s">
        <v>4170</v>
      </c>
      <c r="G747" s="34" t="s">
        <v>4881</v>
      </c>
      <c r="H747" s="34" t="s">
        <v>4170</v>
      </c>
      <c r="I747" s="34" t="s">
        <v>4170</v>
      </c>
      <c r="J747" s="34" t="s">
        <v>4170</v>
      </c>
      <c r="K747" s="34" t="s">
        <v>4170</v>
      </c>
      <c r="L747" s="34" t="s">
        <v>4881</v>
      </c>
      <c r="M747" s="34" t="s">
        <v>1041</v>
      </c>
      <c r="N747" s="34" t="s">
        <v>3155</v>
      </c>
      <c r="O747" s="34" t="s">
        <v>4881</v>
      </c>
      <c r="P747" s="34" t="s">
        <v>4170</v>
      </c>
      <c r="Q747" s="34" t="s">
        <v>4170</v>
      </c>
      <c r="R747" s="34" t="s">
        <v>4170</v>
      </c>
      <c r="S747" s="34" t="s">
        <v>4170</v>
      </c>
      <c r="T747" s="34" t="s">
        <v>4170</v>
      </c>
      <c r="U747" s="34" t="s">
        <v>4170</v>
      </c>
      <c r="V747" s="34" t="s">
        <v>4170</v>
      </c>
      <c r="W747" s="34" t="s">
        <v>4170</v>
      </c>
      <c r="X747" s="34" t="s">
        <v>4170</v>
      </c>
      <c r="Y747" s="34" t="s">
        <v>4170</v>
      </c>
      <c r="Z747" s="34" t="s">
        <v>4170</v>
      </c>
      <c r="AB747" s="34" t="s">
        <v>3187</v>
      </c>
      <c r="AD747" s="34" t="s">
        <v>3232</v>
      </c>
      <c r="AG747" s="34" t="s">
        <v>3291</v>
      </c>
      <c r="AH747" s="34" t="s">
        <v>1041</v>
      </c>
      <c r="AI747" s="34" t="s">
        <v>1044</v>
      </c>
      <c r="AJ747" s="34" t="s">
        <v>1044</v>
      </c>
      <c r="AQ747" s="34" t="s">
        <v>3369</v>
      </c>
      <c r="AS747" s="34" t="s">
        <v>3420</v>
      </c>
      <c r="AU747" s="34" t="s">
        <v>3432</v>
      </c>
      <c r="AV747" s="34" t="s">
        <v>154</v>
      </c>
      <c r="AW747" s="34" t="s">
        <v>3452</v>
      </c>
      <c r="AX747" s="34" t="s">
        <v>3476</v>
      </c>
      <c r="AY747" s="34" t="s">
        <v>3253</v>
      </c>
      <c r="BB747" s="34" t="s">
        <v>3557</v>
      </c>
      <c r="BC747" s="34" t="s">
        <v>4170</v>
      </c>
      <c r="BD747" s="34" t="s">
        <v>4170</v>
      </c>
      <c r="BE747" s="34" t="s">
        <v>4170</v>
      </c>
      <c r="BF747" s="34" t="s">
        <v>4170</v>
      </c>
      <c r="BG747" s="34" t="s">
        <v>4170</v>
      </c>
      <c r="BH747" s="34" t="s">
        <v>4170</v>
      </c>
      <c r="BI747" s="34" t="s">
        <v>4881</v>
      </c>
      <c r="BJ747" s="34" t="s">
        <v>4170</v>
      </c>
      <c r="BR747" s="34" t="s">
        <v>1044</v>
      </c>
      <c r="BS747" s="34" t="s">
        <v>1044</v>
      </c>
      <c r="CR747" s="34" t="s">
        <v>3654</v>
      </c>
      <c r="CU747" s="34" t="s">
        <v>8435</v>
      </c>
      <c r="CV747" s="34" t="s">
        <v>7032</v>
      </c>
      <c r="CW747" s="34" t="s">
        <v>4226</v>
      </c>
      <c r="CX747" s="34" t="s">
        <v>4542</v>
      </c>
      <c r="CY747" s="34" t="s">
        <v>5447</v>
      </c>
      <c r="DA747" s="34" t="s">
        <v>4556</v>
      </c>
      <c r="DC747" s="34" t="s">
        <v>5096</v>
      </c>
      <c r="DF747" s="34" t="s">
        <v>5992</v>
      </c>
    </row>
    <row r="748" spans="1:110">
      <c r="A748" s="34" t="s">
        <v>7033</v>
      </c>
      <c r="B748" s="34" t="s">
        <v>4881</v>
      </c>
      <c r="C748" s="34">
        <v>43</v>
      </c>
      <c r="D748" s="34" t="s">
        <v>440</v>
      </c>
      <c r="E748" s="34" t="s">
        <v>4881</v>
      </c>
      <c r="F748" s="34" t="s">
        <v>4170</v>
      </c>
      <c r="G748" s="34" t="s">
        <v>4881</v>
      </c>
      <c r="H748" s="34" t="s">
        <v>4170</v>
      </c>
      <c r="I748" s="34" t="s">
        <v>4170</v>
      </c>
      <c r="J748" s="34" t="s">
        <v>4170</v>
      </c>
      <c r="K748" s="34" t="s">
        <v>4170</v>
      </c>
      <c r="L748" s="34" t="s">
        <v>4881</v>
      </c>
      <c r="M748" s="34" t="s">
        <v>1041</v>
      </c>
      <c r="N748" s="34" t="s">
        <v>3155</v>
      </c>
      <c r="O748" s="34" t="s">
        <v>4881</v>
      </c>
      <c r="P748" s="34" t="s">
        <v>4170</v>
      </c>
      <c r="Q748" s="34" t="s">
        <v>4170</v>
      </c>
      <c r="R748" s="34" t="s">
        <v>4170</v>
      </c>
      <c r="S748" s="34" t="s">
        <v>4170</v>
      </c>
      <c r="T748" s="34" t="s">
        <v>4170</v>
      </c>
      <c r="U748" s="34" t="s">
        <v>4170</v>
      </c>
      <c r="V748" s="34" t="s">
        <v>4170</v>
      </c>
      <c r="W748" s="34" t="s">
        <v>4170</v>
      </c>
      <c r="X748" s="34" t="s">
        <v>4170</v>
      </c>
      <c r="Y748" s="34" t="s">
        <v>4170</v>
      </c>
      <c r="Z748" s="34" t="s">
        <v>4170</v>
      </c>
      <c r="AB748" s="34" t="s">
        <v>3187</v>
      </c>
      <c r="AD748" s="34" t="s">
        <v>3238</v>
      </c>
      <c r="AG748" s="34" t="s">
        <v>3291</v>
      </c>
      <c r="AH748" s="34" t="s">
        <v>1041</v>
      </c>
      <c r="AI748" s="34" t="s">
        <v>1044</v>
      </c>
      <c r="AJ748" s="34" t="s">
        <v>1044</v>
      </c>
      <c r="AQ748" s="34" t="s">
        <v>3364</v>
      </c>
      <c r="AS748" s="34" t="s">
        <v>3415</v>
      </c>
      <c r="AU748" s="34" t="s">
        <v>3435</v>
      </c>
      <c r="AV748" s="34" t="s">
        <v>154</v>
      </c>
      <c r="AW748" s="34" t="s">
        <v>3452</v>
      </c>
      <c r="AX748" s="34" t="s">
        <v>3476</v>
      </c>
      <c r="AY748" s="34" t="s">
        <v>3487</v>
      </c>
      <c r="BB748" s="34" t="s">
        <v>3539</v>
      </c>
      <c r="BC748" s="34" t="s">
        <v>4881</v>
      </c>
      <c r="BD748" s="34" t="s">
        <v>4170</v>
      </c>
      <c r="BE748" s="34" t="s">
        <v>4170</v>
      </c>
      <c r="BF748" s="34" t="s">
        <v>4170</v>
      </c>
      <c r="BG748" s="34" t="s">
        <v>4170</v>
      </c>
      <c r="BH748" s="34" t="s">
        <v>4170</v>
      </c>
      <c r="BI748" s="34" t="s">
        <v>4170</v>
      </c>
      <c r="BJ748" s="34" t="s">
        <v>4170</v>
      </c>
      <c r="BK748" s="34" t="s">
        <v>3561</v>
      </c>
      <c r="BQ748" s="34" t="s">
        <v>1044</v>
      </c>
      <c r="BR748" s="34" t="s">
        <v>1044</v>
      </c>
      <c r="BS748" s="34" t="s">
        <v>1044</v>
      </c>
      <c r="CR748" s="34" t="s">
        <v>3654</v>
      </c>
      <c r="CU748" s="34" t="s">
        <v>8436</v>
      </c>
      <c r="CV748" s="34" t="s">
        <v>7034</v>
      </c>
      <c r="CW748" s="34" t="s">
        <v>4226</v>
      </c>
      <c r="CX748" s="34" t="s">
        <v>4542</v>
      </c>
      <c r="CY748" s="34" t="s">
        <v>5447</v>
      </c>
      <c r="CZ748" s="34" t="s">
        <v>4556</v>
      </c>
      <c r="DA748" s="34" t="s">
        <v>4556</v>
      </c>
      <c r="DB748" s="34" t="s">
        <v>1046</v>
      </c>
      <c r="DC748" s="34" t="s">
        <v>5096</v>
      </c>
      <c r="DF748" s="34" t="s">
        <v>5992</v>
      </c>
    </row>
    <row r="749" spans="1:110">
      <c r="A749" s="34" t="s">
        <v>7033</v>
      </c>
      <c r="B749" s="34" t="s">
        <v>4609</v>
      </c>
      <c r="C749" s="34">
        <v>7</v>
      </c>
      <c r="D749" s="34" t="s">
        <v>442</v>
      </c>
      <c r="E749" s="34" t="s">
        <v>4170</v>
      </c>
      <c r="F749" s="34" t="s">
        <v>4881</v>
      </c>
      <c r="G749" s="34" t="s">
        <v>4170</v>
      </c>
      <c r="H749" s="34" t="s">
        <v>4170</v>
      </c>
      <c r="I749" s="34" t="s">
        <v>4170</v>
      </c>
      <c r="J749" s="34" t="s">
        <v>4881</v>
      </c>
      <c r="K749" s="34" t="s">
        <v>4170</v>
      </c>
      <c r="L749" s="34" t="s">
        <v>4170</v>
      </c>
      <c r="N749" s="34" t="s">
        <v>3155</v>
      </c>
      <c r="O749" s="34" t="s">
        <v>4881</v>
      </c>
      <c r="P749" s="34" t="s">
        <v>4170</v>
      </c>
      <c r="Q749" s="34" t="s">
        <v>4170</v>
      </c>
      <c r="R749" s="34" t="s">
        <v>4170</v>
      </c>
      <c r="S749" s="34" t="s">
        <v>4170</v>
      </c>
      <c r="T749" s="34" t="s">
        <v>4170</v>
      </c>
      <c r="U749" s="34" t="s">
        <v>4170</v>
      </c>
      <c r="V749" s="34" t="s">
        <v>4170</v>
      </c>
      <c r="W749" s="34" t="s">
        <v>4170</v>
      </c>
      <c r="X749" s="34" t="s">
        <v>4170</v>
      </c>
      <c r="Y749" s="34" t="s">
        <v>4170</v>
      </c>
      <c r="Z749" s="34" t="s">
        <v>4170</v>
      </c>
      <c r="AB749" s="34" t="s">
        <v>3187</v>
      </c>
      <c r="AE749" s="34" t="s">
        <v>3259</v>
      </c>
      <c r="BB749" s="34" t="s">
        <v>3557</v>
      </c>
      <c r="BC749" s="34" t="s">
        <v>4170</v>
      </c>
      <c r="BD749" s="34" t="s">
        <v>4170</v>
      </c>
      <c r="BE749" s="34" t="s">
        <v>4170</v>
      </c>
      <c r="BF749" s="34" t="s">
        <v>4170</v>
      </c>
      <c r="BG749" s="34" t="s">
        <v>4170</v>
      </c>
      <c r="BH749" s="34" t="s">
        <v>4170</v>
      </c>
      <c r="BI749" s="34" t="s">
        <v>4881</v>
      </c>
      <c r="BJ749" s="34" t="s">
        <v>4170</v>
      </c>
      <c r="BR749" s="34" t="s">
        <v>1044</v>
      </c>
      <c r="BS749" s="34" t="s">
        <v>1044</v>
      </c>
      <c r="CR749" s="34" t="s">
        <v>3657</v>
      </c>
      <c r="CU749" s="34" t="s">
        <v>8437</v>
      </c>
      <c r="CV749" s="34" t="s">
        <v>7034</v>
      </c>
      <c r="CW749" s="34" t="s">
        <v>4226</v>
      </c>
      <c r="CX749" s="34" t="s">
        <v>4619</v>
      </c>
      <c r="CY749" s="34" t="s">
        <v>5454</v>
      </c>
      <c r="DC749" s="34" t="s">
        <v>5096</v>
      </c>
      <c r="DE749" s="34" t="s">
        <v>4649</v>
      </c>
      <c r="DF749" s="34" t="s">
        <v>5992</v>
      </c>
    </row>
    <row r="750" spans="1:110">
      <c r="A750" s="34" t="s">
        <v>7033</v>
      </c>
      <c r="B750" s="34" t="s">
        <v>4848</v>
      </c>
      <c r="C750" s="34">
        <v>17</v>
      </c>
      <c r="D750" s="34" t="s">
        <v>440</v>
      </c>
      <c r="E750" s="34" t="s">
        <v>4881</v>
      </c>
      <c r="F750" s="34" t="s">
        <v>4170</v>
      </c>
      <c r="G750" s="34" t="s">
        <v>4170</v>
      </c>
      <c r="H750" s="34" t="s">
        <v>4170</v>
      </c>
      <c r="I750" s="34" t="s">
        <v>4881</v>
      </c>
      <c r="J750" s="34" t="s">
        <v>4170</v>
      </c>
      <c r="K750" s="34" t="s">
        <v>4170</v>
      </c>
      <c r="L750" s="34" t="s">
        <v>4881</v>
      </c>
      <c r="M750" s="34" t="s">
        <v>1041</v>
      </c>
      <c r="N750" s="34" t="s">
        <v>3155</v>
      </c>
      <c r="O750" s="34" t="s">
        <v>4881</v>
      </c>
      <c r="P750" s="34" t="s">
        <v>4170</v>
      </c>
      <c r="Q750" s="34" t="s">
        <v>4170</v>
      </c>
      <c r="R750" s="34" t="s">
        <v>4170</v>
      </c>
      <c r="S750" s="34" t="s">
        <v>4170</v>
      </c>
      <c r="T750" s="34" t="s">
        <v>4170</v>
      </c>
      <c r="U750" s="34" t="s">
        <v>4170</v>
      </c>
      <c r="V750" s="34" t="s">
        <v>4170</v>
      </c>
      <c r="W750" s="34" t="s">
        <v>4170</v>
      </c>
      <c r="X750" s="34" t="s">
        <v>4170</v>
      </c>
      <c r="Y750" s="34" t="s">
        <v>4170</v>
      </c>
      <c r="Z750" s="34" t="s">
        <v>4170</v>
      </c>
      <c r="AB750" s="34" t="s">
        <v>3187</v>
      </c>
      <c r="AD750" s="34" t="s">
        <v>3229</v>
      </c>
      <c r="AE750" s="34" t="s">
        <v>3265</v>
      </c>
      <c r="AG750" s="34" t="s">
        <v>3306</v>
      </c>
      <c r="AH750" s="34" t="s">
        <v>1044</v>
      </c>
      <c r="AI750" s="34" t="s">
        <v>1044</v>
      </c>
      <c r="AJ750" s="34" t="s">
        <v>1044</v>
      </c>
      <c r="AK750" s="34" t="s">
        <v>1044</v>
      </c>
      <c r="AM750" s="34" t="s">
        <v>1044</v>
      </c>
      <c r="AN750" s="34" t="s">
        <v>3341</v>
      </c>
      <c r="AP750" s="34" t="s">
        <v>1044</v>
      </c>
      <c r="AY750" s="34" t="s">
        <v>3487</v>
      </c>
      <c r="BA750" s="34" t="s">
        <v>1044</v>
      </c>
      <c r="BB750" s="34" t="s">
        <v>3539</v>
      </c>
      <c r="BC750" s="34" t="s">
        <v>4881</v>
      </c>
      <c r="BD750" s="34" t="s">
        <v>4170</v>
      </c>
      <c r="BE750" s="34" t="s">
        <v>4170</v>
      </c>
      <c r="BF750" s="34" t="s">
        <v>4170</v>
      </c>
      <c r="BG750" s="34" t="s">
        <v>4170</v>
      </c>
      <c r="BH750" s="34" t="s">
        <v>4170</v>
      </c>
      <c r="BI750" s="34" t="s">
        <v>4170</v>
      </c>
      <c r="BJ750" s="34" t="s">
        <v>4170</v>
      </c>
      <c r="BK750" s="34" t="s">
        <v>3561</v>
      </c>
      <c r="BQ750" s="34" t="s">
        <v>1044</v>
      </c>
      <c r="BR750" s="34" t="s">
        <v>1044</v>
      </c>
      <c r="BS750" s="34" t="s">
        <v>1044</v>
      </c>
      <c r="CR750" s="34" t="s">
        <v>3657</v>
      </c>
      <c r="CU750" s="34" t="s">
        <v>8438</v>
      </c>
      <c r="CV750" s="34" t="s">
        <v>7034</v>
      </c>
      <c r="CW750" s="34" t="s">
        <v>4226</v>
      </c>
      <c r="CX750" s="34" t="s">
        <v>4611</v>
      </c>
      <c r="CY750" s="34" t="s">
        <v>5445</v>
      </c>
      <c r="DA750" s="34" t="s">
        <v>4560</v>
      </c>
      <c r="DB750" s="34" t="s">
        <v>1046</v>
      </c>
      <c r="DC750" s="34" t="s">
        <v>5096</v>
      </c>
      <c r="DD750" s="34" t="s">
        <v>6185</v>
      </c>
      <c r="DF750" s="34" t="s">
        <v>5992</v>
      </c>
    </row>
    <row r="751" spans="1:110">
      <c r="A751" s="34" t="s">
        <v>7035</v>
      </c>
      <c r="B751" s="34" t="s">
        <v>4881</v>
      </c>
      <c r="C751" s="34">
        <v>30</v>
      </c>
      <c r="D751" s="34" t="s">
        <v>440</v>
      </c>
      <c r="E751" s="34" t="s">
        <v>4881</v>
      </c>
      <c r="F751" s="34" t="s">
        <v>4170</v>
      </c>
      <c r="G751" s="34" t="s">
        <v>4881</v>
      </c>
      <c r="H751" s="34" t="s">
        <v>4170</v>
      </c>
      <c r="I751" s="34" t="s">
        <v>4170</v>
      </c>
      <c r="J751" s="34" t="s">
        <v>4170</v>
      </c>
      <c r="K751" s="34" t="s">
        <v>4170</v>
      </c>
      <c r="L751" s="34" t="s">
        <v>4881</v>
      </c>
      <c r="M751" s="34" t="s">
        <v>1041</v>
      </c>
      <c r="N751" s="34" t="s">
        <v>3155</v>
      </c>
      <c r="O751" s="34" t="s">
        <v>4881</v>
      </c>
      <c r="P751" s="34" t="s">
        <v>4170</v>
      </c>
      <c r="Q751" s="34" t="s">
        <v>4170</v>
      </c>
      <c r="R751" s="34" t="s">
        <v>4170</v>
      </c>
      <c r="S751" s="34" t="s">
        <v>4170</v>
      </c>
      <c r="T751" s="34" t="s">
        <v>4170</v>
      </c>
      <c r="U751" s="34" t="s">
        <v>4170</v>
      </c>
      <c r="V751" s="34" t="s">
        <v>4170</v>
      </c>
      <c r="W751" s="34" t="s">
        <v>4170</v>
      </c>
      <c r="X751" s="34" t="s">
        <v>4170</v>
      </c>
      <c r="Y751" s="34" t="s">
        <v>4170</v>
      </c>
      <c r="Z751" s="34" t="s">
        <v>4170</v>
      </c>
      <c r="AB751" s="34" t="s">
        <v>3187</v>
      </c>
      <c r="AD751" s="34" t="s">
        <v>3247</v>
      </c>
      <c r="AG751" s="34" t="s">
        <v>3291</v>
      </c>
      <c r="AH751" s="34" t="s">
        <v>1041</v>
      </c>
      <c r="AI751" s="34" t="s">
        <v>1044</v>
      </c>
      <c r="AJ751" s="34" t="s">
        <v>1044</v>
      </c>
      <c r="AQ751" s="34" t="s">
        <v>3381</v>
      </c>
      <c r="AS751" s="34" t="s">
        <v>3409</v>
      </c>
      <c r="AU751" s="34" t="s">
        <v>3441</v>
      </c>
      <c r="AV751" s="34" t="s">
        <v>3449</v>
      </c>
      <c r="AW751" s="34" t="s">
        <v>3461</v>
      </c>
      <c r="AX751" s="34" t="s">
        <v>3476</v>
      </c>
      <c r="AY751" s="34" t="s">
        <v>3529</v>
      </c>
      <c r="BB751" s="34" t="s">
        <v>3557</v>
      </c>
      <c r="BC751" s="34" t="s">
        <v>4170</v>
      </c>
      <c r="BD751" s="34" t="s">
        <v>4170</v>
      </c>
      <c r="BE751" s="34" t="s">
        <v>4170</v>
      </c>
      <c r="BF751" s="34" t="s">
        <v>4170</v>
      </c>
      <c r="BG751" s="34" t="s">
        <v>4170</v>
      </c>
      <c r="BH751" s="34" t="s">
        <v>4170</v>
      </c>
      <c r="BI751" s="34" t="s">
        <v>4881</v>
      </c>
      <c r="BJ751" s="34" t="s">
        <v>4170</v>
      </c>
      <c r="BR751" s="34" t="s">
        <v>1044</v>
      </c>
      <c r="BS751" s="34" t="s">
        <v>1044</v>
      </c>
      <c r="CR751" s="34" t="s">
        <v>3657</v>
      </c>
      <c r="CU751" s="34" t="s">
        <v>8439</v>
      </c>
      <c r="CV751" s="34" t="s">
        <v>7037</v>
      </c>
      <c r="CW751" s="34" t="s">
        <v>4226</v>
      </c>
      <c r="CX751" s="34" t="s">
        <v>4539</v>
      </c>
      <c r="CY751" s="34" t="s">
        <v>5446</v>
      </c>
      <c r="CZ751" s="34" t="s">
        <v>4556</v>
      </c>
      <c r="DA751" s="34" t="s">
        <v>4556</v>
      </c>
      <c r="DC751" s="34" t="s">
        <v>5096</v>
      </c>
      <c r="DF751" s="34" t="s">
        <v>5993</v>
      </c>
    </row>
    <row r="752" spans="1:110">
      <c r="A752" s="34" t="s">
        <v>7035</v>
      </c>
      <c r="B752" s="34" t="s">
        <v>4609</v>
      </c>
      <c r="C752" s="34">
        <v>5</v>
      </c>
      <c r="D752" s="34" t="s">
        <v>442</v>
      </c>
      <c r="E752" s="34" t="s">
        <v>4170</v>
      </c>
      <c r="F752" s="34" t="s">
        <v>4881</v>
      </c>
      <c r="G752" s="34" t="s">
        <v>4170</v>
      </c>
      <c r="H752" s="34" t="s">
        <v>4170</v>
      </c>
      <c r="I752" s="34" t="s">
        <v>4170</v>
      </c>
      <c r="J752" s="34" t="s">
        <v>4881</v>
      </c>
      <c r="K752" s="34" t="s">
        <v>4170</v>
      </c>
      <c r="L752" s="34" t="s">
        <v>4170</v>
      </c>
      <c r="N752" s="34" t="s">
        <v>3155</v>
      </c>
      <c r="O752" s="34" t="s">
        <v>4881</v>
      </c>
      <c r="P752" s="34" t="s">
        <v>4170</v>
      </c>
      <c r="Q752" s="34" t="s">
        <v>4170</v>
      </c>
      <c r="R752" s="34" t="s">
        <v>4170</v>
      </c>
      <c r="S752" s="34" t="s">
        <v>4170</v>
      </c>
      <c r="T752" s="34" t="s">
        <v>4170</v>
      </c>
      <c r="U752" s="34" t="s">
        <v>4170</v>
      </c>
      <c r="V752" s="34" t="s">
        <v>4170</v>
      </c>
      <c r="W752" s="34" t="s">
        <v>4170</v>
      </c>
      <c r="X752" s="34" t="s">
        <v>4170</v>
      </c>
      <c r="Y752" s="34" t="s">
        <v>4170</v>
      </c>
      <c r="Z752" s="34" t="s">
        <v>4170</v>
      </c>
      <c r="AB752" s="34" t="s">
        <v>3187</v>
      </c>
      <c r="AE752" s="34" t="s">
        <v>3256</v>
      </c>
      <c r="BB752" s="34" t="s">
        <v>3557</v>
      </c>
      <c r="BC752" s="34" t="s">
        <v>4170</v>
      </c>
      <c r="BD752" s="34" t="s">
        <v>4170</v>
      </c>
      <c r="BE752" s="34" t="s">
        <v>4170</v>
      </c>
      <c r="BF752" s="34" t="s">
        <v>4170</v>
      </c>
      <c r="BG752" s="34" t="s">
        <v>4170</v>
      </c>
      <c r="BH752" s="34" t="s">
        <v>4170</v>
      </c>
      <c r="BI752" s="34" t="s">
        <v>4881</v>
      </c>
      <c r="BJ752" s="34" t="s">
        <v>4170</v>
      </c>
      <c r="BR752" s="34" t="s">
        <v>1044</v>
      </c>
      <c r="BS752" s="34" t="s">
        <v>1041</v>
      </c>
      <c r="BT752" s="34" t="s">
        <v>1041</v>
      </c>
      <c r="BW752" s="34" t="s">
        <v>1041</v>
      </c>
      <c r="CQ752" s="34" t="s">
        <v>3642</v>
      </c>
      <c r="CR752" s="34" t="s">
        <v>3657</v>
      </c>
      <c r="CU752" s="34" t="s">
        <v>8440</v>
      </c>
      <c r="CV752" s="34" t="s">
        <v>7037</v>
      </c>
      <c r="CW752" s="34" t="s">
        <v>4226</v>
      </c>
      <c r="CX752" s="34" t="s">
        <v>4608</v>
      </c>
      <c r="CY752" s="34" t="s">
        <v>5450</v>
      </c>
      <c r="DC752" s="34" t="s">
        <v>5096</v>
      </c>
      <c r="DE752" s="34" t="s">
        <v>4649</v>
      </c>
      <c r="DF752" s="34" t="s">
        <v>5993</v>
      </c>
    </row>
    <row r="753" spans="1:110">
      <c r="A753" s="34" t="s">
        <v>7038</v>
      </c>
      <c r="B753" s="34" t="s">
        <v>4881</v>
      </c>
      <c r="C753" s="34">
        <v>19</v>
      </c>
      <c r="D753" s="34" t="s">
        <v>442</v>
      </c>
      <c r="E753" s="34" t="s">
        <v>4170</v>
      </c>
      <c r="F753" s="34" t="s">
        <v>4881</v>
      </c>
      <c r="G753" s="34" t="s">
        <v>4170</v>
      </c>
      <c r="H753" s="34" t="s">
        <v>4881</v>
      </c>
      <c r="I753" s="34" t="s">
        <v>4170</v>
      </c>
      <c r="J753" s="34" t="s">
        <v>4170</v>
      </c>
      <c r="K753" s="34" t="s">
        <v>4170</v>
      </c>
      <c r="L753" s="34" t="s">
        <v>4170</v>
      </c>
      <c r="M753" s="34" t="s">
        <v>1041</v>
      </c>
      <c r="N753" s="34" t="s">
        <v>3155</v>
      </c>
      <c r="O753" s="34" t="s">
        <v>4881</v>
      </c>
      <c r="P753" s="34" t="s">
        <v>4170</v>
      </c>
      <c r="Q753" s="34" t="s">
        <v>4170</v>
      </c>
      <c r="R753" s="34" t="s">
        <v>4170</v>
      </c>
      <c r="S753" s="34" t="s">
        <v>4170</v>
      </c>
      <c r="T753" s="34" t="s">
        <v>4170</v>
      </c>
      <c r="U753" s="34" t="s">
        <v>4170</v>
      </c>
      <c r="V753" s="34" t="s">
        <v>4170</v>
      </c>
      <c r="W753" s="34" t="s">
        <v>4170</v>
      </c>
      <c r="X753" s="34" t="s">
        <v>4170</v>
      </c>
      <c r="Y753" s="34" t="s">
        <v>4170</v>
      </c>
      <c r="Z753" s="34" t="s">
        <v>4170</v>
      </c>
      <c r="AB753" s="34" t="s">
        <v>3187</v>
      </c>
      <c r="AD753" s="34" t="s">
        <v>3232</v>
      </c>
      <c r="AE753" s="34" t="s">
        <v>3268</v>
      </c>
      <c r="AG753" s="34" t="s">
        <v>3306</v>
      </c>
      <c r="AH753" s="34" t="s">
        <v>1044</v>
      </c>
      <c r="AI753" s="34" t="s">
        <v>1044</v>
      </c>
      <c r="AJ753" s="34" t="s">
        <v>1044</v>
      </c>
      <c r="AK753" s="34" t="s">
        <v>1044</v>
      </c>
      <c r="AM753" s="34" t="s">
        <v>1044</v>
      </c>
      <c r="AN753" s="34" t="s">
        <v>3341</v>
      </c>
      <c r="AP753" s="34" t="s">
        <v>1044</v>
      </c>
      <c r="AY753" s="34" t="s">
        <v>3487</v>
      </c>
      <c r="BA753" s="34" t="s">
        <v>1044</v>
      </c>
      <c r="BB753" s="34" t="s">
        <v>3557</v>
      </c>
      <c r="BC753" s="34" t="s">
        <v>4170</v>
      </c>
      <c r="BD753" s="34" t="s">
        <v>4170</v>
      </c>
      <c r="BE753" s="34" t="s">
        <v>4170</v>
      </c>
      <c r="BF753" s="34" t="s">
        <v>4170</v>
      </c>
      <c r="BG753" s="34" t="s">
        <v>4170</v>
      </c>
      <c r="BH753" s="34" t="s">
        <v>4170</v>
      </c>
      <c r="BI753" s="34" t="s">
        <v>4881</v>
      </c>
      <c r="BJ753" s="34" t="s">
        <v>4170</v>
      </c>
      <c r="BR753" s="34" t="s">
        <v>1044</v>
      </c>
      <c r="BS753" s="34" t="s">
        <v>1044</v>
      </c>
      <c r="CR753" s="34" t="s">
        <v>3657</v>
      </c>
      <c r="CU753" s="34" t="s">
        <v>8441</v>
      </c>
      <c r="CV753" s="34" t="s">
        <v>7040</v>
      </c>
      <c r="CW753" s="34" t="s">
        <v>4226</v>
      </c>
      <c r="CX753" s="34" t="s">
        <v>4539</v>
      </c>
      <c r="CY753" s="34" t="s">
        <v>5452</v>
      </c>
      <c r="CZ753" s="34" t="s">
        <v>4560</v>
      </c>
      <c r="DA753" s="34" t="s">
        <v>4560</v>
      </c>
      <c r="DC753" s="34" t="s">
        <v>5096</v>
      </c>
      <c r="DD753" s="34" t="s">
        <v>6185</v>
      </c>
      <c r="DF753" s="34" t="s">
        <v>5993</v>
      </c>
    </row>
    <row r="754" spans="1:110">
      <c r="A754" s="34" t="s">
        <v>7041</v>
      </c>
      <c r="B754" s="34" t="s">
        <v>4881</v>
      </c>
      <c r="C754" s="34">
        <v>43</v>
      </c>
      <c r="D754" s="34" t="s">
        <v>442</v>
      </c>
      <c r="E754" s="34" t="s">
        <v>4170</v>
      </c>
      <c r="F754" s="34" t="s">
        <v>4881</v>
      </c>
      <c r="G754" s="34" t="s">
        <v>4170</v>
      </c>
      <c r="H754" s="34" t="s">
        <v>4881</v>
      </c>
      <c r="I754" s="34" t="s">
        <v>4170</v>
      </c>
      <c r="J754" s="34" t="s">
        <v>4170</v>
      </c>
      <c r="K754" s="34" t="s">
        <v>4170</v>
      </c>
      <c r="L754" s="34" t="s">
        <v>4170</v>
      </c>
      <c r="M754" s="34" t="s">
        <v>1041</v>
      </c>
      <c r="N754" s="34" t="s">
        <v>3155</v>
      </c>
      <c r="O754" s="34" t="s">
        <v>4881</v>
      </c>
      <c r="P754" s="34" t="s">
        <v>4170</v>
      </c>
      <c r="Q754" s="34" t="s">
        <v>4170</v>
      </c>
      <c r="R754" s="34" t="s">
        <v>4170</v>
      </c>
      <c r="S754" s="34" t="s">
        <v>4170</v>
      </c>
      <c r="T754" s="34" t="s">
        <v>4170</v>
      </c>
      <c r="U754" s="34" t="s">
        <v>4170</v>
      </c>
      <c r="V754" s="34" t="s">
        <v>4170</v>
      </c>
      <c r="W754" s="34" t="s">
        <v>4170</v>
      </c>
      <c r="X754" s="34" t="s">
        <v>4170</v>
      </c>
      <c r="Y754" s="34" t="s">
        <v>4170</v>
      </c>
      <c r="Z754" s="34" t="s">
        <v>4170</v>
      </c>
      <c r="AB754" s="34" t="s">
        <v>3187</v>
      </c>
      <c r="AD754" s="34" t="s">
        <v>3235</v>
      </c>
      <c r="AG754" s="34" t="s">
        <v>3291</v>
      </c>
      <c r="AH754" s="34" t="s">
        <v>1041</v>
      </c>
      <c r="AI754" s="34" t="s">
        <v>1044</v>
      </c>
      <c r="AJ754" s="34" t="s">
        <v>1044</v>
      </c>
      <c r="AQ754" s="34" t="s">
        <v>3369</v>
      </c>
      <c r="AS754" s="34" t="s">
        <v>3420</v>
      </c>
      <c r="AU754" s="34" t="s">
        <v>3432</v>
      </c>
      <c r="AV754" s="34" t="s">
        <v>154</v>
      </c>
      <c r="AW754" s="34" t="s">
        <v>3452</v>
      </c>
      <c r="AX754" s="34" t="s">
        <v>3479</v>
      </c>
      <c r="AY754" s="34" t="s">
        <v>3253</v>
      </c>
      <c r="BB754" s="34" t="s">
        <v>3545</v>
      </c>
      <c r="BC754" s="34" t="s">
        <v>4170</v>
      </c>
      <c r="BD754" s="34" t="s">
        <v>4170</v>
      </c>
      <c r="BE754" s="34" t="s">
        <v>4881</v>
      </c>
      <c r="BF754" s="34" t="s">
        <v>4170</v>
      </c>
      <c r="BG754" s="34" t="s">
        <v>4170</v>
      </c>
      <c r="BH754" s="34" t="s">
        <v>4170</v>
      </c>
      <c r="BI754" s="34" t="s">
        <v>4170</v>
      </c>
      <c r="BJ754" s="34" t="s">
        <v>4170</v>
      </c>
      <c r="BM754" s="34" t="s">
        <v>3561</v>
      </c>
      <c r="BQ754" s="34" t="s">
        <v>1044</v>
      </c>
      <c r="BR754" s="34" t="s">
        <v>1041</v>
      </c>
      <c r="BS754" s="34" t="s">
        <v>1044</v>
      </c>
      <c r="CR754" s="34" t="s">
        <v>3654</v>
      </c>
      <c r="CU754" s="34" t="s">
        <v>8442</v>
      </c>
      <c r="CV754" s="34" t="s">
        <v>7042</v>
      </c>
      <c r="CW754" s="34" t="s">
        <v>4226</v>
      </c>
      <c r="CX754" s="34" t="s">
        <v>4542</v>
      </c>
      <c r="CY754" s="34" t="s">
        <v>5453</v>
      </c>
      <c r="CZ754" s="34" t="s">
        <v>4556</v>
      </c>
      <c r="DA754" s="34" t="s">
        <v>4556</v>
      </c>
      <c r="DB754" s="34" t="s">
        <v>1046</v>
      </c>
      <c r="DC754" s="34" t="s">
        <v>5096</v>
      </c>
      <c r="DF754" s="34" t="s">
        <v>5993</v>
      </c>
    </row>
    <row r="755" spans="1:110">
      <c r="A755" s="34" t="s">
        <v>7041</v>
      </c>
      <c r="B755" s="34" t="s">
        <v>4609</v>
      </c>
      <c r="C755" s="34">
        <v>11</v>
      </c>
      <c r="D755" s="34" t="s">
        <v>442</v>
      </c>
      <c r="E755" s="34" t="s">
        <v>4170</v>
      </c>
      <c r="F755" s="34" t="s">
        <v>4881</v>
      </c>
      <c r="G755" s="34" t="s">
        <v>4170</v>
      </c>
      <c r="H755" s="34" t="s">
        <v>4170</v>
      </c>
      <c r="I755" s="34" t="s">
        <v>4170</v>
      </c>
      <c r="J755" s="34" t="s">
        <v>4881</v>
      </c>
      <c r="K755" s="34" t="s">
        <v>4170</v>
      </c>
      <c r="L755" s="34" t="s">
        <v>4170</v>
      </c>
      <c r="N755" s="34" t="s">
        <v>3155</v>
      </c>
      <c r="O755" s="34" t="s">
        <v>4881</v>
      </c>
      <c r="P755" s="34" t="s">
        <v>4170</v>
      </c>
      <c r="Q755" s="34" t="s">
        <v>4170</v>
      </c>
      <c r="R755" s="34" t="s">
        <v>4170</v>
      </c>
      <c r="S755" s="34" t="s">
        <v>4170</v>
      </c>
      <c r="T755" s="34" t="s">
        <v>4170</v>
      </c>
      <c r="U755" s="34" t="s">
        <v>4170</v>
      </c>
      <c r="V755" s="34" t="s">
        <v>4170</v>
      </c>
      <c r="W755" s="34" t="s">
        <v>4170</v>
      </c>
      <c r="X755" s="34" t="s">
        <v>4170</v>
      </c>
      <c r="Y755" s="34" t="s">
        <v>4170</v>
      </c>
      <c r="Z755" s="34" t="s">
        <v>4170</v>
      </c>
      <c r="AB755" s="34" t="s">
        <v>3187</v>
      </c>
      <c r="AE755" s="34" t="s">
        <v>3262</v>
      </c>
      <c r="BB755" s="34" t="s">
        <v>3557</v>
      </c>
      <c r="BC755" s="34" t="s">
        <v>4170</v>
      </c>
      <c r="BD755" s="34" t="s">
        <v>4170</v>
      </c>
      <c r="BE755" s="34" t="s">
        <v>4170</v>
      </c>
      <c r="BF755" s="34" t="s">
        <v>4170</v>
      </c>
      <c r="BG755" s="34" t="s">
        <v>4170</v>
      </c>
      <c r="BH755" s="34" t="s">
        <v>4170</v>
      </c>
      <c r="BI755" s="34" t="s">
        <v>4881</v>
      </c>
      <c r="BJ755" s="34" t="s">
        <v>4170</v>
      </c>
      <c r="BR755" s="34" t="s">
        <v>1044</v>
      </c>
      <c r="BS755" s="34" t="s">
        <v>1041</v>
      </c>
      <c r="BT755" s="34" t="s">
        <v>1041</v>
      </c>
      <c r="BW755" s="34" t="s">
        <v>1041</v>
      </c>
      <c r="CQ755" s="34" t="s">
        <v>3642</v>
      </c>
      <c r="CR755" s="34" t="s">
        <v>3657</v>
      </c>
      <c r="CU755" s="34" t="s">
        <v>8443</v>
      </c>
      <c r="CV755" s="34" t="s">
        <v>7042</v>
      </c>
      <c r="CW755" s="34" t="s">
        <v>4226</v>
      </c>
      <c r="CX755" s="34" t="s">
        <v>4619</v>
      </c>
      <c r="CY755" s="34" t="s">
        <v>5454</v>
      </c>
      <c r="DC755" s="34" t="s">
        <v>5096</v>
      </c>
      <c r="DE755" s="34" t="s">
        <v>4649</v>
      </c>
      <c r="DF755" s="34" t="s">
        <v>5993</v>
      </c>
    </row>
    <row r="756" spans="1:110">
      <c r="A756" s="34" t="s">
        <v>7041</v>
      </c>
      <c r="B756" s="34" t="s">
        <v>4848</v>
      </c>
      <c r="C756" s="34">
        <v>16</v>
      </c>
      <c r="D756" s="34" t="s">
        <v>440</v>
      </c>
      <c r="E756" s="34" t="s">
        <v>4881</v>
      </c>
      <c r="F756" s="34" t="s">
        <v>4170</v>
      </c>
      <c r="G756" s="34" t="s">
        <v>4170</v>
      </c>
      <c r="H756" s="34" t="s">
        <v>4170</v>
      </c>
      <c r="I756" s="34" t="s">
        <v>4881</v>
      </c>
      <c r="J756" s="34" t="s">
        <v>4170</v>
      </c>
      <c r="K756" s="34" t="s">
        <v>4170</v>
      </c>
      <c r="L756" s="34" t="s">
        <v>4881</v>
      </c>
      <c r="M756" s="34" t="s">
        <v>1041</v>
      </c>
      <c r="N756" s="34" t="s">
        <v>3155</v>
      </c>
      <c r="O756" s="34" t="s">
        <v>4881</v>
      </c>
      <c r="P756" s="34" t="s">
        <v>4170</v>
      </c>
      <c r="Q756" s="34" t="s">
        <v>4170</v>
      </c>
      <c r="R756" s="34" t="s">
        <v>4170</v>
      </c>
      <c r="S756" s="34" t="s">
        <v>4170</v>
      </c>
      <c r="T756" s="34" t="s">
        <v>4170</v>
      </c>
      <c r="U756" s="34" t="s">
        <v>4170</v>
      </c>
      <c r="V756" s="34" t="s">
        <v>4170</v>
      </c>
      <c r="W756" s="34" t="s">
        <v>4170</v>
      </c>
      <c r="X756" s="34" t="s">
        <v>4170</v>
      </c>
      <c r="Y756" s="34" t="s">
        <v>4170</v>
      </c>
      <c r="Z756" s="34" t="s">
        <v>4170</v>
      </c>
      <c r="AB756" s="34" t="s">
        <v>3187</v>
      </c>
      <c r="AD756" s="34" t="s">
        <v>3229</v>
      </c>
      <c r="AE756" s="34" t="s">
        <v>3274</v>
      </c>
      <c r="AG756" s="34" t="s">
        <v>3306</v>
      </c>
      <c r="AH756" s="34" t="s">
        <v>1044</v>
      </c>
      <c r="AI756" s="34" t="s">
        <v>1044</v>
      </c>
      <c r="AJ756" s="34" t="s">
        <v>1044</v>
      </c>
      <c r="AK756" s="34" t="s">
        <v>1044</v>
      </c>
      <c r="AM756" s="34" t="s">
        <v>1044</v>
      </c>
      <c r="AN756" s="34" t="s">
        <v>3341</v>
      </c>
      <c r="AP756" s="34" t="s">
        <v>1044</v>
      </c>
      <c r="AY756" s="34" t="s">
        <v>3487</v>
      </c>
      <c r="BA756" s="34" t="s">
        <v>1044</v>
      </c>
      <c r="BB756" s="34" t="s">
        <v>3557</v>
      </c>
      <c r="BC756" s="34" t="s">
        <v>4170</v>
      </c>
      <c r="BD756" s="34" t="s">
        <v>4170</v>
      </c>
      <c r="BE756" s="34" t="s">
        <v>4170</v>
      </c>
      <c r="BF756" s="34" t="s">
        <v>4170</v>
      </c>
      <c r="BG756" s="34" t="s">
        <v>4170</v>
      </c>
      <c r="BH756" s="34" t="s">
        <v>4170</v>
      </c>
      <c r="BI756" s="34" t="s">
        <v>4881</v>
      </c>
      <c r="BJ756" s="34" t="s">
        <v>4170</v>
      </c>
      <c r="BR756" s="34" t="s">
        <v>1044</v>
      </c>
      <c r="BS756" s="34" t="s">
        <v>1044</v>
      </c>
      <c r="CR756" s="34" t="s">
        <v>3657</v>
      </c>
      <c r="CU756" s="34" t="s">
        <v>8444</v>
      </c>
      <c r="CV756" s="34" t="s">
        <v>7042</v>
      </c>
      <c r="CW756" s="34" t="s">
        <v>4226</v>
      </c>
      <c r="CX756" s="34" t="s">
        <v>4611</v>
      </c>
      <c r="CY756" s="34" t="s">
        <v>5445</v>
      </c>
      <c r="DA756" s="34" t="s">
        <v>4560</v>
      </c>
      <c r="DC756" s="34" t="s">
        <v>5096</v>
      </c>
      <c r="DD756" s="34" t="s">
        <v>6185</v>
      </c>
      <c r="DE756" s="34" t="s">
        <v>4649</v>
      </c>
      <c r="DF756" s="34" t="s">
        <v>5993</v>
      </c>
    </row>
    <row r="757" spans="1:110">
      <c r="A757" s="34" t="s">
        <v>7041</v>
      </c>
      <c r="B757" s="34" t="s">
        <v>4626</v>
      </c>
      <c r="C757" s="34">
        <v>42</v>
      </c>
      <c r="D757" s="34" t="s">
        <v>440</v>
      </c>
      <c r="E757" s="34" t="s">
        <v>4881</v>
      </c>
      <c r="F757" s="34" t="s">
        <v>4170</v>
      </c>
      <c r="G757" s="34" t="s">
        <v>4881</v>
      </c>
      <c r="H757" s="34" t="s">
        <v>4170</v>
      </c>
      <c r="I757" s="34" t="s">
        <v>4170</v>
      </c>
      <c r="J757" s="34" t="s">
        <v>4170</v>
      </c>
      <c r="K757" s="34" t="s">
        <v>4170</v>
      </c>
      <c r="L757" s="34" t="s">
        <v>4881</v>
      </c>
      <c r="M757" s="34" t="s">
        <v>1041</v>
      </c>
      <c r="N757" s="34" t="s">
        <v>3155</v>
      </c>
      <c r="O757" s="34" t="s">
        <v>4881</v>
      </c>
      <c r="P757" s="34" t="s">
        <v>4170</v>
      </c>
      <c r="Q757" s="34" t="s">
        <v>4170</v>
      </c>
      <c r="R757" s="34" t="s">
        <v>4170</v>
      </c>
      <c r="S757" s="34" t="s">
        <v>4170</v>
      </c>
      <c r="T757" s="34" t="s">
        <v>4170</v>
      </c>
      <c r="U757" s="34" t="s">
        <v>4170</v>
      </c>
      <c r="V757" s="34" t="s">
        <v>4170</v>
      </c>
      <c r="W757" s="34" t="s">
        <v>4170</v>
      </c>
      <c r="X757" s="34" t="s">
        <v>4170</v>
      </c>
      <c r="Y757" s="34" t="s">
        <v>4170</v>
      </c>
      <c r="Z757" s="34" t="s">
        <v>4170</v>
      </c>
      <c r="AB757" s="34" t="s">
        <v>3187</v>
      </c>
      <c r="AD757" s="34" t="s">
        <v>3244</v>
      </c>
      <c r="AG757" s="34" t="s">
        <v>3309</v>
      </c>
      <c r="AH757" s="34" t="s">
        <v>1044</v>
      </c>
      <c r="AI757" s="34" t="s">
        <v>1044</v>
      </c>
      <c r="AJ757" s="34" t="s">
        <v>1044</v>
      </c>
      <c r="AK757" s="34" t="s">
        <v>1044</v>
      </c>
      <c r="AM757" s="34" t="s">
        <v>1044</v>
      </c>
      <c r="AN757" s="34" t="s">
        <v>3335</v>
      </c>
      <c r="AP757" s="34" t="s">
        <v>1044</v>
      </c>
      <c r="AY757" s="34" t="s">
        <v>3487</v>
      </c>
      <c r="BA757" s="34" t="s">
        <v>1044</v>
      </c>
      <c r="BB757" s="34" t="s">
        <v>3557</v>
      </c>
      <c r="BC757" s="34" t="s">
        <v>4170</v>
      </c>
      <c r="BD757" s="34" t="s">
        <v>4170</v>
      </c>
      <c r="BE757" s="34" t="s">
        <v>4170</v>
      </c>
      <c r="BF757" s="34" t="s">
        <v>4170</v>
      </c>
      <c r="BG757" s="34" t="s">
        <v>4170</v>
      </c>
      <c r="BH757" s="34" t="s">
        <v>4170</v>
      </c>
      <c r="BI757" s="34" t="s">
        <v>4881</v>
      </c>
      <c r="BJ757" s="34" t="s">
        <v>4170</v>
      </c>
      <c r="BR757" s="34" t="s">
        <v>1044</v>
      </c>
      <c r="BS757" s="34" t="s">
        <v>1044</v>
      </c>
      <c r="CR757" s="34" t="s">
        <v>3657</v>
      </c>
      <c r="CU757" s="34" t="s">
        <v>8445</v>
      </c>
      <c r="CV757" s="34" t="s">
        <v>7042</v>
      </c>
      <c r="CW757" s="34" t="s">
        <v>4226</v>
      </c>
      <c r="CX757" s="34" t="s">
        <v>4542</v>
      </c>
      <c r="CY757" s="34" t="s">
        <v>5447</v>
      </c>
      <c r="DA757" s="34" t="s">
        <v>4560</v>
      </c>
      <c r="DC757" s="34" t="s">
        <v>5096</v>
      </c>
      <c r="DF757" s="34" t="s">
        <v>5993</v>
      </c>
    </row>
    <row r="758" spans="1:110">
      <c r="A758" s="34" t="s">
        <v>7041</v>
      </c>
      <c r="B758" s="34" t="s">
        <v>4628</v>
      </c>
      <c r="C758" s="34">
        <v>62</v>
      </c>
      <c r="D758" s="34" t="s">
        <v>440</v>
      </c>
      <c r="E758" s="34" t="s">
        <v>4881</v>
      </c>
      <c r="F758" s="34" t="s">
        <v>4170</v>
      </c>
      <c r="G758" s="34" t="s">
        <v>4881</v>
      </c>
      <c r="H758" s="34" t="s">
        <v>4170</v>
      </c>
      <c r="I758" s="34" t="s">
        <v>4170</v>
      </c>
      <c r="J758" s="34" t="s">
        <v>4170</v>
      </c>
      <c r="K758" s="34" t="s">
        <v>4170</v>
      </c>
      <c r="L758" s="34" t="s">
        <v>4170</v>
      </c>
      <c r="M758" s="34" t="s">
        <v>1041</v>
      </c>
      <c r="N758" s="34" t="s">
        <v>3155</v>
      </c>
      <c r="O758" s="34" t="s">
        <v>4881</v>
      </c>
      <c r="P758" s="34" t="s">
        <v>4170</v>
      </c>
      <c r="Q758" s="34" t="s">
        <v>4170</v>
      </c>
      <c r="R758" s="34" t="s">
        <v>4170</v>
      </c>
      <c r="S758" s="34" t="s">
        <v>4170</v>
      </c>
      <c r="T758" s="34" t="s">
        <v>4170</v>
      </c>
      <c r="U758" s="34" t="s">
        <v>4170</v>
      </c>
      <c r="V758" s="34" t="s">
        <v>4170</v>
      </c>
      <c r="W758" s="34" t="s">
        <v>4170</v>
      </c>
      <c r="X758" s="34" t="s">
        <v>4170</v>
      </c>
      <c r="Y758" s="34" t="s">
        <v>4170</v>
      </c>
      <c r="Z758" s="34" t="s">
        <v>4170</v>
      </c>
      <c r="AB758" s="34" t="s">
        <v>3187</v>
      </c>
      <c r="AD758" s="34" t="s">
        <v>3244</v>
      </c>
      <c r="AG758" s="34" t="s">
        <v>3312</v>
      </c>
      <c r="AH758" s="34" t="s">
        <v>1044</v>
      </c>
      <c r="AI758" s="34" t="s">
        <v>1044</v>
      </c>
      <c r="AJ758" s="34" t="s">
        <v>1044</v>
      </c>
      <c r="AK758" s="34" t="s">
        <v>1044</v>
      </c>
      <c r="AM758" s="34" t="s">
        <v>1044</v>
      </c>
      <c r="AN758" s="34" t="s">
        <v>3312</v>
      </c>
      <c r="AP758" s="34" t="s">
        <v>1044</v>
      </c>
      <c r="AY758" s="34" t="s">
        <v>3487</v>
      </c>
      <c r="BA758" s="34" t="s">
        <v>1044</v>
      </c>
      <c r="BB758" s="34" t="s">
        <v>3557</v>
      </c>
      <c r="BC758" s="34" t="s">
        <v>4170</v>
      </c>
      <c r="BD758" s="34" t="s">
        <v>4170</v>
      </c>
      <c r="BE758" s="34" t="s">
        <v>4170</v>
      </c>
      <c r="BF758" s="34" t="s">
        <v>4170</v>
      </c>
      <c r="BG758" s="34" t="s">
        <v>4170</v>
      </c>
      <c r="BH758" s="34" t="s">
        <v>4170</v>
      </c>
      <c r="BI758" s="34" t="s">
        <v>4881</v>
      </c>
      <c r="BJ758" s="34" t="s">
        <v>4170</v>
      </c>
      <c r="BR758" s="34" t="s">
        <v>1044</v>
      </c>
      <c r="BS758" s="34" t="s">
        <v>1044</v>
      </c>
      <c r="CR758" s="34" t="s">
        <v>3657</v>
      </c>
      <c r="CU758" s="34" t="s">
        <v>8446</v>
      </c>
      <c r="CV758" s="34" t="s">
        <v>7042</v>
      </c>
      <c r="CW758" s="34" t="s">
        <v>4226</v>
      </c>
      <c r="CX758" s="34" t="s">
        <v>4546</v>
      </c>
      <c r="CY758" s="34" t="s">
        <v>5449</v>
      </c>
      <c r="DA758" s="34" t="s">
        <v>4560</v>
      </c>
      <c r="DC758" s="34" t="s">
        <v>5096</v>
      </c>
      <c r="DF758" s="34" t="s">
        <v>5993</v>
      </c>
    </row>
    <row r="759" spans="1:110">
      <c r="A759" s="34" t="s">
        <v>7043</v>
      </c>
      <c r="B759" s="34" t="s">
        <v>4881</v>
      </c>
      <c r="C759" s="34">
        <v>51</v>
      </c>
      <c r="D759" s="34" t="s">
        <v>440</v>
      </c>
      <c r="E759" s="34" t="s">
        <v>4881</v>
      </c>
      <c r="F759" s="34" t="s">
        <v>4170</v>
      </c>
      <c r="G759" s="34" t="s">
        <v>4881</v>
      </c>
      <c r="H759" s="34" t="s">
        <v>4170</v>
      </c>
      <c r="I759" s="34" t="s">
        <v>4170</v>
      </c>
      <c r="J759" s="34" t="s">
        <v>4170</v>
      </c>
      <c r="K759" s="34" t="s">
        <v>4170</v>
      </c>
      <c r="L759" s="34" t="s">
        <v>4881</v>
      </c>
      <c r="M759" s="34" t="s">
        <v>1041</v>
      </c>
      <c r="N759" s="34" t="s">
        <v>3155</v>
      </c>
      <c r="O759" s="34" t="s">
        <v>4881</v>
      </c>
      <c r="P759" s="34" t="s">
        <v>4170</v>
      </c>
      <c r="Q759" s="34" t="s">
        <v>4170</v>
      </c>
      <c r="R759" s="34" t="s">
        <v>4170</v>
      </c>
      <c r="S759" s="34" t="s">
        <v>4170</v>
      </c>
      <c r="T759" s="34" t="s">
        <v>4170</v>
      </c>
      <c r="U759" s="34" t="s">
        <v>4170</v>
      </c>
      <c r="V759" s="34" t="s">
        <v>4170</v>
      </c>
      <c r="W759" s="34" t="s">
        <v>4170</v>
      </c>
      <c r="X759" s="34" t="s">
        <v>4170</v>
      </c>
      <c r="Y759" s="34" t="s">
        <v>4170</v>
      </c>
      <c r="Z759" s="34" t="s">
        <v>4170</v>
      </c>
      <c r="AB759" s="34" t="s">
        <v>3187</v>
      </c>
      <c r="AD759" s="34" t="s">
        <v>3247</v>
      </c>
      <c r="AG759" s="34" t="s">
        <v>3309</v>
      </c>
      <c r="AH759" s="34" t="s">
        <v>1044</v>
      </c>
      <c r="AI759" s="34" t="s">
        <v>1044</v>
      </c>
      <c r="AJ759" s="34" t="s">
        <v>1044</v>
      </c>
      <c r="AK759" s="34" t="s">
        <v>1044</v>
      </c>
      <c r="AM759" s="34" t="s">
        <v>1044</v>
      </c>
      <c r="AN759" s="34" t="s">
        <v>3335</v>
      </c>
      <c r="AP759" s="34" t="s">
        <v>1044</v>
      </c>
      <c r="AY759" s="34" t="s">
        <v>3487</v>
      </c>
      <c r="BA759" s="34" t="s">
        <v>1044</v>
      </c>
      <c r="BB759" s="34" t="s">
        <v>3557</v>
      </c>
      <c r="BC759" s="34" t="s">
        <v>4170</v>
      </c>
      <c r="BD759" s="34" t="s">
        <v>4170</v>
      </c>
      <c r="BE759" s="34" t="s">
        <v>4170</v>
      </c>
      <c r="BF759" s="34" t="s">
        <v>4170</v>
      </c>
      <c r="BG759" s="34" t="s">
        <v>4170</v>
      </c>
      <c r="BH759" s="34" t="s">
        <v>4170</v>
      </c>
      <c r="BI759" s="34" t="s">
        <v>4881</v>
      </c>
      <c r="BJ759" s="34" t="s">
        <v>4170</v>
      </c>
      <c r="BR759" s="34" t="s">
        <v>1044</v>
      </c>
      <c r="BS759" s="34" t="s">
        <v>1044</v>
      </c>
      <c r="CR759" s="34" t="s">
        <v>3657</v>
      </c>
      <c r="CU759" s="34" t="s">
        <v>8447</v>
      </c>
      <c r="CV759" s="34" t="s">
        <v>7044</v>
      </c>
      <c r="CW759" s="34" t="s">
        <v>4226</v>
      </c>
      <c r="CX759" s="34" t="s">
        <v>4542</v>
      </c>
      <c r="CY759" s="34" t="s">
        <v>5447</v>
      </c>
      <c r="CZ759" s="34" t="s">
        <v>4560</v>
      </c>
      <c r="DA759" s="34" t="s">
        <v>4560</v>
      </c>
      <c r="DC759" s="34" t="s">
        <v>5096</v>
      </c>
      <c r="DF759" s="34" t="s">
        <v>5992</v>
      </c>
    </row>
    <row r="760" spans="1:110">
      <c r="A760" s="34" t="s">
        <v>7043</v>
      </c>
      <c r="B760" s="34" t="s">
        <v>4609</v>
      </c>
      <c r="C760" s="34">
        <v>88</v>
      </c>
      <c r="D760" s="34" t="s">
        <v>442</v>
      </c>
      <c r="E760" s="34" t="s">
        <v>4170</v>
      </c>
      <c r="F760" s="34" t="s">
        <v>4881</v>
      </c>
      <c r="G760" s="34" t="s">
        <v>4170</v>
      </c>
      <c r="H760" s="34" t="s">
        <v>4881</v>
      </c>
      <c r="I760" s="34" t="s">
        <v>4170</v>
      </c>
      <c r="J760" s="34" t="s">
        <v>4170</v>
      </c>
      <c r="K760" s="34" t="s">
        <v>4170</v>
      </c>
      <c r="L760" s="34" t="s">
        <v>4170</v>
      </c>
      <c r="M760" s="34" t="s">
        <v>1044</v>
      </c>
      <c r="N760" s="34" t="s">
        <v>3155</v>
      </c>
      <c r="O760" s="34" t="s">
        <v>4881</v>
      </c>
      <c r="P760" s="34" t="s">
        <v>4170</v>
      </c>
      <c r="Q760" s="34" t="s">
        <v>4170</v>
      </c>
      <c r="R760" s="34" t="s">
        <v>4170</v>
      </c>
      <c r="S760" s="34" t="s">
        <v>4170</v>
      </c>
      <c r="T760" s="34" t="s">
        <v>4170</v>
      </c>
      <c r="U760" s="34" t="s">
        <v>4170</v>
      </c>
      <c r="V760" s="34" t="s">
        <v>4170</v>
      </c>
      <c r="W760" s="34" t="s">
        <v>4170</v>
      </c>
      <c r="X760" s="34" t="s">
        <v>4170</v>
      </c>
      <c r="Y760" s="34" t="s">
        <v>4170</v>
      </c>
      <c r="Z760" s="34" t="s">
        <v>4170</v>
      </c>
      <c r="AB760" s="34" t="s">
        <v>3187</v>
      </c>
      <c r="AD760" s="34" t="s">
        <v>3238</v>
      </c>
      <c r="AG760" s="34" t="s">
        <v>3312</v>
      </c>
      <c r="AH760" s="34" t="s">
        <v>1044</v>
      </c>
      <c r="AI760" s="34" t="s">
        <v>1044</v>
      </c>
      <c r="AJ760" s="34" t="s">
        <v>1044</v>
      </c>
      <c r="AK760" s="34" t="s">
        <v>1044</v>
      </c>
      <c r="AM760" s="34" t="s">
        <v>1044</v>
      </c>
      <c r="AN760" s="34" t="s">
        <v>3312</v>
      </c>
      <c r="AP760" s="34" t="s">
        <v>1044</v>
      </c>
      <c r="AY760" s="34" t="s">
        <v>3487</v>
      </c>
      <c r="BA760" s="34" t="s">
        <v>1044</v>
      </c>
      <c r="BB760" s="34" t="s">
        <v>7786</v>
      </c>
      <c r="BC760" s="34" t="s">
        <v>4170</v>
      </c>
      <c r="BD760" s="34" t="s">
        <v>4170</v>
      </c>
      <c r="BE760" s="34" t="s">
        <v>4170</v>
      </c>
      <c r="BF760" s="34" t="s">
        <v>4881</v>
      </c>
      <c r="BG760" s="34" t="s">
        <v>4881</v>
      </c>
      <c r="BH760" s="34" t="s">
        <v>4881</v>
      </c>
      <c r="BI760" s="34" t="s">
        <v>4170</v>
      </c>
      <c r="BJ760" s="34" t="s">
        <v>4170</v>
      </c>
      <c r="BN760" s="34" t="s">
        <v>3564</v>
      </c>
      <c r="BO760" s="34" t="s">
        <v>3561</v>
      </c>
      <c r="BP760" s="34" t="s">
        <v>3564</v>
      </c>
      <c r="BQ760" s="34" t="s">
        <v>3574</v>
      </c>
      <c r="BR760" s="34" t="s">
        <v>1041</v>
      </c>
      <c r="BS760" s="34" t="s">
        <v>1041</v>
      </c>
      <c r="BT760" s="34" t="s">
        <v>1041</v>
      </c>
      <c r="BW760" s="34" t="s">
        <v>1041</v>
      </c>
      <c r="CQ760" s="34" t="s">
        <v>3642</v>
      </c>
      <c r="CR760" s="34" t="s">
        <v>3657</v>
      </c>
      <c r="CU760" s="34" t="s">
        <v>8448</v>
      </c>
      <c r="CV760" s="34" t="s">
        <v>7044</v>
      </c>
      <c r="CW760" s="34" t="s">
        <v>4226</v>
      </c>
      <c r="CX760" s="34" t="s">
        <v>4546</v>
      </c>
      <c r="CY760" s="34" t="s">
        <v>5455</v>
      </c>
      <c r="DA760" s="34" t="s">
        <v>4560</v>
      </c>
      <c r="DB760" s="34" t="s">
        <v>1043</v>
      </c>
      <c r="DC760" s="34" t="s">
        <v>5094</v>
      </c>
      <c r="DF760" s="34" t="s">
        <v>5992</v>
      </c>
    </row>
    <row r="761" spans="1:110">
      <c r="A761" s="34" t="s">
        <v>7043</v>
      </c>
      <c r="B761" s="34" t="s">
        <v>4848</v>
      </c>
      <c r="C761" s="34">
        <v>87</v>
      </c>
      <c r="D761" s="34" t="s">
        <v>440</v>
      </c>
      <c r="E761" s="34" t="s">
        <v>4881</v>
      </c>
      <c r="F761" s="34" t="s">
        <v>4170</v>
      </c>
      <c r="G761" s="34" t="s">
        <v>4881</v>
      </c>
      <c r="H761" s="34" t="s">
        <v>4170</v>
      </c>
      <c r="I761" s="34" t="s">
        <v>4170</v>
      </c>
      <c r="J761" s="34" t="s">
        <v>4170</v>
      </c>
      <c r="K761" s="34" t="s">
        <v>4170</v>
      </c>
      <c r="L761" s="34" t="s">
        <v>4170</v>
      </c>
      <c r="M761" s="34" t="s">
        <v>1044</v>
      </c>
      <c r="N761" s="34" t="s">
        <v>3155</v>
      </c>
      <c r="O761" s="34" t="s">
        <v>4881</v>
      </c>
      <c r="P761" s="34" t="s">
        <v>4170</v>
      </c>
      <c r="Q761" s="34" t="s">
        <v>4170</v>
      </c>
      <c r="R761" s="34" t="s">
        <v>4170</v>
      </c>
      <c r="S761" s="34" t="s">
        <v>4170</v>
      </c>
      <c r="T761" s="34" t="s">
        <v>4170</v>
      </c>
      <c r="U761" s="34" t="s">
        <v>4170</v>
      </c>
      <c r="V761" s="34" t="s">
        <v>4170</v>
      </c>
      <c r="W761" s="34" t="s">
        <v>4170</v>
      </c>
      <c r="X761" s="34" t="s">
        <v>4170</v>
      </c>
      <c r="Y761" s="34" t="s">
        <v>4170</v>
      </c>
      <c r="Z761" s="34" t="s">
        <v>4170</v>
      </c>
      <c r="AB761" s="34" t="s">
        <v>3187</v>
      </c>
      <c r="AD761" s="34" t="s">
        <v>3238</v>
      </c>
      <c r="AG761" s="34" t="s">
        <v>3312</v>
      </c>
      <c r="AH761" s="34" t="s">
        <v>1044</v>
      </c>
      <c r="AI761" s="34" t="s">
        <v>1044</v>
      </c>
      <c r="AJ761" s="34" t="s">
        <v>1044</v>
      </c>
      <c r="AK761" s="34" t="s">
        <v>1044</v>
      </c>
      <c r="AM761" s="34" t="s">
        <v>1044</v>
      </c>
      <c r="AN761" s="34" t="s">
        <v>3312</v>
      </c>
      <c r="AP761" s="34" t="s">
        <v>1044</v>
      </c>
      <c r="AY761" s="34" t="s">
        <v>3487</v>
      </c>
      <c r="BA761" s="34" t="s">
        <v>1044</v>
      </c>
      <c r="BB761" s="34" t="s">
        <v>8062</v>
      </c>
      <c r="BC761" s="34" t="s">
        <v>4170</v>
      </c>
      <c r="BD761" s="34" t="s">
        <v>4170</v>
      </c>
      <c r="BE761" s="34" t="s">
        <v>4881</v>
      </c>
      <c r="BF761" s="34" t="s">
        <v>4881</v>
      </c>
      <c r="BG761" s="34" t="s">
        <v>4881</v>
      </c>
      <c r="BH761" s="34" t="s">
        <v>4170</v>
      </c>
      <c r="BI761" s="34" t="s">
        <v>4170</v>
      </c>
      <c r="BJ761" s="34" t="s">
        <v>4170</v>
      </c>
      <c r="BM761" s="34" t="s">
        <v>3564</v>
      </c>
      <c r="BN761" s="34" t="s">
        <v>3564</v>
      </c>
      <c r="BO761" s="34" t="s">
        <v>3564</v>
      </c>
      <c r="BQ761" s="34" t="s">
        <v>3574</v>
      </c>
      <c r="BR761" s="34" t="s">
        <v>1041</v>
      </c>
      <c r="BS761" s="34" t="s">
        <v>1041</v>
      </c>
      <c r="BT761" s="34" t="s">
        <v>1041</v>
      </c>
      <c r="BW761" s="34" t="s">
        <v>1041</v>
      </c>
      <c r="CQ761" s="34" t="s">
        <v>3642</v>
      </c>
      <c r="CR761" s="34" t="s">
        <v>3657</v>
      </c>
      <c r="CU761" s="34" t="s">
        <v>8449</v>
      </c>
      <c r="CV761" s="34" t="s">
        <v>7044</v>
      </c>
      <c r="CW761" s="34" t="s">
        <v>4226</v>
      </c>
      <c r="CX761" s="34" t="s">
        <v>4546</v>
      </c>
      <c r="CY761" s="34" t="s">
        <v>5449</v>
      </c>
      <c r="DA761" s="34" t="s">
        <v>4560</v>
      </c>
      <c r="DB761" s="34" t="s">
        <v>1043</v>
      </c>
      <c r="DC761" s="34" t="s">
        <v>5094</v>
      </c>
      <c r="DF761" s="34" t="s">
        <v>5992</v>
      </c>
    </row>
    <row r="762" spans="1:110">
      <c r="A762" s="34" t="s">
        <v>7045</v>
      </c>
      <c r="B762" s="34" t="s">
        <v>4881</v>
      </c>
      <c r="C762" s="34">
        <v>61</v>
      </c>
      <c r="D762" s="34" t="s">
        <v>440</v>
      </c>
      <c r="E762" s="34" t="s">
        <v>4881</v>
      </c>
      <c r="F762" s="34" t="s">
        <v>4170</v>
      </c>
      <c r="G762" s="34" t="s">
        <v>4881</v>
      </c>
      <c r="H762" s="34" t="s">
        <v>4170</v>
      </c>
      <c r="I762" s="34" t="s">
        <v>4170</v>
      </c>
      <c r="J762" s="34" t="s">
        <v>4170</v>
      </c>
      <c r="K762" s="34" t="s">
        <v>4170</v>
      </c>
      <c r="L762" s="34" t="s">
        <v>4170</v>
      </c>
      <c r="M762" s="34" t="s">
        <v>1041</v>
      </c>
      <c r="N762" s="34" t="s">
        <v>3155</v>
      </c>
      <c r="O762" s="34" t="s">
        <v>4881</v>
      </c>
      <c r="P762" s="34" t="s">
        <v>4170</v>
      </c>
      <c r="Q762" s="34" t="s">
        <v>4170</v>
      </c>
      <c r="R762" s="34" t="s">
        <v>4170</v>
      </c>
      <c r="S762" s="34" t="s">
        <v>4170</v>
      </c>
      <c r="T762" s="34" t="s">
        <v>4170</v>
      </c>
      <c r="U762" s="34" t="s">
        <v>4170</v>
      </c>
      <c r="V762" s="34" t="s">
        <v>4170</v>
      </c>
      <c r="W762" s="34" t="s">
        <v>4170</v>
      </c>
      <c r="X762" s="34" t="s">
        <v>4170</v>
      </c>
      <c r="Y762" s="34" t="s">
        <v>4170</v>
      </c>
      <c r="Z762" s="34" t="s">
        <v>4170</v>
      </c>
      <c r="AB762" s="34" t="s">
        <v>3187</v>
      </c>
      <c r="AD762" s="34" t="s">
        <v>3238</v>
      </c>
      <c r="AG762" s="34" t="s">
        <v>3312</v>
      </c>
      <c r="AH762" s="34" t="s">
        <v>1044</v>
      </c>
      <c r="AI762" s="34" t="s">
        <v>1044</v>
      </c>
      <c r="AJ762" s="34" t="s">
        <v>1044</v>
      </c>
      <c r="AK762" s="34" t="s">
        <v>1044</v>
      </c>
      <c r="AM762" s="34" t="s">
        <v>1044</v>
      </c>
      <c r="AN762" s="34" t="s">
        <v>3312</v>
      </c>
      <c r="AP762" s="34" t="s">
        <v>1044</v>
      </c>
      <c r="AY762" s="34" t="s">
        <v>3487</v>
      </c>
      <c r="BA762" s="34" t="s">
        <v>1044</v>
      </c>
      <c r="BB762" s="34" t="s">
        <v>8009</v>
      </c>
      <c r="BC762" s="34" t="s">
        <v>4881</v>
      </c>
      <c r="BD762" s="34" t="s">
        <v>4881</v>
      </c>
      <c r="BE762" s="34" t="s">
        <v>4881</v>
      </c>
      <c r="BF762" s="34" t="s">
        <v>4170</v>
      </c>
      <c r="BG762" s="34" t="s">
        <v>4170</v>
      </c>
      <c r="BH762" s="34" t="s">
        <v>4170</v>
      </c>
      <c r="BI762" s="34" t="s">
        <v>4170</v>
      </c>
      <c r="BJ762" s="34" t="s">
        <v>4170</v>
      </c>
      <c r="BK762" s="34" t="s">
        <v>3561</v>
      </c>
      <c r="BL762" s="34" t="s">
        <v>3561</v>
      </c>
      <c r="BM762" s="34" t="s">
        <v>3561</v>
      </c>
      <c r="BQ762" s="34" t="s">
        <v>1044</v>
      </c>
      <c r="BR762" s="34" t="s">
        <v>1041</v>
      </c>
      <c r="BS762" s="34" t="s">
        <v>1044</v>
      </c>
      <c r="CR762" s="34" t="s">
        <v>3657</v>
      </c>
      <c r="CU762" s="34" t="s">
        <v>8450</v>
      </c>
      <c r="CV762" s="34" t="s">
        <v>7046</v>
      </c>
      <c r="CW762" s="34" t="s">
        <v>4226</v>
      </c>
      <c r="CX762" s="34" t="s">
        <v>4546</v>
      </c>
      <c r="CY762" s="34" t="s">
        <v>5449</v>
      </c>
      <c r="CZ762" s="34" t="s">
        <v>4560</v>
      </c>
      <c r="DA762" s="34" t="s">
        <v>4560</v>
      </c>
      <c r="DB762" s="34" t="s">
        <v>1046</v>
      </c>
      <c r="DC762" s="34" t="s">
        <v>5096</v>
      </c>
      <c r="DF762" s="34" t="s">
        <v>5993</v>
      </c>
    </row>
    <row r="763" spans="1:110">
      <c r="A763" s="34" t="s">
        <v>7045</v>
      </c>
      <c r="B763" s="34" t="s">
        <v>4609</v>
      </c>
      <c r="C763" s="34">
        <v>11</v>
      </c>
      <c r="D763" s="34" t="s">
        <v>442</v>
      </c>
      <c r="E763" s="34" t="s">
        <v>4170</v>
      </c>
      <c r="F763" s="34" t="s">
        <v>4881</v>
      </c>
      <c r="G763" s="34" t="s">
        <v>4170</v>
      </c>
      <c r="H763" s="34" t="s">
        <v>4170</v>
      </c>
      <c r="I763" s="34" t="s">
        <v>4170</v>
      </c>
      <c r="J763" s="34" t="s">
        <v>4881</v>
      </c>
      <c r="K763" s="34" t="s">
        <v>4170</v>
      </c>
      <c r="L763" s="34" t="s">
        <v>4170</v>
      </c>
      <c r="N763" s="34" t="s">
        <v>3155</v>
      </c>
      <c r="O763" s="34" t="s">
        <v>4881</v>
      </c>
      <c r="P763" s="34" t="s">
        <v>4170</v>
      </c>
      <c r="Q763" s="34" t="s">
        <v>4170</v>
      </c>
      <c r="R763" s="34" t="s">
        <v>4170</v>
      </c>
      <c r="S763" s="34" t="s">
        <v>4170</v>
      </c>
      <c r="T763" s="34" t="s">
        <v>4170</v>
      </c>
      <c r="U763" s="34" t="s">
        <v>4170</v>
      </c>
      <c r="V763" s="34" t="s">
        <v>4170</v>
      </c>
      <c r="W763" s="34" t="s">
        <v>4170</v>
      </c>
      <c r="X763" s="34" t="s">
        <v>4170</v>
      </c>
      <c r="Y763" s="34" t="s">
        <v>4170</v>
      </c>
      <c r="Z763" s="34" t="s">
        <v>4170</v>
      </c>
      <c r="AB763" s="34" t="s">
        <v>3187</v>
      </c>
      <c r="AE763" s="34" t="s">
        <v>3262</v>
      </c>
      <c r="BB763" s="34" t="s">
        <v>3557</v>
      </c>
      <c r="BC763" s="34" t="s">
        <v>4170</v>
      </c>
      <c r="BD763" s="34" t="s">
        <v>4170</v>
      </c>
      <c r="BE763" s="34" t="s">
        <v>4170</v>
      </c>
      <c r="BF763" s="34" t="s">
        <v>4170</v>
      </c>
      <c r="BG763" s="34" t="s">
        <v>4170</v>
      </c>
      <c r="BH763" s="34" t="s">
        <v>4170</v>
      </c>
      <c r="BI763" s="34" t="s">
        <v>4881</v>
      </c>
      <c r="BJ763" s="34" t="s">
        <v>4170</v>
      </c>
      <c r="BR763" s="34" t="s">
        <v>1044</v>
      </c>
      <c r="BS763" s="34" t="s">
        <v>1044</v>
      </c>
      <c r="CR763" s="34" t="s">
        <v>3657</v>
      </c>
      <c r="CU763" s="34" t="s">
        <v>8451</v>
      </c>
      <c r="CV763" s="34" t="s">
        <v>7046</v>
      </c>
      <c r="CW763" s="34" t="s">
        <v>4226</v>
      </c>
      <c r="CX763" s="34" t="s">
        <v>4619</v>
      </c>
      <c r="CY763" s="34" t="s">
        <v>5454</v>
      </c>
      <c r="DC763" s="34" t="s">
        <v>5096</v>
      </c>
      <c r="DE763" s="34" t="s">
        <v>4649</v>
      </c>
      <c r="DF763" s="34" t="s">
        <v>5993</v>
      </c>
    </row>
    <row r="764" spans="1:110">
      <c r="A764" s="34" t="s">
        <v>7045</v>
      </c>
      <c r="B764" s="34" t="s">
        <v>4848</v>
      </c>
      <c r="C764" s="34">
        <v>32</v>
      </c>
      <c r="D764" s="34" t="s">
        <v>440</v>
      </c>
      <c r="E764" s="34" t="s">
        <v>4881</v>
      </c>
      <c r="F764" s="34" t="s">
        <v>4170</v>
      </c>
      <c r="G764" s="34" t="s">
        <v>4881</v>
      </c>
      <c r="H764" s="34" t="s">
        <v>4170</v>
      </c>
      <c r="I764" s="34" t="s">
        <v>4170</v>
      </c>
      <c r="J764" s="34" t="s">
        <v>4170</v>
      </c>
      <c r="K764" s="34" t="s">
        <v>4170</v>
      </c>
      <c r="L764" s="34" t="s">
        <v>4881</v>
      </c>
      <c r="M764" s="34" t="s">
        <v>1041</v>
      </c>
      <c r="N764" s="34" t="s">
        <v>3155</v>
      </c>
      <c r="O764" s="34" t="s">
        <v>4881</v>
      </c>
      <c r="P764" s="34" t="s">
        <v>4170</v>
      </c>
      <c r="Q764" s="34" t="s">
        <v>4170</v>
      </c>
      <c r="R764" s="34" t="s">
        <v>4170</v>
      </c>
      <c r="S764" s="34" t="s">
        <v>4170</v>
      </c>
      <c r="T764" s="34" t="s">
        <v>4170</v>
      </c>
      <c r="U764" s="34" t="s">
        <v>4170</v>
      </c>
      <c r="V764" s="34" t="s">
        <v>4170</v>
      </c>
      <c r="W764" s="34" t="s">
        <v>4170</v>
      </c>
      <c r="X764" s="34" t="s">
        <v>4170</v>
      </c>
      <c r="Y764" s="34" t="s">
        <v>4170</v>
      </c>
      <c r="Z764" s="34" t="s">
        <v>4170</v>
      </c>
      <c r="AB764" s="34" t="s">
        <v>3187</v>
      </c>
      <c r="AD764" s="34" t="s">
        <v>3241</v>
      </c>
      <c r="AG764" s="34" t="s">
        <v>3300</v>
      </c>
      <c r="AH764" s="34" t="s">
        <v>1044</v>
      </c>
      <c r="AI764" s="34" t="s">
        <v>1044</v>
      </c>
      <c r="AJ764" s="34" t="s">
        <v>1044</v>
      </c>
      <c r="AK764" s="34" t="s">
        <v>1044</v>
      </c>
      <c r="AM764" s="34" t="s">
        <v>1041</v>
      </c>
      <c r="AP764" s="34" t="s">
        <v>1041</v>
      </c>
      <c r="AY764" s="34" t="s">
        <v>3508</v>
      </c>
      <c r="BA764" s="34" t="s">
        <v>1044</v>
      </c>
      <c r="BB764" s="34" t="s">
        <v>3557</v>
      </c>
      <c r="BC764" s="34" t="s">
        <v>4170</v>
      </c>
      <c r="BD764" s="34" t="s">
        <v>4170</v>
      </c>
      <c r="BE764" s="34" t="s">
        <v>4170</v>
      </c>
      <c r="BF764" s="34" t="s">
        <v>4170</v>
      </c>
      <c r="BG764" s="34" t="s">
        <v>4170</v>
      </c>
      <c r="BH764" s="34" t="s">
        <v>4170</v>
      </c>
      <c r="BI764" s="34" t="s">
        <v>4881</v>
      </c>
      <c r="BJ764" s="34" t="s">
        <v>4170</v>
      </c>
      <c r="BR764" s="34" t="s">
        <v>1041</v>
      </c>
      <c r="BS764" s="34" t="s">
        <v>1044</v>
      </c>
      <c r="CR764" s="34" t="s">
        <v>3657</v>
      </c>
      <c r="CU764" s="34" t="s">
        <v>8452</v>
      </c>
      <c r="CV764" s="34" t="s">
        <v>7046</v>
      </c>
      <c r="CW764" s="34" t="s">
        <v>4226</v>
      </c>
      <c r="CX764" s="34" t="s">
        <v>4539</v>
      </c>
      <c r="CY764" s="34" t="s">
        <v>5446</v>
      </c>
      <c r="DA764" s="34" t="s">
        <v>3302</v>
      </c>
      <c r="DC764" s="34" t="s">
        <v>5096</v>
      </c>
      <c r="DF764" s="34" t="s">
        <v>5993</v>
      </c>
    </row>
    <row r="765" spans="1:110">
      <c r="A765" s="34" t="s">
        <v>7047</v>
      </c>
      <c r="B765" s="34" t="s">
        <v>4881</v>
      </c>
      <c r="C765" s="34">
        <v>21</v>
      </c>
      <c r="D765" s="34" t="s">
        <v>442</v>
      </c>
      <c r="E765" s="34" t="s">
        <v>4170</v>
      </c>
      <c r="F765" s="34" t="s">
        <v>4881</v>
      </c>
      <c r="G765" s="34" t="s">
        <v>4170</v>
      </c>
      <c r="H765" s="34" t="s">
        <v>4881</v>
      </c>
      <c r="I765" s="34" t="s">
        <v>4170</v>
      </c>
      <c r="J765" s="34" t="s">
        <v>4170</v>
      </c>
      <c r="K765" s="34" t="s">
        <v>4170</v>
      </c>
      <c r="L765" s="34" t="s">
        <v>4170</v>
      </c>
      <c r="M765" s="34" t="s">
        <v>1041</v>
      </c>
      <c r="N765" s="34" t="s">
        <v>3155</v>
      </c>
      <c r="O765" s="34" t="s">
        <v>4881</v>
      </c>
      <c r="P765" s="34" t="s">
        <v>4170</v>
      </c>
      <c r="Q765" s="34" t="s">
        <v>4170</v>
      </c>
      <c r="R765" s="34" t="s">
        <v>4170</v>
      </c>
      <c r="S765" s="34" t="s">
        <v>4170</v>
      </c>
      <c r="T765" s="34" t="s">
        <v>4170</v>
      </c>
      <c r="U765" s="34" t="s">
        <v>4170</v>
      </c>
      <c r="V765" s="34" t="s">
        <v>4170</v>
      </c>
      <c r="W765" s="34" t="s">
        <v>4170</v>
      </c>
      <c r="X765" s="34" t="s">
        <v>4170</v>
      </c>
      <c r="Y765" s="34" t="s">
        <v>4170</v>
      </c>
      <c r="Z765" s="34" t="s">
        <v>4170</v>
      </c>
      <c r="AB765" s="34" t="s">
        <v>3187</v>
      </c>
      <c r="AD765" s="34" t="s">
        <v>3244</v>
      </c>
      <c r="AE765" s="34" t="s">
        <v>3280</v>
      </c>
      <c r="AG765" s="34" t="s">
        <v>3306</v>
      </c>
      <c r="AH765" s="34" t="s">
        <v>1044</v>
      </c>
      <c r="AI765" s="34" t="s">
        <v>1044</v>
      </c>
      <c r="AJ765" s="34" t="s">
        <v>1044</v>
      </c>
      <c r="AK765" s="34" t="s">
        <v>1044</v>
      </c>
      <c r="AM765" s="34" t="s">
        <v>1044</v>
      </c>
      <c r="AN765" s="34" t="s">
        <v>3341</v>
      </c>
      <c r="AP765" s="34" t="s">
        <v>1044</v>
      </c>
      <c r="AY765" s="34" t="s">
        <v>3487</v>
      </c>
      <c r="BA765" s="34" t="s">
        <v>1044</v>
      </c>
      <c r="BB765" s="34" t="s">
        <v>3557</v>
      </c>
      <c r="BC765" s="34" t="s">
        <v>4170</v>
      </c>
      <c r="BD765" s="34" t="s">
        <v>4170</v>
      </c>
      <c r="BE765" s="34" t="s">
        <v>4170</v>
      </c>
      <c r="BF765" s="34" t="s">
        <v>4170</v>
      </c>
      <c r="BG765" s="34" t="s">
        <v>4170</v>
      </c>
      <c r="BH765" s="34" t="s">
        <v>4170</v>
      </c>
      <c r="BI765" s="34" t="s">
        <v>4881</v>
      </c>
      <c r="BJ765" s="34" t="s">
        <v>4170</v>
      </c>
      <c r="BR765" s="34" t="s">
        <v>1044</v>
      </c>
      <c r="BS765" s="34" t="s">
        <v>1044</v>
      </c>
      <c r="CR765" s="34" t="s">
        <v>3657</v>
      </c>
      <c r="CU765" s="34" t="s">
        <v>8453</v>
      </c>
      <c r="CV765" s="34" t="s">
        <v>7048</v>
      </c>
      <c r="CW765" s="34" t="s">
        <v>4226</v>
      </c>
      <c r="CX765" s="34" t="s">
        <v>4539</v>
      </c>
      <c r="CY765" s="34" t="s">
        <v>5452</v>
      </c>
      <c r="CZ765" s="34" t="s">
        <v>4560</v>
      </c>
      <c r="DA765" s="34" t="s">
        <v>4560</v>
      </c>
      <c r="DC765" s="34" t="s">
        <v>5096</v>
      </c>
      <c r="DD765" s="34" t="s">
        <v>6185</v>
      </c>
      <c r="DF765" s="34" t="s">
        <v>5992</v>
      </c>
    </row>
    <row r="766" spans="1:110">
      <c r="A766" s="34" t="s">
        <v>7047</v>
      </c>
      <c r="B766" s="34" t="s">
        <v>4609</v>
      </c>
      <c r="C766" s="34">
        <v>75</v>
      </c>
      <c r="D766" s="34" t="s">
        <v>440</v>
      </c>
      <c r="E766" s="34" t="s">
        <v>4881</v>
      </c>
      <c r="F766" s="34" t="s">
        <v>4170</v>
      </c>
      <c r="G766" s="34" t="s">
        <v>4881</v>
      </c>
      <c r="H766" s="34" t="s">
        <v>4170</v>
      </c>
      <c r="I766" s="34" t="s">
        <v>4170</v>
      </c>
      <c r="J766" s="34" t="s">
        <v>4170</v>
      </c>
      <c r="K766" s="34" t="s">
        <v>4170</v>
      </c>
      <c r="L766" s="34" t="s">
        <v>4170</v>
      </c>
      <c r="M766" s="34" t="s">
        <v>1041</v>
      </c>
      <c r="N766" s="34" t="s">
        <v>3170</v>
      </c>
      <c r="O766" s="34" t="s">
        <v>4170</v>
      </c>
      <c r="P766" s="34" t="s">
        <v>4170</v>
      </c>
      <c r="Q766" s="34" t="s">
        <v>4170</v>
      </c>
      <c r="R766" s="34" t="s">
        <v>4170</v>
      </c>
      <c r="S766" s="34" t="s">
        <v>4170</v>
      </c>
      <c r="T766" s="34" t="s">
        <v>4881</v>
      </c>
      <c r="U766" s="34" t="s">
        <v>4170</v>
      </c>
      <c r="V766" s="34" t="s">
        <v>4170</v>
      </c>
      <c r="W766" s="34" t="s">
        <v>4170</v>
      </c>
      <c r="X766" s="34" t="s">
        <v>4170</v>
      </c>
      <c r="Y766" s="34" t="s">
        <v>4170</v>
      </c>
      <c r="Z766" s="34" t="s">
        <v>4170</v>
      </c>
      <c r="AB766" s="34" t="s">
        <v>3217</v>
      </c>
      <c r="AD766" s="34" t="s">
        <v>3238</v>
      </c>
      <c r="AG766" s="34" t="s">
        <v>3312</v>
      </c>
      <c r="AH766" s="34" t="s">
        <v>1044</v>
      </c>
      <c r="AI766" s="34" t="s">
        <v>1044</v>
      </c>
      <c r="AJ766" s="34" t="s">
        <v>1044</v>
      </c>
      <c r="AK766" s="34" t="s">
        <v>1044</v>
      </c>
      <c r="AM766" s="34" t="s">
        <v>1044</v>
      </c>
      <c r="AN766" s="34" t="s">
        <v>3312</v>
      </c>
      <c r="AP766" s="34" t="s">
        <v>1044</v>
      </c>
      <c r="AY766" s="34" t="s">
        <v>3487</v>
      </c>
      <c r="BA766" s="34" t="s">
        <v>1044</v>
      </c>
      <c r="BB766" s="34" t="s">
        <v>3557</v>
      </c>
      <c r="BC766" s="34" t="s">
        <v>4170</v>
      </c>
      <c r="BD766" s="34" t="s">
        <v>4170</v>
      </c>
      <c r="BE766" s="34" t="s">
        <v>4170</v>
      </c>
      <c r="BF766" s="34" t="s">
        <v>4170</v>
      </c>
      <c r="BG766" s="34" t="s">
        <v>4170</v>
      </c>
      <c r="BH766" s="34" t="s">
        <v>4170</v>
      </c>
      <c r="BI766" s="34" t="s">
        <v>4881</v>
      </c>
      <c r="BJ766" s="34" t="s">
        <v>4170</v>
      </c>
      <c r="BR766" s="34" t="s">
        <v>1041</v>
      </c>
      <c r="BS766" s="34" t="s">
        <v>1044</v>
      </c>
      <c r="CR766" s="34" t="s">
        <v>3663</v>
      </c>
      <c r="CU766" s="34" t="s">
        <v>8454</v>
      </c>
      <c r="CV766" s="34" t="s">
        <v>7048</v>
      </c>
      <c r="CW766" s="34" t="s">
        <v>4226</v>
      </c>
      <c r="CX766" s="34" t="s">
        <v>4546</v>
      </c>
      <c r="CY766" s="34" t="s">
        <v>5449</v>
      </c>
      <c r="DA766" s="34" t="s">
        <v>4560</v>
      </c>
      <c r="DC766" s="34" t="s">
        <v>5096</v>
      </c>
      <c r="DF766" s="34" t="s">
        <v>5992</v>
      </c>
    </row>
    <row r="767" spans="1:110">
      <c r="A767" s="34" t="s">
        <v>7047</v>
      </c>
      <c r="B767" s="34" t="s">
        <v>4848</v>
      </c>
      <c r="C767" s="34">
        <v>75</v>
      </c>
      <c r="D767" s="34" t="s">
        <v>442</v>
      </c>
      <c r="E767" s="34" t="s">
        <v>4170</v>
      </c>
      <c r="F767" s="34" t="s">
        <v>4881</v>
      </c>
      <c r="G767" s="34" t="s">
        <v>4170</v>
      </c>
      <c r="H767" s="34" t="s">
        <v>4881</v>
      </c>
      <c r="I767" s="34" t="s">
        <v>4170</v>
      </c>
      <c r="J767" s="34" t="s">
        <v>4170</v>
      </c>
      <c r="K767" s="34" t="s">
        <v>4170</v>
      </c>
      <c r="L767" s="34" t="s">
        <v>4170</v>
      </c>
      <c r="M767" s="34" t="s">
        <v>1041</v>
      </c>
      <c r="N767" s="34" t="s">
        <v>3170</v>
      </c>
      <c r="O767" s="34" t="s">
        <v>4170</v>
      </c>
      <c r="P767" s="34" t="s">
        <v>4170</v>
      </c>
      <c r="Q767" s="34" t="s">
        <v>4170</v>
      </c>
      <c r="R767" s="34" t="s">
        <v>4170</v>
      </c>
      <c r="S767" s="34" t="s">
        <v>4170</v>
      </c>
      <c r="T767" s="34" t="s">
        <v>4881</v>
      </c>
      <c r="U767" s="34" t="s">
        <v>4170</v>
      </c>
      <c r="V767" s="34" t="s">
        <v>4170</v>
      </c>
      <c r="W767" s="34" t="s">
        <v>4170</v>
      </c>
      <c r="X767" s="34" t="s">
        <v>4170</v>
      </c>
      <c r="Y767" s="34" t="s">
        <v>4170</v>
      </c>
      <c r="Z767" s="34" t="s">
        <v>4170</v>
      </c>
      <c r="AB767" s="34" t="s">
        <v>3217</v>
      </c>
      <c r="AD767" s="34" t="s">
        <v>3238</v>
      </c>
      <c r="AG767" s="34" t="s">
        <v>3312</v>
      </c>
      <c r="AH767" s="34" t="s">
        <v>1044</v>
      </c>
      <c r="AI767" s="34" t="s">
        <v>1044</v>
      </c>
      <c r="AJ767" s="34" t="s">
        <v>1044</v>
      </c>
      <c r="AK767" s="34" t="s">
        <v>1044</v>
      </c>
      <c r="AM767" s="34" t="s">
        <v>1044</v>
      </c>
      <c r="AN767" s="34" t="s">
        <v>3312</v>
      </c>
      <c r="AP767" s="34" t="s">
        <v>1044</v>
      </c>
      <c r="AY767" s="34" t="s">
        <v>3487</v>
      </c>
      <c r="BA767" s="34" t="s">
        <v>1044</v>
      </c>
      <c r="BB767" s="34" t="s">
        <v>3557</v>
      </c>
      <c r="BC767" s="34" t="s">
        <v>4170</v>
      </c>
      <c r="BD767" s="34" t="s">
        <v>4170</v>
      </c>
      <c r="BE767" s="34" t="s">
        <v>4170</v>
      </c>
      <c r="BF767" s="34" t="s">
        <v>4170</v>
      </c>
      <c r="BG767" s="34" t="s">
        <v>4170</v>
      </c>
      <c r="BH767" s="34" t="s">
        <v>4170</v>
      </c>
      <c r="BI767" s="34" t="s">
        <v>4881</v>
      </c>
      <c r="BJ767" s="34" t="s">
        <v>4170</v>
      </c>
      <c r="BR767" s="34" t="s">
        <v>1041</v>
      </c>
      <c r="BS767" s="34" t="s">
        <v>1044</v>
      </c>
      <c r="CR767" s="34" t="s">
        <v>3663</v>
      </c>
      <c r="CU767" s="34" t="s">
        <v>8455</v>
      </c>
      <c r="CV767" s="34" t="s">
        <v>7048</v>
      </c>
      <c r="CW767" s="34" t="s">
        <v>4226</v>
      </c>
      <c r="CX767" s="34" t="s">
        <v>4546</v>
      </c>
      <c r="CY767" s="34" t="s">
        <v>5455</v>
      </c>
      <c r="DA767" s="34" t="s">
        <v>4560</v>
      </c>
      <c r="DC767" s="34" t="s">
        <v>5096</v>
      </c>
      <c r="DF767" s="34" t="s">
        <v>5992</v>
      </c>
    </row>
    <row r="768" spans="1:110">
      <c r="A768" s="34" t="s">
        <v>7050</v>
      </c>
      <c r="B768" s="34" t="s">
        <v>4881</v>
      </c>
      <c r="C768" s="34">
        <v>23</v>
      </c>
      <c r="D768" s="34" t="s">
        <v>442</v>
      </c>
      <c r="E768" s="34" t="s">
        <v>4170</v>
      </c>
      <c r="F768" s="34" t="s">
        <v>4881</v>
      </c>
      <c r="G768" s="34" t="s">
        <v>4170</v>
      </c>
      <c r="H768" s="34" t="s">
        <v>4881</v>
      </c>
      <c r="I768" s="34" t="s">
        <v>4170</v>
      </c>
      <c r="J768" s="34" t="s">
        <v>4170</v>
      </c>
      <c r="K768" s="34" t="s">
        <v>4170</v>
      </c>
      <c r="L768" s="34" t="s">
        <v>4170</v>
      </c>
      <c r="M768" s="34" t="s">
        <v>1041</v>
      </c>
      <c r="N768" s="34" t="s">
        <v>3155</v>
      </c>
      <c r="O768" s="34" t="s">
        <v>4881</v>
      </c>
      <c r="P768" s="34" t="s">
        <v>4170</v>
      </c>
      <c r="Q768" s="34" t="s">
        <v>4170</v>
      </c>
      <c r="R768" s="34" t="s">
        <v>4170</v>
      </c>
      <c r="S768" s="34" t="s">
        <v>4170</v>
      </c>
      <c r="T768" s="34" t="s">
        <v>4170</v>
      </c>
      <c r="U768" s="34" t="s">
        <v>4170</v>
      </c>
      <c r="V768" s="34" t="s">
        <v>4170</v>
      </c>
      <c r="W768" s="34" t="s">
        <v>4170</v>
      </c>
      <c r="X768" s="34" t="s">
        <v>4170</v>
      </c>
      <c r="Y768" s="34" t="s">
        <v>4170</v>
      </c>
      <c r="Z768" s="34" t="s">
        <v>4170</v>
      </c>
      <c r="AB768" s="34" t="s">
        <v>3187</v>
      </c>
      <c r="AD768" s="34" t="s">
        <v>3247</v>
      </c>
      <c r="AE768" s="34" t="s">
        <v>3253</v>
      </c>
      <c r="AG768" s="34" t="s">
        <v>3291</v>
      </c>
      <c r="AH768" s="34" t="s">
        <v>1041</v>
      </c>
      <c r="AI768" s="34" t="s">
        <v>1044</v>
      </c>
      <c r="AJ768" s="34" t="s">
        <v>1044</v>
      </c>
      <c r="AQ768" s="34" t="s">
        <v>3378</v>
      </c>
      <c r="AS768" s="34" t="s">
        <v>3415</v>
      </c>
      <c r="AU768" s="34" t="s">
        <v>3435</v>
      </c>
      <c r="AV768" s="34" t="s">
        <v>154</v>
      </c>
      <c r="AW768" s="34" t="s">
        <v>3452</v>
      </c>
      <c r="AX768" s="34" t="s">
        <v>3473</v>
      </c>
      <c r="AY768" s="34" t="s">
        <v>3253</v>
      </c>
      <c r="BB768" s="34" t="s">
        <v>3557</v>
      </c>
      <c r="BC768" s="34" t="s">
        <v>4170</v>
      </c>
      <c r="BD768" s="34" t="s">
        <v>4170</v>
      </c>
      <c r="BE768" s="34" t="s">
        <v>4170</v>
      </c>
      <c r="BF768" s="34" t="s">
        <v>4170</v>
      </c>
      <c r="BG768" s="34" t="s">
        <v>4170</v>
      </c>
      <c r="BH768" s="34" t="s">
        <v>4170</v>
      </c>
      <c r="BI768" s="34" t="s">
        <v>4881</v>
      </c>
      <c r="BJ768" s="34" t="s">
        <v>4170</v>
      </c>
      <c r="BR768" s="34" t="s">
        <v>1044</v>
      </c>
      <c r="BS768" s="34" t="s">
        <v>1044</v>
      </c>
      <c r="CR768" s="34" t="s">
        <v>3654</v>
      </c>
      <c r="CU768" s="34" t="s">
        <v>8456</v>
      </c>
      <c r="CV768" s="34" t="s">
        <v>7051</v>
      </c>
      <c r="CW768" s="34" t="s">
        <v>4226</v>
      </c>
      <c r="CX768" s="34" t="s">
        <v>4539</v>
      </c>
      <c r="CY768" s="34" t="s">
        <v>5452</v>
      </c>
      <c r="CZ768" s="34" t="s">
        <v>4556</v>
      </c>
      <c r="DA768" s="34" t="s">
        <v>4556</v>
      </c>
      <c r="DC768" s="34" t="s">
        <v>5096</v>
      </c>
      <c r="DD768" s="34" t="s">
        <v>6185</v>
      </c>
      <c r="DF768" s="34" t="s">
        <v>5992</v>
      </c>
    </row>
    <row r="769" spans="1:110">
      <c r="A769" s="34" t="s">
        <v>7050</v>
      </c>
      <c r="B769" s="34" t="s">
        <v>4609</v>
      </c>
      <c r="C769" s="34">
        <v>23</v>
      </c>
      <c r="D769" s="34" t="s">
        <v>440</v>
      </c>
      <c r="E769" s="34" t="s">
        <v>4881</v>
      </c>
      <c r="F769" s="34" t="s">
        <v>4170</v>
      </c>
      <c r="G769" s="34" t="s">
        <v>4881</v>
      </c>
      <c r="H769" s="34" t="s">
        <v>4170</v>
      </c>
      <c r="I769" s="34" t="s">
        <v>4170</v>
      </c>
      <c r="J769" s="34" t="s">
        <v>4170</v>
      </c>
      <c r="K769" s="34" t="s">
        <v>4170</v>
      </c>
      <c r="L769" s="34" t="s">
        <v>4881</v>
      </c>
      <c r="M769" s="34" t="s">
        <v>1041</v>
      </c>
      <c r="N769" s="34" t="s">
        <v>3155</v>
      </c>
      <c r="O769" s="34" t="s">
        <v>4881</v>
      </c>
      <c r="P769" s="34" t="s">
        <v>4170</v>
      </c>
      <c r="Q769" s="34" t="s">
        <v>4170</v>
      </c>
      <c r="R769" s="34" t="s">
        <v>4170</v>
      </c>
      <c r="S769" s="34" t="s">
        <v>4170</v>
      </c>
      <c r="T769" s="34" t="s">
        <v>4170</v>
      </c>
      <c r="U769" s="34" t="s">
        <v>4170</v>
      </c>
      <c r="V769" s="34" t="s">
        <v>4170</v>
      </c>
      <c r="W769" s="34" t="s">
        <v>4170</v>
      </c>
      <c r="X769" s="34" t="s">
        <v>4170</v>
      </c>
      <c r="Y769" s="34" t="s">
        <v>4170</v>
      </c>
      <c r="Z769" s="34" t="s">
        <v>4170</v>
      </c>
      <c r="AB769" s="34" t="s">
        <v>3187</v>
      </c>
      <c r="AD769" s="34" t="s">
        <v>3247</v>
      </c>
      <c r="AE769" s="34" t="s">
        <v>3253</v>
      </c>
      <c r="AG769" s="34" t="s">
        <v>3300</v>
      </c>
      <c r="AH769" s="34" t="s">
        <v>1044</v>
      </c>
      <c r="AI769" s="34" t="s">
        <v>1044</v>
      </c>
      <c r="AJ769" s="34" t="s">
        <v>1044</v>
      </c>
      <c r="AK769" s="34" t="s">
        <v>1044</v>
      </c>
      <c r="AM769" s="34" t="s">
        <v>1041</v>
      </c>
      <c r="AP769" s="34" t="s">
        <v>1041</v>
      </c>
      <c r="AY769" s="34" t="s">
        <v>3493</v>
      </c>
      <c r="BA769" s="34" t="s">
        <v>1044</v>
      </c>
      <c r="BB769" s="34" t="s">
        <v>3557</v>
      </c>
      <c r="BC769" s="34" t="s">
        <v>4170</v>
      </c>
      <c r="BD769" s="34" t="s">
        <v>4170</v>
      </c>
      <c r="BE769" s="34" t="s">
        <v>4170</v>
      </c>
      <c r="BF769" s="34" t="s">
        <v>4170</v>
      </c>
      <c r="BG769" s="34" t="s">
        <v>4170</v>
      </c>
      <c r="BH769" s="34" t="s">
        <v>4170</v>
      </c>
      <c r="BI769" s="34" t="s">
        <v>4881</v>
      </c>
      <c r="BJ769" s="34" t="s">
        <v>4170</v>
      </c>
      <c r="BR769" s="34" t="s">
        <v>1044</v>
      </c>
      <c r="BS769" s="34" t="s">
        <v>1044</v>
      </c>
      <c r="CR769" s="34" t="s">
        <v>3657</v>
      </c>
      <c r="CU769" s="34" t="s">
        <v>8457</v>
      </c>
      <c r="CV769" s="34" t="s">
        <v>7051</v>
      </c>
      <c r="CW769" s="34" t="s">
        <v>4226</v>
      </c>
      <c r="CX769" s="34" t="s">
        <v>4539</v>
      </c>
      <c r="CY769" s="34" t="s">
        <v>5446</v>
      </c>
      <c r="DA769" s="34" t="s">
        <v>3302</v>
      </c>
      <c r="DC769" s="34" t="s">
        <v>5096</v>
      </c>
      <c r="DD769" s="34" t="s">
        <v>6186</v>
      </c>
      <c r="DF769" s="34" t="s">
        <v>5992</v>
      </c>
    </row>
    <row r="770" spans="1:110">
      <c r="A770" s="34" t="s">
        <v>7052</v>
      </c>
      <c r="B770" s="34" t="s">
        <v>4881</v>
      </c>
      <c r="C770" s="34">
        <v>31</v>
      </c>
      <c r="D770" s="34" t="s">
        <v>440</v>
      </c>
      <c r="E770" s="34" t="s">
        <v>4881</v>
      </c>
      <c r="F770" s="34" t="s">
        <v>4170</v>
      </c>
      <c r="G770" s="34" t="s">
        <v>4881</v>
      </c>
      <c r="H770" s="34" t="s">
        <v>4170</v>
      </c>
      <c r="I770" s="34" t="s">
        <v>4170</v>
      </c>
      <c r="J770" s="34" t="s">
        <v>4170</v>
      </c>
      <c r="K770" s="34" t="s">
        <v>4170</v>
      </c>
      <c r="L770" s="34" t="s">
        <v>4881</v>
      </c>
      <c r="M770" s="34" t="s">
        <v>1041</v>
      </c>
      <c r="N770" s="34" t="s">
        <v>3155</v>
      </c>
      <c r="O770" s="34" t="s">
        <v>4881</v>
      </c>
      <c r="P770" s="34" t="s">
        <v>4170</v>
      </c>
      <c r="Q770" s="34" t="s">
        <v>4170</v>
      </c>
      <c r="R770" s="34" t="s">
        <v>4170</v>
      </c>
      <c r="S770" s="34" t="s">
        <v>4170</v>
      </c>
      <c r="T770" s="34" t="s">
        <v>4170</v>
      </c>
      <c r="U770" s="34" t="s">
        <v>4170</v>
      </c>
      <c r="V770" s="34" t="s">
        <v>4170</v>
      </c>
      <c r="W770" s="34" t="s">
        <v>4170</v>
      </c>
      <c r="X770" s="34" t="s">
        <v>4170</v>
      </c>
      <c r="Y770" s="34" t="s">
        <v>4170</v>
      </c>
      <c r="Z770" s="34" t="s">
        <v>4170</v>
      </c>
      <c r="AB770" s="34" t="s">
        <v>3187</v>
      </c>
      <c r="AD770" s="34" t="s">
        <v>3247</v>
      </c>
      <c r="AG770" s="34" t="s">
        <v>3291</v>
      </c>
      <c r="AH770" s="34" t="s">
        <v>1041</v>
      </c>
      <c r="AI770" s="34" t="s">
        <v>1044</v>
      </c>
      <c r="AJ770" s="34" t="s">
        <v>1044</v>
      </c>
      <c r="AQ770" s="34" t="s">
        <v>3372</v>
      </c>
      <c r="AS770" s="34" t="s">
        <v>3415</v>
      </c>
      <c r="AU770" s="34" t="s">
        <v>3432</v>
      </c>
      <c r="AV770" s="34" t="s">
        <v>154</v>
      </c>
      <c r="AW770" s="34" t="s">
        <v>3452</v>
      </c>
      <c r="AX770" s="34" t="s">
        <v>3476</v>
      </c>
      <c r="AY770" s="34" t="s">
        <v>3253</v>
      </c>
      <c r="BB770" s="34" t="s">
        <v>3557</v>
      </c>
      <c r="BC770" s="34" t="s">
        <v>4170</v>
      </c>
      <c r="BD770" s="34" t="s">
        <v>4170</v>
      </c>
      <c r="BE770" s="34" t="s">
        <v>4170</v>
      </c>
      <c r="BF770" s="34" t="s">
        <v>4170</v>
      </c>
      <c r="BG770" s="34" t="s">
        <v>4170</v>
      </c>
      <c r="BH770" s="34" t="s">
        <v>4170</v>
      </c>
      <c r="BI770" s="34" t="s">
        <v>4881</v>
      </c>
      <c r="BJ770" s="34" t="s">
        <v>4170</v>
      </c>
      <c r="BR770" s="34" t="s">
        <v>1044</v>
      </c>
      <c r="BS770" s="34" t="s">
        <v>1044</v>
      </c>
      <c r="CR770" s="34" t="s">
        <v>3654</v>
      </c>
      <c r="CU770" s="34" t="s">
        <v>8458</v>
      </c>
      <c r="CV770" s="34" t="s">
        <v>7053</v>
      </c>
      <c r="CW770" s="34" t="s">
        <v>4226</v>
      </c>
      <c r="CX770" s="34" t="s">
        <v>4539</v>
      </c>
      <c r="CY770" s="34" t="s">
        <v>5446</v>
      </c>
      <c r="CZ770" s="34" t="s">
        <v>4556</v>
      </c>
      <c r="DA770" s="34" t="s">
        <v>4556</v>
      </c>
      <c r="DC770" s="34" t="s">
        <v>5096</v>
      </c>
      <c r="DF770" s="34" t="s">
        <v>5992</v>
      </c>
    </row>
    <row r="771" spans="1:110">
      <c r="A771" s="34" t="s">
        <v>7052</v>
      </c>
      <c r="B771" s="34" t="s">
        <v>4609</v>
      </c>
      <c r="C771" s="34">
        <v>8</v>
      </c>
      <c r="D771" s="34" t="s">
        <v>440</v>
      </c>
      <c r="E771" s="34" t="s">
        <v>4881</v>
      </c>
      <c r="F771" s="34" t="s">
        <v>4170</v>
      </c>
      <c r="G771" s="34" t="s">
        <v>4170</v>
      </c>
      <c r="H771" s="34" t="s">
        <v>4170</v>
      </c>
      <c r="I771" s="34" t="s">
        <v>4881</v>
      </c>
      <c r="J771" s="34" t="s">
        <v>4170</v>
      </c>
      <c r="K771" s="34" t="s">
        <v>4170</v>
      </c>
      <c r="L771" s="34" t="s">
        <v>4170</v>
      </c>
      <c r="N771" s="34" t="s">
        <v>3155</v>
      </c>
      <c r="O771" s="34" t="s">
        <v>4881</v>
      </c>
      <c r="P771" s="34" t="s">
        <v>4170</v>
      </c>
      <c r="Q771" s="34" t="s">
        <v>4170</v>
      </c>
      <c r="R771" s="34" t="s">
        <v>4170</v>
      </c>
      <c r="S771" s="34" t="s">
        <v>4170</v>
      </c>
      <c r="T771" s="34" t="s">
        <v>4170</v>
      </c>
      <c r="U771" s="34" t="s">
        <v>4170</v>
      </c>
      <c r="V771" s="34" t="s">
        <v>4170</v>
      </c>
      <c r="W771" s="34" t="s">
        <v>4170</v>
      </c>
      <c r="X771" s="34" t="s">
        <v>4170</v>
      </c>
      <c r="Y771" s="34" t="s">
        <v>4170</v>
      </c>
      <c r="Z771" s="34" t="s">
        <v>4170</v>
      </c>
      <c r="AB771" s="34" t="s">
        <v>3187</v>
      </c>
      <c r="AE771" s="34" t="s">
        <v>3259</v>
      </c>
      <c r="BB771" s="34" t="s">
        <v>3557</v>
      </c>
      <c r="BC771" s="34" t="s">
        <v>4170</v>
      </c>
      <c r="BD771" s="34" t="s">
        <v>4170</v>
      </c>
      <c r="BE771" s="34" t="s">
        <v>4170</v>
      </c>
      <c r="BF771" s="34" t="s">
        <v>4170</v>
      </c>
      <c r="BG771" s="34" t="s">
        <v>4170</v>
      </c>
      <c r="BH771" s="34" t="s">
        <v>4170</v>
      </c>
      <c r="BI771" s="34" t="s">
        <v>4881</v>
      </c>
      <c r="BJ771" s="34" t="s">
        <v>4170</v>
      </c>
      <c r="BR771" s="34" t="s">
        <v>1044</v>
      </c>
      <c r="BS771" s="34" t="s">
        <v>1044</v>
      </c>
      <c r="CR771" s="34" t="s">
        <v>3657</v>
      </c>
      <c r="CU771" s="34" t="s">
        <v>8459</v>
      </c>
      <c r="CV771" s="34" t="s">
        <v>7053</v>
      </c>
      <c r="CW771" s="34" t="s">
        <v>4226</v>
      </c>
      <c r="CX771" s="34" t="s">
        <v>4619</v>
      </c>
      <c r="CY771" s="34" t="s">
        <v>5448</v>
      </c>
      <c r="DC771" s="34" t="s">
        <v>5096</v>
      </c>
      <c r="DE771" s="34" t="s">
        <v>4649</v>
      </c>
      <c r="DF771" s="34" t="s">
        <v>5992</v>
      </c>
    </row>
    <row r="772" spans="1:110">
      <c r="A772" s="34" t="s">
        <v>7052</v>
      </c>
      <c r="B772" s="34" t="s">
        <v>4848</v>
      </c>
      <c r="C772" s="34">
        <v>10</v>
      </c>
      <c r="D772" s="34" t="s">
        <v>440</v>
      </c>
      <c r="E772" s="34" t="s">
        <v>4881</v>
      </c>
      <c r="F772" s="34" t="s">
        <v>4170</v>
      </c>
      <c r="G772" s="34" t="s">
        <v>4170</v>
      </c>
      <c r="H772" s="34" t="s">
        <v>4170</v>
      </c>
      <c r="I772" s="34" t="s">
        <v>4881</v>
      </c>
      <c r="J772" s="34" t="s">
        <v>4170</v>
      </c>
      <c r="K772" s="34" t="s">
        <v>4170</v>
      </c>
      <c r="L772" s="34" t="s">
        <v>4881</v>
      </c>
      <c r="N772" s="34" t="s">
        <v>3155</v>
      </c>
      <c r="O772" s="34" t="s">
        <v>4881</v>
      </c>
      <c r="P772" s="34" t="s">
        <v>4170</v>
      </c>
      <c r="Q772" s="34" t="s">
        <v>4170</v>
      </c>
      <c r="R772" s="34" t="s">
        <v>4170</v>
      </c>
      <c r="S772" s="34" t="s">
        <v>4170</v>
      </c>
      <c r="T772" s="34" t="s">
        <v>4170</v>
      </c>
      <c r="U772" s="34" t="s">
        <v>4170</v>
      </c>
      <c r="V772" s="34" t="s">
        <v>4170</v>
      </c>
      <c r="W772" s="34" t="s">
        <v>4170</v>
      </c>
      <c r="X772" s="34" t="s">
        <v>4170</v>
      </c>
      <c r="Y772" s="34" t="s">
        <v>4170</v>
      </c>
      <c r="Z772" s="34" t="s">
        <v>4170</v>
      </c>
      <c r="AB772" s="34" t="s">
        <v>3187</v>
      </c>
      <c r="AE772" s="34" t="s">
        <v>3262</v>
      </c>
      <c r="BB772" s="34" t="s">
        <v>3557</v>
      </c>
      <c r="BC772" s="34" t="s">
        <v>4170</v>
      </c>
      <c r="BD772" s="34" t="s">
        <v>4170</v>
      </c>
      <c r="BE772" s="34" t="s">
        <v>4170</v>
      </c>
      <c r="BF772" s="34" t="s">
        <v>4170</v>
      </c>
      <c r="BG772" s="34" t="s">
        <v>4170</v>
      </c>
      <c r="BH772" s="34" t="s">
        <v>4170</v>
      </c>
      <c r="BI772" s="34" t="s">
        <v>4881</v>
      </c>
      <c r="BJ772" s="34" t="s">
        <v>4170</v>
      </c>
      <c r="BR772" s="34" t="s">
        <v>1044</v>
      </c>
      <c r="BS772" s="34" t="s">
        <v>1044</v>
      </c>
      <c r="CR772" s="34" t="s">
        <v>3657</v>
      </c>
      <c r="CU772" s="34" t="s">
        <v>8460</v>
      </c>
      <c r="CV772" s="34" t="s">
        <v>7053</v>
      </c>
      <c r="CW772" s="34" t="s">
        <v>4226</v>
      </c>
      <c r="CX772" s="34" t="s">
        <v>4619</v>
      </c>
      <c r="CY772" s="34" t="s">
        <v>5448</v>
      </c>
      <c r="DC772" s="34" t="s">
        <v>5096</v>
      </c>
      <c r="DE772" s="34" t="s">
        <v>4649</v>
      </c>
      <c r="DF772" s="34" t="s">
        <v>5992</v>
      </c>
    </row>
    <row r="773" spans="1:110">
      <c r="A773" s="34" t="s">
        <v>7054</v>
      </c>
      <c r="B773" s="34" t="s">
        <v>4881</v>
      </c>
      <c r="C773" s="34">
        <v>70</v>
      </c>
      <c r="D773" s="34" t="s">
        <v>442</v>
      </c>
      <c r="E773" s="34" t="s">
        <v>4170</v>
      </c>
      <c r="F773" s="34" t="s">
        <v>4881</v>
      </c>
      <c r="G773" s="34" t="s">
        <v>4170</v>
      </c>
      <c r="H773" s="34" t="s">
        <v>4881</v>
      </c>
      <c r="I773" s="34" t="s">
        <v>4170</v>
      </c>
      <c r="J773" s="34" t="s">
        <v>4170</v>
      </c>
      <c r="K773" s="34" t="s">
        <v>4170</v>
      </c>
      <c r="L773" s="34" t="s">
        <v>4170</v>
      </c>
      <c r="M773" s="34" t="s">
        <v>1041</v>
      </c>
      <c r="N773" s="34" t="s">
        <v>3155</v>
      </c>
      <c r="O773" s="34" t="s">
        <v>4881</v>
      </c>
      <c r="P773" s="34" t="s">
        <v>4170</v>
      </c>
      <c r="Q773" s="34" t="s">
        <v>4170</v>
      </c>
      <c r="R773" s="34" t="s">
        <v>4170</v>
      </c>
      <c r="S773" s="34" t="s">
        <v>4170</v>
      </c>
      <c r="T773" s="34" t="s">
        <v>4170</v>
      </c>
      <c r="U773" s="34" t="s">
        <v>4170</v>
      </c>
      <c r="V773" s="34" t="s">
        <v>4170</v>
      </c>
      <c r="W773" s="34" t="s">
        <v>4170</v>
      </c>
      <c r="X773" s="34" t="s">
        <v>4170</v>
      </c>
      <c r="Y773" s="34" t="s">
        <v>4170</v>
      </c>
      <c r="Z773" s="34" t="s">
        <v>4170</v>
      </c>
      <c r="AB773" s="34" t="s">
        <v>3187</v>
      </c>
      <c r="AD773" s="34" t="s">
        <v>3238</v>
      </c>
      <c r="AG773" s="34" t="s">
        <v>3312</v>
      </c>
      <c r="AH773" s="34" t="s">
        <v>1044</v>
      </c>
      <c r="AI773" s="34" t="s">
        <v>1044</v>
      </c>
      <c r="AJ773" s="34" t="s">
        <v>1044</v>
      </c>
      <c r="AK773" s="34" t="s">
        <v>1044</v>
      </c>
      <c r="AM773" s="34" t="s">
        <v>1044</v>
      </c>
      <c r="AN773" s="34" t="s">
        <v>3312</v>
      </c>
      <c r="AP773" s="34" t="s">
        <v>1044</v>
      </c>
      <c r="AY773" s="34" t="s">
        <v>3487</v>
      </c>
      <c r="BA773" s="34" t="s">
        <v>1044</v>
      </c>
      <c r="BB773" s="34" t="s">
        <v>3539</v>
      </c>
      <c r="BC773" s="34" t="s">
        <v>4881</v>
      </c>
      <c r="BD773" s="34" t="s">
        <v>4170</v>
      </c>
      <c r="BE773" s="34" t="s">
        <v>4170</v>
      </c>
      <c r="BF773" s="34" t="s">
        <v>4170</v>
      </c>
      <c r="BG773" s="34" t="s">
        <v>4170</v>
      </c>
      <c r="BH773" s="34" t="s">
        <v>4170</v>
      </c>
      <c r="BI773" s="34" t="s">
        <v>4170</v>
      </c>
      <c r="BJ773" s="34" t="s">
        <v>4170</v>
      </c>
      <c r="BK773" s="34" t="s">
        <v>3561</v>
      </c>
      <c r="BQ773" s="34" t="s">
        <v>1044</v>
      </c>
      <c r="BR773" s="34" t="s">
        <v>1041</v>
      </c>
      <c r="BS773" s="34" t="s">
        <v>1044</v>
      </c>
      <c r="CR773" s="34" t="s">
        <v>3657</v>
      </c>
      <c r="CU773" s="34" t="s">
        <v>8461</v>
      </c>
      <c r="CV773" s="34" t="s">
        <v>7055</v>
      </c>
      <c r="CW773" s="34" t="s">
        <v>4226</v>
      </c>
      <c r="CX773" s="34" t="s">
        <v>4546</v>
      </c>
      <c r="CY773" s="34" t="s">
        <v>5455</v>
      </c>
      <c r="CZ773" s="34" t="s">
        <v>4560</v>
      </c>
      <c r="DA773" s="34" t="s">
        <v>4560</v>
      </c>
      <c r="DB773" s="34" t="s">
        <v>1046</v>
      </c>
      <c r="DC773" s="34" t="s">
        <v>5096</v>
      </c>
      <c r="DF773" s="34" t="s">
        <v>5992</v>
      </c>
    </row>
    <row r="774" spans="1:110">
      <c r="A774" s="34" t="s">
        <v>7054</v>
      </c>
      <c r="B774" s="34" t="s">
        <v>4609</v>
      </c>
      <c r="C774" s="34">
        <v>69</v>
      </c>
      <c r="D774" s="34" t="s">
        <v>440</v>
      </c>
      <c r="E774" s="34" t="s">
        <v>4881</v>
      </c>
      <c r="F774" s="34" t="s">
        <v>4170</v>
      </c>
      <c r="G774" s="34" t="s">
        <v>4881</v>
      </c>
      <c r="H774" s="34" t="s">
        <v>4170</v>
      </c>
      <c r="I774" s="34" t="s">
        <v>4170</v>
      </c>
      <c r="J774" s="34" t="s">
        <v>4170</v>
      </c>
      <c r="K774" s="34" t="s">
        <v>4170</v>
      </c>
      <c r="L774" s="34" t="s">
        <v>4170</v>
      </c>
      <c r="M774" s="34" t="s">
        <v>1041</v>
      </c>
      <c r="N774" s="34" t="s">
        <v>3155</v>
      </c>
      <c r="O774" s="34" t="s">
        <v>4881</v>
      </c>
      <c r="P774" s="34" t="s">
        <v>4170</v>
      </c>
      <c r="Q774" s="34" t="s">
        <v>4170</v>
      </c>
      <c r="R774" s="34" t="s">
        <v>4170</v>
      </c>
      <c r="S774" s="34" t="s">
        <v>4170</v>
      </c>
      <c r="T774" s="34" t="s">
        <v>4170</v>
      </c>
      <c r="U774" s="34" t="s">
        <v>4170</v>
      </c>
      <c r="V774" s="34" t="s">
        <v>4170</v>
      </c>
      <c r="W774" s="34" t="s">
        <v>4170</v>
      </c>
      <c r="X774" s="34" t="s">
        <v>4170</v>
      </c>
      <c r="Y774" s="34" t="s">
        <v>4170</v>
      </c>
      <c r="Z774" s="34" t="s">
        <v>4170</v>
      </c>
      <c r="AB774" s="34" t="s">
        <v>3187</v>
      </c>
      <c r="AD774" s="34" t="s">
        <v>3238</v>
      </c>
      <c r="AG774" s="34" t="s">
        <v>3312</v>
      </c>
      <c r="AH774" s="34" t="s">
        <v>1044</v>
      </c>
      <c r="AI774" s="34" t="s">
        <v>1044</v>
      </c>
      <c r="AJ774" s="34" t="s">
        <v>1044</v>
      </c>
      <c r="AK774" s="34" t="s">
        <v>1044</v>
      </c>
      <c r="AM774" s="34" t="s">
        <v>1044</v>
      </c>
      <c r="AN774" s="34" t="s">
        <v>3312</v>
      </c>
      <c r="AP774" s="34" t="s">
        <v>1044</v>
      </c>
      <c r="AY774" s="34" t="s">
        <v>3487</v>
      </c>
      <c r="BA774" s="34" t="s">
        <v>1044</v>
      </c>
      <c r="BB774" s="34" t="s">
        <v>7776</v>
      </c>
      <c r="BC774" s="34" t="s">
        <v>4881</v>
      </c>
      <c r="BD774" s="34" t="s">
        <v>4881</v>
      </c>
      <c r="BE774" s="34" t="s">
        <v>4170</v>
      </c>
      <c r="BF774" s="34" t="s">
        <v>4170</v>
      </c>
      <c r="BG774" s="34" t="s">
        <v>4170</v>
      </c>
      <c r="BH774" s="34" t="s">
        <v>4170</v>
      </c>
      <c r="BI774" s="34" t="s">
        <v>4170</v>
      </c>
      <c r="BJ774" s="34" t="s">
        <v>4170</v>
      </c>
      <c r="BK774" s="34" t="s">
        <v>3561</v>
      </c>
      <c r="BL774" s="34" t="s">
        <v>3561</v>
      </c>
      <c r="BQ774" s="34" t="s">
        <v>1044</v>
      </c>
      <c r="BR774" s="34" t="s">
        <v>1041</v>
      </c>
      <c r="BS774" s="34" t="s">
        <v>1044</v>
      </c>
      <c r="CR774" s="34" t="s">
        <v>3657</v>
      </c>
      <c r="CU774" s="34" t="s">
        <v>8462</v>
      </c>
      <c r="CV774" s="34" t="s">
        <v>7055</v>
      </c>
      <c r="CW774" s="34" t="s">
        <v>4226</v>
      </c>
      <c r="CX774" s="34" t="s">
        <v>4546</v>
      </c>
      <c r="CY774" s="34" t="s">
        <v>5449</v>
      </c>
      <c r="DA774" s="34" t="s">
        <v>4560</v>
      </c>
      <c r="DB774" s="34" t="s">
        <v>1046</v>
      </c>
      <c r="DC774" s="34" t="s">
        <v>5096</v>
      </c>
      <c r="DF774" s="34" t="s">
        <v>5992</v>
      </c>
    </row>
    <row r="775" spans="1:110">
      <c r="A775" s="34" t="s">
        <v>7056</v>
      </c>
      <c r="B775" s="34" t="s">
        <v>4881</v>
      </c>
      <c r="C775" s="34">
        <v>46</v>
      </c>
      <c r="D775" s="34" t="s">
        <v>440</v>
      </c>
      <c r="E775" s="34" t="s">
        <v>4881</v>
      </c>
      <c r="F775" s="34" t="s">
        <v>4170</v>
      </c>
      <c r="G775" s="34" t="s">
        <v>4881</v>
      </c>
      <c r="H775" s="34" t="s">
        <v>4170</v>
      </c>
      <c r="I775" s="34" t="s">
        <v>4170</v>
      </c>
      <c r="J775" s="34" t="s">
        <v>4170</v>
      </c>
      <c r="K775" s="34" t="s">
        <v>4170</v>
      </c>
      <c r="L775" s="34" t="s">
        <v>4881</v>
      </c>
      <c r="M775" s="34" t="s">
        <v>1041</v>
      </c>
      <c r="N775" s="34" t="s">
        <v>3155</v>
      </c>
      <c r="O775" s="34" t="s">
        <v>4881</v>
      </c>
      <c r="P775" s="34" t="s">
        <v>4170</v>
      </c>
      <c r="Q775" s="34" t="s">
        <v>4170</v>
      </c>
      <c r="R775" s="34" t="s">
        <v>4170</v>
      </c>
      <c r="S775" s="34" t="s">
        <v>4170</v>
      </c>
      <c r="T775" s="34" t="s">
        <v>4170</v>
      </c>
      <c r="U775" s="34" t="s">
        <v>4170</v>
      </c>
      <c r="V775" s="34" t="s">
        <v>4170</v>
      </c>
      <c r="W775" s="34" t="s">
        <v>4170</v>
      </c>
      <c r="X775" s="34" t="s">
        <v>4170</v>
      </c>
      <c r="Y775" s="34" t="s">
        <v>4170</v>
      </c>
      <c r="Z775" s="34" t="s">
        <v>4170</v>
      </c>
      <c r="AB775" s="34" t="s">
        <v>3187</v>
      </c>
      <c r="AD775" s="34" t="s">
        <v>3244</v>
      </c>
      <c r="AG775" s="34" t="s">
        <v>3309</v>
      </c>
      <c r="AH775" s="34" t="s">
        <v>1044</v>
      </c>
      <c r="AI775" s="34" t="s">
        <v>1044</v>
      </c>
      <c r="AJ775" s="34" t="s">
        <v>1044</v>
      </c>
      <c r="AK775" s="34" t="s">
        <v>1044</v>
      </c>
      <c r="AM775" s="34" t="s">
        <v>1044</v>
      </c>
      <c r="AN775" s="34" t="s">
        <v>3335</v>
      </c>
      <c r="AP775" s="34" t="s">
        <v>1044</v>
      </c>
      <c r="AY775" s="34" t="s">
        <v>3529</v>
      </c>
      <c r="BA775" s="34" t="s">
        <v>1044</v>
      </c>
      <c r="BB775" s="34" t="s">
        <v>3557</v>
      </c>
      <c r="BC775" s="34" t="s">
        <v>4170</v>
      </c>
      <c r="BD775" s="34" t="s">
        <v>4170</v>
      </c>
      <c r="BE775" s="34" t="s">
        <v>4170</v>
      </c>
      <c r="BF775" s="34" t="s">
        <v>4170</v>
      </c>
      <c r="BG775" s="34" t="s">
        <v>4170</v>
      </c>
      <c r="BH775" s="34" t="s">
        <v>4170</v>
      </c>
      <c r="BI775" s="34" t="s">
        <v>4881</v>
      </c>
      <c r="BJ775" s="34" t="s">
        <v>4170</v>
      </c>
      <c r="BR775" s="34" t="s">
        <v>1044</v>
      </c>
      <c r="BS775" s="34" t="s">
        <v>1044</v>
      </c>
      <c r="CR775" s="34" t="s">
        <v>3657</v>
      </c>
      <c r="CU775" s="34" t="s">
        <v>8463</v>
      </c>
      <c r="CV775" s="34" t="s">
        <v>7057</v>
      </c>
      <c r="CW775" s="34" t="s">
        <v>4226</v>
      </c>
      <c r="CX775" s="34" t="s">
        <v>4542</v>
      </c>
      <c r="CY775" s="34" t="s">
        <v>5447</v>
      </c>
      <c r="CZ775" s="34" t="s">
        <v>4560</v>
      </c>
      <c r="DA775" s="34" t="s">
        <v>4560</v>
      </c>
      <c r="DC775" s="34" t="s">
        <v>5096</v>
      </c>
      <c r="DF775" s="34" t="s">
        <v>5992</v>
      </c>
    </row>
    <row r="776" spans="1:110">
      <c r="A776" s="34" t="s">
        <v>7056</v>
      </c>
      <c r="B776" s="34" t="s">
        <v>4609</v>
      </c>
      <c r="C776" s="34">
        <v>7</v>
      </c>
      <c r="D776" s="34" t="s">
        <v>440</v>
      </c>
      <c r="E776" s="34" t="s">
        <v>4881</v>
      </c>
      <c r="F776" s="34" t="s">
        <v>4170</v>
      </c>
      <c r="G776" s="34" t="s">
        <v>4170</v>
      </c>
      <c r="H776" s="34" t="s">
        <v>4170</v>
      </c>
      <c r="I776" s="34" t="s">
        <v>4881</v>
      </c>
      <c r="J776" s="34" t="s">
        <v>4170</v>
      </c>
      <c r="K776" s="34" t="s">
        <v>4170</v>
      </c>
      <c r="L776" s="34" t="s">
        <v>4170</v>
      </c>
      <c r="N776" s="34" t="s">
        <v>3155</v>
      </c>
      <c r="O776" s="34" t="s">
        <v>4881</v>
      </c>
      <c r="P776" s="34" t="s">
        <v>4170</v>
      </c>
      <c r="Q776" s="34" t="s">
        <v>4170</v>
      </c>
      <c r="R776" s="34" t="s">
        <v>4170</v>
      </c>
      <c r="S776" s="34" t="s">
        <v>4170</v>
      </c>
      <c r="T776" s="34" t="s">
        <v>4170</v>
      </c>
      <c r="U776" s="34" t="s">
        <v>4170</v>
      </c>
      <c r="V776" s="34" t="s">
        <v>4170</v>
      </c>
      <c r="W776" s="34" t="s">
        <v>4170</v>
      </c>
      <c r="X776" s="34" t="s">
        <v>4170</v>
      </c>
      <c r="Y776" s="34" t="s">
        <v>4170</v>
      </c>
      <c r="Z776" s="34" t="s">
        <v>4170</v>
      </c>
      <c r="AB776" s="34" t="s">
        <v>3187</v>
      </c>
      <c r="AE776" s="34" t="s">
        <v>3259</v>
      </c>
      <c r="BB776" s="34" t="s">
        <v>3557</v>
      </c>
      <c r="BC776" s="34" t="s">
        <v>4170</v>
      </c>
      <c r="BD776" s="34" t="s">
        <v>4170</v>
      </c>
      <c r="BE776" s="34" t="s">
        <v>4170</v>
      </c>
      <c r="BF776" s="34" t="s">
        <v>4170</v>
      </c>
      <c r="BG776" s="34" t="s">
        <v>4170</v>
      </c>
      <c r="BH776" s="34" t="s">
        <v>4170</v>
      </c>
      <c r="BI776" s="34" t="s">
        <v>4881</v>
      </c>
      <c r="BJ776" s="34" t="s">
        <v>4170</v>
      </c>
      <c r="BR776" s="34" t="s">
        <v>1044</v>
      </c>
      <c r="BS776" s="34" t="s">
        <v>1044</v>
      </c>
      <c r="CR776" s="34" t="s">
        <v>3657</v>
      </c>
      <c r="CU776" s="34" t="s">
        <v>8464</v>
      </c>
      <c r="CV776" s="34" t="s">
        <v>7057</v>
      </c>
      <c r="CW776" s="34" t="s">
        <v>4226</v>
      </c>
      <c r="CX776" s="34" t="s">
        <v>4619</v>
      </c>
      <c r="CY776" s="34" t="s">
        <v>5448</v>
      </c>
      <c r="DC776" s="34" t="s">
        <v>5096</v>
      </c>
      <c r="DE776" s="34" t="s">
        <v>4649</v>
      </c>
      <c r="DF776" s="34" t="s">
        <v>5992</v>
      </c>
    </row>
    <row r="777" spans="1:110">
      <c r="A777" s="34" t="s">
        <v>7056</v>
      </c>
      <c r="B777" s="34" t="s">
        <v>4848</v>
      </c>
      <c r="C777" s="34">
        <v>79</v>
      </c>
      <c r="D777" s="34" t="s">
        <v>440</v>
      </c>
      <c r="E777" s="34" t="s">
        <v>4881</v>
      </c>
      <c r="F777" s="34" t="s">
        <v>4170</v>
      </c>
      <c r="G777" s="34" t="s">
        <v>4881</v>
      </c>
      <c r="H777" s="34" t="s">
        <v>4170</v>
      </c>
      <c r="I777" s="34" t="s">
        <v>4170</v>
      </c>
      <c r="J777" s="34" t="s">
        <v>4170</v>
      </c>
      <c r="K777" s="34" t="s">
        <v>4170</v>
      </c>
      <c r="L777" s="34" t="s">
        <v>4170</v>
      </c>
      <c r="M777" s="34" t="s">
        <v>1041</v>
      </c>
      <c r="N777" s="34" t="s">
        <v>3155</v>
      </c>
      <c r="O777" s="34" t="s">
        <v>4881</v>
      </c>
      <c r="P777" s="34" t="s">
        <v>4170</v>
      </c>
      <c r="Q777" s="34" t="s">
        <v>4170</v>
      </c>
      <c r="R777" s="34" t="s">
        <v>4170</v>
      </c>
      <c r="S777" s="34" t="s">
        <v>4170</v>
      </c>
      <c r="T777" s="34" t="s">
        <v>4170</v>
      </c>
      <c r="U777" s="34" t="s">
        <v>4170</v>
      </c>
      <c r="V777" s="34" t="s">
        <v>4170</v>
      </c>
      <c r="W777" s="34" t="s">
        <v>4170</v>
      </c>
      <c r="X777" s="34" t="s">
        <v>4170</v>
      </c>
      <c r="Y777" s="34" t="s">
        <v>4170</v>
      </c>
      <c r="Z777" s="34" t="s">
        <v>4170</v>
      </c>
      <c r="AB777" s="34" t="s">
        <v>3187</v>
      </c>
      <c r="AD777" s="34" t="s">
        <v>3238</v>
      </c>
      <c r="AG777" s="34" t="s">
        <v>3312</v>
      </c>
      <c r="AH777" s="34" t="s">
        <v>1044</v>
      </c>
      <c r="AI777" s="34" t="s">
        <v>1044</v>
      </c>
      <c r="AJ777" s="34" t="s">
        <v>1044</v>
      </c>
      <c r="AK777" s="34" t="s">
        <v>1044</v>
      </c>
      <c r="AM777" s="34" t="s">
        <v>1044</v>
      </c>
      <c r="AN777" s="34" t="s">
        <v>3312</v>
      </c>
      <c r="AP777" s="34" t="s">
        <v>1044</v>
      </c>
      <c r="AY777" s="34" t="s">
        <v>3487</v>
      </c>
      <c r="BA777" s="34" t="s">
        <v>1044</v>
      </c>
      <c r="BB777" s="34" t="s">
        <v>3545</v>
      </c>
      <c r="BC777" s="34" t="s">
        <v>4170</v>
      </c>
      <c r="BD777" s="34" t="s">
        <v>4170</v>
      </c>
      <c r="BE777" s="34" t="s">
        <v>4881</v>
      </c>
      <c r="BF777" s="34" t="s">
        <v>4170</v>
      </c>
      <c r="BG777" s="34" t="s">
        <v>4170</v>
      </c>
      <c r="BH777" s="34" t="s">
        <v>4170</v>
      </c>
      <c r="BI777" s="34" t="s">
        <v>4170</v>
      </c>
      <c r="BJ777" s="34" t="s">
        <v>4170</v>
      </c>
      <c r="BM777" s="34" t="s">
        <v>3561</v>
      </c>
      <c r="BQ777" s="34" t="s">
        <v>1044</v>
      </c>
      <c r="BR777" s="34" t="s">
        <v>1041</v>
      </c>
      <c r="BS777" s="34" t="s">
        <v>1041</v>
      </c>
      <c r="BT777" s="34" t="s">
        <v>1041</v>
      </c>
      <c r="BW777" s="34" t="s">
        <v>1041</v>
      </c>
      <c r="CQ777" s="34" t="s">
        <v>3645</v>
      </c>
      <c r="CR777" s="34" t="s">
        <v>3657</v>
      </c>
      <c r="CU777" s="34" t="s">
        <v>8465</v>
      </c>
      <c r="CV777" s="34" t="s">
        <v>7057</v>
      </c>
      <c r="CW777" s="34" t="s">
        <v>4226</v>
      </c>
      <c r="CX777" s="34" t="s">
        <v>4546</v>
      </c>
      <c r="CY777" s="34" t="s">
        <v>5449</v>
      </c>
      <c r="DA777" s="34" t="s">
        <v>4560</v>
      </c>
      <c r="DB777" s="34" t="s">
        <v>1046</v>
      </c>
      <c r="DC777" s="34" t="s">
        <v>5096</v>
      </c>
      <c r="DF777" s="34" t="s">
        <v>5992</v>
      </c>
    </row>
    <row r="778" spans="1:110">
      <c r="A778" s="34" t="s">
        <v>7056</v>
      </c>
      <c r="B778" s="34" t="s">
        <v>4626</v>
      </c>
      <c r="C778" s="34">
        <v>47</v>
      </c>
      <c r="D778" s="34" t="s">
        <v>442</v>
      </c>
      <c r="E778" s="34" t="s">
        <v>4170</v>
      </c>
      <c r="F778" s="34" t="s">
        <v>4881</v>
      </c>
      <c r="G778" s="34" t="s">
        <v>4170</v>
      </c>
      <c r="H778" s="34" t="s">
        <v>4881</v>
      </c>
      <c r="I778" s="34" t="s">
        <v>4170</v>
      </c>
      <c r="J778" s="34" t="s">
        <v>4170</v>
      </c>
      <c r="K778" s="34" t="s">
        <v>4170</v>
      </c>
      <c r="L778" s="34" t="s">
        <v>4170</v>
      </c>
      <c r="M778" s="34" t="s">
        <v>1041</v>
      </c>
      <c r="N778" s="34" t="s">
        <v>3155</v>
      </c>
      <c r="O778" s="34" t="s">
        <v>4881</v>
      </c>
      <c r="P778" s="34" t="s">
        <v>4170</v>
      </c>
      <c r="Q778" s="34" t="s">
        <v>4170</v>
      </c>
      <c r="R778" s="34" t="s">
        <v>4170</v>
      </c>
      <c r="S778" s="34" t="s">
        <v>4170</v>
      </c>
      <c r="T778" s="34" t="s">
        <v>4170</v>
      </c>
      <c r="U778" s="34" t="s">
        <v>4170</v>
      </c>
      <c r="V778" s="34" t="s">
        <v>4170</v>
      </c>
      <c r="W778" s="34" t="s">
        <v>4170</v>
      </c>
      <c r="X778" s="34" t="s">
        <v>4170</v>
      </c>
      <c r="Y778" s="34" t="s">
        <v>4170</v>
      </c>
      <c r="Z778" s="34" t="s">
        <v>4170</v>
      </c>
      <c r="AB778" s="34" t="s">
        <v>3187</v>
      </c>
      <c r="AD778" s="34" t="s">
        <v>3238</v>
      </c>
      <c r="AG778" s="34" t="s">
        <v>3291</v>
      </c>
      <c r="AH778" s="34" t="s">
        <v>1041</v>
      </c>
      <c r="AI778" s="34" t="s">
        <v>1044</v>
      </c>
      <c r="AJ778" s="34" t="s">
        <v>1044</v>
      </c>
      <c r="AQ778" s="34" t="s">
        <v>3364</v>
      </c>
      <c r="AS778" s="34" t="s">
        <v>3415</v>
      </c>
      <c r="AU778" s="34" t="s">
        <v>3435</v>
      </c>
      <c r="AV778" s="34" t="s">
        <v>154</v>
      </c>
      <c r="AW778" s="34" t="s">
        <v>3452</v>
      </c>
      <c r="AX778" s="34" t="s">
        <v>3476</v>
      </c>
      <c r="AY778" s="34" t="s">
        <v>3487</v>
      </c>
      <c r="BB778" s="34" t="s">
        <v>3557</v>
      </c>
      <c r="BC778" s="34" t="s">
        <v>4170</v>
      </c>
      <c r="BD778" s="34" t="s">
        <v>4170</v>
      </c>
      <c r="BE778" s="34" t="s">
        <v>4170</v>
      </c>
      <c r="BF778" s="34" t="s">
        <v>4170</v>
      </c>
      <c r="BG778" s="34" t="s">
        <v>4170</v>
      </c>
      <c r="BH778" s="34" t="s">
        <v>4170</v>
      </c>
      <c r="BI778" s="34" t="s">
        <v>4881</v>
      </c>
      <c r="BJ778" s="34" t="s">
        <v>4170</v>
      </c>
      <c r="BR778" s="34" t="s">
        <v>1044</v>
      </c>
      <c r="BS778" s="34" t="s">
        <v>1044</v>
      </c>
      <c r="CR778" s="34" t="s">
        <v>3654</v>
      </c>
      <c r="CU778" s="34" t="s">
        <v>8466</v>
      </c>
      <c r="CV778" s="34" t="s">
        <v>7057</v>
      </c>
      <c r="CW778" s="34" t="s">
        <v>4226</v>
      </c>
      <c r="CX778" s="34" t="s">
        <v>4542</v>
      </c>
      <c r="CY778" s="34" t="s">
        <v>5453</v>
      </c>
      <c r="DA778" s="34" t="s">
        <v>4556</v>
      </c>
      <c r="DC778" s="34" t="s">
        <v>5096</v>
      </c>
      <c r="DF778" s="34" t="s">
        <v>5992</v>
      </c>
    </row>
    <row r="779" spans="1:110">
      <c r="A779" s="34" t="s">
        <v>7058</v>
      </c>
      <c r="B779" s="34" t="s">
        <v>4881</v>
      </c>
      <c r="C779" s="34">
        <v>76</v>
      </c>
      <c r="D779" s="34" t="s">
        <v>440</v>
      </c>
      <c r="E779" s="34" t="s">
        <v>4881</v>
      </c>
      <c r="F779" s="34" t="s">
        <v>4170</v>
      </c>
      <c r="G779" s="34" t="s">
        <v>4881</v>
      </c>
      <c r="H779" s="34" t="s">
        <v>4170</v>
      </c>
      <c r="I779" s="34" t="s">
        <v>4170</v>
      </c>
      <c r="J779" s="34" t="s">
        <v>4170</v>
      </c>
      <c r="K779" s="34" t="s">
        <v>4170</v>
      </c>
      <c r="L779" s="34" t="s">
        <v>4170</v>
      </c>
      <c r="M779" s="34" t="s">
        <v>1041</v>
      </c>
      <c r="N779" s="34" t="s">
        <v>3155</v>
      </c>
      <c r="O779" s="34" t="s">
        <v>4881</v>
      </c>
      <c r="P779" s="34" t="s">
        <v>4170</v>
      </c>
      <c r="Q779" s="34" t="s">
        <v>4170</v>
      </c>
      <c r="R779" s="34" t="s">
        <v>4170</v>
      </c>
      <c r="S779" s="34" t="s">
        <v>4170</v>
      </c>
      <c r="T779" s="34" t="s">
        <v>4170</v>
      </c>
      <c r="U779" s="34" t="s">
        <v>4170</v>
      </c>
      <c r="V779" s="34" t="s">
        <v>4170</v>
      </c>
      <c r="W779" s="34" t="s">
        <v>4170</v>
      </c>
      <c r="X779" s="34" t="s">
        <v>4170</v>
      </c>
      <c r="Y779" s="34" t="s">
        <v>4170</v>
      </c>
      <c r="Z779" s="34" t="s">
        <v>4170</v>
      </c>
      <c r="AB779" s="34" t="s">
        <v>3187</v>
      </c>
      <c r="AD779" s="34" t="s">
        <v>3238</v>
      </c>
      <c r="AG779" s="34" t="s">
        <v>3312</v>
      </c>
      <c r="AH779" s="34" t="s">
        <v>1044</v>
      </c>
      <c r="AI779" s="34" t="s">
        <v>1044</v>
      </c>
      <c r="AJ779" s="34" t="s">
        <v>1044</v>
      </c>
      <c r="AK779" s="34" t="s">
        <v>1044</v>
      </c>
      <c r="AM779" s="34" t="s">
        <v>1044</v>
      </c>
      <c r="AN779" s="34" t="s">
        <v>3312</v>
      </c>
      <c r="AP779" s="34" t="s">
        <v>1044</v>
      </c>
      <c r="AY779" s="34" t="s">
        <v>3487</v>
      </c>
      <c r="BA779" s="34" t="s">
        <v>1044</v>
      </c>
      <c r="BB779" s="34" t="s">
        <v>3542</v>
      </c>
      <c r="BC779" s="34" t="s">
        <v>4170</v>
      </c>
      <c r="BD779" s="34" t="s">
        <v>4881</v>
      </c>
      <c r="BE779" s="34" t="s">
        <v>4170</v>
      </c>
      <c r="BF779" s="34" t="s">
        <v>4170</v>
      </c>
      <c r="BG779" s="34" t="s">
        <v>4170</v>
      </c>
      <c r="BH779" s="34" t="s">
        <v>4170</v>
      </c>
      <c r="BI779" s="34" t="s">
        <v>4170</v>
      </c>
      <c r="BJ779" s="34" t="s">
        <v>4170</v>
      </c>
      <c r="BL779" s="34" t="s">
        <v>3561</v>
      </c>
      <c r="BQ779" s="34" t="s">
        <v>1044</v>
      </c>
      <c r="BR779" s="34" t="s">
        <v>1041</v>
      </c>
      <c r="BS779" s="34" t="s">
        <v>1041</v>
      </c>
      <c r="BT779" s="34" t="s">
        <v>1041</v>
      </c>
      <c r="BW779" s="34" t="s">
        <v>1041</v>
      </c>
      <c r="CQ779" s="34" t="s">
        <v>3645</v>
      </c>
      <c r="CR779" s="34" t="s">
        <v>3657</v>
      </c>
      <c r="CU779" s="34" t="s">
        <v>8467</v>
      </c>
      <c r="CV779" s="34" t="s">
        <v>7059</v>
      </c>
      <c r="CW779" s="34" t="s">
        <v>4226</v>
      </c>
      <c r="CX779" s="34" t="s">
        <v>4546</v>
      </c>
      <c r="CY779" s="34" t="s">
        <v>5449</v>
      </c>
      <c r="CZ779" s="34" t="s">
        <v>4560</v>
      </c>
      <c r="DA779" s="34" t="s">
        <v>4560</v>
      </c>
      <c r="DB779" s="34" t="s">
        <v>1046</v>
      </c>
      <c r="DC779" s="34" t="s">
        <v>5096</v>
      </c>
      <c r="DF779" s="34" t="s">
        <v>5992</v>
      </c>
    </row>
    <row r="780" spans="1:110">
      <c r="A780" s="34" t="s">
        <v>7060</v>
      </c>
      <c r="B780" s="34" t="s">
        <v>4881</v>
      </c>
      <c r="C780" s="34">
        <v>40</v>
      </c>
      <c r="D780" s="34" t="s">
        <v>440</v>
      </c>
      <c r="E780" s="34" t="s">
        <v>4881</v>
      </c>
      <c r="F780" s="34" t="s">
        <v>4170</v>
      </c>
      <c r="G780" s="34" t="s">
        <v>4881</v>
      </c>
      <c r="H780" s="34" t="s">
        <v>4170</v>
      </c>
      <c r="I780" s="34" t="s">
        <v>4170</v>
      </c>
      <c r="J780" s="34" t="s">
        <v>4170</v>
      </c>
      <c r="K780" s="34" t="s">
        <v>4170</v>
      </c>
      <c r="L780" s="34" t="s">
        <v>4881</v>
      </c>
      <c r="M780" s="34" t="s">
        <v>1041</v>
      </c>
      <c r="N780" s="34" t="s">
        <v>3155</v>
      </c>
      <c r="O780" s="34" t="s">
        <v>4881</v>
      </c>
      <c r="P780" s="34" t="s">
        <v>4170</v>
      </c>
      <c r="Q780" s="34" t="s">
        <v>4170</v>
      </c>
      <c r="R780" s="34" t="s">
        <v>4170</v>
      </c>
      <c r="S780" s="34" t="s">
        <v>4170</v>
      </c>
      <c r="T780" s="34" t="s">
        <v>4170</v>
      </c>
      <c r="U780" s="34" t="s">
        <v>4170</v>
      </c>
      <c r="V780" s="34" t="s">
        <v>4170</v>
      </c>
      <c r="W780" s="34" t="s">
        <v>4170</v>
      </c>
      <c r="X780" s="34" t="s">
        <v>4170</v>
      </c>
      <c r="Y780" s="34" t="s">
        <v>4170</v>
      </c>
      <c r="Z780" s="34" t="s">
        <v>4170</v>
      </c>
      <c r="AB780" s="34" t="s">
        <v>3187</v>
      </c>
      <c r="AD780" s="34" t="s">
        <v>3241</v>
      </c>
      <c r="AG780" s="34" t="s">
        <v>3309</v>
      </c>
      <c r="AH780" s="34" t="s">
        <v>1044</v>
      </c>
      <c r="AI780" s="34" t="s">
        <v>1044</v>
      </c>
      <c r="AJ780" s="34" t="s">
        <v>1044</v>
      </c>
      <c r="AK780" s="34" t="s">
        <v>1044</v>
      </c>
      <c r="AM780" s="34" t="s">
        <v>1044</v>
      </c>
      <c r="AN780" s="34" t="s">
        <v>3335</v>
      </c>
      <c r="AP780" s="34" t="s">
        <v>1044</v>
      </c>
      <c r="AY780" s="34" t="s">
        <v>3487</v>
      </c>
      <c r="BA780" s="34" t="s">
        <v>1044</v>
      </c>
      <c r="BB780" s="34" t="s">
        <v>3557</v>
      </c>
      <c r="BC780" s="34" t="s">
        <v>4170</v>
      </c>
      <c r="BD780" s="34" t="s">
        <v>4170</v>
      </c>
      <c r="BE780" s="34" t="s">
        <v>4170</v>
      </c>
      <c r="BF780" s="34" t="s">
        <v>4170</v>
      </c>
      <c r="BG780" s="34" t="s">
        <v>4170</v>
      </c>
      <c r="BH780" s="34" t="s">
        <v>4170</v>
      </c>
      <c r="BI780" s="34" t="s">
        <v>4881</v>
      </c>
      <c r="BJ780" s="34" t="s">
        <v>4170</v>
      </c>
      <c r="BR780" s="34" t="s">
        <v>1044</v>
      </c>
      <c r="BS780" s="34" t="s">
        <v>1041</v>
      </c>
      <c r="BT780" s="34" t="s">
        <v>1041</v>
      </c>
      <c r="BW780" s="34" t="s">
        <v>1041</v>
      </c>
      <c r="CQ780" s="34" t="s">
        <v>3645</v>
      </c>
      <c r="CR780" s="34" t="s">
        <v>3657</v>
      </c>
      <c r="CU780" s="34" t="s">
        <v>8468</v>
      </c>
      <c r="CV780" s="34" t="s">
        <v>7061</v>
      </c>
      <c r="CW780" s="34" t="s">
        <v>4226</v>
      </c>
      <c r="CX780" s="34" t="s">
        <v>4542</v>
      </c>
      <c r="CY780" s="34" t="s">
        <v>5447</v>
      </c>
      <c r="CZ780" s="34" t="s">
        <v>4560</v>
      </c>
      <c r="DA780" s="34" t="s">
        <v>4560</v>
      </c>
      <c r="DC780" s="34" t="s">
        <v>5096</v>
      </c>
    </row>
    <row r="781" spans="1:110">
      <c r="A781" s="34" t="s">
        <v>7060</v>
      </c>
      <c r="B781" s="34" t="s">
        <v>4609</v>
      </c>
      <c r="C781" s="34">
        <v>0</v>
      </c>
      <c r="D781" s="34" t="s">
        <v>440</v>
      </c>
      <c r="E781" s="34" t="s">
        <v>4881</v>
      </c>
      <c r="F781" s="34" t="s">
        <v>4170</v>
      </c>
      <c r="G781" s="34" t="s">
        <v>4170</v>
      </c>
      <c r="H781" s="34" t="s">
        <v>4170</v>
      </c>
      <c r="I781" s="34" t="s">
        <v>4881</v>
      </c>
      <c r="J781" s="34" t="s">
        <v>4170</v>
      </c>
      <c r="K781" s="34" t="s">
        <v>4170</v>
      </c>
      <c r="L781" s="34" t="s">
        <v>4170</v>
      </c>
      <c r="N781" s="34" t="s">
        <v>3155</v>
      </c>
      <c r="O781" s="34" t="s">
        <v>4881</v>
      </c>
      <c r="P781" s="34" t="s">
        <v>4170</v>
      </c>
      <c r="Q781" s="34" t="s">
        <v>4170</v>
      </c>
      <c r="R781" s="34" t="s">
        <v>4170</v>
      </c>
      <c r="S781" s="34" t="s">
        <v>4170</v>
      </c>
      <c r="T781" s="34" t="s">
        <v>4170</v>
      </c>
      <c r="U781" s="34" t="s">
        <v>4170</v>
      </c>
      <c r="V781" s="34" t="s">
        <v>4170</v>
      </c>
      <c r="W781" s="34" t="s">
        <v>4170</v>
      </c>
      <c r="X781" s="34" t="s">
        <v>4170</v>
      </c>
      <c r="Y781" s="34" t="s">
        <v>4170</v>
      </c>
      <c r="Z781" s="34" t="s">
        <v>4170</v>
      </c>
      <c r="AB781" s="34" t="s">
        <v>3187</v>
      </c>
      <c r="BR781" s="34" t="s">
        <v>1044</v>
      </c>
      <c r="BS781" s="34" t="s">
        <v>1044</v>
      </c>
      <c r="CR781" s="34" t="s">
        <v>3657</v>
      </c>
      <c r="CU781" s="34" t="s">
        <v>8469</v>
      </c>
      <c r="CV781" s="34" t="s">
        <v>7061</v>
      </c>
      <c r="CW781" s="34" t="s">
        <v>4226</v>
      </c>
      <c r="CX781" s="34" t="s">
        <v>4608</v>
      </c>
      <c r="CY781" s="34" t="s">
        <v>5444</v>
      </c>
    </row>
    <row r="782" spans="1:110">
      <c r="A782" s="34" t="s">
        <v>7060</v>
      </c>
      <c r="B782" s="34" t="s">
        <v>4848</v>
      </c>
      <c r="C782" s="34">
        <v>19</v>
      </c>
      <c r="D782" s="34" t="s">
        <v>440</v>
      </c>
      <c r="E782" s="34" t="s">
        <v>4881</v>
      </c>
      <c r="F782" s="34" t="s">
        <v>4170</v>
      </c>
      <c r="G782" s="34" t="s">
        <v>4881</v>
      </c>
      <c r="H782" s="34" t="s">
        <v>4170</v>
      </c>
      <c r="I782" s="34" t="s">
        <v>4170</v>
      </c>
      <c r="J782" s="34" t="s">
        <v>4170</v>
      </c>
      <c r="K782" s="34" t="s">
        <v>4170</v>
      </c>
      <c r="L782" s="34" t="s">
        <v>4881</v>
      </c>
      <c r="M782" s="34" t="s">
        <v>1044</v>
      </c>
      <c r="N782" s="34" t="s">
        <v>3155</v>
      </c>
      <c r="O782" s="34" t="s">
        <v>4881</v>
      </c>
      <c r="P782" s="34" t="s">
        <v>4170</v>
      </c>
      <c r="Q782" s="34" t="s">
        <v>4170</v>
      </c>
      <c r="R782" s="34" t="s">
        <v>4170</v>
      </c>
      <c r="S782" s="34" t="s">
        <v>4170</v>
      </c>
      <c r="T782" s="34" t="s">
        <v>4170</v>
      </c>
      <c r="U782" s="34" t="s">
        <v>4170</v>
      </c>
      <c r="V782" s="34" t="s">
        <v>4170</v>
      </c>
      <c r="W782" s="34" t="s">
        <v>4170</v>
      </c>
      <c r="X782" s="34" t="s">
        <v>4170</v>
      </c>
      <c r="Y782" s="34" t="s">
        <v>4170</v>
      </c>
      <c r="Z782" s="34" t="s">
        <v>4170</v>
      </c>
      <c r="AB782" s="34" t="s">
        <v>3187</v>
      </c>
      <c r="AD782" s="34" t="s">
        <v>3232</v>
      </c>
      <c r="AE782" s="34" t="s">
        <v>3268</v>
      </c>
      <c r="AG782" s="34" t="s">
        <v>3306</v>
      </c>
      <c r="AH782" s="34" t="s">
        <v>1044</v>
      </c>
      <c r="AI782" s="34" t="s">
        <v>1044</v>
      </c>
      <c r="AJ782" s="34" t="s">
        <v>1044</v>
      </c>
      <c r="AK782" s="34" t="s">
        <v>1044</v>
      </c>
      <c r="AM782" s="34" t="s">
        <v>1044</v>
      </c>
      <c r="AN782" s="34" t="s">
        <v>3341</v>
      </c>
      <c r="AP782" s="34" t="s">
        <v>1044</v>
      </c>
      <c r="AY782" s="34" t="s">
        <v>3487</v>
      </c>
      <c r="BA782" s="34" t="s">
        <v>1044</v>
      </c>
      <c r="BB782" s="34" t="s">
        <v>3557</v>
      </c>
      <c r="BC782" s="34" t="s">
        <v>4170</v>
      </c>
      <c r="BD782" s="34" t="s">
        <v>4170</v>
      </c>
      <c r="BE782" s="34" t="s">
        <v>4170</v>
      </c>
      <c r="BF782" s="34" t="s">
        <v>4170</v>
      </c>
      <c r="BG782" s="34" t="s">
        <v>4170</v>
      </c>
      <c r="BH782" s="34" t="s">
        <v>4170</v>
      </c>
      <c r="BI782" s="34" t="s">
        <v>4881</v>
      </c>
      <c r="BJ782" s="34" t="s">
        <v>4170</v>
      </c>
      <c r="BR782" s="34" t="s">
        <v>1044</v>
      </c>
      <c r="BS782" s="34" t="s">
        <v>1044</v>
      </c>
      <c r="CR782" s="34" t="s">
        <v>3657</v>
      </c>
      <c r="CU782" s="34" t="s">
        <v>8470</v>
      </c>
      <c r="CV782" s="34" t="s">
        <v>7061</v>
      </c>
      <c r="CW782" s="34" t="s">
        <v>4226</v>
      </c>
      <c r="CX782" s="34" t="s">
        <v>4539</v>
      </c>
      <c r="CY782" s="34" t="s">
        <v>5446</v>
      </c>
      <c r="DA782" s="34" t="s">
        <v>4560</v>
      </c>
      <c r="DC782" s="34" t="s">
        <v>5096</v>
      </c>
      <c r="DD782" s="34" t="s">
        <v>6185</v>
      </c>
    </row>
    <row r="783" spans="1:110">
      <c r="A783" s="34" t="s">
        <v>7060</v>
      </c>
      <c r="B783" s="34" t="s">
        <v>4626</v>
      </c>
      <c r="C783" s="34">
        <v>3</v>
      </c>
      <c r="D783" s="34" t="s">
        <v>440</v>
      </c>
      <c r="E783" s="34" t="s">
        <v>4881</v>
      </c>
      <c r="F783" s="34" t="s">
        <v>4170</v>
      </c>
      <c r="G783" s="34" t="s">
        <v>4170</v>
      </c>
      <c r="H783" s="34" t="s">
        <v>4170</v>
      </c>
      <c r="I783" s="34" t="s">
        <v>4881</v>
      </c>
      <c r="J783" s="34" t="s">
        <v>4170</v>
      </c>
      <c r="K783" s="34" t="s">
        <v>4170</v>
      </c>
      <c r="L783" s="34" t="s">
        <v>4170</v>
      </c>
      <c r="N783" s="34" t="s">
        <v>3155</v>
      </c>
      <c r="O783" s="34" t="s">
        <v>4881</v>
      </c>
      <c r="P783" s="34" t="s">
        <v>4170</v>
      </c>
      <c r="Q783" s="34" t="s">
        <v>4170</v>
      </c>
      <c r="R783" s="34" t="s">
        <v>4170</v>
      </c>
      <c r="S783" s="34" t="s">
        <v>4170</v>
      </c>
      <c r="T783" s="34" t="s">
        <v>4170</v>
      </c>
      <c r="U783" s="34" t="s">
        <v>4170</v>
      </c>
      <c r="V783" s="34" t="s">
        <v>4170</v>
      </c>
      <c r="W783" s="34" t="s">
        <v>4170</v>
      </c>
      <c r="X783" s="34" t="s">
        <v>4170</v>
      </c>
      <c r="Y783" s="34" t="s">
        <v>4170</v>
      </c>
      <c r="Z783" s="34" t="s">
        <v>4170</v>
      </c>
      <c r="AB783" s="34" t="s">
        <v>3187</v>
      </c>
      <c r="AE783" s="34" t="s">
        <v>3253</v>
      </c>
      <c r="BR783" s="34" t="s">
        <v>1044</v>
      </c>
      <c r="BS783" s="34" t="s">
        <v>1044</v>
      </c>
      <c r="CR783" s="34" t="s">
        <v>3657</v>
      </c>
      <c r="CU783" s="34" t="s">
        <v>8471</v>
      </c>
      <c r="CV783" s="34" t="s">
        <v>7061</v>
      </c>
      <c r="CW783" s="34" t="s">
        <v>4226</v>
      </c>
      <c r="CX783" s="34" t="s">
        <v>4608</v>
      </c>
      <c r="CY783" s="34" t="s">
        <v>5444</v>
      </c>
      <c r="DE783" s="34" t="s">
        <v>4650</v>
      </c>
    </row>
    <row r="784" spans="1:110">
      <c r="A784" s="34" t="s">
        <v>7060</v>
      </c>
      <c r="B784" s="34" t="s">
        <v>4628</v>
      </c>
      <c r="C784" s="34">
        <v>12</v>
      </c>
      <c r="D784" s="34" t="s">
        <v>440</v>
      </c>
      <c r="E784" s="34" t="s">
        <v>4881</v>
      </c>
      <c r="F784" s="34" t="s">
        <v>4170</v>
      </c>
      <c r="G784" s="34" t="s">
        <v>4170</v>
      </c>
      <c r="H784" s="34" t="s">
        <v>4170</v>
      </c>
      <c r="I784" s="34" t="s">
        <v>4881</v>
      </c>
      <c r="J784" s="34" t="s">
        <v>4170</v>
      </c>
      <c r="K784" s="34" t="s">
        <v>4170</v>
      </c>
      <c r="L784" s="34" t="s">
        <v>4881</v>
      </c>
      <c r="N784" s="34" t="s">
        <v>3155</v>
      </c>
      <c r="O784" s="34" t="s">
        <v>4881</v>
      </c>
      <c r="P784" s="34" t="s">
        <v>4170</v>
      </c>
      <c r="Q784" s="34" t="s">
        <v>4170</v>
      </c>
      <c r="R784" s="34" t="s">
        <v>4170</v>
      </c>
      <c r="S784" s="34" t="s">
        <v>4170</v>
      </c>
      <c r="T784" s="34" t="s">
        <v>4170</v>
      </c>
      <c r="U784" s="34" t="s">
        <v>4170</v>
      </c>
      <c r="V784" s="34" t="s">
        <v>4170</v>
      </c>
      <c r="W784" s="34" t="s">
        <v>4170</v>
      </c>
      <c r="X784" s="34" t="s">
        <v>4170</v>
      </c>
      <c r="Y784" s="34" t="s">
        <v>4170</v>
      </c>
      <c r="Z784" s="34" t="s">
        <v>4170</v>
      </c>
      <c r="AB784" s="34" t="s">
        <v>3187</v>
      </c>
      <c r="AE784" s="34" t="s">
        <v>3262</v>
      </c>
      <c r="BB784" s="34" t="s">
        <v>3557</v>
      </c>
      <c r="BC784" s="34" t="s">
        <v>4170</v>
      </c>
      <c r="BD784" s="34" t="s">
        <v>4170</v>
      </c>
      <c r="BE784" s="34" t="s">
        <v>4170</v>
      </c>
      <c r="BF784" s="34" t="s">
        <v>4170</v>
      </c>
      <c r="BG784" s="34" t="s">
        <v>4170</v>
      </c>
      <c r="BH784" s="34" t="s">
        <v>4170</v>
      </c>
      <c r="BI784" s="34" t="s">
        <v>4881</v>
      </c>
      <c r="BJ784" s="34" t="s">
        <v>4170</v>
      </c>
      <c r="BR784" s="34" t="s">
        <v>1044</v>
      </c>
      <c r="BS784" s="34" t="s">
        <v>1044</v>
      </c>
      <c r="CR784" s="34" t="s">
        <v>3657</v>
      </c>
      <c r="CU784" s="34" t="s">
        <v>8472</v>
      </c>
      <c r="CV784" s="34" t="s">
        <v>7061</v>
      </c>
      <c r="CW784" s="34" t="s">
        <v>4226</v>
      </c>
      <c r="CX784" s="34" t="s">
        <v>4611</v>
      </c>
      <c r="CY784" s="34" t="s">
        <v>5445</v>
      </c>
      <c r="DC784" s="34" t="s">
        <v>5096</v>
      </c>
      <c r="DE784" s="34" t="s">
        <v>4649</v>
      </c>
    </row>
    <row r="785" spans="1:110">
      <c r="A785" s="34" t="s">
        <v>7060</v>
      </c>
      <c r="B785" s="34" t="s">
        <v>5326</v>
      </c>
      <c r="C785" s="34">
        <v>41</v>
      </c>
      <c r="D785" s="34" t="s">
        <v>442</v>
      </c>
      <c r="E785" s="34" t="s">
        <v>4170</v>
      </c>
      <c r="F785" s="34" t="s">
        <v>4881</v>
      </c>
      <c r="G785" s="34" t="s">
        <v>4170</v>
      </c>
      <c r="H785" s="34" t="s">
        <v>4881</v>
      </c>
      <c r="I785" s="34" t="s">
        <v>4170</v>
      </c>
      <c r="J785" s="34" t="s">
        <v>4170</v>
      </c>
      <c r="K785" s="34" t="s">
        <v>4170</v>
      </c>
      <c r="L785" s="34" t="s">
        <v>4170</v>
      </c>
      <c r="M785" s="34" t="s">
        <v>1041</v>
      </c>
      <c r="N785" s="34" t="s">
        <v>3155</v>
      </c>
      <c r="O785" s="34" t="s">
        <v>4881</v>
      </c>
      <c r="P785" s="34" t="s">
        <v>4170</v>
      </c>
      <c r="Q785" s="34" t="s">
        <v>4170</v>
      </c>
      <c r="R785" s="34" t="s">
        <v>4170</v>
      </c>
      <c r="S785" s="34" t="s">
        <v>4170</v>
      </c>
      <c r="T785" s="34" t="s">
        <v>4170</v>
      </c>
      <c r="U785" s="34" t="s">
        <v>4170</v>
      </c>
      <c r="V785" s="34" t="s">
        <v>4170</v>
      </c>
      <c r="W785" s="34" t="s">
        <v>4170</v>
      </c>
      <c r="X785" s="34" t="s">
        <v>4170</v>
      </c>
      <c r="Y785" s="34" t="s">
        <v>4170</v>
      </c>
      <c r="Z785" s="34" t="s">
        <v>4170</v>
      </c>
      <c r="AB785" s="34" t="s">
        <v>3187</v>
      </c>
      <c r="AD785" s="34" t="s">
        <v>3244</v>
      </c>
      <c r="AG785" s="34" t="s">
        <v>3288</v>
      </c>
      <c r="AH785" s="34" t="s">
        <v>1044</v>
      </c>
      <c r="AI785" s="34" t="s">
        <v>1041</v>
      </c>
      <c r="AJ785" s="34" t="s">
        <v>1044</v>
      </c>
      <c r="AQ785" s="34" t="s">
        <v>3384</v>
      </c>
      <c r="AS785" s="34" t="s">
        <v>3409</v>
      </c>
      <c r="AU785" s="34" t="s">
        <v>3435</v>
      </c>
      <c r="AV785" s="34" t="s">
        <v>154</v>
      </c>
      <c r="AW785" s="34" t="s">
        <v>3464</v>
      </c>
      <c r="AX785" s="34" t="s">
        <v>3476</v>
      </c>
      <c r="AY785" s="34" t="s">
        <v>3487</v>
      </c>
      <c r="BB785" s="34" t="s">
        <v>3557</v>
      </c>
      <c r="BC785" s="34" t="s">
        <v>4170</v>
      </c>
      <c r="BD785" s="34" t="s">
        <v>4170</v>
      </c>
      <c r="BE785" s="34" t="s">
        <v>4170</v>
      </c>
      <c r="BF785" s="34" t="s">
        <v>4170</v>
      </c>
      <c r="BG785" s="34" t="s">
        <v>4170</v>
      </c>
      <c r="BH785" s="34" t="s">
        <v>4170</v>
      </c>
      <c r="BI785" s="34" t="s">
        <v>4881</v>
      </c>
      <c r="BJ785" s="34" t="s">
        <v>4170</v>
      </c>
      <c r="BR785" s="34" t="s">
        <v>1044</v>
      </c>
      <c r="BS785" s="34" t="s">
        <v>1044</v>
      </c>
      <c r="CR785" s="34" t="s">
        <v>3657</v>
      </c>
      <c r="CU785" s="34" t="s">
        <v>8473</v>
      </c>
      <c r="CV785" s="34" t="s">
        <v>7061</v>
      </c>
      <c r="CW785" s="34" t="s">
        <v>4226</v>
      </c>
      <c r="CX785" s="34" t="s">
        <v>4542</v>
      </c>
      <c r="CY785" s="34" t="s">
        <v>5453</v>
      </c>
      <c r="DA785" s="34" t="s">
        <v>4556</v>
      </c>
      <c r="DC785" s="34" t="s">
        <v>5096</v>
      </c>
    </row>
    <row r="786" spans="1:110">
      <c r="A786" s="34" t="s">
        <v>7062</v>
      </c>
      <c r="B786" s="34" t="s">
        <v>4881</v>
      </c>
      <c r="C786" s="34">
        <v>82</v>
      </c>
      <c r="D786" s="34" t="s">
        <v>440</v>
      </c>
      <c r="E786" s="34" t="s">
        <v>4881</v>
      </c>
      <c r="F786" s="34" t="s">
        <v>4170</v>
      </c>
      <c r="G786" s="34" t="s">
        <v>4881</v>
      </c>
      <c r="H786" s="34" t="s">
        <v>4170</v>
      </c>
      <c r="I786" s="34" t="s">
        <v>4170</v>
      </c>
      <c r="J786" s="34" t="s">
        <v>4170</v>
      </c>
      <c r="K786" s="34" t="s">
        <v>4170</v>
      </c>
      <c r="L786" s="34" t="s">
        <v>4170</v>
      </c>
      <c r="M786" s="34" t="s">
        <v>1041</v>
      </c>
      <c r="N786" s="34" t="s">
        <v>3155</v>
      </c>
      <c r="O786" s="34" t="s">
        <v>4881</v>
      </c>
      <c r="P786" s="34" t="s">
        <v>4170</v>
      </c>
      <c r="Q786" s="34" t="s">
        <v>4170</v>
      </c>
      <c r="R786" s="34" t="s">
        <v>4170</v>
      </c>
      <c r="S786" s="34" t="s">
        <v>4170</v>
      </c>
      <c r="T786" s="34" t="s">
        <v>4170</v>
      </c>
      <c r="U786" s="34" t="s">
        <v>4170</v>
      </c>
      <c r="V786" s="34" t="s">
        <v>4170</v>
      </c>
      <c r="W786" s="34" t="s">
        <v>4170</v>
      </c>
      <c r="X786" s="34" t="s">
        <v>4170</v>
      </c>
      <c r="Y786" s="34" t="s">
        <v>4170</v>
      </c>
      <c r="Z786" s="34" t="s">
        <v>4170</v>
      </c>
      <c r="AB786" s="34" t="s">
        <v>3187</v>
      </c>
      <c r="AD786" s="34" t="s">
        <v>3238</v>
      </c>
      <c r="AG786" s="34" t="s">
        <v>3312</v>
      </c>
      <c r="AH786" s="34" t="s">
        <v>1044</v>
      </c>
      <c r="AI786" s="34" t="s">
        <v>1044</v>
      </c>
      <c r="AJ786" s="34" t="s">
        <v>1044</v>
      </c>
      <c r="AK786" s="34" t="s">
        <v>1044</v>
      </c>
      <c r="AM786" s="34" t="s">
        <v>1044</v>
      </c>
      <c r="AN786" s="34" t="s">
        <v>3312</v>
      </c>
      <c r="AP786" s="34" t="s">
        <v>1044</v>
      </c>
      <c r="AY786" s="34" t="s">
        <v>3487</v>
      </c>
      <c r="BA786" s="34" t="s">
        <v>1044</v>
      </c>
      <c r="BB786" s="34" t="s">
        <v>3557</v>
      </c>
      <c r="BC786" s="34" t="s">
        <v>4170</v>
      </c>
      <c r="BD786" s="34" t="s">
        <v>4170</v>
      </c>
      <c r="BE786" s="34" t="s">
        <v>4170</v>
      </c>
      <c r="BF786" s="34" t="s">
        <v>4170</v>
      </c>
      <c r="BG786" s="34" t="s">
        <v>4170</v>
      </c>
      <c r="BH786" s="34" t="s">
        <v>4170</v>
      </c>
      <c r="BI786" s="34" t="s">
        <v>4881</v>
      </c>
      <c r="BJ786" s="34" t="s">
        <v>4170</v>
      </c>
      <c r="BR786" s="34" t="s">
        <v>1041</v>
      </c>
      <c r="BS786" s="34" t="s">
        <v>1041</v>
      </c>
      <c r="BT786" s="34" t="s">
        <v>1041</v>
      </c>
      <c r="BW786" s="34" t="s">
        <v>1041</v>
      </c>
      <c r="CQ786" s="34" t="s">
        <v>3645</v>
      </c>
      <c r="CR786" s="34" t="s">
        <v>3657</v>
      </c>
      <c r="CU786" s="34" t="s">
        <v>8474</v>
      </c>
      <c r="CV786" s="34" t="s">
        <v>7063</v>
      </c>
      <c r="CW786" s="34" t="s">
        <v>4226</v>
      </c>
      <c r="CX786" s="34" t="s">
        <v>4546</v>
      </c>
      <c r="CY786" s="34" t="s">
        <v>5449</v>
      </c>
      <c r="CZ786" s="34" t="s">
        <v>4560</v>
      </c>
      <c r="DA786" s="34" t="s">
        <v>4560</v>
      </c>
      <c r="DC786" s="34" t="s">
        <v>5096</v>
      </c>
      <c r="DF786" s="34" t="s">
        <v>5992</v>
      </c>
    </row>
    <row r="787" spans="1:110">
      <c r="A787" s="34" t="s">
        <v>7062</v>
      </c>
      <c r="B787" s="34" t="s">
        <v>4609</v>
      </c>
      <c r="C787" s="34">
        <v>81</v>
      </c>
      <c r="D787" s="34" t="s">
        <v>442</v>
      </c>
      <c r="E787" s="34" t="s">
        <v>4170</v>
      </c>
      <c r="F787" s="34" t="s">
        <v>4881</v>
      </c>
      <c r="G787" s="34" t="s">
        <v>4170</v>
      </c>
      <c r="H787" s="34" t="s">
        <v>4881</v>
      </c>
      <c r="I787" s="34" t="s">
        <v>4170</v>
      </c>
      <c r="J787" s="34" t="s">
        <v>4170</v>
      </c>
      <c r="K787" s="34" t="s">
        <v>4170</v>
      </c>
      <c r="L787" s="34" t="s">
        <v>4170</v>
      </c>
      <c r="M787" s="34" t="s">
        <v>1041</v>
      </c>
      <c r="N787" s="34" t="s">
        <v>3155</v>
      </c>
      <c r="O787" s="34" t="s">
        <v>4881</v>
      </c>
      <c r="P787" s="34" t="s">
        <v>4170</v>
      </c>
      <c r="Q787" s="34" t="s">
        <v>4170</v>
      </c>
      <c r="R787" s="34" t="s">
        <v>4170</v>
      </c>
      <c r="S787" s="34" t="s">
        <v>4170</v>
      </c>
      <c r="T787" s="34" t="s">
        <v>4170</v>
      </c>
      <c r="U787" s="34" t="s">
        <v>4170</v>
      </c>
      <c r="V787" s="34" t="s">
        <v>4170</v>
      </c>
      <c r="W787" s="34" t="s">
        <v>4170</v>
      </c>
      <c r="X787" s="34" t="s">
        <v>4170</v>
      </c>
      <c r="Y787" s="34" t="s">
        <v>4170</v>
      </c>
      <c r="Z787" s="34" t="s">
        <v>4170</v>
      </c>
      <c r="AB787" s="34" t="s">
        <v>3187</v>
      </c>
      <c r="AD787" s="34" t="s">
        <v>3244</v>
      </c>
      <c r="AG787" s="34" t="s">
        <v>3312</v>
      </c>
      <c r="AH787" s="34" t="s">
        <v>1044</v>
      </c>
      <c r="AI787" s="34" t="s">
        <v>1044</v>
      </c>
      <c r="AJ787" s="34" t="s">
        <v>1044</v>
      </c>
      <c r="AK787" s="34" t="s">
        <v>1044</v>
      </c>
      <c r="AM787" s="34" t="s">
        <v>1044</v>
      </c>
      <c r="AN787" s="34" t="s">
        <v>3312</v>
      </c>
      <c r="AP787" s="34" t="s">
        <v>1044</v>
      </c>
      <c r="AY787" s="34" t="s">
        <v>3487</v>
      </c>
      <c r="BA787" s="34" t="s">
        <v>1044</v>
      </c>
      <c r="BB787" s="34" t="s">
        <v>3557</v>
      </c>
      <c r="BC787" s="34" t="s">
        <v>4170</v>
      </c>
      <c r="BD787" s="34" t="s">
        <v>4170</v>
      </c>
      <c r="BE787" s="34" t="s">
        <v>4170</v>
      </c>
      <c r="BF787" s="34" t="s">
        <v>4170</v>
      </c>
      <c r="BG787" s="34" t="s">
        <v>4170</v>
      </c>
      <c r="BH787" s="34" t="s">
        <v>4170</v>
      </c>
      <c r="BI787" s="34" t="s">
        <v>4881</v>
      </c>
      <c r="BJ787" s="34" t="s">
        <v>4170</v>
      </c>
      <c r="BR787" s="34" t="s">
        <v>1041</v>
      </c>
      <c r="BS787" s="34" t="s">
        <v>1044</v>
      </c>
      <c r="CR787" s="34" t="s">
        <v>3657</v>
      </c>
      <c r="CU787" s="34" t="s">
        <v>8475</v>
      </c>
      <c r="CV787" s="34" t="s">
        <v>7063</v>
      </c>
      <c r="CW787" s="34" t="s">
        <v>4226</v>
      </c>
      <c r="CX787" s="34" t="s">
        <v>4546</v>
      </c>
      <c r="CY787" s="34" t="s">
        <v>5455</v>
      </c>
      <c r="DA787" s="34" t="s">
        <v>4560</v>
      </c>
      <c r="DC787" s="34" t="s">
        <v>5096</v>
      </c>
      <c r="DF787" s="34" t="s">
        <v>5992</v>
      </c>
    </row>
    <row r="788" spans="1:110">
      <c r="A788" s="34" t="s">
        <v>7064</v>
      </c>
      <c r="B788" s="34" t="s">
        <v>4881</v>
      </c>
      <c r="C788" s="34">
        <v>36</v>
      </c>
      <c r="D788" s="34" t="s">
        <v>440</v>
      </c>
      <c r="E788" s="34" t="s">
        <v>4881</v>
      </c>
      <c r="F788" s="34" t="s">
        <v>4170</v>
      </c>
      <c r="G788" s="34" t="s">
        <v>4881</v>
      </c>
      <c r="H788" s="34" t="s">
        <v>4170</v>
      </c>
      <c r="I788" s="34" t="s">
        <v>4170</v>
      </c>
      <c r="J788" s="34" t="s">
        <v>4170</v>
      </c>
      <c r="K788" s="34" t="s">
        <v>4170</v>
      </c>
      <c r="L788" s="34" t="s">
        <v>4881</v>
      </c>
      <c r="M788" s="34" t="s">
        <v>1041</v>
      </c>
      <c r="N788" s="34" t="s">
        <v>3155</v>
      </c>
      <c r="O788" s="34" t="s">
        <v>4881</v>
      </c>
      <c r="P788" s="34" t="s">
        <v>4170</v>
      </c>
      <c r="Q788" s="34" t="s">
        <v>4170</v>
      </c>
      <c r="R788" s="34" t="s">
        <v>4170</v>
      </c>
      <c r="S788" s="34" t="s">
        <v>4170</v>
      </c>
      <c r="T788" s="34" t="s">
        <v>4170</v>
      </c>
      <c r="U788" s="34" t="s">
        <v>4170</v>
      </c>
      <c r="V788" s="34" t="s">
        <v>4170</v>
      </c>
      <c r="W788" s="34" t="s">
        <v>4170</v>
      </c>
      <c r="X788" s="34" t="s">
        <v>4170</v>
      </c>
      <c r="Y788" s="34" t="s">
        <v>4170</v>
      </c>
      <c r="Z788" s="34" t="s">
        <v>4170</v>
      </c>
      <c r="AB788" s="34" t="s">
        <v>3187</v>
      </c>
      <c r="AD788" s="34" t="s">
        <v>3244</v>
      </c>
      <c r="AG788" s="34" t="s">
        <v>3309</v>
      </c>
      <c r="AH788" s="34" t="s">
        <v>1044</v>
      </c>
      <c r="AI788" s="34" t="s">
        <v>1044</v>
      </c>
      <c r="AJ788" s="34" t="s">
        <v>1044</v>
      </c>
      <c r="AK788" s="34" t="s">
        <v>1044</v>
      </c>
      <c r="AM788" s="34" t="s">
        <v>1044</v>
      </c>
      <c r="AN788" s="34" t="s">
        <v>3350</v>
      </c>
      <c r="AP788" s="34" t="s">
        <v>1044</v>
      </c>
      <c r="AY788" s="34" t="s">
        <v>3487</v>
      </c>
      <c r="BA788" s="34" t="s">
        <v>1044</v>
      </c>
      <c r="BB788" s="34" t="s">
        <v>3557</v>
      </c>
      <c r="BC788" s="34" t="s">
        <v>4170</v>
      </c>
      <c r="BD788" s="34" t="s">
        <v>4170</v>
      </c>
      <c r="BE788" s="34" t="s">
        <v>4170</v>
      </c>
      <c r="BF788" s="34" t="s">
        <v>4170</v>
      </c>
      <c r="BG788" s="34" t="s">
        <v>4170</v>
      </c>
      <c r="BH788" s="34" t="s">
        <v>4170</v>
      </c>
      <c r="BI788" s="34" t="s">
        <v>4881</v>
      </c>
      <c r="BJ788" s="34" t="s">
        <v>4170</v>
      </c>
      <c r="BR788" s="34" t="s">
        <v>1044</v>
      </c>
      <c r="BS788" s="34" t="s">
        <v>1044</v>
      </c>
      <c r="CR788" s="34" t="s">
        <v>3657</v>
      </c>
      <c r="CU788" s="34" t="s">
        <v>8476</v>
      </c>
      <c r="CV788" s="34" t="s">
        <v>7065</v>
      </c>
      <c r="CW788" s="34" t="s">
        <v>4226</v>
      </c>
      <c r="CX788" s="34" t="s">
        <v>4542</v>
      </c>
      <c r="CY788" s="34" t="s">
        <v>5447</v>
      </c>
      <c r="CZ788" s="34" t="s">
        <v>4560</v>
      </c>
      <c r="DA788" s="34" t="s">
        <v>4560</v>
      </c>
      <c r="DC788" s="34" t="s">
        <v>5096</v>
      </c>
    </row>
    <row r="789" spans="1:110">
      <c r="A789" s="34" t="s">
        <v>7064</v>
      </c>
      <c r="B789" s="34" t="s">
        <v>4609</v>
      </c>
      <c r="C789" s="34">
        <v>6</v>
      </c>
      <c r="D789" s="34" t="s">
        <v>440</v>
      </c>
      <c r="E789" s="34" t="s">
        <v>4881</v>
      </c>
      <c r="F789" s="34" t="s">
        <v>4170</v>
      </c>
      <c r="G789" s="34" t="s">
        <v>4170</v>
      </c>
      <c r="H789" s="34" t="s">
        <v>4170</v>
      </c>
      <c r="I789" s="34" t="s">
        <v>4881</v>
      </c>
      <c r="J789" s="34" t="s">
        <v>4170</v>
      </c>
      <c r="K789" s="34" t="s">
        <v>4170</v>
      </c>
      <c r="L789" s="34" t="s">
        <v>4170</v>
      </c>
      <c r="N789" s="34" t="s">
        <v>3155</v>
      </c>
      <c r="O789" s="34" t="s">
        <v>4881</v>
      </c>
      <c r="P789" s="34" t="s">
        <v>4170</v>
      </c>
      <c r="Q789" s="34" t="s">
        <v>4170</v>
      </c>
      <c r="R789" s="34" t="s">
        <v>4170</v>
      </c>
      <c r="S789" s="34" t="s">
        <v>4170</v>
      </c>
      <c r="T789" s="34" t="s">
        <v>4170</v>
      </c>
      <c r="U789" s="34" t="s">
        <v>4170</v>
      </c>
      <c r="V789" s="34" t="s">
        <v>4170</v>
      </c>
      <c r="W789" s="34" t="s">
        <v>4170</v>
      </c>
      <c r="X789" s="34" t="s">
        <v>4170</v>
      </c>
      <c r="Y789" s="34" t="s">
        <v>4170</v>
      </c>
      <c r="Z789" s="34" t="s">
        <v>4170</v>
      </c>
      <c r="AB789" s="34" t="s">
        <v>3187</v>
      </c>
      <c r="AE789" s="34" t="s">
        <v>3256</v>
      </c>
      <c r="BB789" s="34" t="s">
        <v>3557</v>
      </c>
      <c r="BC789" s="34" t="s">
        <v>4170</v>
      </c>
      <c r="BD789" s="34" t="s">
        <v>4170</v>
      </c>
      <c r="BE789" s="34" t="s">
        <v>4170</v>
      </c>
      <c r="BF789" s="34" t="s">
        <v>4170</v>
      </c>
      <c r="BG789" s="34" t="s">
        <v>4170</v>
      </c>
      <c r="BH789" s="34" t="s">
        <v>4170</v>
      </c>
      <c r="BI789" s="34" t="s">
        <v>4881</v>
      </c>
      <c r="BJ789" s="34" t="s">
        <v>4170</v>
      </c>
      <c r="BR789" s="34" t="s">
        <v>1044</v>
      </c>
      <c r="BS789" s="34" t="s">
        <v>1044</v>
      </c>
      <c r="CR789" s="34" t="s">
        <v>3657</v>
      </c>
      <c r="CU789" s="34" t="s">
        <v>8477</v>
      </c>
      <c r="CV789" s="34" t="s">
        <v>7065</v>
      </c>
      <c r="CW789" s="34" t="s">
        <v>4226</v>
      </c>
      <c r="CX789" s="34" t="s">
        <v>4619</v>
      </c>
      <c r="CY789" s="34" t="s">
        <v>5448</v>
      </c>
      <c r="DC789" s="34" t="s">
        <v>5096</v>
      </c>
      <c r="DE789" s="34" t="s">
        <v>4649</v>
      </c>
    </row>
    <row r="790" spans="1:110">
      <c r="A790" s="34" t="s">
        <v>7064</v>
      </c>
      <c r="B790" s="34" t="s">
        <v>4848</v>
      </c>
      <c r="C790" s="34">
        <v>8</v>
      </c>
      <c r="D790" s="34" t="s">
        <v>440</v>
      </c>
      <c r="E790" s="34" t="s">
        <v>4881</v>
      </c>
      <c r="F790" s="34" t="s">
        <v>4170</v>
      </c>
      <c r="G790" s="34" t="s">
        <v>4170</v>
      </c>
      <c r="H790" s="34" t="s">
        <v>4170</v>
      </c>
      <c r="I790" s="34" t="s">
        <v>4881</v>
      </c>
      <c r="J790" s="34" t="s">
        <v>4170</v>
      </c>
      <c r="K790" s="34" t="s">
        <v>4170</v>
      </c>
      <c r="L790" s="34" t="s">
        <v>4170</v>
      </c>
      <c r="N790" s="34" t="s">
        <v>3155</v>
      </c>
      <c r="O790" s="34" t="s">
        <v>4881</v>
      </c>
      <c r="P790" s="34" t="s">
        <v>4170</v>
      </c>
      <c r="Q790" s="34" t="s">
        <v>4170</v>
      </c>
      <c r="R790" s="34" t="s">
        <v>4170</v>
      </c>
      <c r="S790" s="34" t="s">
        <v>4170</v>
      </c>
      <c r="T790" s="34" t="s">
        <v>4170</v>
      </c>
      <c r="U790" s="34" t="s">
        <v>4170</v>
      </c>
      <c r="V790" s="34" t="s">
        <v>4170</v>
      </c>
      <c r="W790" s="34" t="s">
        <v>4170</v>
      </c>
      <c r="X790" s="34" t="s">
        <v>4170</v>
      </c>
      <c r="Y790" s="34" t="s">
        <v>4170</v>
      </c>
      <c r="Z790" s="34" t="s">
        <v>4170</v>
      </c>
      <c r="AB790" s="34" t="s">
        <v>3187</v>
      </c>
      <c r="AE790" s="34" t="s">
        <v>3259</v>
      </c>
      <c r="BB790" s="34" t="s">
        <v>3557</v>
      </c>
      <c r="BC790" s="34" t="s">
        <v>4170</v>
      </c>
      <c r="BD790" s="34" t="s">
        <v>4170</v>
      </c>
      <c r="BE790" s="34" t="s">
        <v>4170</v>
      </c>
      <c r="BF790" s="34" t="s">
        <v>4170</v>
      </c>
      <c r="BG790" s="34" t="s">
        <v>4170</v>
      </c>
      <c r="BH790" s="34" t="s">
        <v>4170</v>
      </c>
      <c r="BI790" s="34" t="s">
        <v>4881</v>
      </c>
      <c r="BJ790" s="34" t="s">
        <v>4170</v>
      </c>
      <c r="BR790" s="34" t="s">
        <v>1041</v>
      </c>
      <c r="BS790" s="34" t="s">
        <v>1041</v>
      </c>
      <c r="BT790" s="34" t="s">
        <v>1041</v>
      </c>
      <c r="BW790" s="34" t="s">
        <v>1041</v>
      </c>
      <c r="CQ790" s="34" t="s">
        <v>3645</v>
      </c>
      <c r="CR790" s="34" t="s">
        <v>3657</v>
      </c>
      <c r="CU790" s="34" t="s">
        <v>8478</v>
      </c>
      <c r="CV790" s="34" t="s">
        <v>7065</v>
      </c>
      <c r="CW790" s="34" t="s">
        <v>4226</v>
      </c>
      <c r="CX790" s="34" t="s">
        <v>4619</v>
      </c>
      <c r="CY790" s="34" t="s">
        <v>5448</v>
      </c>
      <c r="DC790" s="34" t="s">
        <v>5096</v>
      </c>
      <c r="DE790" s="34" t="s">
        <v>4649</v>
      </c>
    </row>
    <row r="791" spans="1:110">
      <c r="A791" s="34" t="s">
        <v>7066</v>
      </c>
      <c r="B791" s="34" t="s">
        <v>4881</v>
      </c>
      <c r="C791" s="34">
        <v>38</v>
      </c>
      <c r="D791" s="34" t="s">
        <v>440</v>
      </c>
      <c r="E791" s="34" t="s">
        <v>4881</v>
      </c>
      <c r="F791" s="34" t="s">
        <v>4170</v>
      </c>
      <c r="G791" s="34" t="s">
        <v>4881</v>
      </c>
      <c r="H791" s="34" t="s">
        <v>4170</v>
      </c>
      <c r="I791" s="34" t="s">
        <v>4170</v>
      </c>
      <c r="J791" s="34" t="s">
        <v>4170</v>
      </c>
      <c r="K791" s="34" t="s">
        <v>4170</v>
      </c>
      <c r="L791" s="34" t="s">
        <v>4881</v>
      </c>
      <c r="M791" s="34" t="s">
        <v>1041</v>
      </c>
      <c r="N791" s="34" t="s">
        <v>3155</v>
      </c>
      <c r="O791" s="34" t="s">
        <v>4881</v>
      </c>
      <c r="P791" s="34" t="s">
        <v>4170</v>
      </c>
      <c r="Q791" s="34" t="s">
        <v>4170</v>
      </c>
      <c r="R791" s="34" t="s">
        <v>4170</v>
      </c>
      <c r="S791" s="34" t="s">
        <v>4170</v>
      </c>
      <c r="T791" s="34" t="s">
        <v>4170</v>
      </c>
      <c r="U791" s="34" t="s">
        <v>4170</v>
      </c>
      <c r="V791" s="34" t="s">
        <v>4170</v>
      </c>
      <c r="W791" s="34" t="s">
        <v>4170</v>
      </c>
      <c r="X791" s="34" t="s">
        <v>4170</v>
      </c>
      <c r="Y791" s="34" t="s">
        <v>4170</v>
      </c>
      <c r="Z791" s="34" t="s">
        <v>4170</v>
      </c>
      <c r="AB791" s="34" t="s">
        <v>3187</v>
      </c>
      <c r="AD791" s="34" t="s">
        <v>3238</v>
      </c>
      <c r="AG791" s="34" t="s">
        <v>3309</v>
      </c>
      <c r="AH791" s="34" t="s">
        <v>1044</v>
      </c>
      <c r="AI791" s="34" t="s">
        <v>1044</v>
      </c>
      <c r="AJ791" s="34" t="s">
        <v>1044</v>
      </c>
      <c r="AK791" s="34" t="s">
        <v>1044</v>
      </c>
      <c r="AM791" s="34" t="s">
        <v>1044</v>
      </c>
      <c r="AN791" s="34" t="s">
        <v>3335</v>
      </c>
      <c r="AP791" s="34" t="s">
        <v>1044</v>
      </c>
      <c r="AY791" s="34" t="s">
        <v>3487</v>
      </c>
      <c r="BA791" s="34" t="s">
        <v>1044</v>
      </c>
      <c r="BB791" s="34" t="s">
        <v>3557</v>
      </c>
      <c r="BC791" s="34" t="s">
        <v>4170</v>
      </c>
      <c r="BD791" s="34" t="s">
        <v>4170</v>
      </c>
      <c r="BE791" s="34" t="s">
        <v>4170</v>
      </c>
      <c r="BF791" s="34" t="s">
        <v>4170</v>
      </c>
      <c r="BG791" s="34" t="s">
        <v>4170</v>
      </c>
      <c r="BH791" s="34" t="s">
        <v>4170</v>
      </c>
      <c r="BI791" s="34" t="s">
        <v>4881</v>
      </c>
      <c r="BJ791" s="34" t="s">
        <v>4170</v>
      </c>
      <c r="BR791" s="34" t="s">
        <v>1041</v>
      </c>
      <c r="BS791" s="34" t="s">
        <v>1044</v>
      </c>
      <c r="CR791" s="34" t="s">
        <v>3657</v>
      </c>
      <c r="CU791" s="34" t="s">
        <v>8479</v>
      </c>
      <c r="CV791" s="34" t="s">
        <v>7067</v>
      </c>
      <c r="CW791" s="34" t="s">
        <v>4226</v>
      </c>
      <c r="CX791" s="34" t="s">
        <v>4542</v>
      </c>
      <c r="CY791" s="34" t="s">
        <v>5447</v>
      </c>
      <c r="CZ791" s="34" t="s">
        <v>4560</v>
      </c>
      <c r="DA791" s="34" t="s">
        <v>4560</v>
      </c>
      <c r="DC791" s="34" t="s">
        <v>5096</v>
      </c>
      <c r="DF791" s="34" t="s">
        <v>5993</v>
      </c>
    </row>
    <row r="792" spans="1:110">
      <c r="A792" s="34" t="s">
        <v>7066</v>
      </c>
      <c r="B792" s="34" t="s">
        <v>4609</v>
      </c>
      <c r="C792" s="34">
        <v>1</v>
      </c>
      <c r="D792" s="34" t="s">
        <v>442</v>
      </c>
      <c r="E792" s="34" t="s">
        <v>4170</v>
      </c>
      <c r="F792" s="34" t="s">
        <v>4881</v>
      </c>
      <c r="G792" s="34" t="s">
        <v>4170</v>
      </c>
      <c r="H792" s="34" t="s">
        <v>4170</v>
      </c>
      <c r="I792" s="34" t="s">
        <v>4170</v>
      </c>
      <c r="J792" s="34" t="s">
        <v>4881</v>
      </c>
      <c r="K792" s="34" t="s">
        <v>4170</v>
      </c>
      <c r="L792" s="34" t="s">
        <v>4170</v>
      </c>
      <c r="N792" s="34" t="s">
        <v>3155</v>
      </c>
      <c r="O792" s="34" t="s">
        <v>4881</v>
      </c>
      <c r="P792" s="34" t="s">
        <v>4170</v>
      </c>
      <c r="Q792" s="34" t="s">
        <v>4170</v>
      </c>
      <c r="R792" s="34" t="s">
        <v>4170</v>
      </c>
      <c r="S792" s="34" t="s">
        <v>4170</v>
      </c>
      <c r="T792" s="34" t="s">
        <v>4170</v>
      </c>
      <c r="U792" s="34" t="s">
        <v>4170</v>
      </c>
      <c r="V792" s="34" t="s">
        <v>4170</v>
      </c>
      <c r="W792" s="34" t="s">
        <v>4170</v>
      </c>
      <c r="X792" s="34" t="s">
        <v>4170</v>
      </c>
      <c r="Y792" s="34" t="s">
        <v>4170</v>
      </c>
      <c r="Z792" s="34" t="s">
        <v>4170</v>
      </c>
      <c r="AB792" s="34" t="s">
        <v>3187</v>
      </c>
      <c r="BR792" s="34" t="s">
        <v>1044</v>
      </c>
      <c r="BS792" s="34" t="s">
        <v>1044</v>
      </c>
      <c r="CR792" s="34" t="s">
        <v>3657</v>
      </c>
      <c r="CU792" s="34" t="s">
        <v>8480</v>
      </c>
      <c r="CV792" s="34" t="s">
        <v>7067</v>
      </c>
      <c r="CW792" s="34" t="s">
        <v>4226</v>
      </c>
      <c r="CX792" s="34" t="s">
        <v>4608</v>
      </c>
      <c r="CY792" s="34" t="s">
        <v>5450</v>
      </c>
      <c r="DF792" s="34" t="s">
        <v>5993</v>
      </c>
    </row>
    <row r="793" spans="1:110">
      <c r="A793" s="34" t="s">
        <v>7066</v>
      </c>
      <c r="B793" s="34" t="s">
        <v>4848</v>
      </c>
      <c r="C793" s="34">
        <v>6</v>
      </c>
      <c r="D793" s="34" t="s">
        <v>442</v>
      </c>
      <c r="E793" s="34" t="s">
        <v>4170</v>
      </c>
      <c r="F793" s="34" t="s">
        <v>4881</v>
      </c>
      <c r="G793" s="34" t="s">
        <v>4170</v>
      </c>
      <c r="H793" s="34" t="s">
        <v>4170</v>
      </c>
      <c r="I793" s="34" t="s">
        <v>4170</v>
      </c>
      <c r="J793" s="34" t="s">
        <v>4881</v>
      </c>
      <c r="K793" s="34" t="s">
        <v>4170</v>
      </c>
      <c r="L793" s="34" t="s">
        <v>4170</v>
      </c>
      <c r="N793" s="34" t="s">
        <v>3155</v>
      </c>
      <c r="O793" s="34" t="s">
        <v>4881</v>
      </c>
      <c r="P793" s="34" t="s">
        <v>4170</v>
      </c>
      <c r="Q793" s="34" t="s">
        <v>4170</v>
      </c>
      <c r="R793" s="34" t="s">
        <v>4170</v>
      </c>
      <c r="S793" s="34" t="s">
        <v>4170</v>
      </c>
      <c r="T793" s="34" t="s">
        <v>4170</v>
      </c>
      <c r="U793" s="34" t="s">
        <v>4170</v>
      </c>
      <c r="V793" s="34" t="s">
        <v>4170</v>
      </c>
      <c r="W793" s="34" t="s">
        <v>4170</v>
      </c>
      <c r="X793" s="34" t="s">
        <v>4170</v>
      </c>
      <c r="Y793" s="34" t="s">
        <v>4170</v>
      </c>
      <c r="Z793" s="34" t="s">
        <v>4170</v>
      </c>
      <c r="AB793" s="34" t="s">
        <v>3187</v>
      </c>
      <c r="AE793" s="34" t="s">
        <v>3256</v>
      </c>
      <c r="BB793" s="34" t="s">
        <v>3557</v>
      </c>
      <c r="BC793" s="34" t="s">
        <v>4170</v>
      </c>
      <c r="BD793" s="34" t="s">
        <v>4170</v>
      </c>
      <c r="BE793" s="34" t="s">
        <v>4170</v>
      </c>
      <c r="BF793" s="34" t="s">
        <v>4170</v>
      </c>
      <c r="BG793" s="34" t="s">
        <v>4170</v>
      </c>
      <c r="BH793" s="34" t="s">
        <v>4170</v>
      </c>
      <c r="BI793" s="34" t="s">
        <v>4881</v>
      </c>
      <c r="BJ793" s="34" t="s">
        <v>4170</v>
      </c>
      <c r="BR793" s="34" t="s">
        <v>1044</v>
      </c>
      <c r="BS793" s="34" t="s">
        <v>1044</v>
      </c>
      <c r="CR793" s="34" t="s">
        <v>3657</v>
      </c>
      <c r="CU793" s="34" t="s">
        <v>8481</v>
      </c>
      <c r="CV793" s="34" t="s">
        <v>7067</v>
      </c>
      <c r="CW793" s="34" t="s">
        <v>4226</v>
      </c>
      <c r="CX793" s="34" t="s">
        <v>4619</v>
      </c>
      <c r="CY793" s="34" t="s">
        <v>5454</v>
      </c>
      <c r="DC793" s="34" t="s">
        <v>5096</v>
      </c>
      <c r="DE793" s="34" t="s">
        <v>4649</v>
      </c>
      <c r="DF793" s="34" t="s">
        <v>5993</v>
      </c>
    </row>
    <row r="794" spans="1:110">
      <c r="A794" s="34" t="s">
        <v>7066</v>
      </c>
      <c r="B794" s="34" t="s">
        <v>4626</v>
      </c>
      <c r="C794" s="34">
        <v>9</v>
      </c>
      <c r="D794" s="34" t="s">
        <v>440</v>
      </c>
      <c r="E794" s="34" t="s">
        <v>4881</v>
      </c>
      <c r="F794" s="34" t="s">
        <v>4170</v>
      </c>
      <c r="G794" s="34" t="s">
        <v>4170</v>
      </c>
      <c r="H794" s="34" t="s">
        <v>4170</v>
      </c>
      <c r="I794" s="34" t="s">
        <v>4881</v>
      </c>
      <c r="J794" s="34" t="s">
        <v>4170</v>
      </c>
      <c r="K794" s="34" t="s">
        <v>4170</v>
      </c>
      <c r="L794" s="34" t="s">
        <v>4170</v>
      </c>
      <c r="N794" s="34" t="s">
        <v>3155</v>
      </c>
      <c r="O794" s="34" t="s">
        <v>4881</v>
      </c>
      <c r="P794" s="34" t="s">
        <v>4170</v>
      </c>
      <c r="Q794" s="34" t="s">
        <v>4170</v>
      </c>
      <c r="R794" s="34" t="s">
        <v>4170</v>
      </c>
      <c r="S794" s="34" t="s">
        <v>4170</v>
      </c>
      <c r="T794" s="34" t="s">
        <v>4170</v>
      </c>
      <c r="U794" s="34" t="s">
        <v>4170</v>
      </c>
      <c r="V794" s="34" t="s">
        <v>4170</v>
      </c>
      <c r="W794" s="34" t="s">
        <v>4170</v>
      </c>
      <c r="X794" s="34" t="s">
        <v>4170</v>
      </c>
      <c r="Y794" s="34" t="s">
        <v>4170</v>
      </c>
      <c r="Z794" s="34" t="s">
        <v>4170</v>
      </c>
      <c r="AB794" s="34" t="s">
        <v>3187</v>
      </c>
      <c r="AE794" s="34" t="s">
        <v>3259</v>
      </c>
      <c r="BB794" s="34" t="s">
        <v>3557</v>
      </c>
      <c r="BC794" s="34" t="s">
        <v>4170</v>
      </c>
      <c r="BD794" s="34" t="s">
        <v>4170</v>
      </c>
      <c r="BE794" s="34" t="s">
        <v>4170</v>
      </c>
      <c r="BF794" s="34" t="s">
        <v>4170</v>
      </c>
      <c r="BG794" s="34" t="s">
        <v>4170</v>
      </c>
      <c r="BH794" s="34" t="s">
        <v>4170</v>
      </c>
      <c r="BI794" s="34" t="s">
        <v>4881</v>
      </c>
      <c r="BJ794" s="34" t="s">
        <v>4170</v>
      </c>
      <c r="BR794" s="34" t="s">
        <v>1044</v>
      </c>
      <c r="BS794" s="34" t="s">
        <v>1044</v>
      </c>
      <c r="CR794" s="34" t="s">
        <v>3657</v>
      </c>
      <c r="CU794" s="34" t="s">
        <v>8482</v>
      </c>
      <c r="CV794" s="34" t="s">
        <v>7067</v>
      </c>
      <c r="CW794" s="34" t="s">
        <v>4226</v>
      </c>
      <c r="CX794" s="34" t="s">
        <v>4619</v>
      </c>
      <c r="CY794" s="34" t="s">
        <v>5448</v>
      </c>
      <c r="DC794" s="34" t="s">
        <v>5096</v>
      </c>
      <c r="DE794" s="34" t="s">
        <v>4649</v>
      </c>
      <c r="DF794" s="34" t="s">
        <v>5993</v>
      </c>
    </row>
    <row r="795" spans="1:110">
      <c r="A795" s="34" t="s">
        <v>7066</v>
      </c>
      <c r="B795" s="34" t="s">
        <v>4628</v>
      </c>
      <c r="C795" s="34">
        <v>13</v>
      </c>
      <c r="D795" s="34" t="s">
        <v>440</v>
      </c>
      <c r="E795" s="34" t="s">
        <v>4881</v>
      </c>
      <c r="F795" s="34" t="s">
        <v>4170</v>
      </c>
      <c r="G795" s="34" t="s">
        <v>4170</v>
      </c>
      <c r="H795" s="34" t="s">
        <v>4170</v>
      </c>
      <c r="I795" s="34" t="s">
        <v>4881</v>
      </c>
      <c r="J795" s="34" t="s">
        <v>4170</v>
      </c>
      <c r="K795" s="34" t="s">
        <v>4170</v>
      </c>
      <c r="L795" s="34" t="s">
        <v>4881</v>
      </c>
      <c r="N795" s="34" t="s">
        <v>3155</v>
      </c>
      <c r="O795" s="34" t="s">
        <v>4881</v>
      </c>
      <c r="P795" s="34" t="s">
        <v>4170</v>
      </c>
      <c r="Q795" s="34" t="s">
        <v>4170</v>
      </c>
      <c r="R795" s="34" t="s">
        <v>4170</v>
      </c>
      <c r="S795" s="34" t="s">
        <v>4170</v>
      </c>
      <c r="T795" s="34" t="s">
        <v>4170</v>
      </c>
      <c r="U795" s="34" t="s">
        <v>4170</v>
      </c>
      <c r="V795" s="34" t="s">
        <v>4170</v>
      </c>
      <c r="W795" s="34" t="s">
        <v>4170</v>
      </c>
      <c r="X795" s="34" t="s">
        <v>4170</v>
      </c>
      <c r="Y795" s="34" t="s">
        <v>4170</v>
      </c>
      <c r="Z795" s="34" t="s">
        <v>4170</v>
      </c>
      <c r="AB795" s="34" t="s">
        <v>3187</v>
      </c>
      <c r="AE795" s="34" t="s">
        <v>3262</v>
      </c>
      <c r="BB795" s="34" t="s">
        <v>3557</v>
      </c>
      <c r="BC795" s="34" t="s">
        <v>4170</v>
      </c>
      <c r="BD795" s="34" t="s">
        <v>4170</v>
      </c>
      <c r="BE795" s="34" t="s">
        <v>4170</v>
      </c>
      <c r="BF795" s="34" t="s">
        <v>4170</v>
      </c>
      <c r="BG795" s="34" t="s">
        <v>4170</v>
      </c>
      <c r="BH795" s="34" t="s">
        <v>4170</v>
      </c>
      <c r="BI795" s="34" t="s">
        <v>4881</v>
      </c>
      <c r="BJ795" s="34" t="s">
        <v>4170</v>
      </c>
      <c r="BR795" s="34" t="s">
        <v>1044</v>
      </c>
      <c r="BS795" s="34" t="s">
        <v>1044</v>
      </c>
      <c r="CR795" s="34" t="s">
        <v>3657</v>
      </c>
      <c r="CU795" s="34" t="s">
        <v>8483</v>
      </c>
      <c r="CV795" s="34" t="s">
        <v>7067</v>
      </c>
      <c r="CW795" s="34" t="s">
        <v>4226</v>
      </c>
      <c r="CX795" s="34" t="s">
        <v>4611</v>
      </c>
      <c r="CY795" s="34" t="s">
        <v>5445</v>
      </c>
      <c r="DC795" s="34" t="s">
        <v>5096</v>
      </c>
      <c r="DE795" s="34" t="s">
        <v>4649</v>
      </c>
      <c r="DF795" s="34" t="s">
        <v>5993</v>
      </c>
    </row>
    <row r="796" spans="1:110">
      <c r="A796" s="34" t="s">
        <v>7068</v>
      </c>
      <c r="B796" s="34" t="s">
        <v>4881</v>
      </c>
      <c r="C796" s="34">
        <v>84</v>
      </c>
      <c r="D796" s="34" t="s">
        <v>440</v>
      </c>
      <c r="E796" s="34" t="s">
        <v>4881</v>
      </c>
      <c r="F796" s="34" t="s">
        <v>4170</v>
      </c>
      <c r="G796" s="34" t="s">
        <v>4881</v>
      </c>
      <c r="H796" s="34" t="s">
        <v>4170</v>
      </c>
      <c r="I796" s="34" t="s">
        <v>4170</v>
      </c>
      <c r="J796" s="34" t="s">
        <v>4170</v>
      </c>
      <c r="K796" s="34" t="s">
        <v>4170</v>
      </c>
      <c r="L796" s="34" t="s">
        <v>4170</v>
      </c>
      <c r="M796" s="34" t="s">
        <v>1041</v>
      </c>
      <c r="N796" s="34" t="s">
        <v>3155</v>
      </c>
      <c r="O796" s="34" t="s">
        <v>4881</v>
      </c>
      <c r="P796" s="34" t="s">
        <v>4170</v>
      </c>
      <c r="Q796" s="34" t="s">
        <v>4170</v>
      </c>
      <c r="R796" s="34" t="s">
        <v>4170</v>
      </c>
      <c r="S796" s="34" t="s">
        <v>4170</v>
      </c>
      <c r="T796" s="34" t="s">
        <v>4170</v>
      </c>
      <c r="U796" s="34" t="s">
        <v>4170</v>
      </c>
      <c r="V796" s="34" t="s">
        <v>4170</v>
      </c>
      <c r="W796" s="34" t="s">
        <v>4170</v>
      </c>
      <c r="X796" s="34" t="s">
        <v>4170</v>
      </c>
      <c r="Y796" s="34" t="s">
        <v>4170</v>
      </c>
      <c r="Z796" s="34" t="s">
        <v>4170</v>
      </c>
      <c r="AB796" s="34" t="s">
        <v>3187</v>
      </c>
      <c r="AD796" s="34" t="s">
        <v>3235</v>
      </c>
      <c r="AG796" s="34" t="s">
        <v>3312</v>
      </c>
      <c r="AH796" s="34" t="s">
        <v>1044</v>
      </c>
      <c r="AI796" s="34" t="s">
        <v>1044</v>
      </c>
      <c r="AJ796" s="34" t="s">
        <v>1044</v>
      </c>
      <c r="AK796" s="34" t="s">
        <v>1044</v>
      </c>
      <c r="AM796" s="34" t="s">
        <v>1044</v>
      </c>
      <c r="AN796" s="34" t="s">
        <v>3312</v>
      </c>
      <c r="AP796" s="34" t="s">
        <v>1044</v>
      </c>
      <c r="AY796" s="34" t="s">
        <v>3487</v>
      </c>
      <c r="BA796" s="34" t="s">
        <v>1044</v>
      </c>
      <c r="BB796" s="34" t="s">
        <v>8484</v>
      </c>
      <c r="BC796" s="34" t="s">
        <v>4170</v>
      </c>
      <c r="BD796" s="34" t="s">
        <v>4881</v>
      </c>
      <c r="BE796" s="34" t="s">
        <v>4881</v>
      </c>
      <c r="BF796" s="34" t="s">
        <v>4170</v>
      </c>
      <c r="BG796" s="34" t="s">
        <v>4170</v>
      </c>
      <c r="BH796" s="34" t="s">
        <v>4170</v>
      </c>
      <c r="BI796" s="34" t="s">
        <v>4170</v>
      </c>
      <c r="BJ796" s="34" t="s">
        <v>4170</v>
      </c>
      <c r="BL796" s="34" t="s">
        <v>3561</v>
      </c>
      <c r="BM796" s="34" t="s">
        <v>3561</v>
      </c>
      <c r="BQ796" s="34" t="s">
        <v>1044</v>
      </c>
      <c r="BR796" s="34" t="s">
        <v>1041</v>
      </c>
      <c r="BS796" s="34" t="s">
        <v>1041</v>
      </c>
      <c r="BT796" s="34" t="s">
        <v>1041</v>
      </c>
      <c r="BW796" s="34" t="s">
        <v>1041</v>
      </c>
      <c r="CQ796" s="34" t="s">
        <v>3642</v>
      </c>
      <c r="CR796" s="34" t="s">
        <v>3657</v>
      </c>
      <c r="CU796" s="34" t="s">
        <v>8485</v>
      </c>
      <c r="CV796" s="34" t="s">
        <v>7070</v>
      </c>
      <c r="CW796" s="34" t="s">
        <v>4226</v>
      </c>
      <c r="CX796" s="34" t="s">
        <v>4546</v>
      </c>
      <c r="CY796" s="34" t="s">
        <v>5449</v>
      </c>
      <c r="CZ796" s="34" t="s">
        <v>4560</v>
      </c>
      <c r="DA796" s="34" t="s">
        <v>4560</v>
      </c>
      <c r="DB796" s="34" t="s">
        <v>1046</v>
      </c>
      <c r="DC796" s="34" t="s">
        <v>5096</v>
      </c>
      <c r="DF796" s="34" t="s">
        <v>5992</v>
      </c>
    </row>
    <row r="797" spans="1:110">
      <c r="A797" s="34" t="s">
        <v>7071</v>
      </c>
      <c r="B797" s="34" t="s">
        <v>4881</v>
      </c>
      <c r="C797" s="34">
        <v>37</v>
      </c>
      <c r="D797" s="34" t="s">
        <v>440</v>
      </c>
      <c r="E797" s="34" t="s">
        <v>4881</v>
      </c>
      <c r="F797" s="34" t="s">
        <v>4170</v>
      </c>
      <c r="G797" s="34" t="s">
        <v>4881</v>
      </c>
      <c r="H797" s="34" t="s">
        <v>4170</v>
      </c>
      <c r="I797" s="34" t="s">
        <v>4170</v>
      </c>
      <c r="J797" s="34" t="s">
        <v>4170</v>
      </c>
      <c r="K797" s="34" t="s">
        <v>4170</v>
      </c>
      <c r="L797" s="34" t="s">
        <v>4881</v>
      </c>
      <c r="M797" s="34" t="s">
        <v>1041</v>
      </c>
      <c r="N797" s="34" t="s">
        <v>3155</v>
      </c>
      <c r="O797" s="34" t="s">
        <v>4881</v>
      </c>
      <c r="P797" s="34" t="s">
        <v>4170</v>
      </c>
      <c r="Q797" s="34" t="s">
        <v>4170</v>
      </c>
      <c r="R797" s="34" t="s">
        <v>4170</v>
      </c>
      <c r="S797" s="34" t="s">
        <v>4170</v>
      </c>
      <c r="T797" s="34" t="s">
        <v>4170</v>
      </c>
      <c r="U797" s="34" t="s">
        <v>4170</v>
      </c>
      <c r="V797" s="34" t="s">
        <v>4170</v>
      </c>
      <c r="W797" s="34" t="s">
        <v>4170</v>
      </c>
      <c r="X797" s="34" t="s">
        <v>4170</v>
      </c>
      <c r="Y797" s="34" t="s">
        <v>4170</v>
      </c>
      <c r="Z797" s="34" t="s">
        <v>4170</v>
      </c>
      <c r="AB797" s="34" t="s">
        <v>3187</v>
      </c>
      <c r="AD797" s="34" t="s">
        <v>3235</v>
      </c>
      <c r="AG797" s="34" t="s">
        <v>3300</v>
      </c>
      <c r="AH797" s="34" t="s">
        <v>1044</v>
      </c>
      <c r="AI797" s="34" t="s">
        <v>1044</v>
      </c>
      <c r="AJ797" s="34" t="s">
        <v>1044</v>
      </c>
      <c r="AK797" s="34" t="s">
        <v>1044</v>
      </c>
      <c r="AM797" s="34" t="s">
        <v>1041</v>
      </c>
      <c r="AP797" s="34" t="s">
        <v>3071</v>
      </c>
      <c r="AY797" s="34" t="s">
        <v>3493</v>
      </c>
      <c r="BA797" s="34" t="s">
        <v>1044</v>
      </c>
      <c r="BB797" s="34" t="s">
        <v>3557</v>
      </c>
      <c r="BC797" s="34" t="s">
        <v>4170</v>
      </c>
      <c r="BD797" s="34" t="s">
        <v>4170</v>
      </c>
      <c r="BE797" s="34" t="s">
        <v>4170</v>
      </c>
      <c r="BF797" s="34" t="s">
        <v>4170</v>
      </c>
      <c r="BG797" s="34" t="s">
        <v>4170</v>
      </c>
      <c r="BH797" s="34" t="s">
        <v>4170</v>
      </c>
      <c r="BI797" s="34" t="s">
        <v>4881</v>
      </c>
      <c r="BJ797" s="34" t="s">
        <v>4170</v>
      </c>
      <c r="BR797" s="34" t="s">
        <v>1044</v>
      </c>
      <c r="BS797" s="34" t="s">
        <v>1044</v>
      </c>
      <c r="CR797" s="34" t="s">
        <v>3657</v>
      </c>
      <c r="CU797" s="34" t="s">
        <v>8486</v>
      </c>
      <c r="CV797" s="34" t="s">
        <v>7072</v>
      </c>
      <c r="CW797" s="34" t="s">
        <v>4226</v>
      </c>
      <c r="CX797" s="34" t="s">
        <v>4542</v>
      </c>
      <c r="CY797" s="34" t="s">
        <v>5447</v>
      </c>
      <c r="CZ797" s="34" t="s">
        <v>4560</v>
      </c>
      <c r="DA797" s="34" t="s">
        <v>4560</v>
      </c>
      <c r="DC797" s="34" t="s">
        <v>5096</v>
      </c>
    </row>
    <row r="798" spans="1:110">
      <c r="A798" s="34" t="s">
        <v>7071</v>
      </c>
      <c r="B798" s="34" t="s">
        <v>4609</v>
      </c>
      <c r="C798" s="34">
        <v>7</v>
      </c>
      <c r="D798" s="34" t="s">
        <v>442</v>
      </c>
      <c r="E798" s="34" t="s">
        <v>4170</v>
      </c>
      <c r="F798" s="34" t="s">
        <v>4881</v>
      </c>
      <c r="G798" s="34" t="s">
        <v>4170</v>
      </c>
      <c r="H798" s="34" t="s">
        <v>4170</v>
      </c>
      <c r="I798" s="34" t="s">
        <v>4170</v>
      </c>
      <c r="J798" s="34" t="s">
        <v>4881</v>
      </c>
      <c r="K798" s="34" t="s">
        <v>4170</v>
      </c>
      <c r="L798" s="34" t="s">
        <v>4170</v>
      </c>
      <c r="N798" s="34" t="s">
        <v>3155</v>
      </c>
      <c r="O798" s="34" t="s">
        <v>4881</v>
      </c>
      <c r="P798" s="34" t="s">
        <v>4170</v>
      </c>
      <c r="Q798" s="34" t="s">
        <v>4170</v>
      </c>
      <c r="R798" s="34" t="s">
        <v>4170</v>
      </c>
      <c r="S798" s="34" t="s">
        <v>4170</v>
      </c>
      <c r="T798" s="34" t="s">
        <v>4170</v>
      </c>
      <c r="U798" s="34" t="s">
        <v>4170</v>
      </c>
      <c r="V798" s="34" t="s">
        <v>4170</v>
      </c>
      <c r="W798" s="34" t="s">
        <v>4170</v>
      </c>
      <c r="X798" s="34" t="s">
        <v>4170</v>
      </c>
      <c r="Y798" s="34" t="s">
        <v>4170</v>
      </c>
      <c r="Z798" s="34" t="s">
        <v>4170</v>
      </c>
      <c r="AB798" s="34" t="s">
        <v>3187</v>
      </c>
      <c r="AE798" s="34" t="s">
        <v>3256</v>
      </c>
      <c r="BB798" s="34" t="s">
        <v>3557</v>
      </c>
      <c r="BC798" s="34" t="s">
        <v>4170</v>
      </c>
      <c r="BD798" s="34" t="s">
        <v>4170</v>
      </c>
      <c r="BE798" s="34" t="s">
        <v>4170</v>
      </c>
      <c r="BF798" s="34" t="s">
        <v>4170</v>
      </c>
      <c r="BG798" s="34" t="s">
        <v>4170</v>
      </c>
      <c r="BH798" s="34" t="s">
        <v>4170</v>
      </c>
      <c r="BI798" s="34" t="s">
        <v>4881</v>
      </c>
      <c r="BJ798" s="34" t="s">
        <v>4170</v>
      </c>
      <c r="BR798" s="34" t="s">
        <v>1044</v>
      </c>
      <c r="BS798" s="34" t="s">
        <v>1044</v>
      </c>
      <c r="CR798" s="34" t="s">
        <v>3657</v>
      </c>
      <c r="CU798" s="34" t="s">
        <v>8487</v>
      </c>
      <c r="CV798" s="34" t="s">
        <v>7072</v>
      </c>
      <c r="CW798" s="34" t="s">
        <v>4226</v>
      </c>
      <c r="CX798" s="34" t="s">
        <v>4619</v>
      </c>
      <c r="CY798" s="34" t="s">
        <v>5454</v>
      </c>
      <c r="DC798" s="34" t="s">
        <v>5096</v>
      </c>
      <c r="DE798" s="34" t="s">
        <v>4649</v>
      </c>
    </row>
    <row r="799" spans="1:110">
      <c r="A799" s="34" t="s">
        <v>7073</v>
      </c>
      <c r="B799" s="34" t="s">
        <v>4881</v>
      </c>
      <c r="C799" s="34">
        <v>37</v>
      </c>
      <c r="D799" s="34" t="s">
        <v>440</v>
      </c>
      <c r="E799" s="34" t="s">
        <v>4881</v>
      </c>
      <c r="F799" s="34" t="s">
        <v>4170</v>
      </c>
      <c r="G799" s="34" t="s">
        <v>4881</v>
      </c>
      <c r="H799" s="34" t="s">
        <v>4170</v>
      </c>
      <c r="I799" s="34" t="s">
        <v>4170</v>
      </c>
      <c r="J799" s="34" t="s">
        <v>4170</v>
      </c>
      <c r="K799" s="34" t="s">
        <v>4170</v>
      </c>
      <c r="L799" s="34" t="s">
        <v>4881</v>
      </c>
      <c r="M799" s="34" t="s">
        <v>1041</v>
      </c>
      <c r="N799" s="34" t="s">
        <v>3155</v>
      </c>
      <c r="O799" s="34" t="s">
        <v>4881</v>
      </c>
      <c r="P799" s="34" t="s">
        <v>4170</v>
      </c>
      <c r="Q799" s="34" t="s">
        <v>4170</v>
      </c>
      <c r="R799" s="34" t="s">
        <v>4170</v>
      </c>
      <c r="S799" s="34" t="s">
        <v>4170</v>
      </c>
      <c r="T799" s="34" t="s">
        <v>4170</v>
      </c>
      <c r="U799" s="34" t="s">
        <v>4170</v>
      </c>
      <c r="V799" s="34" t="s">
        <v>4170</v>
      </c>
      <c r="W799" s="34" t="s">
        <v>4170</v>
      </c>
      <c r="X799" s="34" t="s">
        <v>4170</v>
      </c>
      <c r="Y799" s="34" t="s">
        <v>4170</v>
      </c>
      <c r="Z799" s="34" t="s">
        <v>4170</v>
      </c>
      <c r="AB799" s="34" t="s">
        <v>3187</v>
      </c>
      <c r="AD799" s="34" t="s">
        <v>3238</v>
      </c>
      <c r="AG799" s="34" t="s">
        <v>3291</v>
      </c>
      <c r="AH799" s="34" t="s">
        <v>1041</v>
      </c>
      <c r="AI799" s="34" t="s">
        <v>1044</v>
      </c>
      <c r="AJ799" s="34" t="s">
        <v>1044</v>
      </c>
      <c r="AQ799" s="34" t="s">
        <v>3378</v>
      </c>
      <c r="AS799" s="34" t="s">
        <v>3415</v>
      </c>
      <c r="AU799" s="34" t="s">
        <v>3435</v>
      </c>
      <c r="AV799" s="34" t="s">
        <v>154</v>
      </c>
      <c r="AW799" s="34" t="s">
        <v>3452</v>
      </c>
      <c r="AX799" s="34" t="s">
        <v>3476</v>
      </c>
      <c r="AY799" s="34" t="s">
        <v>3493</v>
      </c>
      <c r="BB799" s="34" t="s">
        <v>3557</v>
      </c>
      <c r="BC799" s="34" t="s">
        <v>4170</v>
      </c>
      <c r="BD799" s="34" t="s">
        <v>4170</v>
      </c>
      <c r="BE799" s="34" t="s">
        <v>4170</v>
      </c>
      <c r="BF799" s="34" t="s">
        <v>4170</v>
      </c>
      <c r="BG799" s="34" t="s">
        <v>4170</v>
      </c>
      <c r="BH799" s="34" t="s">
        <v>4170</v>
      </c>
      <c r="BI799" s="34" t="s">
        <v>4881</v>
      </c>
      <c r="BJ799" s="34" t="s">
        <v>4170</v>
      </c>
      <c r="BR799" s="34" t="s">
        <v>1044</v>
      </c>
      <c r="BS799" s="34" t="s">
        <v>1044</v>
      </c>
      <c r="CR799" s="34" t="s">
        <v>3654</v>
      </c>
      <c r="CU799" s="34" t="s">
        <v>8488</v>
      </c>
      <c r="CV799" s="34" t="s">
        <v>7074</v>
      </c>
      <c r="CW799" s="34" t="s">
        <v>4226</v>
      </c>
      <c r="CX799" s="34" t="s">
        <v>4542</v>
      </c>
      <c r="CY799" s="34" t="s">
        <v>5447</v>
      </c>
      <c r="CZ799" s="34" t="s">
        <v>4556</v>
      </c>
      <c r="DA799" s="34" t="s">
        <v>4556</v>
      </c>
      <c r="DC799" s="34" t="s">
        <v>5096</v>
      </c>
      <c r="DF799" s="34" t="s">
        <v>5992</v>
      </c>
    </row>
    <row r="800" spans="1:110">
      <c r="A800" s="34" t="s">
        <v>7073</v>
      </c>
      <c r="B800" s="34" t="s">
        <v>4609</v>
      </c>
      <c r="C800" s="34">
        <v>11</v>
      </c>
      <c r="D800" s="34" t="s">
        <v>442</v>
      </c>
      <c r="E800" s="34" t="s">
        <v>4170</v>
      </c>
      <c r="F800" s="34" t="s">
        <v>4881</v>
      </c>
      <c r="G800" s="34" t="s">
        <v>4170</v>
      </c>
      <c r="H800" s="34" t="s">
        <v>4170</v>
      </c>
      <c r="I800" s="34" t="s">
        <v>4170</v>
      </c>
      <c r="J800" s="34" t="s">
        <v>4881</v>
      </c>
      <c r="K800" s="34" t="s">
        <v>4170</v>
      </c>
      <c r="L800" s="34" t="s">
        <v>4170</v>
      </c>
      <c r="N800" s="34" t="s">
        <v>3155</v>
      </c>
      <c r="O800" s="34" t="s">
        <v>4881</v>
      </c>
      <c r="P800" s="34" t="s">
        <v>4170</v>
      </c>
      <c r="Q800" s="34" t="s">
        <v>4170</v>
      </c>
      <c r="R800" s="34" t="s">
        <v>4170</v>
      </c>
      <c r="S800" s="34" t="s">
        <v>4170</v>
      </c>
      <c r="T800" s="34" t="s">
        <v>4170</v>
      </c>
      <c r="U800" s="34" t="s">
        <v>4170</v>
      </c>
      <c r="V800" s="34" t="s">
        <v>4170</v>
      </c>
      <c r="W800" s="34" t="s">
        <v>4170</v>
      </c>
      <c r="X800" s="34" t="s">
        <v>4170</v>
      </c>
      <c r="Y800" s="34" t="s">
        <v>4170</v>
      </c>
      <c r="Z800" s="34" t="s">
        <v>4170</v>
      </c>
      <c r="AB800" s="34" t="s">
        <v>3187</v>
      </c>
      <c r="AE800" s="34" t="s">
        <v>3262</v>
      </c>
      <c r="BB800" s="34" t="s">
        <v>3557</v>
      </c>
      <c r="BC800" s="34" t="s">
        <v>4170</v>
      </c>
      <c r="BD800" s="34" t="s">
        <v>4170</v>
      </c>
      <c r="BE800" s="34" t="s">
        <v>4170</v>
      </c>
      <c r="BF800" s="34" t="s">
        <v>4170</v>
      </c>
      <c r="BG800" s="34" t="s">
        <v>4170</v>
      </c>
      <c r="BH800" s="34" t="s">
        <v>4170</v>
      </c>
      <c r="BI800" s="34" t="s">
        <v>4881</v>
      </c>
      <c r="BJ800" s="34" t="s">
        <v>4170</v>
      </c>
      <c r="BR800" s="34" t="s">
        <v>1044</v>
      </c>
      <c r="BS800" s="34" t="s">
        <v>1044</v>
      </c>
      <c r="CR800" s="34" t="s">
        <v>3657</v>
      </c>
      <c r="CU800" s="34" t="s">
        <v>8489</v>
      </c>
      <c r="CV800" s="34" t="s">
        <v>7074</v>
      </c>
      <c r="CW800" s="34" t="s">
        <v>4226</v>
      </c>
      <c r="CX800" s="34" t="s">
        <v>4619</v>
      </c>
      <c r="CY800" s="34" t="s">
        <v>5454</v>
      </c>
      <c r="DC800" s="34" t="s">
        <v>5096</v>
      </c>
      <c r="DE800" s="34" t="s">
        <v>4649</v>
      </c>
      <c r="DF800" s="34" t="s">
        <v>5992</v>
      </c>
    </row>
    <row r="801" spans="1:110">
      <c r="A801" s="34" t="s">
        <v>7075</v>
      </c>
      <c r="B801" s="34" t="s">
        <v>4881</v>
      </c>
      <c r="C801" s="34">
        <v>53</v>
      </c>
      <c r="D801" s="34" t="s">
        <v>442</v>
      </c>
      <c r="E801" s="34" t="s">
        <v>4170</v>
      </c>
      <c r="F801" s="34" t="s">
        <v>4881</v>
      </c>
      <c r="G801" s="34" t="s">
        <v>4170</v>
      </c>
      <c r="H801" s="34" t="s">
        <v>4881</v>
      </c>
      <c r="I801" s="34" t="s">
        <v>4170</v>
      </c>
      <c r="J801" s="34" t="s">
        <v>4170</v>
      </c>
      <c r="K801" s="34" t="s">
        <v>4170</v>
      </c>
      <c r="L801" s="34" t="s">
        <v>4170</v>
      </c>
      <c r="M801" s="34" t="s">
        <v>1041</v>
      </c>
      <c r="N801" s="34" t="s">
        <v>3155</v>
      </c>
      <c r="O801" s="34" t="s">
        <v>4881</v>
      </c>
      <c r="P801" s="34" t="s">
        <v>4170</v>
      </c>
      <c r="Q801" s="34" t="s">
        <v>4170</v>
      </c>
      <c r="R801" s="34" t="s">
        <v>4170</v>
      </c>
      <c r="S801" s="34" t="s">
        <v>4170</v>
      </c>
      <c r="T801" s="34" t="s">
        <v>4170</v>
      </c>
      <c r="U801" s="34" t="s">
        <v>4170</v>
      </c>
      <c r="V801" s="34" t="s">
        <v>4170</v>
      </c>
      <c r="W801" s="34" t="s">
        <v>4170</v>
      </c>
      <c r="X801" s="34" t="s">
        <v>4170</v>
      </c>
      <c r="Y801" s="34" t="s">
        <v>4170</v>
      </c>
      <c r="Z801" s="34" t="s">
        <v>4170</v>
      </c>
      <c r="AB801" s="34" t="s">
        <v>3187</v>
      </c>
      <c r="AD801" s="34" t="s">
        <v>3244</v>
      </c>
      <c r="AG801" s="34" t="s">
        <v>3291</v>
      </c>
      <c r="AH801" s="34" t="s">
        <v>1041</v>
      </c>
      <c r="AI801" s="34" t="s">
        <v>1044</v>
      </c>
      <c r="AJ801" s="34" t="s">
        <v>1044</v>
      </c>
      <c r="AQ801" s="34" t="s">
        <v>3364</v>
      </c>
      <c r="AS801" s="34" t="s">
        <v>3423</v>
      </c>
      <c r="AU801" s="34" t="s">
        <v>3435</v>
      </c>
      <c r="AV801" s="34" t="s">
        <v>154</v>
      </c>
      <c r="AW801" s="34" t="s">
        <v>3452</v>
      </c>
      <c r="AX801" s="34" t="s">
        <v>3476</v>
      </c>
      <c r="AY801" s="34" t="s">
        <v>3487</v>
      </c>
      <c r="BB801" s="34" t="s">
        <v>3539</v>
      </c>
      <c r="BC801" s="34" t="s">
        <v>4881</v>
      </c>
      <c r="BD801" s="34" t="s">
        <v>4170</v>
      </c>
      <c r="BE801" s="34" t="s">
        <v>4170</v>
      </c>
      <c r="BF801" s="34" t="s">
        <v>4170</v>
      </c>
      <c r="BG801" s="34" t="s">
        <v>4170</v>
      </c>
      <c r="BH801" s="34" t="s">
        <v>4170</v>
      </c>
      <c r="BI801" s="34" t="s">
        <v>4170</v>
      </c>
      <c r="BJ801" s="34" t="s">
        <v>4170</v>
      </c>
      <c r="BK801" s="34" t="s">
        <v>3561</v>
      </c>
      <c r="BQ801" s="34" t="s">
        <v>1044</v>
      </c>
      <c r="BR801" s="34" t="s">
        <v>1044</v>
      </c>
      <c r="BS801" s="34" t="s">
        <v>1044</v>
      </c>
      <c r="CR801" s="34" t="s">
        <v>3654</v>
      </c>
      <c r="CU801" s="34" t="s">
        <v>8490</v>
      </c>
      <c r="CV801" s="34" t="s">
        <v>7076</v>
      </c>
      <c r="CW801" s="34" t="s">
        <v>4226</v>
      </c>
      <c r="CX801" s="34" t="s">
        <v>4542</v>
      </c>
      <c r="CY801" s="34" t="s">
        <v>5453</v>
      </c>
      <c r="CZ801" s="34" t="s">
        <v>4556</v>
      </c>
      <c r="DA801" s="34" t="s">
        <v>4556</v>
      </c>
      <c r="DB801" s="34" t="s">
        <v>1046</v>
      </c>
      <c r="DC801" s="34" t="s">
        <v>5096</v>
      </c>
      <c r="DF801" s="34" t="s">
        <v>5992</v>
      </c>
    </row>
    <row r="802" spans="1:110">
      <c r="A802" s="34" t="s">
        <v>7075</v>
      </c>
      <c r="B802" s="34" t="s">
        <v>4609</v>
      </c>
      <c r="C802" s="34">
        <v>52</v>
      </c>
      <c r="D802" s="34" t="s">
        <v>440</v>
      </c>
      <c r="E802" s="34" t="s">
        <v>4881</v>
      </c>
      <c r="F802" s="34" t="s">
        <v>4170</v>
      </c>
      <c r="G802" s="34" t="s">
        <v>4881</v>
      </c>
      <c r="H802" s="34" t="s">
        <v>4170</v>
      </c>
      <c r="I802" s="34" t="s">
        <v>4170</v>
      </c>
      <c r="J802" s="34" t="s">
        <v>4170</v>
      </c>
      <c r="K802" s="34" t="s">
        <v>4170</v>
      </c>
      <c r="L802" s="34" t="s">
        <v>4881</v>
      </c>
      <c r="M802" s="34" t="s">
        <v>1041</v>
      </c>
      <c r="N802" s="34" t="s">
        <v>3155</v>
      </c>
      <c r="O802" s="34" t="s">
        <v>4881</v>
      </c>
      <c r="P802" s="34" t="s">
        <v>4170</v>
      </c>
      <c r="Q802" s="34" t="s">
        <v>4170</v>
      </c>
      <c r="R802" s="34" t="s">
        <v>4170</v>
      </c>
      <c r="S802" s="34" t="s">
        <v>4170</v>
      </c>
      <c r="T802" s="34" t="s">
        <v>4170</v>
      </c>
      <c r="U802" s="34" t="s">
        <v>4170</v>
      </c>
      <c r="V802" s="34" t="s">
        <v>4170</v>
      </c>
      <c r="W802" s="34" t="s">
        <v>4170</v>
      </c>
      <c r="X802" s="34" t="s">
        <v>4170</v>
      </c>
      <c r="Y802" s="34" t="s">
        <v>4170</v>
      </c>
      <c r="Z802" s="34" t="s">
        <v>4170</v>
      </c>
      <c r="AB802" s="34" t="s">
        <v>3187</v>
      </c>
      <c r="AD802" s="34" t="s">
        <v>3244</v>
      </c>
      <c r="AG802" s="34" t="s">
        <v>3291</v>
      </c>
      <c r="AH802" s="34" t="s">
        <v>1041</v>
      </c>
      <c r="AI802" s="34" t="s">
        <v>1044</v>
      </c>
      <c r="AJ802" s="34" t="s">
        <v>1044</v>
      </c>
      <c r="AQ802" s="34" t="s">
        <v>3399</v>
      </c>
      <c r="AS802" s="34" t="s">
        <v>3415</v>
      </c>
      <c r="AU802" s="34" t="s">
        <v>3435</v>
      </c>
      <c r="AV802" s="34" t="s">
        <v>154</v>
      </c>
      <c r="AW802" s="34" t="s">
        <v>3452</v>
      </c>
      <c r="AX802" s="34" t="s">
        <v>3473</v>
      </c>
      <c r="AY802" s="34" t="s">
        <v>3487</v>
      </c>
      <c r="BB802" s="34" t="s">
        <v>3557</v>
      </c>
      <c r="BC802" s="34" t="s">
        <v>4170</v>
      </c>
      <c r="BD802" s="34" t="s">
        <v>4170</v>
      </c>
      <c r="BE802" s="34" t="s">
        <v>4170</v>
      </c>
      <c r="BF802" s="34" t="s">
        <v>4170</v>
      </c>
      <c r="BG802" s="34" t="s">
        <v>4170</v>
      </c>
      <c r="BH802" s="34" t="s">
        <v>4170</v>
      </c>
      <c r="BI802" s="34" t="s">
        <v>4881</v>
      </c>
      <c r="BJ802" s="34" t="s">
        <v>4170</v>
      </c>
      <c r="BR802" s="34" t="s">
        <v>1041</v>
      </c>
      <c r="BS802" s="34" t="s">
        <v>1044</v>
      </c>
      <c r="CR802" s="34" t="s">
        <v>3654</v>
      </c>
      <c r="CU802" s="34" t="s">
        <v>8491</v>
      </c>
      <c r="CV802" s="34" t="s">
        <v>7076</v>
      </c>
      <c r="CW802" s="34" t="s">
        <v>4226</v>
      </c>
      <c r="CX802" s="34" t="s">
        <v>4542</v>
      </c>
      <c r="CY802" s="34" t="s">
        <v>5447</v>
      </c>
      <c r="DA802" s="34" t="s">
        <v>4556</v>
      </c>
      <c r="DC802" s="34" t="s">
        <v>5096</v>
      </c>
      <c r="DF802" s="34" t="s">
        <v>5992</v>
      </c>
    </row>
    <row r="803" spans="1:110">
      <c r="A803" s="34" t="s">
        <v>7077</v>
      </c>
      <c r="B803" s="34" t="s">
        <v>4881</v>
      </c>
      <c r="C803" s="34">
        <v>37</v>
      </c>
      <c r="D803" s="34" t="s">
        <v>440</v>
      </c>
      <c r="E803" s="34" t="s">
        <v>4881</v>
      </c>
      <c r="F803" s="34" t="s">
        <v>4170</v>
      </c>
      <c r="G803" s="34" t="s">
        <v>4881</v>
      </c>
      <c r="H803" s="34" t="s">
        <v>4170</v>
      </c>
      <c r="I803" s="34" t="s">
        <v>4170</v>
      </c>
      <c r="J803" s="34" t="s">
        <v>4170</v>
      </c>
      <c r="K803" s="34" t="s">
        <v>4170</v>
      </c>
      <c r="L803" s="34" t="s">
        <v>4881</v>
      </c>
      <c r="M803" s="34" t="s">
        <v>1041</v>
      </c>
      <c r="N803" s="34" t="s">
        <v>3155</v>
      </c>
      <c r="O803" s="34" t="s">
        <v>4881</v>
      </c>
      <c r="P803" s="34" t="s">
        <v>4170</v>
      </c>
      <c r="Q803" s="34" t="s">
        <v>4170</v>
      </c>
      <c r="R803" s="34" t="s">
        <v>4170</v>
      </c>
      <c r="S803" s="34" t="s">
        <v>4170</v>
      </c>
      <c r="T803" s="34" t="s">
        <v>4170</v>
      </c>
      <c r="U803" s="34" t="s">
        <v>4170</v>
      </c>
      <c r="V803" s="34" t="s">
        <v>4170</v>
      </c>
      <c r="W803" s="34" t="s">
        <v>4170</v>
      </c>
      <c r="X803" s="34" t="s">
        <v>4170</v>
      </c>
      <c r="Y803" s="34" t="s">
        <v>4170</v>
      </c>
      <c r="Z803" s="34" t="s">
        <v>4170</v>
      </c>
      <c r="AB803" s="34" t="s">
        <v>3187</v>
      </c>
      <c r="AD803" s="34" t="s">
        <v>3235</v>
      </c>
      <c r="AG803" s="34" t="s">
        <v>3291</v>
      </c>
      <c r="AH803" s="34" t="s">
        <v>1041</v>
      </c>
      <c r="AI803" s="34" t="s">
        <v>1044</v>
      </c>
      <c r="AJ803" s="34" t="s">
        <v>1044</v>
      </c>
      <c r="AQ803" s="34" t="s">
        <v>3399</v>
      </c>
      <c r="AS803" s="34" t="s">
        <v>3426</v>
      </c>
      <c r="AU803" s="34" t="s">
        <v>3444</v>
      </c>
      <c r="AV803" s="34" t="s">
        <v>154</v>
      </c>
      <c r="AW803" s="34" t="s">
        <v>3452</v>
      </c>
      <c r="AX803" s="34" t="s">
        <v>3473</v>
      </c>
      <c r="AY803" s="34" t="s">
        <v>3493</v>
      </c>
      <c r="BB803" s="34" t="s">
        <v>3557</v>
      </c>
      <c r="BC803" s="34" t="s">
        <v>4170</v>
      </c>
      <c r="BD803" s="34" t="s">
        <v>4170</v>
      </c>
      <c r="BE803" s="34" t="s">
        <v>4170</v>
      </c>
      <c r="BF803" s="34" t="s">
        <v>4170</v>
      </c>
      <c r="BG803" s="34" t="s">
        <v>4170</v>
      </c>
      <c r="BH803" s="34" t="s">
        <v>4170</v>
      </c>
      <c r="BI803" s="34" t="s">
        <v>4881</v>
      </c>
      <c r="BJ803" s="34" t="s">
        <v>4170</v>
      </c>
      <c r="BR803" s="34" t="s">
        <v>1044</v>
      </c>
      <c r="BS803" s="34" t="s">
        <v>1044</v>
      </c>
      <c r="CR803" s="34" t="s">
        <v>3657</v>
      </c>
      <c r="CU803" s="34" t="s">
        <v>8492</v>
      </c>
      <c r="CV803" s="34" t="s">
        <v>7078</v>
      </c>
      <c r="CW803" s="34" t="s">
        <v>4226</v>
      </c>
      <c r="CX803" s="34" t="s">
        <v>4542</v>
      </c>
      <c r="CY803" s="34" t="s">
        <v>5447</v>
      </c>
      <c r="CZ803" s="34" t="s">
        <v>4556</v>
      </c>
      <c r="DA803" s="34" t="s">
        <v>4556</v>
      </c>
      <c r="DC803" s="34" t="s">
        <v>5096</v>
      </c>
      <c r="DF803" s="34" t="s">
        <v>5992</v>
      </c>
    </row>
    <row r="804" spans="1:110">
      <c r="A804" s="34" t="s">
        <v>7077</v>
      </c>
      <c r="B804" s="34" t="s">
        <v>4609</v>
      </c>
      <c r="C804" s="34">
        <v>11</v>
      </c>
      <c r="D804" s="34" t="s">
        <v>442</v>
      </c>
      <c r="E804" s="34" t="s">
        <v>4170</v>
      </c>
      <c r="F804" s="34" t="s">
        <v>4881</v>
      </c>
      <c r="G804" s="34" t="s">
        <v>4170</v>
      </c>
      <c r="H804" s="34" t="s">
        <v>4170</v>
      </c>
      <c r="I804" s="34" t="s">
        <v>4170</v>
      </c>
      <c r="J804" s="34" t="s">
        <v>4881</v>
      </c>
      <c r="K804" s="34" t="s">
        <v>4170</v>
      </c>
      <c r="L804" s="34" t="s">
        <v>4170</v>
      </c>
      <c r="N804" s="34" t="s">
        <v>7857</v>
      </c>
      <c r="O804" s="34" t="s">
        <v>4881</v>
      </c>
      <c r="P804" s="34" t="s">
        <v>4170</v>
      </c>
      <c r="Q804" s="34" t="s">
        <v>4170</v>
      </c>
      <c r="R804" s="34" t="s">
        <v>4170</v>
      </c>
      <c r="S804" s="34" t="s">
        <v>4170</v>
      </c>
      <c r="T804" s="34" t="s">
        <v>4881</v>
      </c>
      <c r="U804" s="34" t="s">
        <v>4170</v>
      </c>
      <c r="V804" s="34" t="s">
        <v>4170</v>
      </c>
      <c r="W804" s="34" t="s">
        <v>4170</v>
      </c>
      <c r="X804" s="34" t="s">
        <v>4170</v>
      </c>
      <c r="Y804" s="34" t="s">
        <v>4170</v>
      </c>
      <c r="Z804" s="34" t="s">
        <v>4170</v>
      </c>
      <c r="AB804" s="34" t="s">
        <v>3217</v>
      </c>
      <c r="AE804" s="34" t="s">
        <v>3262</v>
      </c>
      <c r="BB804" s="34" t="s">
        <v>3557</v>
      </c>
      <c r="BC804" s="34" t="s">
        <v>4170</v>
      </c>
      <c r="BD804" s="34" t="s">
        <v>4170</v>
      </c>
      <c r="BE804" s="34" t="s">
        <v>4170</v>
      </c>
      <c r="BF804" s="34" t="s">
        <v>4170</v>
      </c>
      <c r="BG804" s="34" t="s">
        <v>4170</v>
      </c>
      <c r="BH804" s="34" t="s">
        <v>4170</v>
      </c>
      <c r="BI804" s="34" t="s">
        <v>4881</v>
      </c>
      <c r="BJ804" s="34" t="s">
        <v>4170</v>
      </c>
      <c r="BR804" s="34" t="s">
        <v>1044</v>
      </c>
      <c r="BS804" s="34" t="s">
        <v>1044</v>
      </c>
      <c r="CR804" s="34" t="s">
        <v>3663</v>
      </c>
      <c r="CU804" s="34" t="s">
        <v>8493</v>
      </c>
      <c r="CV804" s="34" t="s">
        <v>7078</v>
      </c>
      <c r="CW804" s="34" t="s">
        <v>4226</v>
      </c>
      <c r="CX804" s="34" t="s">
        <v>4619</v>
      </c>
      <c r="CY804" s="34" t="s">
        <v>5454</v>
      </c>
      <c r="DC804" s="34" t="s">
        <v>5096</v>
      </c>
      <c r="DE804" s="34" t="s">
        <v>4649</v>
      </c>
      <c r="DF804" s="34" t="s">
        <v>5992</v>
      </c>
    </row>
    <row r="805" spans="1:110">
      <c r="A805" s="34" t="s">
        <v>7079</v>
      </c>
      <c r="B805" s="34" t="s">
        <v>4881</v>
      </c>
      <c r="C805" s="34">
        <v>22</v>
      </c>
      <c r="D805" s="34" t="s">
        <v>440</v>
      </c>
      <c r="E805" s="34" t="s">
        <v>4881</v>
      </c>
      <c r="F805" s="34" t="s">
        <v>4170</v>
      </c>
      <c r="G805" s="34" t="s">
        <v>4881</v>
      </c>
      <c r="H805" s="34" t="s">
        <v>4170</v>
      </c>
      <c r="I805" s="34" t="s">
        <v>4170</v>
      </c>
      <c r="J805" s="34" t="s">
        <v>4170</v>
      </c>
      <c r="K805" s="34" t="s">
        <v>4170</v>
      </c>
      <c r="L805" s="34" t="s">
        <v>4881</v>
      </c>
      <c r="M805" s="34" t="s">
        <v>1041</v>
      </c>
      <c r="N805" s="34" t="s">
        <v>3155</v>
      </c>
      <c r="O805" s="34" t="s">
        <v>4881</v>
      </c>
      <c r="P805" s="34" t="s">
        <v>4170</v>
      </c>
      <c r="Q805" s="34" t="s">
        <v>4170</v>
      </c>
      <c r="R805" s="34" t="s">
        <v>4170</v>
      </c>
      <c r="S805" s="34" t="s">
        <v>4170</v>
      </c>
      <c r="T805" s="34" t="s">
        <v>4170</v>
      </c>
      <c r="U805" s="34" t="s">
        <v>4170</v>
      </c>
      <c r="V805" s="34" t="s">
        <v>4170</v>
      </c>
      <c r="W805" s="34" t="s">
        <v>4170</v>
      </c>
      <c r="X805" s="34" t="s">
        <v>4170</v>
      </c>
      <c r="Y805" s="34" t="s">
        <v>4170</v>
      </c>
      <c r="Z805" s="34" t="s">
        <v>4170</v>
      </c>
      <c r="AB805" s="34" t="s">
        <v>3187</v>
      </c>
      <c r="AD805" s="34" t="s">
        <v>3232</v>
      </c>
      <c r="AE805" s="34" t="s">
        <v>3253</v>
      </c>
      <c r="AG805" s="34" t="s">
        <v>3300</v>
      </c>
      <c r="AH805" s="34" t="s">
        <v>1044</v>
      </c>
      <c r="AI805" s="34" t="s">
        <v>1044</v>
      </c>
      <c r="AJ805" s="34" t="s">
        <v>1044</v>
      </c>
      <c r="AK805" s="34" t="s">
        <v>1044</v>
      </c>
      <c r="AM805" s="34" t="s">
        <v>1041</v>
      </c>
      <c r="AP805" s="34" t="s">
        <v>1041</v>
      </c>
      <c r="AY805" s="34" t="s">
        <v>3493</v>
      </c>
      <c r="BA805" s="34" t="s">
        <v>1044</v>
      </c>
      <c r="BB805" s="34" t="s">
        <v>3557</v>
      </c>
      <c r="BC805" s="34" t="s">
        <v>4170</v>
      </c>
      <c r="BD805" s="34" t="s">
        <v>4170</v>
      </c>
      <c r="BE805" s="34" t="s">
        <v>4170</v>
      </c>
      <c r="BF805" s="34" t="s">
        <v>4170</v>
      </c>
      <c r="BG805" s="34" t="s">
        <v>4170</v>
      </c>
      <c r="BH805" s="34" t="s">
        <v>4170</v>
      </c>
      <c r="BI805" s="34" t="s">
        <v>4881</v>
      </c>
      <c r="BJ805" s="34" t="s">
        <v>4170</v>
      </c>
      <c r="BR805" s="34" t="s">
        <v>1044</v>
      </c>
      <c r="BS805" s="34" t="s">
        <v>1044</v>
      </c>
      <c r="CR805" s="34" t="s">
        <v>3657</v>
      </c>
      <c r="CU805" s="34" t="s">
        <v>8494</v>
      </c>
      <c r="CV805" s="34" t="s">
        <v>7081</v>
      </c>
      <c r="CW805" s="34" t="s">
        <v>4226</v>
      </c>
      <c r="CX805" s="34" t="s">
        <v>4539</v>
      </c>
      <c r="CY805" s="34" t="s">
        <v>5446</v>
      </c>
      <c r="CZ805" s="34" t="s">
        <v>3302</v>
      </c>
      <c r="DA805" s="34" t="s">
        <v>3302</v>
      </c>
      <c r="DC805" s="34" t="s">
        <v>5096</v>
      </c>
      <c r="DD805" s="34" t="s">
        <v>6186</v>
      </c>
    </row>
    <row r="806" spans="1:110">
      <c r="A806" s="34" t="s">
        <v>7082</v>
      </c>
      <c r="B806" s="34" t="s">
        <v>4881</v>
      </c>
      <c r="C806" s="34">
        <v>41</v>
      </c>
      <c r="D806" s="34" t="s">
        <v>440</v>
      </c>
      <c r="E806" s="34" t="s">
        <v>4881</v>
      </c>
      <c r="F806" s="34" t="s">
        <v>4170</v>
      </c>
      <c r="G806" s="34" t="s">
        <v>4881</v>
      </c>
      <c r="H806" s="34" t="s">
        <v>4170</v>
      </c>
      <c r="I806" s="34" t="s">
        <v>4170</v>
      </c>
      <c r="J806" s="34" t="s">
        <v>4170</v>
      </c>
      <c r="K806" s="34" t="s">
        <v>4170</v>
      </c>
      <c r="L806" s="34" t="s">
        <v>4881</v>
      </c>
      <c r="M806" s="34" t="s">
        <v>1041</v>
      </c>
      <c r="N806" s="34" t="s">
        <v>3155</v>
      </c>
      <c r="O806" s="34" t="s">
        <v>4881</v>
      </c>
      <c r="P806" s="34" t="s">
        <v>4170</v>
      </c>
      <c r="Q806" s="34" t="s">
        <v>4170</v>
      </c>
      <c r="R806" s="34" t="s">
        <v>4170</v>
      </c>
      <c r="S806" s="34" t="s">
        <v>4170</v>
      </c>
      <c r="T806" s="34" t="s">
        <v>4170</v>
      </c>
      <c r="U806" s="34" t="s">
        <v>4170</v>
      </c>
      <c r="V806" s="34" t="s">
        <v>4170</v>
      </c>
      <c r="W806" s="34" t="s">
        <v>4170</v>
      </c>
      <c r="X806" s="34" t="s">
        <v>4170</v>
      </c>
      <c r="Y806" s="34" t="s">
        <v>4170</v>
      </c>
      <c r="Z806" s="34" t="s">
        <v>4170</v>
      </c>
      <c r="AB806" s="34" t="s">
        <v>3187</v>
      </c>
      <c r="AD806" s="34" t="s">
        <v>3238</v>
      </c>
      <c r="AG806" s="34" t="s">
        <v>3309</v>
      </c>
      <c r="AH806" s="34" t="s">
        <v>1044</v>
      </c>
      <c r="AI806" s="34" t="s">
        <v>1044</v>
      </c>
      <c r="AJ806" s="34" t="s">
        <v>1044</v>
      </c>
      <c r="AK806" s="34" t="s">
        <v>1044</v>
      </c>
      <c r="AM806" s="34" t="s">
        <v>1044</v>
      </c>
      <c r="AN806" s="34" t="s">
        <v>3335</v>
      </c>
      <c r="AP806" s="34" t="s">
        <v>1044</v>
      </c>
      <c r="AY806" s="34" t="s">
        <v>3487</v>
      </c>
      <c r="BA806" s="34" t="s">
        <v>1044</v>
      </c>
      <c r="BB806" s="34" t="s">
        <v>3557</v>
      </c>
      <c r="BC806" s="34" t="s">
        <v>4170</v>
      </c>
      <c r="BD806" s="34" t="s">
        <v>4170</v>
      </c>
      <c r="BE806" s="34" t="s">
        <v>4170</v>
      </c>
      <c r="BF806" s="34" t="s">
        <v>4170</v>
      </c>
      <c r="BG806" s="34" t="s">
        <v>4170</v>
      </c>
      <c r="BH806" s="34" t="s">
        <v>4170</v>
      </c>
      <c r="BI806" s="34" t="s">
        <v>4881</v>
      </c>
      <c r="BJ806" s="34" t="s">
        <v>4170</v>
      </c>
      <c r="BR806" s="34" t="s">
        <v>1041</v>
      </c>
      <c r="BS806" s="34" t="s">
        <v>1041</v>
      </c>
      <c r="BT806" s="34" t="s">
        <v>1041</v>
      </c>
      <c r="BW806" s="34" t="s">
        <v>1041</v>
      </c>
      <c r="CQ806" s="34" t="s">
        <v>3642</v>
      </c>
      <c r="CR806" s="34" t="s">
        <v>3657</v>
      </c>
      <c r="CU806" s="34" t="s">
        <v>8495</v>
      </c>
      <c r="CV806" s="34" t="s">
        <v>7083</v>
      </c>
      <c r="CW806" s="34" t="s">
        <v>4226</v>
      </c>
      <c r="CX806" s="34" t="s">
        <v>4542</v>
      </c>
      <c r="CY806" s="34" t="s">
        <v>5447</v>
      </c>
      <c r="CZ806" s="34" t="s">
        <v>4560</v>
      </c>
      <c r="DA806" s="34" t="s">
        <v>4560</v>
      </c>
      <c r="DC806" s="34" t="s">
        <v>5096</v>
      </c>
      <c r="DF806" s="34" t="s">
        <v>5993</v>
      </c>
    </row>
    <row r="807" spans="1:110">
      <c r="A807" s="34" t="s">
        <v>7082</v>
      </c>
      <c r="B807" s="34" t="s">
        <v>4609</v>
      </c>
      <c r="C807" s="34">
        <v>4</v>
      </c>
      <c r="D807" s="34" t="s">
        <v>442</v>
      </c>
      <c r="E807" s="34" t="s">
        <v>4170</v>
      </c>
      <c r="F807" s="34" t="s">
        <v>4881</v>
      </c>
      <c r="G807" s="34" t="s">
        <v>4170</v>
      </c>
      <c r="H807" s="34" t="s">
        <v>4170</v>
      </c>
      <c r="I807" s="34" t="s">
        <v>4170</v>
      </c>
      <c r="J807" s="34" t="s">
        <v>4881</v>
      </c>
      <c r="K807" s="34" t="s">
        <v>4170</v>
      </c>
      <c r="L807" s="34" t="s">
        <v>4170</v>
      </c>
      <c r="N807" s="34" t="s">
        <v>3155</v>
      </c>
      <c r="O807" s="34" t="s">
        <v>4881</v>
      </c>
      <c r="P807" s="34" t="s">
        <v>4170</v>
      </c>
      <c r="Q807" s="34" t="s">
        <v>4170</v>
      </c>
      <c r="R807" s="34" t="s">
        <v>4170</v>
      </c>
      <c r="S807" s="34" t="s">
        <v>4170</v>
      </c>
      <c r="T807" s="34" t="s">
        <v>4170</v>
      </c>
      <c r="U807" s="34" t="s">
        <v>4170</v>
      </c>
      <c r="V807" s="34" t="s">
        <v>4170</v>
      </c>
      <c r="W807" s="34" t="s">
        <v>4170</v>
      </c>
      <c r="X807" s="34" t="s">
        <v>4170</v>
      </c>
      <c r="Y807" s="34" t="s">
        <v>4170</v>
      </c>
      <c r="Z807" s="34" t="s">
        <v>4170</v>
      </c>
      <c r="AB807" s="34" t="s">
        <v>3187</v>
      </c>
      <c r="AE807" s="34" t="s">
        <v>3253</v>
      </c>
      <c r="BR807" s="34" t="s">
        <v>1044</v>
      </c>
      <c r="BS807" s="34" t="s">
        <v>1044</v>
      </c>
      <c r="CR807" s="34" t="s">
        <v>3657</v>
      </c>
      <c r="CU807" s="34" t="s">
        <v>8496</v>
      </c>
      <c r="CV807" s="34" t="s">
        <v>7083</v>
      </c>
      <c r="CW807" s="34" t="s">
        <v>4226</v>
      </c>
      <c r="CX807" s="34" t="s">
        <v>4608</v>
      </c>
      <c r="CY807" s="34" t="s">
        <v>5450</v>
      </c>
      <c r="DE807" s="34" t="s">
        <v>4650</v>
      </c>
      <c r="DF807" s="34" t="s">
        <v>5993</v>
      </c>
    </row>
    <row r="808" spans="1:110">
      <c r="A808" s="34" t="s">
        <v>7082</v>
      </c>
      <c r="B808" s="34" t="s">
        <v>4848</v>
      </c>
      <c r="C808" s="34">
        <v>10</v>
      </c>
      <c r="D808" s="34" t="s">
        <v>442</v>
      </c>
      <c r="E808" s="34" t="s">
        <v>4170</v>
      </c>
      <c r="F808" s="34" t="s">
        <v>4881</v>
      </c>
      <c r="G808" s="34" t="s">
        <v>4170</v>
      </c>
      <c r="H808" s="34" t="s">
        <v>4170</v>
      </c>
      <c r="I808" s="34" t="s">
        <v>4170</v>
      </c>
      <c r="J808" s="34" t="s">
        <v>4881</v>
      </c>
      <c r="K808" s="34" t="s">
        <v>4170</v>
      </c>
      <c r="L808" s="34" t="s">
        <v>4170</v>
      </c>
      <c r="N808" s="34" t="s">
        <v>3155</v>
      </c>
      <c r="O808" s="34" t="s">
        <v>4881</v>
      </c>
      <c r="P808" s="34" t="s">
        <v>4170</v>
      </c>
      <c r="Q808" s="34" t="s">
        <v>4170</v>
      </c>
      <c r="R808" s="34" t="s">
        <v>4170</v>
      </c>
      <c r="S808" s="34" t="s">
        <v>4170</v>
      </c>
      <c r="T808" s="34" t="s">
        <v>4170</v>
      </c>
      <c r="U808" s="34" t="s">
        <v>4170</v>
      </c>
      <c r="V808" s="34" t="s">
        <v>4170</v>
      </c>
      <c r="W808" s="34" t="s">
        <v>4170</v>
      </c>
      <c r="X808" s="34" t="s">
        <v>4170</v>
      </c>
      <c r="Y808" s="34" t="s">
        <v>4170</v>
      </c>
      <c r="Z808" s="34" t="s">
        <v>4170</v>
      </c>
      <c r="AB808" s="34" t="s">
        <v>3187</v>
      </c>
      <c r="AE808" s="34" t="s">
        <v>3262</v>
      </c>
      <c r="BB808" s="34" t="s">
        <v>3557</v>
      </c>
      <c r="BC808" s="34" t="s">
        <v>4170</v>
      </c>
      <c r="BD808" s="34" t="s">
        <v>4170</v>
      </c>
      <c r="BE808" s="34" t="s">
        <v>4170</v>
      </c>
      <c r="BF808" s="34" t="s">
        <v>4170</v>
      </c>
      <c r="BG808" s="34" t="s">
        <v>4170</v>
      </c>
      <c r="BH808" s="34" t="s">
        <v>4170</v>
      </c>
      <c r="BI808" s="34" t="s">
        <v>4881</v>
      </c>
      <c r="BJ808" s="34" t="s">
        <v>4170</v>
      </c>
      <c r="BR808" s="34" t="s">
        <v>1044</v>
      </c>
      <c r="BS808" s="34" t="s">
        <v>1044</v>
      </c>
      <c r="CR808" s="34" t="s">
        <v>3657</v>
      </c>
      <c r="CU808" s="34" t="s">
        <v>8497</v>
      </c>
      <c r="CV808" s="34" t="s">
        <v>7083</v>
      </c>
      <c r="CW808" s="34" t="s">
        <v>4226</v>
      </c>
      <c r="CX808" s="34" t="s">
        <v>4619</v>
      </c>
      <c r="CY808" s="34" t="s">
        <v>5454</v>
      </c>
      <c r="DC808" s="34" t="s">
        <v>5096</v>
      </c>
      <c r="DE808" s="34" t="s">
        <v>4649</v>
      </c>
      <c r="DF808" s="34" t="s">
        <v>5993</v>
      </c>
    </row>
    <row r="809" spans="1:110">
      <c r="A809" s="34" t="s">
        <v>7082</v>
      </c>
      <c r="B809" s="34" t="s">
        <v>4626</v>
      </c>
      <c r="C809" s="34">
        <v>14</v>
      </c>
      <c r="D809" s="34" t="s">
        <v>442</v>
      </c>
      <c r="E809" s="34" t="s">
        <v>4170</v>
      </c>
      <c r="F809" s="34" t="s">
        <v>4881</v>
      </c>
      <c r="G809" s="34" t="s">
        <v>4170</v>
      </c>
      <c r="H809" s="34" t="s">
        <v>4170</v>
      </c>
      <c r="I809" s="34" t="s">
        <v>4170</v>
      </c>
      <c r="J809" s="34" t="s">
        <v>4881</v>
      </c>
      <c r="K809" s="34" t="s">
        <v>4170</v>
      </c>
      <c r="L809" s="34" t="s">
        <v>4170</v>
      </c>
      <c r="N809" s="34" t="s">
        <v>3155</v>
      </c>
      <c r="O809" s="34" t="s">
        <v>4881</v>
      </c>
      <c r="P809" s="34" t="s">
        <v>4170</v>
      </c>
      <c r="Q809" s="34" t="s">
        <v>4170</v>
      </c>
      <c r="R809" s="34" t="s">
        <v>4170</v>
      </c>
      <c r="S809" s="34" t="s">
        <v>4170</v>
      </c>
      <c r="T809" s="34" t="s">
        <v>4170</v>
      </c>
      <c r="U809" s="34" t="s">
        <v>4170</v>
      </c>
      <c r="V809" s="34" t="s">
        <v>4170</v>
      </c>
      <c r="W809" s="34" t="s">
        <v>4170</v>
      </c>
      <c r="X809" s="34" t="s">
        <v>4170</v>
      </c>
      <c r="Y809" s="34" t="s">
        <v>4170</v>
      </c>
      <c r="Z809" s="34" t="s">
        <v>4170</v>
      </c>
      <c r="AB809" s="34" t="s">
        <v>3187</v>
      </c>
      <c r="AE809" s="34" t="s">
        <v>3268</v>
      </c>
      <c r="BB809" s="34" t="s">
        <v>3557</v>
      </c>
      <c r="BC809" s="34" t="s">
        <v>4170</v>
      </c>
      <c r="BD809" s="34" t="s">
        <v>4170</v>
      </c>
      <c r="BE809" s="34" t="s">
        <v>4170</v>
      </c>
      <c r="BF809" s="34" t="s">
        <v>4170</v>
      </c>
      <c r="BG809" s="34" t="s">
        <v>4170</v>
      </c>
      <c r="BH809" s="34" t="s">
        <v>4170</v>
      </c>
      <c r="BI809" s="34" t="s">
        <v>4881</v>
      </c>
      <c r="BJ809" s="34" t="s">
        <v>4170</v>
      </c>
      <c r="BR809" s="34" t="s">
        <v>1044</v>
      </c>
      <c r="BS809" s="34" t="s">
        <v>1044</v>
      </c>
      <c r="CR809" s="34" t="s">
        <v>3657</v>
      </c>
      <c r="CU809" s="34" t="s">
        <v>8498</v>
      </c>
      <c r="CV809" s="34" t="s">
        <v>7083</v>
      </c>
      <c r="CW809" s="34" t="s">
        <v>4226</v>
      </c>
      <c r="CX809" s="34" t="s">
        <v>4611</v>
      </c>
      <c r="CY809" s="34" t="s">
        <v>5451</v>
      </c>
      <c r="DC809" s="34" t="s">
        <v>5096</v>
      </c>
      <c r="DE809" s="34" t="s">
        <v>4649</v>
      </c>
      <c r="DF809" s="34" t="s">
        <v>5993</v>
      </c>
    </row>
    <row r="810" spans="1:110">
      <c r="A810" s="34" t="s">
        <v>7084</v>
      </c>
      <c r="B810" s="34" t="s">
        <v>4881</v>
      </c>
      <c r="C810" s="34">
        <v>30</v>
      </c>
      <c r="D810" s="34" t="s">
        <v>442</v>
      </c>
      <c r="E810" s="34" t="s">
        <v>4170</v>
      </c>
      <c r="F810" s="34" t="s">
        <v>4881</v>
      </c>
      <c r="G810" s="34" t="s">
        <v>4170</v>
      </c>
      <c r="H810" s="34" t="s">
        <v>4881</v>
      </c>
      <c r="I810" s="34" t="s">
        <v>4170</v>
      </c>
      <c r="J810" s="34" t="s">
        <v>4170</v>
      </c>
      <c r="K810" s="34" t="s">
        <v>4170</v>
      </c>
      <c r="L810" s="34" t="s">
        <v>4170</v>
      </c>
      <c r="M810" s="34" t="s">
        <v>1041</v>
      </c>
      <c r="N810" s="34" t="s">
        <v>3155</v>
      </c>
      <c r="O810" s="34" t="s">
        <v>4881</v>
      </c>
      <c r="P810" s="34" t="s">
        <v>4170</v>
      </c>
      <c r="Q810" s="34" t="s">
        <v>4170</v>
      </c>
      <c r="R810" s="34" t="s">
        <v>4170</v>
      </c>
      <c r="S810" s="34" t="s">
        <v>4170</v>
      </c>
      <c r="T810" s="34" t="s">
        <v>4170</v>
      </c>
      <c r="U810" s="34" t="s">
        <v>4170</v>
      </c>
      <c r="V810" s="34" t="s">
        <v>4170</v>
      </c>
      <c r="W810" s="34" t="s">
        <v>4170</v>
      </c>
      <c r="X810" s="34" t="s">
        <v>4170</v>
      </c>
      <c r="Y810" s="34" t="s">
        <v>4170</v>
      </c>
      <c r="Z810" s="34" t="s">
        <v>4170</v>
      </c>
      <c r="AB810" s="34" t="s">
        <v>3187</v>
      </c>
      <c r="AD810" s="34" t="s">
        <v>3247</v>
      </c>
      <c r="AG810" s="34" t="s">
        <v>3315</v>
      </c>
      <c r="AH810" s="34" t="s">
        <v>1044</v>
      </c>
      <c r="AI810" s="34" t="s">
        <v>1044</v>
      </c>
      <c r="AJ810" s="34" t="s">
        <v>1044</v>
      </c>
      <c r="AK810" s="34" t="s">
        <v>1044</v>
      </c>
      <c r="AM810" s="34" t="s">
        <v>1044</v>
      </c>
      <c r="AN810" s="34" t="s">
        <v>3338</v>
      </c>
      <c r="AP810" s="34" t="s">
        <v>3071</v>
      </c>
      <c r="AY810" s="34" t="s">
        <v>3487</v>
      </c>
      <c r="BA810" s="34" t="s">
        <v>1044</v>
      </c>
      <c r="BB810" s="34" t="s">
        <v>3557</v>
      </c>
      <c r="BC810" s="34" t="s">
        <v>4170</v>
      </c>
      <c r="BD810" s="34" t="s">
        <v>4170</v>
      </c>
      <c r="BE810" s="34" t="s">
        <v>4170</v>
      </c>
      <c r="BF810" s="34" t="s">
        <v>4170</v>
      </c>
      <c r="BG810" s="34" t="s">
        <v>4170</v>
      </c>
      <c r="BH810" s="34" t="s">
        <v>4170</v>
      </c>
      <c r="BI810" s="34" t="s">
        <v>4881</v>
      </c>
      <c r="BJ810" s="34" t="s">
        <v>4170</v>
      </c>
      <c r="BR810" s="34" t="s">
        <v>1041</v>
      </c>
      <c r="BS810" s="34" t="s">
        <v>1044</v>
      </c>
      <c r="CR810" s="34" t="s">
        <v>3657</v>
      </c>
      <c r="CU810" s="34" t="s">
        <v>8499</v>
      </c>
      <c r="CV810" s="34" t="s">
        <v>7085</v>
      </c>
      <c r="CW810" s="34" t="s">
        <v>4226</v>
      </c>
      <c r="CX810" s="34" t="s">
        <v>4539</v>
      </c>
      <c r="CY810" s="34" t="s">
        <v>5452</v>
      </c>
      <c r="CZ810" s="34" t="s">
        <v>4560</v>
      </c>
      <c r="DA810" s="34" t="s">
        <v>4560</v>
      </c>
      <c r="DC810" s="34" t="s">
        <v>5096</v>
      </c>
      <c r="DF810" s="34" t="s">
        <v>5993</v>
      </c>
    </row>
    <row r="811" spans="1:110">
      <c r="A811" s="34" t="s">
        <v>7086</v>
      </c>
      <c r="B811" s="34" t="s">
        <v>4881</v>
      </c>
      <c r="C811" s="34">
        <v>41</v>
      </c>
      <c r="D811" s="34" t="s">
        <v>440</v>
      </c>
      <c r="E811" s="34" t="s">
        <v>4881</v>
      </c>
      <c r="F811" s="34" t="s">
        <v>4170</v>
      </c>
      <c r="G811" s="34" t="s">
        <v>4881</v>
      </c>
      <c r="H811" s="34" t="s">
        <v>4170</v>
      </c>
      <c r="I811" s="34" t="s">
        <v>4170</v>
      </c>
      <c r="J811" s="34" t="s">
        <v>4170</v>
      </c>
      <c r="K811" s="34" t="s">
        <v>4170</v>
      </c>
      <c r="L811" s="34" t="s">
        <v>4881</v>
      </c>
      <c r="M811" s="34" t="s">
        <v>1041</v>
      </c>
      <c r="N811" s="34" t="s">
        <v>3155</v>
      </c>
      <c r="O811" s="34" t="s">
        <v>4881</v>
      </c>
      <c r="P811" s="34" t="s">
        <v>4170</v>
      </c>
      <c r="Q811" s="34" t="s">
        <v>4170</v>
      </c>
      <c r="R811" s="34" t="s">
        <v>4170</v>
      </c>
      <c r="S811" s="34" t="s">
        <v>4170</v>
      </c>
      <c r="T811" s="34" t="s">
        <v>4170</v>
      </c>
      <c r="U811" s="34" t="s">
        <v>4170</v>
      </c>
      <c r="V811" s="34" t="s">
        <v>4170</v>
      </c>
      <c r="W811" s="34" t="s">
        <v>4170</v>
      </c>
      <c r="X811" s="34" t="s">
        <v>4170</v>
      </c>
      <c r="Y811" s="34" t="s">
        <v>4170</v>
      </c>
      <c r="Z811" s="34" t="s">
        <v>4170</v>
      </c>
      <c r="AB811" s="34" t="s">
        <v>3187</v>
      </c>
      <c r="AD811" s="34" t="s">
        <v>3238</v>
      </c>
      <c r="AG811" s="34" t="s">
        <v>3309</v>
      </c>
      <c r="AH811" s="34" t="s">
        <v>1044</v>
      </c>
      <c r="AI811" s="34" t="s">
        <v>1044</v>
      </c>
      <c r="AJ811" s="34" t="s">
        <v>1044</v>
      </c>
      <c r="AK811" s="34" t="s">
        <v>1044</v>
      </c>
      <c r="AM811" s="34" t="s">
        <v>1044</v>
      </c>
      <c r="AN811" s="34" t="s">
        <v>3335</v>
      </c>
      <c r="AP811" s="34" t="s">
        <v>1044</v>
      </c>
      <c r="AY811" s="34" t="s">
        <v>3487</v>
      </c>
      <c r="BA811" s="34" t="s">
        <v>1044</v>
      </c>
      <c r="BB811" s="34" t="s">
        <v>3557</v>
      </c>
      <c r="BC811" s="34" t="s">
        <v>4170</v>
      </c>
      <c r="BD811" s="34" t="s">
        <v>4170</v>
      </c>
      <c r="BE811" s="34" t="s">
        <v>4170</v>
      </c>
      <c r="BF811" s="34" t="s">
        <v>4170</v>
      </c>
      <c r="BG811" s="34" t="s">
        <v>4170</v>
      </c>
      <c r="BH811" s="34" t="s">
        <v>4170</v>
      </c>
      <c r="BI811" s="34" t="s">
        <v>4881</v>
      </c>
      <c r="BJ811" s="34" t="s">
        <v>4170</v>
      </c>
      <c r="BR811" s="34" t="s">
        <v>1044</v>
      </c>
      <c r="BS811" s="34" t="s">
        <v>1044</v>
      </c>
      <c r="CR811" s="34" t="s">
        <v>3657</v>
      </c>
      <c r="CU811" s="34" t="s">
        <v>8500</v>
      </c>
      <c r="CV811" s="34" t="s">
        <v>7087</v>
      </c>
      <c r="CW811" s="34" t="s">
        <v>4226</v>
      </c>
      <c r="CX811" s="34" t="s">
        <v>4542</v>
      </c>
      <c r="CY811" s="34" t="s">
        <v>5447</v>
      </c>
      <c r="CZ811" s="34" t="s">
        <v>4560</v>
      </c>
      <c r="DA811" s="34" t="s">
        <v>4560</v>
      </c>
      <c r="DC811" s="34" t="s">
        <v>5096</v>
      </c>
      <c r="DF811" s="34" t="s">
        <v>5993</v>
      </c>
    </row>
    <row r="812" spans="1:110">
      <c r="A812" s="34" t="s">
        <v>7086</v>
      </c>
      <c r="B812" s="34" t="s">
        <v>4609</v>
      </c>
      <c r="C812" s="34">
        <v>1</v>
      </c>
      <c r="D812" s="34" t="s">
        <v>440</v>
      </c>
      <c r="E812" s="34" t="s">
        <v>4881</v>
      </c>
      <c r="F812" s="34" t="s">
        <v>4170</v>
      </c>
      <c r="G812" s="34" t="s">
        <v>4170</v>
      </c>
      <c r="H812" s="34" t="s">
        <v>4170</v>
      </c>
      <c r="I812" s="34" t="s">
        <v>4881</v>
      </c>
      <c r="J812" s="34" t="s">
        <v>4170</v>
      </c>
      <c r="K812" s="34" t="s">
        <v>4170</v>
      </c>
      <c r="L812" s="34" t="s">
        <v>4170</v>
      </c>
      <c r="N812" s="34" t="s">
        <v>7857</v>
      </c>
      <c r="O812" s="34" t="s">
        <v>4881</v>
      </c>
      <c r="P812" s="34" t="s">
        <v>4170</v>
      </c>
      <c r="Q812" s="34" t="s">
        <v>4170</v>
      </c>
      <c r="R812" s="34" t="s">
        <v>4170</v>
      </c>
      <c r="S812" s="34" t="s">
        <v>4170</v>
      </c>
      <c r="T812" s="34" t="s">
        <v>4881</v>
      </c>
      <c r="U812" s="34" t="s">
        <v>4170</v>
      </c>
      <c r="V812" s="34" t="s">
        <v>4170</v>
      </c>
      <c r="W812" s="34" t="s">
        <v>4170</v>
      </c>
      <c r="X812" s="34" t="s">
        <v>4170</v>
      </c>
      <c r="Y812" s="34" t="s">
        <v>4170</v>
      </c>
      <c r="Z812" s="34" t="s">
        <v>4170</v>
      </c>
      <c r="AB812" s="34" t="s">
        <v>3217</v>
      </c>
      <c r="BR812" s="34" t="s">
        <v>1044</v>
      </c>
      <c r="BS812" s="34" t="s">
        <v>1044</v>
      </c>
      <c r="CR812" s="34" t="s">
        <v>3663</v>
      </c>
      <c r="CU812" s="34" t="s">
        <v>8501</v>
      </c>
      <c r="CV812" s="34" t="s">
        <v>7087</v>
      </c>
      <c r="CW812" s="34" t="s">
        <v>4226</v>
      </c>
      <c r="CX812" s="34" t="s">
        <v>4608</v>
      </c>
      <c r="CY812" s="34" t="s">
        <v>5444</v>
      </c>
      <c r="DF812" s="34" t="s">
        <v>5993</v>
      </c>
    </row>
    <row r="813" spans="1:110">
      <c r="A813" s="34" t="s">
        <v>7086</v>
      </c>
      <c r="B813" s="34" t="s">
        <v>4848</v>
      </c>
      <c r="C813" s="34">
        <v>14</v>
      </c>
      <c r="D813" s="34" t="s">
        <v>442</v>
      </c>
      <c r="E813" s="34" t="s">
        <v>4170</v>
      </c>
      <c r="F813" s="34" t="s">
        <v>4881</v>
      </c>
      <c r="G813" s="34" t="s">
        <v>4170</v>
      </c>
      <c r="H813" s="34" t="s">
        <v>4170</v>
      </c>
      <c r="I813" s="34" t="s">
        <v>4170</v>
      </c>
      <c r="J813" s="34" t="s">
        <v>4881</v>
      </c>
      <c r="K813" s="34" t="s">
        <v>4170</v>
      </c>
      <c r="L813" s="34" t="s">
        <v>4170</v>
      </c>
      <c r="N813" s="34" t="s">
        <v>7857</v>
      </c>
      <c r="O813" s="34" t="s">
        <v>4881</v>
      </c>
      <c r="P813" s="34" t="s">
        <v>4170</v>
      </c>
      <c r="Q813" s="34" t="s">
        <v>4170</v>
      </c>
      <c r="R813" s="34" t="s">
        <v>4170</v>
      </c>
      <c r="S813" s="34" t="s">
        <v>4170</v>
      </c>
      <c r="T813" s="34" t="s">
        <v>4881</v>
      </c>
      <c r="U813" s="34" t="s">
        <v>4170</v>
      </c>
      <c r="V813" s="34" t="s">
        <v>4170</v>
      </c>
      <c r="W813" s="34" t="s">
        <v>4170</v>
      </c>
      <c r="X813" s="34" t="s">
        <v>4170</v>
      </c>
      <c r="Y813" s="34" t="s">
        <v>4170</v>
      </c>
      <c r="Z813" s="34" t="s">
        <v>4170</v>
      </c>
      <c r="AB813" s="34" t="s">
        <v>3217</v>
      </c>
      <c r="AE813" s="34" t="s">
        <v>3262</v>
      </c>
      <c r="BB813" s="34" t="s">
        <v>3557</v>
      </c>
      <c r="BC813" s="34" t="s">
        <v>4170</v>
      </c>
      <c r="BD813" s="34" t="s">
        <v>4170</v>
      </c>
      <c r="BE813" s="34" t="s">
        <v>4170</v>
      </c>
      <c r="BF813" s="34" t="s">
        <v>4170</v>
      </c>
      <c r="BG813" s="34" t="s">
        <v>4170</v>
      </c>
      <c r="BH813" s="34" t="s">
        <v>4170</v>
      </c>
      <c r="BI813" s="34" t="s">
        <v>4881</v>
      </c>
      <c r="BJ813" s="34" t="s">
        <v>4170</v>
      </c>
      <c r="BR813" s="34" t="s">
        <v>1044</v>
      </c>
      <c r="BS813" s="34" t="s">
        <v>1041</v>
      </c>
      <c r="BT813" s="34" t="s">
        <v>1041</v>
      </c>
      <c r="BW813" s="34" t="s">
        <v>1041</v>
      </c>
      <c r="CQ813" s="34" t="s">
        <v>3642</v>
      </c>
      <c r="CR813" s="34" t="s">
        <v>3663</v>
      </c>
      <c r="CU813" s="34" t="s">
        <v>8502</v>
      </c>
      <c r="CV813" s="34" t="s">
        <v>7087</v>
      </c>
      <c r="CW813" s="34" t="s">
        <v>4226</v>
      </c>
      <c r="CX813" s="34" t="s">
        <v>4611</v>
      </c>
      <c r="CY813" s="34" t="s">
        <v>5451</v>
      </c>
      <c r="DC813" s="34" t="s">
        <v>5096</v>
      </c>
      <c r="DE813" s="34" t="s">
        <v>4649</v>
      </c>
      <c r="DF813" s="34" t="s">
        <v>5993</v>
      </c>
    </row>
    <row r="814" spans="1:110">
      <c r="A814" s="34" t="s">
        <v>7086</v>
      </c>
      <c r="B814" s="34" t="s">
        <v>4626</v>
      </c>
      <c r="C814" s="34">
        <v>18</v>
      </c>
      <c r="D814" s="34" t="s">
        <v>440</v>
      </c>
      <c r="E814" s="34" t="s">
        <v>4881</v>
      </c>
      <c r="F814" s="34" t="s">
        <v>4170</v>
      </c>
      <c r="G814" s="34" t="s">
        <v>4881</v>
      </c>
      <c r="H814" s="34" t="s">
        <v>4170</v>
      </c>
      <c r="I814" s="34" t="s">
        <v>4170</v>
      </c>
      <c r="J814" s="34" t="s">
        <v>4170</v>
      </c>
      <c r="K814" s="34" t="s">
        <v>4170</v>
      </c>
      <c r="L814" s="34" t="s">
        <v>4881</v>
      </c>
      <c r="M814" s="34" t="s">
        <v>1044</v>
      </c>
      <c r="N814" s="34" t="s">
        <v>7857</v>
      </c>
      <c r="O814" s="34" t="s">
        <v>4881</v>
      </c>
      <c r="P814" s="34" t="s">
        <v>4170</v>
      </c>
      <c r="Q814" s="34" t="s">
        <v>4170</v>
      </c>
      <c r="R814" s="34" t="s">
        <v>4170</v>
      </c>
      <c r="S814" s="34" t="s">
        <v>4170</v>
      </c>
      <c r="T814" s="34" t="s">
        <v>4881</v>
      </c>
      <c r="U814" s="34" t="s">
        <v>4170</v>
      </c>
      <c r="V814" s="34" t="s">
        <v>4170</v>
      </c>
      <c r="W814" s="34" t="s">
        <v>4170</v>
      </c>
      <c r="X814" s="34" t="s">
        <v>4170</v>
      </c>
      <c r="Y814" s="34" t="s">
        <v>4170</v>
      </c>
      <c r="Z814" s="34" t="s">
        <v>4170</v>
      </c>
      <c r="AB814" s="34" t="s">
        <v>3217</v>
      </c>
      <c r="AD814" s="34" t="s">
        <v>3229</v>
      </c>
      <c r="AE814" s="34" t="s">
        <v>3268</v>
      </c>
      <c r="AG814" s="34" t="s">
        <v>3306</v>
      </c>
      <c r="AH814" s="34" t="s">
        <v>1044</v>
      </c>
      <c r="AI814" s="34" t="s">
        <v>1044</v>
      </c>
      <c r="AJ814" s="34" t="s">
        <v>1044</v>
      </c>
      <c r="AK814" s="34" t="s">
        <v>1044</v>
      </c>
      <c r="AM814" s="34" t="s">
        <v>1044</v>
      </c>
      <c r="AN814" s="34" t="s">
        <v>3341</v>
      </c>
      <c r="AP814" s="34" t="s">
        <v>1044</v>
      </c>
      <c r="AY814" s="34" t="s">
        <v>3487</v>
      </c>
      <c r="BA814" s="34" t="s">
        <v>1044</v>
      </c>
      <c r="BB814" s="34" t="s">
        <v>3557</v>
      </c>
      <c r="BC814" s="34" t="s">
        <v>4170</v>
      </c>
      <c r="BD814" s="34" t="s">
        <v>4170</v>
      </c>
      <c r="BE814" s="34" t="s">
        <v>4170</v>
      </c>
      <c r="BF814" s="34" t="s">
        <v>4170</v>
      </c>
      <c r="BG814" s="34" t="s">
        <v>4170</v>
      </c>
      <c r="BH814" s="34" t="s">
        <v>4170</v>
      </c>
      <c r="BI814" s="34" t="s">
        <v>4881</v>
      </c>
      <c r="BJ814" s="34" t="s">
        <v>4170</v>
      </c>
      <c r="BR814" s="34" t="s">
        <v>1044</v>
      </c>
      <c r="BS814" s="34" t="s">
        <v>1044</v>
      </c>
      <c r="CR814" s="34" t="s">
        <v>3663</v>
      </c>
      <c r="CU814" s="34" t="s">
        <v>8503</v>
      </c>
      <c r="CV814" s="34" t="s">
        <v>7087</v>
      </c>
      <c r="CW814" s="34" t="s">
        <v>4226</v>
      </c>
      <c r="CX814" s="34" t="s">
        <v>4539</v>
      </c>
      <c r="CY814" s="34" t="s">
        <v>5446</v>
      </c>
      <c r="DA814" s="34" t="s">
        <v>4560</v>
      </c>
      <c r="DC814" s="34" t="s">
        <v>5096</v>
      </c>
      <c r="DD814" s="34" t="s">
        <v>6185</v>
      </c>
      <c r="DF814" s="34" t="s">
        <v>5993</v>
      </c>
    </row>
    <row r="815" spans="1:110">
      <c r="A815" s="34" t="s">
        <v>7086</v>
      </c>
      <c r="B815" s="34" t="s">
        <v>4628</v>
      </c>
      <c r="C815" s="34">
        <v>50</v>
      </c>
      <c r="D815" s="34" t="s">
        <v>442</v>
      </c>
      <c r="E815" s="34" t="s">
        <v>4170</v>
      </c>
      <c r="F815" s="34" t="s">
        <v>4881</v>
      </c>
      <c r="G815" s="34" t="s">
        <v>4170</v>
      </c>
      <c r="H815" s="34" t="s">
        <v>4881</v>
      </c>
      <c r="I815" s="34" t="s">
        <v>4170</v>
      </c>
      <c r="J815" s="34" t="s">
        <v>4170</v>
      </c>
      <c r="K815" s="34" t="s">
        <v>4170</v>
      </c>
      <c r="L815" s="34" t="s">
        <v>4170</v>
      </c>
      <c r="M815" s="34" t="s">
        <v>1041</v>
      </c>
      <c r="N815" s="34" t="s">
        <v>3170</v>
      </c>
      <c r="O815" s="34" t="s">
        <v>4170</v>
      </c>
      <c r="P815" s="34" t="s">
        <v>4170</v>
      </c>
      <c r="Q815" s="34" t="s">
        <v>4170</v>
      </c>
      <c r="R815" s="34" t="s">
        <v>4170</v>
      </c>
      <c r="S815" s="34" t="s">
        <v>4170</v>
      </c>
      <c r="T815" s="34" t="s">
        <v>4881</v>
      </c>
      <c r="U815" s="34" t="s">
        <v>4170</v>
      </c>
      <c r="V815" s="34" t="s">
        <v>4170</v>
      </c>
      <c r="W815" s="34" t="s">
        <v>4170</v>
      </c>
      <c r="X815" s="34" t="s">
        <v>4170</v>
      </c>
      <c r="Y815" s="34" t="s">
        <v>4170</v>
      </c>
      <c r="Z815" s="34" t="s">
        <v>4170</v>
      </c>
      <c r="AB815" s="34" t="s">
        <v>3217</v>
      </c>
      <c r="AD815" s="34" t="s">
        <v>3238</v>
      </c>
      <c r="AG815" s="34" t="s">
        <v>3291</v>
      </c>
      <c r="AH815" s="34" t="s">
        <v>1041</v>
      </c>
      <c r="AI815" s="34" t="s">
        <v>1044</v>
      </c>
      <c r="AJ815" s="34" t="s">
        <v>1044</v>
      </c>
      <c r="AQ815" s="34" t="s">
        <v>3390</v>
      </c>
      <c r="AS815" s="34" t="s">
        <v>3426</v>
      </c>
      <c r="AU815" s="34" t="s">
        <v>3435</v>
      </c>
      <c r="AV815" s="34" t="s">
        <v>154</v>
      </c>
      <c r="AW815" s="34" t="s">
        <v>3452</v>
      </c>
      <c r="AX815" s="34" t="s">
        <v>3476</v>
      </c>
      <c r="AY815" s="34" t="s">
        <v>3253</v>
      </c>
      <c r="BB815" s="34" t="s">
        <v>3557</v>
      </c>
      <c r="BC815" s="34" t="s">
        <v>4170</v>
      </c>
      <c r="BD815" s="34" t="s">
        <v>4170</v>
      </c>
      <c r="BE815" s="34" t="s">
        <v>4170</v>
      </c>
      <c r="BF815" s="34" t="s">
        <v>4170</v>
      </c>
      <c r="BG815" s="34" t="s">
        <v>4170</v>
      </c>
      <c r="BH815" s="34" t="s">
        <v>4170</v>
      </c>
      <c r="BI815" s="34" t="s">
        <v>4881</v>
      </c>
      <c r="BJ815" s="34" t="s">
        <v>4170</v>
      </c>
      <c r="BR815" s="34" t="s">
        <v>1044</v>
      </c>
      <c r="BS815" s="34" t="s">
        <v>1044</v>
      </c>
      <c r="CR815" s="34" t="s">
        <v>3654</v>
      </c>
      <c r="CU815" s="34" t="s">
        <v>8504</v>
      </c>
      <c r="CV815" s="34" t="s">
        <v>7087</v>
      </c>
      <c r="CW815" s="34" t="s">
        <v>4226</v>
      </c>
      <c r="CX815" s="34" t="s">
        <v>4542</v>
      </c>
      <c r="CY815" s="34" t="s">
        <v>5453</v>
      </c>
      <c r="DA815" s="34" t="s">
        <v>4556</v>
      </c>
      <c r="DC815" s="34" t="s">
        <v>5096</v>
      </c>
      <c r="DF815" s="34" t="s">
        <v>5993</v>
      </c>
    </row>
    <row r="816" spans="1:110">
      <c r="A816" s="34" t="s">
        <v>7088</v>
      </c>
      <c r="B816" s="34" t="s">
        <v>4881</v>
      </c>
      <c r="C816" s="34">
        <v>35</v>
      </c>
      <c r="D816" s="34" t="s">
        <v>442</v>
      </c>
      <c r="E816" s="34" t="s">
        <v>4170</v>
      </c>
      <c r="F816" s="34" t="s">
        <v>4881</v>
      </c>
      <c r="G816" s="34" t="s">
        <v>4170</v>
      </c>
      <c r="H816" s="34" t="s">
        <v>4881</v>
      </c>
      <c r="I816" s="34" t="s">
        <v>4170</v>
      </c>
      <c r="J816" s="34" t="s">
        <v>4170</v>
      </c>
      <c r="K816" s="34" t="s">
        <v>4170</v>
      </c>
      <c r="L816" s="34" t="s">
        <v>4170</v>
      </c>
      <c r="M816" s="34" t="s">
        <v>1041</v>
      </c>
      <c r="N816" s="34" t="s">
        <v>3155</v>
      </c>
      <c r="O816" s="34" t="s">
        <v>4881</v>
      </c>
      <c r="P816" s="34" t="s">
        <v>4170</v>
      </c>
      <c r="Q816" s="34" t="s">
        <v>4170</v>
      </c>
      <c r="R816" s="34" t="s">
        <v>4170</v>
      </c>
      <c r="S816" s="34" t="s">
        <v>4170</v>
      </c>
      <c r="T816" s="34" t="s">
        <v>4170</v>
      </c>
      <c r="U816" s="34" t="s">
        <v>4170</v>
      </c>
      <c r="V816" s="34" t="s">
        <v>4170</v>
      </c>
      <c r="W816" s="34" t="s">
        <v>4170</v>
      </c>
      <c r="X816" s="34" t="s">
        <v>4170</v>
      </c>
      <c r="Y816" s="34" t="s">
        <v>4170</v>
      </c>
      <c r="Z816" s="34" t="s">
        <v>4170</v>
      </c>
      <c r="AB816" s="34" t="s">
        <v>3187</v>
      </c>
      <c r="AD816" s="34" t="s">
        <v>3241</v>
      </c>
      <c r="AG816" s="34" t="s">
        <v>3291</v>
      </c>
      <c r="AH816" s="34" t="s">
        <v>1041</v>
      </c>
      <c r="AI816" s="34" t="s">
        <v>1044</v>
      </c>
      <c r="AJ816" s="34" t="s">
        <v>1044</v>
      </c>
      <c r="AQ816" s="34" t="s">
        <v>3369</v>
      </c>
      <c r="AS816" s="34" t="s">
        <v>3409</v>
      </c>
      <c r="AU816" s="34" t="s">
        <v>3435</v>
      </c>
      <c r="AV816" s="34" t="s">
        <v>154</v>
      </c>
      <c r="AW816" s="34" t="s">
        <v>3452</v>
      </c>
      <c r="AX816" s="34" t="s">
        <v>3476</v>
      </c>
      <c r="AY816" s="34" t="s">
        <v>3502</v>
      </c>
      <c r="BB816" s="34" t="s">
        <v>3557</v>
      </c>
      <c r="BC816" s="34" t="s">
        <v>4170</v>
      </c>
      <c r="BD816" s="34" t="s">
        <v>4170</v>
      </c>
      <c r="BE816" s="34" t="s">
        <v>4170</v>
      </c>
      <c r="BF816" s="34" t="s">
        <v>4170</v>
      </c>
      <c r="BG816" s="34" t="s">
        <v>4170</v>
      </c>
      <c r="BH816" s="34" t="s">
        <v>4170</v>
      </c>
      <c r="BI816" s="34" t="s">
        <v>4881</v>
      </c>
      <c r="BJ816" s="34" t="s">
        <v>4170</v>
      </c>
      <c r="BR816" s="34" t="s">
        <v>1041</v>
      </c>
      <c r="BS816" s="34" t="s">
        <v>1044</v>
      </c>
      <c r="CR816" s="34" t="s">
        <v>3654</v>
      </c>
      <c r="CU816" s="34" t="s">
        <v>8505</v>
      </c>
      <c r="CV816" s="34" t="s">
        <v>7089</v>
      </c>
      <c r="CW816" s="34" t="s">
        <v>4226</v>
      </c>
      <c r="CX816" s="34" t="s">
        <v>4542</v>
      </c>
      <c r="CY816" s="34" t="s">
        <v>5453</v>
      </c>
      <c r="CZ816" s="34" t="s">
        <v>4556</v>
      </c>
      <c r="DA816" s="34" t="s">
        <v>4556</v>
      </c>
      <c r="DC816" s="34" t="s">
        <v>5096</v>
      </c>
      <c r="DF816" s="34" t="s">
        <v>5992</v>
      </c>
    </row>
    <row r="817" spans="1:110">
      <c r="A817" s="34" t="s">
        <v>7090</v>
      </c>
      <c r="B817" s="34" t="s">
        <v>4881</v>
      </c>
      <c r="C817" s="34">
        <v>27</v>
      </c>
      <c r="D817" s="34" t="s">
        <v>442</v>
      </c>
      <c r="E817" s="34" t="s">
        <v>4170</v>
      </c>
      <c r="F817" s="34" t="s">
        <v>4881</v>
      </c>
      <c r="G817" s="34" t="s">
        <v>4170</v>
      </c>
      <c r="H817" s="34" t="s">
        <v>4881</v>
      </c>
      <c r="I817" s="34" t="s">
        <v>4170</v>
      </c>
      <c r="J817" s="34" t="s">
        <v>4170</v>
      </c>
      <c r="K817" s="34" t="s">
        <v>4170</v>
      </c>
      <c r="L817" s="34" t="s">
        <v>4170</v>
      </c>
      <c r="M817" s="34" t="s">
        <v>1041</v>
      </c>
      <c r="N817" s="34" t="s">
        <v>3155</v>
      </c>
      <c r="O817" s="34" t="s">
        <v>4881</v>
      </c>
      <c r="P817" s="34" t="s">
        <v>4170</v>
      </c>
      <c r="Q817" s="34" t="s">
        <v>4170</v>
      </c>
      <c r="R817" s="34" t="s">
        <v>4170</v>
      </c>
      <c r="S817" s="34" t="s">
        <v>4170</v>
      </c>
      <c r="T817" s="34" t="s">
        <v>4170</v>
      </c>
      <c r="U817" s="34" t="s">
        <v>4170</v>
      </c>
      <c r="V817" s="34" t="s">
        <v>4170</v>
      </c>
      <c r="W817" s="34" t="s">
        <v>4170</v>
      </c>
      <c r="X817" s="34" t="s">
        <v>4170</v>
      </c>
      <c r="Y817" s="34" t="s">
        <v>4170</v>
      </c>
      <c r="Z817" s="34" t="s">
        <v>4170</v>
      </c>
      <c r="AB817" s="34" t="s">
        <v>3187</v>
      </c>
      <c r="AD817" s="34" t="s">
        <v>3244</v>
      </c>
      <c r="AE817" s="34" t="s">
        <v>3253</v>
      </c>
      <c r="AG817" s="34" t="s">
        <v>3297</v>
      </c>
      <c r="AH817" s="34" t="s">
        <v>1044</v>
      </c>
      <c r="AI817" s="34" t="s">
        <v>1044</v>
      </c>
      <c r="AJ817" s="34" t="s">
        <v>1044</v>
      </c>
      <c r="AK817" s="34" t="s">
        <v>1041</v>
      </c>
      <c r="AL817" s="34" t="s">
        <v>452</v>
      </c>
      <c r="AQ817" s="34" t="s">
        <v>3375</v>
      </c>
      <c r="AS817" s="34" t="s">
        <v>3423</v>
      </c>
      <c r="AU817" s="34" t="s">
        <v>3432</v>
      </c>
      <c r="AV817" s="34" t="s">
        <v>154</v>
      </c>
      <c r="AW817" s="34" t="s">
        <v>3467</v>
      </c>
      <c r="AX817" s="34" t="s">
        <v>3476</v>
      </c>
      <c r="AY817" s="34" t="s">
        <v>3487</v>
      </c>
      <c r="BB817" s="34" t="s">
        <v>3557</v>
      </c>
      <c r="BC817" s="34" t="s">
        <v>4170</v>
      </c>
      <c r="BD817" s="34" t="s">
        <v>4170</v>
      </c>
      <c r="BE817" s="34" t="s">
        <v>4170</v>
      </c>
      <c r="BF817" s="34" t="s">
        <v>4170</v>
      </c>
      <c r="BG817" s="34" t="s">
        <v>4170</v>
      </c>
      <c r="BH817" s="34" t="s">
        <v>4170</v>
      </c>
      <c r="BI817" s="34" t="s">
        <v>4881</v>
      </c>
      <c r="BJ817" s="34" t="s">
        <v>4170</v>
      </c>
      <c r="BR817" s="34" t="s">
        <v>1044</v>
      </c>
      <c r="BS817" s="34" t="s">
        <v>1044</v>
      </c>
      <c r="CR817" s="34" t="s">
        <v>3657</v>
      </c>
      <c r="CU817" s="34" t="s">
        <v>8506</v>
      </c>
      <c r="CV817" s="34" t="s">
        <v>4780</v>
      </c>
      <c r="CW817" s="34" t="s">
        <v>4226</v>
      </c>
      <c r="CX817" s="34" t="s">
        <v>4539</v>
      </c>
      <c r="CY817" s="34" t="s">
        <v>5452</v>
      </c>
      <c r="CZ817" s="34" t="s">
        <v>4556</v>
      </c>
      <c r="DA817" s="34" t="s">
        <v>4556</v>
      </c>
      <c r="DC817" s="34" t="s">
        <v>5096</v>
      </c>
      <c r="DD817" s="34" t="s">
        <v>6185</v>
      </c>
      <c r="DF817" s="34" t="s">
        <v>5992</v>
      </c>
    </row>
    <row r="818" spans="1:110">
      <c r="A818" s="34" t="s">
        <v>7090</v>
      </c>
      <c r="B818" s="34" t="s">
        <v>4609</v>
      </c>
      <c r="C818" s="34">
        <v>25</v>
      </c>
      <c r="D818" s="34" t="s">
        <v>440</v>
      </c>
      <c r="E818" s="34" t="s">
        <v>4881</v>
      </c>
      <c r="F818" s="34" t="s">
        <v>4170</v>
      </c>
      <c r="G818" s="34" t="s">
        <v>4881</v>
      </c>
      <c r="H818" s="34" t="s">
        <v>4170</v>
      </c>
      <c r="I818" s="34" t="s">
        <v>4170</v>
      </c>
      <c r="J818" s="34" t="s">
        <v>4170</v>
      </c>
      <c r="K818" s="34" t="s">
        <v>4170</v>
      </c>
      <c r="L818" s="34" t="s">
        <v>4881</v>
      </c>
      <c r="M818" s="34" t="s">
        <v>1041</v>
      </c>
      <c r="N818" s="34" t="s">
        <v>3155</v>
      </c>
      <c r="O818" s="34" t="s">
        <v>4881</v>
      </c>
      <c r="P818" s="34" t="s">
        <v>4170</v>
      </c>
      <c r="Q818" s="34" t="s">
        <v>4170</v>
      </c>
      <c r="R818" s="34" t="s">
        <v>4170</v>
      </c>
      <c r="S818" s="34" t="s">
        <v>4170</v>
      </c>
      <c r="T818" s="34" t="s">
        <v>4170</v>
      </c>
      <c r="U818" s="34" t="s">
        <v>4170</v>
      </c>
      <c r="V818" s="34" t="s">
        <v>4170</v>
      </c>
      <c r="W818" s="34" t="s">
        <v>4170</v>
      </c>
      <c r="X818" s="34" t="s">
        <v>4170</v>
      </c>
      <c r="Y818" s="34" t="s">
        <v>4170</v>
      </c>
      <c r="Z818" s="34" t="s">
        <v>4170</v>
      </c>
      <c r="AB818" s="34" t="s">
        <v>3187</v>
      </c>
      <c r="AD818" s="34" t="s">
        <v>3244</v>
      </c>
      <c r="AE818" s="34" t="s">
        <v>3253</v>
      </c>
      <c r="AG818" s="34" t="s">
        <v>3291</v>
      </c>
      <c r="AH818" s="34" t="s">
        <v>1041</v>
      </c>
      <c r="AI818" s="34" t="s">
        <v>1044</v>
      </c>
      <c r="AJ818" s="34" t="s">
        <v>1044</v>
      </c>
      <c r="AQ818" s="34" t="s">
        <v>3384</v>
      </c>
      <c r="AS818" s="34" t="s">
        <v>3409</v>
      </c>
      <c r="AU818" s="34" t="s">
        <v>3435</v>
      </c>
      <c r="AV818" s="34" t="s">
        <v>154</v>
      </c>
      <c r="AW818" s="34" t="s">
        <v>3461</v>
      </c>
      <c r="AX818" s="34" t="s">
        <v>3476</v>
      </c>
      <c r="AY818" s="34" t="s">
        <v>3487</v>
      </c>
      <c r="BB818" s="34" t="s">
        <v>3557</v>
      </c>
      <c r="BC818" s="34" t="s">
        <v>4170</v>
      </c>
      <c r="BD818" s="34" t="s">
        <v>4170</v>
      </c>
      <c r="BE818" s="34" t="s">
        <v>4170</v>
      </c>
      <c r="BF818" s="34" t="s">
        <v>4170</v>
      </c>
      <c r="BG818" s="34" t="s">
        <v>4170</v>
      </c>
      <c r="BH818" s="34" t="s">
        <v>4170</v>
      </c>
      <c r="BI818" s="34" t="s">
        <v>4881</v>
      </c>
      <c r="BJ818" s="34" t="s">
        <v>4170</v>
      </c>
      <c r="BR818" s="34" t="s">
        <v>1044</v>
      </c>
      <c r="BS818" s="34" t="s">
        <v>1044</v>
      </c>
      <c r="CR818" s="34" t="s">
        <v>3657</v>
      </c>
      <c r="CU818" s="34" t="s">
        <v>8507</v>
      </c>
      <c r="CV818" s="34" t="s">
        <v>4780</v>
      </c>
      <c r="CW818" s="34" t="s">
        <v>4226</v>
      </c>
      <c r="CX818" s="34" t="s">
        <v>4539</v>
      </c>
      <c r="CY818" s="34" t="s">
        <v>5446</v>
      </c>
      <c r="DA818" s="34" t="s">
        <v>4556</v>
      </c>
      <c r="DC818" s="34" t="s">
        <v>5096</v>
      </c>
      <c r="DD818" s="34" t="s">
        <v>6185</v>
      </c>
      <c r="DF818" s="34" t="s">
        <v>5992</v>
      </c>
    </row>
    <row r="819" spans="1:110">
      <c r="A819" s="34" t="s">
        <v>7091</v>
      </c>
      <c r="B819" s="34" t="s">
        <v>4881</v>
      </c>
      <c r="C819" s="34">
        <v>42</v>
      </c>
      <c r="D819" s="34" t="s">
        <v>442</v>
      </c>
      <c r="E819" s="34" t="s">
        <v>4170</v>
      </c>
      <c r="F819" s="34" t="s">
        <v>4881</v>
      </c>
      <c r="G819" s="34" t="s">
        <v>4170</v>
      </c>
      <c r="H819" s="34" t="s">
        <v>4881</v>
      </c>
      <c r="I819" s="34" t="s">
        <v>4170</v>
      </c>
      <c r="J819" s="34" t="s">
        <v>4170</v>
      </c>
      <c r="K819" s="34" t="s">
        <v>4170</v>
      </c>
      <c r="L819" s="34" t="s">
        <v>4170</v>
      </c>
      <c r="M819" s="34" t="s">
        <v>1041</v>
      </c>
      <c r="N819" s="34" t="s">
        <v>3155</v>
      </c>
      <c r="O819" s="34" t="s">
        <v>4881</v>
      </c>
      <c r="P819" s="34" t="s">
        <v>4170</v>
      </c>
      <c r="Q819" s="34" t="s">
        <v>4170</v>
      </c>
      <c r="R819" s="34" t="s">
        <v>4170</v>
      </c>
      <c r="S819" s="34" t="s">
        <v>4170</v>
      </c>
      <c r="T819" s="34" t="s">
        <v>4170</v>
      </c>
      <c r="U819" s="34" t="s">
        <v>4170</v>
      </c>
      <c r="V819" s="34" t="s">
        <v>4170</v>
      </c>
      <c r="W819" s="34" t="s">
        <v>4170</v>
      </c>
      <c r="X819" s="34" t="s">
        <v>4170</v>
      </c>
      <c r="Y819" s="34" t="s">
        <v>4170</v>
      </c>
      <c r="Z819" s="34" t="s">
        <v>4170</v>
      </c>
      <c r="AB819" s="34" t="s">
        <v>3187</v>
      </c>
      <c r="AD819" s="34" t="s">
        <v>3244</v>
      </c>
      <c r="AG819" s="34" t="s">
        <v>3291</v>
      </c>
      <c r="AH819" s="34" t="s">
        <v>1041</v>
      </c>
      <c r="AI819" s="34" t="s">
        <v>1044</v>
      </c>
      <c r="AJ819" s="34" t="s">
        <v>1044</v>
      </c>
      <c r="AQ819" s="34" t="s">
        <v>3384</v>
      </c>
      <c r="AS819" s="34" t="s">
        <v>3409</v>
      </c>
      <c r="AU819" s="34" t="s">
        <v>3435</v>
      </c>
      <c r="AV819" s="34" t="s">
        <v>154</v>
      </c>
      <c r="AW819" s="34" t="s">
        <v>3452</v>
      </c>
      <c r="AX819" s="34" t="s">
        <v>3476</v>
      </c>
      <c r="AY819" s="34" t="s">
        <v>3253</v>
      </c>
      <c r="BB819" s="34" t="s">
        <v>3557</v>
      </c>
      <c r="BC819" s="34" t="s">
        <v>4170</v>
      </c>
      <c r="BD819" s="34" t="s">
        <v>4170</v>
      </c>
      <c r="BE819" s="34" t="s">
        <v>4170</v>
      </c>
      <c r="BF819" s="34" t="s">
        <v>4170</v>
      </c>
      <c r="BG819" s="34" t="s">
        <v>4170</v>
      </c>
      <c r="BH819" s="34" t="s">
        <v>4170</v>
      </c>
      <c r="BI819" s="34" t="s">
        <v>4881</v>
      </c>
      <c r="BJ819" s="34" t="s">
        <v>4170</v>
      </c>
      <c r="BR819" s="34" t="s">
        <v>1044</v>
      </c>
      <c r="BS819" s="34" t="s">
        <v>1044</v>
      </c>
      <c r="CR819" s="34" t="s">
        <v>3654</v>
      </c>
      <c r="CU819" s="34" t="s">
        <v>8508</v>
      </c>
      <c r="CV819" s="34" t="s">
        <v>7092</v>
      </c>
      <c r="CW819" s="34" t="s">
        <v>4226</v>
      </c>
      <c r="CX819" s="34" t="s">
        <v>4542</v>
      </c>
      <c r="CY819" s="34" t="s">
        <v>5453</v>
      </c>
      <c r="CZ819" s="34" t="s">
        <v>4556</v>
      </c>
      <c r="DA819" s="34" t="s">
        <v>4556</v>
      </c>
      <c r="DC819" s="34" t="s">
        <v>5096</v>
      </c>
    </row>
    <row r="820" spans="1:110">
      <c r="A820" s="34" t="s">
        <v>7091</v>
      </c>
      <c r="B820" s="34" t="s">
        <v>4609</v>
      </c>
      <c r="C820" s="34">
        <v>4</v>
      </c>
      <c r="D820" s="34" t="s">
        <v>440</v>
      </c>
      <c r="E820" s="34" t="s">
        <v>4881</v>
      </c>
      <c r="F820" s="34" t="s">
        <v>4170</v>
      </c>
      <c r="G820" s="34" t="s">
        <v>4170</v>
      </c>
      <c r="H820" s="34" t="s">
        <v>4170</v>
      </c>
      <c r="I820" s="34" t="s">
        <v>4881</v>
      </c>
      <c r="J820" s="34" t="s">
        <v>4170</v>
      </c>
      <c r="K820" s="34" t="s">
        <v>4170</v>
      </c>
      <c r="L820" s="34" t="s">
        <v>4170</v>
      </c>
      <c r="N820" s="34" t="s">
        <v>3155</v>
      </c>
      <c r="O820" s="34" t="s">
        <v>4881</v>
      </c>
      <c r="P820" s="34" t="s">
        <v>4170</v>
      </c>
      <c r="Q820" s="34" t="s">
        <v>4170</v>
      </c>
      <c r="R820" s="34" t="s">
        <v>4170</v>
      </c>
      <c r="S820" s="34" t="s">
        <v>4170</v>
      </c>
      <c r="T820" s="34" t="s">
        <v>4170</v>
      </c>
      <c r="U820" s="34" t="s">
        <v>4170</v>
      </c>
      <c r="V820" s="34" t="s">
        <v>4170</v>
      </c>
      <c r="W820" s="34" t="s">
        <v>4170</v>
      </c>
      <c r="X820" s="34" t="s">
        <v>4170</v>
      </c>
      <c r="Y820" s="34" t="s">
        <v>4170</v>
      </c>
      <c r="Z820" s="34" t="s">
        <v>4170</v>
      </c>
      <c r="AB820" s="34" t="s">
        <v>3187</v>
      </c>
      <c r="AE820" s="34" t="s">
        <v>3256</v>
      </c>
      <c r="BR820" s="34" t="s">
        <v>1044</v>
      </c>
      <c r="BS820" s="34" t="s">
        <v>1044</v>
      </c>
      <c r="CR820" s="34" t="s">
        <v>3657</v>
      </c>
      <c r="CU820" s="34" t="s">
        <v>8509</v>
      </c>
      <c r="CV820" s="34" t="s">
        <v>7092</v>
      </c>
      <c r="CW820" s="34" t="s">
        <v>4226</v>
      </c>
      <c r="CX820" s="34" t="s">
        <v>4608</v>
      </c>
      <c r="CY820" s="34" t="s">
        <v>5444</v>
      </c>
      <c r="DE820" s="34" t="s">
        <v>4649</v>
      </c>
    </row>
    <row r="821" spans="1:110">
      <c r="A821" s="34" t="s">
        <v>7091</v>
      </c>
      <c r="B821" s="34" t="s">
        <v>4848</v>
      </c>
      <c r="C821" s="34">
        <v>14</v>
      </c>
      <c r="D821" s="34" t="s">
        <v>442</v>
      </c>
      <c r="E821" s="34" t="s">
        <v>4170</v>
      </c>
      <c r="F821" s="34" t="s">
        <v>4881</v>
      </c>
      <c r="G821" s="34" t="s">
        <v>4170</v>
      </c>
      <c r="H821" s="34" t="s">
        <v>4170</v>
      </c>
      <c r="I821" s="34" t="s">
        <v>4170</v>
      </c>
      <c r="J821" s="34" t="s">
        <v>4881</v>
      </c>
      <c r="K821" s="34" t="s">
        <v>4170</v>
      </c>
      <c r="L821" s="34" t="s">
        <v>4170</v>
      </c>
      <c r="N821" s="34" t="s">
        <v>3155</v>
      </c>
      <c r="O821" s="34" t="s">
        <v>4881</v>
      </c>
      <c r="P821" s="34" t="s">
        <v>4170</v>
      </c>
      <c r="Q821" s="34" t="s">
        <v>4170</v>
      </c>
      <c r="R821" s="34" t="s">
        <v>4170</v>
      </c>
      <c r="S821" s="34" t="s">
        <v>4170</v>
      </c>
      <c r="T821" s="34" t="s">
        <v>4170</v>
      </c>
      <c r="U821" s="34" t="s">
        <v>4170</v>
      </c>
      <c r="V821" s="34" t="s">
        <v>4170</v>
      </c>
      <c r="W821" s="34" t="s">
        <v>4170</v>
      </c>
      <c r="X821" s="34" t="s">
        <v>4170</v>
      </c>
      <c r="Y821" s="34" t="s">
        <v>4170</v>
      </c>
      <c r="Z821" s="34" t="s">
        <v>4170</v>
      </c>
      <c r="AB821" s="34" t="s">
        <v>3187</v>
      </c>
      <c r="AE821" s="34" t="s">
        <v>3262</v>
      </c>
      <c r="BB821" s="34" t="s">
        <v>3557</v>
      </c>
      <c r="BC821" s="34" t="s">
        <v>4170</v>
      </c>
      <c r="BD821" s="34" t="s">
        <v>4170</v>
      </c>
      <c r="BE821" s="34" t="s">
        <v>4170</v>
      </c>
      <c r="BF821" s="34" t="s">
        <v>4170</v>
      </c>
      <c r="BG821" s="34" t="s">
        <v>4170</v>
      </c>
      <c r="BH821" s="34" t="s">
        <v>4170</v>
      </c>
      <c r="BI821" s="34" t="s">
        <v>4881</v>
      </c>
      <c r="BJ821" s="34" t="s">
        <v>4170</v>
      </c>
      <c r="BR821" s="34" t="s">
        <v>1044</v>
      </c>
      <c r="BS821" s="34" t="s">
        <v>1044</v>
      </c>
      <c r="CR821" s="34" t="s">
        <v>3657</v>
      </c>
      <c r="CU821" s="34" t="s">
        <v>8510</v>
      </c>
      <c r="CV821" s="34" t="s">
        <v>7092</v>
      </c>
      <c r="CW821" s="34" t="s">
        <v>4226</v>
      </c>
      <c r="CX821" s="34" t="s">
        <v>4611</v>
      </c>
      <c r="CY821" s="34" t="s">
        <v>5451</v>
      </c>
      <c r="DC821" s="34" t="s">
        <v>5096</v>
      </c>
      <c r="DE821" s="34" t="s">
        <v>4649</v>
      </c>
    </row>
    <row r="822" spans="1:110">
      <c r="A822" s="34" t="s">
        <v>7091</v>
      </c>
      <c r="B822" s="34" t="s">
        <v>4626</v>
      </c>
      <c r="C822" s="34">
        <v>42</v>
      </c>
      <c r="D822" s="34" t="s">
        <v>440</v>
      </c>
      <c r="E822" s="34" t="s">
        <v>4881</v>
      </c>
      <c r="F822" s="34" t="s">
        <v>4170</v>
      </c>
      <c r="G822" s="34" t="s">
        <v>4881</v>
      </c>
      <c r="H822" s="34" t="s">
        <v>4170</v>
      </c>
      <c r="I822" s="34" t="s">
        <v>4170</v>
      </c>
      <c r="J822" s="34" t="s">
        <v>4170</v>
      </c>
      <c r="K822" s="34" t="s">
        <v>4170</v>
      </c>
      <c r="L822" s="34" t="s">
        <v>4881</v>
      </c>
      <c r="M822" s="34" t="s">
        <v>1044</v>
      </c>
      <c r="N822" s="34" t="s">
        <v>3155</v>
      </c>
      <c r="O822" s="34" t="s">
        <v>4881</v>
      </c>
      <c r="P822" s="34" t="s">
        <v>4170</v>
      </c>
      <c r="Q822" s="34" t="s">
        <v>4170</v>
      </c>
      <c r="R822" s="34" t="s">
        <v>4170</v>
      </c>
      <c r="S822" s="34" t="s">
        <v>4170</v>
      </c>
      <c r="T822" s="34" t="s">
        <v>4170</v>
      </c>
      <c r="U822" s="34" t="s">
        <v>4170</v>
      </c>
      <c r="V822" s="34" t="s">
        <v>4170</v>
      </c>
      <c r="W822" s="34" t="s">
        <v>4170</v>
      </c>
      <c r="X822" s="34" t="s">
        <v>4170</v>
      </c>
      <c r="Y822" s="34" t="s">
        <v>4170</v>
      </c>
      <c r="Z822" s="34" t="s">
        <v>4170</v>
      </c>
      <c r="AB822" s="34" t="s">
        <v>3187</v>
      </c>
      <c r="AD822" s="34" t="s">
        <v>3247</v>
      </c>
      <c r="AG822" s="34" t="s">
        <v>3309</v>
      </c>
      <c r="AH822" s="34" t="s">
        <v>1044</v>
      </c>
      <c r="AI822" s="34" t="s">
        <v>1044</v>
      </c>
      <c r="AJ822" s="34" t="s">
        <v>1044</v>
      </c>
      <c r="AK822" s="34" t="s">
        <v>1044</v>
      </c>
      <c r="AM822" s="34" t="s">
        <v>1044</v>
      </c>
      <c r="AN822" s="34" t="s">
        <v>3335</v>
      </c>
      <c r="AP822" s="34" t="s">
        <v>1044</v>
      </c>
      <c r="AY822" s="34" t="s">
        <v>3487</v>
      </c>
      <c r="BA822" s="34" t="s">
        <v>1044</v>
      </c>
      <c r="BB822" s="34" t="s">
        <v>3557</v>
      </c>
      <c r="BC822" s="34" t="s">
        <v>4170</v>
      </c>
      <c r="BD822" s="34" t="s">
        <v>4170</v>
      </c>
      <c r="BE822" s="34" t="s">
        <v>4170</v>
      </c>
      <c r="BF822" s="34" t="s">
        <v>4170</v>
      </c>
      <c r="BG822" s="34" t="s">
        <v>4170</v>
      </c>
      <c r="BH822" s="34" t="s">
        <v>4170</v>
      </c>
      <c r="BI822" s="34" t="s">
        <v>4881</v>
      </c>
      <c r="BJ822" s="34" t="s">
        <v>4170</v>
      </c>
      <c r="BR822" s="34" t="s">
        <v>1044</v>
      </c>
      <c r="BS822" s="34" t="s">
        <v>1044</v>
      </c>
      <c r="CR822" s="34" t="s">
        <v>3657</v>
      </c>
      <c r="CU822" s="34" t="s">
        <v>8511</v>
      </c>
      <c r="CV822" s="34" t="s">
        <v>7092</v>
      </c>
      <c r="CW822" s="34" t="s">
        <v>4226</v>
      </c>
      <c r="CX822" s="34" t="s">
        <v>4542</v>
      </c>
      <c r="CY822" s="34" t="s">
        <v>5447</v>
      </c>
      <c r="DA822" s="34" t="s">
        <v>4560</v>
      </c>
      <c r="DC822" s="34" t="s">
        <v>5096</v>
      </c>
    </row>
    <row r="823" spans="1:110">
      <c r="A823" s="34" t="s">
        <v>7093</v>
      </c>
      <c r="B823" s="34" t="s">
        <v>4881</v>
      </c>
      <c r="C823" s="34">
        <v>28</v>
      </c>
      <c r="D823" s="34" t="s">
        <v>442</v>
      </c>
      <c r="E823" s="34" t="s">
        <v>4170</v>
      </c>
      <c r="F823" s="34" t="s">
        <v>4881</v>
      </c>
      <c r="G823" s="34" t="s">
        <v>4170</v>
      </c>
      <c r="H823" s="34" t="s">
        <v>4881</v>
      </c>
      <c r="I823" s="34" t="s">
        <v>4170</v>
      </c>
      <c r="J823" s="34" t="s">
        <v>4170</v>
      </c>
      <c r="K823" s="34" t="s">
        <v>4170</v>
      </c>
      <c r="L823" s="34" t="s">
        <v>4170</v>
      </c>
      <c r="M823" s="34" t="s">
        <v>1041</v>
      </c>
      <c r="N823" s="34" t="s">
        <v>3155</v>
      </c>
      <c r="O823" s="34" t="s">
        <v>4881</v>
      </c>
      <c r="P823" s="34" t="s">
        <v>4170</v>
      </c>
      <c r="Q823" s="34" t="s">
        <v>4170</v>
      </c>
      <c r="R823" s="34" t="s">
        <v>4170</v>
      </c>
      <c r="S823" s="34" t="s">
        <v>4170</v>
      </c>
      <c r="T823" s="34" t="s">
        <v>4170</v>
      </c>
      <c r="U823" s="34" t="s">
        <v>4170</v>
      </c>
      <c r="V823" s="34" t="s">
        <v>4170</v>
      </c>
      <c r="W823" s="34" t="s">
        <v>4170</v>
      </c>
      <c r="X823" s="34" t="s">
        <v>4170</v>
      </c>
      <c r="Y823" s="34" t="s">
        <v>4170</v>
      </c>
      <c r="Z823" s="34" t="s">
        <v>4170</v>
      </c>
      <c r="AB823" s="34" t="s">
        <v>3187</v>
      </c>
      <c r="AD823" s="34" t="s">
        <v>3238</v>
      </c>
      <c r="AE823" s="34" t="s">
        <v>3253</v>
      </c>
      <c r="AG823" s="34" t="s">
        <v>3291</v>
      </c>
      <c r="AH823" s="34" t="s">
        <v>1041</v>
      </c>
      <c r="AI823" s="34" t="s">
        <v>1044</v>
      </c>
      <c r="AJ823" s="34" t="s">
        <v>1044</v>
      </c>
      <c r="AQ823" s="34" t="s">
        <v>3399</v>
      </c>
      <c r="AS823" s="34" t="s">
        <v>3426</v>
      </c>
      <c r="AU823" s="34" t="s">
        <v>3444</v>
      </c>
      <c r="AV823" s="34" t="s">
        <v>154</v>
      </c>
      <c r="AW823" s="34" t="s">
        <v>3452</v>
      </c>
      <c r="AX823" s="34" t="s">
        <v>3476</v>
      </c>
      <c r="AY823" s="34" t="s">
        <v>3253</v>
      </c>
      <c r="BB823" s="34" t="s">
        <v>3557</v>
      </c>
      <c r="BC823" s="34" t="s">
        <v>4170</v>
      </c>
      <c r="BD823" s="34" t="s">
        <v>4170</v>
      </c>
      <c r="BE823" s="34" t="s">
        <v>4170</v>
      </c>
      <c r="BF823" s="34" t="s">
        <v>4170</v>
      </c>
      <c r="BG823" s="34" t="s">
        <v>4170</v>
      </c>
      <c r="BH823" s="34" t="s">
        <v>4170</v>
      </c>
      <c r="BI823" s="34" t="s">
        <v>4881</v>
      </c>
      <c r="BJ823" s="34" t="s">
        <v>4170</v>
      </c>
      <c r="BR823" s="34" t="s">
        <v>1044</v>
      </c>
      <c r="BS823" s="34" t="s">
        <v>1044</v>
      </c>
      <c r="CR823" s="34" t="s">
        <v>3657</v>
      </c>
      <c r="CU823" s="34" t="s">
        <v>8512</v>
      </c>
      <c r="CV823" s="34" t="s">
        <v>7094</v>
      </c>
      <c r="CW823" s="34" t="s">
        <v>4226</v>
      </c>
      <c r="CX823" s="34" t="s">
        <v>4539</v>
      </c>
      <c r="CY823" s="34" t="s">
        <v>5452</v>
      </c>
      <c r="CZ823" s="34" t="s">
        <v>4556</v>
      </c>
      <c r="DA823" s="34" t="s">
        <v>4556</v>
      </c>
      <c r="DC823" s="34" t="s">
        <v>5096</v>
      </c>
      <c r="DD823" s="34" t="s">
        <v>6185</v>
      </c>
    </row>
    <row r="824" spans="1:110">
      <c r="A824" s="34" t="s">
        <v>7093</v>
      </c>
      <c r="B824" s="34" t="s">
        <v>4609</v>
      </c>
      <c r="C824" s="34">
        <v>25</v>
      </c>
      <c r="D824" s="34" t="s">
        <v>440</v>
      </c>
      <c r="E824" s="34" t="s">
        <v>4881</v>
      </c>
      <c r="F824" s="34" t="s">
        <v>4170</v>
      </c>
      <c r="G824" s="34" t="s">
        <v>4881</v>
      </c>
      <c r="H824" s="34" t="s">
        <v>4170</v>
      </c>
      <c r="I824" s="34" t="s">
        <v>4170</v>
      </c>
      <c r="J824" s="34" t="s">
        <v>4170</v>
      </c>
      <c r="K824" s="34" t="s">
        <v>4170</v>
      </c>
      <c r="L824" s="34" t="s">
        <v>4881</v>
      </c>
      <c r="M824" s="34" t="s">
        <v>1041</v>
      </c>
      <c r="N824" s="34" t="s">
        <v>3155</v>
      </c>
      <c r="O824" s="34" t="s">
        <v>4881</v>
      </c>
      <c r="P824" s="34" t="s">
        <v>4170</v>
      </c>
      <c r="Q824" s="34" t="s">
        <v>4170</v>
      </c>
      <c r="R824" s="34" t="s">
        <v>4170</v>
      </c>
      <c r="S824" s="34" t="s">
        <v>4170</v>
      </c>
      <c r="T824" s="34" t="s">
        <v>4170</v>
      </c>
      <c r="U824" s="34" t="s">
        <v>4170</v>
      </c>
      <c r="V824" s="34" t="s">
        <v>4170</v>
      </c>
      <c r="W824" s="34" t="s">
        <v>4170</v>
      </c>
      <c r="X824" s="34" t="s">
        <v>4170</v>
      </c>
      <c r="Y824" s="34" t="s">
        <v>4170</v>
      </c>
      <c r="Z824" s="34" t="s">
        <v>4170</v>
      </c>
      <c r="AB824" s="34" t="s">
        <v>3187</v>
      </c>
      <c r="AD824" s="34" t="s">
        <v>3247</v>
      </c>
      <c r="AE824" s="34" t="s">
        <v>3253</v>
      </c>
      <c r="AG824" s="34" t="s">
        <v>3300</v>
      </c>
      <c r="AH824" s="34" t="s">
        <v>1044</v>
      </c>
      <c r="AI824" s="34" t="s">
        <v>1044</v>
      </c>
      <c r="AJ824" s="34" t="s">
        <v>1044</v>
      </c>
      <c r="AK824" s="34" t="s">
        <v>1044</v>
      </c>
      <c r="AM824" s="34" t="s">
        <v>1041</v>
      </c>
      <c r="AP824" s="34" t="s">
        <v>1041</v>
      </c>
      <c r="AY824" s="34" t="s">
        <v>3493</v>
      </c>
      <c r="BA824" s="34" t="s">
        <v>1044</v>
      </c>
      <c r="BB824" s="34" t="s">
        <v>3557</v>
      </c>
      <c r="BC824" s="34" t="s">
        <v>4170</v>
      </c>
      <c r="BD824" s="34" t="s">
        <v>4170</v>
      </c>
      <c r="BE824" s="34" t="s">
        <v>4170</v>
      </c>
      <c r="BF824" s="34" t="s">
        <v>4170</v>
      </c>
      <c r="BG824" s="34" t="s">
        <v>4170</v>
      </c>
      <c r="BH824" s="34" t="s">
        <v>4170</v>
      </c>
      <c r="BI824" s="34" t="s">
        <v>4881</v>
      </c>
      <c r="BJ824" s="34" t="s">
        <v>4170</v>
      </c>
      <c r="BR824" s="34" t="s">
        <v>1044</v>
      </c>
      <c r="BS824" s="34" t="s">
        <v>1044</v>
      </c>
      <c r="CR824" s="34" t="s">
        <v>3657</v>
      </c>
      <c r="CU824" s="34" t="s">
        <v>8513</v>
      </c>
      <c r="CV824" s="34" t="s">
        <v>7094</v>
      </c>
      <c r="CW824" s="34" t="s">
        <v>4226</v>
      </c>
      <c r="CX824" s="34" t="s">
        <v>4539</v>
      </c>
      <c r="CY824" s="34" t="s">
        <v>5446</v>
      </c>
      <c r="DA824" s="34" t="s">
        <v>3302</v>
      </c>
      <c r="DC824" s="34" t="s">
        <v>5096</v>
      </c>
      <c r="DD824" s="34" t="s">
        <v>6186</v>
      </c>
    </row>
    <row r="825" spans="1:110">
      <c r="A825" s="34" t="s">
        <v>7095</v>
      </c>
      <c r="B825" s="34" t="s">
        <v>4881</v>
      </c>
      <c r="C825" s="34">
        <v>73</v>
      </c>
      <c r="D825" s="34" t="s">
        <v>440</v>
      </c>
      <c r="E825" s="34" t="s">
        <v>4881</v>
      </c>
      <c r="F825" s="34" t="s">
        <v>4170</v>
      </c>
      <c r="G825" s="34" t="s">
        <v>4881</v>
      </c>
      <c r="H825" s="34" t="s">
        <v>4170</v>
      </c>
      <c r="I825" s="34" t="s">
        <v>4170</v>
      </c>
      <c r="J825" s="34" t="s">
        <v>4170</v>
      </c>
      <c r="K825" s="34" t="s">
        <v>4170</v>
      </c>
      <c r="L825" s="34" t="s">
        <v>4170</v>
      </c>
      <c r="M825" s="34" t="s">
        <v>1041</v>
      </c>
      <c r="N825" s="34" t="s">
        <v>3155</v>
      </c>
      <c r="O825" s="34" t="s">
        <v>4881</v>
      </c>
      <c r="P825" s="34" t="s">
        <v>4170</v>
      </c>
      <c r="Q825" s="34" t="s">
        <v>4170</v>
      </c>
      <c r="R825" s="34" t="s">
        <v>4170</v>
      </c>
      <c r="S825" s="34" t="s">
        <v>4170</v>
      </c>
      <c r="T825" s="34" t="s">
        <v>4170</v>
      </c>
      <c r="U825" s="34" t="s">
        <v>4170</v>
      </c>
      <c r="V825" s="34" t="s">
        <v>4170</v>
      </c>
      <c r="W825" s="34" t="s">
        <v>4170</v>
      </c>
      <c r="X825" s="34" t="s">
        <v>4170</v>
      </c>
      <c r="Y825" s="34" t="s">
        <v>4170</v>
      </c>
      <c r="Z825" s="34" t="s">
        <v>4170</v>
      </c>
      <c r="AB825" s="34" t="s">
        <v>3187</v>
      </c>
      <c r="AD825" s="34" t="s">
        <v>3244</v>
      </c>
      <c r="AG825" s="34" t="s">
        <v>3312</v>
      </c>
      <c r="AH825" s="34" t="s">
        <v>1044</v>
      </c>
      <c r="AI825" s="34" t="s">
        <v>1044</v>
      </c>
      <c r="AJ825" s="34" t="s">
        <v>1044</v>
      </c>
      <c r="AK825" s="34" t="s">
        <v>1044</v>
      </c>
      <c r="AM825" s="34" t="s">
        <v>1044</v>
      </c>
      <c r="AN825" s="34" t="s">
        <v>3312</v>
      </c>
      <c r="AP825" s="34" t="s">
        <v>1044</v>
      </c>
      <c r="AY825" s="34" t="s">
        <v>3487</v>
      </c>
      <c r="BA825" s="34" t="s">
        <v>1044</v>
      </c>
      <c r="BB825" s="34" t="s">
        <v>3557</v>
      </c>
      <c r="BC825" s="34" t="s">
        <v>4170</v>
      </c>
      <c r="BD825" s="34" t="s">
        <v>4170</v>
      </c>
      <c r="BE825" s="34" t="s">
        <v>4170</v>
      </c>
      <c r="BF825" s="34" t="s">
        <v>4170</v>
      </c>
      <c r="BG825" s="34" t="s">
        <v>4170</v>
      </c>
      <c r="BH825" s="34" t="s">
        <v>4170</v>
      </c>
      <c r="BI825" s="34" t="s">
        <v>4881</v>
      </c>
      <c r="BJ825" s="34" t="s">
        <v>4170</v>
      </c>
      <c r="BR825" s="34" t="s">
        <v>1041</v>
      </c>
      <c r="BS825" s="34" t="s">
        <v>1044</v>
      </c>
      <c r="CR825" s="34" t="s">
        <v>3657</v>
      </c>
      <c r="CU825" s="34" t="s">
        <v>8514</v>
      </c>
      <c r="CV825" s="34" t="s">
        <v>7097</v>
      </c>
      <c r="CW825" s="34" t="s">
        <v>4226</v>
      </c>
      <c r="CX825" s="34" t="s">
        <v>4546</v>
      </c>
      <c r="CY825" s="34" t="s">
        <v>5449</v>
      </c>
      <c r="CZ825" s="34" t="s">
        <v>4560</v>
      </c>
      <c r="DA825" s="34" t="s">
        <v>4560</v>
      </c>
      <c r="DC825" s="34" t="s">
        <v>5096</v>
      </c>
      <c r="DF825" s="34" t="s">
        <v>5992</v>
      </c>
    </row>
    <row r="826" spans="1:110">
      <c r="A826" s="34" t="s">
        <v>7095</v>
      </c>
      <c r="B826" s="34" t="s">
        <v>4609</v>
      </c>
      <c r="C826" s="34">
        <v>43</v>
      </c>
      <c r="D826" s="34" t="s">
        <v>440</v>
      </c>
      <c r="E826" s="34" t="s">
        <v>4881</v>
      </c>
      <c r="F826" s="34" t="s">
        <v>4170</v>
      </c>
      <c r="G826" s="34" t="s">
        <v>4881</v>
      </c>
      <c r="H826" s="34" t="s">
        <v>4170</v>
      </c>
      <c r="I826" s="34" t="s">
        <v>4170</v>
      </c>
      <c r="J826" s="34" t="s">
        <v>4170</v>
      </c>
      <c r="K826" s="34" t="s">
        <v>4170</v>
      </c>
      <c r="L826" s="34" t="s">
        <v>4881</v>
      </c>
      <c r="M826" s="34" t="s">
        <v>1041</v>
      </c>
      <c r="N826" s="34" t="s">
        <v>3155</v>
      </c>
      <c r="O826" s="34" t="s">
        <v>4881</v>
      </c>
      <c r="P826" s="34" t="s">
        <v>4170</v>
      </c>
      <c r="Q826" s="34" t="s">
        <v>4170</v>
      </c>
      <c r="R826" s="34" t="s">
        <v>4170</v>
      </c>
      <c r="S826" s="34" t="s">
        <v>4170</v>
      </c>
      <c r="T826" s="34" t="s">
        <v>4170</v>
      </c>
      <c r="U826" s="34" t="s">
        <v>4170</v>
      </c>
      <c r="V826" s="34" t="s">
        <v>4170</v>
      </c>
      <c r="W826" s="34" t="s">
        <v>4170</v>
      </c>
      <c r="X826" s="34" t="s">
        <v>4170</v>
      </c>
      <c r="Y826" s="34" t="s">
        <v>4170</v>
      </c>
      <c r="Z826" s="34" t="s">
        <v>4170</v>
      </c>
      <c r="AB826" s="34" t="s">
        <v>3187</v>
      </c>
      <c r="AD826" s="34" t="s">
        <v>3244</v>
      </c>
      <c r="AG826" s="34" t="s">
        <v>3297</v>
      </c>
      <c r="AH826" s="34" t="s">
        <v>1044</v>
      </c>
      <c r="AI826" s="34" t="s">
        <v>1044</v>
      </c>
      <c r="AJ826" s="34" t="s">
        <v>1044</v>
      </c>
      <c r="AK826" s="34" t="s">
        <v>1041</v>
      </c>
      <c r="AL826" s="34" t="s">
        <v>3321</v>
      </c>
      <c r="AQ826" s="34" t="s">
        <v>3399</v>
      </c>
      <c r="AS826" s="34" t="s">
        <v>3426</v>
      </c>
      <c r="AU826" s="34" t="s">
        <v>3441</v>
      </c>
      <c r="AV826" s="34" t="s">
        <v>3449</v>
      </c>
      <c r="AW826" s="34" t="s">
        <v>3452</v>
      </c>
      <c r="AX826" s="34" t="s">
        <v>3476</v>
      </c>
      <c r="AY826" s="34" t="s">
        <v>3493</v>
      </c>
      <c r="BB826" s="34" t="s">
        <v>3557</v>
      </c>
      <c r="BC826" s="34" t="s">
        <v>4170</v>
      </c>
      <c r="BD826" s="34" t="s">
        <v>4170</v>
      </c>
      <c r="BE826" s="34" t="s">
        <v>4170</v>
      </c>
      <c r="BF826" s="34" t="s">
        <v>4170</v>
      </c>
      <c r="BG826" s="34" t="s">
        <v>4170</v>
      </c>
      <c r="BH826" s="34" t="s">
        <v>4170</v>
      </c>
      <c r="BI826" s="34" t="s">
        <v>4881</v>
      </c>
      <c r="BJ826" s="34" t="s">
        <v>4170</v>
      </c>
      <c r="BR826" s="34" t="s">
        <v>1044</v>
      </c>
      <c r="BS826" s="34" t="s">
        <v>1044</v>
      </c>
      <c r="CR826" s="34" t="s">
        <v>3657</v>
      </c>
      <c r="CU826" s="34" t="s">
        <v>8515</v>
      </c>
      <c r="CV826" s="34" t="s">
        <v>7097</v>
      </c>
      <c r="CW826" s="34" t="s">
        <v>4226</v>
      </c>
      <c r="CX826" s="34" t="s">
        <v>4542</v>
      </c>
      <c r="CY826" s="34" t="s">
        <v>5447</v>
      </c>
      <c r="DA826" s="34" t="s">
        <v>4556</v>
      </c>
      <c r="DC826" s="34" t="s">
        <v>5096</v>
      </c>
      <c r="DF826" s="34" t="s">
        <v>5992</v>
      </c>
    </row>
    <row r="827" spans="1:110">
      <c r="A827" s="34" t="s">
        <v>7095</v>
      </c>
      <c r="B827" s="34" t="s">
        <v>4848</v>
      </c>
      <c r="C827" s="34">
        <v>76</v>
      </c>
      <c r="D827" s="34" t="s">
        <v>442</v>
      </c>
      <c r="E827" s="34" t="s">
        <v>4170</v>
      </c>
      <c r="F827" s="34" t="s">
        <v>4881</v>
      </c>
      <c r="G827" s="34" t="s">
        <v>4170</v>
      </c>
      <c r="H827" s="34" t="s">
        <v>4881</v>
      </c>
      <c r="I827" s="34" t="s">
        <v>4170</v>
      </c>
      <c r="J827" s="34" t="s">
        <v>4170</v>
      </c>
      <c r="K827" s="34" t="s">
        <v>4170</v>
      </c>
      <c r="L827" s="34" t="s">
        <v>4170</v>
      </c>
      <c r="M827" s="34" t="s">
        <v>1041</v>
      </c>
      <c r="N827" s="34" t="s">
        <v>3155</v>
      </c>
      <c r="O827" s="34" t="s">
        <v>4881</v>
      </c>
      <c r="P827" s="34" t="s">
        <v>4170</v>
      </c>
      <c r="Q827" s="34" t="s">
        <v>4170</v>
      </c>
      <c r="R827" s="34" t="s">
        <v>4170</v>
      </c>
      <c r="S827" s="34" t="s">
        <v>4170</v>
      </c>
      <c r="T827" s="34" t="s">
        <v>4170</v>
      </c>
      <c r="U827" s="34" t="s">
        <v>4170</v>
      </c>
      <c r="V827" s="34" t="s">
        <v>4170</v>
      </c>
      <c r="W827" s="34" t="s">
        <v>4170</v>
      </c>
      <c r="X827" s="34" t="s">
        <v>4170</v>
      </c>
      <c r="Y827" s="34" t="s">
        <v>4170</v>
      </c>
      <c r="Z827" s="34" t="s">
        <v>4170</v>
      </c>
      <c r="AB827" s="34" t="s">
        <v>3187</v>
      </c>
      <c r="AD827" s="34" t="s">
        <v>3244</v>
      </c>
      <c r="AG827" s="34" t="s">
        <v>3312</v>
      </c>
      <c r="AH827" s="34" t="s">
        <v>1044</v>
      </c>
      <c r="AI827" s="34" t="s">
        <v>1044</v>
      </c>
      <c r="AJ827" s="34" t="s">
        <v>1044</v>
      </c>
      <c r="AK827" s="34" t="s">
        <v>1044</v>
      </c>
      <c r="AM827" s="34" t="s">
        <v>1044</v>
      </c>
      <c r="AN827" s="34" t="s">
        <v>3312</v>
      </c>
      <c r="AP827" s="34" t="s">
        <v>1044</v>
      </c>
      <c r="AY827" s="34" t="s">
        <v>3487</v>
      </c>
      <c r="BB827" s="34" t="s">
        <v>8036</v>
      </c>
      <c r="BC827" s="34" t="s">
        <v>4170</v>
      </c>
      <c r="BD827" s="34" t="s">
        <v>4170</v>
      </c>
      <c r="BE827" s="34" t="s">
        <v>4881</v>
      </c>
      <c r="BF827" s="34" t="s">
        <v>4881</v>
      </c>
      <c r="BG827" s="34" t="s">
        <v>4881</v>
      </c>
      <c r="BH827" s="34" t="s">
        <v>4881</v>
      </c>
      <c r="BI827" s="34" t="s">
        <v>4170</v>
      </c>
      <c r="BJ827" s="34" t="s">
        <v>4170</v>
      </c>
      <c r="BM827" s="34" t="s">
        <v>3564</v>
      </c>
      <c r="BN827" s="34" t="s">
        <v>3564</v>
      </c>
      <c r="BO827" s="34" t="s">
        <v>3567</v>
      </c>
      <c r="BP827" s="34" t="s">
        <v>3567</v>
      </c>
      <c r="BQ827" s="34" t="s">
        <v>3571</v>
      </c>
      <c r="BR827" s="34" t="s">
        <v>1041</v>
      </c>
      <c r="BS827" s="34" t="s">
        <v>1044</v>
      </c>
      <c r="CR827" s="34" t="s">
        <v>3657</v>
      </c>
      <c r="CU827" s="34" t="s">
        <v>8516</v>
      </c>
      <c r="CV827" s="34" t="s">
        <v>7097</v>
      </c>
      <c r="CW827" s="34" t="s">
        <v>4226</v>
      </c>
      <c r="CX827" s="34" t="s">
        <v>4546</v>
      </c>
      <c r="CY827" s="34" t="s">
        <v>5455</v>
      </c>
      <c r="DA827" s="34" t="s">
        <v>4560</v>
      </c>
      <c r="DB827" s="34" t="s">
        <v>1043</v>
      </c>
      <c r="DC827" s="34" t="s">
        <v>5094</v>
      </c>
      <c r="DF827" s="34" t="s">
        <v>5992</v>
      </c>
    </row>
    <row r="828" spans="1:110">
      <c r="A828" s="34" t="s">
        <v>7098</v>
      </c>
      <c r="B828" s="34" t="s">
        <v>4881</v>
      </c>
      <c r="C828" s="34">
        <v>75</v>
      </c>
      <c r="D828" s="34" t="s">
        <v>440</v>
      </c>
      <c r="E828" s="34" t="s">
        <v>4881</v>
      </c>
      <c r="F828" s="34" t="s">
        <v>4170</v>
      </c>
      <c r="G828" s="34" t="s">
        <v>4881</v>
      </c>
      <c r="H828" s="34" t="s">
        <v>4170</v>
      </c>
      <c r="I828" s="34" t="s">
        <v>4170</v>
      </c>
      <c r="J828" s="34" t="s">
        <v>4170</v>
      </c>
      <c r="K828" s="34" t="s">
        <v>4170</v>
      </c>
      <c r="L828" s="34" t="s">
        <v>4170</v>
      </c>
      <c r="M828" s="34" t="s">
        <v>1041</v>
      </c>
      <c r="N828" s="34" t="s">
        <v>3155</v>
      </c>
      <c r="O828" s="34" t="s">
        <v>4881</v>
      </c>
      <c r="P828" s="34" t="s">
        <v>4170</v>
      </c>
      <c r="Q828" s="34" t="s">
        <v>4170</v>
      </c>
      <c r="R828" s="34" t="s">
        <v>4170</v>
      </c>
      <c r="S828" s="34" t="s">
        <v>4170</v>
      </c>
      <c r="T828" s="34" t="s">
        <v>4170</v>
      </c>
      <c r="U828" s="34" t="s">
        <v>4170</v>
      </c>
      <c r="V828" s="34" t="s">
        <v>4170</v>
      </c>
      <c r="W828" s="34" t="s">
        <v>4170</v>
      </c>
      <c r="X828" s="34" t="s">
        <v>4170</v>
      </c>
      <c r="Y828" s="34" t="s">
        <v>4170</v>
      </c>
      <c r="Z828" s="34" t="s">
        <v>4170</v>
      </c>
      <c r="AB828" s="34" t="s">
        <v>3187</v>
      </c>
      <c r="AD828" s="34" t="s">
        <v>3232</v>
      </c>
      <c r="AG828" s="34" t="s">
        <v>3312</v>
      </c>
      <c r="AH828" s="34" t="s">
        <v>1044</v>
      </c>
      <c r="AI828" s="34" t="s">
        <v>1044</v>
      </c>
      <c r="AJ828" s="34" t="s">
        <v>1044</v>
      </c>
      <c r="AK828" s="34" t="s">
        <v>1044</v>
      </c>
      <c r="AM828" s="34" t="s">
        <v>1044</v>
      </c>
      <c r="AN828" s="34" t="s">
        <v>3312</v>
      </c>
      <c r="AP828" s="34" t="s">
        <v>1044</v>
      </c>
      <c r="AY828" s="34" t="s">
        <v>3487</v>
      </c>
      <c r="BA828" s="34" t="s">
        <v>1044</v>
      </c>
      <c r="BB828" s="34" t="s">
        <v>3542</v>
      </c>
      <c r="BC828" s="34" t="s">
        <v>4170</v>
      </c>
      <c r="BD828" s="34" t="s">
        <v>4881</v>
      </c>
      <c r="BE828" s="34" t="s">
        <v>4170</v>
      </c>
      <c r="BF828" s="34" t="s">
        <v>4170</v>
      </c>
      <c r="BG828" s="34" t="s">
        <v>4170</v>
      </c>
      <c r="BH828" s="34" t="s">
        <v>4170</v>
      </c>
      <c r="BI828" s="34" t="s">
        <v>4170</v>
      </c>
      <c r="BJ828" s="34" t="s">
        <v>4170</v>
      </c>
      <c r="BL828" s="34" t="s">
        <v>3561</v>
      </c>
      <c r="BQ828" s="34" t="s">
        <v>1044</v>
      </c>
      <c r="BR828" s="34" t="s">
        <v>1041</v>
      </c>
      <c r="BS828" s="34" t="s">
        <v>1041</v>
      </c>
      <c r="BT828" s="34" t="s">
        <v>1041</v>
      </c>
      <c r="BW828" s="34" t="s">
        <v>1041</v>
      </c>
      <c r="CQ828" s="34" t="s">
        <v>3642</v>
      </c>
      <c r="CR828" s="34" t="s">
        <v>3657</v>
      </c>
      <c r="CU828" s="34" t="s">
        <v>8517</v>
      </c>
      <c r="CV828" s="34" t="s">
        <v>7099</v>
      </c>
      <c r="CW828" s="34" t="s">
        <v>4226</v>
      </c>
      <c r="CX828" s="34" t="s">
        <v>4546</v>
      </c>
      <c r="CY828" s="34" t="s">
        <v>5449</v>
      </c>
      <c r="CZ828" s="34" t="s">
        <v>4560</v>
      </c>
      <c r="DA828" s="34" t="s">
        <v>4560</v>
      </c>
      <c r="DB828" s="34" t="s">
        <v>1046</v>
      </c>
      <c r="DC828" s="34" t="s">
        <v>5096</v>
      </c>
      <c r="DF828" s="34" t="s">
        <v>5992</v>
      </c>
    </row>
    <row r="829" spans="1:110">
      <c r="A829" s="34" t="s">
        <v>7100</v>
      </c>
      <c r="B829" s="34" t="s">
        <v>4881</v>
      </c>
      <c r="C829" s="34">
        <v>71</v>
      </c>
      <c r="D829" s="34" t="s">
        <v>442</v>
      </c>
      <c r="E829" s="34" t="s">
        <v>4170</v>
      </c>
      <c r="F829" s="34" t="s">
        <v>4881</v>
      </c>
      <c r="G829" s="34" t="s">
        <v>4170</v>
      </c>
      <c r="H829" s="34" t="s">
        <v>4881</v>
      </c>
      <c r="I829" s="34" t="s">
        <v>4170</v>
      </c>
      <c r="J829" s="34" t="s">
        <v>4170</v>
      </c>
      <c r="K829" s="34" t="s">
        <v>4170</v>
      </c>
      <c r="L829" s="34" t="s">
        <v>4170</v>
      </c>
      <c r="M829" s="34" t="s">
        <v>1041</v>
      </c>
      <c r="N829" s="34" t="s">
        <v>3155</v>
      </c>
      <c r="O829" s="34" t="s">
        <v>4881</v>
      </c>
      <c r="P829" s="34" t="s">
        <v>4170</v>
      </c>
      <c r="Q829" s="34" t="s">
        <v>4170</v>
      </c>
      <c r="R829" s="34" t="s">
        <v>4170</v>
      </c>
      <c r="S829" s="34" t="s">
        <v>4170</v>
      </c>
      <c r="T829" s="34" t="s">
        <v>4170</v>
      </c>
      <c r="U829" s="34" t="s">
        <v>4170</v>
      </c>
      <c r="V829" s="34" t="s">
        <v>4170</v>
      </c>
      <c r="W829" s="34" t="s">
        <v>4170</v>
      </c>
      <c r="X829" s="34" t="s">
        <v>4170</v>
      </c>
      <c r="Y829" s="34" t="s">
        <v>4170</v>
      </c>
      <c r="Z829" s="34" t="s">
        <v>4170</v>
      </c>
      <c r="AB829" s="34" t="s">
        <v>3187</v>
      </c>
      <c r="AD829" s="34" t="s">
        <v>3238</v>
      </c>
      <c r="AG829" s="34" t="s">
        <v>3312</v>
      </c>
      <c r="AH829" s="34" t="s">
        <v>1044</v>
      </c>
      <c r="AI829" s="34" t="s">
        <v>1044</v>
      </c>
      <c r="AJ829" s="34" t="s">
        <v>1044</v>
      </c>
      <c r="AK829" s="34" t="s">
        <v>1044</v>
      </c>
      <c r="AM829" s="34" t="s">
        <v>1044</v>
      </c>
      <c r="AN829" s="34" t="s">
        <v>3312</v>
      </c>
      <c r="AP829" s="34" t="s">
        <v>1044</v>
      </c>
      <c r="AY829" s="34" t="s">
        <v>3487</v>
      </c>
      <c r="BA829" s="34" t="s">
        <v>1044</v>
      </c>
      <c r="BB829" s="34" t="s">
        <v>3545</v>
      </c>
      <c r="BC829" s="34" t="s">
        <v>4170</v>
      </c>
      <c r="BD829" s="34" t="s">
        <v>4170</v>
      </c>
      <c r="BE829" s="34" t="s">
        <v>4881</v>
      </c>
      <c r="BF829" s="34" t="s">
        <v>4170</v>
      </c>
      <c r="BG829" s="34" t="s">
        <v>4170</v>
      </c>
      <c r="BH829" s="34" t="s">
        <v>4170</v>
      </c>
      <c r="BI829" s="34" t="s">
        <v>4170</v>
      </c>
      <c r="BJ829" s="34" t="s">
        <v>4170</v>
      </c>
      <c r="BM829" s="34" t="s">
        <v>3561</v>
      </c>
      <c r="BQ829" s="34" t="s">
        <v>3574</v>
      </c>
      <c r="BR829" s="34" t="s">
        <v>1041</v>
      </c>
      <c r="BS829" s="34" t="s">
        <v>1041</v>
      </c>
      <c r="BT829" s="34" t="s">
        <v>1041</v>
      </c>
      <c r="BW829" s="34" t="s">
        <v>1041</v>
      </c>
      <c r="CQ829" s="34" t="s">
        <v>3642</v>
      </c>
      <c r="CR829" s="34" t="s">
        <v>3657</v>
      </c>
      <c r="CU829" s="34" t="s">
        <v>8518</v>
      </c>
      <c r="CV829" s="34" t="s">
        <v>7101</v>
      </c>
      <c r="CW829" s="34" t="s">
        <v>4226</v>
      </c>
      <c r="CX829" s="34" t="s">
        <v>4546</v>
      </c>
      <c r="CY829" s="34" t="s">
        <v>5455</v>
      </c>
      <c r="CZ829" s="34" t="s">
        <v>4560</v>
      </c>
      <c r="DA829" s="34" t="s">
        <v>4560</v>
      </c>
      <c r="DB829" s="34" t="s">
        <v>1043</v>
      </c>
      <c r="DC829" s="34" t="s">
        <v>5096</v>
      </c>
      <c r="DF829" s="34" t="s">
        <v>5992</v>
      </c>
    </row>
    <row r="830" spans="1:110">
      <c r="A830" s="34" t="s">
        <v>7102</v>
      </c>
      <c r="B830" s="34" t="s">
        <v>4881</v>
      </c>
      <c r="C830" s="34">
        <v>25</v>
      </c>
      <c r="D830" s="34" t="s">
        <v>440</v>
      </c>
      <c r="E830" s="34" t="s">
        <v>4881</v>
      </c>
      <c r="F830" s="34" t="s">
        <v>4170</v>
      </c>
      <c r="G830" s="34" t="s">
        <v>4881</v>
      </c>
      <c r="H830" s="34" t="s">
        <v>4170</v>
      </c>
      <c r="I830" s="34" t="s">
        <v>4170</v>
      </c>
      <c r="J830" s="34" t="s">
        <v>4170</v>
      </c>
      <c r="K830" s="34" t="s">
        <v>4170</v>
      </c>
      <c r="L830" s="34" t="s">
        <v>4881</v>
      </c>
      <c r="M830" s="34" t="s">
        <v>1041</v>
      </c>
      <c r="N830" s="34" t="s">
        <v>3155</v>
      </c>
      <c r="O830" s="34" t="s">
        <v>4881</v>
      </c>
      <c r="P830" s="34" t="s">
        <v>4170</v>
      </c>
      <c r="Q830" s="34" t="s">
        <v>4170</v>
      </c>
      <c r="R830" s="34" t="s">
        <v>4170</v>
      </c>
      <c r="S830" s="34" t="s">
        <v>4170</v>
      </c>
      <c r="T830" s="34" t="s">
        <v>4170</v>
      </c>
      <c r="U830" s="34" t="s">
        <v>4170</v>
      </c>
      <c r="V830" s="34" t="s">
        <v>4170</v>
      </c>
      <c r="W830" s="34" t="s">
        <v>4170</v>
      </c>
      <c r="X830" s="34" t="s">
        <v>4170</v>
      </c>
      <c r="Y830" s="34" t="s">
        <v>4170</v>
      </c>
      <c r="Z830" s="34" t="s">
        <v>4170</v>
      </c>
      <c r="AB830" s="34" t="s">
        <v>3187</v>
      </c>
      <c r="AD830" s="34" t="s">
        <v>3235</v>
      </c>
      <c r="AE830" s="34" t="s">
        <v>3253</v>
      </c>
      <c r="AG830" s="34" t="s">
        <v>3291</v>
      </c>
      <c r="AH830" s="34" t="s">
        <v>1041</v>
      </c>
      <c r="AI830" s="34" t="s">
        <v>1044</v>
      </c>
      <c r="AJ830" s="34" t="s">
        <v>1044</v>
      </c>
      <c r="AQ830" s="34" t="s">
        <v>3393</v>
      </c>
      <c r="AS830" s="34" t="s">
        <v>3415</v>
      </c>
      <c r="AU830" s="34" t="s">
        <v>3432</v>
      </c>
      <c r="AV830" s="34" t="s">
        <v>154</v>
      </c>
      <c r="AW830" s="34" t="s">
        <v>3452</v>
      </c>
      <c r="AX830" s="34" t="s">
        <v>3476</v>
      </c>
      <c r="AY830" s="34" t="s">
        <v>3253</v>
      </c>
      <c r="BB830" s="34" t="s">
        <v>3557</v>
      </c>
      <c r="BC830" s="34" t="s">
        <v>4170</v>
      </c>
      <c r="BD830" s="34" t="s">
        <v>4170</v>
      </c>
      <c r="BE830" s="34" t="s">
        <v>4170</v>
      </c>
      <c r="BF830" s="34" t="s">
        <v>4170</v>
      </c>
      <c r="BG830" s="34" t="s">
        <v>4170</v>
      </c>
      <c r="BH830" s="34" t="s">
        <v>4170</v>
      </c>
      <c r="BI830" s="34" t="s">
        <v>4881</v>
      </c>
      <c r="BJ830" s="34" t="s">
        <v>4170</v>
      </c>
      <c r="BR830" s="34" t="s">
        <v>1044</v>
      </c>
      <c r="BS830" s="34" t="s">
        <v>1044</v>
      </c>
      <c r="CR830" s="34" t="s">
        <v>3654</v>
      </c>
      <c r="CU830" s="34" t="s">
        <v>8519</v>
      </c>
      <c r="CV830" s="34" t="s">
        <v>7103</v>
      </c>
      <c r="CW830" s="34" t="s">
        <v>4226</v>
      </c>
      <c r="CX830" s="34" t="s">
        <v>4539</v>
      </c>
      <c r="CY830" s="34" t="s">
        <v>5446</v>
      </c>
      <c r="CZ830" s="34" t="s">
        <v>4556</v>
      </c>
      <c r="DA830" s="34" t="s">
        <v>4556</v>
      </c>
      <c r="DC830" s="34" t="s">
        <v>5096</v>
      </c>
      <c r="DD830" s="34" t="s">
        <v>6185</v>
      </c>
      <c r="DF830" s="34" t="s">
        <v>5992</v>
      </c>
    </row>
    <row r="831" spans="1:110">
      <c r="A831" s="34" t="s">
        <v>7102</v>
      </c>
      <c r="B831" s="34" t="s">
        <v>4609</v>
      </c>
      <c r="C831" s="34">
        <v>26</v>
      </c>
      <c r="D831" s="34" t="s">
        <v>442</v>
      </c>
      <c r="E831" s="34" t="s">
        <v>4170</v>
      </c>
      <c r="F831" s="34" t="s">
        <v>4881</v>
      </c>
      <c r="G831" s="34" t="s">
        <v>4170</v>
      </c>
      <c r="H831" s="34" t="s">
        <v>4881</v>
      </c>
      <c r="I831" s="34" t="s">
        <v>4170</v>
      </c>
      <c r="J831" s="34" t="s">
        <v>4170</v>
      </c>
      <c r="K831" s="34" t="s">
        <v>4170</v>
      </c>
      <c r="L831" s="34" t="s">
        <v>4170</v>
      </c>
      <c r="M831" s="34" t="s">
        <v>1041</v>
      </c>
      <c r="N831" s="34" t="s">
        <v>3155</v>
      </c>
      <c r="O831" s="34" t="s">
        <v>4881</v>
      </c>
      <c r="P831" s="34" t="s">
        <v>4170</v>
      </c>
      <c r="Q831" s="34" t="s">
        <v>4170</v>
      </c>
      <c r="R831" s="34" t="s">
        <v>4170</v>
      </c>
      <c r="S831" s="34" t="s">
        <v>4170</v>
      </c>
      <c r="T831" s="34" t="s">
        <v>4170</v>
      </c>
      <c r="U831" s="34" t="s">
        <v>4170</v>
      </c>
      <c r="V831" s="34" t="s">
        <v>4170</v>
      </c>
      <c r="W831" s="34" t="s">
        <v>4170</v>
      </c>
      <c r="X831" s="34" t="s">
        <v>4170</v>
      </c>
      <c r="Y831" s="34" t="s">
        <v>4170</v>
      </c>
      <c r="Z831" s="34" t="s">
        <v>4170</v>
      </c>
      <c r="AB831" s="34" t="s">
        <v>3187</v>
      </c>
      <c r="AD831" s="34" t="s">
        <v>3235</v>
      </c>
      <c r="AE831" s="34" t="s">
        <v>3253</v>
      </c>
      <c r="AG831" s="34" t="s">
        <v>3297</v>
      </c>
      <c r="AH831" s="34" t="s">
        <v>1044</v>
      </c>
      <c r="AI831" s="34" t="s">
        <v>1044</v>
      </c>
      <c r="AJ831" s="34" t="s">
        <v>1044</v>
      </c>
      <c r="AK831" s="34" t="s">
        <v>1041</v>
      </c>
      <c r="AL831" s="34" t="s">
        <v>452</v>
      </c>
      <c r="AQ831" s="34" t="s">
        <v>3375</v>
      </c>
      <c r="AS831" s="34" t="s">
        <v>3423</v>
      </c>
      <c r="AU831" s="34" t="s">
        <v>3432</v>
      </c>
      <c r="AV831" s="34" t="s">
        <v>154</v>
      </c>
      <c r="AW831" s="34" t="s">
        <v>3467</v>
      </c>
      <c r="AX831" s="34" t="s">
        <v>3476</v>
      </c>
      <c r="AY831" s="34" t="s">
        <v>3487</v>
      </c>
      <c r="BB831" s="34" t="s">
        <v>3557</v>
      </c>
      <c r="BC831" s="34" t="s">
        <v>4170</v>
      </c>
      <c r="BD831" s="34" t="s">
        <v>4170</v>
      </c>
      <c r="BE831" s="34" t="s">
        <v>4170</v>
      </c>
      <c r="BF831" s="34" t="s">
        <v>4170</v>
      </c>
      <c r="BG831" s="34" t="s">
        <v>4170</v>
      </c>
      <c r="BH831" s="34" t="s">
        <v>4170</v>
      </c>
      <c r="BI831" s="34" t="s">
        <v>4881</v>
      </c>
      <c r="BJ831" s="34" t="s">
        <v>4170</v>
      </c>
      <c r="BR831" s="34" t="s">
        <v>1044</v>
      </c>
      <c r="BS831" s="34" t="s">
        <v>1044</v>
      </c>
      <c r="CR831" s="34" t="s">
        <v>3657</v>
      </c>
      <c r="CU831" s="34" t="s">
        <v>8520</v>
      </c>
      <c r="CV831" s="34" t="s">
        <v>7103</v>
      </c>
      <c r="CW831" s="34" t="s">
        <v>4226</v>
      </c>
      <c r="CX831" s="34" t="s">
        <v>4539</v>
      </c>
      <c r="CY831" s="34" t="s">
        <v>5452</v>
      </c>
      <c r="DA831" s="34" t="s">
        <v>4556</v>
      </c>
      <c r="DC831" s="34" t="s">
        <v>5096</v>
      </c>
      <c r="DD831" s="34" t="s">
        <v>6185</v>
      </c>
      <c r="DF831" s="34" t="s">
        <v>5992</v>
      </c>
    </row>
    <row r="832" spans="1:110">
      <c r="A832" s="34" t="s">
        <v>7104</v>
      </c>
      <c r="B832" s="34" t="s">
        <v>4881</v>
      </c>
      <c r="C832" s="34">
        <v>45</v>
      </c>
      <c r="D832" s="34" t="s">
        <v>440</v>
      </c>
      <c r="E832" s="34" t="s">
        <v>4881</v>
      </c>
      <c r="F832" s="34" t="s">
        <v>4170</v>
      </c>
      <c r="G832" s="34" t="s">
        <v>4881</v>
      </c>
      <c r="H832" s="34" t="s">
        <v>4170</v>
      </c>
      <c r="I832" s="34" t="s">
        <v>4170</v>
      </c>
      <c r="J832" s="34" t="s">
        <v>4170</v>
      </c>
      <c r="K832" s="34" t="s">
        <v>4170</v>
      </c>
      <c r="L832" s="34" t="s">
        <v>4881</v>
      </c>
      <c r="M832" s="34" t="s">
        <v>1041</v>
      </c>
      <c r="N832" s="34" t="s">
        <v>3155</v>
      </c>
      <c r="O832" s="34" t="s">
        <v>4881</v>
      </c>
      <c r="P832" s="34" t="s">
        <v>4170</v>
      </c>
      <c r="Q832" s="34" t="s">
        <v>4170</v>
      </c>
      <c r="R832" s="34" t="s">
        <v>4170</v>
      </c>
      <c r="S832" s="34" t="s">
        <v>4170</v>
      </c>
      <c r="T832" s="34" t="s">
        <v>4170</v>
      </c>
      <c r="U832" s="34" t="s">
        <v>4170</v>
      </c>
      <c r="V832" s="34" t="s">
        <v>4170</v>
      </c>
      <c r="W832" s="34" t="s">
        <v>4170</v>
      </c>
      <c r="X832" s="34" t="s">
        <v>4170</v>
      </c>
      <c r="Y832" s="34" t="s">
        <v>4170</v>
      </c>
      <c r="Z832" s="34" t="s">
        <v>4170</v>
      </c>
      <c r="AB832" s="34" t="s">
        <v>3187</v>
      </c>
      <c r="AD832" s="34" t="s">
        <v>3244</v>
      </c>
      <c r="AG832" s="34" t="s">
        <v>3288</v>
      </c>
      <c r="AH832" s="34" t="s">
        <v>1044</v>
      </c>
      <c r="AI832" s="34" t="s">
        <v>1041</v>
      </c>
      <c r="AJ832" s="34" t="s">
        <v>1044</v>
      </c>
      <c r="AQ832" s="34" t="s">
        <v>3390</v>
      </c>
      <c r="AS832" s="34" t="s">
        <v>3409</v>
      </c>
      <c r="AU832" s="34" t="s">
        <v>3441</v>
      </c>
      <c r="AV832" s="34" t="s">
        <v>3449</v>
      </c>
      <c r="AW832" s="34" t="s">
        <v>3452</v>
      </c>
      <c r="AX832" s="34" t="s">
        <v>3476</v>
      </c>
      <c r="AY832" s="34" t="s">
        <v>3253</v>
      </c>
      <c r="BB832" s="34" t="s">
        <v>3557</v>
      </c>
      <c r="BC832" s="34" t="s">
        <v>4170</v>
      </c>
      <c r="BD832" s="34" t="s">
        <v>4170</v>
      </c>
      <c r="BE832" s="34" t="s">
        <v>4170</v>
      </c>
      <c r="BF832" s="34" t="s">
        <v>4170</v>
      </c>
      <c r="BG832" s="34" t="s">
        <v>4170</v>
      </c>
      <c r="BH832" s="34" t="s">
        <v>4170</v>
      </c>
      <c r="BI832" s="34" t="s">
        <v>4881</v>
      </c>
      <c r="BJ832" s="34" t="s">
        <v>4170</v>
      </c>
      <c r="BR832" s="34" t="s">
        <v>1041</v>
      </c>
      <c r="BS832" s="34" t="s">
        <v>1041</v>
      </c>
      <c r="BT832" s="34" t="s">
        <v>1041</v>
      </c>
      <c r="BW832" s="34" t="s">
        <v>1041</v>
      </c>
      <c r="CQ832" s="34" t="s">
        <v>3645</v>
      </c>
      <c r="CR832" s="34" t="s">
        <v>3657</v>
      </c>
      <c r="CU832" s="34" t="s">
        <v>8521</v>
      </c>
      <c r="CV832" s="34" t="s">
        <v>7105</v>
      </c>
      <c r="CW832" s="34" t="s">
        <v>4226</v>
      </c>
      <c r="CX832" s="34" t="s">
        <v>4542</v>
      </c>
      <c r="CY832" s="34" t="s">
        <v>5447</v>
      </c>
      <c r="CZ832" s="34" t="s">
        <v>4556</v>
      </c>
      <c r="DA832" s="34" t="s">
        <v>4556</v>
      </c>
      <c r="DC832" s="34" t="s">
        <v>5096</v>
      </c>
      <c r="DF832" s="34" t="s">
        <v>5992</v>
      </c>
    </row>
    <row r="833" spans="1:110">
      <c r="A833" s="34" t="s">
        <v>7104</v>
      </c>
      <c r="B833" s="34" t="s">
        <v>4609</v>
      </c>
      <c r="C833" s="34">
        <v>9</v>
      </c>
      <c r="D833" s="34" t="s">
        <v>442</v>
      </c>
      <c r="E833" s="34" t="s">
        <v>4170</v>
      </c>
      <c r="F833" s="34" t="s">
        <v>4881</v>
      </c>
      <c r="G833" s="34" t="s">
        <v>4170</v>
      </c>
      <c r="H833" s="34" t="s">
        <v>4170</v>
      </c>
      <c r="I833" s="34" t="s">
        <v>4170</v>
      </c>
      <c r="J833" s="34" t="s">
        <v>4881</v>
      </c>
      <c r="K833" s="34" t="s">
        <v>4170</v>
      </c>
      <c r="L833" s="34" t="s">
        <v>4170</v>
      </c>
      <c r="N833" s="34" t="s">
        <v>3155</v>
      </c>
      <c r="O833" s="34" t="s">
        <v>4881</v>
      </c>
      <c r="P833" s="34" t="s">
        <v>4170</v>
      </c>
      <c r="Q833" s="34" t="s">
        <v>4170</v>
      </c>
      <c r="R833" s="34" t="s">
        <v>4170</v>
      </c>
      <c r="S833" s="34" t="s">
        <v>4170</v>
      </c>
      <c r="T833" s="34" t="s">
        <v>4170</v>
      </c>
      <c r="U833" s="34" t="s">
        <v>4170</v>
      </c>
      <c r="V833" s="34" t="s">
        <v>4170</v>
      </c>
      <c r="W833" s="34" t="s">
        <v>4170</v>
      </c>
      <c r="X833" s="34" t="s">
        <v>4170</v>
      </c>
      <c r="Y833" s="34" t="s">
        <v>4170</v>
      </c>
      <c r="Z833" s="34" t="s">
        <v>4170</v>
      </c>
      <c r="AB833" s="34" t="s">
        <v>3187</v>
      </c>
      <c r="AE833" s="34" t="s">
        <v>3259</v>
      </c>
      <c r="BB833" s="34" t="s">
        <v>8522</v>
      </c>
      <c r="BC833" s="34" t="s">
        <v>4170</v>
      </c>
      <c r="BD833" s="34" t="s">
        <v>4881</v>
      </c>
      <c r="BE833" s="34" t="s">
        <v>4881</v>
      </c>
      <c r="BF833" s="34" t="s">
        <v>4881</v>
      </c>
      <c r="BG833" s="34" t="s">
        <v>4881</v>
      </c>
      <c r="BH833" s="34" t="s">
        <v>4170</v>
      </c>
      <c r="BI833" s="34" t="s">
        <v>4170</v>
      </c>
      <c r="BJ833" s="34" t="s">
        <v>4170</v>
      </c>
      <c r="BL833" s="34" t="s">
        <v>3561</v>
      </c>
      <c r="BM833" s="34" t="s">
        <v>3561</v>
      </c>
      <c r="BN833" s="34" t="s">
        <v>3564</v>
      </c>
      <c r="BO833" s="34" t="s">
        <v>3561</v>
      </c>
      <c r="BQ833" s="34" t="s">
        <v>3571</v>
      </c>
      <c r="BR833" s="34" t="s">
        <v>1041</v>
      </c>
      <c r="BS833" s="34" t="s">
        <v>1041</v>
      </c>
      <c r="BT833" s="34" t="s">
        <v>1041</v>
      </c>
      <c r="BW833" s="34" t="s">
        <v>1041</v>
      </c>
      <c r="CQ833" s="34" t="s">
        <v>3645</v>
      </c>
      <c r="CR833" s="34" t="s">
        <v>3657</v>
      </c>
      <c r="CU833" s="34" t="s">
        <v>8523</v>
      </c>
      <c r="CV833" s="34" t="s">
        <v>7105</v>
      </c>
      <c r="CW833" s="34" t="s">
        <v>4226</v>
      </c>
      <c r="CX833" s="34" t="s">
        <v>4619</v>
      </c>
      <c r="CY833" s="34" t="s">
        <v>5454</v>
      </c>
      <c r="DB833" s="34" t="s">
        <v>1043</v>
      </c>
      <c r="DC833" s="34" t="s">
        <v>5094</v>
      </c>
      <c r="DE833" s="34" t="s">
        <v>4649</v>
      </c>
      <c r="DF833" s="34" t="s">
        <v>5992</v>
      </c>
    </row>
    <row r="834" spans="1:110">
      <c r="A834" s="34" t="s">
        <v>7104</v>
      </c>
      <c r="B834" s="34" t="s">
        <v>4848</v>
      </c>
      <c r="C834" s="34">
        <v>9</v>
      </c>
      <c r="D834" s="34" t="s">
        <v>440</v>
      </c>
      <c r="E834" s="34" t="s">
        <v>4881</v>
      </c>
      <c r="F834" s="34" t="s">
        <v>4170</v>
      </c>
      <c r="G834" s="34" t="s">
        <v>4170</v>
      </c>
      <c r="H834" s="34" t="s">
        <v>4170</v>
      </c>
      <c r="I834" s="34" t="s">
        <v>4881</v>
      </c>
      <c r="J834" s="34" t="s">
        <v>4170</v>
      </c>
      <c r="K834" s="34" t="s">
        <v>4170</v>
      </c>
      <c r="L834" s="34" t="s">
        <v>4170</v>
      </c>
      <c r="N834" s="34" t="s">
        <v>3155</v>
      </c>
      <c r="O834" s="34" t="s">
        <v>4881</v>
      </c>
      <c r="P834" s="34" t="s">
        <v>4170</v>
      </c>
      <c r="Q834" s="34" t="s">
        <v>4170</v>
      </c>
      <c r="R834" s="34" t="s">
        <v>4170</v>
      </c>
      <c r="S834" s="34" t="s">
        <v>4170</v>
      </c>
      <c r="T834" s="34" t="s">
        <v>4170</v>
      </c>
      <c r="U834" s="34" t="s">
        <v>4170</v>
      </c>
      <c r="V834" s="34" t="s">
        <v>4170</v>
      </c>
      <c r="W834" s="34" t="s">
        <v>4170</v>
      </c>
      <c r="X834" s="34" t="s">
        <v>4170</v>
      </c>
      <c r="Y834" s="34" t="s">
        <v>4170</v>
      </c>
      <c r="Z834" s="34" t="s">
        <v>4170</v>
      </c>
      <c r="AB834" s="34" t="s">
        <v>3187</v>
      </c>
      <c r="AE834" s="34" t="s">
        <v>3259</v>
      </c>
      <c r="BB834" s="34" t="s">
        <v>3548</v>
      </c>
      <c r="BC834" s="34" t="s">
        <v>4170</v>
      </c>
      <c r="BD834" s="34" t="s">
        <v>4170</v>
      </c>
      <c r="BE834" s="34" t="s">
        <v>4170</v>
      </c>
      <c r="BF834" s="34" t="s">
        <v>4881</v>
      </c>
      <c r="BG834" s="34" t="s">
        <v>4170</v>
      </c>
      <c r="BH834" s="34" t="s">
        <v>4170</v>
      </c>
      <c r="BI834" s="34" t="s">
        <v>4170</v>
      </c>
      <c r="BJ834" s="34" t="s">
        <v>4170</v>
      </c>
      <c r="BN834" s="34" t="s">
        <v>3561</v>
      </c>
      <c r="BQ834" s="34" t="s">
        <v>1044</v>
      </c>
      <c r="BR834" s="34" t="s">
        <v>1041</v>
      </c>
      <c r="BS834" s="34" t="s">
        <v>1041</v>
      </c>
      <c r="BT834" s="34" t="s">
        <v>1041</v>
      </c>
      <c r="BW834" s="34" t="s">
        <v>1041</v>
      </c>
      <c r="CQ834" s="34" t="s">
        <v>3645</v>
      </c>
      <c r="CR834" s="34" t="s">
        <v>3657</v>
      </c>
      <c r="CU834" s="34" t="s">
        <v>8524</v>
      </c>
      <c r="CV834" s="34" t="s">
        <v>7105</v>
      </c>
      <c r="CW834" s="34" t="s">
        <v>4226</v>
      </c>
      <c r="CX834" s="34" t="s">
        <v>4619</v>
      </c>
      <c r="CY834" s="34" t="s">
        <v>5448</v>
      </c>
      <c r="DB834" s="34" t="s">
        <v>1046</v>
      </c>
      <c r="DC834" s="34" t="s">
        <v>5096</v>
      </c>
      <c r="DE834" s="34" t="s">
        <v>4649</v>
      </c>
      <c r="DF834" s="34" t="s">
        <v>5992</v>
      </c>
    </row>
    <row r="835" spans="1:110">
      <c r="A835" s="34" t="s">
        <v>7104</v>
      </c>
      <c r="B835" s="34" t="s">
        <v>4626</v>
      </c>
      <c r="C835" s="34">
        <v>49</v>
      </c>
      <c r="D835" s="34" t="s">
        <v>442</v>
      </c>
      <c r="E835" s="34" t="s">
        <v>4170</v>
      </c>
      <c r="F835" s="34" t="s">
        <v>4881</v>
      </c>
      <c r="G835" s="34" t="s">
        <v>4170</v>
      </c>
      <c r="H835" s="34" t="s">
        <v>4881</v>
      </c>
      <c r="I835" s="34" t="s">
        <v>4170</v>
      </c>
      <c r="J835" s="34" t="s">
        <v>4170</v>
      </c>
      <c r="K835" s="34" t="s">
        <v>4170</v>
      </c>
      <c r="L835" s="34" t="s">
        <v>4170</v>
      </c>
      <c r="M835" s="34" t="s">
        <v>1041</v>
      </c>
      <c r="N835" s="34" t="s">
        <v>3155</v>
      </c>
      <c r="O835" s="34" t="s">
        <v>4881</v>
      </c>
      <c r="P835" s="34" t="s">
        <v>4170</v>
      </c>
      <c r="Q835" s="34" t="s">
        <v>4170</v>
      </c>
      <c r="R835" s="34" t="s">
        <v>4170</v>
      </c>
      <c r="S835" s="34" t="s">
        <v>4170</v>
      </c>
      <c r="T835" s="34" t="s">
        <v>4170</v>
      </c>
      <c r="U835" s="34" t="s">
        <v>4170</v>
      </c>
      <c r="V835" s="34" t="s">
        <v>4170</v>
      </c>
      <c r="W835" s="34" t="s">
        <v>4170</v>
      </c>
      <c r="X835" s="34" t="s">
        <v>4170</v>
      </c>
      <c r="Y835" s="34" t="s">
        <v>4170</v>
      </c>
      <c r="Z835" s="34" t="s">
        <v>4170</v>
      </c>
      <c r="AB835" s="34" t="s">
        <v>3187</v>
      </c>
      <c r="AD835" s="34" t="s">
        <v>3244</v>
      </c>
      <c r="AG835" s="34" t="s">
        <v>3297</v>
      </c>
      <c r="AH835" s="34" t="s">
        <v>1044</v>
      </c>
      <c r="AI835" s="34" t="s">
        <v>1044</v>
      </c>
      <c r="AJ835" s="34" t="s">
        <v>1044</v>
      </c>
      <c r="AK835" s="34" t="s">
        <v>1041</v>
      </c>
      <c r="AL835" s="34" t="s">
        <v>452</v>
      </c>
      <c r="AQ835" s="34" t="s">
        <v>3384</v>
      </c>
      <c r="AS835" s="34" t="s">
        <v>3409</v>
      </c>
      <c r="AU835" s="34" t="s">
        <v>3441</v>
      </c>
      <c r="AV835" s="34" t="s">
        <v>3449</v>
      </c>
      <c r="AW835" s="34" t="s">
        <v>3452</v>
      </c>
      <c r="AX835" s="34" t="s">
        <v>3476</v>
      </c>
      <c r="AY835" s="34" t="s">
        <v>3487</v>
      </c>
      <c r="BB835" s="34" t="s">
        <v>3557</v>
      </c>
      <c r="BC835" s="34" t="s">
        <v>4170</v>
      </c>
      <c r="BD835" s="34" t="s">
        <v>4170</v>
      </c>
      <c r="BE835" s="34" t="s">
        <v>4170</v>
      </c>
      <c r="BF835" s="34" t="s">
        <v>4170</v>
      </c>
      <c r="BG835" s="34" t="s">
        <v>4170</v>
      </c>
      <c r="BH835" s="34" t="s">
        <v>4170</v>
      </c>
      <c r="BI835" s="34" t="s">
        <v>4881</v>
      </c>
      <c r="BJ835" s="34" t="s">
        <v>4170</v>
      </c>
      <c r="BR835" s="34" t="s">
        <v>1041</v>
      </c>
      <c r="BS835" s="34" t="s">
        <v>1041</v>
      </c>
      <c r="BT835" s="34" t="s">
        <v>1041</v>
      </c>
      <c r="BW835" s="34" t="s">
        <v>1041</v>
      </c>
      <c r="CQ835" s="34" t="s">
        <v>3645</v>
      </c>
      <c r="CR835" s="34" t="s">
        <v>3657</v>
      </c>
      <c r="CU835" s="34" t="s">
        <v>8525</v>
      </c>
      <c r="CV835" s="34" t="s">
        <v>7105</v>
      </c>
      <c r="CW835" s="34" t="s">
        <v>4226</v>
      </c>
      <c r="CX835" s="34" t="s">
        <v>4542</v>
      </c>
      <c r="CY835" s="34" t="s">
        <v>5453</v>
      </c>
      <c r="DA835" s="34" t="s">
        <v>4556</v>
      </c>
      <c r="DC835" s="34" t="s">
        <v>5096</v>
      </c>
      <c r="DF835" s="34" t="s">
        <v>5992</v>
      </c>
    </row>
    <row r="836" spans="1:110">
      <c r="A836" s="34" t="s">
        <v>7104</v>
      </c>
      <c r="B836" s="34" t="s">
        <v>4628</v>
      </c>
      <c r="C836" s="34">
        <v>80</v>
      </c>
      <c r="D836" s="34" t="s">
        <v>440</v>
      </c>
      <c r="E836" s="34" t="s">
        <v>4881</v>
      </c>
      <c r="F836" s="34" t="s">
        <v>4170</v>
      </c>
      <c r="G836" s="34" t="s">
        <v>4881</v>
      </c>
      <c r="H836" s="34" t="s">
        <v>4170</v>
      </c>
      <c r="I836" s="34" t="s">
        <v>4170</v>
      </c>
      <c r="J836" s="34" t="s">
        <v>4170</v>
      </c>
      <c r="K836" s="34" t="s">
        <v>4170</v>
      </c>
      <c r="L836" s="34" t="s">
        <v>4170</v>
      </c>
      <c r="M836" s="34" t="s">
        <v>1041</v>
      </c>
      <c r="N836" s="34" t="s">
        <v>3155</v>
      </c>
      <c r="O836" s="34" t="s">
        <v>4881</v>
      </c>
      <c r="P836" s="34" t="s">
        <v>4170</v>
      </c>
      <c r="Q836" s="34" t="s">
        <v>4170</v>
      </c>
      <c r="R836" s="34" t="s">
        <v>4170</v>
      </c>
      <c r="S836" s="34" t="s">
        <v>4170</v>
      </c>
      <c r="T836" s="34" t="s">
        <v>4170</v>
      </c>
      <c r="U836" s="34" t="s">
        <v>4170</v>
      </c>
      <c r="V836" s="34" t="s">
        <v>4170</v>
      </c>
      <c r="W836" s="34" t="s">
        <v>4170</v>
      </c>
      <c r="X836" s="34" t="s">
        <v>4170</v>
      </c>
      <c r="Y836" s="34" t="s">
        <v>4170</v>
      </c>
      <c r="Z836" s="34" t="s">
        <v>4170</v>
      </c>
      <c r="AB836" s="34" t="s">
        <v>3187</v>
      </c>
      <c r="AD836" s="34" t="s">
        <v>3244</v>
      </c>
      <c r="AG836" s="34" t="s">
        <v>3312</v>
      </c>
      <c r="AH836" s="34" t="s">
        <v>1044</v>
      </c>
      <c r="AI836" s="34" t="s">
        <v>1044</v>
      </c>
      <c r="AJ836" s="34" t="s">
        <v>1044</v>
      </c>
      <c r="AK836" s="34" t="s">
        <v>1044</v>
      </c>
      <c r="AM836" s="34" t="s">
        <v>1044</v>
      </c>
      <c r="AN836" s="34" t="s">
        <v>3312</v>
      </c>
      <c r="AP836" s="34" t="s">
        <v>1044</v>
      </c>
      <c r="AY836" s="34" t="s">
        <v>3487</v>
      </c>
      <c r="BA836" s="34" t="s">
        <v>1044</v>
      </c>
      <c r="BB836" s="34" t="s">
        <v>3557</v>
      </c>
      <c r="BC836" s="34" t="s">
        <v>4170</v>
      </c>
      <c r="BD836" s="34" t="s">
        <v>4170</v>
      </c>
      <c r="BE836" s="34" t="s">
        <v>4170</v>
      </c>
      <c r="BF836" s="34" t="s">
        <v>4170</v>
      </c>
      <c r="BG836" s="34" t="s">
        <v>4170</v>
      </c>
      <c r="BH836" s="34" t="s">
        <v>4170</v>
      </c>
      <c r="BI836" s="34" t="s">
        <v>4881</v>
      </c>
      <c r="BJ836" s="34" t="s">
        <v>4170</v>
      </c>
      <c r="BR836" s="34" t="s">
        <v>1041</v>
      </c>
      <c r="BS836" s="34" t="s">
        <v>1041</v>
      </c>
      <c r="BT836" s="34" t="s">
        <v>1041</v>
      </c>
      <c r="BW836" s="34" t="s">
        <v>1041</v>
      </c>
      <c r="CQ836" s="34" t="s">
        <v>3645</v>
      </c>
      <c r="CR836" s="34" t="s">
        <v>3657</v>
      </c>
      <c r="CU836" s="34" t="s">
        <v>8526</v>
      </c>
      <c r="CV836" s="34" t="s">
        <v>7105</v>
      </c>
      <c r="CW836" s="34" t="s">
        <v>4226</v>
      </c>
      <c r="CX836" s="34" t="s">
        <v>4546</v>
      </c>
      <c r="CY836" s="34" t="s">
        <v>5449</v>
      </c>
      <c r="DA836" s="34" t="s">
        <v>4560</v>
      </c>
      <c r="DC836" s="34" t="s">
        <v>5096</v>
      </c>
      <c r="DF836" s="34" t="s">
        <v>5992</v>
      </c>
    </row>
    <row r="837" spans="1:110">
      <c r="A837" s="34" t="s">
        <v>7106</v>
      </c>
      <c r="B837" s="34" t="s">
        <v>4881</v>
      </c>
      <c r="C837" s="34">
        <v>68</v>
      </c>
      <c r="D837" s="34" t="s">
        <v>440</v>
      </c>
      <c r="E837" s="34" t="s">
        <v>4881</v>
      </c>
      <c r="F837" s="34" t="s">
        <v>4170</v>
      </c>
      <c r="G837" s="34" t="s">
        <v>4881</v>
      </c>
      <c r="H837" s="34" t="s">
        <v>4170</v>
      </c>
      <c r="I837" s="34" t="s">
        <v>4170</v>
      </c>
      <c r="J837" s="34" t="s">
        <v>4170</v>
      </c>
      <c r="K837" s="34" t="s">
        <v>4170</v>
      </c>
      <c r="L837" s="34" t="s">
        <v>4170</v>
      </c>
      <c r="M837" s="34" t="s">
        <v>1041</v>
      </c>
      <c r="N837" s="34" t="s">
        <v>3155</v>
      </c>
      <c r="O837" s="34" t="s">
        <v>4881</v>
      </c>
      <c r="P837" s="34" t="s">
        <v>4170</v>
      </c>
      <c r="Q837" s="34" t="s">
        <v>4170</v>
      </c>
      <c r="R837" s="34" t="s">
        <v>4170</v>
      </c>
      <c r="S837" s="34" t="s">
        <v>4170</v>
      </c>
      <c r="T837" s="34" t="s">
        <v>4170</v>
      </c>
      <c r="U837" s="34" t="s">
        <v>4170</v>
      </c>
      <c r="V837" s="34" t="s">
        <v>4170</v>
      </c>
      <c r="W837" s="34" t="s">
        <v>4170</v>
      </c>
      <c r="X837" s="34" t="s">
        <v>4170</v>
      </c>
      <c r="Y837" s="34" t="s">
        <v>4170</v>
      </c>
      <c r="Z837" s="34" t="s">
        <v>4170</v>
      </c>
      <c r="AB837" s="34" t="s">
        <v>3187</v>
      </c>
      <c r="AD837" s="34" t="s">
        <v>3238</v>
      </c>
      <c r="AG837" s="34" t="s">
        <v>3312</v>
      </c>
      <c r="AH837" s="34" t="s">
        <v>1044</v>
      </c>
      <c r="AI837" s="34" t="s">
        <v>1044</v>
      </c>
      <c r="AJ837" s="34" t="s">
        <v>1044</v>
      </c>
      <c r="AK837" s="34" t="s">
        <v>1044</v>
      </c>
      <c r="AM837" s="34" t="s">
        <v>1044</v>
      </c>
      <c r="AN837" s="34" t="s">
        <v>3312</v>
      </c>
      <c r="AP837" s="34" t="s">
        <v>1044</v>
      </c>
      <c r="AY837" s="34" t="s">
        <v>3487</v>
      </c>
      <c r="BA837" s="34" t="s">
        <v>1044</v>
      </c>
      <c r="BB837" s="34" t="s">
        <v>3557</v>
      </c>
      <c r="BC837" s="34" t="s">
        <v>4170</v>
      </c>
      <c r="BD837" s="34" t="s">
        <v>4170</v>
      </c>
      <c r="BE837" s="34" t="s">
        <v>4170</v>
      </c>
      <c r="BF837" s="34" t="s">
        <v>4170</v>
      </c>
      <c r="BG837" s="34" t="s">
        <v>4170</v>
      </c>
      <c r="BH837" s="34" t="s">
        <v>4170</v>
      </c>
      <c r="BI837" s="34" t="s">
        <v>4881</v>
      </c>
      <c r="BJ837" s="34" t="s">
        <v>4170</v>
      </c>
      <c r="BR837" s="34" t="s">
        <v>1041</v>
      </c>
      <c r="BS837" s="34" t="s">
        <v>1044</v>
      </c>
      <c r="CR837" s="34" t="s">
        <v>3657</v>
      </c>
      <c r="CU837" s="34" t="s">
        <v>8527</v>
      </c>
      <c r="CV837" s="34" t="s">
        <v>7107</v>
      </c>
      <c r="CW837" s="34" t="s">
        <v>4226</v>
      </c>
      <c r="CX837" s="34" t="s">
        <v>4546</v>
      </c>
      <c r="CY837" s="34" t="s">
        <v>5449</v>
      </c>
      <c r="CZ837" s="34" t="s">
        <v>4560</v>
      </c>
      <c r="DA837" s="34" t="s">
        <v>4560</v>
      </c>
      <c r="DC837" s="34" t="s">
        <v>5096</v>
      </c>
      <c r="DF837" s="34" t="s">
        <v>5992</v>
      </c>
    </row>
    <row r="838" spans="1:110">
      <c r="A838" s="34" t="s">
        <v>7108</v>
      </c>
      <c r="B838" s="34" t="s">
        <v>4881</v>
      </c>
      <c r="C838" s="34">
        <v>28</v>
      </c>
      <c r="D838" s="34" t="s">
        <v>440</v>
      </c>
      <c r="E838" s="34" t="s">
        <v>4881</v>
      </c>
      <c r="F838" s="34" t="s">
        <v>4170</v>
      </c>
      <c r="G838" s="34" t="s">
        <v>4881</v>
      </c>
      <c r="H838" s="34" t="s">
        <v>4170</v>
      </c>
      <c r="I838" s="34" t="s">
        <v>4170</v>
      </c>
      <c r="J838" s="34" t="s">
        <v>4170</v>
      </c>
      <c r="K838" s="34" t="s">
        <v>4170</v>
      </c>
      <c r="L838" s="34" t="s">
        <v>4881</v>
      </c>
      <c r="M838" s="34" t="s">
        <v>1041</v>
      </c>
      <c r="N838" s="34" t="s">
        <v>3155</v>
      </c>
      <c r="O838" s="34" t="s">
        <v>4881</v>
      </c>
      <c r="P838" s="34" t="s">
        <v>4170</v>
      </c>
      <c r="Q838" s="34" t="s">
        <v>4170</v>
      </c>
      <c r="R838" s="34" t="s">
        <v>4170</v>
      </c>
      <c r="S838" s="34" t="s">
        <v>4170</v>
      </c>
      <c r="T838" s="34" t="s">
        <v>4170</v>
      </c>
      <c r="U838" s="34" t="s">
        <v>4170</v>
      </c>
      <c r="V838" s="34" t="s">
        <v>4170</v>
      </c>
      <c r="W838" s="34" t="s">
        <v>4170</v>
      </c>
      <c r="X838" s="34" t="s">
        <v>4170</v>
      </c>
      <c r="Y838" s="34" t="s">
        <v>4170</v>
      </c>
      <c r="Z838" s="34" t="s">
        <v>4170</v>
      </c>
      <c r="AB838" s="34" t="s">
        <v>3187</v>
      </c>
      <c r="AD838" s="34" t="s">
        <v>3238</v>
      </c>
      <c r="AE838" s="34" t="s">
        <v>3253</v>
      </c>
      <c r="AG838" s="34" t="s">
        <v>3309</v>
      </c>
      <c r="AH838" s="34" t="s">
        <v>1044</v>
      </c>
      <c r="AI838" s="34" t="s">
        <v>1044</v>
      </c>
      <c r="AJ838" s="34" t="s">
        <v>1044</v>
      </c>
      <c r="AK838" s="34" t="s">
        <v>1044</v>
      </c>
      <c r="AM838" s="34" t="s">
        <v>1044</v>
      </c>
      <c r="AN838" s="34" t="s">
        <v>3350</v>
      </c>
      <c r="AP838" s="34" t="s">
        <v>1044</v>
      </c>
      <c r="AY838" s="34" t="s">
        <v>3487</v>
      </c>
      <c r="BA838" s="34" t="s">
        <v>1044</v>
      </c>
      <c r="BB838" s="34" t="s">
        <v>3557</v>
      </c>
      <c r="BC838" s="34" t="s">
        <v>4170</v>
      </c>
      <c r="BD838" s="34" t="s">
        <v>4170</v>
      </c>
      <c r="BE838" s="34" t="s">
        <v>4170</v>
      </c>
      <c r="BF838" s="34" t="s">
        <v>4170</v>
      </c>
      <c r="BG838" s="34" t="s">
        <v>4170</v>
      </c>
      <c r="BH838" s="34" t="s">
        <v>4170</v>
      </c>
      <c r="BI838" s="34" t="s">
        <v>4881</v>
      </c>
      <c r="BJ838" s="34" t="s">
        <v>4170</v>
      </c>
      <c r="BR838" s="34" t="s">
        <v>1044</v>
      </c>
      <c r="BS838" s="34" t="s">
        <v>1044</v>
      </c>
      <c r="CR838" s="34" t="s">
        <v>3657</v>
      </c>
      <c r="CU838" s="34" t="s">
        <v>8528</v>
      </c>
      <c r="CV838" s="34" t="s">
        <v>7111</v>
      </c>
      <c r="CW838" s="34" t="s">
        <v>4226</v>
      </c>
      <c r="CX838" s="34" t="s">
        <v>4539</v>
      </c>
      <c r="CY838" s="34" t="s">
        <v>5446</v>
      </c>
      <c r="CZ838" s="34" t="s">
        <v>4560</v>
      </c>
      <c r="DA838" s="34" t="s">
        <v>4560</v>
      </c>
      <c r="DC838" s="34" t="s">
        <v>5096</v>
      </c>
      <c r="DD838" s="34" t="s">
        <v>6186</v>
      </c>
    </row>
    <row r="839" spans="1:110">
      <c r="A839" s="34" t="s">
        <v>7108</v>
      </c>
      <c r="B839" s="34" t="s">
        <v>4609</v>
      </c>
      <c r="C839" s="34">
        <v>10</v>
      </c>
      <c r="D839" s="34" t="s">
        <v>440</v>
      </c>
      <c r="E839" s="34" t="s">
        <v>4881</v>
      </c>
      <c r="F839" s="34" t="s">
        <v>4170</v>
      </c>
      <c r="G839" s="34" t="s">
        <v>4170</v>
      </c>
      <c r="H839" s="34" t="s">
        <v>4170</v>
      </c>
      <c r="I839" s="34" t="s">
        <v>4881</v>
      </c>
      <c r="J839" s="34" t="s">
        <v>4170</v>
      </c>
      <c r="K839" s="34" t="s">
        <v>4170</v>
      </c>
      <c r="L839" s="34" t="s">
        <v>4881</v>
      </c>
      <c r="N839" s="34" t="s">
        <v>3155</v>
      </c>
      <c r="O839" s="34" t="s">
        <v>4881</v>
      </c>
      <c r="P839" s="34" t="s">
        <v>4170</v>
      </c>
      <c r="Q839" s="34" t="s">
        <v>4170</v>
      </c>
      <c r="R839" s="34" t="s">
        <v>4170</v>
      </c>
      <c r="S839" s="34" t="s">
        <v>4170</v>
      </c>
      <c r="T839" s="34" t="s">
        <v>4170</v>
      </c>
      <c r="U839" s="34" t="s">
        <v>4170</v>
      </c>
      <c r="V839" s="34" t="s">
        <v>4170</v>
      </c>
      <c r="W839" s="34" t="s">
        <v>4170</v>
      </c>
      <c r="X839" s="34" t="s">
        <v>4170</v>
      </c>
      <c r="Y839" s="34" t="s">
        <v>4170</v>
      </c>
      <c r="Z839" s="34" t="s">
        <v>4170</v>
      </c>
      <c r="AB839" s="34" t="s">
        <v>3187</v>
      </c>
      <c r="AE839" s="34" t="s">
        <v>3259</v>
      </c>
      <c r="BB839" s="34" t="s">
        <v>3557</v>
      </c>
      <c r="BC839" s="34" t="s">
        <v>4170</v>
      </c>
      <c r="BD839" s="34" t="s">
        <v>4170</v>
      </c>
      <c r="BE839" s="34" t="s">
        <v>4170</v>
      </c>
      <c r="BF839" s="34" t="s">
        <v>4170</v>
      </c>
      <c r="BG839" s="34" t="s">
        <v>4170</v>
      </c>
      <c r="BH839" s="34" t="s">
        <v>4170</v>
      </c>
      <c r="BI839" s="34" t="s">
        <v>4881</v>
      </c>
      <c r="BJ839" s="34" t="s">
        <v>4170</v>
      </c>
      <c r="BR839" s="34" t="s">
        <v>1044</v>
      </c>
      <c r="BS839" s="34" t="s">
        <v>1041</v>
      </c>
      <c r="BT839" s="34" t="s">
        <v>1041</v>
      </c>
      <c r="BW839" s="34" t="s">
        <v>1041</v>
      </c>
      <c r="CQ839" s="34" t="s">
        <v>3642</v>
      </c>
      <c r="CR839" s="34" t="s">
        <v>3657</v>
      </c>
      <c r="CU839" s="34" t="s">
        <v>8529</v>
      </c>
      <c r="CV839" s="34" t="s">
        <v>7111</v>
      </c>
      <c r="CW839" s="34" t="s">
        <v>4226</v>
      </c>
      <c r="CX839" s="34" t="s">
        <v>4619</v>
      </c>
      <c r="CY839" s="34" t="s">
        <v>5448</v>
      </c>
      <c r="DC839" s="34" t="s">
        <v>5096</v>
      </c>
      <c r="DE839" s="34" t="s">
        <v>4649</v>
      </c>
    </row>
    <row r="840" spans="1:110">
      <c r="A840" s="34" t="s">
        <v>7112</v>
      </c>
      <c r="B840" s="34" t="s">
        <v>4881</v>
      </c>
      <c r="C840" s="34">
        <v>45</v>
      </c>
      <c r="D840" s="34" t="s">
        <v>442</v>
      </c>
      <c r="E840" s="34" t="s">
        <v>4170</v>
      </c>
      <c r="F840" s="34" t="s">
        <v>4881</v>
      </c>
      <c r="G840" s="34" t="s">
        <v>4170</v>
      </c>
      <c r="H840" s="34" t="s">
        <v>4881</v>
      </c>
      <c r="I840" s="34" t="s">
        <v>4170</v>
      </c>
      <c r="J840" s="34" t="s">
        <v>4170</v>
      </c>
      <c r="K840" s="34" t="s">
        <v>4170</v>
      </c>
      <c r="L840" s="34" t="s">
        <v>4170</v>
      </c>
      <c r="M840" s="34" t="s">
        <v>1041</v>
      </c>
      <c r="N840" s="34" t="s">
        <v>3155</v>
      </c>
      <c r="O840" s="34" t="s">
        <v>4881</v>
      </c>
      <c r="P840" s="34" t="s">
        <v>4170</v>
      </c>
      <c r="Q840" s="34" t="s">
        <v>4170</v>
      </c>
      <c r="R840" s="34" t="s">
        <v>4170</v>
      </c>
      <c r="S840" s="34" t="s">
        <v>4170</v>
      </c>
      <c r="T840" s="34" t="s">
        <v>4170</v>
      </c>
      <c r="U840" s="34" t="s">
        <v>4170</v>
      </c>
      <c r="V840" s="34" t="s">
        <v>4170</v>
      </c>
      <c r="W840" s="34" t="s">
        <v>4170</v>
      </c>
      <c r="X840" s="34" t="s">
        <v>4170</v>
      </c>
      <c r="Y840" s="34" t="s">
        <v>4170</v>
      </c>
      <c r="Z840" s="34" t="s">
        <v>4170</v>
      </c>
      <c r="AB840" s="34" t="s">
        <v>3187</v>
      </c>
      <c r="AD840" s="34" t="s">
        <v>3244</v>
      </c>
      <c r="AG840" s="34" t="s">
        <v>3291</v>
      </c>
      <c r="AH840" s="34" t="s">
        <v>1041</v>
      </c>
      <c r="AI840" s="34" t="s">
        <v>1044</v>
      </c>
      <c r="AJ840" s="34" t="s">
        <v>1044</v>
      </c>
      <c r="AQ840" s="34" t="s">
        <v>3375</v>
      </c>
      <c r="AS840" s="34" t="s">
        <v>3409</v>
      </c>
      <c r="AU840" s="34" t="s">
        <v>3435</v>
      </c>
      <c r="AV840" s="34" t="s">
        <v>154</v>
      </c>
      <c r="AW840" s="34" t="s">
        <v>3452</v>
      </c>
      <c r="AX840" s="34" t="s">
        <v>3476</v>
      </c>
      <c r="AY840" s="34" t="s">
        <v>3487</v>
      </c>
      <c r="BB840" s="34" t="s">
        <v>3557</v>
      </c>
      <c r="BC840" s="34" t="s">
        <v>4170</v>
      </c>
      <c r="BD840" s="34" t="s">
        <v>4170</v>
      </c>
      <c r="BE840" s="34" t="s">
        <v>4170</v>
      </c>
      <c r="BF840" s="34" t="s">
        <v>4170</v>
      </c>
      <c r="BG840" s="34" t="s">
        <v>4170</v>
      </c>
      <c r="BH840" s="34" t="s">
        <v>4170</v>
      </c>
      <c r="BI840" s="34" t="s">
        <v>4881</v>
      </c>
      <c r="BJ840" s="34" t="s">
        <v>4170</v>
      </c>
      <c r="BR840" s="34" t="s">
        <v>1044</v>
      </c>
      <c r="BS840" s="34" t="s">
        <v>1044</v>
      </c>
      <c r="CR840" s="34" t="s">
        <v>3654</v>
      </c>
      <c r="CU840" s="34" t="s">
        <v>8530</v>
      </c>
      <c r="CV840" s="34" t="s">
        <v>7113</v>
      </c>
      <c r="CW840" s="34" t="s">
        <v>4226</v>
      </c>
      <c r="CX840" s="34" t="s">
        <v>4542</v>
      </c>
      <c r="CY840" s="34" t="s">
        <v>5453</v>
      </c>
      <c r="CZ840" s="34" t="s">
        <v>4556</v>
      </c>
      <c r="DA840" s="34" t="s">
        <v>4556</v>
      </c>
      <c r="DC840" s="34" t="s">
        <v>5096</v>
      </c>
      <c r="DF840" s="34" t="s">
        <v>5992</v>
      </c>
    </row>
    <row r="841" spans="1:110">
      <c r="A841" s="34" t="s">
        <v>7112</v>
      </c>
      <c r="B841" s="34" t="s">
        <v>4609</v>
      </c>
      <c r="C841" s="34">
        <v>15</v>
      </c>
      <c r="D841" s="34" t="s">
        <v>440</v>
      </c>
      <c r="E841" s="34" t="s">
        <v>4881</v>
      </c>
      <c r="F841" s="34" t="s">
        <v>4170</v>
      </c>
      <c r="G841" s="34" t="s">
        <v>4170</v>
      </c>
      <c r="H841" s="34" t="s">
        <v>4170</v>
      </c>
      <c r="I841" s="34" t="s">
        <v>4881</v>
      </c>
      <c r="J841" s="34" t="s">
        <v>4170</v>
      </c>
      <c r="K841" s="34" t="s">
        <v>4170</v>
      </c>
      <c r="L841" s="34" t="s">
        <v>4881</v>
      </c>
      <c r="M841" s="34" t="s">
        <v>1041</v>
      </c>
      <c r="N841" s="34" t="s">
        <v>3155</v>
      </c>
      <c r="O841" s="34" t="s">
        <v>4881</v>
      </c>
      <c r="P841" s="34" t="s">
        <v>4170</v>
      </c>
      <c r="Q841" s="34" t="s">
        <v>4170</v>
      </c>
      <c r="R841" s="34" t="s">
        <v>4170</v>
      </c>
      <c r="S841" s="34" t="s">
        <v>4170</v>
      </c>
      <c r="T841" s="34" t="s">
        <v>4170</v>
      </c>
      <c r="U841" s="34" t="s">
        <v>4170</v>
      </c>
      <c r="V841" s="34" t="s">
        <v>4170</v>
      </c>
      <c r="W841" s="34" t="s">
        <v>4170</v>
      </c>
      <c r="X841" s="34" t="s">
        <v>4170</v>
      </c>
      <c r="Y841" s="34" t="s">
        <v>4170</v>
      </c>
      <c r="Z841" s="34" t="s">
        <v>4170</v>
      </c>
      <c r="AB841" s="34" t="s">
        <v>3187</v>
      </c>
      <c r="AD841" s="34" t="s">
        <v>3226</v>
      </c>
      <c r="AE841" s="34" t="s">
        <v>3262</v>
      </c>
      <c r="AG841" s="34" t="s">
        <v>3306</v>
      </c>
      <c r="AH841" s="34" t="s">
        <v>1044</v>
      </c>
      <c r="AI841" s="34" t="s">
        <v>1044</v>
      </c>
      <c r="AJ841" s="34" t="s">
        <v>1044</v>
      </c>
      <c r="AK841" s="34" t="s">
        <v>1044</v>
      </c>
      <c r="AM841" s="34" t="s">
        <v>1044</v>
      </c>
      <c r="AN841" s="34" t="s">
        <v>3341</v>
      </c>
      <c r="AP841" s="34" t="s">
        <v>1044</v>
      </c>
      <c r="AY841" s="34" t="s">
        <v>3487</v>
      </c>
      <c r="BA841" s="34" t="s">
        <v>1044</v>
      </c>
      <c r="BB841" s="34" t="s">
        <v>3557</v>
      </c>
      <c r="BC841" s="34" t="s">
        <v>4170</v>
      </c>
      <c r="BD841" s="34" t="s">
        <v>4170</v>
      </c>
      <c r="BE841" s="34" t="s">
        <v>4170</v>
      </c>
      <c r="BF841" s="34" t="s">
        <v>4170</v>
      </c>
      <c r="BG841" s="34" t="s">
        <v>4170</v>
      </c>
      <c r="BH841" s="34" t="s">
        <v>4170</v>
      </c>
      <c r="BI841" s="34" t="s">
        <v>4881</v>
      </c>
      <c r="BJ841" s="34" t="s">
        <v>4170</v>
      </c>
      <c r="BR841" s="34" t="s">
        <v>1044</v>
      </c>
      <c r="BS841" s="34" t="s">
        <v>1044</v>
      </c>
      <c r="CR841" s="34" t="s">
        <v>3657</v>
      </c>
      <c r="CU841" s="34" t="s">
        <v>8531</v>
      </c>
      <c r="CV841" s="34" t="s">
        <v>7113</v>
      </c>
      <c r="CW841" s="34" t="s">
        <v>4226</v>
      </c>
      <c r="CX841" s="34" t="s">
        <v>4611</v>
      </c>
      <c r="CY841" s="34" t="s">
        <v>5445</v>
      </c>
      <c r="DA841" s="34" t="s">
        <v>4560</v>
      </c>
      <c r="DC841" s="34" t="s">
        <v>5096</v>
      </c>
      <c r="DD841" s="34" t="s">
        <v>6185</v>
      </c>
      <c r="DE841" s="34" t="s">
        <v>4649</v>
      </c>
      <c r="DF841" s="34" t="s">
        <v>5992</v>
      </c>
    </row>
    <row r="842" spans="1:110">
      <c r="A842" s="34" t="s">
        <v>7112</v>
      </c>
      <c r="B842" s="34" t="s">
        <v>4848</v>
      </c>
      <c r="C842" s="34">
        <v>47</v>
      </c>
      <c r="D842" s="34" t="s">
        <v>440</v>
      </c>
      <c r="E842" s="34" t="s">
        <v>4881</v>
      </c>
      <c r="F842" s="34" t="s">
        <v>4170</v>
      </c>
      <c r="G842" s="34" t="s">
        <v>4881</v>
      </c>
      <c r="H842" s="34" t="s">
        <v>4170</v>
      </c>
      <c r="I842" s="34" t="s">
        <v>4170</v>
      </c>
      <c r="J842" s="34" t="s">
        <v>4170</v>
      </c>
      <c r="K842" s="34" t="s">
        <v>4170</v>
      </c>
      <c r="L842" s="34" t="s">
        <v>4881</v>
      </c>
      <c r="M842" s="34" t="s">
        <v>1041</v>
      </c>
      <c r="N842" s="34" t="s">
        <v>3155</v>
      </c>
      <c r="O842" s="34" t="s">
        <v>4881</v>
      </c>
      <c r="P842" s="34" t="s">
        <v>4170</v>
      </c>
      <c r="Q842" s="34" t="s">
        <v>4170</v>
      </c>
      <c r="R842" s="34" t="s">
        <v>4170</v>
      </c>
      <c r="S842" s="34" t="s">
        <v>4170</v>
      </c>
      <c r="T842" s="34" t="s">
        <v>4170</v>
      </c>
      <c r="U842" s="34" t="s">
        <v>4170</v>
      </c>
      <c r="V842" s="34" t="s">
        <v>4170</v>
      </c>
      <c r="W842" s="34" t="s">
        <v>4170</v>
      </c>
      <c r="X842" s="34" t="s">
        <v>4170</v>
      </c>
      <c r="Y842" s="34" t="s">
        <v>4170</v>
      </c>
      <c r="Z842" s="34" t="s">
        <v>4170</v>
      </c>
      <c r="AB842" s="34" t="s">
        <v>3187</v>
      </c>
      <c r="AD842" s="34" t="s">
        <v>3244</v>
      </c>
      <c r="AG842" s="34" t="s">
        <v>3291</v>
      </c>
      <c r="AH842" s="34" t="s">
        <v>1041</v>
      </c>
      <c r="AI842" s="34" t="s">
        <v>1044</v>
      </c>
      <c r="AJ842" s="34" t="s">
        <v>1044</v>
      </c>
      <c r="AQ842" s="34" t="s">
        <v>3381</v>
      </c>
      <c r="AS842" s="34" t="s">
        <v>3409</v>
      </c>
      <c r="AU842" s="34" t="s">
        <v>3432</v>
      </c>
      <c r="AV842" s="34" t="s">
        <v>154</v>
      </c>
      <c r="AW842" s="34" t="s">
        <v>3452</v>
      </c>
      <c r="AX842" s="34" t="s">
        <v>3476</v>
      </c>
      <c r="AY842" s="34" t="s">
        <v>3487</v>
      </c>
      <c r="BB842" s="34" t="s">
        <v>3557</v>
      </c>
      <c r="BC842" s="34" t="s">
        <v>4170</v>
      </c>
      <c r="BD842" s="34" t="s">
        <v>4170</v>
      </c>
      <c r="BE842" s="34" t="s">
        <v>4170</v>
      </c>
      <c r="BF842" s="34" t="s">
        <v>4170</v>
      </c>
      <c r="BG842" s="34" t="s">
        <v>4170</v>
      </c>
      <c r="BH842" s="34" t="s">
        <v>4170</v>
      </c>
      <c r="BI842" s="34" t="s">
        <v>4881</v>
      </c>
      <c r="BJ842" s="34" t="s">
        <v>4170</v>
      </c>
      <c r="BR842" s="34" t="s">
        <v>1044</v>
      </c>
      <c r="BS842" s="34" t="s">
        <v>1044</v>
      </c>
      <c r="CR842" s="34" t="s">
        <v>3654</v>
      </c>
      <c r="CU842" s="34" t="s">
        <v>8532</v>
      </c>
      <c r="CV842" s="34" t="s">
        <v>7113</v>
      </c>
      <c r="CW842" s="34" t="s">
        <v>4226</v>
      </c>
      <c r="CX842" s="34" t="s">
        <v>4542</v>
      </c>
      <c r="CY842" s="34" t="s">
        <v>5447</v>
      </c>
      <c r="DA842" s="34" t="s">
        <v>4556</v>
      </c>
      <c r="DC842" s="34" t="s">
        <v>5096</v>
      </c>
      <c r="DF842" s="34" t="s">
        <v>5992</v>
      </c>
    </row>
    <row r="843" spans="1:110">
      <c r="A843" s="34" t="s">
        <v>7114</v>
      </c>
      <c r="B843" s="34" t="s">
        <v>4881</v>
      </c>
      <c r="C843" s="34">
        <v>43</v>
      </c>
      <c r="D843" s="34" t="s">
        <v>440</v>
      </c>
      <c r="E843" s="34" t="s">
        <v>4881</v>
      </c>
      <c r="F843" s="34" t="s">
        <v>4170</v>
      </c>
      <c r="G843" s="34" t="s">
        <v>4881</v>
      </c>
      <c r="H843" s="34" t="s">
        <v>4170</v>
      </c>
      <c r="I843" s="34" t="s">
        <v>4170</v>
      </c>
      <c r="J843" s="34" t="s">
        <v>4170</v>
      </c>
      <c r="K843" s="34" t="s">
        <v>4170</v>
      </c>
      <c r="L843" s="34" t="s">
        <v>4881</v>
      </c>
      <c r="M843" s="34" t="s">
        <v>1041</v>
      </c>
      <c r="N843" s="34" t="s">
        <v>3155</v>
      </c>
      <c r="O843" s="34" t="s">
        <v>4881</v>
      </c>
      <c r="P843" s="34" t="s">
        <v>4170</v>
      </c>
      <c r="Q843" s="34" t="s">
        <v>4170</v>
      </c>
      <c r="R843" s="34" t="s">
        <v>4170</v>
      </c>
      <c r="S843" s="34" t="s">
        <v>4170</v>
      </c>
      <c r="T843" s="34" t="s">
        <v>4170</v>
      </c>
      <c r="U843" s="34" t="s">
        <v>4170</v>
      </c>
      <c r="V843" s="34" t="s">
        <v>4170</v>
      </c>
      <c r="W843" s="34" t="s">
        <v>4170</v>
      </c>
      <c r="X843" s="34" t="s">
        <v>4170</v>
      </c>
      <c r="Y843" s="34" t="s">
        <v>4170</v>
      </c>
      <c r="Z843" s="34" t="s">
        <v>4170</v>
      </c>
      <c r="AB843" s="34" t="s">
        <v>3187</v>
      </c>
      <c r="AD843" s="34" t="s">
        <v>3244</v>
      </c>
      <c r="AG843" s="34" t="s">
        <v>3300</v>
      </c>
      <c r="AH843" s="34" t="s">
        <v>1044</v>
      </c>
      <c r="AI843" s="34" t="s">
        <v>1044</v>
      </c>
      <c r="AJ843" s="34" t="s">
        <v>1044</v>
      </c>
      <c r="AK843" s="34" t="s">
        <v>1044</v>
      </c>
      <c r="AM843" s="34" t="s">
        <v>1041</v>
      </c>
      <c r="AP843" s="34" t="s">
        <v>1041</v>
      </c>
      <c r="AY843" s="34" t="s">
        <v>3505</v>
      </c>
      <c r="BA843" s="34" t="s">
        <v>1044</v>
      </c>
      <c r="BB843" s="34" t="s">
        <v>3557</v>
      </c>
      <c r="BC843" s="34" t="s">
        <v>4170</v>
      </c>
      <c r="BD843" s="34" t="s">
        <v>4170</v>
      </c>
      <c r="BE843" s="34" t="s">
        <v>4170</v>
      </c>
      <c r="BF843" s="34" t="s">
        <v>4170</v>
      </c>
      <c r="BG843" s="34" t="s">
        <v>4170</v>
      </c>
      <c r="BH843" s="34" t="s">
        <v>4170</v>
      </c>
      <c r="BI843" s="34" t="s">
        <v>4881</v>
      </c>
      <c r="BJ843" s="34" t="s">
        <v>4170</v>
      </c>
      <c r="BR843" s="34" t="s">
        <v>1041</v>
      </c>
      <c r="BS843" s="34" t="s">
        <v>1044</v>
      </c>
      <c r="CR843" s="34" t="s">
        <v>3657</v>
      </c>
      <c r="CU843" s="34" t="s">
        <v>8533</v>
      </c>
      <c r="CV843" s="34" t="s">
        <v>7115</v>
      </c>
      <c r="CW843" s="34" t="s">
        <v>4226</v>
      </c>
      <c r="CX843" s="34" t="s">
        <v>4542</v>
      </c>
      <c r="CY843" s="34" t="s">
        <v>5447</v>
      </c>
      <c r="CZ843" s="34" t="s">
        <v>3302</v>
      </c>
      <c r="DA843" s="34" t="s">
        <v>3302</v>
      </c>
      <c r="DC843" s="34" t="s">
        <v>5096</v>
      </c>
      <c r="DF843" s="34" t="s">
        <v>5992</v>
      </c>
    </row>
    <row r="844" spans="1:110">
      <c r="A844" s="34" t="s">
        <v>7114</v>
      </c>
      <c r="B844" s="34" t="s">
        <v>4609</v>
      </c>
      <c r="C844" s="34">
        <v>12</v>
      </c>
      <c r="D844" s="34" t="s">
        <v>440</v>
      </c>
      <c r="E844" s="34" t="s">
        <v>4881</v>
      </c>
      <c r="F844" s="34" t="s">
        <v>4170</v>
      </c>
      <c r="G844" s="34" t="s">
        <v>4170</v>
      </c>
      <c r="H844" s="34" t="s">
        <v>4170</v>
      </c>
      <c r="I844" s="34" t="s">
        <v>4881</v>
      </c>
      <c r="J844" s="34" t="s">
        <v>4170</v>
      </c>
      <c r="K844" s="34" t="s">
        <v>4170</v>
      </c>
      <c r="L844" s="34" t="s">
        <v>4881</v>
      </c>
      <c r="N844" s="34" t="s">
        <v>3155</v>
      </c>
      <c r="O844" s="34" t="s">
        <v>4881</v>
      </c>
      <c r="P844" s="34" t="s">
        <v>4170</v>
      </c>
      <c r="Q844" s="34" t="s">
        <v>4170</v>
      </c>
      <c r="R844" s="34" t="s">
        <v>4170</v>
      </c>
      <c r="S844" s="34" t="s">
        <v>4170</v>
      </c>
      <c r="T844" s="34" t="s">
        <v>4170</v>
      </c>
      <c r="U844" s="34" t="s">
        <v>4170</v>
      </c>
      <c r="V844" s="34" t="s">
        <v>4170</v>
      </c>
      <c r="W844" s="34" t="s">
        <v>4170</v>
      </c>
      <c r="X844" s="34" t="s">
        <v>4170</v>
      </c>
      <c r="Y844" s="34" t="s">
        <v>4170</v>
      </c>
      <c r="Z844" s="34" t="s">
        <v>4170</v>
      </c>
      <c r="AB844" s="34" t="s">
        <v>3187</v>
      </c>
      <c r="AE844" s="34" t="s">
        <v>3262</v>
      </c>
      <c r="BB844" s="34" t="s">
        <v>3557</v>
      </c>
      <c r="BC844" s="34" t="s">
        <v>4170</v>
      </c>
      <c r="BD844" s="34" t="s">
        <v>4170</v>
      </c>
      <c r="BE844" s="34" t="s">
        <v>4170</v>
      </c>
      <c r="BF844" s="34" t="s">
        <v>4170</v>
      </c>
      <c r="BG844" s="34" t="s">
        <v>4170</v>
      </c>
      <c r="BH844" s="34" t="s">
        <v>4170</v>
      </c>
      <c r="BI844" s="34" t="s">
        <v>4881</v>
      </c>
      <c r="BJ844" s="34" t="s">
        <v>4170</v>
      </c>
      <c r="BR844" s="34" t="s">
        <v>1044</v>
      </c>
      <c r="BS844" s="34" t="s">
        <v>1044</v>
      </c>
      <c r="CR844" s="34" t="s">
        <v>3657</v>
      </c>
      <c r="CU844" s="34" t="s">
        <v>8534</v>
      </c>
      <c r="CV844" s="34" t="s">
        <v>7115</v>
      </c>
      <c r="CW844" s="34" t="s">
        <v>4226</v>
      </c>
      <c r="CX844" s="34" t="s">
        <v>4611</v>
      </c>
      <c r="CY844" s="34" t="s">
        <v>5445</v>
      </c>
      <c r="DC844" s="34" t="s">
        <v>5096</v>
      </c>
      <c r="DE844" s="34" t="s">
        <v>4649</v>
      </c>
      <c r="DF844" s="34" t="s">
        <v>5992</v>
      </c>
    </row>
    <row r="845" spans="1:110">
      <c r="A845" s="34" t="s">
        <v>7116</v>
      </c>
      <c r="B845" s="34" t="s">
        <v>4881</v>
      </c>
      <c r="C845" s="34">
        <v>78</v>
      </c>
      <c r="D845" s="34" t="s">
        <v>442</v>
      </c>
      <c r="E845" s="34" t="s">
        <v>4170</v>
      </c>
      <c r="F845" s="34" t="s">
        <v>4881</v>
      </c>
      <c r="G845" s="34" t="s">
        <v>4170</v>
      </c>
      <c r="H845" s="34" t="s">
        <v>4881</v>
      </c>
      <c r="I845" s="34" t="s">
        <v>4170</v>
      </c>
      <c r="J845" s="34" t="s">
        <v>4170</v>
      </c>
      <c r="K845" s="34" t="s">
        <v>4170</v>
      </c>
      <c r="L845" s="34" t="s">
        <v>4170</v>
      </c>
      <c r="M845" s="34" t="s">
        <v>1041</v>
      </c>
      <c r="N845" s="34" t="s">
        <v>3155</v>
      </c>
      <c r="O845" s="34" t="s">
        <v>4881</v>
      </c>
      <c r="P845" s="34" t="s">
        <v>4170</v>
      </c>
      <c r="Q845" s="34" t="s">
        <v>4170</v>
      </c>
      <c r="R845" s="34" t="s">
        <v>4170</v>
      </c>
      <c r="S845" s="34" t="s">
        <v>4170</v>
      </c>
      <c r="T845" s="34" t="s">
        <v>4170</v>
      </c>
      <c r="U845" s="34" t="s">
        <v>4170</v>
      </c>
      <c r="V845" s="34" t="s">
        <v>4170</v>
      </c>
      <c r="W845" s="34" t="s">
        <v>4170</v>
      </c>
      <c r="X845" s="34" t="s">
        <v>4170</v>
      </c>
      <c r="Y845" s="34" t="s">
        <v>4170</v>
      </c>
      <c r="Z845" s="34" t="s">
        <v>4170</v>
      </c>
      <c r="AB845" s="34" t="s">
        <v>3187</v>
      </c>
      <c r="AD845" s="34" t="s">
        <v>3241</v>
      </c>
      <c r="AG845" s="34" t="s">
        <v>3312</v>
      </c>
      <c r="AH845" s="34" t="s">
        <v>1044</v>
      </c>
      <c r="AI845" s="34" t="s">
        <v>1044</v>
      </c>
      <c r="AJ845" s="34" t="s">
        <v>1044</v>
      </c>
      <c r="AK845" s="34" t="s">
        <v>1044</v>
      </c>
      <c r="AM845" s="34" t="s">
        <v>1044</v>
      </c>
      <c r="AN845" s="34" t="s">
        <v>3312</v>
      </c>
      <c r="AP845" s="34" t="s">
        <v>1044</v>
      </c>
      <c r="AY845" s="34" t="s">
        <v>3487</v>
      </c>
      <c r="BA845" s="34" t="s">
        <v>1044</v>
      </c>
      <c r="BB845" s="34" t="s">
        <v>8009</v>
      </c>
      <c r="BC845" s="34" t="s">
        <v>4881</v>
      </c>
      <c r="BD845" s="34" t="s">
        <v>4881</v>
      </c>
      <c r="BE845" s="34" t="s">
        <v>4881</v>
      </c>
      <c r="BF845" s="34" t="s">
        <v>4170</v>
      </c>
      <c r="BG845" s="34" t="s">
        <v>4170</v>
      </c>
      <c r="BH845" s="34" t="s">
        <v>4170</v>
      </c>
      <c r="BI845" s="34" t="s">
        <v>4170</v>
      </c>
      <c r="BJ845" s="34" t="s">
        <v>4170</v>
      </c>
      <c r="BK845" s="34" t="s">
        <v>3564</v>
      </c>
      <c r="BL845" s="34" t="s">
        <v>3561</v>
      </c>
      <c r="BM845" s="34" t="s">
        <v>3561</v>
      </c>
      <c r="BQ845" s="34" t="s">
        <v>3574</v>
      </c>
      <c r="BR845" s="34" t="s">
        <v>1041</v>
      </c>
      <c r="BS845" s="34" t="s">
        <v>1044</v>
      </c>
      <c r="CR845" s="34" t="s">
        <v>3657</v>
      </c>
      <c r="CU845" s="34" t="s">
        <v>8535</v>
      </c>
      <c r="CV845" s="34" t="s">
        <v>7117</v>
      </c>
      <c r="CW845" s="34" t="s">
        <v>4226</v>
      </c>
      <c r="CX845" s="34" t="s">
        <v>4546</v>
      </c>
      <c r="CY845" s="34" t="s">
        <v>5455</v>
      </c>
      <c r="CZ845" s="34" t="s">
        <v>4560</v>
      </c>
      <c r="DA845" s="34" t="s">
        <v>4560</v>
      </c>
      <c r="DB845" s="34" t="s">
        <v>1043</v>
      </c>
      <c r="DC845" s="34" t="s">
        <v>5094</v>
      </c>
      <c r="DF845" s="34" t="s">
        <v>5992</v>
      </c>
    </row>
    <row r="846" spans="1:110">
      <c r="A846" s="34" t="s">
        <v>7116</v>
      </c>
      <c r="B846" s="34" t="s">
        <v>4609</v>
      </c>
      <c r="C846" s="34">
        <v>78</v>
      </c>
      <c r="D846" s="34" t="s">
        <v>440</v>
      </c>
      <c r="E846" s="34" t="s">
        <v>4881</v>
      </c>
      <c r="F846" s="34" t="s">
        <v>4170</v>
      </c>
      <c r="G846" s="34" t="s">
        <v>4881</v>
      </c>
      <c r="H846" s="34" t="s">
        <v>4170</v>
      </c>
      <c r="I846" s="34" t="s">
        <v>4170</v>
      </c>
      <c r="J846" s="34" t="s">
        <v>4170</v>
      </c>
      <c r="K846" s="34" t="s">
        <v>4170</v>
      </c>
      <c r="L846" s="34" t="s">
        <v>4170</v>
      </c>
      <c r="M846" s="34" t="s">
        <v>1041</v>
      </c>
      <c r="N846" s="34" t="s">
        <v>3155</v>
      </c>
      <c r="O846" s="34" t="s">
        <v>4881</v>
      </c>
      <c r="P846" s="34" t="s">
        <v>4170</v>
      </c>
      <c r="Q846" s="34" t="s">
        <v>4170</v>
      </c>
      <c r="R846" s="34" t="s">
        <v>4170</v>
      </c>
      <c r="S846" s="34" t="s">
        <v>4170</v>
      </c>
      <c r="T846" s="34" t="s">
        <v>4170</v>
      </c>
      <c r="U846" s="34" t="s">
        <v>4170</v>
      </c>
      <c r="V846" s="34" t="s">
        <v>4170</v>
      </c>
      <c r="W846" s="34" t="s">
        <v>4170</v>
      </c>
      <c r="X846" s="34" t="s">
        <v>4170</v>
      </c>
      <c r="Y846" s="34" t="s">
        <v>4170</v>
      </c>
      <c r="Z846" s="34" t="s">
        <v>4170</v>
      </c>
      <c r="AB846" s="34" t="s">
        <v>3187</v>
      </c>
      <c r="AD846" s="34" t="s">
        <v>3241</v>
      </c>
      <c r="AG846" s="34" t="s">
        <v>3312</v>
      </c>
      <c r="AH846" s="34" t="s">
        <v>1044</v>
      </c>
      <c r="AI846" s="34" t="s">
        <v>1044</v>
      </c>
      <c r="AJ846" s="34" t="s">
        <v>1044</v>
      </c>
      <c r="AK846" s="34" t="s">
        <v>1044</v>
      </c>
      <c r="AM846" s="34" t="s">
        <v>1044</v>
      </c>
      <c r="AN846" s="34" t="s">
        <v>3312</v>
      </c>
      <c r="AP846" s="34" t="s">
        <v>1044</v>
      </c>
      <c r="AY846" s="34" t="s">
        <v>3487</v>
      </c>
      <c r="BA846" s="34" t="s">
        <v>1044</v>
      </c>
      <c r="BB846" s="34" t="s">
        <v>8009</v>
      </c>
      <c r="BC846" s="34" t="s">
        <v>4881</v>
      </c>
      <c r="BD846" s="34" t="s">
        <v>4881</v>
      </c>
      <c r="BE846" s="34" t="s">
        <v>4881</v>
      </c>
      <c r="BF846" s="34" t="s">
        <v>4170</v>
      </c>
      <c r="BG846" s="34" t="s">
        <v>4170</v>
      </c>
      <c r="BH846" s="34" t="s">
        <v>4170</v>
      </c>
      <c r="BI846" s="34" t="s">
        <v>4170</v>
      </c>
      <c r="BJ846" s="34" t="s">
        <v>4170</v>
      </c>
      <c r="BK846" s="34" t="s">
        <v>3561</v>
      </c>
      <c r="BL846" s="34" t="s">
        <v>3561</v>
      </c>
      <c r="BM846" s="34" t="s">
        <v>3561</v>
      </c>
      <c r="BQ846" s="34" t="s">
        <v>3574</v>
      </c>
      <c r="BR846" s="34" t="s">
        <v>1041</v>
      </c>
      <c r="BS846" s="34" t="s">
        <v>1044</v>
      </c>
      <c r="CR846" s="34" t="s">
        <v>3657</v>
      </c>
      <c r="CU846" s="34" t="s">
        <v>8536</v>
      </c>
      <c r="CV846" s="34" t="s">
        <v>7117</v>
      </c>
      <c r="CW846" s="34" t="s">
        <v>4226</v>
      </c>
      <c r="CX846" s="34" t="s">
        <v>4546</v>
      </c>
      <c r="CY846" s="34" t="s">
        <v>5449</v>
      </c>
      <c r="DA846" s="34" t="s">
        <v>4560</v>
      </c>
      <c r="DB846" s="34" t="s">
        <v>1043</v>
      </c>
      <c r="DC846" s="34" t="s">
        <v>5096</v>
      </c>
      <c r="DF846" s="34" t="s">
        <v>5992</v>
      </c>
    </row>
    <row r="847" spans="1:110">
      <c r="A847" s="34" t="s">
        <v>7118</v>
      </c>
      <c r="B847" s="34" t="s">
        <v>4881</v>
      </c>
      <c r="C847" s="34">
        <v>45</v>
      </c>
      <c r="D847" s="34" t="s">
        <v>440</v>
      </c>
      <c r="E847" s="34" t="s">
        <v>4881</v>
      </c>
      <c r="F847" s="34" t="s">
        <v>4170</v>
      </c>
      <c r="G847" s="34" t="s">
        <v>4881</v>
      </c>
      <c r="H847" s="34" t="s">
        <v>4170</v>
      </c>
      <c r="I847" s="34" t="s">
        <v>4170</v>
      </c>
      <c r="J847" s="34" t="s">
        <v>4170</v>
      </c>
      <c r="K847" s="34" t="s">
        <v>4170</v>
      </c>
      <c r="L847" s="34" t="s">
        <v>4881</v>
      </c>
      <c r="M847" s="34" t="s">
        <v>1041</v>
      </c>
      <c r="N847" s="34" t="s">
        <v>3155</v>
      </c>
      <c r="O847" s="34" t="s">
        <v>4881</v>
      </c>
      <c r="P847" s="34" t="s">
        <v>4170</v>
      </c>
      <c r="Q847" s="34" t="s">
        <v>4170</v>
      </c>
      <c r="R847" s="34" t="s">
        <v>4170</v>
      </c>
      <c r="S847" s="34" t="s">
        <v>4170</v>
      </c>
      <c r="T847" s="34" t="s">
        <v>4170</v>
      </c>
      <c r="U847" s="34" t="s">
        <v>4170</v>
      </c>
      <c r="V847" s="34" t="s">
        <v>4170</v>
      </c>
      <c r="W847" s="34" t="s">
        <v>4170</v>
      </c>
      <c r="X847" s="34" t="s">
        <v>4170</v>
      </c>
      <c r="Y847" s="34" t="s">
        <v>4170</v>
      </c>
      <c r="Z847" s="34" t="s">
        <v>4170</v>
      </c>
      <c r="AB847" s="34" t="s">
        <v>3187</v>
      </c>
      <c r="AD847" s="34" t="s">
        <v>3238</v>
      </c>
      <c r="AG847" s="34" t="s">
        <v>3291</v>
      </c>
      <c r="AH847" s="34" t="s">
        <v>1041</v>
      </c>
      <c r="AI847" s="34" t="s">
        <v>1044</v>
      </c>
      <c r="AJ847" s="34" t="s">
        <v>1044</v>
      </c>
      <c r="AQ847" s="34" t="s">
        <v>3393</v>
      </c>
      <c r="AS847" s="34" t="s">
        <v>3415</v>
      </c>
      <c r="AU847" s="34" t="s">
        <v>3435</v>
      </c>
      <c r="AV847" s="34" t="s">
        <v>154</v>
      </c>
      <c r="AW847" s="34" t="s">
        <v>3452</v>
      </c>
      <c r="AX847" s="34" t="s">
        <v>3476</v>
      </c>
      <c r="AY847" s="34" t="s">
        <v>3487</v>
      </c>
      <c r="BB847" s="34" t="s">
        <v>3557</v>
      </c>
      <c r="BC847" s="34" t="s">
        <v>4170</v>
      </c>
      <c r="BD847" s="34" t="s">
        <v>4170</v>
      </c>
      <c r="BE847" s="34" t="s">
        <v>4170</v>
      </c>
      <c r="BF847" s="34" t="s">
        <v>4170</v>
      </c>
      <c r="BG847" s="34" t="s">
        <v>4170</v>
      </c>
      <c r="BH847" s="34" t="s">
        <v>4170</v>
      </c>
      <c r="BI847" s="34" t="s">
        <v>4881</v>
      </c>
      <c r="BJ847" s="34" t="s">
        <v>4170</v>
      </c>
      <c r="BR847" s="34" t="s">
        <v>1041</v>
      </c>
      <c r="BS847" s="34" t="s">
        <v>1044</v>
      </c>
      <c r="CR847" s="34" t="s">
        <v>3657</v>
      </c>
      <c r="CU847" s="34" t="s">
        <v>8537</v>
      </c>
      <c r="CV847" s="34" t="s">
        <v>7119</v>
      </c>
      <c r="CW847" s="34" t="s">
        <v>4226</v>
      </c>
      <c r="CX847" s="34" t="s">
        <v>4542</v>
      </c>
      <c r="CY847" s="34" t="s">
        <v>5447</v>
      </c>
      <c r="CZ847" s="34" t="s">
        <v>4556</v>
      </c>
      <c r="DA847" s="34" t="s">
        <v>4556</v>
      </c>
      <c r="DC847" s="34" t="s">
        <v>5096</v>
      </c>
      <c r="DF847" s="34" t="s">
        <v>5992</v>
      </c>
    </row>
    <row r="848" spans="1:110">
      <c r="A848" s="34" t="s">
        <v>7118</v>
      </c>
      <c r="B848" s="34" t="s">
        <v>4609</v>
      </c>
      <c r="C848" s="34">
        <v>12</v>
      </c>
      <c r="D848" s="34" t="s">
        <v>442</v>
      </c>
      <c r="E848" s="34" t="s">
        <v>4170</v>
      </c>
      <c r="F848" s="34" t="s">
        <v>4881</v>
      </c>
      <c r="G848" s="34" t="s">
        <v>4170</v>
      </c>
      <c r="H848" s="34" t="s">
        <v>4170</v>
      </c>
      <c r="I848" s="34" t="s">
        <v>4170</v>
      </c>
      <c r="J848" s="34" t="s">
        <v>4881</v>
      </c>
      <c r="K848" s="34" t="s">
        <v>4170</v>
      </c>
      <c r="L848" s="34" t="s">
        <v>4170</v>
      </c>
      <c r="N848" s="34" t="s">
        <v>3155</v>
      </c>
      <c r="O848" s="34" t="s">
        <v>4881</v>
      </c>
      <c r="P848" s="34" t="s">
        <v>4170</v>
      </c>
      <c r="Q848" s="34" t="s">
        <v>4170</v>
      </c>
      <c r="R848" s="34" t="s">
        <v>4170</v>
      </c>
      <c r="S848" s="34" t="s">
        <v>4170</v>
      </c>
      <c r="T848" s="34" t="s">
        <v>4170</v>
      </c>
      <c r="U848" s="34" t="s">
        <v>4170</v>
      </c>
      <c r="V848" s="34" t="s">
        <v>4170</v>
      </c>
      <c r="W848" s="34" t="s">
        <v>4170</v>
      </c>
      <c r="X848" s="34" t="s">
        <v>4170</v>
      </c>
      <c r="Y848" s="34" t="s">
        <v>4170</v>
      </c>
      <c r="Z848" s="34" t="s">
        <v>4170</v>
      </c>
      <c r="AB848" s="34" t="s">
        <v>3187</v>
      </c>
      <c r="AE848" s="34" t="s">
        <v>3262</v>
      </c>
      <c r="BB848" s="34" t="s">
        <v>3539</v>
      </c>
      <c r="BC848" s="34" t="s">
        <v>4881</v>
      </c>
      <c r="BD848" s="34" t="s">
        <v>4170</v>
      </c>
      <c r="BE848" s="34" t="s">
        <v>4170</v>
      </c>
      <c r="BF848" s="34" t="s">
        <v>4170</v>
      </c>
      <c r="BG848" s="34" t="s">
        <v>4170</v>
      </c>
      <c r="BH848" s="34" t="s">
        <v>4170</v>
      </c>
      <c r="BI848" s="34" t="s">
        <v>4170</v>
      </c>
      <c r="BJ848" s="34" t="s">
        <v>4170</v>
      </c>
      <c r="BK848" s="34" t="s">
        <v>3561</v>
      </c>
      <c r="BQ848" s="34" t="s">
        <v>1044</v>
      </c>
      <c r="BR848" s="34" t="s">
        <v>1041</v>
      </c>
      <c r="BS848" s="34" t="s">
        <v>1041</v>
      </c>
      <c r="BT848" s="34" t="s">
        <v>1041</v>
      </c>
      <c r="BW848" s="34" t="s">
        <v>1041</v>
      </c>
      <c r="CQ848" s="34" t="s">
        <v>3645</v>
      </c>
      <c r="CR848" s="34" t="s">
        <v>3657</v>
      </c>
      <c r="CU848" s="34" t="s">
        <v>8538</v>
      </c>
      <c r="CV848" s="34" t="s">
        <v>7119</v>
      </c>
      <c r="CW848" s="34" t="s">
        <v>4226</v>
      </c>
      <c r="CX848" s="34" t="s">
        <v>4611</v>
      </c>
      <c r="CY848" s="34" t="s">
        <v>5451</v>
      </c>
      <c r="DB848" s="34" t="s">
        <v>1046</v>
      </c>
      <c r="DC848" s="34" t="s">
        <v>5096</v>
      </c>
      <c r="DE848" s="34" t="s">
        <v>4649</v>
      </c>
      <c r="DF848" s="34" t="s">
        <v>5992</v>
      </c>
    </row>
    <row r="849" spans="1:110">
      <c r="A849" s="34" t="s">
        <v>7118</v>
      </c>
      <c r="B849" s="34" t="s">
        <v>4848</v>
      </c>
      <c r="C849" s="34">
        <v>18</v>
      </c>
      <c r="D849" s="34" t="s">
        <v>442</v>
      </c>
      <c r="E849" s="34" t="s">
        <v>4170</v>
      </c>
      <c r="F849" s="34" t="s">
        <v>4881</v>
      </c>
      <c r="G849" s="34" t="s">
        <v>4170</v>
      </c>
      <c r="H849" s="34" t="s">
        <v>4881</v>
      </c>
      <c r="I849" s="34" t="s">
        <v>4170</v>
      </c>
      <c r="J849" s="34" t="s">
        <v>4170</v>
      </c>
      <c r="K849" s="34" t="s">
        <v>4170</v>
      </c>
      <c r="L849" s="34" t="s">
        <v>4170</v>
      </c>
      <c r="M849" s="34" t="s">
        <v>1041</v>
      </c>
      <c r="N849" s="34" t="s">
        <v>3155</v>
      </c>
      <c r="O849" s="34" t="s">
        <v>4881</v>
      </c>
      <c r="P849" s="34" t="s">
        <v>4170</v>
      </c>
      <c r="Q849" s="34" t="s">
        <v>4170</v>
      </c>
      <c r="R849" s="34" t="s">
        <v>4170</v>
      </c>
      <c r="S849" s="34" t="s">
        <v>4170</v>
      </c>
      <c r="T849" s="34" t="s">
        <v>4170</v>
      </c>
      <c r="U849" s="34" t="s">
        <v>4170</v>
      </c>
      <c r="V849" s="34" t="s">
        <v>4170</v>
      </c>
      <c r="W849" s="34" t="s">
        <v>4170</v>
      </c>
      <c r="X849" s="34" t="s">
        <v>4170</v>
      </c>
      <c r="Y849" s="34" t="s">
        <v>4170</v>
      </c>
      <c r="Z849" s="34" t="s">
        <v>4170</v>
      </c>
      <c r="AB849" s="34" t="s">
        <v>3187</v>
      </c>
      <c r="AD849" s="34" t="s">
        <v>3232</v>
      </c>
      <c r="AE849" s="34" t="s">
        <v>3268</v>
      </c>
      <c r="AG849" s="34" t="s">
        <v>3306</v>
      </c>
      <c r="AH849" s="34" t="s">
        <v>1044</v>
      </c>
      <c r="AI849" s="34" t="s">
        <v>1044</v>
      </c>
      <c r="AJ849" s="34" t="s">
        <v>1044</v>
      </c>
      <c r="AK849" s="34" t="s">
        <v>1044</v>
      </c>
      <c r="AM849" s="34" t="s">
        <v>1044</v>
      </c>
      <c r="AN849" s="34" t="s">
        <v>3341</v>
      </c>
      <c r="AP849" s="34" t="s">
        <v>1044</v>
      </c>
      <c r="AY849" s="34" t="s">
        <v>3487</v>
      </c>
      <c r="BA849" s="34" t="s">
        <v>3071</v>
      </c>
      <c r="BB849" s="34" t="s">
        <v>3539</v>
      </c>
      <c r="BC849" s="34" t="s">
        <v>4881</v>
      </c>
      <c r="BD849" s="34" t="s">
        <v>4170</v>
      </c>
      <c r="BE849" s="34" t="s">
        <v>4170</v>
      </c>
      <c r="BF849" s="34" t="s">
        <v>4170</v>
      </c>
      <c r="BG849" s="34" t="s">
        <v>4170</v>
      </c>
      <c r="BH849" s="34" t="s">
        <v>4170</v>
      </c>
      <c r="BI849" s="34" t="s">
        <v>4170</v>
      </c>
      <c r="BJ849" s="34" t="s">
        <v>4170</v>
      </c>
      <c r="BK849" s="34" t="s">
        <v>3561</v>
      </c>
      <c r="BQ849" s="34" t="s">
        <v>1044</v>
      </c>
      <c r="BR849" s="34" t="s">
        <v>1044</v>
      </c>
      <c r="BS849" s="34" t="s">
        <v>1044</v>
      </c>
      <c r="CR849" s="34" t="s">
        <v>3657</v>
      </c>
      <c r="CU849" s="34" t="s">
        <v>8539</v>
      </c>
      <c r="CV849" s="34" t="s">
        <v>7119</v>
      </c>
      <c r="CW849" s="34" t="s">
        <v>4226</v>
      </c>
      <c r="CX849" s="34" t="s">
        <v>4539</v>
      </c>
      <c r="CY849" s="34" t="s">
        <v>5452</v>
      </c>
      <c r="DA849" s="34" t="s">
        <v>4560</v>
      </c>
      <c r="DB849" s="34" t="s">
        <v>1046</v>
      </c>
      <c r="DC849" s="34" t="s">
        <v>5096</v>
      </c>
      <c r="DD849" s="34" t="s">
        <v>6185</v>
      </c>
      <c r="DF849" s="34" t="s">
        <v>5992</v>
      </c>
    </row>
    <row r="850" spans="1:110">
      <c r="A850" s="34" t="s">
        <v>7118</v>
      </c>
      <c r="B850" s="34" t="s">
        <v>4626</v>
      </c>
      <c r="C850" s="34">
        <v>67</v>
      </c>
      <c r="D850" s="34" t="s">
        <v>440</v>
      </c>
      <c r="E850" s="34" t="s">
        <v>4881</v>
      </c>
      <c r="F850" s="34" t="s">
        <v>4170</v>
      </c>
      <c r="G850" s="34" t="s">
        <v>4881</v>
      </c>
      <c r="H850" s="34" t="s">
        <v>4170</v>
      </c>
      <c r="I850" s="34" t="s">
        <v>4170</v>
      </c>
      <c r="J850" s="34" t="s">
        <v>4170</v>
      </c>
      <c r="K850" s="34" t="s">
        <v>4170</v>
      </c>
      <c r="L850" s="34" t="s">
        <v>4170</v>
      </c>
      <c r="M850" s="34" t="s">
        <v>1041</v>
      </c>
      <c r="N850" s="34" t="s">
        <v>3155</v>
      </c>
      <c r="O850" s="34" t="s">
        <v>4881</v>
      </c>
      <c r="P850" s="34" t="s">
        <v>4170</v>
      </c>
      <c r="Q850" s="34" t="s">
        <v>4170</v>
      </c>
      <c r="R850" s="34" t="s">
        <v>4170</v>
      </c>
      <c r="S850" s="34" t="s">
        <v>4170</v>
      </c>
      <c r="T850" s="34" t="s">
        <v>4170</v>
      </c>
      <c r="U850" s="34" t="s">
        <v>4170</v>
      </c>
      <c r="V850" s="34" t="s">
        <v>4170</v>
      </c>
      <c r="W850" s="34" t="s">
        <v>4170</v>
      </c>
      <c r="X850" s="34" t="s">
        <v>4170</v>
      </c>
      <c r="Y850" s="34" t="s">
        <v>4170</v>
      </c>
      <c r="Z850" s="34" t="s">
        <v>4170</v>
      </c>
      <c r="AB850" s="34" t="s">
        <v>3187</v>
      </c>
      <c r="AD850" s="34" t="s">
        <v>3238</v>
      </c>
      <c r="AG850" s="34" t="s">
        <v>3312</v>
      </c>
      <c r="AH850" s="34" t="s">
        <v>1044</v>
      </c>
      <c r="AI850" s="34" t="s">
        <v>1044</v>
      </c>
      <c r="AJ850" s="34" t="s">
        <v>1044</v>
      </c>
      <c r="AK850" s="34" t="s">
        <v>1044</v>
      </c>
      <c r="AM850" s="34" t="s">
        <v>1044</v>
      </c>
      <c r="AN850" s="34" t="s">
        <v>3312</v>
      </c>
      <c r="AP850" s="34" t="s">
        <v>1044</v>
      </c>
      <c r="AY850" s="34" t="s">
        <v>3487</v>
      </c>
      <c r="BA850" s="34" t="s">
        <v>1044</v>
      </c>
      <c r="BB850" s="34" t="s">
        <v>8540</v>
      </c>
      <c r="BC850" s="34" t="s">
        <v>4170</v>
      </c>
      <c r="BD850" s="34" t="s">
        <v>4881</v>
      </c>
      <c r="BE850" s="34" t="s">
        <v>4170</v>
      </c>
      <c r="BF850" s="34" t="s">
        <v>4170</v>
      </c>
      <c r="BG850" s="34" t="s">
        <v>4881</v>
      </c>
      <c r="BH850" s="34" t="s">
        <v>4170</v>
      </c>
      <c r="BI850" s="34" t="s">
        <v>4170</v>
      </c>
      <c r="BJ850" s="34" t="s">
        <v>4170</v>
      </c>
      <c r="BL850" s="34" t="s">
        <v>3561</v>
      </c>
      <c r="BO850" s="34" t="s">
        <v>3561</v>
      </c>
      <c r="BQ850" s="34" t="s">
        <v>1044</v>
      </c>
      <c r="BR850" s="34" t="s">
        <v>1041</v>
      </c>
      <c r="BS850" s="34" t="s">
        <v>1044</v>
      </c>
      <c r="CR850" s="34" t="s">
        <v>3657</v>
      </c>
      <c r="CU850" s="34" t="s">
        <v>8541</v>
      </c>
      <c r="CV850" s="34" t="s">
        <v>7119</v>
      </c>
      <c r="CW850" s="34" t="s">
        <v>4226</v>
      </c>
      <c r="CX850" s="34" t="s">
        <v>4546</v>
      </c>
      <c r="CY850" s="34" t="s">
        <v>5449</v>
      </c>
      <c r="DA850" s="34" t="s">
        <v>4560</v>
      </c>
      <c r="DB850" s="34" t="s">
        <v>1046</v>
      </c>
      <c r="DC850" s="34" t="s">
        <v>5096</v>
      </c>
      <c r="DF850" s="34" t="s">
        <v>5992</v>
      </c>
    </row>
    <row r="851" spans="1:110">
      <c r="A851" s="34" t="s">
        <v>7120</v>
      </c>
      <c r="B851" s="34" t="s">
        <v>4881</v>
      </c>
      <c r="C851" s="34">
        <v>52</v>
      </c>
      <c r="D851" s="34" t="s">
        <v>440</v>
      </c>
      <c r="E851" s="34" t="s">
        <v>4881</v>
      </c>
      <c r="F851" s="34" t="s">
        <v>4170</v>
      </c>
      <c r="G851" s="34" t="s">
        <v>4881</v>
      </c>
      <c r="H851" s="34" t="s">
        <v>4170</v>
      </c>
      <c r="I851" s="34" t="s">
        <v>4170</v>
      </c>
      <c r="J851" s="34" t="s">
        <v>4170</v>
      </c>
      <c r="K851" s="34" t="s">
        <v>4170</v>
      </c>
      <c r="L851" s="34" t="s">
        <v>4881</v>
      </c>
      <c r="M851" s="34" t="s">
        <v>1041</v>
      </c>
      <c r="N851" s="34" t="s">
        <v>3155</v>
      </c>
      <c r="O851" s="34" t="s">
        <v>4881</v>
      </c>
      <c r="P851" s="34" t="s">
        <v>4170</v>
      </c>
      <c r="Q851" s="34" t="s">
        <v>4170</v>
      </c>
      <c r="R851" s="34" t="s">
        <v>4170</v>
      </c>
      <c r="S851" s="34" t="s">
        <v>4170</v>
      </c>
      <c r="T851" s="34" t="s">
        <v>4170</v>
      </c>
      <c r="U851" s="34" t="s">
        <v>4170</v>
      </c>
      <c r="V851" s="34" t="s">
        <v>4170</v>
      </c>
      <c r="W851" s="34" t="s">
        <v>4170</v>
      </c>
      <c r="X851" s="34" t="s">
        <v>4170</v>
      </c>
      <c r="Y851" s="34" t="s">
        <v>4170</v>
      </c>
      <c r="Z851" s="34" t="s">
        <v>4170</v>
      </c>
      <c r="AB851" s="34" t="s">
        <v>3187</v>
      </c>
      <c r="AD851" s="34" t="s">
        <v>3235</v>
      </c>
      <c r="AG851" s="34" t="s">
        <v>3291</v>
      </c>
      <c r="AH851" s="34" t="s">
        <v>1041</v>
      </c>
      <c r="AI851" s="34" t="s">
        <v>1044</v>
      </c>
      <c r="AJ851" s="34" t="s">
        <v>1044</v>
      </c>
      <c r="AQ851" s="34" t="s">
        <v>3375</v>
      </c>
      <c r="AS851" s="34" t="s">
        <v>3415</v>
      </c>
      <c r="AU851" s="34" t="s">
        <v>3432</v>
      </c>
      <c r="AV851" s="34" t="s">
        <v>154</v>
      </c>
      <c r="AW851" s="34" t="s">
        <v>3452</v>
      </c>
      <c r="AX851" s="34" t="s">
        <v>3473</v>
      </c>
      <c r="AY851" s="34" t="s">
        <v>3253</v>
      </c>
      <c r="BB851" s="34" t="s">
        <v>3557</v>
      </c>
      <c r="BC851" s="34" t="s">
        <v>4170</v>
      </c>
      <c r="BD851" s="34" t="s">
        <v>4170</v>
      </c>
      <c r="BE851" s="34" t="s">
        <v>4170</v>
      </c>
      <c r="BF851" s="34" t="s">
        <v>4170</v>
      </c>
      <c r="BG851" s="34" t="s">
        <v>4170</v>
      </c>
      <c r="BH851" s="34" t="s">
        <v>4170</v>
      </c>
      <c r="BI851" s="34" t="s">
        <v>4881</v>
      </c>
      <c r="BJ851" s="34" t="s">
        <v>4170</v>
      </c>
      <c r="BR851" s="34" t="s">
        <v>1041</v>
      </c>
      <c r="BS851" s="34" t="s">
        <v>1044</v>
      </c>
      <c r="CR851" s="34" t="s">
        <v>3654</v>
      </c>
      <c r="CU851" s="34" t="s">
        <v>8542</v>
      </c>
      <c r="CV851" s="34" t="s">
        <v>7121</v>
      </c>
      <c r="CW851" s="34" t="s">
        <v>4226</v>
      </c>
      <c r="CX851" s="34" t="s">
        <v>4542</v>
      </c>
      <c r="CY851" s="34" t="s">
        <v>5447</v>
      </c>
      <c r="CZ851" s="34" t="s">
        <v>4556</v>
      </c>
      <c r="DA851" s="34" t="s">
        <v>4556</v>
      </c>
      <c r="DC851" s="34" t="s">
        <v>5096</v>
      </c>
      <c r="DF851" s="34" t="s">
        <v>5992</v>
      </c>
    </row>
    <row r="852" spans="1:110">
      <c r="A852" s="34" t="s">
        <v>7122</v>
      </c>
      <c r="B852" s="34" t="s">
        <v>4881</v>
      </c>
      <c r="C852" s="34">
        <v>68</v>
      </c>
      <c r="D852" s="34" t="s">
        <v>442</v>
      </c>
      <c r="E852" s="34" t="s">
        <v>4170</v>
      </c>
      <c r="F852" s="34" t="s">
        <v>4881</v>
      </c>
      <c r="G852" s="34" t="s">
        <v>4170</v>
      </c>
      <c r="H852" s="34" t="s">
        <v>4881</v>
      </c>
      <c r="I852" s="34" t="s">
        <v>4170</v>
      </c>
      <c r="J852" s="34" t="s">
        <v>4170</v>
      </c>
      <c r="K852" s="34" t="s">
        <v>4170</v>
      </c>
      <c r="L852" s="34" t="s">
        <v>4170</v>
      </c>
      <c r="M852" s="34" t="s">
        <v>1041</v>
      </c>
      <c r="N852" s="34" t="s">
        <v>3155</v>
      </c>
      <c r="O852" s="34" t="s">
        <v>4881</v>
      </c>
      <c r="P852" s="34" t="s">
        <v>4170</v>
      </c>
      <c r="Q852" s="34" t="s">
        <v>4170</v>
      </c>
      <c r="R852" s="34" t="s">
        <v>4170</v>
      </c>
      <c r="S852" s="34" t="s">
        <v>4170</v>
      </c>
      <c r="T852" s="34" t="s">
        <v>4170</v>
      </c>
      <c r="U852" s="34" t="s">
        <v>4170</v>
      </c>
      <c r="V852" s="34" t="s">
        <v>4170</v>
      </c>
      <c r="W852" s="34" t="s">
        <v>4170</v>
      </c>
      <c r="X852" s="34" t="s">
        <v>4170</v>
      </c>
      <c r="Y852" s="34" t="s">
        <v>4170</v>
      </c>
      <c r="Z852" s="34" t="s">
        <v>4170</v>
      </c>
      <c r="AB852" s="34" t="s">
        <v>3187</v>
      </c>
      <c r="AD852" s="34" t="s">
        <v>3238</v>
      </c>
      <c r="AG852" s="34" t="s">
        <v>3312</v>
      </c>
      <c r="AH852" s="34" t="s">
        <v>1044</v>
      </c>
      <c r="AI852" s="34" t="s">
        <v>1044</v>
      </c>
      <c r="AJ852" s="34" t="s">
        <v>1044</v>
      </c>
      <c r="AK852" s="34" t="s">
        <v>1044</v>
      </c>
      <c r="AM852" s="34" t="s">
        <v>1044</v>
      </c>
      <c r="AN852" s="34" t="s">
        <v>3312</v>
      </c>
      <c r="AP852" s="34" t="s">
        <v>1044</v>
      </c>
      <c r="AY852" s="34" t="s">
        <v>3487</v>
      </c>
      <c r="BA852" s="34" t="s">
        <v>1044</v>
      </c>
      <c r="BB852" s="34" t="s">
        <v>3557</v>
      </c>
      <c r="BC852" s="34" t="s">
        <v>4170</v>
      </c>
      <c r="BD852" s="34" t="s">
        <v>4170</v>
      </c>
      <c r="BE852" s="34" t="s">
        <v>4170</v>
      </c>
      <c r="BF852" s="34" t="s">
        <v>4170</v>
      </c>
      <c r="BG852" s="34" t="s">
        <v>4170</v>
      </c>
      <c r="BH852" s="34" t="s">
        <v>4170</v>
      </c>
      <c r="BI852" s="34" t="s">
        <v>4881</v>
      </c>
      <c r="BJ852" s="34" t="s">
        <v>4170</v>
      </c>
      <c r="BR852" s="34" t="s">
        <v>1041</v>
      </c>
      <c r="BS852" s="34" t="s">
        <v>1044</v>
      </c>
      <c r="CR852" s="34" t="s">
        <v>3657</v>
      </c>
      <c r="CU852" s="34" t="s">
        <v>8543</v>
      </c>
      <c r="CV852" s="34" t="s">
        <v>7123</v>
      </c>
      <c r="CW852" s="34" t="s">
        <v>4226</v>
      </c>
      <c r="CX852" s="34" t="s">
        <v>4546</v>
      </c>
      <c r="CY852" s="34" t="s">
        <v>5455</v>
      </c>
      <c r="CZ852" s="34" t="s">
        <v>4560</v>
      </c>
      <c r="DA852" s="34" t="s">
        <v>4560</v>
      </c>
      <c r="DC852" s="34" t="s">
        <v>5096</v>
      </c>
      <c r="DF852" s="34" t="s">
        <v>5992</v>
      </c>
    </row>
    <row r="853" spans="1:110">
      <c r="A853" s="34" t="s">
        <v>7122</v>
      </c>
      <c r="B853" s="34" t="s">
        <v>4609</v>
      </c>
      <c r="C853" s="34">
        <v>65</v>
      </c>
      <c r="D853" s="34" t="s">
        <v>440</v>
      </c>
      <c r="E853" s="34" t="s">
        <v>4881</v>
      </c>
      <c r="F853" s="34" t="s">
        <v>4170</v>
      </c>
      <c r="G853" s="34" t="s">
        <v>4881</v>
      </c>
      <c r="H853" s="34" t="s">
        <v>4170</v>
      </c>
      <c r="I853" s="34" t="s">
        <v>4170</v>
      </c>
      <c r="J853" s="34" t="s">
        <v>4170</v>
      </c>
      <c r="K853" s="34" t="s">
        <v>4170</v>
      </c>
      <c r="L853" s="34" t="s">
        <v>4170</v>
      </c>
      <c r="M853" s="34" t="s">
        <v>1041</v>
      </c>
      <c r="N853" s="34" t="s">
        <v>3155</v>
      </c>
      <c r="O853" s="34" t="s">
        <v>4881</v>
      </c>
      <c r="P853" s="34" t="s">
        <v>4170</v>
      </c>
      <c r="Q853" s="34" t="s">
        <v>4170</v>
      </c>
      <c r="R853" s="34" t="s">
        <v>4170</v>
      </c>
      <c r="S853" s="34" t="s">
        <v>4170</v>
      </c>
      <c r="T853" s="34" t="s">
        <v>4170</v>
      </c>
      <c r="U853" s="34" t="s">
        <v>4170</v>
      </c>
      <c r="V853" s="34" t="s">
        <v>4170</v>
      </c>
      <c r="W853" s="34" t="s">
        <v>4170</v>
      </c>
      <c r="X853" s="34" t="s">
        <v>4170</v>
      </c>
      <c r="Y853" s="34" t="s">
        <v>4170</v>
      </c>
      <c r="Z853" s="34" t="s">
        <v>4170</v>
      </c>
      <c r="AB853" s="34" t="s">
        <v>3187</v>
      </c>
      <c r="AD853" s="34" t="s">
        <v>3238</v>
      </c>
      <c r="AG853" s="34" t="s">
        <v>3312</v>
      </c>
      <c r="AH853" s="34" t="s">
        <v>1044</v>
      </c>
      <c r="AI853" s="34" t="s">
        <v>1044</v>
      </c>
      <c r="AJ853" s="34" t="s">
        <v>1044</v>
      </c>
      <c r="AK853" s="34" t="s">
        <v>1044</v>
      </c>
      <c r="AM853" s="34" t="s">
        <v>1044</v>
      </c>
      <c r="AN853" s="34" t="s">
        <v>3312</v>
      </c>
      <c r="AP853" s="34" t="s">
        <v>1044</v>
      </c>
      <c r="AY853" s="34" t="s">
        <v>3487</v>
      </c>
      <c r="BA853" s="34" t="s">
        <v>1044</v>
      </c>
      <c r="BB853" s="34" t="s">
        <v>3545</v>
      </c>
      <c r="BC853" s="34" t="s">
        <v>4170</v>
      </c>
      <c r="BD853" s="34" t="s">
        <v>4170</v>
      </c>
      <c r="BE853" s="34" t="s">
        <v>4881</v>
      </c>
      <c r="BF853" s="34" t="s">
        <v>4170</v>
      </c>
      <c r="BG853" s="34" t="s">
        <v>4170</v>
      </c>
      <c r="BH853" s="34" t="s">
        <v>4170</v>
      </c>
      <c r="BI853" s="34" t="s">
        <v>4170</v>
      </c>
      <c r="BJ853" s="34" t="s">
        <v>4170</v>
      </c>
      <c r="BM853" s="34" t="s">
        <v>3561</v>
      </c>
      <c r="BQ853" s="34" t="s">
        <v>1044</v>
      </c>
      <c r="BR853" s="34" t="s">
        <v>1044</v>
      </c>
      <c r="BS853" s="34" t="s">
        <v>1044</v>
      </c>
      <c r="CR853" s="34" t="s">
        <v>3657</v>
      </c>
      <c r="CU853" s="34" t="s">
        <v>8544</v>
      </c>
      <c r="CV853" s="34" t="s">
        <v>7123</v>
      </c>
      <c r="CW853" s="34" t="s">
        <v>4226</v>
      </c>
      <c r="CX853" s="34" t="s">
        <v>4546</v>
      </c>
      <c r="CY853" s="34" t="s">
        <v>5449</v>
      </c>
      <c r="DA853" s="34" t="s">
        <v>4560</v>
      </c>
      <c r="DB853" s="34" t="s">
        <v>1046</v>
      </c>
      <c r="DC853" s="34" t="s">
        <v>5096</v>
      </c>
      <c r="DF853" s="34" t="s">
        <v>5992</v>
      </c>
    </row>
    <row r="854" spans="1:110">
      <c r="A854" s="34" t="s">
        <v>7122</v>
      </c>
      <c r="B854" s="34" t="s">
        <v>4848</v>
      </c>
      <c r="C854" s="34">
        <v>94</v>
      </c>
      <c r="D854" s="34" t="s">
        <v>440</v>
      </c>
      <c r="E854" s="34" t="s">
        <v>4881</v>
      </c>
      <c r="F854" s="34" t="s">
        <v>4170</v>
      </c>
      <c r="G854" s="34" t="s">
        <v>4881</v>
      </c>
      <c r="H854" s="34" t="s">
        <v>4170</v>
      </c>
      <c r="I854" s="34" t="s">
        <v>4170</v>
      </c>
      <c r="J854" s="34" t="s">
        <v>4170</v>
      </c>
      <c r="K854" s="34" t="s">
        <v>4170</v>
      </c>
      <c r="L854" s="34" t="s">
        <v>4170</v>
      </c>
      <c r="M854" s="34" t="s">
        <v>1041</v>
      </c>
      <c r="N854" s="34" t="s">
        <v>3155</v>
      </c>
      <c r="O854" s="34" t="s">
        <v>4881</v>
      </c>
      <c r="P854" s="34" t="s">
        <v>4170</v>
      </c>
      <c r="Q854" s="34" t="s">
        <v>4170</v>
      </c>
      <c r="R854" s="34" t="s">
        <v>4170</v>
      </c>
      <c r="S854" s="34" t="s">
        <v>4170</v>
      </c>
      <c r="T854" s="34" t="s">
        <v>4170</v>
      </c>
      <c r="U854" s="34" t="s">
        <v>4170</v>
      </c>
      <c r="V854" s="34" t="s">
        <v>4170</v>
      </c>
      <c r="W854" s="34" t="s">
        <v>4170</v>
      </c>
      <c r="X854" s="34" t="s">
        <v>4170</v>
      </c>
      <c r="Y854" s="34" t="s">
        <v>4170</v>
      </c>
      <c r="Z854" s="34" t="s">
        <v>4170</v>
      </c>
      <c r="AB854" s="34" t="s">
        <v>3187</v>
      </c>
      <c r="AD854" s="34" t="s">
        <v>3232</v>
      </c>
      <c r="AG854" s="34" t="s">
        <v>3312</v>
      </c>
      <c r="AH854" s="34" t="s">
        <v>1044</v>
      </c>
      <c r="AI854" s="34" t="s">
        <v>1044</v>
      </c>
      <c r="AJ854" s="34" t="s">
        <v>1044</v>
      </c>
      <c r="AK854" s="34" t="s">
        <v>1044</v>
      </c>
      <c r="AM854" s="34" t="s">
        <v>1044</v>
      </c>
      <c r="AN854" s="34" t="s">
        <v>3312</v>
      </c>
      <c r="AP854" s="34" t="s">
        <v>1044</v>
      </c>
      <c r="AY854" s="34" t="s">
        <v>3487</v>
      </c>
      <c r="BA854" s="34" t="s">
        <v>1044</v>
      </c>
      <c r="BB854" s="34" t="s">
        <v>8545</v>
      </c>
      <c r="BC854" s="34" t="s">
        <v>4170</v>
      </c>
      <c r="BD854" s="34" t="s">
        <v>4170</v>
      </c>
      <c r="BE854" s="34" t="s">
        <v>4170</v>
      </c>
      <c r="BF854" s="34" t="s">
        <v>4881</v>
      </c>
      <c r="BG854" s="34" t="s">
        <v>4170</v>
      </c>
      <c r="BH854" s="34" t="s">
        <v>4881</v>
      </c>
      <c r="BI854" s="34" t="s">
        <v>4170</v>
      </c>
      <c r="BJ854" s="34" t="s">
        <v>4170</v>
      </c>
      <c r="BN854" s="34" t="s">
        <v>3567</v>
      </c>
      <c r="BP854" s="34" t="s">
        <v>3567</v>
      </c>
      <c r="BQ854" s="34" t="s">
        <v>1044</v>
      </c>
      <c r="BR854" s="34" t="s">
        <v>1041</v>
      </c>
      <c r="BS854" s="34" t="s">
        <v>1044</v>
      </c>
      <c r="CR854" s="34" t="s">
        <v>3657</v>
      </c>
      <c r="CU854" s="34" t="s">
        <v>8546</v>
      </c>
      <c r="CV854" s="34" t="s">
        <v>7123</v>
      </c>
      <c r="CW854" s="34" t="s">
        <v>4226</v>
      </c>
      <c r="CX854" s="34" t="s">
        <v>4546</v>
      </c>
      <c r="CY854" s="34" t="s">
        <v>5449</v>
      </c>
      <c r="DA854" s="34" t="s">
        <v>4560</v>
      </c>
      <c r="DB854" s="34" t="s">
        <v>1046</v>
      </c>
      <c r="DC854" s="34" t="s">
        <v>5094</v>
      </c>
      <c r="DF854" s="34" t="s">
        <v>5992</v>
      </c>
    </row>
    <row r="855" spans="1:110">
      <c r="A855" s="34" t="s">
        <v>7124</v>
      </c>
      <c r="B855" s="34" t="s">
        <v>4881</v>
      </c>
      <c r="C855" s="34">
        <v>40</v>
      </c>
      <c r="D855" s="34" t="s">
        <v>440</v>
      </c>
      <c r="E855" s="34" t="s">
        <v>4881</v>
      </c>
      <c r="F855" s="34" t="s">
        <v>4170</v>
      </c>
      <c r="G855" s="34" t="s">
        <v>4881</v>
      </c>
      <c r="H855" s="34" t="s">
        <v>4170</v>
      </c>
      <c r="I855" s="34" t="s">
        <v>4170</v>
      </c>
      <c r="J855" s="34" t="s">
        <v>4170</v>
      </c>
      <c r="K855" s="34" t="s">
        <v>4170</v>
      </c>
      <c r="L855" s="34" t="s">
        <v>4881</v>
      </c>
      <c r="M855" s="34" t="s">
        <v>1041</v>
      </c>
      <c r="N855" s="34" t="s">
        <v>3155</v>
      </c>
      <c r="O855" s="34" t="s">
        <v>4881</v>
      </c>
      <c r="P855" s="34" t="s">
        <v>4170</v>
      </c>
      <c r="Q855" s="34" t="s">
        <v>4170</v>
      </c>
      <c r="R855" s="34" t="s">
        <v>4170</v>
      </c>
      <c r="S855" s="34" t="s">
        <v>4170</v>
      </c>
      <c r="T855" s="34" t="s">
        <v>4170</v>
      </c>
      <c r="U855" s="34" t="s">
        <v>4170</v>
      </c>
      <c r="V855" s="34" t="s">
        <v>4170</v>
      </c>
      <c r="W855" s="34" t="s">
        <v>4170</v>
      </c>
      <c r="X855" s="34" t="s">
        <v>4170</v>
      </c>
      <c r="Y855" s="34" t="s">
        <v>4170</v>
      </c>
      <c r="Z855" s="34" t="s">
        <v>4170</v>
      </c>
      <c r="AB855" s="34" t="s">
        <v>3187</v>
      </c>
      <c r="AD855" s="34" t="s">
        <v>3244</v>
      </c>
      <c r="AG855" s="34" t="s">
        <v>3309</v>
      </c>
      <c r="AH855" s="34" t="s">
        <v>1044</v>
      </c>
      <c r="AI855" s="34" t="s">
        <v>1044</v>
      </c>
      <c r="AJ855" s="34" t="s">
        <v>1044</v>
      </c>
      <c r="AK855" s="34" t="s">
        <v>1044</v>
      </c>
      <c r="AM855" s="34" t="s">
        <v>1044</v>
      </c>
      <c r="AN855" s="34" t="s">
        <v>3350</v>
      </c>
      <c r="AP855" s="34" t="s">
        <v>3071</v>
      </c>
      <c r="AY855" s="34" t="s">
        <v>3487</v>
      </c>
      <c r="BA855" s="34" t="s">
        <v>1044</v>
      </c>
      <c r="BB855" s="34" t="s">
        <v>3557</v>
      </c>
      <c r="BC855" s="34" t="s">
        <v>4170</v>
      </c>
      <c r="BD855" s="34" t="s">
        <v>4170</v>
      </c>
      <c r="BE855" s="34" t="s">
        <v>4170</v>
      </c>
      <c r="BF855" s="34" t="s">
        <v>4170</v>
      </c>
      <c r="BG855" s="34" t="s">
        <v>4170</v>
      </c>
      <c r="BH855" s="34" t="s">
        <v>4170</v>
      </c>
      <c r="BI855" s="34" t="s">
        <v>4881</v>
      </c>
      <c r="BJ855" s="34" t="s">
        <v>4170</v>
      </c>
      <c r="BR855" s="34" t="s">
        <v>1044</v>
      </c>
      <c r="BS855" s="34" t="s">
        <v>1044</v>
      </c>
      <c r="CR855" s="34" t="s">
        <v>3657</v>
      </c>
      <c r="CU855" s="34" t="s">
        <v>8547</v>
      </c>
      <c r="CV855" s="34" t="s">
        <v>7125</v>
      </c>
      <c r="CW855" s="34" t="s">
        <v>4226</v>
      </c>
      <c r="CX855" s="34" t="s">
        <v>4542</v>
      </c>
      <c r="CY855" s="34" t="s">
        <v>5447</v>
      </c>
      <c r="CZ855" s="34" t="s">
        <v>4560</v>
      </c>
      <c r="DA855" s="34" t="s">
        <v>4560</v>
      </c>
      <c r="DC855" s="34" t="s">
        <v>5096</v>
      </c>
    </row>
    <row r="856" spans="1:110">
      <c r="A856" s="34" t="s">
        <v>7124</v>
      </c>
      <c r="B856" s="34" t="s">
        <v>4609</v>
      </c>
      <c r="C856" s="34">
        <v>12</v>
      </c>
      <c r="D856" s="34" t="s">
        <v>442</v>
      </c>
      <c r="E856" s="34" t="s">
        <v>4170</v>
      </c>
      <c r="F856" s="34" t="s">
        <v>4881</v>
      </c>
      <c r="G856" s="34" t="s">
        <v>4170</v>
      </c>
      <c r="H856" s="34" t="s">
        <v>4170</v>
      </c>
      <c r="I856" s="34" t="s">
        <v>4170</v>
      </c>
      <c r="J856" s="34" t="s">
        <v>4881</v>
      </c>
      <c r="K856" s="34" t="s">
        <v>4170</v>
      </c>
      <c r="L856" s="34" t="s">
        <v>4170</v>
      </c>
      <c r="N856" s="34" t="s">
        <v>3155</v>
      </c>
      <c r="O856" s="34" t="s">
        <v>4881</v>
      </c>
      <c r="P856" s="34" t="s">
        <v>4170</v>
      </c>
      <c r="Q856" s="34" t="s">
        <v>4170</v>
      </c>
      <c r="R856" s="34" t="s">
        <v>4170</v>
      </c>
      <c r="S856" s="34" t="s">
        <v>4170</v>
      </c>
      <c r="T856" s="34" t="s">
        <v>4170</v>
      </c>
      <c r="U856" s="34" t="s">
        <v>4170</v>
      </c>
      <c r="V856" s="34" t="s">
        <v>4170</v>
      </c>
      <c r="W856" s="34" t="s">
        <v>4170</v>
      </c>
      <c r="X856" s="34" t="s">
        <v>4170</v>
      </c>
      <c r="Y856" s="34" t="s">
        <v>4170</v>
      </c>
      <c r="Z856" s="34" t="s">
        <v>4170</v>
      </c>
      <c r="AB856" s="34" t="s">
        <v>3187</v>
      </c>
      <c r="AE856" s="34" t="s">
        <v>3262</v>
      </c>
      <c r="BB856" s="34" t="s">
        <v>3557</v>
      </c>
      <c r="BC856" s="34" t="s">
        <v>4170</v>
      </c>
      <c r="BD856" s="34" t="s">
        <v>4170</v>
      </c>
      <c r="BE856" s="34" t="s">
        <v>4170</v>
      </c>
      <c r="BF856" s="34" t="s">
        <v>4170</v>
      </c>
      <c r="BG856" s="34" t="s">
        <v>4170</v>
      </c>
      <c r="BH856" s="34" t="s">
        <v>4170</v>
      </c>
      <c r="BI856" s="34" t="s">
        <v>4881</v>
      </c>
      <c r="BJ856" s="34" t="s">
        <v>4170</v>
      </c>
      <c r="BR856" s="34" t="s">
        <v>1044</v>
      </c>
      <c r="BS856" s="34" t="s">
        <v>1044</v>
      </c>
      <c r="CR856" s="34" t="s">
        <v>3657</v>
      </c>
      <c r="CU856" s="34" t="s">
        <v>8548</v>
      </c>
      <c r="CV856" s="34" t="s">
        <v>7125</v>
      </c>
      <c r="CW856" s="34" t="s">
        <v>4226</v>
      </c>
      <c r="CX856" s="34" t="s">
        <v>4611</v>
      </c>
      <c r="CY856" s="34" t="s">
        <v>5451</v>
      </c>
      <c r="DC856" s="34" t="s">
        <v>5096</v>
      </c>
      <c r="DE856" s="34" t="s">
        <v>4649</v>
      </c>
    </row>
    <row r="857" spans="1:110">
      <c r="A857" s="34" t="s">
        <v>7124</v>
      </c>
      <c r="B857" s="34" t="s">
        <v>4848</v>
      </c>
      <c r="C857" s="34">
        <v>13</v>
      </c>
      <c r="D857" s="34" t="s">
        <v>442</v>
      </c>
      <c r="E857" s="34" t="s">
        <v>4170</v>
      </c>
      <c r="F857" s="34" t="s">
        <v>4881</v>
      </c>
      <c r="G857" s="34" t="s">
        <v>4170</v>
      </c>
      <c r="H857" s="34" t="s">
        <v>4170</v>
      </c>
      <c r="I857" s="34" t="s">
        <v>4170</v>
      </c>
      <c r="J857" s="34" t="s">
        <v>4881</v>
      </c>
      <c r="K857" s="34" t="s">
        <v>4170</v>
      </c>
      <c r="L857" s="34" t="s">
        <v>4170</v>
      </c>
      <c r="N857" s="34" t="s">
        <v>3155</v>
      </c>
      <c r="O857" s="34" t="s">
        <v>4881</v>
      </c>
      <c r="P857" s="34" t="s">
        <v>4170</v>
      </c>
      <c r="Q857" s="34" t="s">
        <v>4170</v>
      </c>
      <c r="R857" s="34" t="s">
        <v>4170</v>
      </c>
      <c r="S857" s="34" t="s">
        <v>4170</v>
      </c>
      <c r="T857" s="34" t="s">
        <v>4170</v>
      </c>
      <c r="U857" s="34" t="s">
        <v>4170</v>
      </c>
      <c r="V857" s="34" t="s">
        <v>4170</v>
      </c>
      <c r="W857" s="34" t="s">
        <v>4170</v>
      </c>
      <c r="X857" s="34" t="s">
        <v>4170</v>
      </c>
      <c r="Y857" s="34" t="s">
        <v>4170</v>
      </c>
      <c r="Z857" s="34" t="s">
        <v>4170</v>
      </c>
      <c r="AB857" s="34" t="s">
        <v>3187</v>
      </c>
      <c r="AE857" s="34" t="s">
        <v>3262</v>
      </c>
      <c r="BB857" s="34" t="s">
        <v>3557</v>
      </c>
      <c r="BC857" s="34" t="s">
        <v>4170</v>
      </c>
      <c r="BD857" s="34" t="s">
        <v>4170</v>
      </c>
      <c r="BE857" s="34" t="s">
        <v>4170</v>
      </c>
      <c r="BF857" s="34" t="s">
        <v>4170</v>
      </c>
      <c r="BG857" s="34" t="s">
        <v>4170</v>
      </c>
      <c r="BH857" s="34" t="s">
        <v>4170</v>
      </c>
      <c r="BI857" s="34" t="s">
        <v>4881</v>
      </c>
      <c r="BJ857" s="34" t="s">
        <v>4170</v>
      </c>
      <c r="BR857" s="34" t="s">
        <v>1044</v>
      </c>
      <c r="BS857" s="34" t="s">
        <v>1044</v>
      </c>
      <c r="CR857" s="34" t="s">
        <v>3657</v>
      </c>
      <c r="CU857" s="34" t="s">
        <v>8549</v>
      </c>
      <c r="CV857" s="34" t="s">
        <v>7125</v>
      </c>
      <c r="CW857" s="34" t="s">
        <v>4226</v>
      </c>
      <c r="CX857" s="34" t="s">
        <v>4611</v>
      </c>
      <c r="CY857" s="34" t="s">
        <v>5451</v>
      </c>
      <c r="DC857" s="34" t="s">
        <v>5096</v>
      </c>
      <c r="DE857" s="34" t="s">
        <v>4649</v>
      </c>
    </row>
    <row r="858" spans="1:110">
      <c r="A858" s="34" t="s">
        <v>7124</v>
      </c>
      <c r="B858" s="34" t="s">
        <v>4626</v>
      </c>
      <c r="C858" s="34">
        <v>40</v>
      </c>
      <c r="D858" s="34" t="s">
        <v>442</v>
      </c>
      <c r="E858" s="34" t="s">
        <v>4170</v>
      </c>
      <c r="F858" s="34" t="s">
        <v>4881</v>
      </c>
      <c r="G858" s="34" t="s">
        <v>4170</v>
      </c>
      <c r="H858" s="34" t="s">
        <v>4881</v>
      </c>
      <c r="I858" s="34" t="s">
        <v>4170</v>
      </c>
      <c r="J858" s="34" t="s">
        <v>4170</v>
      </c>
      <c r="K858" s="34" t="s">
        <v>4170</v>
      </c>
      <c r="L858" s="34" t="s">
        <v>4170</v>
      </c>
      <c r="M858" s="34" t="s">
        <v>1041</v>
      </c>
      <c r="N858" s="34" t="s">
        <v>3155</v>
      </c>
      <c r="O858" s="34" t="s">
        <v>4881</v>
      </c>
      <c r="P858" s="34" t="s">
        <v>4170</v>
      </c>
      <c r="Q858" s="34" t="s">
        <v>4170</v>
      </c>
      <c r="R858" s="34" t="s">
        <v>4170</v>
      </c>
      <c r="S858" s="34" t="s">
        <v>4170</v>
      </c>
      <c r="T858" s="34" t="s">
        <v>4170</v>
      </c>
      <c r="U858" s="34" t="s">
        <v>4170</v>
      </c>
      <c r="V858" s="34" t="s">
        <v>4170</v>
      </c>
      <c r="W858" s="34" t="s">
        <v>4170</v>
      </c>
      <c r="X858" s="34" t="s">
        <v>4170</v>
      </c>
      <c r="Y858" s="34" t="s">
        <v>4170</v>
      </c>
      <c r="Z858" s="34" t="s">
        <v>4170</v>
      </c>
      <c r="AB858" s="34" t="s">
        <v>3187</v>
      </c>
      <c r="AD858" s="34" t="s">
        <v>3244</v>
      </c>
      <c r="AG858" s="34" t="s">
        <v>3297</v>
      </c>
      <c r="AH858" s="34" t="s">
        <v>1044</v>
      </c>
      <c r="AI858" s="34" t="s">
        <v>1044</v>
      </c>
      <c r="AJ858" s="34" t="s">
        <v>1044</v>
      </c>
      <c r="AK858" s="34" t="s">
        <v>1041</v>
      </c>
      <c r="AL858" s="34" t="s">
        <v>452</v>
      </c>
      <c r="AQ858" s="34" t="s">
        <v>3375</v>
      </c>
      <c r="AS858" s="34" t="s">
        <v>3423</v>
      </c>
      <c r="AU858" s="34" t="s">
        <v>3432</v>
      </c>
      <c r="AV858" s="34" t="s">
        <v>154</v>
      </c>
      <c r="AW858" s="34" t="s">
        <v>3467</v>
      </c>
      <c r="AX858" s="34" t="s">
        <v>3476</v>
      </c>
      <c r="AY858" s="34" t="s">
        <v>3487</v>
      </c>
      <c r="BB858" s="34" t="s">
        <v>3557</v>
      </c>
      <c r="BC858" s="34" t="s">
        <v>4170</v>
      </c>
      <c r="BD858" s="34" t="s">
        <v>4170</v>
      </c>
      <c r="BE858" s="34" t="s">
        <v>4170</v>
      </c>
      <c r="BF858" s="34" t="s">
        <v>4170</v>
      </c>
      <c r="BG858" s="34" t="s">
        <v>4170</v>
      </c>
      <c r="BH858" s="34" t="s">
        <v>4170</v>
      </c>
      <c r="BI858" s="34" t="s">
        <v>4881</v>
      </c>
      <c r="BJ858" s="34" t="s">
        <v>4170</v>
      </c>
      <c r="BR858" s="34" t="s">
        <v>1044</v>
      </c>
      <c r="BS858" s="34" t="s">
        <v>1044</v>
      </c>
      <c r="CR858" s="34" t="s">
        <v>3657</v>
      </c>
      <c r="CU858" s="34" t="s">
        <v>8550</v>
      </c>
      <c r="CV858" s="34" t="s">
        <v>7125</v>
      </c>
      <c r="CW858" s="34" t="s">
        <v>4226</v>
      </c>
      <c r="CX858" s="34" t="s">
        <v>4542</v>
      </c>
      <c r="CY858" s="34" t="s">
        <v>5453</v>
      </c>
      <c r="DA858" s="34" t="s">
        <v>4556</v>
      </c>
      <c r="DC858" s="34" t="s">
        <v>5096</v>
      </c>
    </row>
    <row r="859" spans="1:110">
      <c r="A859" s="34" t="s">
        <v>7126</v>
      </c>
      <c r="B859" s="34" t="s">
        <v>4881</v>
      </c>
      <c r="C859" s="34">
        <v>22</v>
      </c>
      <c r="D859" s="34" t="s">
        <v>442</v>
      </c>
      <c r="E859" s="34" t="s">
        <v>4170</v>
      </c>
      <c r="F859" s="34" t="s">
        <v>4881</v>
      </c>
      <c r="G859" s="34" t="s">
        <v>4170</v>
      </c>
      <c r="H859" s="34" t="s">
        <v>4881</v>
      </c>
      <c r="I859" s="34" t="s">
        <v>4170</v>
      </c>
      <c r="J859" s="34" t="s">
        <v>4170</v>
      </c>
      <c r="K859" s="34" t="s">
        <v>4170</v>
      </c>
      <c r="L859" s="34" t="s">
        <v>4170</v>
      </c>
      <c r="M859" s="34" t="s">
        <v>1041</v>
      </c>
      <c r="N859" s="34" t="s">
        <v>3155</v>
      </c>
      <c r="O859" s="34" t="s">
        <v>4881</v>
      </c>
      <c r="P859" s="34" t="s">
        <v>4170</v>
      </c>
      <c r="Q859" s="34" t="s">
        <v>4170</v>
      </c>
      <c r="R859" s="34" t="s">
        <v>4170</v>
      </c>
      <c r="S859" s="34" t="s">
        <v>4170</v>
      </c>
      <c r="T859" s="34" t="s">
        <v>4170</v>
      </c>
      <c r="U859" s="34" t="s">
        <v>4170</v>
      </c>
      <c r="V859" s="34" t="s">
        <v>4170</v>
      </c>
      <c r="W859" s="34" t="s">
        <v>4170</v>
      </c>
      <c r="X859" s="34" t="s">
        <v>4170</v>
      </c>
      <c r="Y859" s="34" t="s">
        <v>4170</v>
      </c>
      <c r="Z859" s="34" t="s">
        <v>4170</v>
      </c>
      <c r="AB859" s="34" t="s">
        <v>3187</v>
      </c>
      <c r="AD859" s="34" t="s">
        <v>3244</v>
      </c>
      <c r="AE859" s="34" t="s">
        <v>3253</v>
      </c>
      <c r="AG859" s="34" t="s">
        <v>3291</v>
      </c>
      <c r="AH859" s="34" t="s">
        <v>1041</v>
      </c>
      <c r="AI859" s="34" t="s">
        <v>1044</v>
      </c>
      <c r="AJ859" s="34" t="s">
        <v>1044</v>
      </c>
      <c r="AQ859" s="34" t="s">
        <v>3384</v>
      </c>
      <c r="AS859" s="34" t="s">
        <v>3409</v>
      </c>
      <c r="AU859" s="34" t="s">
        <v>3435</v>
      </c>
      <c r="AV859" s="34" t="s">
        <v>154</v>
      </c>
      <c r="AW859" s="34" t="s">
        <v>3464</v>
      </c>
      <c r="AX859" s="34" t="s">
        <v>3476</v>
      </c>
      <c r="AY859" s="34" t="s">
        <v>3487</v>
      </c>
      <c r="BB859" s="34" t="s">
        <v>3557</v>
      </c>
      <c r="BC859" s="34" t="s">
        <v>4170</v>
      </c>
      <c r="BD859" s="34" t="s">
        <v>4170</v>
      </c>
      <c r="BE859" s="34" t="s">
        <v>4170</v>
      </c>
      <c r="BF859" s="34" t="s">
        <v>4170</v>
      </c>
      <c r="BG859" s="34" t="s">
        <v>4170</v>
      </c>
      <c r="BH859" s="34" t="s">
        <v>4170</v>
      </c>
      <c r="BI859" s="34" t="s">
        <v>4881</v>
      </c>
      <c r="BJ859" s="34" t="s">
        <v>4170</v>
      </c>
      <c r="BR859" s="34" t="s">
        <v>1044</v>
      </c>
      <c r="BS859" s="34" t="s">
        <v>1044</v>
      </c>
      <c r="CR859" s="34" t="s">
        <v>3657</v>
      </c>
      <c r="CU859" s="34" t="s">
        <v>8551</v>
      </c>
      <c r="CV859" s="34" t="s">
        <v>7127</v>
      </c>
      <c r="CW859" s="34" t="s">
        <v>4226</v>
      </c>
      <c r="CX859" s="34" t="s">
        <v>4539</v>
      </c>
      <c r="CY859" s="34" t="s">
        <v>5452</v>
      </c>
      <c r="CZ859" s="34" t="s">
        <v>4556</v>
      </c>
      <c r="DA859" s="34" t="s">
        <v>4556</v>
      </c>
      <c r="DC859" s="34" t="s">
        <v>5096</v>
      </c>
      <c r="DD859" s="34" t="s">
        <v>6185</v>
      </c>
      <c r="DF859" s="34" t="s">
        <v>5992</v>
      </c>
    </row>
    <row r="860" spans="1:110">
      <c r="A860" s="34" t="s">
        <v>7128</v>
      </c>
      <c r="B860" s="34" t="s">
        <v>4881</v>
      </c>
      <c r="C860" s="34">
        <v>73</v>
      </c>
      <c r="D860" s="34" t="s">
        <v>440</v>
      </c>
      <c r="E860" s="34" t="s">
        <v>4881</v>
      </c>
      <c r="F860" s="34" t="s">
        <v>4170</v>
      </c>
      <c r="G860" s="34" t="s">
        <v>4881</v>
      </c>
      <c r="H860" s="34" t="s">
        <v>4170</v>
      </c>
      <c r="I860" s="34" t="s">
        <v>4170</v>
      </c>
      <c r="J860" s="34" t="s">
        <v>4170</v>
      </c>
      <c r="K860" s="34" t="s">
        <v>4170</v>
      </c>
      <c r="L860" s="34" t="s">
        <v>4170</v>
      </c>
      <c r="M860" s="34" t="s">
        <v>1041</v>
      </c>
      <c r="N860" s="34" t="s">
        <v>3155</v>
      </c>
      <c r="O860" s="34" t="s">
        <v>4881</v>
      </c>
      <c r="P860" s="34" t="s">
        <v>4170</v>
      </c>
      <c r="Q860" s="34" t="s">
        <v>4170</v>
      </c>
      <c r="R860" s="34" t="s">
        <v>4170</v>
      </c>
      <c r="S860" s="34" t="s">
        <v>4170</v>
      </c>
      <c r="T860" s="34" t="s">
        <v>4170</v>
      </c>
      <c r="U860" s="34" t="s">
        <v>4170</v>
      </c>
      <c r="V860" s="34" t="s">
        <v>4170</v>
      </c>
      <c r="W860" s="34" t="s">
        <v>4170</v>
      </c>
      <c r="X860" s="34" t="s">
        <v>4170</v>
      </c>
      <c r="Y860" s="34" t="s">
        <v>4170</v>
      </c>
      <c r="Z860" s="34" t="s">
        <v>4170</v>
      </c>
      <c r="AB860" s="34" t="s">
        <v>3187</v>
      </c>
      <c r="AD860" s="34" t="s">
        <v>3238</v>
      </c>
      <c r="AG860" s="34" t="s">
        <v>3312</v>
      </c>
      <c r="AH860" s="34" t="s">
        <v>1044</v>
      </c>
      <c r="AI860" s="34" t="s">
        <v>1044</v>
      </c>
      <c r="AJ860" s="34" t="s">
        <v>1044</v>
      </c>
      <c r="AK860" s="34" t="s">
        <v>1044</v>
      </c>
      <c r="AM860" s="34" t="s">
        <v>1044</v>
      </c>
      <c r="AN860" s="34" t="s">
        <v>3312</v>
      </c>
      <c r="AP860" s="34" t="s">
        <v>1044</v>
      </c>
      <c r="AY860" s="34" t="s">
        <v>3487</v>
      </c>
      <c r="BA860" s="34" t="s">
        <v>1044</v>
      </c>
      <c r="BB860" s="34" t="s">
        <v>3557</v>
      </c>
      <c r="BC860" s="34" t="s">
        <v>4170</v>
      </c>
      <c r="BD860" s="34" t="s">
        <v>4170</v>
      </c>
      <c r="BE860" s="34" t="s">
        <v>4170</v>
      </c>
      <c r="BF860" s="34" t="s">
        <v>4170</v>
      </c>
      <c r="BG860" s="34" t="s">
        <v>4170</v>
      </c>
      <c r="BH860" s="34" t="s">
        <v>4170</v>
      </c>
      <c r="BI860" s="34" t="s">
        <v>4881</v>
      </c>
      <c r="BJ860" s="34" t="s">
        <v>4170</v>
      </c>
      <c r="BR860" s="34" t="s">
        <v>1041</v>
      </c>
      <c r="BS860" s="34" t="s">
        <v>1041</v>
      </c>
      <c r="BT860" s="34" t="s">
        <v>1041</v>
      </c>
      <c r="BW860" s="34" t="s">
        <v>1044</v>
      </c>
      <c r="BX860" s="34" t="s">
        <v>3631</v>
      </c>
      <c r="BY860" s="34" t="s">
        <v>4170</v>
      </c>
      <c r="BZ860" s="34" t="s">
        <v>4170</v>
      </c>
      <c r="CA860" s="34" t="s">
        <v>4170</v>
      </c>
      <c r="CB860" s="34" t="s">
        <v>4170</v>
      </c>
      <c r="CC860" s="34" t="s">
        <v>4170</v>
      </c>
      <c r="CD860" s="34" t="s">
        <v>4170</v>
      </c>
      <c r="CE860" s="34" t="s">
        <v>4170</v>
      </c>
      <c r="CF860" s="34" t="s">
        <v>4170</v>
      </c>
      <c r="CG860" s="34" t="s">
        <v>4170</v>
      </c>
      <c r="CH860" s="34" t="s">
        <v>4170</v>
      </c>
      <c r="CI860" s="34" t="s">
        <v>4170</v>
      </c>
      <c r="CJ860" s="34" t="s">
        <v>4881</v>
      </c>
      <c r="CK860" s="34" t="s">
        <v>4170</v>
      </c>
      <c r="CL860" s="34" t="s">
        <v>4170</v>
      </c>
      <c r="CM860" s="34" t="s">
        <v>4170</v>
      </c>
      <c r="CN860" s="34" t="s">
        <v>4170</v>
      </c>
      <c r="CO860" s="34" t="s">
        <v>4170</v>
      </c>
      <c r="CR860" s="34" t="s">
        <v>3657</v>
      </c>
      <c r="CU860" s="34" t="s">
        <v>8552</v>
      </c>
      <c r="CV860" s="34" t="s">
        <v>7130</v>
      </c>
      <c r="CW860" s="34" t="s">
        <v>4226</v>
      </c>
      <c r="CX860" s="34" t="s">
        <v>4546</v>
      </c>
      <c r="CY860" s="34" t="s">
        <v>5449</v>
      </c>
      <c r="CZ860" s="34" t="s">
        <v>4560</v>
      </c>
      <c r="DA860" s="34" t="s">
        <v>4560</v>
      </c>
      <c r="DC860" s="34" t="s">
        <v>5096</v>
      </c>
      <c r="DF860" s="34" t="s">
        <v>5992</v>
      </c>
    </row>
    <row r="861" spans="1:110">
      <c r="A861" s="34" t="s">
        <v>7131</v>
      </c>
      <c r="B861" s="34" t="s">
        <v>4881</v>
      </c>
      <c r="C861" s="34">
        <v>43</v>
      </c>
      <c r="D861" s="34" t="s">
        <v>442</v>
      </c>
      <c r="E861" s="34" t="s">
        <v>4170</v>
      </c>
      <c r="F861" s="34" t="s">
        <v>4881</v>
      </c>
      <c r="G861" s="34" t="s">
        <v>4170</v>
      </c>
      <c r="H861" s="34" t="s">
        <v>4881</v>
      </c>
      <c r="I861" s="34" t="s">
        <v>4170</v>
      </c>
      <c r="J861" s="34" t="s">
        <v>4170</v>
      </c>
      <c r="K861" s="34" t="s">
        <v>4170</v>
      </c>
      <c r="L861" s="34" t="s">
        <v>4170</v>
      </c>
      <c r="M861" s="34" t="s">
        <v>1041</v>
      </c>
      <c r="N861" s="34" t="s">
        <v>3155</v>
      </c>
      <c r="O861" s="34" t="s">
        <v>4881</v>
      </c>
      <c r="P861" s="34" t="s">
        <v>4170</v>
      </c>
      <c r="Q861" s="34" t="s">
        <v>4170</v>
      </c>
      <c r="R861" s="34" t="s">
        <v>4170</v>
      </c>
      <c r="S861" s="34" t="s">
        <v>4170</v>
      </c>
      <c r="T861" s="34" t="s">
        <v>4170</v>
      </c>
      <c r="U861" s="34" t="s">
        <v>4170</v>
      </c>
      <c r="V861" s="34" t="s">
        <v>4170</v>
      </c>
      <c r="W861" s="34" t="s">
        <v>4170</v>
      </c>
      <c r="X861" s="34" t="s">
        <v>4170</v>
      </c>
      <c r="Y861" s="34" t="s">
        <v>4170</v>
      </c>
      <c r="Z861" s="34" t="s">
        <v>4170</v>
      </c>
      <c r="AB861" s="34" t="s">
        <v>3187</v>
      </c>
      <c r="AD861" s="34" t="s">
        <v>3244</v>
      </c>
      <c r="AG861" s="34" t="s">
        <v>3291</v>
      </c>
      <c r="AH861" s="34" t="s">
        <v>1041</v>
      </c>
      <c r="AI861" s="34" t="s">
        <v>1044</v>
      </c>
      <c r="AJ861" s="34" t="s">
        <v>1044</v>
      </c>
      <c r="AQ861" s="34" t="s">
        <v>3393</v>
      </c>
      <c r="AS861" s="34" t="s">
        <v>3409</v>
      </c>
      <c r="AU861" s="34" t="s">
        <v>3432</v>
      </c>
      <c r="AV861" s="34" t="s">
        <v>3449</v>
      </c>
      <c r="AW861" s="34" t="s">
        <v>3461</v>
      </c>
      <c r="AX861" s="34" t="s">
        <v>3476</v>
      </c>
      <c r="AY861" s="34" t="s">
        <v>3487</v>
      </c>
      <c r="BB861" s="34" t="s">
        <v>3539</v>
      </c>
      <c r="BC861" s="34" t="s">
        <v>4881</v>
      </c>
      <c r="BD861" s="34" t="s">
        <v>4170</v>
      </c>
      <c r="BE861" s="34" t="s">
        <v>4170</v>
      </c>
      <c r="BF861" s="34" t="s">
        <v>4170</v>
      </c>
      <c r="BG861" s="34" t="s">
        <v>4170</v>
      </c>
      <c r="BH861" s="34" t="s">
        <v>4170</v>
      </c>
      <c r="BI861" s="34" t="s">
        <v>4170</v>
      </c>
      <c r="BJ861" s="34" t="s">
        <v>4170</v>
      </c>
      <c r="BK861" s="34" t="s">
        <v>3561</v>
      </c>
      <c r="BQ861" s="34" t="s">
        <v>1044</v>
      </c>
      <c r="BR861" s="34" t="s">
        <v>1041</v>
      </c>
      <c r="BS861" s="34" t="s">
        <v>1044</v>
      </c>
      <c r="CR861" s="34" t="s">
        <v>3657</v>
      </c>
      <c r="CU861" s="34" t="s">
        <v>8553</v>
      </c>
      <c r="CV861" s="34" t="s">
        <v>7132</v>
      </c>
      <c r="CW861" s="34" t="s">
        <v>4226</v>
      </c>
      <c r="CX861" s="34" t="s">
        <v>4542</v>
      </c>
      <c r="CY861" s="34" t="s">
        <v>5453</v>
      </c>
      <c r="CZ861" s="34" t="s">
        <v>4556</v>
      </c>
      <c r="DA861" s="34" t="s">
        <v>4556</v>
      </c>
      <c r="DB861" s="34" t="s">
        <v>1046</v>
      </c>
      <c r="DC861" s="34" t="s">
        <v>5096</v>
      </c>
    </row>
    <row r="862" spans="1:110">
      <c r="A862" s="34" t="s">
        <v>7133</v>
      </c>
      <c r="B862" s="34" t="s">
        <v>4881</v>
      </c>
      <c r="C862" s="34">
        <v>37</v>
      </c>
      <c r="D862" s="34" t="s">
        <v>442</v>
      </c>
      <c r="E862" s="34" t="s">
        <v>4170</v>
      </c>
      <c r="F862" s="34" t="s">
        <v>4881</v>
      </c>
      <c r="G862" s="34" t="s">
        <v>4170</v>
      </c>
      <c r="H862" s="34" t="s">
        <v>4881</v>
      </c>
      <c r="I862" s="34" t="s">
        <v>4170</v>
      </c>
      <c r="J862" s="34" t="s">
        <v>4170</v>
      </c>
      <c r="K862" s="34" t="s">
        <v>4170</v>
      </c>
      <c r="L862" s="34" t="s">
        <v>4170</v>
      </c>
      <c r="M862" s="34" t="s">
        <v>1041</v>
      </c>
      <c r="N862" s="34" t="s">
        <v>3155</v>
      </c>
      <c r="O862" s="34" t="s">
        <v>4881</v>
      </c>
      <c r="P862" s="34" t="s">
        <v>4170</v>
      </c>
      <c r="Q862" s="34" t="s">
        <v>4170</v>
      </c>
      <c r="R862" s="34" t="s">
        <v>4170</v>
      </c>
      <c r="S862" s="34" t="s">
        <v>4170</v>
      </c>
      <c r="T862" s="34" t="s">
        <v>4170</v>
      </c>
      <c r="U862" s="34" t="s">
        <v>4170</v>
      </c>
      <c r="V862" s="34" t="s">
        <v>4170</v>
      </c>
      <c r="W862" s="34" t="s">
        <v>4170</v>
      </c>
      <c r="X862" s="34" t="s">
        <v>4170</v>
      </c>
      <c r="Y862" s="34" t="s">
        <v>4170</v>
      </c>
      <c r="Z862" s="34" t="s">
        <v>4170</v>
      </c>
      <c r="AB862" s="34" t="s">
        <v>3187</v>
      </c>
      <c r="AD862" s="34" t="s">
        <v>3244</v>
      </c>
      <c r="AG862" s="34" t="s">
        <v>3291</v>
      </c>
      <c r="AH862" s="34" t="s">
        <v>1041</v>
      </c>
      <c r="AI862" s="34" t="s">
        <v>1044</v>
      </c>
      <c r="AJ862" s="34" t="s">
        <v>1044</v>
      </c>
      <c r="AQ862" s="34" t="s">
        <v>3372</v>
      </c>
      <c r="AS862" s="34" t="s">
        <v>3415</v>
      </c>
      <c r="AU862" s="34" t="s">
        <v>3435</v>
      </c>
      <c r="AV862" s="34" t="s">
        <v>154</v>
      </c>
      <c r="AW862" s="34" t="s">
        <v>3452</v>
      </c>
      <c r="AX862" s="34" t="s">
        <v>3473</v>
      </c>
      <c r="AY862" s="34" t="s">
        <v>3502</v>
      </c>
      <c r="BB862" s="34" t="s">
        <v>3557</v>
      </c>
      <c r="BC862" s="34" t="s">
        <v>4170</v>
      </c>
      <c r="BD862" s="34" t="s">
        <v>4170</v>
      </c>
      <c r="BE862" s="34" t="s">
        <v>4170</v>
      </c>
      <c r="BF862" s="34" t="s">
        <v>4170</v>
      </c>
      <c r="BG862" s="34" t="s">
        <v>4170</v>
      </c>
      <c r="BH862" s="34" t="s">
        <v>4170</v>
      </c>
      <c r="BI862" s="34" t="s">
        <v>4881</v>
      </c>
      <c r="BJ862" s="34" t="s">
        <v>4170</v>
      </c>
      <c r="BR862" s="34" t="s">
        <v>1044</v>
      </c>
      <c r="BS862" s="34" t="s">
        <v>1041</v>
      </c>
      <c r="BT862" s="34" t="s">
        <v>1041</v>
      </c>
      <c r="BW862" s="34" t="s">
        <v>1041</v>
      </c>
      <c r="CQ862" s="34" t="s">
        <v>3642</v>
      </c>
      <c r="CR862" s="34" t="s">
        <v>3654</v>
      </c>
      <c r="CU862" s="34" t="s">
        <v>8554</v>
      </c>
      <c r="CV862" s="34" t="s">
        <v>7134</v>
      </c>
      <c r="CW862" s="34" t="s">
        <v>4226</v>
      </c>
      <c r="CX862" s="34" t="s">
        <v>4542</v>
      </c>
      <c r="CY862" s="34" t="s">
        <v>5453</v>
      </c>
      <c r="CZ862" s="34" t="s">
        <v>4556</v>
      </c>
      <c r="DA862" s="34" t="s">
        <v>4556</v>
      </c>
      <c r="DC862" s="34" t="s">
        <v>5096</v>
      </c>
      <c r="DF862" s="34" t="s">
        <v>5992</v>
      </c>
    </row>
    <row r="863" spans="1:110">
      <c r="A863" s="34" t="s">
        <v>7135</v>
      </c>
      <c r="B863" s="34" t="s">
        <v>4881</v>
      </c>
      <c r="C863" s="34">
        <v>63</v>
      </c>
      <c r="D863" s="34" t="s">
        <v>440</v>
      </c>
      <c r="E863" s="34" t="s">
        <v>4881</v>
      </c>
      <c r="F863" s="34" t="s">
        <v>4170</v>
      </c>
      <c r="G863" s="34" t="s">
        <v>4881</v>
      </c>
      <c r="H863" s="34" t="s">
        <v>4170</v>
      </c>
      <c r="I863" s="34" t="s">
        <v>4170</v>
      </c>
      <c r="J863" s="34" t="s">
        <v>4170</v>
      </c>
      <c r="K863" s="34" t="s">
        <v>4170</v>
      </c>
      <c r="L863" s="34" t="s">
        <v>4170</v>
      </c>
      <c r="M863" s="34" t="s">
        <v>1041</v>
      </c>
      <c r="N863" s="34" t="s">
        <v>3155</v>
      </c>
      <c r="O863" s="34" t="s">
        <v>4881</v>
      </c>
      <c r="P863" s="34" t="s">
        <v>4170</v>
      </c>
      <c r="Q863" s="34" t="s">
        <v>4170</v>
      </c>
      <c r="R863" s="34" t="s">
        <v>4170</v>
      </c>
      <c r="S863" s="34" t="s">
        <v>4170</v>
      </c>
      <c r="T863" s="34" t="s">
        <v>4170</v>
      </c>
      <c r="U863" s="34" t="s">
        <v>4170</v>
      </c>
      <c r="V863" s="34" t="s">
        <v>4170</v>
      </c>
      <c r="W863" s="34" t="s">
        <v>4170</v>
      </c>
      <c r="X863" s="34" t="s">
        <v>4170</v>
      </c>
      <c r="Y863" s="34" t="s">
        <v>4170</v>
      </c>
      <c r="Z863" s="34" t="s">
        <v>4170</v>
      </c>
      <c r="AB863" s="34" t="s">
        <v>3187</v>
      </c>
      <c r="AD863" s="34" t="s">
        <v>3235</v>
      </c>
      <c r="AG863" s="34" t="s">
        <v>3315</v>
      </c>
      <c r="AH863" s="34" t="s">
        <v>1044</v>
      </c>
      <c r="AI863" s="34" t="s">
        <v>1044</v>
      </c>
      <c r="AJ863" s="34" t="s">
        <v>1044</v>
      </c>
      <c r="AK863" s="34" t="s">
        <v>1044</v>
      </c>
      <c r="AM863" s="34" t="s">
        <v>1041</v>
      </c>
      <c r="AP863" s="34" t="s">
        <v>1041</v>
      </c>
      <c r="AY863" s="34" t="s">
        <v>3511</v>
      </c>
      <c r="BA863" s="34" t="s">
        <v>1044</v>
      </c>
      <c r="BB863" s="34" t="s">
        <v>3545</v>
      </c>
      <c r="BC863" s="34" t="s">
        <v>4170</v>
      </c>
      <c r="BD863" s="34" t="s">
        <v>4170</v>
      </c>
      <c r="BE863" s="34" t="s">
        <v>4881</v>
      </c>
      <c r="BF863" s="34" t="s">
        <v>4170</v>
      </c>
      <c r="BG863" s="34" t="s">
        <v>4170</v>
      </c>
      <c r="BH863" s="34" t="s">
        <v>4170</v>
      </c>
      <c r="BI863" s="34" t="s">
        <v>4170</v>
      </c>
      <c r="BJ863" s="34" t="s">
        <v>4170</v>
      </c>
      <c r="BM863" s="34" t="s">
        <v>3561</v>
      </c>
      <c r="BQ863" s="34" t="s">
        <v>1044</v>
      </c>
      <c r="BR863" s="34" t="s">
        <v>1041</v>
      </c>
      <c r="BS863" s="34" t="s">
        <v>1044</v>
      </c>
      <c r="CR863" s="34" t="s">
        <v>3657</v>
      </c>
      <c r="CU863" s="34" t="s">
        <v>8555</v>
      </c>
      <c r="CV863" s="34" t="s">
        <v>7136</v>
      </c>
      <c r="CW863" s="34" t="s">
        <v>4226</v>
      </c>
      <c r="CX863" s="34" t="s">
        <v>4546</v>
      </c>
      <c r="CY863" s="34" t="s">
        <v>5449</v>
      </c>
      <c r="CZ863" s="34" t="s">
        <v>3302</v>
      </c>
      <c r="DA863" s="34" t="s">
        <v>3302</v>
      </c>
      <c r="DB863" s="34" t="s">
        <v>1046</v>
      </c>
      <c r="DC863" s="34" t="s">
        <v>5096</v>
      </c>
      <c r="DF863" s="34" t="s">
        <v>5993</v>
      </c>
    </row>
    <row r="864" spans="1:110">
      <c r="A864" s="34" t="s">
        <v>7137</v>
      </c>
      <c r="B864" s="34" t="s">
        <v>4881</v>
      </c>
      <c r="C864" s="34">
        <v>24</v>
      </c>
      <c r="D864" s="34" t="s">
        <v>442</v>
      </c>
      <c r="E864" s="34" t="s">
        <v>4170</v>
      </c>
      <c r="F864" s="34" t="s">
        <v>4881</v>
      </c>
      <c r="G864" s="34" t="s">
        <v>4170</v>
      </c>
      <c r="H864" s="34" t="s">
        <v>4881</v>
      </c>
      <c r="I864" s="34" t="s">
        <v>4170</v>
      </c>
      <c r="J864" s="34" t="s">
        <v>4170</v>
      </c>
      <c r="K864" s="34" t="s">
        <v>4170</v>
      </c>
      <c r="L864" s="34" t="s">
        <v>4170</v>
      </c>
      <c r="M864" s="34" t="s">
        <v>1041</v>
      </c>
      <c r="N864" s="34" t="s">
        <v>3155</v>
      </c>
      <c r="O864" s="34" t="s">
        <v>4881</v>
      </c>
      <c r="P864" s="34" t="s">
        <v>4170</v>
      </c>
      <c r="Q864" s="34" t="s">
        <v>4170</v>
      </c>
      <c r="R864" s="34" t="s">
        <v>4170</v>
      </c>
      <c r="S864" s="34" t="s">
        <v>4170</v>
      </c>
      <c r="T864" s="34" t="s">
        <v>4170</v>
      </c>
      <c r="U864" s="34" t="s">
        <v>4170</v>
      </c>
      <c r="V864" s="34" t="s">
        <v>4170</v>
      </c>
      <c r="W864" s="34" t="s">
        <v>4170</v>
      </c>
      <c r="X864" s="34" t="s">
        <v>4170</v>
      </c>
      <c r="Y864" s="34" t="s">
        <v>4170</v>
      </c>
      <c r="Z864" s="34" t="s">
        <v>4170</v>
      </c>
      <c r="AB864" s="34" t="s">
        <v>3187</v>
      </c>
      <c r="AD864" s="34" t="s">
        <v>3232</v>
      </c>
      <c r="AE864" s="34" t="s">
        <v>3253</v>
      </c>
      <c r="AG864" s="34" t="s">
        <v>3291</v>
      </c>
      <c r="AH864" s="34" t="s">
        <v>1041</v>
      </c>
      <c r="AI864" s="34" t="s">
        <v>1044</v>
      </c>
      <c r="AJ864" s="34" t="s">
        <v>1044</v>
      </c>
      <c r="AQ864" s="34" t="s">
        <v>3384</v>
      </c>
      <c r="AS864" s="34" t="s">
        <v>3412</v>
      </c>
      <c r="AU864" s="34" t="s">
        <v>3444</v>
      </c>
      <c r="AV864" s="34" t="s">
        <v>3449</v>
      </c>
      <c r="AW864" s="34" t="s">
        <v>3452</v>
      </c>
      <c r="AX864" s="34" t="s">
        <v>3476</v>
      </c>
      <c r="AY864" s="34" t="s">
        <v>3496</v>
      </c>
      <c r="BB864" s="34" t="s">
        <v>3557</v>
      </c>
      <c r="BC864" s="34" t="s">
        <v>4170</v>
      </c>
      <c r="BD864" s="34" t="s">
        <v>4170</v>
      </c>
      <c r="BE864" s="34" t="s">
        <v>4170</v>
      </c>
      <c r="BF864" s="34" t="s">
        <v>4170</v>
      </c>
      <c r="BG864" s="34" t="s">
        <v>4170</v>
      </c>
      <c r="BH864" s="34" t="s">
        <v>4170</v>
      </c>
      <c r="BI864" s="34" t="s">
        <v>4881</v>
      </c>
      <c r="BJ864" s="34" t="s">
        <v>4170</v>
      </c>
      <c r="BR864" s="34" t="s">
        <v>1044</v>
      </c>
      <c r="BS864" s="34" t="s">
        <v>1044</v>
      </c>
      <c r="CR864" s="34" t="s">
        <v>3657</v>
      </c>
      <c r="CU864" s="34" t="s">
        <v>8556</v>
      </c>
      <c r="CV864" s="34" t="s">
        <v>7139</v>
      </c>
      <c r="CW864" s="34" t="s">
        <v>4226</v>
      </c>
      <c r="CX864" s="34" t="s">
        <v>4539</v>
      </c>
      <c r="CY864" s="34" t="s">
        <v>5452</v>
      </c>
      <c r="CZ864" s="34" t="s">
        <v>4556</v>
      </c>
      <c r="DA864" s="34" t="s">
        <v>4556</v>
      </c>
      <c r="DC864" s="34" t="s">
        <v>5096</v>
      </c>
      <c r="DD864" s="34" t="s">
        <v>6185</v>
      </c>
      <c r="DF864" s="34" t="s">
        <v>5992</v>
      </c>
    </row>
    <row r="865" spans="1:110">
      <c r="A865" s="34" t="s">
        <v>7140</v>
      </c>
      <c r="B865" s="34" t="s">
        <v>4881</v>
      </c>
      <c r="C865" s="34">
        <v>29</v>
      </c>
      <c r="D865" s="34" t="s">
        <v>442</v>
      </c>
      <c r="E865" s="34" t="s">
        <v>4170</v>
      </c>
      <c r="F865" s="34" t="s">
        <v>4881</v>
      </c>
      <c r="G865" s="34" t="s">
        <v>4170</v>
      </c>
      <c r="H865" s="34" t="s">
        <v>4881</v>
      </c>
      <c r="I865" s="34" t="s">
        <v>4170</v>
      </c>
      <c r="J865" s="34" t="s">
        <v>4170</v>
      </c>
      <c r="K865" s="34" t="s">
        <v>4170</v>
      </c>
      <c r="L865" s="34" t="s">
        <v>4170</v>
      </c>
      <c r="M865" s="34" t="s">
        <v>1041</v>
      </c>
      <c r="N865" s="34" t="s">
        <v>3155</v>
      </c>
      <c r="O865" s="34" t="s">
        <v>4881</v>
      </c>
      <c r="P865" s="34" t="s">
        <v>4170</v>
      </c>
      <c r="Q865" s="34" t="s">
        <v>4170</v>
      </c>
      <c r="R865" s="34" t="s">
        <v>4170</v>
      </c>
      <c r="S865" s="34" t="s">
        <v>4170</v>
      </c>
      <c r="T865" s="34" t="s">
        <v>4170</v>
      </c>
      <c r="U865" s="34" t="s">
        <v>4170</v>
      </c>
      <c r="V865" s="34" t="s">
        <v>4170</v>
      </c>
      <c r="W865" s="34" t="s">
        <v>4170</v>
      </c>
      <c r="X865" s="34" t="s">
        <v>4170</v>
      </c>
      <c r="Y865" s="34" t="s">
        <v>4170</v>
      </c>
      <c r="Z865" s="34" t="s">
        <v>4170</v>
      </c>
      <c r="AB865" s="34" t="s">
        <v>3187</v>
      </c>
      <c r="AD865" s="34" t="s">
        <v>3244</v>
      </c>
      <c r="AE865" s="34" t="s">
        <v>3253</v>
      </c>
      <c r="AG865" s="34" t="s">
        <v>3297</v>
      </c>
      <c r="AH865" s="34" t="s">
        <v>1044</v>
      </c>
      <c r="AI865" s="34" t="s">
        <v>1044</v>
      </c>
      <c r="AJ865" s="34" t="s">
        <v>1044</v>
      </c>
      <c r="AK865" s="34" t="s">
        <v>1041</v>
      </c>
      <c r="AL865" s="34" t="s">
        <v>452</v>
      </c>
      <c r="AQ865" s="34" t="s">
        <v>3375</v>
      </c>
      <c r="AS865" s="34" t="s">
        <v>3423</v>
      </c>
      <c r="AU865" s="34" t="s">
        <v>3432</v>
      </c>
      <c r="AV865" s="34" t="s">
        <v>154</v>
      </c>
      <c r="AW865" s="34" t="s">
        <v>3467</v>
      </c>
      <c r="AX865" s="34" t="s">
        <v>3476</v>
      </c>
      <c r="AY865" s="34" t="s">
        <v>3487</v>
      </c>
      <c r="BB865" s="34" t="s">
        <v>3539</v>
      </c>
      <c r="BC865" s="34" t="s">
        <v>4881</v>
      </c>
      <c r="BD865" s="34" t="s">
        <v>4170</v>
      </c>
      <c r="BE865" s="34" t="s">
        <v>4170</v>
      </c>
      <c r="BF865" s="34" t="s">
        <v>4170</v>
      </c>
      <c r="BG865" s="34" t="s">
        <v>4170</v>
      </c>
      <c r="BH865" s="34" t="s">
        <v>4170</v>
      </c>
      <c r="BI865" s="34" t="s">
        <v>4170</v>
      </c>
      <c r="BJ865" s="34" t="s">
        <v>4170</v>
      </c>
      <c r="BK865" s="34" t="s">
        <v>3561</v>
      </c>
      <c r="BQ865" s="34" t="s">
        <v>1044</v>
      </c>
      <c r="BR865" s="34" t="s">
        <v>1044</v>
      </c>
      <c r="BS865" s="34" t="s">
        <v>1044</v>
      </c>
      <c r="CR865" s="34" t="s">
        <v>3657</v>
      </c>
      <c r="CU865" s="34" t="s">
        <v>8557</v>
      </c>
      <c r="CV865" s="34" t="s">
        <v>7143</v>
      </c>
      <c r="CW865" s="34" t="s">
        <v>4226</v>
      </c>
      <c r="CX865" s="34" t="s">
        <v>4539</v>
      </c>
      <c r="CY865" s="34" t="s">
        <v>5452</v>
      </c>
      <c r="CZ865" s="34" t="s">
        <v>4556</v>
      </c>
      <c r="DA865" s="34" t="s">
        <v>4556</v>
      </c>
      <c r="DB865" s="34" t="s">
        <v>1046</v>
      </c>
      <c r="DC865" s="34" t="s">
        <v>5096</v>
      </c>
      <c r="DD865" s="34" t="s">
        <v>6185</v>
      </c>
      <c r="DF865" s="34" t="s">
        <v>5992</v>
      </c>
    </row>
    <row r="866" spans="1:110">
      <c r="A866" s="34" t="s">
        <v>7144</v>
      </c>
      <c r="B866" s="34" t="s">
        <v>4881</v>
      </c>
      <c r="C866" s="34">
        <v>39</v>
      </c>
      <c r="D866" s="34" t="s">
        <v>440</v>
      </c>
      <c r="E866" s="34" t="s">
        <v>4881</v>
      </c>
      <c r="F866" s="34" t="s">
        <v>4170</v>
      </c>
      <c r="G866" s="34" t="s">
        <v>4881</v>
      </c>
      <c r="H866" s="34" t="s">
        <v>4170</v>
      </c>
      <c r="I866" s="34" t="s">
        <v>4170</v>
      </c>
      <c r="J866" s="34" t="s">
        <v>4170</v>
      </c>
      <c r="K866" s="34" t="s">
        <v>4170</v>
      </c>
      <c r="L866" s="34" t="s">
        <v>4881</v>
      </c>
      <c r="M866" s="34" t="s">
        <v>1041</v>
      </c>
      <c r="N866" s="34" t="s">
        <v>3155</v>
      </c>
      <c r="O866" s="34" t="s">
        <v>4881</v>
      </c>
      <c r="P866" s="34" t="s">
        <v>4170</v>
      </c>
      <c r="Q866" s="34" t="s">
        <v>4170</v>
      </c>
      <c r="R866" s="34" t="s">
        <v>4170</v>
      </c>
      <c r="S866" s="34" t="s">
        <v>4170</v>
      </c>
      <c r="T866" s="34" t="s">
        <v>4170</v>
      </c>
      <c r="U866" s="34" t="s">
        <v>4170</v>
      </c>
      <c r="V866" s="34" t="s">
        <v>4170</v>
      </c>
      <c r="W866" s="34" t="s">
        <v>4170</v>
      </c>
      <c r="X866" s="34" t="s">
        <v>4170</v>
      </c>
      <c r="Y866" s="34" t="s">
        <v>4170</v>
      </c>
      <c r="Z866" s="34" t="s">
        <v>4170</v>
      </c>
      <c r="AB866" s="34" t="s">
        <v>3187</v>
      </c>
      <c r="AD866" s="34" t="s">
        <v>3241</v>
      </c>
      <c r="AG866" s="34" t="s">
        <v>3300</v>
      </c>
      <c r="AH866" s="34" t="s">
        <v>1044</v>
      </c>
      <c r="AI866" s="34" t="s">
        <v>1044</v>
      </c>
      <c r="AJ866" s="34" t="s">
        <v>1044</v>
      </c>
      <c r="AK866" s="34" t="s">
        <v>1044</v>
      </c>
      <c r="AM866" s="34" t="s">
        <v>1041</v>
      </c>
      <c r="AP866" s="34" t="s">
        <v>1041</v>
      </c>
      <c r="AY866" s="34" t="s">
        <v>3502</v>
      </c>
      <c r="BA866" s="34" t="s">
        <v>1044</v>
      </c>
      <c r="BB866" s="34" t="s">
        <v>3557</v>
      </c>
      <c r="BC866" s="34" t="s">
        <v>4170</v>
      </c>
      <c r="BD866" s="34" t="s">
        <v>4170</v>
      </c>
      <c r="BE866" s="34" t="s">
        <v>4170</v>
      </c>
      <c r="BF866" s="34" t="s">
        <v>4170</v>
      </c>
      <c r="BG866" s="34" t="s">
        <v>4170</v>
      </c>
      <c r="BH866" s="34" t="s">
        <v>4170</v>
      </c>
      <c r="BI866" s="34" t="s">
        <v>4881</v>
      </c>
      <c r="BJ866" s="34" t="s">
        <v>4170</v>
      </c>
      <c r="BR866" s="34" t="s">
        <v>1044</v>
      </c>
      <c r="BS866" s="34" t="s">
        <v>1044</v>
      </c>
      <c r="CR866" s="34" t="s">
        <v>3657</v>
      </c>
      <c r="CU866" s="34" t="s">
        <v>8558</v>
      </c>
      <c r="CV866" s="34" t="s">
        <v>7145</v>
      </c>
      <c r="CW866" s="34" t="s">
        <v>4226</v>
      </c>
      <c r="CX866" s="34" t="s">
        <v>4542</v>
      </c>
      <c r="CY866" s="34" t="s">
        <v>5447</v>
      </c>
      <c r="CZ866" s="34" t="s">
        <v>3302</v>
      </c>
      <c r="DA866" s="34" t="s">
        <v>3302</v>
      </c>
      <c r="DC866" s="34" t="s">
        <v>5096</v>
      </c>
      <c r="DF866" s="34" t="s">
        <v>5993</v>
      </c>
    </row>
    <row r="867" spans="1:110">
      <c r="A867" s="34" t="s">
        <v>7144</v>
      </c>
      <c r="B867" s="34" t="s">
        <v>4609</v>
      </c>
      <c r="C867" s="34">
        <v>14</v>
      </c>
      <c r="D867" s="34" t="s">
        <v>440</v>
      </c>
      <c r="E867" s="34" t="s">
        <v>4881</v>
      </c>
      <c r="F867" s="34" t="s">
        <v>4170</v>
      </c>
      <c r="G867" s="34" t="s">
        <v>4170</v>
      </c>
      <c r="H867" s="34" t="s">
        <v>4170</v>
      </c>
      <c r="I867" s="34" t="s">
        <v>4881</v>
      </c>
      <c r="J867" s="34" t="s">
        <v>4170</v>
      </c>
      <c r="K867" s="34" t="s">
        <v>4170</v>
      </c>
      <c r="L867" s="34" t="s">
        <v>4881</v>
      </c>
      <c r="N867" s="34" t="s">
        <v>3155</v>
      </c>
      <c r="O867" s="34" t="s">
        <v>4881</v>
      </c>
      <c r="P867" s="34" t="s">
        <v>4170</v>
      </c>
      <c r="Q867" s="34" t="s">
        <v>4170</v>
      </c>
      <c r="R867" s="34" t="s">
        <v>4170</v>
      </c>
      <c r="S867" s="34" t="s">
        <v>4170</v>
      </c>
      <c r="T867" s="34" t="s">
        <v>4170</v>
      </c>
      <c r="U867" s="34" t="s">
        <v>4170</v>
      </c>
      <c r="V867" s="34" t="s">
        <v>4170</v>
      </c>
      <c r="W867" s="34" t="s">
        <v>4170</v>
      </c>
      <c r="X867" s="34" t="s">
        <v>4170</v>
      </c>
      <c r="Y867" s="34" t="s">
        <v>4170</v>
      </c>
      <c r="Z867" s="34" t="s">
        <v>4170</v>
      </c>
      <c r="AB867" s="34" t="s">
        <v>3187</v>
      </c>
      <c r="AE867" s="34" t="s">
        <v>3262</v>
      </c>
      <c r="BB867" s="34" t="s">
        <v>8559</v>
      </c>
      <c r="BC867" s="34" t="s">
        <v>4881</v>
      </c>
      <c r="BD867" s="34" t="s">
        <v>4170</v>
      </c>
      <c r="BE867" s="34" t="s">
        <v>4170</v>
      </c>
      <c r="BF867" s="34" t="s">
        <v>4881</v>
      </c>
      <c r="BG867" s="34" t="s">
        <v>4170</v>
      </c>
      <c r="BH867" s="34" t="s">
        <v>4881</v>
      </c>
      <c r="BI867" s="34" t="s">
        <v>4170</v>
      </c>
      <c r="BJ867" s="34" t="s">
        <v>4170</v>
      </c>
      <c r="BK867" s="34" t="s">
        <v>3564</v>
      </c>
      <c r="BN867" s="34" t="s">
        <v>3564</v>
      </c>
      <c r="BP867" s="34" t="s">
        <v>3567</v>
      </c>
      <c r="BQ867" s="34" t="s">
        <v>3571</v>
      </c>
      <c r="BR867" s="34" t="s">
        <v>1041</v>
      </c>
      <c r="BS867" s="34" t="s">
        <v>1041</v>
      </c>
      <c r="BT867" s="34" t="s">
        <v>1041</v>
      </c>
      <c r="BW867" s="34" t="s">
        <v>1041</v>
      </c>
      <c r="CQ867" s="34" t="s">
        <v>3642</v>
      </c>
      <c r="CR867" s="34" t="s">
        <v>3657</v>
      </c>
      <c r="CU867" s="34" t="s">
        <v>8560</v>
      </c>
      <c r="CV867" s="34" t="s">
        <v>7145</v>
      </c>
      <c r="CW867" s="34" t="s">
        <v>4226</v>
      </c>
      <c r="CX867" s="34" t="s">
        <v>4611</v>
      </c>
      <c r="CY867" s="34" t="s">
        <v>5445</v>
      </c>
      <c r="DB867" s="34" t="s">
        <v>1043</v>
      </c>
      <c r="DC867" s="34" t="s">
        <v>5094</v>
      </c>
      <c r="DE867" s="34" t="s">
        <v>4649</v>
      </c>
      <c r="DF867" s="34" t="s">
        <v>5993</v>
      </c>
    </row>
    <row r="868" spans="1:110">
      <c r="A868" s="34" t="s">
        <v>7146</v>
      </c>
      <c r="B868" s="34" t="s">
        <v>4881</v>
      </c>
      <c r="C868" s="34">
        <v>55</v>
      </c>
      <c r="D868" s="34" t="s">
        <v>440</v>
      </c>
      <c r="E868" s="34" t="s">
        <v>4881</v>
      </c>
      <c r="F868" s="34" t="s">
        <v>4170</v>
      </c>
      <c r="G868" s="34" t="s">
        <v>4881</v>
      </c>
      <c r="H868" s="34" t="s">
        <v>4170</v>
      </c>
      <c r="I868" s="34" t="s">
        <v>4170</v>
      </c>
      <c r="J868" s="34" t="s">
        <v>4170</v>
      </c>
      <c r="K868" s="34" t="s">
        <v>4170</v>
      </c>
      <c r="L868" s="34" t="s">
        <v>4881</v>
      </c>
      <c r="M868" s="34" t="s">
        <v>1041</v>
      </c>
      <c r="N868" s="34" t="s">
        <v>3155</v>
      </c>
      <c r="O868" s="34" t="s">
        <v>4881</v>
      </c>
      <c r="P868" s="34" t="s">
        <v>4170</v>
      </c>
      <c r="Q868" s="34" t="s">
        <v>4170</v>
      </c>
      <c r="R868" s="34" t="s">
        <v>4170</v>
      </c>
      <c r="S868" s="34" t="s">
        <v>4170</v>
      </c>
      <c r="T868" s="34" t="s">
        <v>4170</v>
      </c>
      <c r="U868" s="34" t="s">
        <v>4170</v>
      </c>
      <c r="V868" s="34" t="s">
        <v>4170</v>
      </c>
      <c r="W868" s="34" t="s">
        <v>4170</v>
      </c>
      <c r="X868" s="34" t="s">
        <v>4170</v>
      </c>
      <c r="Y868" s="34" t="s">
        <v>4170</v>
      </c>
      <c r="Z868" s="34" t="s">
        <v>4170</v>
      </c>
      <c r="AB868" s="34" t="s">
        <v>3187</v>
      </c>
      <c r="AD868" s="34" t="s">
        <v>3235</v>
      </c>
      <c r="AG868" s="34" t="s">
        <v>3315</v>
      </c>
      <c r="AH868" s="34" t="s">
        <v>1044</v>
      </c>
      <c r="AI868" s="34" t="s">
        <v>1044</v>
      </c>
      <c r="AJ868" s="34" t="s">
        <v>1044</v>
      </c>
      <c r="AK868" s="34" t="s">
        <v>1044</v>
      </c>
      <c r="AM868" s="34" t="s">
        <v>1044</v>
      </c>
      <c r="AN868" s="34" t="s">
        <v>3338</v>
      </c>
      <c r="AP868" s="34" t="s">
        <v>1044</v>
      </c>
      <c r="AY868" s="34" t="s">
        <v>3487</v>
      </c>
      <c r="BA868" s="34" t="s">
        <v>1044</v>
      </c>
      <c r="BB868" s="34" t="s">
        <v>3545</v>
      </c>
      <c r="BC868" s="34" t="s">
        <v>4170</v>
      </c>
      <c r="BD868" s="34" t="s">
        <v>4170</v>
      </c>
      <c r="BE868" s="34" t="s">
        <v>4881</v>
      </c>
      <c r="BF868" s="34" t="s">
        <v>4170</v>
      </c>
      <c r="BG868" s="34" t="s">
        <v>4170</v>
      </c>
      <c r="BH868" s="34" t="s">
        <v>4170</v>
      </c>
      <c r="BI868" s="34" t="s">
        <v>4170</v>
      </c>
      <c r="BJ868" s="34" t="s">
        <v>4170</v>
      </c>
      <c r="BM868" s="34" t="s">
        <v>3564</v>
      </c>
      <c r="BQ868" s="34" t="s">
        <v>1044</v>
      </c>
      <c r="BR868" s="34" t="s">
        <v>1041</v>
      </c>
      <c r="BS868" s="34" t="s">
        <v>1041</v>
      </c>
      <c r="BT868" s="34" t="s">
        <v>1041</v>
      </c>
      <c r="BW868" s="34" t="s">
        <v>1041</v>
      </c>
      <c r="CQ868" s="34" t="s">
        <v>3642</v>
      </c>
      <c r="CR868" s="34" t="s">
        <v>3657</v>
      </c>
      <c r="CU868" s="34" t="s">
        <v>8561</v>
      </c>
      <c r="CV868" s="34" t="s">
        <v>7147</v>
      </c>
      <c r="CW868" s="34" t="s">
        <v>4226</v>
      </c>
      <c r="CX868" s="34" t="s">
        <v>4542</v>
      </c>
      <c r="CY868" s="34" t="s">
        <v>5447</v>
      </c>
      <c r="CZ868" s="34" t="s">
        <v>4560</v>
      </c>
      <c r="DA868" s="34" t="s">
        <v>4560</v>
      </c>
      <c r="DB868" s="34" t="s">
        <v>1046</v>
      </c>
      <c r="DC868" s="34" t="s">
        <v>5094</v>
      </c>
      <c r="DF868" s="34" t="s">
        <v>5993</v>
      </c>
    </row>
    <row r="869" spans="1:110">
      <c r="A869" s="34" t="s">
        <v>7148</v>
      </c>
      <c r="B869" s="34" t="s">
        <v>4881</v>
      </c>
      <c r="C869" s="34">
        <v>35</v>
      </c>
      <c r="D869" s="34" t="s">
        <v>442</v>
      </c>
      <c r="E869" s="34" t="s">
        <v>4170</v>
      </c>
      <c r="F869" s="34" t="s">
        <v>4881</v>
      </c>
      <c r="G869" s="34" t="s">
        <v>4170</v>
      </c>
      <c r="H869" s="34" t="s">
        <v>4881</v>
      </c>
      <c r="I869" s="34" t="s">
        <v>4170</v>
      </c>
      <c r="J869" s="34" t="s">
        <v>4170</v>
      </c>
      <c r="K869" s="34" t="s">
        <v>4170</v>
      </c>
      <c r="L869" s="34" t="s">
        <v>4170</v>
      </c>
      <c r="M869" s="34" t="s">
        <v>1041</v>
      </c>
      <c r="N869" s="34" t="s">
        <v>3155</v>
      </c>
      <c r="O869" s="34" t="s">
        <v>4881</v>
      </c>
      <c r="P869" s="34" t="s">
        <v>4170</v>
      </c>
      <c r="Q869" s="34" t="s">
        <v>4170</v>
      </c>
      <c r="R869" s="34" t="s">
        <v>4170</v>
      </c>
      <c r="S869" s="34" t="s">
        <v>4170</v>
      </c>
      <c r="T869" s="34" t="s">
        <v>4170</v>
      </c>
      <c r="U869" s="34" t="s">
        <v>4170</v>
      </c>
      <c r="V869" s="34" t="s">
        <v>4170</v>
      </c>
      <c r="W869" s="34" t="s">
        <v>4170</v>
      </c>
      <c r="X869" s="34" t="s">
        <v>4170</v>
      </c>
      <c r="Y869" s="34" t="s">
        <v>4170</v>
      </c>
      <c r="Z869" s="34" t="s">
        <v>4170</v>
      </c>
      <c r="AB869" s="34" t="s">
        <v>3187</v>
      </c>
      <c r="AD869" s="34" t="s">
        <v>3241</v>
      </c>
      <c r="AG869" s="34" t="s">
        <v>3288</v>
      </c>
      <c r="AH869" s="34" t="s">
        <v>1041</v>
      </c>
      <c r="AI869" s="34" t="s">
        <v>1041</v>
      </c>
      <c r="AJ869" s="34" t="s">
        <v>1044</v>
      </c>
      <c r="AQ869" s="34" t="s">
        <v>3384</v>
      </c>
      <c r="AS869" s="34" t="s">
        <v>3409</v>
      </c>
      <c r="AU869" s="34" t="s">
        <v>3441</v>
      </c>
      <c r="AV869" s="34" t="s">
        <v>3449</v>
      </c>
      <c r="AW869" s="34" t="s">
        <v>3461</v>
      </c>
      <c r="AX869" s="34" t="s">
        <v>3476</v>
      </c>
      <c r="AY869" s="34" t="s">
        <v>3487</v>
      </c>
      <c r="BB869" s="34" t="s">
        <v>3557</v>
      </c>
      <c r="BC869" s="34" t="s">
        <v>4170</v>
      </c>
      <c r="BD869" s="34" t="s">
        <v>4170</v>
      </c>
      <c r="BE869" s="34" t="s">
        <v>4170</v>
      </c>
      <c r="BF869" s="34" t="s">
        <v>4170</v>
      </c>
      <c r="BG869" s="34" t="s">
        <v>4170</v>
      </c>
      <c r="BH869" s="34" t="s">
        <v>4170</v>
      </c>
      <c r="BI869" s="34" t="s">
        <v>4881</v>
      </c>
      <c r="BJ869" s="34" t="s">
        <v>4170</v>
      </c>
      <c r="BR869" s="34" t="s">
        <v>1044</v>
      </c>
      <c r="BS869" s="34" t="s">
        <v>1044</v>
      </c>
      <c r="CR869" s="34" t="s">
        <v>3657</v>
      </c>
      <c r="CU869" s="34" t="s">
        <v>8562</v>
      </c>
      <c r="CV869" s="34" t="s">
        <v>7149</v>
      </c>
      <c r="CW869" s="34" t="s">
        <v>4226</v>
      </c>
      <c r="CX869" s="34" t="s">
        <v>4542</v>
      </c>
      <c r="CY869" s="34" t="s">
        <v>5453</v>
      </c>
      <c r="CZ869" s="34" t="s">
        <v>4556</v>
      </c>
      <c r="DA869" s="34" t="s">
        <v>4556</v>
      </c>
      <c r="DC869" s="34" t="s">
        <v>5096</v>
      </c>
      <c r="DF869" s="34" t="s">
        <v>5992</v>
      </c>
    </row>
    <row r="870" spans="1:110">
      <c r="A870" s="34" t="s">
        <v>7150</v>
      </c>
      <c r="B870" s="34" t="s">
        <v>4881</v>
      </c>
      <c r="C870" s="34">
        <v>55</v>
      </c>
      <c r="D870" s="34" t="s">
        <v>442</v>
      </c>
      <c r="E870" s="34" t="s">
        <v>4170</v>
      </c>
      <c r="F870" s="34" t="s">
        <v>4881</v>
      </c>
      <c r="G870" s="34" t="s">
        <v>4170</v>
      </c>
      <c r="H870" s="34" t="s">
        <v>4881</v>
      </c>
      <c r="I870" s="34" t="s">
        <v>4170</v>
      </c>
      <c r="J870" s="34" t="s">
        <v>4170</v>
      </c>
      <c r="K870" s="34" t="s">
        <v>4170</v>
      </c>
      <c r="L870" s="34" t="s">
        <v>4170</v>
      </c>
      <c r="M870" s="34" t="s">
        <v>1041</v>
      </c>
      <c r="N870" s="34" t="s">
        <v>3155</v>
      </c>
      <c r="O870" s="34" t="s">
        <v>4881</v>
      </c>
      <c r="P870" s="34" t="s">
        <v>4170</v>
      </c>
      <c r="Q870" s="34" t="s">
        <v>4170</v>
      </c>
      <c r="R870" s="34" t="s">
        <v>4170</v>
      </c>
      <c r="S870" s="34" t="s">
        <v>4170</v>
      </c>
      <c r="T870" s="34" t="s">
        <v>4170</v>
      </c>
      <c r="U870" s="34" t="s">
        <v>4170</v>
      </c>
      <c r="V870" s="34" t="s">
        <v>4170</v>
      </c>
      <c r="W870" s="34" t="s">
        <v>4170</v>
      </c>
      <c r="X870" s="34" t="s">
        <v>4170</v>
      </c>
      <c r="Y870" s="34" t="s">
        <v>4170</v>
      </c>
      <c r="Z870" s="34" t="s">
        <v>4170</v>
      </c>
      <c r="AB870" s="34" t="s">
        <v>3187</v>
      </c>
      <c r="AD870" s="34" t="s">
        <v>3241</v>
      </c>
      <c r="AG870" s="34" t="s">
        <v>3297</v>
      </c>
      <c r="AH870" s="34" t="s">
        <v>1044</v>
      </c>
      <c r="AI870" s="34" t="s">
        <v>1044</v>
      </c>
      <c r="AJ870" s="34" t="s">
        <v>1044</v>
      </c>
      <c r="AK870" s="34" t="s">
        <v>1041</v>
      </c>
      <c r="AL870" s="34" t="s">
        <v>452</v>
      </c>
      <c r="AQ870" s="34" t="s">
        <v>3372</v>
      </c>
      <c r="AS870" s="34" t="s">
        <v>3423</v>
      </c>
      <c r="AU870" s="34" t="s">
        <v>3432</v>
      </c>
      <c r="AV870" s="34" t="s">
        <v>154</v>
      </c>
      <c r="AW870" s="34" t="s">
        <v>3467</v>
      </c>
      <c r="AX870" s="34" t="s">
        <v>3476</v>
      </c>
      <c r="AY870" s="34" t="s">
        <v>3487</v>
      </c>
      <c r="BB870" s="34" t="s">
        <v>3557</v>
      </c>
      <c r="BC870" s="34" t="s">
        <v>4170</v>
      </c>
      <c r="BD870" s="34" t="s">
        <v>4170</v>
      </c>
      <c r="BE870" s="34" t="s">
        <v>4170</v>
      </c>
      <c r="BF870" s="34" t="s">
        <v>4170</v>
      </c>
      <c r="BG870" s="34" t="s">
        <v>4170</v>
      </c>
      <c r="BH870" s="34" t="s">
        <v>4170</v>
      </c>
      <c r="BI870" s="34" t="s">
        <v>4881</v>
      </c>
      <c r="BJ870" s="34" t="s">
        <v>4170</v>
      </c>
      <c r="BR870" s="34" t="s">
        <v>1044</v>
      </c>
      <c r="BS870" s="34" t="s">
        <v>1044</v>
      </c>
      <c r="CR870" s="34" t="s">
        <v>3657</v>
      </c>
      <c r="CU870" s="34" t="s">
        <v>8563</v>
      </c>
      <c r="CV870" s="34" t="s">
        <v>7151</v>
      </c>
      <c r="CW870" s="34" t="s">
        <v>4226</v>
      </c>
      <c r="CX870" s="34" t="s">
        <v>4542</v>
      </c>
      <c r="CY870" s="34" t="s">
        <v>5453</v>
      </c>
      <c r="CZ870" s="34" t="s">
        <v>4556</v>
      </c>
      <c r="DA870" s="34" t="s">
        <v>4556</v>
      </c>
      <c r="DC870" s="34" t="s">
        <v>5096</v>
      </c>
    </row>
    <row r="871" spans="1:110">
      <c r="A871" s="34" t="s">
        <v>7150</v>
      </c>
      <c r="B871" s="34" t="s">
        <v>4609</v>
      </c>
      <c r="C871" s="34">
        <v>20</v>
      </c>
      <c r="D871" s="34" t="s">
        <v>440</v>
      </c>
      <c r="E871" s="34" t="s">
        <v>4881</v>
      </c>
      <c r="F871" s="34" t="s">
        <v>4170</v>
      </c>
      <c r="G871" s="34" t="s">
        <v>4881</v>
      </c>
      <c r="H871" s="34" t="s">
        <v>4170</v>
      </c>
      <c r="I871" s="34" t="s">
        <v>4170</v>
      </c>
      <c r="J871" s="34" t="s">
        <v>4170</v>
      </c>
      <c r="K871" s="34" t="s">
        <v>4170</v>
      </c>
      <c r="L871" s="34" t="s">
        <v>4881</v>
      </c>
      <c r="M871" s="34" t="s">
        <v>1041</v>
      </c>
      <c r="N871" s="34" t="s">
        <v>3155</v>
      </c>
      <c r="O871" s="34" t="s">
        <v>4881</v>
      </c>
      <c r="P871" s="34" t="s">
        <v>4170</v>
      </c>
      <c r="Q871" s="34" t="s">
        <v>4170</v>
      </c>
      <c r="R871" s="34" t="s">
        <v>4170</v>
      </c>
      <c r="S871" s="34" t="s">
        <v>4170</v>
      </c>
      <c r="T871" s="34" t="s">
        <v>4170</v>
      </c>
      <c r="U871" s="34" t="s">
        <v>4170</v>
      </c>
      <c r="V871" s="34" t="s">
        <v>4170</v>
      </c>
      <c r="W871" s="34" t="s">
        <v>4170</v>
      </c>
      <c r="X871" s="34" t="s">
        <v>4170</v>
      </c>
      <c r="Y871" s="34" t="s">
        <v>4170</v>
      </c>
      <c r="Z871" s="34" t="s">
        <v>4170</v>
      </c>
      <c r="AB871" s="34" t="s">
        <v>3187</v>
      </c>
      <c r="AD871" s="34" t="s">
        <v>3238</v>
      </c>
      <c r="AE871" s="34" t="s">
        <v>3253</v>
      </c>
      <c r="AG871" s="34" t="s">
        <v>3303</v>
      </c>
      <c r="AH871" s="34" t="s">
        <v>1044</v>
      </c>
      <c r="AI871" s="34" t="s">
        <v>1044</v>
      </c>
      <c r="AJ871" s="34" t="s">
        <v>1044</v>
      </c>
      <c r="AK871" s="34" t="s">
        <v>1044</v>
      </c>
      <c r="AM871" s="34" t="s">
        <v>1044</v>
      </c>
      <c r="AN871" s="34" t="s">
        <v>3350</v>
      </c>
      <c r="AP871" s="34" t="s">
        <v>1044</v>
      </c>
      <c r="AY871" s="34" t="s">
        <v>3487</v>
      </c>
      <c r="BA871" s="34" t="s">
        <v>1044</v>
      </c>
      <c r="BB871" s="34" t="s">
        <v>3557</v>
      </c>
      <c r="BC871" s="34" t="s">
        <v>4170</v>
      </c>
      <c r="BD871" s="34" t="s">
        <v>4170</v>
      </c>
      <c r="BE871" s="34" t="s">
        <v>4170</v>
      </c>
      <c r="BF871" s="34" t="s">
        <v>4170</v>
      </c>
      <c r="BG871" s="34" t="s">
        <v>4170</v>
      </c>
      <c r="BH871" s="34" t="s">
        <v>4170</v>
      </c>
      <c r="BI871" s="34" t="s">
        <v>4881</v>
      </c>
      <c r="BJ871" s="34" t="s">
        <v>4170</v>
      </c>
      <c r="BR871" s="34" t="s">
        <v>1044</v>
      </c>
      <c r="BS871" s="34" t="s">
        <v>1044</v>
      </c>
      <c r="CR871" s="34" t="s">
        <v>3657</v>
      </c>
      <c r="CU871" s="34" t="s">
        <v>8564</v>
      </c>
      <c r="CV871" s="34" t="s">
        <v>7151</v>
      </c>
      <c r="CW871" s="34" t="s">
        <v>4226</v>
      </c>
      <c r="CX871" s="34" t="s">
        <v>4539</v>
      </c>
      <c r="CY871" s="34" t="s">
        <v>5446</v>
      </c>
      <c r="DA871" s="34" t="s">
        <v>4560</v>
      </c>
      <c r="DC871" s="34" t="s">
        <v>5096</v>
      </c>
      <c r="DD871" s="34" t="s">
        <v>6186</v>
      </c>
    </row>
    <row r="872" spans="1:110">
      <c r="A872" s="34" t="s">
        <v>7150</v>
      </c>
      <c r="B872" s="34" t="s">
        <v>4848</v>
      </c>
      <c r="C872" s="34">
        <v>52</v>
      </c>
      <c r="D872" s="34" t="s">
        <v>440</v>
      </c>
      <c r="E872" s="34" t="s">
        <v>4881</v>
      </c>
      <c r="F872" s="34" t="s">
        <v>4170</v>
      </c>
      <c r="G872" s="34" t="s">
        <v>4881</v>
      </c>
      <c r="H872" s="34" t="s">
        <v>4170</v>
      </c>
      <c r="I872" s="34" t="s">
        <v>4170</v>
      </c>
      <c r="J872" s="34" t="s">
        <v>4170</v>
      </c>
      <c r="K872" s="34" t="s">
        <v>4170</v>
      </c>
      <c r="L872" s="34" t="s">
        <v>4881</v>
      </c>
      <c r="M872" s="34" t="s">
        <v>1041</v>
      </c>
      <c r="N872" s="34" t="s">
        <v>3155</v>
      </c>
      <c r="O872" s="34" t="s">
        <v>4881</v>
      </c>
      <c r="P872" s="34" t="s">
        <v>4170</v>
      </c>
      <c r="Q872" s="34" t="s">
        <v>4170</v>
      </c>
      <c r="R872" s="34" t="s">
        <v>4170</v>
      </c>
      <c r="S872" s="34" t="s">
        <v>4170</v>
      </c>
      <c r="T872" s="34" t="s">
        <v>4170</v>
      </c>
      <c r="U872" s="34" t="s">
        <v>4170</v>
      </c>
      <c r="V872" s="34" t="s">
        <v>4170</v>
      </c>
      <c r="W872" s="34" t="s">
        <v>4170</v>
      </c>
      <c r="X872" s="34" t="s">
        <v>4170</v>
      </c>
      <c r="Y872" s="34" t="s">
        <v>4170</v>
      </c>
      <c r="Z872" s="34" t="s">
        <v>4170</v>
      </c>
      <c r="AB872" s="34" t="s">
        <v>3187</v>
      </c>
      <c r="AD872" s="34" t="s">
        <v>3238</v>
      </c>
      <c r="AG872" s="34" t="s">
        <v>3303</v>
      </c>
      <c r="AH872" s="34" t="s">
        <v>1044</v>
      </c>
      <c r="AI872" s="34" t="s">
        <v>1044</v>
      </c>
      <c r="AJ872" s="34" t="s">
        <v>1044</v>
      </c>
      <c r="AK872" s="34" t="s">
        <v>1044</v>
      </c>
      <c r="AM872" s="34" t="s">
        <v>1044</v>
      </c>
      <c r="AN872" s="34" t="s">
        <v>3350</v>
      </c>
      <c r="AP872" s="34" t="s">
        <v>1044</v>
      </c>
      <c r="AY872" s="34" t="s">
        <v>3487</v>
      </c>
      <c r="BA872" s="34" t="s">
        <v>1044</v>
      </c>
      <c r="BB872" s="34" t="s">
        <v>3557</v>
      </c>
      <c r="BC872" s="34" t="s">
        <v>4170</v>
      </c>
      <c r="BD872" s="34" t="s">
        <v>4170</v>
      </c>
      <c r="BE872" s="34" t="s">
        <v>4170</v>
      </c>
      <c r="BF872" s="34" t="s">
        <v>4170</v>
      </c>
      <c r="BG872" s="34" t="s">
        <v>4170</v>
      </c>
      <c r="BH872" s="34" t="s">
        <v>4170</v>
      </c>
      <c r="BI872" s="34" t="s">
        <v>4881</v>
      </c>
      <c r="BJ872" s="34" t="s">
        <v>4170</v>
      </c>
      <c r="BR872" s="34" t="s">
        <v>1044</v>
      </c>
      <c r="BS872" s="34" t="s">
        <v>1044</v>
      </c>
      <c r="CR872" s="34" t="s">
        <v>3657</v>
      </c>
      <c r="CU872" s="34" t="s">
        <v>8565</v>
      </c>
      <c r="CV872" s="34" t="s">
        <v>7151</v>
      </c>
      <c r="CW872" s="34" t="s">
        <v>4226</v>
      </c>
      <c r="CX872" s="34" t="s">
        <v>4542</v>
      </c>
      <c r="CY872" s="34" t="s">
        <v>5447</v>
      </c>
      <c r="DA872" s="34" t="s">
        <v>4560</v>
      </c>
      <c r="DC872" s="34" t="s">
        <v>5096</v>
      </c>
    </row>
    <row r="873" spans="1:110">
      <c r="A873" s="34" t="s">
        <v>7152</v>
      </c>
      <c r="B873" s="34" t="s">
        <v>4881</v>
      </c>
      <c r="C873" s="34">
        <v>57</v>
      </c>
      <c r="D873" s="34" t="s">
        <v>442</v>
      </c>
      <c r="E873" s="34" t="s">
        <v>4170</v>
      </c>
      <c r="F873" s="34" t="s">
        <v>4881</v>
      </c>
      <c r="G873" s="34" t="s">
        <v>4170</v>
      </c>
      <c r="H873" s="34" t="s">
        <v>4881</v>
      </c>
      <c r="I873" s="34" t="s">
        <v>4170</v>
      </c>
      <c r="J873" s="34" t="s">
        <v>4170</v>
      </c>
      <c r="K873" s="34" t="s">
        <v>4170</v>
      </c>
      <c r="L873" s="34" t="s">
        <v>4170</v>
      </c>
      <c r="M873" s="34" t="s">
        <v>1041</v>
      </c>
      <c r="N873" s="34" t="s">
        <v>3155</v>
      </c>
      <c r="O873" s="34" t="s">
        <v>4881</v>
      </c>
      <c r="P873" s="34" t="s">
        <v>4170</v>
      </c>
      <c r="Q873" s="34" t="s">
        <v>4170</v>
      </c>
      <c r="R873" s="34" t="s">
        <v>4170</v>
      </c>
      <c r="S873" s="34" t="s">
        <v>4170</v>
      </c>
      <c r="T873" s="34" t="s">
        <v>4170</v>
      </c>
      <c r="U873" s="34" t="s">
        <v>4170</v>
      </c>
      <c r="V873" s="34" t="s">
        <v>4170</v>
      </c>
      <c r="W873" s="34" t="s">
        <v>4170</v>
      </c>
      <c r="X873" s="34" t="s">
        <v>4170</v>
      </c>
      <c r="Y873" s="34" t="s">
        <v>4170</v>
      </c>
      <c r="Z873" s="34" t="s">
        <v>4170</v>
      </c>
      <c r="AB873" s="34" t="s">
        <v>3187</v>
      </c>
      <c r="AD873" s="34" t="s">
        <v>3244</v>
      </c>
      <c r="AG873" s="34" t="s">
        <v>3303</v>
      </c>
      <c r="AH873" s="34" t="s">
        <v>1044</v>
      </c>
      <c r="AI873" s="34" t="s">
        <v>1044</v>
      </c>
      <c r="AJ873" s="34" t="s">
        <v>1044</v>
      </c>
      <c r="AK873" s="34" t="s">
        <v>1044</v>
      </c>
      <c r="AM873" s="34" t="s">
        <v>1044</v>
      </c>
      <c r="AN873" s="34" t="s">
        <v>3350</v>
      </c>
      <c r="AP873" s="34" t="s">
        <v>1044</v>
      </c>
      <c r="AY873" s="34" t="s">
        <v>3487</v>
      </c>
      <c r="BA873" s="34" t="s">
        <v>1044</v>
      </c>
      <c r="BB873" s="34" t="s">
        <v>3557</v>
      </c>
      <c r="BC873" s="34" t="s">
        <v>4170</v>
      </c>
      <c r="BD873" s="34" t="s">
        <v>4170</v>
      </c>
      <c r="BE873" s="34" t="s">
        <v>4170</v>
      </c>
      <c r="BF873" s="34" t="s">
        <v>4170</v>
      </c>
      <c r="BG873" s="34" t="s">
        <v>4170</v>
      </c>
      <c r="BH873" s="34" t="s">
        <v>4170</v>
      </c>
      <c r="BI873" s="34" t="s">
        <v>4881</v>
      </c>
      <c r="BJ873" s="34" t="s">
        <v>4170</v>
      </c>
      <c r="BR873" s="34" t="s">
        <v>1044</v>
      </c>
      <c r="BS873" s="34" t="s">
        <v>1044</v>
      </c>
      <c r="CR873" s="34" t="s">
        <v>3657</v>
      </c>
      <c r="CU873" s="34" t="s">
        <v>8566</v>
      </c>
      <c r="CV873" s="34" t="s">
        <v>7153</v>
      </c>
      <c r="CW873" s="34" t="s">
        <v>4226</v>
      </c>
      <c r="CX873" s="34" t="s">
        <v>4542</v>
      </c>
      <c r="CY873" s="34" t="s">
        <v>5453</v>
      </c>
      <c r="CZ873" s="34" t="s">
        <v>4560</v>
      </c>
      <c r="DA873" s="34" t="s">
        <v>4560</v>
      </c>
      <c r="DC873" s="34" t="s">
        <v>5096</v>
      </c>
      <c r="DF873" s="34" t="s">
        <v>5993</v>
      </c>
    </row>
    <row r="874" spans="1:110">
      <c r="A874" s="34" t="s">
        <v>7152</v>
      </c>
      <c r="B874" s="34" t="s">
        <v>4609</v>
      </c>
      <c r="C874" s="34">
        <v>55</v>
      </c>
      <c r="D874" s="34" t="s">
        <v>440</v>
      </c>
      <c r="E874" s="34" t="s">
        <v>4881</v>
      </c>
      <c r="F874" s="34" t="s">
        <v>4170</v>
      </c>
      <c r="G874" s="34" t="s">
        <v>4881</v>
      </c>
      <c r="H874" s="34" t="s">
        <v>4170</v>
      </c>
      <c r="I874" s="34" t="s">
        <v>4170</v>
      </c>
      <c r="J874" s="34" t="s">
        <v>4170</v>
      </c>
      <c r="K874" s="34" t="s">
        <v>4170</v>
      </c>
      <c r="L874" s="34" t="s">
        <v>4881</v>
      </c>
      <c r="M874" s="34" t="s">
        <v>1041</v>
      </c>
      <c r="N874" s="34" t="s">
        <v>3155</v>
      </c>
      <c r="O874" s="34" t="s">
        <v>4881</v>
      </c>
      <c r="P874" s="34" t="s">
        <v>4170</v>
      </c>
      <c r="Q874" s="34" t="s">
        <v>4170</v>
      </c>
      <c r="R874" s="34" t="s">
        <v>4170</v>
      </c>
      <c r="S874" s="34" t="s">
        <v>4170</v>
      </c>
      <c r="T874" s="34" t="s">
        <v>4170</v>
      </c>
      <c r="U874" s="34" t="s">
        <v>4170</v>
      </c>
      <c r="V874" s="34" t="s">
        <v>4170</v>
      </c>
      <c r="W874" s="34" t="s">
        <v>4170</v>
      </c>
      <c r="X874" s="34" t="s">
        <v>4170</v>
      </c>
      <c r="Y874" s="34" t="s">
        <v>4170</v>
      </c>
      <c r="Z874" s="34" t="s">
        <v>4170</v>
      </c>
      <c r="AB874" s="34" t="s">
        <v>3187</v>
      </c>
      <c r="AD874" s="34" t="s">
        <v>3244</v>
      </c>
      <c r="AG874" s="34" t="s">
        <v>3303</v>
      </c>
      <c r="AH874" s="34" t="s">
        <v>1044</v>
      </c>
      <c r="AI874" s="34" t="s">
        <v>1044</v>
      </c>
      <c r="AJ874" s="34" t="s">
        <v>1044</v>
      </c>
      <c r="AK874" s="34" t="s">
        <v>1044</v>
      </c>
      <c r="AM874" s="34" t="s">
        <v>1044</v>
      </c>
      <c r="AN874" s="34" t="s">
        <v>3350</v>
      </c>
      <c r="AP874" s="34" t="s">
        <v>1044</v>
      </c>
      <c r="AY874" s="34" t="s">
        <v>3487</v>
      </c>
      <c r="BA874" s="34" t="s">
        <v>1044</v>
      </c>
      <c r="BB874" s="34" t="s">
        <v>3557</v>
      </c>
      <c r="BC874" s="34" t="s">
        <v>4170</v>
      </c>
      <c r="BD874" s="34" t="s">
        <v>4170</v>
      </c>
      <c r="BE874" s="34" t="s">
        <v>4170</v>
      </c>
      <c r="BF874" s="34" t="s">
        <v>4170</v>
      </c>
      <c r="BG874" s="34" t="s">
        <v>4170</v>
      </c>
      <c r="BH874" s="34" t="s">
        <v>4170</v>
      </c>
      <c r="BI874" s="34" t="s">
        <v>4881</v>
      </c>
      <c r="BJ874" s="34" t="s">
        <v>4170</v>
      </c>
      <c r="BR874" s="34" t="s">
        <v>1044</v>
      </c>
      <c r="BS874" s="34" t="s">
        <v>1044</v>
      </c>
      <c r="CR874" s="34" t="s">
        <v>3657</v>
      </c>
      <c r="CU874" s="34" t="s">
        <v>8567</v>
      </c>
      <c r="CV874" s="34" t="s">
        <v>7153</v>
      </c>
      <c r="CW874" s="34" t="s">
        <v>4226</v>
      </c>
      <c r="CX874" s="34" t="s">
        <v>4542</v>
      </c>
      <c r="CY874" s="34" t="s">
        <v>5447</v>
      </c>
      <c r="DA874" s="34" t="s">
        <v>4560</v>
      </c>
      <c r="DC874" s="34" t="s">
        <v>5096</v>
      </c>
      <c r="DF874" s="34" t="s">
        <v>5993</v>
      </c>
    </row>
    <row r="875" spans="1:110">
      <c r="A875" s="34" t="s">
        <v>7154</v>
      </c>
      <c r="B875" s="34" t="s">
        <v>4881</v>
      </c>
      <c r="C875" s="34">
        <v>64</v>
      </c>
      <c r="D875" s="34" t="s">
        <v>442</v>
      </c>
      <c r="E875" s="34" t="s">
        <v>4170</v>
      </c>
      <c r="F875" s="34" t="s">
        <v>4881</v>
      </c>
      <c r="G875" s="34" t="s">
        <v>4170</v>
      </c>
      <c r="H875" s="34" t="s">
        <v>4881</v>
      </c>
      <c r="I875" s="34" t="s">
        <v>4170</v>
      </c>
      <c r="J875" s="34" t="s">
        <v>4170</v>
      </c>
      <c r="K875" s="34" t="s">
        <v>4170</v>
      </c>
      <c r="L875" s="34" t="s">
        <v>4170</v>
      </c>
      <c r="M875" s="34" t="s">
        <v>1041</v>
      </c>
      <c r="N875" s="34" t="s">
        <v>3155</v>
      </c>
      <c r="O875" s="34" t="s">
        <v>4881</v>
      </c>
      <c r="P875" s="34" t="s">
        <v>4170</v>
      </c>
      <c r="Q875" s="34" t="s">
        <v>4170</v>
      </c>
      <c r="R875" s="34" t="s">
        <v>4170</v>
      </c>
      <c r="S875" s="34" t="s">
        <v>4170</v>
      </c>
      <c r="T875" s="34" t="s">
        <v>4170</v>
      </c>
      <c r="U875" s="34" t="s">
        <v>4170</v>
      </c>
      <c r="V875" s="34" t="s">
        <v>4170</v>
      </c>
      <c r="W875" s="34" t="s">
        <v>4170</v>
      </c>
      <c r="X875" s="34" t="s">
        <v>4170</v>
      </c>
      <c r="Y875" s="34" t="s">
        <v>4170</v>
      </c>
      <c r="Z875" s="34" t="s">
        <v>4170</v>
      </c>
      <c r="AB875" s="34" t="s">
        <v>3187</v>
      </c>
      <c r="AD875" s="34" t="s">
        <v>3232</v>
      </c>
      <c r="AG875" s="34" t="s">
        <v>3312</v>
      </c>
      <c r="AH875" s="34" t="s">
        <v>1044</v>
      </c>
      <c r="AI875" s="34" t="s">
        <v>1044</v>
      </c>
      <c r="AJ875" s="34" t="s">
        <v>1044</v>
      </c>
      <c r="AK875" s="34" t="s">
        <v>1044</v>
      </c>
      <c r="AM875" s="34" t="s">
        <v>1044</v>
      </c>
      <c r="AN875" s="34" t="s">
        <v>3312</v>
      </c>
      <c r="AP875" s="34" t="s">
        <v>1044</v>
      </c>
      <c r="AY875" s="34" t="s">
        <v>3487</v>
      </c>
      <c r="BA875" s="34" t="s">
        <v>1044</v>
      </c>
      <c r="BB875" s="34" t="s">
        <v>3557</v>
      </c>
      <c r="BC875" s="34" t="s">
        <v>4170</v>
      </c>
      <c r="BD875" s="34" t="s">
        <v>4170</v>
      </c>
      <c r="BE875" s="34" t="s">
        <v>4170</v>
      </c>
      <c r="BF875" s="34" t="s">
        <v>4170</v>
      </c>
      <c r="BG875" s="34" t="s">
        <v>4170</v>
      </c>
      <c r="BH875" s="34" t="s">
        <v>4170</v>
      </c>
      <c r="BI875" s="34" t="s">
        <v>4881</v>
      </c>
      <c r="BJ875" s="34" t="s">
        <v>4170</v>
      </c>
      <c r="BR875" s="34" t="s">
        <v>1044</v>
      </c>
      <c r="BS875" s="34" t="s">
        <v>1044</v>
      </c>
      <c r="CR875" s="34" t="s">
        <v>3657</v>
      </c>
      <c r="CU875" s="34" t="s">
        <v>8568</v>
      </c>
      <c r="CV875" s="34" t="s">
        <v>7155</v>
      </c>
      <c r="CW875" s="34" t="s">
        <v>4226</v>
      </c>
      <c r="CX875" s="34" t="s">
        <v>4546</v>
      </c>
      <c r="CY875" s="34" t="s">
        <v>5455</v>
      </c>
      <c r="CZ875" s="34" t="s">
        <v>4560</v>
      </c>
      <c r="DA875" s="34" t="s">
        <v>4560</v>
      </c>
      <c r="DC875" s="34" t="s">
        <v>5096</v>
      </c>
      <c r="DF875" s="34" t="s">
        <v>5992</v>
      </c>
    </row>
    <row r="876" spans="1:110">
      <c r="A876" s="34" t="s">
        <v>7154</v>
      </c>
      <c r="B876" s="34" t="s">
        <v>4609</v>
      </c>
      <c r="C876" s="34">
        <v>69</v>
      </c>
      <c r="D876" s="34" t="s">
        <v>440</v>
      </c>
      <c r="E876" s="34" t="s">
        <v>4881</v>
      </c>
      <c r="F876" s="34" t="s">
        <v>4170</v>
      </c>
      <c r="G876" s="34" t="s">
        <v>4881</v>
      </c>
      <c r="H876" s="34" t="s">
        <v>4170</v>
      </c>
      <c r="I876" s="34" t="s">
        <v>4170</v>
      </c>
      <c r="J876" s="34" t="s">
        <v>4170</v>
      </c>
      <c r="K876" s="34" t="s">
        <v>4170</v>
      </c>
      <c r="L876" s="34" t="s">
        <v>4170</v>
      </c>
      <c r="M876" s="34" t="s">
        <v>1041</v>
      </c>
      <c r="N876" s="34" t="s">
        <v>3155</v>
      </c>
      <c r="O876" s="34" t="s">
        <v>4881</v>
      </c>
      <c r="P876" s="34" t="s">
        <v>4170</v>
      </c>
      <c r="Q876" s="34" t="s">
        <v>4170</v>
      </c>
      <c r="R876" s="34" t="s">
        <v>4170</v>
      </c>
      <c r="S876" s="34" t="s">
        <v>4170</v>
      </c>
      <c r="T876" s="34" t="s">
        <v>4170</v>
      </c>
      <c r="U876" s="34" t="s">
        <v>4170</v>
      </c>
      <c r="V876" s="34" t="s">
        <v>4170</v>
      </c>
      <c r="W876" s="34" t="s">
        <v>4170</v>
      </c>
      <c r="X876" s="34" t="s">
        <v>4170</v>
      </c>
      <c r="Y876" s="34" t="s">
        <v>4170</v>
      </c>
      <c r="Z876" s="34" t="s">
        <v>4170</v>
      </c>
      <c r="AB876" s="34" t="s">
        <v>3187</v>
      </c>
      <c r="AD876" s="34" t="s">
        <v>3238</v>
      </c>
      <c r="AG876" s="34" t="s">
        <v>3312</v>
      </c>
      <c r="AH876" s="34" t="s">
        <v>1044</v>
      </c>
      <c r="AI876" s="34" t="s">
        <v>1044</v>
      </c>
      <c r="AJ876" s="34" t="s">
        <v>1044</v>
      </c>
      <c r="AK876" s="34" t="s">
        <v>1044</v>
      </c>
      <c r="AM876" s="34" t="s">
        <v>1044</v>
      </c>
      <c r="AN876" s="34" t="s">
        <v>3312</v>
      </c>
      <c r="AP876" s="34" t="s">
        <v>1044</v>
      </c>
      <c r="AY876" s="34" t="s">
        <v>3487</v>
      </c>
      <c r="BA876" s="34" t="s">
        <v>1044</v>
      </c>
      <c r="BB876" s="34" t="s">
        <v>3557</v>
      </c>
      <c r="BC876" s="34" t="s">
        <v>4170</v>
      </c>
      <c r="BD876" s="34" t="s">
        <v>4170</v>
      </c>
      <c r="BE876" s="34" t="s">
        <v>4170</v>
      </c>
      <c r="BF876" s="34" t="s">
        <v>4170</v>
      </c>
      <c r="BG876" s="34" t="s">
        <v>4170</v>
      </c>
      <c r="BH876" s="34" t="s">
        <v>4170</v>
      </c>
      <c r="BI876" s="34" t="s">
        <v>4881</v>
      </c>
      <c r="BJ876" s="34" t="s">
        <v>4170</v>
      </c>
      <c r="BR876" s="34" t="s">
        <v>1044</v>
      </c>
      <c r="BS876" s="34" t="s">
        <v>1044</v>
      </c>
      <c r="CR876" s="34" t="s">
        <v>3657</v>
      </c>
      <c r="CU876" s="34" t="s">
        <v>8569</v>
      </c>
      <c r="CV876" s="34" t="s">
        <v>7155</v>
      </c>
      <c r="CW876" s="34" t="s">
        <v>4226</v>
      </c>
      <c r="CX876" s="34" t="s">
        <v>4546</v>
      </c>
      <c r="CY876" s="34" t="s">
        <v>5449</v>
      </c>
      <c r="DA876" s="34" t="s">
        <v>4560</v>
      </c>
      <c r="DC876" s="34" t="s">
        <v>5096</v>
      </c>
      <c r="DF876" s="34" t="s">
        <v>5992</v>
      </c>
    </row>
    <row r="877" spans="1:110">
      <c r="A877" s="34" t="s">
        <v>7154</v>
      </c>
      <c r="B877" s="34" t="s">
        <v>4848</v>
      </c>
      <c r="C877" s="34">
        <v>86</v>
      </c>
      <c r="D877" s="34" t="s">
        <v>440</v>
      </c>
      <c r="E877" s="34" t="s">
        <v>4881</v>
      </c>
      <c r="F877" s="34" t="s">
        <v>4170</v>
      </c>
      <c r="G877" s="34" t="s">
        <v>4881</v>
      </c>
      <c r="H877" s="34" t="s">
        <v>4170</v>
      </c>
      <c r="I877" s="34" t="s">
        <v>4170</v>
      </c>
      <c r="J877" s="34" t="s">
        <v>4170</v>
      </c>
      <c r="K877" s="34" t="s">
        <v>4170</v>
      </c>
      <c r="L877" s="34" t="s">
        <v>4170</v>
      </c>
      <c r="M877" s="34" t="s">
        <v>1041</v>
      </c>
      <c r="N877" s="34" t="s">
        <v>3155</v>
      </c>
      <c r="O877" s="34" t="s">
        <v>4881</v>
      </c>
      <c r="P877" s="34" t="s">
        <v>4170</v>
      </c>
      <c r="Q877" s="34" t="s">
        <v>4170</v>
      </c>
      <c r="R877" s="34" t="s">
        <v>4170</v>
      </c>
      <c r="S877" s="34" t="s">
        <v>4170</v>
      </c>
      <c r="T877" s="34" t="s">
        <v>4170</v>
      </c>
      <c r="U877" s="34" t="s">
        <v>4170</v>
      </c>
      <c r="V877" s="34" t="s">
        <v>4170</v>
      </c>
      <c r="W877" s="34" t="s">
        <v>4170</v>
      </c>
      <c r="X877" s="34" t="s">
        <v>4170</v>
      </c>
      <c r="Y877" s="34" t="s">
        <v>4170</v>
      </c>
      <c r="Z877" s="34" t="s">
        <v>4170</v>
      </c>
      <c r="AB877" s="34" t="s">
        <v>3187</v>
      </c>
      <c r="AD877" s="34" t="s">
        <v>3244</v>
      </c>
      <c r="AG877" s="34" t="s">
        <v>3312</v>
      </c>
      <c r="AH877" s="34" t="s">
        <v>1044</v>
      </c>
      <c r="AI877" s="34" t="s">
        <v>1044</v>
      </c>
      <c r="AJ877" s="34" t="s">
        <v>1044</v>
      </c>
      <c r="AK877" s="34" t="s">
        <v>1044</v>
      </c>
      <c r="AM877" s="34" t="s">
        <v>1044</v>
      </c>
      <c r="AN877" s="34" t="s">
        <v>3312</v>
      </c>
      <c r="AP877" s="34" t="s">
        <v>1044</v>
      </c>
      <c r="AY877" s="34" t="s">
        <v>3487</v>
      </c>
      <c r="BA877" s="34" t="s">
        <v>1044</v>
      </c>
      <c r="BB877" s="34" t="s">
        <v>3557</v>
      </c>
      <c r="BC877" s="34" t="s">
        <v>4170</v>
      </c>
      <c r="BD877" s="34" t="s">
        <v>4170</v>
      </c>
      <c r="BE877" s="34" t="s">
        <v>4170</v>
      </c>
      <c r="BF877" s="34" t="s">
        <v>4170</v>
      </c>
      <c r="BG877" s="34" t="s">
        <v>4170</v>
      </c>
      <c r="BH877" s="34" t="s">
        <v>4170</v>
      </c>
      <c r="BI877" s="34" t="s">
        <v>4881</v>
      </c>
      <c r="BJ877" s="34" t="s">
        <v>4170</v>
      </c>
      <c r="BR877" s="34" t="s">
        <v>1041</v>
      </c>
      <c r="BS877" s="34" t="s">
        <v>1041</v>
      </c>
      <c r="BT877" s="34" t="s">
        <v>1041</v>
      </c>
      <c r="BW877" s="34" t="s">
        <v>1041</v>
      </c>
      <c r="CQ877" s="34" t="s">
        <v>3645</v>
      </c>
      <c r="CR877" s="34" t="s">
        <v>3657</v>
      </c>
      <c r="CU877" s="34" t="s">
        <v>8570</v>
      </c>
      <c r="CV877" s="34" t="s">
        <v>7155</v>
      </c>
      <c r="CW877" s="34" t="s">
        <v>4226</v>
      </c>
      <c r="CX877" s="34" t="s">
        <v>4546</v>
      </c>
      <c r="CY877" s="34" t="s">
        <v>5449</v>
      </c>
      <c r="DA877" s="34" t="s">
        <v>4560</v>
      </c>
      <c r="DC877" s="34" t="s">
        <v>5096</v>
      </c>
      <c r="DF877" s="34" t="s">
        <v>5992</v>
      </c>
    </row>
    <row r="878" spans="1:110">
      <c r="A878" s="34" t="s">
        <v>7156</v>
      </c>
      <c r="B878" s="34" t="s">
        <v>4881</v>
      </c>
      <c r="C878" s="34">
        <v>32</v>
      </c>
      <c r="D878" s="34" t="s">
        <v>442</v>
      </c>
      <c r="E878" s="34" t="s">
        <v>4170</v>
      </c>
      <c r="F878" s="34" t="s">
        <v>4881</v>
      </c>
      <c r="G878" s="34" t="s">
        <v>4170</v>
      </c>
      <c r="H878" s="34" t="s">
        <v>4881</v>
      </c>
      <c r="I878" s="34" t="s">
        <v>4170</v>
      </c>
      <c r="J878" s="34" t="s">
        <v>4170</v>
      </c>
      <c r="K878" s="34" t="s">
        <v>4170</v>
      </c>
      <c r="L878" s="34" t="s">
        <v>4170</v>
      </c>
      <c r="M878" s="34" t="s">
        <v>1041</v>
      </c>
      <c r="N878" s="34" t="s">
        <v>3155</v>
      </c>
      <c r="O878" s="34" t="s">
        <v>4881</v>
      </c>
      <c r="P878" s="34" t="s">
        <v>4170</v>
      </c>
      <c r="Q878" s="34" t="s">
        <v>4170</v>
      </c>
      <c r="R878" s="34" t="s">
        <v>4170</v>
      </c>
      <c r="S878" s="34" t="s">
        <v>4170</v>
      </c>
      <c r="T878" s="34" t="s">
        <v>4170</v>
      </c>
      <c r="U878" s="34" t="s">
        <v>4170</v>
      </c>
      <c r="V878" s="34" t="s">
        <v>4170</v>
      </c>
      <c r="W878" s="34" t="s">
        <v>4170</v>
      </c>
      <c r="X878" s="34" t="s">
        <v>4170</v>
      </c>
      <c r="Y878" s="34" t="s">
        <v>4170</v>
      </c>
      <c r="Z878" s="34" t="s">
        <v>4170</v>
      </c>
      <c r="AB878" s="34" t="s">
        <v>3187</v>
      </c>
      <c r="AD878" s="34" t="s">
        <v>3244</v>
      </c>
      <c r="AG878" s="34" t="s">
        <v>3291</v>
      </c>
      <c r="AH878" s="34" t="s">
        <v>1041</v>
      </c>
      <c r="AI878" s="34" t="s">
        <v>1044</v>
      </c>
      <c r="AJ878" s="34" t="s">
        <v>1044</v>
      </c>
      <c r="AQ878" s="34" t="s">
        <v>3384</v>
      </c>
      <c r="AS878" s="34" t="s">
        <v>3409</v>
      </c>
      <c r="AU878" s="34" t="s">
        <v>3435</v>
      </c>
      <c r="AV878" s="34" t="s">
        <v>154</v>
      </c>
      <c r="AW878" s="34" t="s">
        <v>3464</v>
      </c>
      <c r="AX878" s="34" t="s">
        <v>3476</v>
      </c>
      <c r="AY878" s="34" t="s">
        <v>3487</v>
      </c>
      <c r="BB878" s="34" t="s">
        <v>3557</v>
      </c>
      <c r="BC878" s="34" t="s">
        <v>4170</v>
      </c>
      <c r="BD878" s="34" t="s">
        <v>4170</v>
      </c>
      <c r="BE878" s="34" t="s">
        <v>4170</v>
      </c>
      <c r="BF878" s="34" t="s">
        <v>4170</v>
      </c>
      <c r="BG878" s="34" t="s">
        <v>4170</v>
      </c>
      <c r="BH878" s="34" t="s">
        <v>4170</v>
      </c>
      <c r="BI878" s="34" t="s">
        <v>4881</v>
      </c>
      <c r="BJ878" s="34" t="s">
        <v>4170</v>
      </c>
      <c r="BR878" s="34" t="s">
        <v>1041</v>
      </c>
      <c r="BS878" s="34" t="s">
        <v>1044</v>
      </c>
      <c r="CR878" s="34" t="s">
        <v>3657</v>
      </c>
      <c r="CU878" s="34" t="s">
        <v>8571</v>
      </c>
      <c r="CV878" s="34" t="s">
        <v>7157</v>
      </c>
      <c r="CW878" s="34" t="s">
        <v>4226</v>
      </c>
      <c r="CX878" s="34" t="s">
        <v>4539</v>
      </c>
      <c r="CY878" s="34" t="s">
        <v>5452</v>
      </c>
      <c r="CZ878" s="34" t="s">
        <v>4556</v>
      </c>
      <c r="DA878" s="34" t="s">
        <v>4556</v>
      </c>
      <c r="DC878" s="34" t="s">
        <v>5096</v>
      </c>
      <c r="DF878" s="34" t="s">
        <v>5992</v>
      </c>
    </row>
    <row r="879" spans="1:110">
      <c r="A879" s="34" t="s">
        <v>7158</v>
      </c>
      <c r="B879" s="34" t="s">
        <v>4881</v>
      </c>
      <c r="C879" s="34">
        <v>70</v>
      </c>
      <c r="D879" s="34" t="s">
        <v>440</v>
      </c>
      <c r="E879" s="34" t="s">
        <v>4881</v>
      </c>
      <c r="F879" s="34" t="s">
        <v>4170</v>
      </c>
      <c r="G879" s="34" t="s">
        <v>4881</v>
      </c>
      <c r="H879" s="34" t="s">
        <v>4170</v>
      </c>
      <c r="I879" s="34" t="s">
        <v>4170</v>
      </c>
      <c r="J879" s="34" t="s">
        <v>4170</v>
      </c>
      <c r="K879" s="34" t="s">
        <v>4170</v>
      </c>
      <c r="L879" s="34" t="s">
        <v>4170</v>
      </c>
      <c r="M879" s="34" t="s">
        <v>1041</v>
      </c>
      <c r="N879" s="34" t="s">
        <v>3155</v>
      </c>
      <c r="O879" s="34" t="s">
        <v>4881</v>
      </c>
      <c r="P879" s="34" t="s">
        <v>4170</v>
      </c>
      <c r="Q879" s="34" t="s">
        <v>4170</v>
      </c>
      <c r="R879" s="34" t="s">
        <v>4170</v>
      </c>
      <c r="S879" s="34" t="s">
        <v>4170</v>
      </c>
      <c r="T879" s="34" t="s">
        <v>4170</v>
      </c>
      <c r="U879" s="34" t="s">
        <v>4170</v>
      </c>
      <c r="V879" s="34" t="s">
        <v>4170</v>
      </c>
      <c r="W879" s="34" t="s">
        <v>4170</v>
      </c>
      <c r="X879" s="34" t="s">
        <v>4170</v>
      </c>
      <c r="Y879" s="34" t="s">
        <v>4170</v>
      </c>
      <c r="Z879" s="34" t="s">
        <v>4170</v>
      </c>
      <c r="AB879" s="34" t="s">
        <v>3187</v>
      </c>
      <c r="AD879" s="34" t="s">
        <v>3241</v>
      </c>
      <c r="AG879" s="34" t="s">
        <v>3312</v>
      </c>
      <c r="AH879" s="34" t="s">
        <v>1044</v>
      </c>
      <c r="AI879" s="34" t="s">
        <v>1044</v>
      </c>
      <c r="AJ879" s="34" t="s">
        <v>1044</v>
      </c>
      <c r="AK879" s="34" t="s">
        <v>1044</v>
      </c>
      <c r="AM879" s="34" t="s">
        <v>1044</v>
      </c>
      <c r="AN879" s="34" t="s">
        <v>3312</v>
      </c>
      <c r="AP879" s="34" t="s">
        <v>1044</v>
      </c>
      <c r="AY879" s="34" t="s">
        <v>3487</v>
      </c>
      <c r="BA879" s="34" t="s">
        <v>1044</v>
      </c>
      <c r="BB879" s="34" t="s">
        <v>3539</v>
      </c>
      <c r="BC879" s="34" t="s">
        <v>4881</v>
      </c>
      <c r="BD879" s="34" t="s">
        <v>4170</v>
      </c>
      <c r="BE879" s="34" t="s">
        <v>4170</v>
      </c>
      <c r="BF879" s="34" t="s">
        <v>4170</v>
      </c>
      <c r="BG879" s="34" t="s">
        <v>4170</v>
      </c>
      <c r="BH879" s="34" t="s">
        <v>4170</v>
      </c>
      <c r="BI879" s="34" t="s">
        <v>4170</v>
      </c>
      <c r="BJ879" s="34" t="s">
        <v>4170</v>
      </c>
      <c r="BK879" s="34" t="s">
        <v>3561</v>
      </c>
      <c r="BQ879" s="34" t="s">
        <v>1044</v>
      </c>
      <c r="BR879" s="34" t="s">
        <v>1041</v>
      </c>
      <c r="BS879" s="34" t="s">
        <v>1044</v>
      </c>
      <c r="CR879" s="34" t="s">
        <v>3657</v>
      </c>
      <c r="CU879" s="34" t="s">
        <v>8572</v>
      </c>
      <c r="CV879" s="34" t="s">
        <v>7159</v>
      </c>
      <c r="CW879" s="34" t="s">
        <v>4226</v>
      </c>
      <c r="CX879" s="34" t="s">
        <v>4546</v>
      </c>
      <c r="CY879" s="34" t="s">
        <v>5449</v>
      </c>
      <c r="CZ879" s="34" t="s">
        <v>4560</v>
      </c>
      <c r="DA879" s="34" t="s">
        <v>4560</v>
      </c>
      <c r="DB879" s="34" t="s">
        <v>1046</v>
      </c>
      <c r="DC879" s="34" t="s">
        <v>5096</v>
      </c>
      <c r="DF879" s="34" t="s">
        <v>5992</v>
      </c>
    </row>
    <row r="880" spans="1:110">
      <c r="A880" s="34" t="s">
        <v>7158</v>
      </c>
      <c r="B880" s="34" t="s">
        <v>4609</v>
      </c>
      <c r="C880" s="34">
        <v>73</v>
      </c>
      <c r="D880" s="34" t="s">
        <v>442</v>
      </c>
      <c r="E880" s="34" t="s">
        <v>4170</v>
      </c>
      <c r="F880" s="34" t="s">
        <v>4881</v>
      </c>
      <c r="G880" s="34" t="s">
        <v>4170</v>
      </c>
      <c r="H880" s="34" t="s">
        <v>4881</v>
      </c>
      <c r="I880" s="34" t="s">
        <v>4170</v>
      </c>
      <c r="J880" s="34" t="s">
        <v>4170</v>
      </c>
      <c r="K880" s="34" t="s">
        <v>4170</v>
      </c>
      <c r="L880" s="34" t="s">
        <v>4170</v>
      </c>
      <c r="M880" s="34" t="s">
        <v>1041</v>
      </c>
      <c r="N880" s="34" t="s">
        <v>3155</v>
      </c>
      <c r="O880" s="34" t="s">
        <v>4881</v>
      </c>
      <c r="P880" s="34" t="s">
        <v>4170</v>
      </c>
      <c r="Q880" s="34" t="s">
        <v>4170</v>
      </c>
      <c r="R880" s="34" t="s">
        <v>4170</v>
      </c>
      <c r="S880" s="34" t="s">
        <v>4170</v>
      </c>
      <c r="T880" s="34" t="s">
        <v>4170</v>
      </c>
      <c r="U880" s="34" t="s">
        <v>4170</v>
      </c>
      <c r="V880" s="34" t="s">
        <v>4170</v>
      </c>
      <c r="W880" s="34" t="s">
        <v>4170</v>
      </c>
      <c r="X880" s="34" t="s">
        <v>4170</v>
      </c>
      <c r="Y880" s="34" t="s">
        <v>4170</v>
      </c>
      <c r="Z880" s="34" t="s">
        <v>4170</v>
      </c>
      <c r="AB880" s="34" t="s">
        <v>3187</v>
      </c>
      <c r="AD880" s="34" t="s">
        <v>3238</v>
      </c>
      <c r="AG880" s="34" t="s">
        <v>3312</v>
      </c>
      <c r="AH880" s="34" t="s">
        <v>1044</v>
      </c>
      <c r="AI880" s="34" t="s">
        <v>1044</v>
      </c>
      <c r="AJ880" s="34" t="s">
        <v>1044</v>
      </c>
      <c r="AK880" s="34" t="s">
        <v>1044</v>
      </c>
      <c r="AM880" s="34" t="s">
        <v>1044</v>
      </c>
      <c r="AN880" s="34" t="s">
        <v>3312</v>
      </c>
      <c r="AP880" s="34" t="s">
        <v>1044</v>
      </c>
      <c r="AY880" s="34" t="s">
        <v>3487</v>
      </c>
      <c r="BA880" s="34" t="s">
        <v>1044</v>
      </c>
      <c r="BB880" s="34" t="s">
        <v>7796</v>
      </c>
      <c r="BC880" s="34" t="s">
        <v>4881</v>
      </c>
      <c r="BD880" s="34" t="s">
        <v>4170</v>
      </c>
      <c r="BE880" s="34" t="s">
        <v>4881</v>
      </c>
      <c r="BF880" s="34" t="s">
        <v>4170</v>
      </c>
      <c r="BG880" s="34" t="s">
        <v>4170</v>
      </c>
      <c r="BH880" s="34" t="s">
        <v>4170</v>
      </c>
      <c r="BI880" s="34" t="s">
        <v>4170</v>
      </c>
      <c r="BJ880" s="34" t="s">
        <v>4170</v>
      </c>
      <c r="BK880" s="34" t="s">
        <v>3564</v>
      </c>
      <c r="BM880" s="34" t="s">
        <v>3564</v>
      </c>
      <c r="BQ880" s="34" t="s">
        <v>1044</v>
      </c>
      <c r="BR880" s="34" t="s">
        <v>1041</v>
      </c>
      <c r="BS880" s="34" t="s">
        <v>1044</v>
      </c>
      <c r="CR880" s="34" t="s">
        <v>3657</v>
      </c>
      <c r="CU880" s="34" t="s">
        <v>8573</v>
      </c>
      <c r="CV880" s="34" t="s">
        <v>7159</v>
      </c>
      <c r="CW880" s="34" t="s">
        <v>4226</v>
      </c>
      <c r="CX880" s="34" t="s">
        <v>4546</v>
      </c>
      <c r="CY880" s="34" t="s">
        <v>5455</v>
      </c>
      <c r="DA880" s="34" t="s">
        <v>4560</v>
      </c>
      <c r="DB880" s="34" t="s">
        <v>1046</v>
      </c>
      <c r="DC880" s="34" t="s">
        <v>5094</v>
      </c>
      <c r="DF880" s="34" t="s">
        <v>5992</v>
      </c>
    </row>
    <row r="881" spans="1:110">
      <c r="A881" s="34" t="s">
        <v>7160</v>
      </c>
      <c r="B881" s="34" t="s">
        <v>4881</v>
      </c>
      <c r="C881" s="34">
        <v>23</v>
      </c>
      <c r="D881" s="34" t="s">
        <v>442</v>
      </c>
      <c r="E881" s="34" t="s">
        <v>4170</v>
      </c>
      <c r="F881" s="34" t="s">
        <v>4881</v>
      </c>
      <c r="G881" s="34" t="s">
        <v>4170</v>
      </c>
      <c r="H881" s="34" t="s">
        <v>4881</v>
      </c>
      <c r="I881" s="34" t="s">
        <v>4170</v>
      </c>
      <c r="J881" s="34" t="s">
        <v>4170</v>
      </c>
      <c r="K881" s="34" t="s">
        <v>4170</v>
      </c>
      <c r="L881" s="34" t="s">
        <v>4170</v>
      </c>
      <c r="M881" s="34" t="s">
        <v>1041</v>
      </c>
      <c r="N881" s="34" t="s">
        <v>3155</v>
      </c>
      <c r="O881" s="34" t="s">
        <v>4881</v>
      </c>
      <c r="P881" s="34" t="s">
        <v>4170</v>
      </c>
      <c r="Q881" s="34" t="s">
        <v>4170</v>
      </c>
      <c r="R881" s="34" t="s">
        <v>4170</v>
      </c>
      <c r="S881" s="34" t="s">
        <v>4170</v>
      </c>
      <c r="T881" s="34" t="s">
        <v>4170</v>
      </c>
      <c r="U881" s="34" t="s">
        <v>4170</v>
      </c>
      <c r="V881" s="34" t="s">
        <v>4170</v>
      </c>
      <c r="W881" s="34" t="s">
        <v>4170</v>
      </c>
      <c r="X881" s="34" t="s">
        <v>4170</v>
      </c>
      <c r="Y881" s="34" t="s">
        <v>4170</v>
      </c>
      <c r="Z881" s="34" t="s">
        <v>4170</v>
      </c>
      <c r="AB881" s="34" t="s">
        <v>3187</v>
      </c>
      <c r="AD881" s="34" t="s">
        <v>3247</v>
      </c>
      <c r="AE881" s="34" t="s">
        <v>3253</v>
      </c>
      <c r="AG881" s="34" t="s">
        <v>3291</v>
      </c>
      <c r="AH881" s="34" t="s">
        <v>1041</v>
      </c>
      <c r="AI881" s="34" t="s">
        <v>1044</v>
      </c>
      <c r="AJ881" s="34" t="s">
        <v>1044</v>
      </c>
      <c r="AQ881" s="34" t="s">
        <v>3384</v>
      </c>
      <c r="AS881" s="34" t="s">
        <v>3409</v>
      </c>
      <c r="AU881" s="34" t="s">
        <v>3435</v>
      </c>
      <c r="AV881" s="34" t="s">
        <v>154</v>
      </c>
      <c r="AW881" s="34" t="s">
        <v>3464</v>
      </c>
      <c r="AX881" s="34" t="s">
        <v>3476</v>
      </c>
      <c r="AY881" s="34" t="s">
        <v>3487</v>
      </c>
      <c r="BB881" s="34" t="s">
        <v>3557</v>
      </c>
      <c r="BC881" s="34" t="s">
        <v>4170</v>
      </c>
      <c r="BD881" s="34" t="s">
        <v>4170</v>
      </c>
      <c r="BE881" s="34" t="s">
        <v>4170</v>
      </c>
      <c r="BF881" s="34" t="s">
        <v>4170</v>
      </c>
      <c r="BG881" s="34" t="s">
        <v>4170</v>
      </c>
      <c r="BH881" s="34" t="s">
        <v>4170</v>
      </c>
      <c r="BI881" s="34" t="s">
        <v>4881</v>
      </c>
      <c r="BJ881" s="34" t="s">
        <v>4170</v>
      </c>
      <c r="BR881" s="34" t="s">
        <v>1044</v>
      </c>
      <c r="BS881" s="34" t="s">
        <v>1044</v>
      </c>
      <c r="CR881" s="34" t="s">
        <v>3657</v>
      </c>
      <c r="CU881" s="34" t="s">
        <v>8574</v>
      </c>
      <c r="CV881" s="34" t="s">
        <v>7161</v>
      </c>
      <c r="CW881" s="34" t="s">
        <v>4226</v>
      </c>
      <c r="CX881" s="34" t="s">
        <v>4539</v>
      </c>
      <c r="CY881" s="34" t="s">
        <v>5452</v>
      </c>
      <c r="CZ881" s="34" t="s">
        <v>4556</v>
      </c>
      <c r="DA881" s="34" t="s">
        <v>4556</v>
      </c>
      <c r="DC881" s="34" t="s">
        <v>5096</v>
      </c>
      <c r="DD881" s="34" t="s">
        <v>6185</v>
      </c>
    </row>
    <row r="882" spans="1:110">
      <c r="A882" s="34" t="s">
        <v>7162</v>
      </c>
      <c r="B882" s="34" t="s">
        <v>4881</v>
      </c>
      <c r="C882" s="34">
        <v>34</v>
      </c>
      <c r="D882" s="34" t="s">
        <v>440</v>
      </c>
      <c r="E882" s="34" t="s">
        <v>4881</v>
      </c>
      <c r="F882" s="34" t="s">
        <v>4170</v>
      </c>
      <c r="G882" s="34" t="s">
        <v>4881</v>
      </c>
      <c r="H882" s="34" t="s">
        <v>4170</v>
      </c>
      <c r="I882" s="34" t="s">
        <v>4170</v>
      </c>
      <c r="J882" s="34" t="s">
        <v>4170</v>
      </c>
      <c r="K882" s="34" t="s">
        <v>4170</v>
      </c>
      <c r="L882" s="34" t="s">
        <v>4881</v>
      </c>
      <c r="M882" s="34" t="s">
        <v>1041</v>
      </c>
      <c r="N882" s="34" t="s">
        <v>3155</v>
      </c>
      <c r="O882" s="34" t="s">
        <v>4881</v>
      </c>
      <c r="P882" s="34" t="s">
        <v>4170</v>
      </c>
      <c r="Q882" s="34" t="s">
        <v>4170</v>
      </c>
      <c r="R882" s="34" t="s">
        <v>4170</v>
      </c>
      <c r="S882" s="34" t="s">
        <v>4170</v>
      </c>
      <c r="T882" s="34" t="s">
        <v>4170</v>
      </c>
      <c r="U882" s="34" t="s">
        <v>4170</v>
      </c>
      <c r="V882" s="34" t="s">
        <v>4170</v>
      </c>
      <c r="W882" s="34" t="s">
        <v>4170</v>
      </c>
      <c r="X882" s="34" t="s">
        <v>4170</v>
      </c>
      <c r="Y882" s="34" t="s">
        <v>4170</v>
      </c>
      <c r="Z882" s="34" t="s">
        <v>4170</v>
      </c>
      <c r="AB882" s="34" t="s">
        <v>3187</v>
      </c>
      <c r="AD882" s="34" t="s">
        <v>3244</v>
      </c>
      <c r="AG882" s="34" t="s">
        <v>3288</v>
      </c>
      <c r="AH882" s="34" t="s">
        <v>1044</v>
      </c>
      <c r="AI882" s="34" t="s">
        <v>1041</v>
      </c>
      <c r="AJ882" s="34" t="s">
        <v>1044</v>
      </c>
      <c r="AQ882" s="34" t="s">
        <v>3399</v>
      </c>
      <c r="AS882" s="34" t="s">
        <v>3415</v>
      </c>
      <c r="AU882" s="34" t="s">
        <v>3441</v>
      </c>
      <c r="AV882" s="34" t="s">
        <v>3449</v>
      </c>
      <c r="AW882" s="34" t="s">
        <v>3452</v>
      </c>
      <c r="AX882" s="34" t="s">
        <v>3473</v>
      </c>
      <c r="AY882" s="34" t="s">
        <v>3253</v>
      </c>
      <c r="BB882" s="34" t="s">
        <v>3557</v>
      </c>
      <c r="BC882" s="34" t="s">
        <v>4170</v>
      </c>
      <c r="BD882" s="34" t="s">
        <v>4170</v>
      </c>
      <c r="BE882" s="34" t="s">
        <v>4170</v>
      </c>
      <c r="BF882" s="34" t="s">
        <v>4170</v>
      </c>
      <c r="BG882" s="34" t="s">
        <v>4170</v>
      </c>
      <c r="BH882" s="34" t="s">
        <v>4170</v>
      </c>
      <c r="BI882" s="34" t="s">
        <v>4881</v>
      </c>
      <c r="BJ882" s="34" t="s">
        <v>4170</v>
      </c>
      <c r="BR882" s="34" t="s">
        <v>1044</v>
      </c>
      <c r="BS882" s="34" t="s">
        <v>1044</v>
      </c>
      <c r="CR882" s="34" t="s">
        <v>3657</v>
      </c>
      <c r="CU882" s="34" t="s">
        <v>8575</v>
      </c>
      <c r="CV882" s="34" t="s">
        <v>7163</v>
      </c>
      <c r="CW882" s="34" t="s">
        <v>4226</v>
      </c>
      <c r="CX882" s="34" t="s">
        <v>4539</v>
      </c>
      <c r="CY882" s="34" t="s">
        <v>5446</v>
      </c>
      <c r="CZ882" s="34" t="s">
        <v>4556</v>
      </c>
      <c r="DA882" s="34" t="s">
        <v>4556</v>
      </c>
      <c r="DC882" s="34" t="s">
        <v>5096</v>
      </c>
      <c r="DF882" s="34" t="s">
        <v>5992</v>
      </c>
    </row>
    <row r="883" spans="1:110">
      <c r="A883" s="34" t="s">
        <v>7162</v>
      </c>
      <c r="B883" s="34" t="s">
        <v>4609</v>
      </c>
      <c r="C883" s="34">
        <v>4</v>
      </c>
      <c r="D883" s="34" t="s">
        <v>442</v>
      </c>
      <c r="E883" s="34" t="s">
        <v>4170</v>
      </c>
      <c r="F883" s="34" t="s">
        <v>4881</v>
      </c>
      <c r="G883" s="34" t="s">
        <v>4170</v>
      </c>
      <c r="H883" s="34" t="s">
        <v>4170</v>
      </c>
      <c r="I883" s="34" t="s">
        <v>4170</v>
      </c>
      <c r="J883" s="34" t="s">
        <v>4881</v>
      </c>
      <c r="K883" s="34" t="s">
        <v>4170</v>
      </c>
      <c r="L883" s="34" t="s">
        <v>4170</v>
      </c>
      <c r="N883" s="34" t="s">
        <v>3155</v>
      </c>
      <c r="O883" s="34" t="s">
        <v>4881</v>
      </c>
      <c r="P883" s="34" t="s">
        <v>4170</v>
      </c>
      <c r="Q883" s="34" t="s">
        <v>4170</v>
      </c>
      <c r="R883" s="34" t="s">
        <v>4170</v>
      </c>
      <c r="S883" s="34" t="s">
        <v>4170</v>
      </c>
      <c r="T883" s="34" t="s">
        <v>4170</v>
      </c>
      <c r="U883" s="34" t="s">
        <v>4170</v>
      </c>
      <c r="V883" s="34" t="s">
        <v>4170</v>
      </c>
      <c r="W883" s="34" t="s">
        <v>4170</v>
      </c>
      <c r="X883" s="34" t="s">
        <v>4170</v>
      </c>
      <c r="Y883" s="34" t="s">
        <v>4170</v>
      </c>
      <c r="Z883" s="34" t="s">
        <v>4170</v>
      </c>
      <c r="AB883" s="34" t="s">
        <v>3187</v>
      </c>
      <c r="AE883" s="34" t="s">
        <v>3256</v>
      </c>
      <c r="BR883" s="34" t="s">
        <v>1044</v>
      </c>
      <c r="BS883" s="34" t="s">
        <v>1044</v>
      </c>
      <c r="CR883" s="34" t="s">
        <v>3657</v>
      </c>
      <c r="CU883" s="34" t="s">
        <v>8576</v>
      </c>
      <c r="CV883" s="34" t="s">
        <v>7163</v>
      </c>
      <c r="CW883" s="34" t="s">
        <v>4226</v>
      </c>
      <c r="CX883" s="34" t="s">
        <v>4608</v>
      </c>
      <c r="CY883" s="34" t="s">
        <v>5450</v>
      </c>
      <c r="DE883" s="34" t="s">
        <v>4649</v>
      </c>
      <c r="DF883" s="34" t="s">
        <v>5992</v>
      </c>
    </row>
    <row r="884" spans="1:110">
      <c r="A884" s="34" t="s">
        <v>7162</v>
      </c>
      <c r="B884" s="34" t="s">
        <v>4848</v>
      </c>
      <c r="C884" s="34">
        <v>9</v>
      </c>
      <c r="D884" s="34" t="s">
        <v>442</v>
      </c>
      <c r="E884" s="34" t="s">
        <v>4170</v>
      </c>
      <c r="F884" s="34" t="s">
        <v>4881</v>
      </c>
      <c r="G884" s="34" t="s">
        <v>4170</v>
      </c>
      <c r="H884" s="34" t="s">
        <v>4170</v>
      </c>
      <c r="I884" s="34" t="s">
        <v>4170</v>
      </c>
      <c r="J884" s="34" t="s">
        <v>4881</v>
      </c>
      <c r="K884" s="34" t="s">
        <v>4170</v>
      </c>
      <c r="L884" s="34" t="s">
        <v>4170</v>
      </c>
      <c r="N884" s="34" t="s">
        <v>3155</v>
      </c>
      <c r="O884" s="34" t="s">
        <v>4881</v>
      </c>
      <c r="P884" s="34" t="s">
        <v>4170</v>
      </c>
      <c r="Q884" s="34" t="s">
        <v>4170</v>
      </c>
      <c r="R884" s="34" t="s">
        <v>4170</v>
      </c>
      <c r="S884" s="34" t="s">
        <v>4170</v>
      </c>
      <c r="T884" s="34" t="s">
        <v>4170</v>
      </c>
      <c r="U884" s="34" t="s">
        <v>4170</v>
      </c>
      <c r="V884" s="34" t="s">
        <v>4170</v>
      </c>
      <c r="W884" s="34" t="s">
        <v>4170</v>
      </c>
      <c r="X884" s="34" t="s">
        <v>4170</v>
      </c>
      <c r="Y884" s="34" t="s">
        <v>4170</v>
      </c>
      <c r="Z884" s="34" t="s">
        <v>4170</v>
      </c>
      <c r="AB884" s="34" t="s">
        <v>3187</v>
      </c>
      <c r="AE884" s="34" t="s">
        <v>3259</v>
      </c>
      <c r="BB884" s="34" t="s">
        <v>3557</v>
      </c>
      <c r="BC884" s="34" t="s">
        <v>4170</v>
      </c>
      <c r="BD884" s="34" t="s">
        <v>4170</v>
      </c>
      <c r="BE884" s="34" t="s">
        <v>4170</v>
      </c>
      <c r="BF884" s="34" t="s">
        <v>4170</v>
      </c>
      <c r="BG884" s="34" t="s">
        <v>4170</v>
      </c>
      <c r="BH884" s="34" t="s">
        <v>4170</v>
      </c>
      <c r="BI884" s="34" t="s">
        <v>4881</v>
      </c>
      <c r="BJ884" s="34" t="s">
        <v>4170</v>
      </c>
      <c r="BR884" s="34" t="s">
        <v>1044</v>
      </c>
      <c r="BS884" s="34" t="s">
        <v>1044</v>
      </c>
      <c r="CR884" s="34" t="s">
        <v>3657</v>
      </c>
      <c r="CU884" s="34" t="s">
        <v>8577</v>
      </c>
      <c r="CV884" s="34" t="s">
        <v>7163</v>
      </c>
      <c r="CW884" s="34" t="s">
        <v>4226</v>
      </c>
      <c r="CX884" s="34" t="s">
        <v>4619</v>
      </c>
      <c r="CY884" s="34" t="s">
        <v>5454</v>
      </c>
      <c r="DC884" s="34" t="s">
        <v>5096</v>
      </c>
      <c r="DE884" s="34" t="s">
        <v>4649</v>
      </c>
      <c r="DF884" s="34" t="s">
        <v>5992</v>
      </c>
    </row>
    <row r="885" spans="1:110">
      <c r="A885" s="34" t="s">
        <v>7162</v>
      </c>
      <c r="B885" s="34" t="s">
        <v>4626</v>
      </c>
      <c r="C885" s="34">
        <v>35</v>
      </c>
      <c r="D885" s="34" t="s">
        <v>442</v>
      </c>
      <c r="E885" s="34" t="s">
        <v>4170</v>
      </c>
      <c r="F885" s="34" t="s">
        <v>4881</v>
      </c>
      <c r="G885" s="34" t="s">
        <v>4170</v>
      </c>
      <c r="H885" s="34" t="s">
        <v>4881</v>
      </c>
      <c r="I885" s="34" t="s">
        <v>4170</v>
      </c>
      <c r="J885" s="34" t="s">
        <v>4170</v>
      </c>
      <c r="K885" s="34" t="s">
        <v>4170</v>
      </c>
      <c r="L885" s="34" t="s">
        <v>4170</v>
      </c>
      <c r="M885" s="34" t="s">
        <v>1041</v>
      </c>
      <c r="N885" s="34" t="s">
        <v>3155</v>
      </c>
      <c r="O885" s="34" t="s">
        <v>4881</v>
      </c>
      <c r="P885" s="34" t="s">
        <v>4170</v>
      </c>
      <c r="Q885" s="34" t="s">
        <v>4170</v>
      </c>
      <c r="R885" s="34" t="s">
        <v>4170</v>
      </c>
      <c r="S885" s="34" t="s">
        <v>4170</v>
      </c>
      <c r="T885" s="34" t="s">
        <v>4170</v>
      </c>
      <c r="U885" s="34" t="s">
        <v>4170</v>
      </c>
      <c r="V885" s="34" t="s">
        <v>4170</v>
      </c>
      <c r="W885" s="34" t="s">
        <v>4170</v>
      </c>
      <c r="X885" s="34" t="s">
        <v>4170</v>
      </c>
      <c r="Y885" s="34" t="s">
        <v>4170</v>
      </c>
      <c r="Z885" s="34" t="s">
        <v>4170</v>
      </c>
      <c r="AB885" s="34" t="s">
        <v>3187</v>
      </c>
      <c r="AD885" s="34" t="s">
        <v>3244</v>
      </c>
      <c r="AG885" s="34" t="s">
        <v>3285</v>
      </c>
      <c r="AH885" s="34" t="s">
        <v>1044</v>
      </c>
      <c r="AI885" s="34" t="s">
        <v>1041</v>
      </c>
      <c r="AJ885" s="34" t="s">
        <v>1044</v>
      </c>
      <c r="AQ885" s="34" t="s">
        <v>3372</v>
      </c>
      <c r="AS885" s="34" t="s">
        <v>3406</v>
      </c>
      <c r="AU885" s="34" t="s">
        <v>3435</v>
      </c>
      <c r="AV885" s="34" t="s">
        <v>154</v>
      </c>
      <c r="AW885" s="34" t="s">
        <v>3461</v>
      </c>
      <c r="AX885" s="34" t="s">
        <v>3476</v>
      </c>
      <c r="AY885" s="34" t="s">
        <v>3253</v>
      </c>
      <c r="BB885" s="34" t="s">
        <v>3557</v>
      </c>
      <c r="BC885" s="34" t="s">
        <v>4170</v>
      </c>
      <c r="BD885" s="34" t="s">
        <v>4170</v>
      </c>
      <c r="BE885" s="34" t="s">
        <v>4170</v>
      </c>
      <c r="BF885" s="34" t="s">
        <v>4170</v>
      </c>
      <c r="BG885" s="34" t="s">
        <v>4170</v>
      </c>
      <c r="BH885" s="34" t="s">
        <v>4170</v>
      </c>
      <c r="BI885" s="34" t="s">
        <v>4881</v>
      </c>
      <c r="BJ885" s="34" t="s">
        <v>4170</v>
      </c>
      <c r="BR885" s="34" t="s">
        <v>1044</v>
      </c>
      <c r="BS885" s="34" t="s">
        <v>1044</v>
      </c>
      <c r="CR885" s="34" t="s">
        <v>3657</v>
      </c>
      <c r="CU885" s="34" t="s">
        <v>8578</v>
      </c>
      <c r="CV885" s="34" t="s">
        <v>7163</v>
      </c>
      <c r="CW885" s="34" t="s">
        <v>4226</v>
      </c>
      <c r="CX885" s="34" t="s">
        <v>4542</v>
      </c>
      <c r="CY885" s="34" t="s">
        <v>5453</v>
      </c>
      <c r="DA885" s="34" t="s">
        <v>4556</v>
      </c>
      <c r="DC885" s="34" t="s">
        <v>5096</v>
      </c>
      <c r="DF885" s="34" t="s">
        <v>5992</v>
      </c>
    </row>
    <row r="886" spans="1:110">
      <c r="A886" s="34" t="s">
        <v>7164</v>
      </c>
      <c r="B886" s="34" t="s">
        <v>4881</v>
      </c>
      <c r="C886" s="34">
        <v>39</v>
      </c>
      <c r="D886" s="34" t="s">
        <v>440</v>
      </c>
      <c r="E886" s="34" t="s">
        <v>4881</v>
      </c>
      <c r="F886" s="34" t="s">
        <v>4170</v>
      </c>
      <c r="G886" s="34" t="s">
        <v>4881</v>
      </c>
      <c r="H886" s="34" t="s">
        <v>4170</v>
      </c>
      <c r="I886" s="34" t="s">
        <v>4170</v>
      </c>
      <c r="J886" s="34" t="s">
        <v>4170</v>
      </c>
      <c r="K886" s="34" t="s">
        <v>4170</v>
      </c>
      <c r="L886" s="34" t="s">
        <v>4881</v>
      </c>
      <c r="M886" s="34" t="s">
        <v>1041</v>
      </c>
      <c r="N886" s="34" t="s">
        <v>3155</v>
      </c>
      <c r="O886" s="34" t="s">
        <v>4881</v>
      </c>
      <c r="P886" s="34" t="s">
        <v>4170</v>
      </c>
      <c r="Q886" s="34" t="s">
        <v>4170</v>
      </c>
      <c r="R886" s="34" t="s">
        <v>4170</v>
      </c>
      <c r="S886" s="34" t="s">
        <v>4170</v>
      </c>
      <c r="T886" s="34" t="s">
        <v>4170</v>
      </c>
      <c r="U886" s="34" t="s">
        <v>4170</v>
      </c>
      <c r="V886" s="34" t="s">
        <v>4170</v>
      </c>
      <c r="W886" s="34" t="s">
        <v>4170</v>
      </c>
      <c r="X886" s="34" t="s">
        <v>4170</v>
      </c>
      <c r="Y886" s="34" t="s">
        <v>4170</v>
      </c>
      <c r="Z886" s="34" t="s">
        <v>4170</v>
      </c>
      <c r="AB886" s="34" t="s">
        <v>3187</v>
      </c>
      <c r="AD886" s="34" t="s">
        <v>3244</v>
      </c>
      <c r="AG886" s="34" t="s">
        <v>3309</v>
      </c>
      <c r="AH886" s="34" t="s">
        <v>1044</v>
      </c>
      <c r="AI886" s="34" t="s">
        <v>1044</v>
      </c>
      <c r="AJ886" s="34" t="s">
        <v>1044</v>
      </c>
      <c r="AK886" s="34" t="s">
        <v>1044</v>
      </c>
      <c r="AM886" s="34" t="s">
        <v>1044</v>
      </c>
      <c r="AN886" s="34" t="s">
        <v>3350</v>
      </c>
      <c r="AP886" s="34" t="s">
        <v>1044</v>
      </c>
      <c r="AY886" s="34" t="s">
        <v>3487</v>
      </c>
      <c r="BA886" s="34" t="s">
        <v>1044</v>
      </c>
      <c r="BB886" s="34" t="s">
        <v>3557</v>
      </c>
      <c r="BC886" s="34" t="s">
        <v>4170</v>
      </c>
      <c r="BD886" s="34" t="s">
        <v>4170</v>
      </c>
      <c r="BE886" s="34" t="s">
        <v>4170</v>
      </c>
      <c r="BF886" s="34" t="s">
        <v>4170</v>
      </c>
      <c r="BG886" s="34" t="s">
        <v>4170</v>
      </c>
      <c r="BH886" s="34" t="s">
        <v>4170</v>
      </c>
      <c r="BI886" s="34" t="s">
        <v>4881</v>
      </c>
      <c r="BJ886" s="34" t="s">
        <v>4170</v>
      </c>
      <c r="BR886" s="34" t="s">
        <v>1044</v>
      </c>
      <c r="BS886" s="34" t="s">
        <v>1044</v>
      </c>
      <c r="CR886" s="34" t="s">
        <v>3657</v>
      </c>
      <c r="CU886" s="34" t="s">
        <v>8579</v>
      </c>
      <c r="CV886" s="34" t="s">
        <v>7166</v>
      </c>
      <c r="CW886" s="34" t="s">
        <v>4226</v>
      </c>
      <c r="CX886" s="34" t="s">
        <v>4542</v>
      </c>
      <c r="CY886" s="34" t="s">
        <v>5447</v>
      </c>
      <c r="CZ886" s="34" t="s">
        <v>4560</v>
      </c>
      <c r="DA886" s="34" t="s">
        <v>4560</v>
      </c>
      <c r="DC886" s="34" t="s">
        <v>5096</v>
      </c>
      <c r="DF886" s="34" t="s">
        <v>5992</v>
      </c>
    </row>
    <row r="887" spans="1:110">
      <c r="A887" s="34" t="s">
        <v>7164</v>
      </c>
      <c r="B887" s="34" t="s">
        <v>4609</v>
      </c>
      <c r="C887" s="34">
        <v>8</v>
      </c>
      <c r="D887" s="34" t="s">
        <v>440</v>
      </c>
      <c r="E887" s="34" t="s">
        <v>4881</v>
      </c>
      <c r="F887" s="34" t="s">
        <v>4170</v>
      </c>
      <c r="G887" s="34" t="s">
        <v>4170</v>
      </c>
      <c r="H887" s="34" t="s">
        <v>4170</v>
      </c>
      <c r="I887" s="34" t="s">
        <v>4881</v>
      </c>
      <c r="J887" s="34" t="s">
        <v>4170</v>
      </c>
      <c r="K887" s="34" t="s">
        <v>4170</v>
      </c>
      <c r="L887" s="34" t="s">
        <v>4170</v>
      </c>
      <c r="N887" s="34" t="s">
        <v>3155</v>
      </c>
      <c r="O887" s="34" t="s">
        <v>4881</v>
      </c>
      <c r="P887" s="34" t="s">
        <v>4170</v>
      </c>
      <c r="Q887" s="34" t="s">
        <v>4170</v>
      </c>
      <c r="R887" s="34" t="s">
        <v>4170</v>
      </c>
      <c r="S887" s="34" t="s">
        <v>4170</v>
      </c>
      <c r="T887" s="34" t="s">
        <v>4170</v>
      </c>
      <c r="U887" s="34" t="s">
        <v>4170</v>
      </c>
      <c r="V887" s="34" t="s">
        <v>4170</v>
      </c>
      <c r="W887" s="34" t="s">
        <v>4170</v>
      </c>
      <c r="X887" s="34" t="s">
        <v>4170</v>
      </c>
      <c r="Y887" s="34" t="s">
        <v>4170</v>
      </c>
      <c r="Z887" s="34" t="s">
        <v>4170</v>
      </c>
      <c r="AB887" s="34" t="s">
        <v>3187</v>
      </c>
      <c r="AE887" s="34" t="s">
        <v>3259</v>
      </c>
      <c r="BB887" s="34" t="s">
        <v>3557</v>
      </c>
      <c r="BC887" s="34" t="s">
        <v>4170</v>
      </c>
      <c r="BD887" s="34" t="s">
        <v>4170</v>
      </c>
      <c r="BE887" s="34" t="s">
        <v>4170</v>
      </c>
      <c r="BF887" s="34" t="s">
        <v>4170</v>
      </c>
      <c r="BG887" s="34" t="s">
        <v>4170</v>
      </c>
      <c r="BH887" s="34" t="s">
        <v>4170</v>
      </c>
      <c r="BI887" s="34" t="s">
        <v>4881</v>
      </c>
      <c r="BJ887" s="34" t="s">
        <v>4170</v>
      </c>
      <c r="BR887" s="34" t="s">
        <v>1041</v>
      </c>
      <c r="BS887" s="34" t="s">
        <v>1041</v>
      </c>
      <c r="BT887" s="34" t="s">
        <v>1041</v>
      </c>
      <c r="BW887" s="34" t="s">
        <v>1041</v>
      </c>
      <c r="CQ887" s="34" t="s">
        <v>3645</v>
      </c>
      <c r="CR887" s="34" t="s">
        <v>3657</v>
      </c>
      <c r="CU887" s="34" t="s">
        <v>8580</v>
      </c>
      <c r="CV887" s="34" t="s">
        <v>7166</v>
      </c>
      <c r="CW887" s="34" t="s">
        <v>4226</v>
      </c>
      <c r="CX887" s="34" t="s">
        <v>4619</v>
      </c>
      <c r="CY887" s="34" t="s">
        <v>5448</v>
      </c>
      <c r="DC887" s="34" t="s">
        <v>5096</v>
      </c>
      <c r="DE887" s="34" t="s">
        <v>4649</v>
      </c>
      <c r="DF887" s="34" t="s">
        <v>5992</v>
      </c>
    </row>
    <row r="888" spans="1:110">
      <c r="A888" s="34" t="s">
        <v>7164</v>
      </c>
      <c r="B888" s="34" t="s">
        <v>4848</v>
      </c>
      <c r="C888" s="34">
        <v>13</v>
      </c>
      <c r="D888" s="34" t="s">
        <v>440</v>
      </c>
      <c r="E888" s="34" t="s">
        <v>4881</v>
      </c>
      <c r="F888" s="34" t="s">
        <v>4170</v>
      </c>
      <c r="G888" s="34" t="s">
        <v>4170</v>
      </c>
      <c r="H888" s="34" t="s">
        <v>4170</v>
      </c>
      <c r="I888" s="34" t="s">
        <v>4881</v>
      </c>
      <c r="J888" s="34" t="s">
        <v>4170</v>
      </c>
      <c r="K888" s="34" t="s">
        <v>4170</v>
      </c>
      <c r="L888" s="34" t="s">
        <v>4881</v>
      </c>
      <c r="N888" s="34" t="s">
        <v>3155</v>
      </c>
      <c r="O888" s="34" t="s">
        <v>4881</v>
      </c>
      <c r="P888" s="34" t="s">
        <v>4170</v>
      </c>
      <c r="Q888" s="34" t="s">
        <v>4170</v>
      </c>
      <c r="R888" s="34" t="s">
        <v>4170</v>
      </c>
      <c r="S888" s="34" t="s">
        <v>4170</v>
      </c>
      <c r="T888" s="34" t="s">
        <v>4170</v>
      </c>
      <c r="U888" s="34" t="s">
        <v>4170</v>
      </c>
      <c r="V888" s="34" t="s">
        <v>4170</v>
      </c>
      <c r="W888" s="34" t="s">
        <v>4170</v>
      </c>
      <c r="X888" s="34" t="s">
        <v>4170</v>
      </c>
      <c r="Y888" s="34" t="s">
        <v>4170</v>
      </c>
      <c r="Z888" s="34" t="s">
        <v>4170</v>
      </c>
      <c r="AB888" s="34" t="s">
        <v>3187</v>
      </c>
      <c r="AE888" s="34" t="s">
        <v>3262</v>
      </c>
      <c r="BB888" s="34" t="s">
        <v>3557</v>
      </c>
      <c r="BC888" s="34" t="s">
        <v>4170</v>
      </c>
      <c r="BD888" s="34" t="s">
        <v>4170</v>
      </c>
      <c r="BE888" s="34" t="s">
        <v>4170</v>
      </c>
      <c r="BF888" s="34" t="s">
        <v>4170</v>
      </c>
      <c r="BG888" s="34" t="s">
        <v>4170</v>
      </c>
      <c r="BH888" s="34" t="s">
        <v>4170</v>
      </c>
      <c r="BI888" s="34" t="s">
        <v>4881</v>
      </c>
      <c r="BJ888" s="34" t="s">
        <v>4170</v>
      </c>
      <c r="BR888" s="34" t="s">
        <v>1041</v>
      </c>
      <c r="BS888" s="34" t="s">
        <v>1041</v>
      </c>
      <c r="BT888" s="34" t="s">
        <v>1041</v>
      </c>
      <c r="BW888" s="34" t="s">
        <v>1041</v>
      </c>
      <c r="CQ888" s="34" t="s">
        <v>3645</v>
      </c>
      <c r="CR888" s="34" t="s">
        <v>3657</v>
      </c>
      <c r="CU888" s="34" t="s">
        <v>8581</v>
      </c>
      <c r="CV888" s="34" t="s">
        <v>7166</v>
      </c>
      <c r="CW888" s="34" t="s">
        <v>4226</v>
      </c>
      <c r="CX888" s="34" t="s">
        <v>4611</v>
      </c>
      <c r="CY888" s="34" t="s">
        <v>5445</v>
      </c>
      <c r="DC888" s="34" t="s">
        <v>5096</v>
      </c>
      <c r="DE888" s="34" t="s">
        <v>4649</v>
      </c>
      <c r="DF888" s="34" t="s">
        <v>5992</v>
      </c>
    </row>
    <row r="889" spans="1:110">
      <c r="A889" s="34" t="s">
        <v>7167</v>
      </c>
      <c r="B889" s="34" t="s">
        <v>4881</v>
      </c>
      <c r="C889" s="34">
        <v>70</v>
      </c>
      <c r="D889" s="34" t="s">
        <v>440</v>
      </c>
      <c r="E889" s="34" t="s">
        <v>4881</v>
      </c>
      <c r="F889" s="34" t="s">
        <v>4170</v>
      </c>
      <c r="G889" s="34" t="s">
        <v>4881</v>
      </c>
      <c r="H889" s="34" t="s">
        <v>4170</v>
      </c>
      <c r="I889" s="34" t="s">
        <v>4170</v>
      </c>
      <c r="J889" s="34" t="s">
        <v>4170</v>
      </c>
      <c r="K889" s="34" t="s">
        <v>4170</v>
      </c>
      <c r="L889" s="34" t="s">
        <v>4170</v>
      </c>
      <c r="M889" s="34" t="s">
        <v>1041</v>
      </c>
      <c r="N889" s="34" t="s">
        <v>3155</v>
      </c>
      <c r="O889" s="34" t="s">
        <v>4881</v>
      </c>
      <c r="P889" s="34" t="s">
        <v>4170</v>
      </c>
      <c r="Q889" s="34" t="s">
        <v>4170</v>
      </c>
      <c r="R889" s="34" t="s">
        <v>4170</v>
      </c>
      <c r="S889" s="34" t="s">
        <v>4170</v>
      </c>
      <c r="T889" s="34" t="s">
        <v>4170</v>
      </c>
      <c r="U889" s="34" t="s">
        <v>4170</v>
      </c>
      <c r="V889" s="34" t="s">
        <v>4170</v>
      </c>
      <c r="W889" s="34" t="s">
        <v>4170</v>
      </c>
      <c r="X889" s="34" t="s">
        <v>4170</v>
      </c>
      <c r="Y889" s="34" t="s">
        <v>4170</v>
      </c>
      <c r="Z889" s="34" t="s">
        <v>4170</v>
      </c>
      <c r="AB889" s="34" t="s">
        <v>3187</v>
      </c>
      <c r="AD889" s="34" t="s">
        <v>3241</v>
      </c>
      <c r="AG889" s="34" t="s">
        <v>3312</v>
      </c>
      <c r="AH889" s="34" t="s">
        <v>1044</v>
      </c>
      <c r="AI889" s="34" t="s">
        <v>1044</v>
      </c>
      <c r="AJ889" s="34" t="s">
        <v>1044</v>
      </c>
      <c r="AK889" s="34" t="s">
        <v>1044</v>
      </c>
      <c r="AM889" s="34" t="s">
        <v>1044</v>
      </c>
      <c r="AN889" s="34" t="s">
        <v>3312</v>
      </c>
      <c r="AP889" s="34" t="s">
        <v>1044</v>
      </c>
      <c r="AY889" s="34" t="s">
        <v>3487</v>
      </c>
      <c r="BA889" s="34" t="s">
        <v>1044</v>
      </c>
      <c r="BB889" s="34" t="s">
        <v>7796</v>
      </c>
      <c r="BC889" s="34" t="s">
        <v>4881</v>
      </c>
      <c r="BD889" s="34" t="s">
        <v>4170</v>
      </c>
      <c r="BE889" s="34" t="s">
        <v>4881</v>
      </c>
      <c r="BF889" s="34" t="s">
        <v>4170</v>
      </c>
      <c r="BG889" s="34" t="s">
        <v>4170</v>
      </c>
      <c r="BH889" s="34" t="s">
        <v>4170</v>
      </c>
      <c r="BI889" s="34" t="s">
        <v>4170</v>
      </c>
      <c r="BJ889" s="34" t="s">
        <v>4170</v>
      </c>
      <c r="BK889" s="34" t="s">
        <v>3564</v>
      </c>
      <c r="BM889" s="34" t="s">
        <v>3561</v>
      </c>
      <c r="BQ889" s="34" t="s">
        <v>1044</v>
      </c>
      <c r="BR889" s="34" t="s">
        <v>1041</v>
      </c>
      <c r="BS889" s="34" t="s">
        <v>1041</v>
      </c>
      <c r="BT889" s="34" t="s">
        <v>1041</v>
      </c>
      <c r="BW889" s="34" t="s">
        <v>1041</v>
      </c>
      <c r="CQ889" s="34" t="s">
        <v>3642</v>
      </c>
      <c r="CR889" s="34" t="s">
        <v>3657</v>
      </c>
      <c r="CU889" s="34" t="s">
        <v>8582</v>
      </c>
      <c r="CV889" s="34" t="s">
        <v>7168</v>
      </c>
      <c r="CW889" s="34" t="s">
        <v>4226</v>
      </c>
      <c r="CX889" s="34" t="s">
        <v>4546</v>
      </c>
      <c r="CY889" s="34" t="s">
        <v>5449</v>
      </c>
      <c r="CZ889" s="34" t="s">
        <v>4560</v>
      </c>
      <c r="DA889" s="34" t="s">
        <v>4560</v>
      </c>
      <c r="DB889" s="34" t="s">
        <v>1046</v>
      </c>
      <c r="DC889" s="34" t="s">
        <v>5094</v>
      </c>
      <c r="DF889" s="34" t="s">
        <v>5992</v>
      </c>
    </row>
    <row r="890" spans="1:110">
      <c r="A890" s="34" t="s">
        <v>7167</v>
      </c>
      <c r="B890" s="34" t="s">
        <v>4609</v>
      </c>
      <c r="C890" s="34">
        <v>73</v>
      </c>
      <c r="D890" s="34" t="s">
        <v>442</v>
      </c>
      <c r="E890" s="34" t="s">
        <v>4170</v>
      </c>
      <c r="F890" s="34" t="s">
        <v>4881</v>
      </c>
      <c r="G890" s="34" t="s">
        <v>4170</v>
      </c>
      <c r="H890" s="34" t="s">
        <v>4881</v>
      </c>
      <c r="I890" s="34" t="s">
        <v>4170</v>
      </c>
      <c r="J890" s="34" t="s">
        <v>4170</v>
      </c>
      <c r="K890" s="34" t="s">
        <v>4170</v>
      </c>
      <c r="L890" s="34" t="s">
        <v>4170</v>
      </c>
      <c r="M890" s="34" t="s">
        <v>1041</v>
      </c>
      <c r="N890" s="34" t="s">
        <v>3155</v>
      </c>
      <c r="O890" s="34" t="s">
        <v>4881</v>
      </c>
      <c r="P890" s="34" t="s">
        <v>4170</v>
      </c>
      <c r="Q890" s="34" t="s">
        <v>4170</v>
      </c>
      <c r="R890" s="34" t="s">
        <v>4170</v>
      </c>
      <c r="S890" s="34" t="s">
        <v>4170</v>
      </c>
      <c r="T890" s="34" t="s">
        <v>4170</v>
      </c>
      <c r="U890" s="34" t="s">
        <v>4170</v>
      </c>
      <c r="V890" s="34" t="s">
        <v>4170</v>
      </c>
      <c r="W890" s="34" t="s">
        <v>4170</v>
      </c>
      <c r="X890" s="34" t="s">
        <v>4170</v>
      </c>
      <c r="Y890" s="34" t="s">
        <v>4170</v>
      </c>
      <c r="Z890" s="34" t="s">
        <v>4170</v>
      </c>
      <c r="AB890" s="34" t="s">
        <v>3187</v>
      </c>
      <c r="AD890" s="34" t="s">
        <v>3241</v>
      </c>
      <c r="AG890" s="34" t="s">
        <v>3312</v>
      </c>
      <c r="AH890" s="34" t="s">
        <v>1044</v>
      </c>
      <c r="AI890" s="34" t="s">
        <v>1044</v>
      </c>
      <c r="AJ890" s="34" t="s">
        <v>1044</v>
      </c>
      <c r="AK890" s="34" t="s">
        <v>1044</v>
      </c>
      <c r="AM890" s="34" t="s">
        <v>1044</v>
      </c>
      <c r="AN890" s="34" t="s">
        <v>3312</v>
      </c>
      <c r="AP890" s="34" t="s">
        <v>1044</v>
      </c>
      <c r="AY890" s="34" t="s">
        <v>3487</v>
      </c>
      <c r="BA890" s="34" t="s">
        <v>1044</v>
      </c>
      <c r="BB890" s="34" t="s">
        <v>8009</v>
      </c>
      <c r="BC890" s="34" t="s">
        <v>4881</v>
      </c>
      <c r="BD890" s="34" t="s">
        <v>4881</v>
      </c>
      <c r="BE890" s="34" t="s">
        <v>4881</v>
      </c>
      <c r="BF890" s="34" t="s">
        <v>4170</v>
      </c>
      <c r="BG890" s="34" t="s">
        <v>4170</v>
      </c>
      <c r="BH890" s="34" t="s">
        <v>4170</v>
      </c>
      <c r="BI890" s="34" t="s">
        <v>4170</v>
      </c>
      <c r="BJ890" s="34" t="s">
        <v>4170</v>
      </c>
      <c r="BK890" s="34" t="s">
        <v>3561</v>
      </c>
      <c r="BL890" s="34" t="s">
        <v>3561</v>
      </c>
      <c r="BM890" s="34" t="s">
        <v>3564</v>
      </c>
      <c r="BQ890" s="34" t="s">
        <v>3577</v>
      </c>
      <c r="BR890" s="34" t="s">
        <v>1041</v>
      </c>
      <c r="BS890" s="34" t="s">
        <v>1041</v>
      </c>
      <c r="BT890" s="34" t="s">
        <v>1041</v>
      </c>
      <c r="BW890" s="34" t="s">
        <v>1041</v>
      </c>
      <c r="CQ890" s="34" t="s">
        <v>3642</v>
      </c>
      <c r="CR890" s="34" t="s">
        <v>3657</v>
      </c>
      <c r="CU890" s="34" t="s">
        <v>8583</v>
      </c>
      <c r="CV890" s="34" t="s">
        <v>7168</v>
      </c>
      <c r="CW890" s="34" t="s">
        <v>4226</v>
      </c>
      <c r="CX890" s="34" t="s">
        <v>4546</v>
      </c>
      <c r="CY890" s="34" t="s">
        <v>5455</v>
      </c>
      <c r="DA890" s="34" t="s">
        <v>4560</v>
      </c>
      <c r="DB890" s="34" t="s">
        <v>1043</v>
      </c>
      <c r="DC890" s="34" t="s">
        <v>5094</v>
      </c>
      <c r="DF890" s="34" t="s">
        <v>5992</v>
      </c>
    </row>
    <row r="891" spans="1:110">
      <c r="A891" s="34" t="s">
        <v>7169</v>
      </c>
      <c r="B891" s="34" t="s">
        <v>4881</v>
      </c>
      <c r="C891" s="34">
        <v>46</v>
      </c>
      <c r="D891" s="34" t="s">
        <v>440</v>
      </c>
      <c r="E891" s="34" t="s">
        <v>4881</v>
      </c>
      <c r="F891" s="34" t="s">
        <v>4170</v>
      </c>
      <c r="G891" s="34" t="s">
        <v>4881</v>
      </c>
      <c r="H891" s="34" t="s">
        <v>4170</v>
      </c>
      <c r="I891" s="34" t="s">
        <v>4170</v>
      </c>
      <c r="J891" s="34" t="s">
        <v>4170</v>
      </c>
      <c r="K891" s="34" t="s">
        <v>4170</v>
      </c>
      <c r="L891" s="34" t="s">
        <v>4881</v>
      </c>
      <c r="M891" s="34" t="s">
        <v>1041</v>
      </c>
      <c r="N891" s="34" t="s">
        <v>3155</v>
      </c>
      <c r="O891" s="34" t="s">
        <v>4881</v>
      </c>
      <c r="P891" s="34" t="s">
        <v>4170</v>
      </c>
      <c r="Q891" s="34" t="s">
        <v>4170</v>
      </c>
      <c r="R891" s="34" t="s">
        <v>4170</v>
      </c>
      <c r="S891" s="34" t="s">
        <v>4170</v>
      </c>
      <c r="T891" s="34" t="s">
        <v>4170</v>
      </c>
      <c r="U891" s="34" t="s">
        <v>4170</v>
      </c>
      <c r="V891" s="34" t="s">
        <v>4170</v>
      </c>
      <c r="W891" s="34" t="s">
        <v>4170</v>
      </c>
      <c r="X891" s="34" t="s">
        <v>4170</v>
      </c>
      <c r="Y891" s="34" t="s">
        <v>4170</v>
      </c>
      <c r="Z891" s="34" t="s">
        <v>4170</v>
      </c>
      <c r="AB891" s="34" t="s">
        <v>3187</v>
      </c>
      <c r="AD891" s="34" t="s">
        <v>3244</v>
      </c>
      <c r="AG891" s="34" t="s">
        <v>3291</v>
      </c>
      <c r="AH891" s="34" t="s">
        <v>1041</v>
      </c>
      <c r="AI891" s="34" t="s">
        <v>1044</v>
      </c>
      <c r="AJ891" s="34" t="s">
        <v>1044</v>
      </c>
      <c r="AQ891" s="34" t="s">
        <v>3390</v>
      </c>
      <c r="AS891" s="34" t="s">
        <v>3409</v>
      </c>
      <c r="AU891" s="34" t="s">
        <v>3432</v>
      </c>
      <c r="AV891" s="34" t="s">
        <v>154</v>
      </c>
      <c r="AW891" s="34" t="s">
        <v>3452</v>
      </c>
      <c r="AX891" s="34" t="s">
        <v>3476</v>
      </c>
      <c r="AY891" s="34" t="s">
        <v>3253</v>
      </c>
      <c r="BB891" s="34" t="s">
        <v>3557</v>
      </c>
      <c r="BC891" s="34" t="s">
        <v>4170</v>
      </c>
      <c r="BD891" s="34" t="s">
        <v>4170</v>
      </c>
      <c r="BE891" s="34" t="s">
        <v>4170</v>
      </c>
      <c r="BF891" s="34" t="s">
        <v>4170</v>
      </c>
      <c r="BG891" s="34" t="s">
        <v>4170</v>
      </c>
      <c r="BH891" s="34" t="s">
        <v>4170</v>
      </c>
      <c r="BI891" s="34" t="s">
        <v>4881</v>
      </c>
      <c r="BJ891" s="34" t="s">
        <v>4170</v>
      </c>
      <c r="BR891" s="34" t="s">
        <v>1044</v>
      </c>
      <c r="BS891" s="34" t="s">
        <v>1044</v>
      </c>
      <c r="CR891" s="34" t="s">
        <v>3657</v>
      </c>
      <c r="CU891" s="34" t="s">
        <v>8584</v>
      </c>
      <c r="CV891" s="34" t="s">
        <v>7170</v>
      </c>
      <c r="CW891" s="34" t="s">
        <v>4226</v>
      </c>
      <c r="CX891" s="34" t="s">
        <v>4542</v>
      </c>
      <c r="CY891" s="34" t="s">
        <v>5447</v>
      </c>
      <c r="CZ891" s="34" t="s">
        <v>4556</v>
      </c>
      <c r="DA891" s="34" t="s">
        <v>4556</v>
      </c>
      <c r="DC891" s="34" t="s">
        <v>5096</v>
      </c>
      <c r="DF891" s="34" t="s">
        <v>5992</v>
      </c>
    </row>
    <row r="892" spans="1:110">
      <c r="A892" s="34" t="s">
        <v>7169</v>
      </c>
      <c r="B892" s="34" t="s">
        <v>4609</v>
      </c>
      <c r="C892" s="34">
        <v>10</v>
      </c>
      <c r="D892" s="34" t="s">
        <v>440</v>
      </c>
      <c r="E892" s="34" t="s">
        <v>4881</v>
      </c>
      <c r="F892" s="34" t="s">
        <v>4170</v>
      </c>
      <c r="G892" s="34" t="s">
        <v>4170</v>
      </c>
      <c r="H892" s="34" t="s">
        <v>4170</v>
      </c>
      <c r="I892" s="34" t="s">
        <v>4881</v>
      </c>
      <c r="J892" s="34" t="s">
        <v>4170</v>
      </c>
      <c r="K892" s="34" t="s">
        <v>4170</v>
      </c>
      <c r="L892" s="34" t="s">
        <v>4881</v>
      </c>
      <c r="N892" s="34" t="s">
        <v>3155</v>
      </c>
      <c r="O892" s="34" t="s">
        <v>4881</v>
      </c>
      <c r="P892" s="34" t="s">
        <v>4170</v>
      </c>
      <c r="Q892" s="34" t="s">
        <v>4170</v>
      </c>
      <c r="R892" s="34" t="s">
        <v>4170</v>
      </c>
      <c r="S892" s="34" t="s">
        <v>4170</v>
      </c>
      <c r="T892" s="34" t="s">
        <v>4170</v>
      </c>
      <c r="U892" s="34" t="s">
        <v>4170</v>
      </c>
      <c r="V892" s="34" t="s">
        <v>4170</v>
      </c>
      <c r="W892" s="34" t="s">
        <v>4170</v>
      </c>
      <c r="X892" s="34" t="s">
        <v>4170</v>
      </c>
      <c r="Y892" s="34" t="s">
        <v>4170</v>
      </c>
      <c r="Z892" s="34" t="s">
        <v>4170</v>
      </c>
      <c r="AB892" s="34" t="s">
        <v>3187</v>
      </c>
      <c r="AE892" s="34" t="s">
        <v>3262</v>
      </c>
      <c r="BB892" s="34" t="s">
        <v>3557</v>
      </c>
      <c r="BC892" s="34" t="s">
        <v>4170</v>
      </c>
      <c r="BD892" s="34" t="s">
        <v>4170</v>
      </c>
      <c r="BE892" s="34" t="s">
        <v>4170</v>
      </c>
      <c r="BF892" s="34" t="s">
        <v>4170</v>
      </c>
      <c r="BG892" s="34" t="s">
        <v>4170</v>
      </c>
      <c r="BH892" s="34" t="s">
        <v>4170</v>
      </c>
      <c r="BI892" s="34" t="s">
        <v>4881</v>
      </c>
      <c r="BJ892" s="34" t="s">
        <v>4170</v>
      </c>
      <c r="BR892" s="34" t="s">
        <v>1044</v>
      </c>
      <c r="BS892" s="34" t="s">
        <v>1044</v>
      </c>
      <c r="CR892" s="34" t="s">
        <v>3657</v>
      </c>
      <c r="CU892" s="34" t="s">
        <v>8585</v>
      </c>
      <c r="CV892" s="34" t="s">
        <v>7170</v>
      </c>
      <c r="CW892" s="34" t="s">
        <v>4226</v>
      </c>
      <c r="CX892" s="34" t="s">
        <v>4619</v>
      </c>
      <c r="CY892" s="34" t="s">
        <v>5448</v>
      </c>
      <c r="DC892" s="34" t="s">
        <v>5096</v>
      </c>
      <c r="DE892" s="34" t="s">
        <v>4649</v>
      </c>
      <c r="DF892" s="34" t="s">
        <v>5992</v>
      </c>
    </row>
    <row r="893" spans="1:110">
      <c r="A893" s="34" t="s">
        <v>7171</v>
      </c>
      <c r="B893" s="34" t="s">
        <v>4881</v>
      </c>
      <c r="C893" s="34">
        <v>39</v>
      </c>
      <c r="D893" s="34" t="s">
        <v>440</v>
      </c>
      <c r="E893" s="34" t="s">
        <v>4881</v>
      </c>
      <c r="F893" s="34" t="s">
        <v>4170</v>
      </c>
      <c r="G893" s="34" t="s">
        <v>4881</v>
      </c>
      <c r="H893" s="34" t="s">
        <v>4170</v>
      </c>
      <c r="I893" s="34" t="s">
        <v>4170</v>
      </c>
      <c r="J893" s="34" t="s">
        <v>4170</v>
      </c>
      <c r="K893" s="34" t="s">
        <v>4170</v>
      </c>
      <c r="L893" s="34" t="s">
        <v>4881</v>
      </c>
      <c r="M893" s="34" t="s">
        <v>1041</v>
      </c>
      <c r="N893" s="34" t="s">
        <v>3155</v>
      </c>
      <c r="O893" s="34" t="s">
        <v>4881</v>
      </c>
      <c r="P893" s="34" t="s">
        <v>4170</v>
      </c>
      <c r="Q893" s="34" t="s">
        <v>4170</v>
      </c>
      <c r="R893" s="34" t="s">
        <v>4170</v>
      </c>
      <c r="S893" s="34" t="s">
        <v>4170</v>
      </c>
      <c r="T893" s="34" t="s">
        <v>4170</v>
      </c>
      <c r="U893" s="34" t="s">
        <v>4170</v>
      </c>
      <c r="V893" s="34" t="s">
        <v>4170</v>
      </c>
      <c r="W893" s="34" t="s">
        <v>4170</v>
      </c>
      <c r="X893" s="34" t="s">
        <v>4170</v>
      </c>
      <c r="Y893" s="34" t="s">
        <v>4170</v>
      </c>
      <c r="Z893" s="34" t="s">
        <v>4170</v>
      </c>
      <c r="AB893" s="34" t="s">
        <v>3187</v>
      </c>
      <c r="AD893" s="34" t="s">
        <v>3238</v>
      </c>
      <c r="AG893" s="34" t="s">
        <v>3297</v>
      </c>
      <c r="AH893" s="34" t="s">
        <v>1044</v>
      </c>
      <c r="AI893" s="34" t="s">
        <v>1044</v>
      </c>
      <c r="AJ893" s="34" t="s">
        <v>1044</v>
      </c>
      <c r="AK893" s="34" t="s">
        <v>1041</v>
      </c>
      <c r="AL893" s="34" t="s">
        <v>3321</v>
      </c>
      <c r="AQ893" s="34" t="s">
        <v>3358</v>
      </c>
      <c r="AS893" s="34" t="s">
        <v>3426</v>
      </c>
      <c r="AU893" s="34" t="s">
        <v>3441</v>
      </c>
      <c r="AV893" s="34" t="s">
        <v>3449</v>
      </c>
      <c r="AW893" s="34" t="s">
        <v>3452</v>
      </c>
      <c r="AX893" s="34" t="s">
        <v>3470</v>
      </c>
      <c r="AY893" s="34" t="s">
        <v>3493</v>
      </c>
      <c r="BB893" s="34" t="s">
        <v>3557</v>
      </c>
      <c r="BC893" s="34" t="s">
        <v>4170</v>
      </c>
      <c r="BD893" s="34" t="s">
        <v>4170</v>
      </c>
      <c r="BE893" s="34" t="s">
        <v>4170</v>
      </c>
      <c r="BF893" s="34" t="s">
        <v>4170</v>
      </c>
      <c r="BG893" s="34" t="s">
        <v>4170</v>
      </c>
      <c r="BH893" s="34" t="s">
        <v>4170</v>
      </c>
      <c r="BI893" s="34" t="s">
        <v>4881</v>
      </c>
      <c r="BJ893" s="34" t="s">
        <v>4170</v>
      </c>
      <c r="BR893" s="34" t="s">
        <v>1044</v>
      </c>
      <c r="BS893" s="34" t="s">
        <v>1044</v>
      </c>
      <c r="CR893" s="34" t="s">
        <v>3657</v>
      </c>
      <c r="CU893" s="34" t="s">
        <v>8586</v>
      </c>
      <c r="CV893" s="34" t="s">
        <v>7172</v>
      </c>
      <c r="CW893" s="34" t="s">
        <v>4226</v>
      </c>
      <c r="CX893" s="34" t="s">
        <v>4542</v>
      </c>
      <c r="CY893" s="34" t="s">
        <v>5447</v>
      </c>
      <c r="CZ893" s="34" t="s">
        <v>4556</v>
      </c>
      <c r="DA893" s="34" t="s">
        <v>4556</v>
      </c>
      <c r="DC893" s="34" t="s">
        <v>5096</v>
      </c>
      <c r="DF893" s="34" t="s">
        <v>5992</v>
      </c>
    </row>
    <row r="894" spans="1:110">
      <c r="A894" s="34" t="s">
        <v>7171</v>
      </c>
      <c r="B894" s="34" t="s">
        <v>4609</v>
      </c>
      <c r="C894" s="34">
        <v>13</v>
      </c>
      <c r="D894" s="34" t="s">
        <v>442</v>
      </c>
      <c r="E894" s="34" t="s">
        <v>4170</v>
      </c>
      <c r="F894" s="34" t="s">
        <v>4881</v>
      </c>
      <c r="G894" s="34" t="s">
        <v>4170</v>
      </c>
      <c r="H894" s="34" t="s">
        <v>4170</v>
      </c>
      <c r="I894" s="34" t="s">
        <v>4170</v>
      </c>
      <c r="J894" s="34" t="s">
        <v>4881</v>
      </c>
      <c r="K894" s="34" t="s">
        <v>4170</v>
      </c>
      <c r="L894" s="34" t="s">
        <v>4170</v>
      </c>
      <c r="N894" s="34" t="s">
        <v>3155</v>
      </c>
      <c r="O894" s="34" t="s">
        <v>4881</v>
      </c>
      <c r="P894" s="34" t="s">
        <v>4170</v>
      </c>
      <c r="Q894" s="34" t="s">
        <v>4170</v>
      </c>
      <c r="R894" s="34" t="s">
        <v>4170</v>
      </c>
      <c r="S894" s="34" t="s">
        <v>4170</v>
      </c>
      <c r="T894" s="34" t="s">
        <v>4170</v>
      </c>
      <c r="U894" s="34" t="s">
        <v>4170</v>
      </c>
      <c r="V894" s="34" t="s">
        <v>4170</v>
      </c>
      <c r="W894" s="34" t="s">
        <v>4170</v>
      </c>
      <c r="X894" s="34" t="s">
        <v>4170</v>
      </c>
      <c r="Y894" s="34" t="s">
        <v>4170</v>
      </c>
      <c r="Z894" s="34" t="s">
        <v>4170</v>
      </c>
      <c r="AB894" s="34" t="s">
        <v>3187</v>
      </c>
      <c r="AE894" s="34" t="s">
        <v>3262</v>
      </c>
      <c r="BB894" s="34" t="s">
        <v>3557</v>
      </c>
      <c r="BC894" s="34" t="s">
        <v>4170</v>
      </c>
      <c r="BD894" s="34" t="s">
        <v>4170</v>
      </c>
      <c r="BE894" s="34" t="s">
        <v>4170</v>
      </c>
      <c r="BF894" s="34" t="s">
        <v>4170</v>
      </c>
      <c r="BG894" s="34" t="s">
        <v>4170</v>
      </c>
      <c r="BH894" s="34" t="s">
        <v>4170</v>
      </c>
      <c r="BI894" s="34" t="s">
        <v>4881</v>
      </c>
      <c r="BJ894" s="34" t="s">
        <v>4170</v>
      </c>
      <c r="BR894" s="34" t="s">
        <v>1044</v>
      </c>
      <c r="BS894" s="34" t="s">
        <v>1044</v>
      </c>
      <c r="CR894" s="34" t="s">
        <v>3657</v>
      </c>
      <c r="CU894" s="34" t="s">
        <v>8587</v>
      </c>
      <c r="CV894" s="34" t="s">
        <v>7172</v>
      </c>
      <c r="CW894" s="34" t="s">
        <v>4226</v>
      </c>
      <c r="CX894" s="34" t="s">
        <v>4611</v>
      </c>
      <c r="CY894" s="34" t="s">
        <v>5451</v>
      </c>
      <c r="DC894" s="34" t="s">
        <v>5096</v>
      </c>
      <c r="DE894" s="34" t="s">
        <v>4649</v>
      </c>
      <c r="DF894" s="34" t="s">
        <v>5992</v>
      </c>
    </row>
    <row r="895" spans="1:110">
      <c r="A895" s="34" t="s">
        <v>7173</v>
      </c>
      <c r="B895" s="34" t="s">
        <v>4881</v>
      </c>
      <c r="C895" s="34">
        <v>42</v>
      </c>
      <c r="D895" s="34" t="s">
        <v>442</v>
      </c>
      <c r="E895" s="34" t="s">
        <v>4170</v>
      </c>
      <c r="F895" s="34" t="s">
        <v>4881</v>
      </c>
      <c r="G895" s="34" t="s">
        <v>4170</v>
      </c>
      <c r="H895" s="34" t="s">
        <v>4881</v>
      </c>
      <c r="I895" s="34" t="s">
        <v>4170</v>
      </c>
      <c r="J895" s="34" t="s">
        <v>4170</v>
      </c>
      <c r="K895" s="34" t="s">
        <v>4170</v>
      </c>
      <c r="L895" s="34" t="s">
        <v>4170</v>
      </c>
      <c r="M895" s="34" t="s">
        <v>1041</v>
      </c>
      <c r="N895" s="34" t="s">
        <v>3155</v>
      </c>
      <c r="O895" s="34" t="s">
        <v>4881</v>
      </c>
      <c r="P895" s="34" t="s">
        <v>4170</v>
      </c>
      <c r="Q895" s="34" t="s">
        <v>4170</v>
      </c>
      <c r="R895" s="34" t="s">
        <v>4170</v>
      </c>
      <c r="S895" s="34" t="s">
        <v>4170</v>
      </c>
      <c r="T895" s="34" t="s">
        <v>4170</v>
      </c>
      <c r="U895" s="34" t="s">
        <v>4170</v>
      </c>
      <c r="V895" s="34" t="s">
        <v>4170</v>
      </c>
      <c r="W895" s="34" t="s">
        <v>4170</v>
      </c>
      <c r="X895" s="34" t="s">
        <v>4170</v>
      </c>
      <c r="Y895" s="34" t="s">
        <v>4170</v>
      </c>
      <c r="Z895" s="34" t="s">
        <v>4170</v>
      </c>
      <c r="AB895" s="34" t="s">
        <v>3199</v>
      </c>
      <c r="AD895" s="34" t="s">
        <v>3244</v>
      </c>
      <c r="AG895" s="34" t="s">
        <v>3291</v>
      </c>
      <c r="AH895" s="34" t="s">
        <v>1041</v>
      </c>
      <c r="AI895" s="34" t="s">
        <v>1044</v>
      </c>
      <c r="AJ895" s="34" t="s">
        <v>1044</v>
      </c>
      <c r="AQ895" s="34" t="s">
        <v>3384</v>
      </c>
      <c r="AS895" s="34" t="s">
        <v>3409</v>
      </c>
      <c r="AU895" s="34" t="s">
        <v>3435</v>
      </c>
      <c r="AV895" s="34" t="s">
        <v>154</v>
      </c>
      <c r="AW895" s="34" t="s">
        <v>3464</v>
      </c>
      <c r="AX895" s="34" t="s">
        <v>3476</v>
      </c>
      <c r="AY895" s="34" t="s">
        <v>3487</v>
      </c>
      <c r="BB895" s="34" t="s">
        <v>3557</v>
      </c>
      <c r="BC895" s="34" t="s">
        <v>4170</v>
      </c>
      <c r="BD895" s="34" t="s">
        <v>4170</v>
      </c>
      <c r="BE895" s="34" t="s">
        <v>4170</v>
      </c>
      <c r="BF895" s="34" t="s">
        <v>4170</v>
      </c>
      <c r="BG895" s="34" t="s">
        <v>4170</v>
      </c>
      <c r="BH895" s="34" t="s">
        <v>4170</v>
      </c>
      <c r="BI895" s="34" t="s">
        <v>4881</v>
      </c>
      <c r="BJ895" s="34" t="s">
        <v>4170</v>
      </c>
      <c r="BR895" s="34" t="s">
        <v>1044</v>
      </c>
      <c r="BS895" s="34" t="s">
        <v>1044</v>
      </c>
      <c r="CR895" s="34" t="s">
        <v>3660</v>
      </c>
      <c r="CU895" s="34" t="s">
        <v>8588</v>
      </c>
      <c r="CV895" s="34" t="s">
        <v>7174</v>
      </c>
      <c r="CW895" s="34" t="s">
        <v>4226</v>
      </c>
      <c r="CX895" s="34" t="s">
        <v>4542</v>
      </c>
      <c r="CY895" s="34" t="s">
        <v>5453</v>
      </c>
      <c r="CZ895" s="34" t="s">
        <v>4556</v>
      </c>
      <c r="DA895" s="34" t="s">
        <v>4556</v>
      </c>
      <c r="DC895" s="34" t="s">
        <v>5096</v>
      </c>
      <c r="DF895" s="34" t="s">
        <v>5992</v>
      </c>
    </row>
    <row r="896" spans="1:110">
      <c r="A896" s="34" t="s">
        <v>7173</v>
      </c>
      <c r="B896" s="34" t="s">
        <v>4609</v>
      </c>
      <c r="C896" s="34">
        <v>7</v>
      </c>
      <c r="D896" s="34" t="s">
        <v>442</v>
      </c>
      <c r="E896" s="34" t="s">
        <v>4170</v>
      </c>
      <c r="F896" s="34" t="s">
        <v>4881</v>
      </c>
      <c r="G896" s="34" t="s">
        <v>4170</v>
      </c>
      <c r="H896" s="34" t="s">
        <v>4170</v>
      </c>
      <c r="I896" s="34" t="s">
        <v>4170</v>
      </c>
      <c r="J896" s="34" t="s">
        <v>4881</v>
      </c>
      <c r="K896" s="34" t="s">
        <v>4170</v>
      </c>
      <c r="L896" s="34" t="s">
        <v>4170</v>
      </c>
      <c r="N896" s="34" t="s">
        <v>3155</v>
      </c>
      <c r="O896" s="34" t="s">
        <v>4881</v>
      </c>
      <c r="P896" s="34" t="s">
        <v>4170</v>
      </c>
      <c r="Q896" s="34" t="s">
        <v>4170</v>
      </c>
      <c r="R896" s="34" t="s">
        <v>4170</v>
      </c>
      <c r="S896" s="34" t="s">
        <v>4170</v>
      </c>
      <c r="T896" s="34" t="s">
        <v>4170</v>
      </c>
      <c r="U896" s="34" t="s">
        <v>4170</v>
      </c>
      <c r="V896" s="34" t="s">
        <v>4170</v>
      </c>
      <c r="W896" s="34" t="s">
        <v>4170</v>
      </c>
      <c r="X896" s="34" t="s">
        <v>4170</v>
      </c>
      <c r="Y896" s="34" t="s">
        <v>4170</v>
      </c>
      <c r="Z896" s="34" t="s">
        <v>4170</v>
      </c>
      <c r="AB896" s="34" t="s">
        <v>3187</v>
      </c>
      <c r="AE896" s="34" t="s">
        <v>3259</v>
      </c>
      <c r="BB896" s="34" t="s">
        <v>3557</v>
      </c>
      <c r="BC896" s="34" t="s">
        <v>4170</v>
      </c>
      <c r="BD896" s="34" t="s">
        <v>4170</v>
      </c>
      <c r="BE896" s="34" t="s">
        <v>4170</v>
      </c>
      <c r="BF896" s="34" t="s">
        <v>4170</v>
      </c>
      <c r="BG896" s="34" t="s">
        <v>4170</v>
      </c>
      <c r="BH896" s="34" t="s">
        <v>4170</v>
      </c>
      <c r="BI896" s="34" t="s">
        <v>4881</v>
      </c>
      <c r="BJ896" s="34" t="s">
        <v>4170</v>
      </c>
      <c r="BR896" s="34" t="s">
        <v>1044</v>
      </c>
      <c r="BS896" s="34" t="s">
        <v>1044</v>
      </c>
      <c r="CR896" s="34" t="s">
        <v>3657</v>
      </c>
      <c r="CU896" s="34" t="s">
        <v>8589</v>
      </c>
      <c r="CV896" s="34" t="s">
        <v>7174</v>
      </c>
      <c r="CW896" s="34" t="s">
        <v>4226</v>
      </c>
      <c r="CX896" s="34" t="s">
        <v>4619</v>
      </c>
      <c r="CY896" s="34" t="s">
        <v>5454</v>
      </c>
      <c r="DC896" s="34" t="s">
        <v>5096</v>
      </c>
      <c r="DE896" s="34" t="s">
        <v>4649</v>
      </c>
      <c r="DF896" s="34" t="s">
        <v>5992</v>
      </c>
    </row>
    <row r="897" spans="1:110">
      <c r="A897" s="34" t="s">
        <v>7173</v>
      </c>
      <c r="B897" s="34" t="s">
        <v>4848</v>
      </c>
      <c r="C897" s="34">
        <v>37</v>
      </c>
      <c r="D897" s="34" t="s">
        <v>440</v>
      </c>
      <c r="E897" s="34" t="s">
        <v>4881</v>
      </c>
      <c r="F897" s="34" t="s">
        <v>4170</v>
      </c>
      <c r="G897" s="34" t="s">
        <v>4881</v>
      </c>
      <c r="H897" s="34" t="s">
        <v>4170</v>
      </c>
      <c r="I897" s="34" t="s">
        <v>4170</v>
      </c>
      <c r="J897" s="34" t="s">
        <v>4170</v>
      </c>
      <c r="K897" s="34" t="s">
        <v>4170</v>
      </c>
      <c r="L897" s="34" t="s">
        <v>4881</v>
      </c>
      <c r="M897" s="34" t="s">
        <v>1041</v>
      </c>
      <c r="N897" s="34" t="s">
        <v>3155</v>
      </c>
      <c r="O897" s="34" t="s">
        <v>4881</v>
      </c>
      <c r="P897" s="34" t="s">
        <v>4170</v>
      </c>
      <c r="Q897" s="34" t="s">
        <v>4170</v>
      </c>
      <c r="R897" s="34" t="s">
        <v>4170</v>
      </c>
      <c r="S897" s="34" t="s">
        <v>4170</v>
      </c>
      <c r="T897" s="34" t="s">
        <v>4170</v>
      </c>
      <c r="U897" s="34" t="s">
        <v>4170</v>
      </c>
      <c r="V897" s="34" t="s">
        <v>4170</v>
      </c>
      <c r="W897" s="34" t="s">
        <v>4170</v>
      </c>
      <c r="X897" s="34" t="s">
        <v>4170</v>
      </c>
      <c r="Y897" s="34" t="s">
        <v>4170</v>
      </c>
      <c r="Z897" s="34" t="s">
        <v>4170</v>
      </c>
      <c r="AB897" s="34" t="s">
        <v>3187</v>
      </c>
      <c r="AD897" s="34" t="s">
        <v>3244</v>
      </c>
      <c r="AG897" s="34" t="s">
        <v>3309</v>
      </c>
      <c r="AH897" s="34" t="s">
        <v>1044</v>
      </c>
      <c r="AI897" s="34" t="s">
        <v>1044</v>
      </c>
      <c r="AJ897" s="34" t="s">
        <v>1044</v>
      </c>
      <c r="AK897" s="34" t="s">
        <v>1044</v>
      </c>
      <c r="AM897" s="34" t="s">
        <v>1044</v>
      </c>
      <c r="AN897" s="34" t="s">
        <v>3350</v>
      </c>
      <c r="AP897" s="34" t="s">
        <v>1041</v>
      </c>
      <c r="AY897" s="34" t="s">
        <v>3493</v>
      </c>
      <c r="BA897" s="34" t="s">
        <v>1044</v>
      </c>
      <c r="BB897" s="34" t="s">
        <v>3557</v>
      </c>
      <c r="BC897" s="34" t="s">
        <v>4170</v>
      </c>
      <c r="BD897" s="34" t="s">
        <v>4170</v>
      </c>
      <c r="BE897" s="34" t="s">
        <v>4170</v>
      </c>
      <c r="BF897" s="34" t="s">
        <v>4170</v>
      </c>
      <c r="BG897" s="34" t="s">
        <v>4170</v>
      </c>
      <c r="BH897" s="34" t="s">
        <v>4170</v>
      </c>
      <c r="BI897" s="34" t="s">
        <v>4881</v>
      </c>
      <c r="BJ897" s="34" t="s">
        <v>4170</v>
      </c>
      <c r="BR897" s="34" t="s">
        <v>1044</v>
      </c>
      <c r="BS897" s="34" t="s">
        <v>1044</v>
      </c>
      <c r="CR897" s="34" t="s">
        <v>3657</v>
      </c>
      <c r="CU897" s="34" t="s">
        <v>8590</v>
      </c>
      <c r="CV897" s="34" t="s">
        <v>7174</v>
      </c>
      <c r="CW897" s="34" t="s">
        <v>4226</v>
      </c>
      <c r="CX897" s="34" t="s">
        <v>4542</v>
      </c>
      <c r="CY897" s="34" t="s">
        <v>5447</v>
      </c>
      <c r="DA897" s="34" t="s">
        <v>4560</v>
      </c>
      <c r="DC897" s="34" t="s">
        <v>5096</v>
      </c>
      <c r="DF897" s="34" t="s">
        <v>5992</v>
      </c>
    </row>
    <row r="898" spans="1:110">
      <c r="A898" s="34" t="s">
        <v>7175</v>
      </c>
      <c r="B898" s="34" t="s">
        <v>4881</v>
      </c>
      <c r="C898" s="34">
        <v>34</v>
      </c>
      <c r="D898" s="34" t="s">
        <v>440</v>
      </c>
      <c r="E898" s="34" t="s">
        <v>4881</v>
      </c>
      <c r="F898" s="34" t="s">
        <v>4170</v>
      </c>
      <c r="G898" s="34" t="s">
        <v>4881</v>
      </c>
      <c r="H898" s="34" t="s">
        <v>4170</v>
      </c>
      <c r="I898" s="34" t="s">
        <v>4170</v>
      </c>
      <c r="J898" s="34" t="s">
        <v>4170</v>
      </c>
      <c r="K898" s="34" t="s">
        <v>4170</v>
      </c>
      <c r="L898" s="34" t="s">
        <v>4881</v>
      </c>
      <c r="M898" s="34" t="s">
        <v>1041</v>
      </c>
      <c r="N898" s="34" t="s">
        <v>3155</v>
      </c>
      <c r="O898" s="34" t="s">
        <v>4881</v>
      </c>
      <c r="P898" s="34" t="s">
        <v>4170</v>
      </c>
      <c r="Q898" s="34" t="s">
        <v>4170</v>
      </c>
      <c r="R898" s="34" t="s">
        <v>4170</v>
      </c>
      <c r="S898" s="34" t="s">
        <v>4170</v>
      </c>
      <c r="T898" s="34" t="s">
        <v>4170</v>
      </c>
      <c r="U898" s="34" t="s">
        <v>4170</v>
      </c>
      <c r="V898" s="34" t="s">
        <v>4170</v>
      </c>
      <c r="W898" s="34" t="s">
        <v>4170</v>
      </c>
      <c r="X898" s="34" t="s">
        <v>4170</v>
      </c>
      <c r="Y898" s="34" t="s">
        <v>4170</v>
      </c>
      <c r="Z898" s="34" t="s">
        <v>4170</v>
      </c>
      <c r="AB898" s="34" t="s">
        <v>3187</v>
      </c>
      <c r="AD898" s="34" t="s">
        <v>3241</v>
      </c>
      <c r="AG898" s="34" t="s">
        <v>3309</v>
      </c>
      <c r="AH898" s="34" t="s">
        <v>1044</v>
      </c>
      <c r="AI898" s="34" t="s">
        <v>1044</v>
      </c>
      <c r="AJ898" s="34" t="s">
        <v>1044</v>
      </c>
      <c r="AK898" s="34" t="s">
        <v>1044</v>
      </c>
      <c r="AM898" s="34" t="s">
        <v>1044</v>
      </c>
      <c r="AN898" s="34" t="s">
        <v>3335</v>
      </c>
      <c r="AP898" s="34" t="s">
        <v>1044</v>
      </c>
      <c r="AY898" s="34" t="s">
        <v>3487</v>
      </c>
      <c r="BA898" s="34" t="s">
        <v>1044</v>
      </c>
      <c r="BB898" s="34" t="s">
        <v>3557</v>
      </c>
      <c r="BC898" s="34" t="s">
        <v>4170</v>
      </c>
      <c r="BD898" s="34" t="s">
        <v>4170</v>
      </c>
      <c r="BE898" s="34" t="s">
        <v>4170</v>
      </c>
      <c r="BF898" s="34" t="s">
        <v>4170</v>
      </c>
      <c r="BG898" s="34" t="s">
        <v>4170</v>
      </c>
      <c r="BH898" s="34" t="s">
        <v>4170</v>
      </c>
      <c r="BI898" s="34" t="s">
        <v>4881</v>
      </c>
      <c r="BJ898" s="34" t="s">
        <v>4170</v>
      </c>
      <c r="BR898" s="34" t="s">
        <v>1044</v>
      </c>
      <c r="BS898" s="34" t="s">
        <v>1044</v>
      </c>
      <c r="CR898" s="34" t="s">
        <v>3657</v>
      </c>
      <c r="CU898" s="34" t="s">
        <v>8591</v>
      </c>
      <c r="CV898" s="34" t="s">
        <v>7176</v>
      </c>
      <c r="CW898" s="34" t="s">
        <v>4226</v>
      </c>
      <c r="CX898" s="34" t="s">
        <v>4539</v>
      </c>
      <c r="CY898" s="34" t="s">
        <v>5446</v>
      </c>
      <c r="CZ898" s="34" t="s">
        <v>4560</v>
      </c>
      <c r="DA898" s="34" t="s">
        <v>4560</v>
      </c>
      <c r="DC898" s="34" t="s">
        <v>5096</v>
      </c>
      <c r="DF898" s="34" t="s">
        <v>5992</v>
      </c>
    </row>
    <row r="899" spans="1:110">
      <c r="A899" s="34" t="s">
        <v>7175</v>
      </c>
      <c r="B899" s="34" t="s">
        <v>4609</v>
      </c>
      <c r="C899" s="34">
        <v>2</v>
      </c>
      <c r="D899" s="34" t="s">
        <v>442</v>
      </c>
      <c r="E899" s="34" t="s">
        <v>4170</v>
      </c>
      <c r="F899" s="34" t="s">
        <v>4881</v>
      </c>
      <c r="G899" s="34" t="s">
        <v>4170</v>
      </c>
      <c r="H899" s="34" t="s">
        <v>4170</v>
      </c>
      <c r="I899" s="34" t="s">
        <v>4170</v>
      </c>
      <c r="J899" s="34" t="s">
        <v>4881</v>
      </c>
      <c r="K899" s="34" t="s">
        <v>4170</v>
      </c>
      <c r="L899" s="34" t="s">
        <v>4170</v>
      </c>
      <c r="N899" s="34" t="s">
        <v>3155</v>
      </c>
      <c r="O899" s="34" t="s">
        <v>4881</v>
      </c>
      <c r="P899" s="34" t="s">
        <v>4170</v>
      </c>
      <c r="Q899" s="34" t="s">
        <v>4170</v>
      </c>
      <c r="R899" s="34" t="s">
        <v>4170</v>
      </c>
      <c r="S899" s="34" t="s">
        <v>4170</v>
      </c>
      <c r="T899" s="34" t="s">
        <v>4170</v>
      </c>
      <c r="U899" s="34" t="s">
        <v>4170</v>
      </c>
      <c r="V899" s="34" t="s">
        <v>4170</v>
      </c>
      <c r="W899" s="34" t="s">
        <v>4170</v>
      </c>
      <c r="X899" s="34" t="s">
        <v>4170</v>
      </c>
      <c r="Y899" s="34" t="s">
        <v>4170</v>
      </c>
      <c r="Z899" s="34" t="s">
        <v>4170</v>
      </c>
      <c r="AB899" s="34" t="s">
        <v>3187</v>
      </c>
      <c r="BR899" s="34" t="s">
        <v>1044</v>
      </c>
      <c r="BS899" s="34" t="s">
        <v>1044</v>
      </c>
      <c r="CR899" s="34" t="s">
        <v>3657</v>
      </c>
      <c r="CU899" s="34" t="s">
        <v>8592</v>
      </c>
      <c r="CV899" s="34" t="s">
        <v>7176</v>
      </c>
      <c r="CW899" s="34" t="s">
        <v>4226</v>
      </c>
      <c r="CX899" s="34" t="s">
        <v>4608</v>
      </c>
      <c r="CY899" s="34" t="s">
        <v>5450</v>
      </c>
      <c r="DF899" s="34" t="s">
        <v>5992</v>
      </c>
    </row>
    <row r="900" spans="1:110">
      <c r="A900" s="34" t="s">
        <v>7175</v>
      </c>
      <c r="B900" s="34" t="s">
        <v>4848</v>
      </c>
      <c r="C900" s="34">
        <v>36</v>
      </c>
      <c r="D900" s="34" t="s">
        <v>442</v>
      </c>
      <c r="E900" s="34" t="s">
        <v>4170</v>
      </c>
      <c r="F900" s="34" t="s">
        <v>4881</v>
      </c>
      <c r="G900" s="34" t="s">
        <v>4170</v>
      </c>
      <c r="H900" s="34" t="s">
        <v>4881</v>
      </c>
      <c r="I900" s="34" t="s">
        <v>4170</v>
      </c>
      <c r="J900" s="34" t="s">
        <v>4170</v>
      </c>
      <c r="K900" s="34" t="s">
        <v>4170</v>
      </c>
      <c r="L900" s="34" t="s">
        <v>4170</v>
      </c>
      <c r="M900" s="34" t="s">
        <v>1041</v>
      </c>
      <c r="N900" s="34" t="s">
        <v>3170</v>
      </c>
      <c r="O900" s="34" t="s">
        <v>4170</v>
      </c>
      <c r="P900" s="34" t="s">
        <v>4170</v>
      </c>
      <c r="Q900" s="34" t="s">
        <v>4170</v>
      </c>
      <c r="R900" s="34" t="s">
        <v>4170</v>
      </c>
      <c r="S900" s="34" t="s">
        <v>4170</v>
      </c>
      <c r="T900" s="34" t="s">
        <v>4881</v>
      </c>
      <c r="U900" s="34" t="s">
        <v>4170</v>
      </c>
      <c r="V900" s="34" t="s">
        <v>4170</v>
      </c>
      <c r="W900" s="34" t="s">
        <v>4170</v>
      </c>
      <c r="X900" s="34" t="s">
        <v>4170</v>
      </c>
      <c r="Y900" s="34" t="s">
        <v>4170</v>
      </c>
      <c r="Z900" s="34" t="s">
        <v>4170</v>
      </c>
      <c r="AB900" s="34" t="s">
        <v>3217</v>
      </c>
      <c r="AD900" s="34" t="s">
        <v>3238</v>
      </c>
      <c r="AG900" s="34" t="s">
        <v>3291</v>
      </c>
      <c r="AH900" s="34" t="s">
        <v>1041</v>
      </c>
      <c r="AI900" s="34" t="s">
        <v>1044</v>
      </c>
      <c r="AJ900" s="34" t="s">
        <v>1044</v>
      </c>
      <c r="AQ900" s="34" t="s">
        <v>3369</v>
      </c>
      <c r="AS900" s="34" t="s">
        <v>3420</v>
      </c>
      <c r="AU900" s="34" t="s">
        <v>3441</v>
      </c>
      <c r="AV900" s="34" t="s">
        <v>154</v>
      </c>
      <c r="AW900" s="34" t="s">
        <v>3452</v>
      </c>
      <c r="AX900" s="34" t="s">
        <v>3476</v>
      </c>
      <c r="AY900" s="34" t="s">
        <v>3253</v>
      </c>
      <c r="BB900" s="34" t="s">
        <v>3557</v>
      </c>
      <c r="BC900" s="34" t="s">
        <v>4170</v>
      </c>
      <c r="BD900" s="34" t="s">
        <v>4170</v>
      </c>
      <c r="BE900" s="34" t="s">
        <v>4170</v>
      </c>
      <c r="BF900" s="34" t="s">
        <v>4170</v>
      </c>
      <c r="BG900" s="34" t="s">
        <v>4170</v>
      </c>
      <c r="BH900" s="34" t="s">
        <v>4170</v>
      </c>
      <c r="BI900" s="34" t="s">
        <v>4881</v>
      </c>
      <c r="BJ900" s="34" t="s">
        <v>4170</v>
      </c>
      <c r="BR900" s="34" t="s">
        <v>1044</v>
      </c>
      <c r="BS900" s="34" t="s">
        <v>1044</v>
      </c>
      <c r="CR900" s="34" t="s">
        <v>1044</v>
      </c>
      <c r="CS900" s="34" t="s">
        <v>3666</v>
      </c>
      <c r="CU900" s="34" t="s">
        <v>8593</v>
      </c>
      <c r="CV900" s="34" t="s">
        <v>7176</v>
      </c>
      <c r="CW900" s="34" t="s">
        <v>4226</v>
      </c>
      <c r="CX900" s="34" t="s">
        <v>4542</v>
      </c>
      <c r="CY900" s="34" t="s">
        <v>5453</v>
      </c>
      <c r="DA900" s="34" t="s">
        <v>4556</v>
      </c>
      <c r="DC900" s="34" t="s">
        <v>5096</v>
      </c>
      <c r="DF900" s="34" t="s">
        <v>5992</v>
      </c>
    </row>
    <row r="901" spans="1:110">
      <c r="A901" s="34" t="s">
        <v>7177</v>
      </c>
      <c r="B901" s="34" t="s">
        <v>4881</v>
      </c>
      <c r="C901" s="34">
        <v>46</v>
      </c>
      <c r="D901" s="34" t="s">
        <v>440</v>
      </c>
      <c r="E901" s="34" t="s">
        <v>4881</v>
      </c>
      <c r="F901" s="34" t="s">
        <v>4170</v>
      </c>
      <c r="G901" s="34" t="s">
        <v>4881</v>
      </c>
      <c r="H901" s="34" t="s">
        <v>4170</v>
      </c>
      <c r="I901" s="34" t="s">
        <v>4170</v>
      </c>
      <c r="J901" s="34" t="s">
        <v>4170</v>
      </c>
      <c r="K901" s="34" t="s">
        <v>4170</v>
      </c>
      <c r="L901" s="34" t="s">
        <v>4881</v>
      </c>
      <c r="M901" s="34" t="s">
        <v>1041</v>
      </c>
      <c r="N901" s="34" t="s">
        <v>3155</v>
      </c>
      <c r="O901" s="34" t="s">
        <v>4881</v>
      </c>
      <c r="P901" s="34" t="s">
        <v>4170</v>
      </c>
      <c r="Q901" s="34" t="s">
        <v>4170</v>
      </c>
      <c r="R901" s="34" t="s">
        <v>4170</v>
      </c>
      <c r="S901" s="34" t="s">
        <v>4170</v>
      </c>
      <c r="T901" s="34" t="s">
        <v>4170</v>
      </c>
      <c r="U901" s="34" t="s">
        <v>4170</v>
      </c>
      <c r="V901" s="34" t="s">
        <v>4170</v>
      </c>
      <c r="W901" s="34" t="s">
        <v>4170</v>
      </c>
      <c r="X901" s="34" t="s">
        <v>4170</v>
      </c>
      <c r="Y901" s="34" t="s">
        <v>4170</v>
      </c>
      <c r="Z901" s="34" t="s">
        <v>4170</v>
      </c>
      <c r="AB901" s="34" t="s">
        <v>3187</v>
      </c>
      <c r="AD901" s="34" t="s">
        <v>3244</v>
      </c>
      <c r="AG901" s="34" t="s">
        <v>3309</v>
      </c>
      <c r="AH901" s="34" t="s">
        <v>1044</v>
      </c>
      <c r="AI901" s="34" t="s">
        <v>1044</v>
      </c>
      <c r="AJ901" s="34" t="s">
        <v>1044</v>
      </c>
      <c r="AK901" s="34" t="s">
        <v>1044</v>
      </c>
      <c r="AM901" s="34" t="s">
        <v>1044</v>
      </c>
      <c r="AN901" s="34" t="s">
        <v>3335</v>
      </c>
      <c r="AP901" s="34" t="s">
        <v>1041</v>
      </c>
      <c r="AY901" s="34" t="s">
        <v>3505</v>
      </c>
      <c r="BA901" s="34" t="s">
        <v>1044</v>
      </c>
      <c r="BB901" s="34" t="s">
        <v>3557</v>
      </c>
      <c r="BC901" s="34" t="s">
        <v>4170</v>
      </c>
      <c r="BD901" s="34" t="s">
        <v>4170</v>
      </c>
      <c r="BE901" s="34" t="s">
        <v>4170</v>
      </c>
      <c r="BF901" s="34" t="s">
        <v>4170</v>
      </c>
      <c r="BG901" s="34" t="s">
        <v>4170</v>
      </c>
      <c r="BH901" s="34" t="s">
        <v>4170</v>
      </c>
      <c r="BI901" s="34" t="s">
        <v>4881</v>
      </c>
      <c r="BJ901" s="34" t="s">
        <v>4170</v>
      </c>
      <c r="BR901" s="34" t="s">
        <v>1044</v>
      </c>
      <c r="BS901" s="34" t="s">
        <v>1044</v>
      </c>
      <c r="CR901" s="34" t="s">
        <v>3657</v>
      </c>
      <c r="CU901" s="34" t="s">
        <v>8594</v>
      </c>
      <c r="CV901" s="34" t="s">
        <v>7178</v>
      </c>
      <c r="CW901" s="34" t="s">
        <v>4226</v>
      </c>
      <c r="CX901" s="34" t="s">
        <v>4542</v>
      </c>
      <c r="CY901" s="34" t="s">
        <v>5447</v>
      </c>
      <c r="CZ901" s="34" t="s">
        <v>4560</v>
      </c>
      <c r="DA901" s="34" t="s">
        <v>4560</v>
      </c>
      <c r="DC901" s="34" t="s">
        <v>5096</v>
      </c>
      <c r="DF901" s="34" t="s">
        <v>5993</v>
      </c>
    </row>
    <row r="902" spans="1:110">
      <c r="A902" s="34" t="s">
        <v>7177</v>
      </c>
      <c r="B902" s="34" t="s">
        <v>4609</v>
      </c>
      <c r="C902" s="34">
        <v>46</v>
      </c>
      <c r="D902" s="34" t="s">
        <v>442</v>
      </c>
      <c r="E902" s="34" t="s">
        <v>4170</v>
      </c>
      <c r="F902" s="34" t="s">
        <v>4881</v>
      </c>
      <c r="G902" s="34" t="s">
        <v>4170</v>
      </c>
      <c r="H902" s="34" t="s">
        <v>4881</v>
      </c>
      <c r="I902" s="34" t="s">
        <v>4170</v>
      </c>
      <c r="J902" s="34" t="s">
        <v>4170</v>
      </c>
      <c r="K902" s="34" t="s">
        <v>4170</v>
      </c>
      <c r="L902" s="34" t="s">
        <v>4170</v>
      </c>
      <c r="M902" s="34" t="s">
        <v>1041</v>
      </c>
      <c r="N902" s="34" t="s">
        <v>3155</v>
      </c>
      <c r="O902" s="34" t="s">
        <v>4881</v>
      </c>
      <c r="P902" s="34" t="s">
        <v>4170</v>
      </c>
      <c r="Q902" s="34" t="s">
        <v>4170</v>
      </c>
      <c r="R902" s="34" t="s">
        <v>4170</v>
      </c>
      <c r="S902" s="34" t="s">
        <v>4170</v>
      </c>
      <c r="T902" s="34" t="s">
        <v>4170</v>
      </c>
      <c r="U902" s="34" t="s">
        <v>4170</v>
      </c>
      <c r="V902" s="34" t="s">
        <v>4170</v>
      </c>
      <c r="W902" s="34" t="s">
        <v>4170</v>
      </c>
      <c r="X902" s="34" t="s">
        <v>4170</v>
      </c>
      <c r="Y902" s="34" t="s">
        <v>4170</v>
      </c>
      <c r="Z902" s="34" t="s">
        <v>4170</v>
      </c>
      <c r="AB902" s="34" t="s">
        <v>3202</v>
      </c>
      <c r="AD902" s="34" t="s">
        <v>3244</v>
      </c>
      <c r="AG902" s="34" t="s">
        <v>3291</v>
      </c>
      <c r="AH902" s="34" t="s">
        <v>1041</v>
      </c>
      <c r="AI902" s="34" t="s">
        <v>1044</v>
      </c>
      <c r="AJ902" s="34" t="s">
        <v>1044</v>
      </c>
      <c r="AQ902" s="34" t="s">
        <v>3384</v>
      </c>
      <c r="AS902" s="34" t="s">
        <v>3409</v>
      </c>
      <c r="AU902" s="34" t="s">
        <v>3432</v>
      </c>
      <c r="AV902" s="34" t="s">
        <v>154</v>
      </c>
      <c r="AW902" s="34" t="s">
        <v>3452</v>
      </c>
      <c r="AX902" s="34" t="s">
        <v>3476</v>
      </c>
      <c r="AY902" s="34" t="s">
        <v>3487</v>
      </c>
      <c r="BB902" s="34" t="s">
        <v>3539</v>
      </c>
      <c r="BC902" s="34" t="s">
        <v>4881</v>
      </c>
      <c r="BD902" s="34" t="s">
        <v>4170</v>
      </c>
      <c r="BE902" s="34" t="s">
        <v>4170</v>
      </c>
      <c r="BF902" s="34" t="s">
        <v>4170</v>
      </c>
      <c r="BG902" s="34" t="s">
        <v>4170</v>
      </c>
      <c r="BH902" s="34" t="s">
        <v>4170</v>
      </c>
      <c r="BI902" s="34" t="s">
        <v>4170</v>
      </c>
      <c r="BJ902" s="34" t="s">
        <v>4170</v>
      </c>
      <c r="BK902" s="34" t="s">
        <v>3561</v>
      </c>
      <c r="BQ902" s="34" t="s">
        <v>1044</v>
      </c>
      <c r="BR902" s="34" t="s">
        <v>1041</v>
      </c>
      <c r="BS902" s="34" t="s">
        <v>1041</v>
      </c>
      <c r="BT902" s="34" t="s">
        <v>1041</v>
      </c>
      <c r="BW902" s="34" t="s">
        <v>1041</v>
      </c>
      <c r="CQ902" s="34" t="s">
        <v>3645</v>
      </c>
      <c r="CR902" s="34" t="s">
        <v>3654</v>
      </c>
      <c r="CU902" s="34" t="s">
        <v>8595</v>
      </c>
      <c r="CV902" s="34" t="s">
        <v>7178</v>
      </c>
      <c r="CW902" s="34" t="s">
        <v>4226</v>
      </c>
      <c r="CX902" s="34" t="s">
        <v>4542</v>
      </c>
      <c r="CY902" s="34" t="s">
        <v>5453</v>
      </c>
      <c r="DA902" s="34" t="s">
        <v>4556</v>
      </c>
      <c r="DB902" s="34" t="s">
        <v>1046</v>
      </c>
      <c r="DC902" s="34" t="s">
        <v>5096</v>
      </c>
      <c r="DF902" s="34" t="s">
        <v>5993</v>
      </c>
    </row>
    <row r="903" spans="1:110">
      <c r="A903" s="34" t="s">
        <v>7177</v>
      </c>
      <c r="B903" s="34" t="s">
        <v>4848</v>
      </c>
      <c r="C903" s="34">
        <v>78</v>
      </c>
      <c r="D903" s="34" t="s">
        <v>442</v>
      </c>
      <c r="E903" s="34" t="s">
        <v>4170</v>
      </c>
      <c r="F903" s="34" t="s">
        <v>4881</v>
      </c>
      <c r="G903" s="34" t="s">
        <v>4170</v>
      </c>
      <c r="H903" s="34" t="s">
        <v>4881</v>
      </c>
      <c r="I903" s="34" t="s">
        <v>4170</v>
      </c>
      <c r="J903" s="34" t="s">
        <v>4170</v>
      </c>
      <c r="K903" s="34" t="s">
        <v>4170</v>
      </c>
      <c r="L903" s="34" t="s">
        <v>4170</v>
      </c>
      <c r="M903" s="34" t="s">
        <v>1044</v>
      </c>
      <c r="N903" s="34" t="s">
        <v>3155</v>
      </c>
      <c r="O903" s="34" t="s">
        <v>4881</v>
      </c>
      <c r="P903" s="34" t="s">
        <v>4170</v>
      </c>
      <c r="Q903" s="34" t="s">
        <v>4170</v>
      </c>
      <c r="R903" s="34" t="s">
        <v>4170</v>
      </c>
      <c r="S903" s="34" t="s">
        <v>4170</v>
      </c>
      <c r="T903" s="34" t="s">
        <v>4170</v>
      </c>
      <c r="U903" s="34" t="s">
        <v>4170</v>
      </c>
      <c r="V903" s="34" t="s">
        <v>4170</v>
      </c>
      <c r="W903" s="34" t="s">
        <v>4170</v>
      </c>
      <c r="X903" s="34" t="s">
        <v>4170</v>
      </c>
      <c r="Y903" s="34" t="s">
        <v>4170</v>
      </c>
      <c r="Z903" s="34" t="s">
        <v>4170</v>
      </c>
      <c r="AB903" s="34" t="s">
        <v>3187</v>
      </c>
      <c r="AD903" s="34" t="s">
        <v>3244</v>
      </c>
      <c r="AG903" s="34" t="s">
        <v>3312</v>
      </c>
      <c r="AH903" s="34" t="s">
        <v>1044</v>
      </c>
      <c r="AI903" s="34" t="s">
        <v>1044</v>
      </c>
      <c r="AJ903" s="34" t="s">
        <v>1044</v>
      </c>
      <c r="AK903" s="34" t="s">
        <v>1044</v>
      </c>
      <c r="AM903" s="34" t="s">
        <v>1044</v>
      </c>
      <c r="AN903" s="34" t="s">
        <v>3312</v>
      </c>
      <c r="AP903" s="34" t="s">
        <v>1044</v>
      </c>
      <c r="AY903" s="34" t="s">
        <v>3487</v>
      </c>
      <c r="BA903" s="34" t="s">
        <v>1044</v>
      </c>
      <c r="BB903" s="34" t="s">
        <v>3557</v>
      </c>
      <c r="BC903" s="34" t="s">
        <v>4170</v>
      </c>
      <c r="BD903" s="34" t="s">
        <v>4170</v>
      </c>
      <c r="BE903" s="34" t="s">
        <v>4170</v>
      </c>
      <c r="BF903" s="34" t="s">
        <v>4170</v>
      </c>
      <c r="BG903" s="34" t="s">
        <v>4170</v>
      </c>
      <c r="BH903" s="34" t="s">
        <v>4170</v>
      </c>
      <c r="BI903" s="34" t="s">
        <v>4881</v>
      </c>
      <c r="BJ903" s="34" t="s">
        <v>4170</v>
      </c>
      <c r="BR903" s="34" t="s">
        <v>1041</v>
      </c>
      <c r="BS903" s="34" t="s">
        <v>1044</v>
      </c>
      <c r="CR903" s="34" t="s">
        <v>3657</v>
      </c>
      <c r="CU903" s="34" t="s">
        <v>8596</v>
      </c>
      <c r="CV903" s="34" t="s">
        <v>7178</v>
      </c>
      <c r="CW903" s="34" t="s">
        <v>4226</v>
      </c>
      <c r="CX903" s="34" t="s">
        <v>4546</v>
      </c>
      <c r="CY903" s="34" t="s">
        <v>5455</v>
      </c>
      <c r="DA903" s="34" t="s">
        <v>4560</v>
      </c>
      <c r="DC903" s="34" t="s">
        <v>5096</v>
      </c>
      <c r="DF903" s="34" t="s">
        <v>5993</v>
      </c>
    </row>
    <row r="904" spans="1:110">
      <c r="A904" s="34" t="s">
        <v>7179</v>
      </c>
      <c r="B904" s="34" t="s">
        <v>4881</v>
      </c>
      <c r="C904" s="34">
        <v>19</v>
      </c>
      <c r="D904" s="34" t="s">
        <v>440</v>
      </c>
      <c r="E904" s="34" t="s">
        <v>4881</v>
      </c>
      <c r="F904" s="34" t="s">
        <v>4170</v>
      </c>
      <c r="G904" s="34" t="s">
        <v>4881</v>
      </c>
      <c r="H904" s="34" t="s">
        <v>4170</v>
      </c>
      <c r="I904" s="34" t="s">
        <v>4170</v>
      </c>
      <c r="J904" s="34" t="s">
        <v>4170</v>
      </c>
      <c r="K904" s="34" t="s">
        <v>4170</v>
      </c>
      <c r="L904" s="34" t="s">
        <v>4881</v>
      </c>
      <c r="M904" s="34" t="s">
        <v>1041</v>
      </c>
      <c r="N904" s="34" t="s">
        <v>3155</v>
      </c>
      <c r="O904" s="34" t="s">
        <v>4881</v>
      </c>
      <c r="P904" s="34" t="s">
        <v>4170</v>
      </c>
      <c r="Q904" s="34" t="s">
        <v>4170</v>
      </c>
      <c r="R904" s="34" t="s">
        <v>4170</v>
      </c>
      <c r="S904" s="34" t="s">
        <v>4170</v>
      </c>
      <c r="T904" s="34" t="s">
        <v>4170</v>
      </c>
      <c r="U904" s="34" t="s">
        <v>4170</v>
      </c>
      <c r="V904" s="34" t="s">
        <v>4170</v>
      </c>
      <c r="W904" s="34" t="s">
        <v>4170</v>
      </c>
      <c r="X904" s="34" t="s">
        <v>4170</v>
      </c>
      <c r="Y904" s="34" t="s">
        <v>4170</v>
      </c>
      <c r="Z904" s="34" t="s">
        <v>4170</v>
      </c>
      <c r="AB904" s="34" t="s">
        <v>3187</v>
      </c>
      <c r="AD904" s="34" t="s">
        <v>3238</v>
      </c>
      <c r="AE904" s="34" t="s">
        <v>3253</v>
      </c>
      <c r="AG904" s="34" t="s">
        <v>3309</v>
      </c>
      <c r="AH904" s="34" t="s">
        <v>1044</v>
      </c>
      <c r="AI904" s="34" t="s">
        <v>1044</v>
      </c>
      <c r="AJ904" s="34" t="s">
        <v>1044</v>
      </c>
      <c r="AK904" s="34" t="s">
        <v>1044</v>
      </c>
      <c r="AM904" s="34" t="s">
        <v>1044</v>
      </c>
      <c r="AN904" s="34" t="s">
        <v>3335</v>
      </c>
      <c r="AP904" s="34" t="s">
        <v>1044</v>
      </c>
      <c r="AY904" s="34" t="s">
        <v>3529</v>
      </c>
      <c r="BA904" s="34" t="s">
        <v>1044</v>
      </c>
      <c r="BB904" s="34" t="s">
        <v>3557</v>
      </c>
      <c r="BC904" s="34" t="s">
        <v>4170</v>
      </c>
      <c r="BD904" s="34" t="s">
        <v>4170</v>
      </c>
      <c r="BE904" s="34" t="s">
        <v>4170</v>
      </c>
      <c r="BF904" s="34" t="s">
        <v>4170</v>
      </c>
      <c r="BG904" s="34" t="s">
        <v>4170</v>
      </c>
      <c r="BH904" s="34" t="s">
        <v>4170</v>
      </c>
      <c r="BI904" s="34" t="s">
        <v>4881</v>
      </c>
      <c r="BJ904" s="34" t="s">
        <v>4170</v>
      </c>
      <c r="BR904" s="34" t="s">
        <v>1044</v>
      </c>
      <c r="BS904" s="34" t="s">
        <v>1044</v>
      </c>
      <c r="CR904" s="34" t="s">
        <v>3657</v>
      </c>
      <c r="CU904" s="34" t="s">
        <v>8597</v>
      </c>
      <c r="CV904" s="34" t="s">
        <v>7181</v>
      </c>
      <c r="CW904" s="34" t="s">
        <v>4226</v>
      </c>
      <c r="CX904" s="34" t="s">
        <v>4539</v>
      </c>
      <c r="CY904" s="34" t="s">
        <v>5446</v>
      </c>
      <c r="CZ904" s="34" t="s">
        <v>4560</v>
      </c>
      <c r="DA904" s="34" t="s">
        <v>4560</v>
      </c>
      <c r="DC904" s="34" t="s">
        <v>5096</v>
      </c>
      <c r="DD904" s="34" t="s">
        <v>6186</v>
      </c>
      <c r="DF904" s="34" t="s">
        <v>5992</v>
      </c>
    </row>
    <row r="905" spans="1:110">
      <c r="A905" s="34" t="s">
        <v>7179</v>
      </c>
      <c r="B905" s="34" t="s">
        <v>4609</v>
      </c>
      <c r="C905" s="34">
        <v>0</v>
      </c>
      <c r="D905" s="34" t="s">
        <v>442</v>
      </c>
      <c r="E905" s="34" t="s">
        <v>4170</v>
      </c>
      <c r="F905" s="34" t="s">
        <v>4881</v>
      </c>
      <c r="G905" s="34" t="s">
        <v>4170</v>
      </c>
      <c r="H905" s="34" t="s">
        <v>4170</v>
      </c>
      <c r="I905" s="34" t="s">
        <v>4170</v>
      </c>
      <c r="J905" s="34" t="s">
        <v>4881</v>
      </c>
      <c r="K905" s="34" t="s">
        <v>4170</v>
      </c>
      <c r="L905" s="34" t="s">
        <v>4170</v>
      </c>
      <c r="N905" s="34" t="s">
        <v>452</v>
      </c>
      <c r="O905" s="34" t="s">
        <v>4170</v>
      </c>
      <c r="P905" s="34" t="s">
        <v>4170</v>
      </c>
      <c r="Q905" s="34" t="s">
        <v>4170</v>
      </c>
      <c r="R905" s="34" t="s">
        <v>4170</v>
      </c>
      <c r="S905" s="34" t="s">
        <v>4170</v>
      </c>
      <c r="T905" s="34" t="s">
        <v>4170</v>
      </c>
      <c r="U905" s="34" t="s">
        <v>4170</v>
      </c>
      <c r="V905" s="34" t="s">
        <v>4170</v>
      </c>
      <c r="W905" s="34" t="s">
        <v>4170</v>
      </c>
      <c r="X905" s="34" t="s">
        <v>4170</v>
      </c>
      <c r="Y905" s="34" t="s">
        <v>4881</v>
      </c>
      <c r="Z905" s="34" t="s">
        <v>4170</v>
      </c>
      <c r="AA905" s="34" t="s">
        <v>8598</v>
      </c>
      <c r="AB905" s="34" t="s">
        <v>3220</v>
      </c>
      <c r="BR905" s="34" t="s">
        <v>1044</v>
      </c>
      <c r="BS905" s="34" t="s">
        <v>1041</v>
      </c>
      <c r="BT905" s="34" t="s">
        <v>1041</v>
      </c>
      <c r="BW905" s="34" t="s">
        <v>1041</v>
      </c>
      <c r="CQ905" s="34" t="s">
        <v>3645</v>
      </c>
      <c r="CR905" s="34" t="s">
        <v>3663</v>
      </c>
      <c r="CU905" s="34" t="s">
        <v>8599</v>
      </c>
      <c r="CV905" s="34" t="s">
        <v>7181</v>
      </c>
      <c r="CW905" s="34" t="s">
        <v>4226</v>
      </c>
      <c r="CX905" s="34" t="s">
        <v>4608</v>
      </c>
      <c r="CY905" s="34" t="s">
        <v>5450</v>
      </c>
      <c r="DF905" s="34" t="s">
        <v>5992</v>
      </c>
    </row>
    <row r="906" spans="1:110">
      <c r="A906" s="34" t="s">
        <v>7182</v>
      </c>
      <c r="B906" s="34" t="s">
        <v>4881</v>
      </c>
      <c r="C906" s="34">
        <v>42</v>
      </c>
      <c r="D906" s="34" t="s">
        <v>440</v>
      </c>
      <c r="E906" s="34" t="s">
        <v>4881</v>
      </c>
      <c r="F906" s="34" t="s">
        <v>4170</v>
      </c>
      <c r="G906" s="34" t="s">
        <v>4881</v>
      </c>
      <c r="H906" s="34" t="s">
        <v>4170</v>
      </c>
      <c r="I906" s="34" t="s">
        <v>4170</v>
      </c>
      <c r="J906" s="34" t="s">
        <v>4170</v>
      </c>
      <c r="K906" s="34" t="s">
        <v>4170</v>
      </c>
      <c r="L906" s="34" t="s">
        <v>4881</v>
      </c>
      <c r="M906" s="34" t="s">
        <v>1041</v>
      </c>
      <c r="N906" s="34" t="s">
        <v>3155</v>
      </c>
      <c r="O906" s="34" t="s">
        <v>4881</v>
      </c>
      <c r="P906" s="34" t="s">
        <v>4170</v>
      </c>
      <c r="Q906" s="34" t="s">
        <v>4170</v>
      </c>
      <c r="R906" s="34" t="s">
        <v>4170</v>
      </c>
      <c r="S906" s="34" t="s">
        <v>4170</v>
      </c>
      <c r="T906" s="34" t="s">
        <v>4170</v>
      </c>
      <c r="U906" s="34" t="s">
        <v>4170</v>
      </c>
      <c r="V906" s="34" t="s">
        <v>4170</v>
      </c>
      <c r="W906" s="34" t="s">
        <v>4170</v>
      </c>
      <c r="X906" s="34" t="s">
        <v>4170</v>
      </c>
      <c r="Y906" s="34" t="s">
        <v>4170</v>
      </c>
      <c r="Z906" s="34" t="s">
        <v>4170</v>
      </c>
      <c r="AB906" s="34" t="s">
        <v>3187</v>
      </c>
      <c r="AD906" s="34" t="s">
        <v>3238</v>
      </c>
      <c r="AG906" s="34" t="s">
        <v>3309</v>
      </c>
      <c r="AH906" s="34" t="s">
        <v>1044</v>
      </c>
      <c r="AI906" s="34" t="s">
        <v>1044</v>
      </c>
      <c r="AJ906" s="34" t="s">
        <v>1044</v>
      </c>
      <c r="AK906" s="34" t="s">
        <v>1044</v>
      </c>
      <c r="AM906" s="34" t="s">
        <v>1044</v>
      </c>
      <c r="AN906" s="34" t="s">
        <v>3335</v>
      </c>
      <c r="AP906" s="34" t="s">
        <v>1044</v>
      </c>
      <c r="AY906" s="34" t="s">
        <v>3529</v>
      </c>
      <c r="BA906" s="34" t="s">
        <v>1044</v>
      </c>
      <c r="BB906" s="34" t="s">
        <v>3557</v>
      </c>
      <c r="BC906" s="34" t="s">
        <v>4170</v>
      </c>
      <c r="BD906" s="34" t="s">
        <v>4170</v>
      </c>
      <c r="BE906" s="34" t="s">
        <v>4170</v>
      </c>
      <c r="BF906" s="34" t="s">
        <v>4170</v>
      </c>
      <c r="BG906" s="34" t="s">
        <v>4170</v>
      </c>
      <c r="BH906" s="34" t="s">
        <v>4170</v>
      </c>
      <c r="BI906" s="34" t="s">
        <v>4881</v>
      </c>
      <c r="BJ906" s="34" t="s">
        <v>4170</v>
      </c>
      <c r="BR906" s="34" t="s">
        <v>1044</v>
      </c>
      <c r="BS906" s="34" t="s">
        <v>1044</v>
      </c>
      <c r="CR906" s="34" t="s">
        <v>3657</v>
      </c>
      <c r="CU906" s="34" t="s">
        <v>8600</v>
      </c>
      <c r="CV906" s="34" t="s">
        <v>7183</v>
      </c>
      <c r="CW906" s="34" t="s">
        <v>4226</v>
      </c>
      <c r="CX906" s="34" t="s">
        <v>4542</v>
      </c>
      <c r="CY906" s="34" t="s">
        <v>5447</v>
      </c>
      <c r="CZ906" s="34" t="s">
        <v>4560</v>
      </c>
      <c r="DA906" s="34" t="s">
        <v>4560</v>
      </c>
      <c r="DC906" s="34" t="s">
        <v>5096</v>
      </c>
    </row>
    <row r="907" spans="1:110">
      <c r="A907" s="34" t="s">
        <v>7182</v>
      </c>
      <c r="B907" s="34" t="s">
        <v>4609</v>
      </c>
      <c r="C907" s="34">
        <v>2</v>
      </c>
      <c r="D907" s="34" t="s">
        <v>442</v>
      </c>
      <c r="E907" s="34" t="s">
        <v>4170</v>
      </c>
      <c r="F907" s="34" t="s">
        <v>4881</v>
      </c>
      <c r="G907" s="34" t="s">
        <v>4170</v>
      </c>
      <c r="H907" s="34" t="s">
        <v>4170</v>
      </c>
      <c r="I907" s="34" t="s">
        <v>4170</v>
      </c>
      <c r="J907" s="34" t="s">
        <v>4881</v>
      </c>
      <c r="K907" s="34" t="s">
        <v>4170</v>
      </c>
      <c r="L907" s="34" t="s">
        <v>4170</v>
      </c>
      <c r="N907" s="34" t="s">
        <v>3155</v>
      </c>
      <c r="O907" s="34" t="s">
        <v>4881</v>
      </c>
      <c r="P907" s="34" t="s">
        <v>4170</v>
      </c>
      <c r="Q907" s="34" t="s">
        <v>4170</v>
      </c>
      <c r="R907" s="34" t="s">
        <v>4170</v>
      </c>
      <c r="S907" s="34" t="s">
        <v>4170</v>
      </c>
      <c r="T907" s="34" t="s">
        <v>4170</v>
      </c>
      <c r="U907" s="34" t="s">
        <v>4170</v>
      </c>
      <c r="V907" s="34" t="s">
        <v>4170</v>
      </c>
      <c r="W907" s="34" t="s">
        <v>4170</v>
      </c>
      <c r="X907" s="34" t="s">
        <v>4170</v>
      </c>
      <c r="Y907" s="34" t="s">
        <v>4170</v>
      </c>
      <c r="Z907" s="34" t="s">
        <v>4170</v>
      </c>
      <c r="AB907" s="34" t="s">
        <v>3187</v>
      </c>
      <c r="BR907" s="34" t="s">
        <v>1044</v>
      </c>
      <c r="BS907" s="34" t="s">
        <v>1044</v>
      </c>
      <c r="CR907" s="34" t="s">
        <v>3657</v>
      </c>
      <c r="CU907" s="34" t="s">
        <v>8601</v>
      </c>
      <c r="CV907" s="34" t="s">
        <v>7183</v>
      </c>
      <c r="CW907" s="34" t="s">
        <v>4226</v>
      </c>
      <c r="CX907" s="34" t="s">
        <v>4608</v>
      </c>
      <c r="CY907" s="34" t="s">
        <v>5450</v>
      </c>
    </row>
    <row r="908" spans="1:110">
      <c r="A908" s="34" t="s">
        <v>7182</v>
      </c>
      <c r="B908" s="34" t="s">
        <v>4848</v>
      </c>
      <c r="C908" s="34">
        <v>5</v>
      </c>
      <c r="D908" s="34" t="s">
        <v>442</v>
      </c>
      <c r="E908" s="34" t="s">
        <v>4170</v>
      </c>
      <c r="F908" s="34" t="s">
        <v>4881</v>
      </c>
      <c r="G908" s="34" t="s">
        <v>4170</v>
      </c>
      <c r="H908" s="34" t="s">
        <v>4170</v>
      </c>
      <c r="I908" s="34" t="s">
        <v>4170</v>
      </c>
      <c r="J908" s="34" t="s">
        <v>4881</v>
      </c>
      <c r="K908" s="34" t="s">
        <v>4170</v>
      </c>
      <c r="L908" s="34" t="s">
        <v>4170</v>
      </c>
      <c r="N908" s="34" t="s">
        <v>3155</v>
      </c>
      <c r="O908" s="34" t="s">
        <v>4881</v>
      </c>
      <c r="P908" s="34" t="s">
        <v>4170</v>
      </c>
      <c r="Q908" s="34" t="s">
        <v>4170</v>
      </c>
      <c r="R908" s="34" t="s">
        <v>4170</v>
      </c>
      <c r="S908" s="34" t="s">
        <v>4170</v>
      </c>
      <c r="T908" s="34" t="s">
        <v>4170</v>
      </c>
      <c r="U908" s="34" t="s">
        <v>4170</v>
      </c>
      <c r="V908" s="34" t="s">
        <v>4170</v>
      </c>
      <c r="W908" s="34" t="s">
        <v>4170</v>
      </c>
      <c r="X908" s="34" t="s">
        <v>4170</v>
      </c>
      <c r="Y908" s="34" t="s">
        <v>4170</v>
      </c>
      <c r="Z908" s="34" t="s">
        <v>4170</v>
      </c>
      <c r="AB908" s="34" t="s">
        <v>3187</v>
      </c>
      <c r="AE908" s="34" t="s">
        <v>3253</v>
      </c>
      <c r="BB908" s="34" t="s">
        <v>3557</v>
      </c>
      <c r="BC908" s="34" t="s">
        <v>4170</v>
      </c>
      <c r="BD908" s="34" t="s">
        <v>4170</v>
      </c>
      <c r="BE908" s="34" t="s">
        <v>4170</v>
      </c>
      <c r="BF908" s="34" t="s">
        <v>4170</v>
      </c>
      <c r="BG908" s="34" t="s">
        <v>4170</v>
      </c>
      <c r="BH908" s="34" t="s">
        <v>4170</v>
      </c>
      <c r="BI908" s="34" t="s">
        <v>4881</v>
      </c>
      <c r="BJ908" s="34" t="s">
        <v>4170</v>
      </c>
      <c r="BR908" s="34" t="s">
        <v>1041</v>
      </c>
      <c r="BS908" s="34" t="s">
        <v>1041</v>
      </c>
      <c r="BT908" s="34" t="s">
        <v>1041</v>
      </c>
      <c r="BW908" s="34" t="s">
        <v>1041</v>
      </c>
      <c r="CQ908" s="34" t="s">
        <v>3645</v>
      </c>
      <c r="CR908" s="34" t="s">
        <v>3657</v>
      </c>
      <c r="CU908" s="34" t="s">
        <v>8602</v>
      </c>
      <c r="CV908" s="34" t="s">
        <v>7183</v>
      </c>
      <c r="CW908" s="34" t="s">
        <v>4226</v>
      </c>
      <c r="CX908" s="34" t="s">
        <v>4608</v>
      </c>
      <c r="CY908" s="34" t="s">
        <v>5450</v>
      </c>
      <c r="DC908" s="34" t="s">
        <v>5096</v>
      </c>
      <c r="DE908" s="34" t="s">
        <v>4650</v>
      </c>
    </row>
    <row r="909" spans="1:110">
      <c r="A909" s="34" t="s">
        <v>7182</v>
      </c>
      <c r="B909" s="34" t="s">
        <v>4626</v>
      </c>
      <c r="C909" s="34">
        <v>8</v>
      </c>
      <c r="D909" s="34" t="s">
        <v>442</v>
      </c>
      <c r="E909" s="34" t="s">
        <v>4170</v>
      </c>
      <c r="F909" s="34" t="s">
        <v>4881</v>
      </c>
      <c r="G909" s="34" t="s">
        <v>4170</v>
      </c>
      <c r="H909" s="34" t="s">
        <v>4170</v>
      </c>
      <c r="I909" s="34" t="s">
        <v>4170</v>
      </c>
      <c r="J909" s="34" t="s">
        <v>4881</v>
      </c>
      <c r="K909" s="34" t="s">
        <v>4170</v>
      </c>
      <c r="L909" s="34" t="s">
        <v>4170</v>
      </c>
      <c r="N909" s="34" t="s">
        <v>3155</v>
      </c>
      <c r="O909" s="34" t="s">
        <v>4881</v>
      </c>
      <c r="P909" s="34" t="s">
        <v>4170</v>
      </c>
      <c r="Q909" s="34" t="s">
        <v>4170</v>
      </c>
      <c r="R909" s="34" t="s">
        <v>4170</v>
      </c>
      <c r="S909" s="34" t="s">
        <v>4170</v>
      </c>
      <c r="T909" s="34" t="s">
        <v>4170</v>
      </c>
      <c r="U909" s="34" t="s">
        <v>4170</v>
      </c>
      <c r="V909" s="34" t="s">
        <v>4170</v>
      </c>
      <c r="W909" s="34" t="s">
        <v>4170</v>
      </c>
      <c r="X909" s="34" t="s">
        <v>4170</v>
      </c>
      <c r="Y909" s="34" t="s">
        <v>4170</v>
      </c>
      <c r="Z909" s="34" t="s">
        <v>4170</v>
      </c>
      <c r="AB909" s="34" t="s">
        <v>3187</v>
      </c>
      <c r="AE909" s="34" t="s">
        <v>3259</v>
      </c>
      <c r="BB909" s="34" t="s">
        <v>3557</v>
      </c>
      <c r="BC909" s="34" t="s">
        <v>4170</v>
      </c>
      <c r="BD909" s="34" t="s">
        <v>4170</v>
      </c>
      <c r="BE909" s="34" t="s">
        <v>4170</v>
      </c>
      <c r="BF909" s="34" t="s">
        <v>4170</v>
      </c>
      <c r="BG909" s="34" t="s">
        <v>4170</v>
      </c>
      <c r="BH909" s="34" t="s">
        <v>4170</v>
      </c>
      <c r="BI909" s="34" t="s">
        <v>4881</v>
      </c>
      <c r="BJ909" s="34" t="s">
        <v>4170</v>
      </c>
      <c r="BR909" s="34" t="s">
        <v>1044</v>
      </c>
      <c r="BS909" s="34" t="s">
        <v>1044</v>
      </c>
      <c r="CR909" s="34" t="s">
        <v>3657</v>
      </c>
      <c r="CU909" s="34" t="s">
        <v>8603</v>
      </c>
      <c r="CV909" s="34" t="s">
        <v>7183</v>
      </c>
      <c r="CW909" s="34" t="s">
        <v>4226</v>
      </c>
      <c r="CX909" s="34" t="s">
        <v>4619</v>
      </c>
      <c r="CY909" s="34" t="s">
        <v>5454</v>
      </c>
      <c r="DC909" s="34" t="s">
        <v>5096</v>
      </c>
      <c r="DE909" s="34" t="s">
        <v>4649</v>
      </c>
    </row>
    <row r="910" spans="1:110">
      <c r="A910" s="34" t="s">
        <v>7182</v>
      </c>
      <c r="B910" s="34" t="s">
        <v>4628</v>
      </c>
      <c r="C910" s="34">
        <v>13</v>
      </c>
      <c r="D910" s="34" t="s">
        <v>440</v>
      </c>
      <c r="E910" s="34" t="s">
        <v>4881</v>
      </c>
      <c r="F910" s="34" t="s">
        <v>4170</v>
      </c>
      <c r="G910" s="34" t="s">
        <v>4170</v>
      </c>
      <c r="H910" s="34" t="s">
        <v>4170</v>
      </c>
      <c r="I910" s="34" t="s">
        <v>4881</v>
      </c>
      <c r="J910" s="34" t="s">
        <v>4170</v>
      </c>
      <c r="K910" s="34" t="s">
        <v>4170</v>
      </c>
      <c r="L910" s="34" t="s">
        <v>4881</v>
      </c>
      <c r="N910" s="34" t="s">
        <v>3155</v>
      </c>
      <c r="O910" s="34" t="s">
        <v>4881</v>
      </c>
      <c r="P910" s="34" t="s">
        <v>4170</v>
      </c>
      <c r="Q910" s="34" t="s">
        <v>4170</v>
      </c>
      <c r="R910" s="34" t="s">
        <v>4170</v>
      </c>
      <c r="S910" s="34" t="s">
        <v>4170</v>
      </c>
      <c r="T910" s="34" t="s">
        <v>4170</v>
      </c>
      <c r="U910" s="34" t="s">
        <v>4170</v>
      </c>
      <c r="V910" s="34" t="s">
        <v>4170</v>
      </c>
      <c r="W910" s="34" t="s">
        <v>4170</v>
      </c>
      <c r="X910" s="34" t="s">
        <v>4170</v>
      </c>
      <c r="Y910" s="34" t="s">
        <v>4170</v>
      </c>
      <c r="Z910" s="34" t="s">
        <v>4170</v>
      </c>
      <c r="AB910" s="34" t="s">
        <v>3187</v>
      </c>
      <c r="AE910" s="34" t="s">
        <v>3262</v>
      </c>
      <c r="BB910" s="34" t="s">
        <v>3557</v>
      </c>
      <c r="BC910" s="34" t="s">
        <v>4170</v>
      </c>
      <c r="BD910" s="34" t="s">
        <v>4170</v>
      </c>
      <c r="BE910" s="34" t="s">
        <v>4170</v>
      </c>
      <c r="BF910" s="34" t="s">
        <v>4170</v>
      </c>
      <c r="BG910" s="34" t="s">
        <v>4170</v>
      </c>
      <c r="BH910" s="34" t="s">
        <v>4170</v>
      </c>
      <c r="BI910" s="34" t="s">
        <v>4881</v>
      </c>
      <c r="BJ910" s="34" t="s">
        <v>4170</v>
      </c>
      <c r="BR910" s="34" t="s">
        <v>1044</v>
      </c>
      <c r="BS910" s="34" t="s">
        <v>1044</v>
      </c>
      <c r="CR910" s="34" t="s">
        <v>3657</v>
      </c>
      <c r="CU910" s="34" t="s">
        <v>8604</v>
      </c>
      <c r="CV910" s="34" t="s">
        <v>7183</v>
      </c>
      <c r="CW910" s="34" t="s">
        <v>4226</v>
      </c>
      <c r="CX910" s="34" t="s">
        <v>4611</v>
      </c>
      <c r="CY910" s="34" t="s">
        <v>5445</v>
      </c>
      <c r="DC910" s="34" t="s">
        <v>5096</v>
      </c>
      <c r="DE910" s="34" t="s">
        <v>4649</v>
      </c>
    </row>
    <row r="911" spans="1:110">
      <c r="A911" s="34" t="s">
        <v>7182</v>
      </c>
      <c r="B911" s="34" t="s">
        <v>5326</v>
      </c>
      <c r="C911" s="34">
        <v>15</v>
      </c>
      <c r="D911" s="34" t="s">
        <v>442</v>
      </c>
      <c r="E911" s="34" t="s">
        <v>4170</v>
      </c>
      <c r="F911" s="34" t="s">
        <v>4881</v>
      </c>
      <c r="G911" s="34" t="s">
        <v>4170</v>
      </c>
      <c r="H911" s="34" t="s">
        <v>4170</v>
      </c>
      <c r="I911" s="34" t="s">
        <v>4170</v>
      </c>
      <c r="J911" s="34" t="s">
        <v>4881</v>
      </c>
      <c r="K911" s="34" t="s">
        <v>4170</v>
      </c>
      <c r="L911" s="34" t="s">
        <v>4170</v>
      </c>
      <c r="M911" s="34" t="s">
        <v>1044</v>
      </c>
      <c r="N911" s="34" t="s">
        <v>3155</v>
      </c>
      <c r="O911" s="34" t="s">
        <v>4881</v>
      </c>
      <c r="P911" s="34" t="s">
        <v>4170</v>
      </c>
      <c r="Q911" s="34" t="s">
        <v>4170</v>
      </c>
      <c r="R911" s="34" t="s">
        <v>4170</v>
      </c>
      <c r="S911" s="34" t="s">
        <v>4170</v>
      </c>
      <c r="T911" s="34" t="s">
        <v>4170</v>
      </c>
      <c r="U911" s="34" t="s">
        <v>4170</v>
      </c>
      <c r="V911" s="34" t="s">
        <v>4170</v>
      </c>
      <c r="W911" s="34" t="s">
        <v>4170</v>
      </c>
      <c r="X911" s="34" t="s">
        <v>4170</v>
      </c>
      <c r="Y911" s="34" t="s">
        <v>4170</v>
      </c>
      <c r="Z911" s="34" t="s">
        <v>4170</v>
      </c>
      <c r="AB911" s="34" t="s">
        <v>3187</v>
      </c>
      <c r="AD911" s="34" t="s">
        <v>3226</v>
      </c>
      <c r="AE911" s="34" t="s">
        <v>3262</v>
      </c>
      <c r="AG911" s="34" t="s">
        <v>3306</v>
      </c>
      <c r="AH911" s="34" t="s">
        <v>1044</v>
      </c>
      <c r="AI911" s="34" t="s">
        <v>1044</v>
      </c>
      <c r="AJ911" s="34" t="s">
        <v>1044</v>
      </c>
      <c r="AK911" s="34" t="s">
        <v>1044</v>
      </c>
      <c r="AM911" s="34" t="s">
        <v>1044</v>
      </c>
      <c r="AN911" s="34" t="s">
        <v>3341</v>
      </c>
      <c r="AP911" s="34" t="s">
        <v>1044</v>
      </c>
      <c r="AY911" s="34" t="s">
        <v>3487</v>
      </c>
      <c r="BA911" s="34" t="s">
        <v>1044</v>
      </c>
      <c r="BB911" s="34" t="s">
        <v>3557</v>
      </c>
      <c r="BC911" s="34" t="s">
        <v>4170</v>
      </c>
      <c r="BD911" s="34" t="s">
        <v>4170</v>
      </c>
      <c r="BE911" s="34" t="s">
        <v>4170</v>
      </c>
      <c r="BF911" s="34" t="s">
        <v>4170</v>
      </c>
      <c r="BG911" s="34" t="s">
        <v>4170</v>
      </c>
      <c r="BH911" s="34" t="s">
        <v>4170</v>
      </c>
      <c r="BI911" s="34" t="s">
        <v>4881</v>
      </c>
      <c r="BJ911" s="34" t="s">
        <v>4170</v>
      </c>
      <c r="BR911" s="34" t="s">
        <v>1044</v>
      </c>
      <c r="BS911" s="34" t="s">
        <v>1044</v>
      </c>
      <c r="CR911" s="34" t="s">
        <v>3657</v>
      </c>
      <c r="CU911" s="34" t="s">
        <v>8605</v>
      </c>
      <c r="CV911" s="34" t="s">
        <v>7183</v>
      </c>
      <c r="CW911" s="34" t="s">
        <v>4226</v>
      </c>
      <c r="CX911" s="34" t="s">
        <v>4611</v>
      </c>
      <c r="CY911" s="34" t="s">
        <v>5451</v>
      </c>
      <c r="DA911" s="34" t="s">
        <v>4560</v>
      </c>
      <c r="DC911" s="34" t="s">
        <v>5096</v>
      </c>
      <c r="DD911" s="34" t="s">
        <v>6185</v>
      </c>
      <c r="DE911" s="34" t="s">
        <v>4649</v>
      </c>
    </row>
    <row r="912" spans="1:110">
      <c r="A912" s="34" t="s">
        <v>7182</v>
      </c>
      <c r="B912" s="34" t="s">
        <v>4882</v>
      </c>
      <c r="C912" s="34">
        <v>17</v>
      </c>
      <c r="D912" s="34" t="s">
        <v>442</v>
      </c>
      <c r="E912" s="34" t="s">
        <v>4170</v>
      </c>
      <c r="F912" s="34" t="s">
        <v>4881</v>
      </c>
      <c r="G912" s="34" t="s">
        <v>4170</v>
      </c>
      <c r="H912" s="34" t="s">
        <v>4170</v>
      </c>
      <c r="I912" s="34" t="s">
        <v>4170</v>
      </c>
      <c r="J912" s="34" t="s">
        <v>4881</v>
      </c>
      <c r="K912" s="34" t="s">
        <v>4170</v>
      </c>
      <c r="L912" s="34" t="s">
        <v>4170</v>
      </c>
      <c r="M912" s="34" t="s">
        <v>1044</v>
      </c>
      <c r="N912" s="34" t="s">
        <v>3155</v>
      </c>
      <c r="O912" s="34" t="s">
        <v>4881</v>
      </c>
      <c r="P912" s="34" t="s">
        <v>4170</v>
      </c>
      <c r="Q912" s="34" t="s">
        <v>4170</v>
      </c>
      <c r="R912" s="34" t="s">
        <v>4170</v>
      </c>
      <c r="S912" s="34" t="s">
        <v>4170</v>
      </c>
      <c r="T912" s="34" t="s">
        <v>4170</v>
      </c>
      <c r="U912" s="34" t="s">
        <v>4170</v>
      </c>
      <c r="V912" s="34" t="s">
        <v>4170</v>
      </c>
      <c r="W912" s="34" t="s">
        <v>4170</v>
      </c>
      <c r="X912" s="34" t="s">
        <v>4170</v>
      </c>
      <c r="Y912" s="34" t="s">
        <v>4170</v>
      </c>
      <c r="Z912" s="34" t="s">
        <v>4170</v>
      </c>
      <c r="AB912" s="34" t="s">
        <v>3187</v>
      </c>
      <c r="AD912" s="34" t="s">
        <v>3229</v>
      </c>
      <c r="AE912" s="34" t="s">
        <v>3265</v>
      </c>
      <c r="AG912" s="34" t="s">
        <v>3306</v>
      </c>
      <c r="AH912" s="34" t="s">
        <v>1044</v>
      </c>
      <c r="AI912" s="34" t="s">
        <v>1044</v>
      </c>
      <c r="AJ912" s="34" t="s">
        <v>1044</v>
      </c>
      <c r="AK912" s="34" t="s">
        <v>1044</v>
      </c>
      <c r="AM912" s="34" t="s">
        <v>1044</v>
      </c>
      <c r="AN912" s="34" t="s">
        <v>3341</v>
      </c>
      <c r="AP912" s="34" t="s">
        <v>1044</v>
      </c>
      <c r="AY912" s="34" t="s">
        <v>3487</v>
      </c>
      <c r="BA912" s="34" t="s">
        <v>1044</v>
      </c>
      <c r="BB912" s="34" t="s">
        <v>3557</v>
      </c>
      <c r="BC912" s="34" t="s">
        <v>4170</v>
      </c>
      <c r="BD912" s="34" t="s">
        <v>4170</v>
      </c>
      <c r="BE912" s="34" t="s">
        <v>4170</v>
      </c>
      <c r="BF912" s="34" t="s">
        <v>4170</v>
      </c>
      <c r="BG912" s="34" t="s">
        <v>4170</v>
      </c>
      <c r="BH912" s="34" t="s">
        <v>4170</v>
      </c>
      <c r="BI912" s="34" t="s">
        <v>4881</v>
      </c>
      <c r="BJ912" s="34" t="s">
        <v>4170</v>
      </c>
      <c r="BR912" s="34" t="s">
        <v>1044</v>
      </c>
      <c r="BS912" s="34" t="s">
        <v>1044</v>
      </c>
      <c r="CR912" s="34" t="s">
        <v>3657</v>
      </c>
      <c r="CU912" s="34" t="s">
        <v>8606</v>
      </c>
      <c r="CV912" s="34" t="s">
        <v>7183</v>
      </c>
      <c r="CW912" s="34" t="s">
        <v>4226</v>
      </c>
      <c r="CX912" s="34" t="s">
        <v>4611</v>
      </c>
      <c r="CY912" s="34" t="s">
        <v>5451</v>
      </c>
      <c r="DA912" s="34" t="s">
        <v>4560</v>
      </c>
      <c r="DC912" s="34" t="s">
        <v>5096</v>
      </c>
      <c r="DD912" s="34" t="s">
        <v>6185</v>
      </c>
    </row>
    <row r="913" spans="1:110">
      <c r="A913" s="34" t="s">
        <v>7182</v>
      </c>
      <c r="B913" s="34" t="s">
        <v>4534</v>
      </c>
      <c r="C913" s="34">
        <v>47</v>
      </c>
      <c r="D913" s="34" t="s">
        <v>442</v>
      </c>
      <c r="E913" s="34" t="s">
        <v>4170</v>
      </c>
      <c r="F913" s="34" t="s">
        <v>4881</v>
      </c>
      <c r="G913" s="34" t="s">
        <v>4170</v>
      </c>
      <c r="H913" s="34" t="s">
        <v>4881</v>
      </c>
      <c r="I913" s="34" t="s">
        <v>4170</v>
      </c>
      <c r="J913" s="34" t="s">
        <v>4170</v>
      </c>
      <c r="K913" s="34" t="s">
        <v>4170</v>
      </c>
      <c r="L913" s="34" t="s">
        <v>4170</v>
      </c>
      <c r="M913" s="34" t="s">
        <v>1041</v>
      </c>
      <c r="N913" s="34" t="s">
        <v>3155</v>
      </c>
      <c r="O913" s="34" t="s">
        <v>4881</v>
      </c>
      <c r="P913" s="34" t="s">
        <v>4170</v>
      </c>
      <c r="Q913" s="34" t="s">
        <v>4170</v>
      </c>
      <c r="R913" s="34" t="s">
        <v>4170</v>
      </c>
      <c r="S913" s="34" t="s">
        <v>4170</v>
      </c>
      <c r="T913" s="34" t="s">
        <v>4170</v>
      </c>
      <c r="U913" s="34" t="s">
        <v>4170</v>
      </c>
      <c r="V913" s="34" t="s">
        <v>4170</v>
      </c>
      <c r="W913" s="34" t="s">
        <v>4170</v>
      </c>
      <c r="X913" s="34" t="s">
        <v>4170</v>
      </c>
      <c r="Y913" s="34" t="s">
        <v>4170</v>
      </c>
      <c r="Z913" s="34" t="s">
        <v>4170</v>
      </c>
      <c r="AB913" s="34" t="s">
        <v>3187</v>
      </c>
      <c r="AD913" s="34" t="s">
        <v>3238</v>
      </c>
      <c r="AG913" s="34" t="s">
        <v>3291</v>
      </c>
      <c r="AH913" s="34" t="s">
        <v>1041</v>
      </c>
      <c r="AI913" s="34" t="s">
        <v>1044</v>
      </c>
      <c r="AJ913" s="34" t="s">
        <v>1044</v>
      </c>
      <c r="AQ913" s="34" t="s">
        <v>3384</v>
      </c>
      <c r="AS913" s="34" t="s">
        <v>3409</v>
      </c>
      <c r="AU913" s="34" t="s">
        <v>3435</v>
      </c>
      <c r="AV913" s="34" t="s">
        <v>154</v>
      </c>
      <c r="AW913" s="34" t="s">
        <v>3452</v>
      </c>
      <c r="AX913" s="34" t="s">
        <v>3476</v>
      </c>
      <c r="AY913" s="34" t="s">
        <v>3487</v>
      </c>
      <c r="BB913" s="34" t="s">
        <v>3557</v>
      </c>
      <c r="BC913" s="34" t="s">
        <v>4170</v>
      </c>
      <c r="BD913" s="34" t="s">
        <v>4170</v>
      </c>
      <c r="BE913" s="34" t="s">
        <v>4170</v>
      </c>
      <c r="BF913" s="34" t="s">
        <v>4170</v>
      </c>
      <c r="BG913" s="34" t="s">
        <v>4170</v>
      </c>
      <c r="BH913" s="34" t="s">
        <v>4170</v>
      </c>
      <c r="BI913" s="34" t="s">
        <v>4881</v>
      </c>
      <c r="BJ913" s="34" t="s">
        <v>4170</v>
      </c>
      <c r="BR913" s="34" t="s">
        <v>1041</v>
      </c>
      <c r="BS913" s="34" t="s">
        <v>1041</v>
      </c>
      <c r="BT913" s="34" t="s">
        <v>1041</v>
      </c>
      <c r="BW913" s="34" t="s">
        <v>1041</v>
      </c>
      <c r="CQ913" s="34" t="s">
        <v>3645</v>
      </c>
      <c r="CR913" s="34" t="s">
        <v>3657</v>
      </c>
      <c r="CU913" s="34" t="s">
        <v>8607</v>
      </c>
      <c r="CV913" s="34" t="s">
        <v>7183</v>
      </c>
      <c r="CW913" s="34" t="s">
        <v>4226</v>
      </c>
      <c r="CX913" s="34" t="s">
        <v>4542</v>
      </c>
      <c r="CY913" s="34" t="s">
        <v>5453</v>
      </c>
      <c r="DA913" s="34" t="s">
        <v>4556</v>
      </c>
      <c r="DC913" s="34" t="s">
        <v>5096</v>
      </c>
    </row>
    <row r="914" spans="1:110">
      <c r="A914" s="34" t="s">
        <v>7184</v>
      </c>
      <c r="B914" s="34" t="s">
        <v>4881</v>
      </c>
      <c r="C914" s="34">
        <v>58</v>
      </c>
      <c r="D914" s="34" t="s">
        <v>440</v>
      </c>
      <c r="E914" s="34" t="s">
        <v>4881</v>
      </c>
      <c r="F914" s="34" t="s">
        <v>4170</v>
      </c>
      <c r="G914" s="34" t="s">
        <v>4881</v>
      </c>
      <c r="H914" s="34" t="s">
        <v>4170</v>
      </c>
      <c r="I914" s="34" t="s">
        <v>4170</v>
      </c>
      <c r="J914" s="34" t="s">
        <v>4170</v>
      </c>
      <c r="K914" s="34" t="s">
        <v>4170</v>
      </c>
      <c r="L914" s="34" t="s">
        <v>4170</v>
      </c>
      <c r="M914" s="34" t="s">
        <v>1041</v>
      </c>
      <c r="N914" s="34" t="s">
        <v>3155</v>
      </c>
      <c r="O914" s="34" t="s">
        <v>4881</v>
      </c>
      <c r="P914" s="34" t="s">
        <v>4170</v>
      </c>
      <c r="Q914" s="34" t="s">
        <v>4170</v>
      </c>
      <c r="R914" s="34" t="s">
        <v>4170</v>
      </c>
      <c r="S914" s="34" t="s">
        <v>4170</v>
      </c>
      <c r="T914" s="34" t="s">
        <v>4170</v>
      </c>
      <c r="U914" s="34" t="s">
        <v>4170</v>
      </c>
      <c r="V914" s="34" t="s">
        <v>4170</v>
      </c>
      <c r="W914" s="34" t="s">
        <v>4170</v>
      </c>
      <c r="X914" s="34" t="s">
        <v>4170</v>
      </c>
      <c r="Y914" s="34" t="s">
        <v>4170</v>
      </c>
      <c r="Z914" s="34" t="s">
        <v>4170</v>
      </c>
      <c r="AB914" s="34" t="s">
        <v>3187</v>
      </c>
      <c r="AD914" s="34" t="s">
        <v>3244</v>
      </c>
      <c r="AG914" s="34" t="s">
        <v>3309</v>
      </c>
      <c r="AH914" s="34" t="s">
        <v>1044</v>
      </c>
      <c r="AI914" s="34" t="s">
        <v>1044</v>
      </c>
      <c r="AJ914" s="34" t="s">
        <v>1044</v>
      </c>
      <c r="AK914" s="34" t="s">
        <v>1044</v>
      </c>
      <c r="AM914" s="34" t="s">
        <v>1044</v>
      </c>
      <c r="AN914" s="34" t="s">
        <v>3335</v>
      </c>
      <c r="AP914" s="34" t="s">
        <v>1044</v>
      </c>
      <c r="AY914" s="34" t="s">
        <v>3529</v>
      </c>
      <c r="BB914" s="34" t="s">
        <v>3557</v>
      </c>
      <c r="BC914" s="34" t="s">
        <v>4170</v>
      </c>
      <c r="BD914" s="34" t="s">
        <v>4170</v>
      </c>
      <c r="BE914" s="34" t="s">
        <v>4170</v>
      </c>
      <c r="BF914" s="34" t="s">
        <v>4170</v>
      </c>
      <c r="BG914" s="34" t="s">
        <v>4170</v>
      </c>
      <c r="BH914" s="34" t="s">
        <v>4170</v>
      </c>
      <c r="BI914" s="34" t="s">
        <v>4881</v>
      </c>
      <c r="BJ914" s="34" t="s">
        <v>4170</v>
      </c>
      <c r="BR914" s="34" t="s">
        <v>1044</v>
      </c>
      <c r="BS914" s="34" t="s">
        <v>1044</v>
      </c>
      <c r="CR914" s="34" t="s">
        <v>3657</v>
      </c>
      <c r="CU914" s="34" t="s">
        <v>8608</v>
      </c>
      <c r="CV914" s="34" t="s">
        <v>7186</v>
      </c>
      <c r="CW914" s="34" t="s">
        <v>4226</v>
      </c>
      <c r="CX914" s="34" t="s">
        <v>4542</v>
      </c>
      <c r="CY914" s="34" t="s">
        <v>5447</v>
      </c>
      <c r="CZ914" s="34" t="s">
        <v>4560</v>
      </c>
      <c r="DA914" s="34" t="s">
        <v>4560</v>
      </c>
      <c r="DC914" s="34" t="s">
        <v>5096</v>
      </c>
      <c r="DF914" s="34" t="s">
        <v>5992</v>
      </c>
    </row>
    <row r="915" spans="1:110">
      <c r="A915" s="34" t="s">
        <v>7184</v>
      </c>
      <c r="B915" s="34" t="s">
        <v>4609</v>
      </c>
      <c r="C915" s="34">
        <v>2</v>
      </c>
      <c r="D915" s="34" t="s">
        <v>442</v>
      </c>
      <c r="E915" s="34" t="s">
        <v>4170</v>
      </c>
      <c r="F915" s="34" t="s">
        <v>4881</v>
      </c>
      <c r="G915" s="34" t="s">
        <v>4170</v>
      </c>
      <c r="H915" s="34" t="s">
        <v>4170</v>
      </c>
      <c r="I915" s="34" t="s">
        <v>4170</v>
      </c>
      <c r="J915" s="34" t="s">
        <v>4881</v>
      </c>
      <c r="K915" s="34" t="s">
        <v>4170</v>
      </c>
      <c r="L915" s="34" t="s">
        <v>4170</v>
      </c>
      <c r="N915" s="34" t="s">
        <v>3155</v>
      </c>
      <c r="O915" s="34" t="s">
        <v>4881</v>
      </c>
      <c r="P915" s="34" t="s">
        <v>4170</v>
      </c>
      <c r="Q915" s="34" t="s">
        <v>4170</v>
      </c>
      <c r="R915" s="34" t="s">
        <v>4170</v>
      </c>
      <c r="S915" s="34" t="s">
        <v>4170</v>
      </c>
      <c r="T915" s="34" t="s">
        <v>4170</v>
      </c>
      <c r="U915" s="34" t="s">
        <v>4170</v>
      </c>
      <c r="V915" s="34" t="s">
        <v>4170</v>
      </c>
      <c r="W915" s="34" t="s">
        <v>4170</v>
      </c>
      <c r="X915" s="34" t="s">
        <v>4170</v>
      </c>
      <c r="Y915" s="34" t="s">
        <v>4170</v>
      </c>
      <c r="Z915" s="34" t="s">
        <v>4170</v>
      </c>
      <c r="AB915" s="34" t="s">
        <v>3187</v>
      </c>
      <c r="BR915" s="34" t="s">
        <v>1044</v>
      </c>
      <c r="BS915" s="34" t="s">
        <v>1044</v>
      </c>
      <c r="CR915" s="34" t="s">
        <v>3657</v>
      </c>
      <c r="CU915" s="34" t="s">
        <v>8609</v>
      </c>
      <c r="CV915" s="34" t="s">
        <v>7186</v>
      </c>
      <c r="CW915" s="34" t="s">
        <v>4226</v>
      </c>
      <c r="CX915" s="34" t="s">
        <v>4608</v>
      </c>
      <c r="CY915" s="34" t="s">
        <v>5450</v>
      </c>
      <c r="DF915" s="34" t="s">
        <v>5992</v>
      </c>
    </row>
    <row r="916" spans="1:110">
      <c r="A916" s="34" t="s">
        <v>7187</v>
      </c>
      <c r="B916" s="34" t="s">
        <v>4881</v>
      </c>
      <c r="C916" s="34">
        <v>19</v>
      </c>
      <c r="D916" s="34" t="s">
        <v>440</v>
      </c>
      <c r="E916" s="34" t="s">
        <v>4881</v>
      </c>
      <c r="F916" s="34" t="s">
        <v>4170</v>
      </c>
      <c r="G916" s="34" t="s">
        <v>4881</v>
      </c>
      <c r="H916" s="34" t="s">
        <v>4170</v>
      </c>
      <c r="I916" s="34" t="s">
        <v>4170</v>
      </c>
      <c r="J916" s="34" t="s">
        <v>4170</v>
      </c>
      <c r="K916" s="34" t="s">
        <v>4170</v>
      </c>
      <c r="L916" s="34" t="s">
        <v>4881</v>
      </c>
      <c r="M916" s="34" t="s">
        <v>1041</v>
      </c>
      <c r="N916" s="34" t="s">
        <v>3155</v>
      </c>
      <c r="O916" s="34" t="s">
        <v>4881</v>
      </c>
      <c r="P916" s="34" t="s">
        <v>4170</v>
      </c>
      <c r="Q916" s="34" t="s">
        <v>4170</v>
      </c>
      <c r="R916" s="34" t="s">
        <v>4170</v>
      </c>
      <c r="S916" s="34" t="s">
        <v>4170</v>
      </c>
      <c r="T916" s="34" t="s">
        <v>4170</v>
      </c>
      <c r="U916" s="34" t="s">
        <v>4170</v>
      </c>
      <c r="V916" s="34" t="s">
        <v>4170</v>
      </c>
      <c r="W916" s="34" t="s">
        <v>4170</v>
      </c>
      <c r="X916" s="34" t="s">
        <v>4170</v>
      </c>
      <c r="Y916" s="34" t="s">
        <v>4170</v>
      </c>
      <c r="Z916" s="34" t="s">
        <v>4170</v>
      </c>
      <c r="AB916" s="34" t="s">
        <v>3187</v>
      </c>
      <c r="AD916" s="34" t="s">
        <v>3232</v>
      </c>
      <c r="AE916" s="34" t="s">
        <v>3253</v>
      </c>
      <c r="AG916" s="34" t="s">
        <v>3309</v>
      </c>
      <c r="AH916" s="34" t="s">
        <v>1044</v>
      </c>
      <c r="AI916" s="34" t="s">
        <v>1044</v>
      </c>
      <c r="AJ916" s="34" t="s">
        <v>1044</v>
      </c>
      <c r="AK916" s="34" t="s">
        <v>1044</v>
      </c>
      <c r="AM916" s="34" t="s">
        <v>1044</v>
      </c>
      <c r="AN916" s="34" t="s">
        <v>3350</v>
      </c>
      <c r="AP916" s="34" t="s">
        <v>1044</v>
      </c>
      <c r="AY916" s="34" t="s">
        <v>3487</v>
      </c>
      <c r="BA916" s="34" t="s">
        <v>1044</v>
      </c>
      <c r="BB916" s="34" t="s">
        <v>3557</v>
      </c>
      <c r="BC916" s="34" t="s">
        <v>4170</v>
      </c>
      <c r="BD916" s="34" t="s">
        <v>4170</v>
      </c>
      <c r="BE916" s="34" t="s">
        <v>4170</v>
      </c>
      <c r="BF916" s="34" t="s">
        <v>4170</v>
      </c>
      <c r="BG916" s="34" t="s">
        <v>4170</v>
      </c>
      <c r="BH916" s="34" t="s">
        <v>4170</v>
      </c>
      <c r="BI916" s="34" t="s">
        <v>4881</v>
      </c>
      <c r="BJ916" s="34" t="s">
        <v>4170</v>
      </c>
      <c r="BR916" s="34" t="s">
        <v>1041</v>
      </c>
      <c r="BS916" s="34" t="s">
        <v>1044</v>
      </c>
      <c r="CR916" s="34" t="s">
        <v>3657</v>
      </c>
      <c r="CU916" s="34" t="s">
        <v>8610</v>
      </c>
      <c r="CV916" s="34" t="s">
        <v>7188</v>
      </c>
      <c r="CW916" s="34" t="s">
        <v>4226</v>
      </c>
      <c r="CX916" s="34" t="s">
        <v>4539</v>
      </c>
      <c r="CY916" s="34" t="s">
        <v>5446</v>
      </c>
      <c r="CZ916" s="34" t="s">
        <v>4560</v>
      </c>
      <c r="DA916" s="34" t="s">
        <v>4560</v>
      </c>
      <c r="DC916" s="34" t="s">
        <v>5096</v>
      </c>
      <c r="DD916" s="34" t="s">
        <v>6186</v>
      </c>
      <c r="DF916" s="34" t="s">
        <v>5992</v>
      </c>
    </row>
    <row r="917" spans="1:110">
      <c r="A917" s="34" t="s">
        <v>7187</v>
      </c>
      <c r="B917" s="34" t="s">
        <v>4609</v>
      </c>
      <c r="C917" s="34">
        <v>27</v>
      </c>
      <c r="D917" s="34" t="s">
        <v>442</v>
      </c>
      <c r="E917" s="34" t="s">
        <v>4170</v>
      </c>
      <c r="F917" s="34" t="s">
        <v>4881</v>
      </c>
      <c r="G917" s="34" t="s">
        <v>4170</v>
      </c>
      <c r="H917" s="34" t="s">
        <v>4881</v>
      </c>
      <c r="I917" s="34" t="s">
        <v>4170</v>
      </c>
      <c r="J917" s="34" t="s">
        <v>4170</v>
      </c>
      <c r="K917" s="34" t="s">
        <v>4170</v>
      </c>
      <c r="L917" s="34" t="s">
        <v>4170</v>
      </c>
      <c r="M917" s="34" t="s">
        <v>1041</v>
      </c>
      <c r="N917" s="34" t="s">
        <v>3170</v>
      </c>
      <c r="O917" s="34" t="s">
        <v>4170</v>
      </c>
      <c r="P917" s="34" t="s">
        <v>4170</v>
      </c>
      <c r="Q917" s="34" t="s">
        <v>4170</v>
      </c>
      <c r="R917" s="34" t="s">
        <v>4170</v>
      </c>
      <c r="S917" s="34" t="s">
        <v>4170</v>
      </c>
      <c r="T917" s="34" t="s">
        <v>4881</v>
      </c>
      <c r="U917" s="34" t="s">
        <v>4170</v>
      </c>
      <c r="V917" s="34" t="s">
        <v>4170</v>
      </c>
      <c r="W917" s="34" t="s">
        <v>4170</v>
      </c>
      <c r="X917" s="34" t="s">
        <v>4170</v>
      </c>
      <c r="Y917" s="34" t="s">
        <v>4170</v>
      </c>
      <c r="Z917" s="34" t="s">
        <v>4170</v>
      </c>
      <c r="AB917" s="34" t="s">
        <v>3217</v>
      </c>
      <c r="AD917" s="34" t="s">
        <v>3244</v>
      </c>
      <c r="AE917" s="34" t="s">
        <v>3253</v>
      </c>
      <c r="AG917" s="34" t="s">
        <v>3291</v>
      </c>
      <c r="AH917" s="34" t="s">
        <v>1041</v>
      </c>
      <c r="AI917" s="34" t="s">
        <v>1044</v>
      </c>
      <c r="AJ917" s="34" t="s">
        <v>1044</v>
      </c>
      <c r="AQ917" s="34" t="s">
        <v>3364</v>
      </c>
      <c r="AS917" s="34" t="s">
        <v>3420</v>
      </c>
      <c r="AU917" s="34" t="s">
        <v>3438</v>
      </c>
      <c r="AV917" s="34" t="s">
        <v>154</v>
      </c>
      <c r="AW917" s="34" t="s">
        <v>3452</v>
      </c>
      <c r="AX917" s="34" t="s">
        <v>3476</v>
      </c>
      <c r="AY917" s="34" t="s">
        <v>3487</v>
      </c>
      <c r="BB917" s="34" t="s">
        <v>3557</v>
      </c>
      <c r="BC917" s="34" t="s">
        <v>4170</v>
      </c>
      <c r="BD917" s="34" t="s">
        <v>4170</v>
      </c>
      <c r="BE917" s="34" t="s">
        <v>4170</v>
      </c>
      <c r="BF917" s="34" t="s">
        <v>4170</v>
      </c>
      <c r="BG917" s="34" t="s">
        <v>4170</v>
      </c>
      <c r="BH917" s="34" t="s">
        <v>4170</v>
      </c>
      <c r="BI917" s="34" t="s">
        <v>4881</v>
      </c>
      <c r="BJ917" s="34" t="s">
        <v>4170</v>
      </c>
      <c r="BR917" s="34" t="s">
        <v>1044</v>
      </c>
      <c r="BS917" s="34" t="s">
        <v>1044</v>
      </c>
      <c r="CR917" s="34" t="s">
        <v>3654</v>
      </c>
      <c r="CU917" s="34" t="s">
        <v>8611</v>
      </c>
      <c r="CV917" s="34" t="s">
        <v>7188</v>
      </c>
      <c r="CW917" s="34" t="s">
        <v>4226</v>
      </c>
      <c r="CX917" s="34" t="s">
        <v>4539</v>
      </c>
      <c r="CY917" s="34" t="s">
        <v>5452</v>
      </c>
      <c r="DA917" s="34" t="s">
        <v>4556</v>
      </c>
      <c r="DC917" s="34" t="s">
        <v>5096</v>
      </c>
      <c r="DD917" s="34" t="s">
        <v>6185</v>
      </c>
      <c r="DF917" s="34" t="s">
        <v>5992</v>
      </c>
    </row>
    <row r="918" spans="1:110">
      <c r="A918" s="34" t="s">
        <v>7189</v>
      </c>
      <c r="B918" s="34" t="s">
        <v>4881</v>
      </c>
      <c r="C918" s="34">
        <v>39</v>
      </c>
      <c r="D918" s="34" t="s">
        <v>440</v>
      </c>
      <c r="E918" s="34" t="s">
        <v>4881</v>
      </c>
      <c r="F918" s="34" t="s">
        <v>4170</v>
      </c>
      <c r="G918" s="34" t="s">
        <v>4881</v>
      </c>
      <c r="H918" s="34" t="s">
        <v>4170</v>
      </c>
      <c r="I918" s="34" t="s">
        <v>4170</v>
      </c>
      <c r="J918" s="34" t="s">
        <v>4170</v>
      </c>
      <c r="K918" s="34" t="s">
        <v>4170</v>
      </c>
      <c r="L918" s="34" t="s">
        <v>4881</v>
      </c>
      <c r="M918" s="34" t="s">
        <v>1041</v>
      </c>
      <c r="N918" s="34" t="s">
        <v>3155</v>
      </c>
      <c r="O918" s="34" t="s">
        <v>4881</v>
      </c>
      <c r="P918" s="34" t="s">
        <v>4170</v>
      </c>
      <c r="Q918" s="34" t="s">
        <v>4170</v>
      </c>
      <c r="R918" s="34" t="s">
        <v>4170</v>
      </c>
      <c r="S918" s="34" t="s">
        <v>4170</v>
      </c>
      <c r="T918" s="34" t="s">
        <v>4170</v>
      </c>
      <c r="U918" s="34" t="s">
        <v>4170</v>
      </c>
      <c r="V918" s="34" t="s">
        <v>4170</v>
      </c>
      <c r="W918" s="34" t="s">
        <v>4170</v>
      </c>
      <c r="X918" s="34" t="s">
        <v>4170</v>
      </c>
      <c r="Y918" s="34" t="s">
        <v>4170</v>
      </c>
      <c r="Z918" s="34" t="s">
        <v>4170</v>
      </c>
      <c r="AB918" s="34" t="s">
        <v>3187</v>
      </c>
      <c r="AD918" s="34" t="s">
        <v>3247</v>
      </c>
      <c r="AG918" s="34" t="s">
        <v>3309</v>
      </c>
      <c r="AH918" s="34" t="s">
        <v>1044</v>
      </c>
      <c r="AI918" s="34" t="s">
        <v>1044</v>
      </c>
      <c r="AJ918" s="34" t="s">
        <v>1044</v>
      </c>
      <c r="AK918" s="34" t="s">
        <v>1044</v>
      </c>
      <c r="AM918" s="34" t="s">
        <v>1041</v>
      </c>
      <c r="AP918" s="34" t="s">
        <v>1041</v>
      </c>
      <c r="AY918" s="34" t="s">
        <v>3493</v>
      </c>
      <c r="BA918" s="34" t="s">
        <v>1044</v>
      </c>
      <c r="BB918" s="34" t="s">
        <v>3557</v>
      </c>
      <c r="BC918" s="34" t="s">
        <v>4170</v>
      </c>
      <c r="BD918" s="34" t="s">
        <v>4170</v>
      </c>
      <c r="BE918" s="34" t="s">
        <v>4170</v>
      </c>
      <c r="BF918" s="34" t="s">
        <v>4170</v>
      </c>
      <c r="BG918" s="34" t="s">
        <v>4170</v>
      </c>
      <c r="BH918" s="34" t="s">
        <v>4170</v>
      </c>
      <c r="BI918" s="34" t="s">
        <v>4881</v>
      </c>
      <c r="BJ918" s="34" t="s">
        <v>4170</v>
      </c>
      <c r="BR918" s="34" t="s">
        <v>1044</v>
      </c>
      <c r="BS918" s="34" t="s">
        <v>1044</v>
      </c>
      <c r="CR918" s="34" t="s">
        <v>3657</v>
      </c>
      <c r="CU918" s="34" t="s">
        <v>8612</v>
      </c>
      <c r="CV918" s="34" t="s">
        <v>7190</v>
      </c>
      <c r="CW918" s="34" t="s">
        <v>4226</v>
      </c>
      <c r="CX918" s="34" t="s">
        <v>4542</v>
      </c>
      <c r="CY918" s="34" t="s">
        <v>5447</v>
      </c>
      <c r="CZ918" s="34" t="s">
        <v>3302</v>
      </c>
      <c r="DA918" s="34" t="s">
        <v>3302</v>
      </c>
      <c r="DC918" s="34" t="s">
        <v>5096</v>
      </c>
    </row>
    <row r="919" spans="1:110">
      <c r="A919" s="34" t="s">
        <v>7189</v>
      </c>
      <c r="B919" s="34" t="s">
        <v>4609</v>
      </c>
      <c r="C919" s="34">
        <v>6</v>
      </c>
      <c r="D919" s="34" t="s">
        <v>440</v>
      </c>
      <c r="E919" s="34" t="s">
        <v>4881</v>
      </c>
      <c r="F919" s="34" t="s">
        <v>4170</v>
      </c>
      <c r="G919" s="34" t="s">
        <v>4170</v>
      </c>
      <c r="H919" s="34" t="s">
        <v>4170</v>
      </c>
      <c r="I919" s="34" t="s">
        <v>4881</v>
      </c>
      <c r="J919" s="34" t="s">
        <v>4170</v>
      </c>
      <c r="K919" s="34" t="s">
        <v>4170</v>
      </c>
      <c r="L919" s="34" t="s">
        <v>4170</v>
      </c>
      <c r="N919" s="34" t="s">
        <v>3155</v>
      </c>
      <c r="O919" s="34" t="s">
        <v>4881</v>
      </c>
      <c r="P919" s="34" t="s">
        <v>4170</v>
      </c>
      <c r="Q919" s="34" t="s">
        <v>4170</v>
      </c>
      <c r="R919" s="34" t="s">
        <v>4170</v>
      </c>
      <c r="S919" s="34" t="s">
        <v>4170</v>
      </c>
      <c r="T919" s="34" t="s">
        <v>4170</v>
      </c>
      <c r="U919" s="34" t="s">
        <v>4170</v>
      </c>
      <c r="V919" s="34" t="s">
        <v>4170</v>
      </c>
      <c r="W919" s="34" t="s">
        <v>4170</v>
      </c>
      <c r="X919" s="34" t="s">
        <v>4170</v>
      </c>
      <c r="Y919" s="34" t="s">
        <v>4170</v>
      </c>
      <c r="Z919" s="34" t="s">
        <v>4170</v>
      </c>
      <c r="AB919" s="34" t="s">
        <v>3187</v>
      </c>
      <c r="AE919" s="34" t="s">
        <v>3256</v>
      </c>
      <c r="BB919" s="34" t="s">
        <v>3557</v>
      </c>
      <c r="BC919" s="34" t="s">
        <v>4170</v>
      </c>
      <c r="BD919" s="34" t="s">
        <v>4170</v>
      </c>
      <c r="BE919" s="34" t="s">
        <v>4170</v>
      </c>
      <c r="BF919" s="34" t="s">
        <v>4170</v>
      </c>
      <c r="BG919" s="34" t="s">
        <v>4170</v>
      </c>
      <c r="BH919" s="34" t="s">
        <v>4170</v>
      </c>
      <c r="BI919" s="34" t="s">
        <v>4881</v>
      </c>
      <c r="BJ919" s="34" t="s">
        <v>4170</v>
      </c>
      <c r="BR919" s="34" t="s">
        <v>1044</v>
      </c>
      <c r="BS919" s="34" t="s">
        <v>1044</v>
      </c>
      <c r="CR919" s="34" t="s">
        <v>3657</v>
      </c>
      <c r="CU919" s="34" t="s">
        <v>8613</v>
      </c>
      <c r="CV919" s="34" t="s">
        <v>7190</v>
      </c>
      <c r="CW919" s="34" t="s">
        <v>4226</v>
      </c>
      <c r="CX919" s="34" t="s">
        <v>4619</v>
      </c>
      <c r="CY919" s="34" t="s">
        <v>5448</v>
      </c>
      <c r="DC919" s="34" t="s">
        <v>5096</v>
      </c>
      <c r="DE919" s="34" t="s">
        <v>4649</v>
      </c>
    </row>
    <row r="920" spans="1:110">
      <c r="A920" s="34" t="s">
        <v>7191</v>
      </c>
      <c r="B920" s="34" t="s">
        <v>4881</v>
      </c>
      <c r="C920" s="34">
        <v>28</v>
      </c>
      <c r="D920" s="34" t="s">
        <v>440</v>
      </c>
      <c r="E920" s="34" t="s">
        <v>4881</v>
      </c>
      <c r="F920" s="34" t="s">
        <v>4170</v>
      </c>
      <c r="G920" s="34" t="s">
        <v>4881</v>
      </c>
      <c r="H920" s="34" t="s">
        <v>4170</v>
      </c>
      <c r="I920" s="34" t="s">
        <v>4170</v>
      </c>
      <c r="J920" s="34" t="s">
        <v>4170</v>
      </c>
      <c r="K920" s="34" t="s">
        <v>4170</v>
      </c>
      <c r="L920" s="34" t="s">
        <v>4881</v>
      </c>
      <c r="M920" s="34" t="s">
        <v>1041</v>
      </c>
      <c r="N920" s="34" t="s">
        <v>3155</v>
      </c>
      <c r="O920" s="34" t="s">
        <v>4881</v>
      </c>
      <c r="P920" s="34" t="s">
        <v>4170</v>
      </c>
      <c r="Q920" s="34" t="s">
        <v>4170</v>
      </c>
      <c r="R920" s="34" t="s">
        <v>4170</v>
      </c>
      <c r="S920" s="34" t="s">
        <v>4170</v>
      </c>
      <c r="T920" s="34" t="s">
        <v>4170</v>
      </c>
      <c r="U920" s="34" t="s">
        <v>4170</v>
      </c>
      <c r="V920" s="34" t="s">
        <v>4170</v>
      </c>
      <c r="W920" s="34" t="s">
        <v>4170</v>
      </c>
      <c r="X920" s="34" t="s">
        <v>4170</v>
      </c>
      <c r="Y920" s="34" t="s">
        <v>4170</v>
      </c>
      <c r="Z920" s="34" t="s">
        <v>4170</v>
      </c>
      <c r="AB920" s="34" t="s">
        <v>3187</v>
      </c>
      <c r="AD920" s="34" t="s">
        <v>3238</v>
      </c>
      <c r="AE920" s="34" t="s">
        <v>3253</v>
      </c>
      <c r="AG920" s="34" t="s">
        <v>3309</v>
      </c>
      <c r="AH920" s="34" t="s">
        <v>1044</v>
      </c>
      <c r="AI920" s="34" t="s">
        <v>1044</v>
      </c>
      <c r="AJ920" s="34" t="s">
        <v>1044</v>
      </c>
      <c r="AK920" s="34" t="s">
        <v>1044</v>
      </c>
      <c r="AM920" s="34" t="s">
        <v>1044</v>
      </c>
      <c r="AN920" s="34" t="s">
        <v>3335</v>
      </c>
      <c r="AP920" s="34" t="s">
        <v>1044</v>
      </c>
      <c r="AY920" s="34" t="s">
        <v>3487</v>
      </c>
      <c r="BA920" s="34" t="s">
        <v>1041</v>
      </c>
      <c r="BB920" s="34" t="s">
        <v>3551</v>
      </c>
      <c r="BC920" s="34" t="s">
        <v>4170</v>
      </c>
      <c r="BD920" s="34" t="s">
        <v>4170</v>
      </c>
      <c r="BE920" s="34" t="s">
        <v>4170</v>
      </c>
      <c r="BF920" s="34" t="s">
        <v>4170</v>
      </c>
      <c r="BG920" s="34" t="s">
        <v>4881</v>
      </c>
      <c r="BH920" s="34" t="s">
        <v>4170</v>
      </c>
      <c r="BI920" s="34" t="s">
        <v>4170</v>
      </c>
      <c r="BJ920" s="34" t="s">
        <v>4170</v>
      </c>
      <c r="BO920" s="34" t="s">
        <v>3561</v>
      </c>
      <c r="BQ920" s="34" t="s">
        <v>3577</v>
      </c>
      <c r="BR920" s="34" t="s">
        <v>1044</v>
      </c>
      <c r="BS920" s="34" t="s">
        <v>1041</v>
      </c>
      <c r="BT920" s="34" t="s">
        <v>1041</v>
      </c>
      <c r="BW920" s="34" t="s">
        <v>1041</v>
      </c>
      <c r="CQ920" s="34" t="s">
        <v>3642</v>
      </c>
      <c r="CR920" s="34" t="s">
        <v>3657</v>
      </c>
      <c r="CU920" s="34" t="s">
        <v>8614</v>
      </c>
      <c r="CV920" s="34" t="s">
        <v>7193</v>
      </c>
      <c r="CW920" s="34" t="s">
        <v>4226</v>
      </c>
      <c r="CX920" s="34" t="s">
        <v>4539</v>
      </c>
      <c r="CY920" s="34" t="s">
        <v>5446</v>
      </c>
      <c r="CZ920" s="34" t="s">
        <v>4560</v>
      </c>
      <c r="DA920" s="34" t="s">
        <v>4560</v>
      </c>
      <c r="DB920" s="34" t="s">
        <v>1043</v>
      </c>
      <c r="DC920" s="34" t="s">
        <v>5096</v>
      </c>
      <c r="DD920" s="34" t="s">
        <v>6186</v>
      </c>
      <c r="DF920" s="34" t="s">
        <v>5992</v>
      </c>
    </row>
    <row r="921" spans="1:110">
      <c r="A921" s="34" t="s">
        <v>7191</v>
      </c>
      <c r="B921" s="34" t="s">
        <v>4609</v>
      </c>
      <c r="C921" s="34">
        <v>2</v>
      </c>
      <c r="D921" s="34" t="s">
        <v>440</v>
      </c>
      <c r="E921" s="34" t="s">
        <v>4881</v>
      </c>
      <c r="F921" s="34" t="s">
        <v>4170</v>
      </c>
      <c r="G921" s="34" t="s">
        <v>4170</v>
      </c>
      <c r="H921" s="34" t="s">
        <v>4170</v>
      </c>
      <c r="I921" s="34" t="s">
        <v>4881</v>
      </c>
      <c r="J921" s="34" t="s">
        <v>4170</v>
      </c>
      <c r="K921" s="34" t="s">
        <v>4170</v>
      </c>
      <c r="L921" s="34" t="s">
        <v>4170</v>
      </c>
      <c r="N921" s="34" t="s">
        <v>3155</v>
      </c>
      <c r="O921" s="34" t="s">
        <v>4881</v>
      </c>
      <c r="P921" s="34" t="s">
        <v>4170</v>
      </c>
      <c r="Q921" s="34" t="s">
        <v>4170</v>
      </c>
      <c r="R921" s="34" t="s">
        <v>4170</v>
      </c>
      <c r="S921" s="34" t="s">
        <v>4170</v>
      </c>
      <c r="T921" s="34" t="s">
        <v>4170</v>
      </c>
      <c r="U921" s="34" t="s">
        <v>4170</v>
      </c>
      <c r="V921" s="34" t="s">
        <v>4170</v>
      </c>
      <c r="W921" s="34" t="s">
        <v>4170</v>
      </c>
      <c r="X921" s="34" t="s">
        <v>4170</v>
      </c>
      <c r="Y921" s="34" t="s">
        <v>4170</v>
      </c>
      <c r="Z921" s="34" t="s">
        <v>4170</v>
      </c>
      <c r="AB921" s="34" t="s">
        <v>3187</v>
      </c>
      <c r="BR921" s="34" t="s">
        <v>1044</v>
      </c>
      <c r="BS921" s="34" t="s">
        <v>1041</v>
      </c>
      <c r="BT921" s="34" t="s">
        <v>1041</v>
      </c>
      <c r="BW921" s="34" t="s">
        <v>1041</v>
      </c>
      <c r="CQ921" s="34" t="s">
        <v>3642</v>
      </c>
      <c r="CR921" s="34" t="s">
        <v>3657</v>
      </c>
      <c r="CU921" s="34" t="s">
        <v>8615</v>
      </c>
      <c r="CV921" s="34" t="s">
        <v>7193</v>
      </c>
      <c r="CW921" s="34" t="s">
        <v>4226</v>
      </c>
      <c r="CX921" s="34" t="s">
        <v>4608</v>
      </c>
      <c r="CY921" s="34" t="s">
        <v>5444</v>
      </c>
      <c r="DF921" s="34" t="s">
        <v>5992</v>
      </c>
    </row>
    <row r="922" spans="1:110">
      <c r="A922" s="34" t="s">
        <v>7194</v>
      </c>
      <c r="B922" s="34" t="s">
        <v>4881</v>
      </c>
      <c r="C922" s="34">
        <v>28</v>
      </c>
      <c r="D922" s="34" t="s">
        <v>440</v>
      </c>
      <c r="E922" s="34" t="s">
        <v>4881</v>
      </c>
      <c r="F922" s="34" t="s">
        <v>4170</v>
      </c>
      <c r="G922" s="34" t="s">
        <v>4881</v>
      </c>
      <c r="H922" s="34" t="s">
        <v>4170</v>
      </c>
      <c r="I922" s="34" t="s">
        <v>4170</v>
      </c>
      <c r="J922" s="34" t="s">
        <v>4170</v>
      </c>
      <c r="K922" s="34" t="s">
        <v>4170</v>
      </c>
      <c r="L922" s="34" t="s">
        <v>4881</v>
      </c>
      <c r="M922" s="34" t="s">
        <v>1041</v>
      </c>
      <c r="N922" s="34" t="s">
        <v>3155</v>
      </c>
      <c r="O922" s="34" t="s">
        <v>4881</v>
      </c>
      <c r="P922" s="34" t="s">
        <v>4170</v>
      </c>
      <c r="Q922" s="34" t="s">
        <v>4170</v>
      </c>
      <c r="R922" s="34" t="s">
        <v>4170</v>
      </c>
      <c r="S922" s="34" t="s">
        <v>4170</v>
      </c>
      <c r="T922" s="34" t="s">
        <v>4170</v>
      </c>
      <c r="U922" s="34" t="s">
        <v>4170</v>
      </c>
      <c r="V922" s="34" t="s">
        <v>4170</v>
      </c>
      <c r="W922" s="34" t="s">
        <v>4170</v>
      </c>
      <c r="X922" s="34" t="s">
        <v>4170</v>
      </c>
      <c r="Y922" s="34" t="s">
        <v>4170</v>
      </c>
      <c r="Z922" s="34" t="s">
        <v>4170</v>
      </c>
      <c r="AB922" s="34" t="s">
        <v>3187</v>
      </c>
      <c r="AD922" s="34" t="s">
        <v>3244</v>
      </c>
      <c r="AE922" s="34" t="s">
        <v>3253</v>
      </c>
      <c r="AG922" s="34" t="s">
        <v>3309</v>
      </c>
      <c r="AH922" s="34" t="s">
        <v>1044</v>
      </c>
      <c r="AI922" s="34" t="s">
        <v>1044</v>
      </c>
      <c r="AJ922" s="34" t="s">
        <v>1044</v>
      </c>
      <c r="AK922" s="34" t="s">
        <v>1044</v>
      </c>
      <c r="AM922" s="34" t="s">
        <v>1044</v>
      </c>
      <c r="AN922" s="34" t="s">
        <v>3335</v>
      </c>
      <c r="AP922" s="34" t="s">
        <v>1044</v>
      </c>
      <c r="AY922" s="34" t="s">
        <v>3529</v>
      </c>
      <c r="BA922" s="34" t="s">
        <v>1044</v>
      </c>
      <c r="BB922" s="34" t="s">
        <v>3557</v>
      </c>
      <c r="BC922" s="34" t="s">
        <v>4170</v>
      </c>
      <c r="BD922" s="34" t="s">
        <v>4170</v>
      </c>
      <c r="BE922" s="34" t="s">
        <v>4170</v>
      </c>
      <c r="BF922" s="34" t="s">
        <v>4170</v>
      </c>
      <c r="BG922" s="34" t="s">
        <v>4170</v>
      </c>
      <c r="BH922" s="34" t="s">
        <v>4170</v>
      </c>
      <c r="BI922" s="34" t="s">
        <v>4881</v>
      </c>
      <c r="BJ922" s="34" t="s">
        <v>4170</v>
      </c>
      <c r="BR922" s="34" t="s">
        <v>1044</v>
      </c>
      <c r="BS922" s="34" t="s">
        <v>1041</v>
      </c>
      <c r="BT922" s="34" t="s">
        <v>1041</v>
      </c>
      <c r="BW922" s="34" t="s">
        <v>1041</v>
      </c>
      <c r="CQ922" s="34" t="s">
        <v>3642</v>
      </c>
      <c r="CR922" s="34" t="s">
        <v>3657</v>
      </c>
      <c r="CU922" s="34" t="s">
        <v>8616</v>
      </c>
      <c r="CV922" s="34" t="s">
        <v>7195</v>
      </c>
      <c r="CW922" s="34" t="s">
        <v>4226</v>
      </c>
      <c r="CX922" s="34" t="s">
        <v>4539</v>
      </c>
      <c r="CY922" s="34" t="s">
        <v>5446</v>
      </c>
      <c r="CZ922" s="34" t="s">
        <v>4560</v>
      </c>
      <c r="DA922" s="34" t="s">
        <v>4560</v>
      </c>
      <c r="DC922" s="34" t="s">
        <v>5096</v>
      </c>
      <c r="DD922" s="34" t="s">
        <v>6186</v>
      </c>
    </row>
    <row r="923" spans="1:110">
      <c r="A923" s="34" t="s">
        <v>7194</v>
      </c>
      <c r="B923" s="34" t="s">
        <v>4609</v>
      </c>
      <c r="C923" s="34">
        <v>4</v>
      </c>
      <c r="D923" s="34" t="s">
        <v>442</v>
      </c>
      <c r="E923" s="34" t="s">
        <v>4170</v>
      </c>
      <c r="F923" s="34" t="s">
        <v>4881</v>
      </c>
      <c r="G923" s="34" t="s">
        <v>4170</v>
      </c>
      <c r="H923" s="34" t="s">
        <v>4170</v>
      </c>
      <c r="I923" s="34" t="s">
        <v>4170</v>
      </c>
      <c r="J923" s="34" t="s">
        <v>4881</v>
      </c>
      <c r="K923" s="34" t="s">
        <v>4170</v>
      </c>
      <c r="L923" s="34" t="s">
        <v>4170</v>
      </c>
      <c r="N923" s="34" t="s">
        <v>3155</v>
      </c>
      <c r="O923" s="34" t="s">
        <v>4881</v>
      </c>
      <c r="P923" s="34" t="s">
        <v>4170</v>
      </c>
      <c r="Q923" s="34" t="s">
        <v>4170</v>
      </c>
      <c r="R923" s="34" t="s">
        <v>4170</v>
      </c>
      <c r="S923" s="34" t="s">
        <v>4170</v>
      </c>
      <c r="T923" s="34" t="s">
        <v>4170</v>
      </c>
      <c r="U923" s="34" t="s">
        <v>4170</v>
      </c>
      <c r="V923" s="34" t="s">
        <v>4170</v>
      </c>
      <c r="W923" s="34" t="s">
        <v>4170</v>
      </c>
      <c r="X923" s="34" t="s">
        <v>4170</v>
      </c>
      <c r="Y923" s="34" t="s">
        <v>4170</v>
      </c>
      <c r="Z923" s="34" t="s">
        <v>4170</v>
      </c>
      <c r="AB923" s="34" t="s">
        <v>3187</v>
      </c>
      <c r="AE923" s="34" t="s">
        <v>3256</v>
      </c>
      <c r="BR923" s="34" t="s">
        <v>1044</v>
      </c>
      <c r="BS923" s="34" t="s">
        <v>1044</v>
      </c>
      <c r="CR923" s="34" t="s">
        <v>3657</v>
      </c>
      <c r="CU923" s="34" t="s">
        <v>8617</v>
      </c>
      <c r="CV923" s="34" t="s">
        <v>7195</v>
      </c>
      <c r="CW923" s="34" t="s">
        <v>4226</v>
      </c>
      <c r="CX923" s="34" t="s">
        <v>4608</v>
      </c>
      <c r="CY923" s="34" t="s">
        <v>5450</v>
      </c>
      <c r="DE923" s="34" t="s">
        <v>4649</v>
      </c>
    </row>
    <row r="924" spans="1:110">
      <c r="A924" s="34" t="s">
        <v>7196</v>
      </c>
      <c r="B924" s="34" t="s">
        <v>4881</v>
      </c>
      <c r="C924" s="34">
        <v>36</v>
      </c>
      <c r="D924" s="34" t="s">
        <v>442</v>
      </c>
      <c r="E924" s="34" t="s">
        <v>4170</v>
      </c>
      <c r="F924" s="34" t="s">
        <v>4881</v>
      </c>
      <c r="G924" s="34" t="s">
        <v>4170</v>
      </c>
      <c r="H924" s="34" t="s">
        <v>4881</v>
      </c>
      <c r="I924" s="34" t="s">
        <v>4170</v>
      </c>
      <c r="J924" s="34" t="s">
        <v>4170</v>
      </c>
      <c r="K924" s="34" t="s">
        <v>4170</v>
      </c>
      <c r="L924" s="34" t="s">
        <v>4170</v>
      </c>
      <c r="M924" s="34" t="s">
        <v>1041</v>
      </c>
      <c r="N924" s="34" t="s">
        <v>3155</v>
      </c>
      <c r="O924" s="34" t="s">
        <v>4881</v>
      </c>
      <c r="P924" s="34" t="s">
        <v>4170</v>
      </c>
      <c r="Q924" s="34" t="s">
        <v>4170</v>
      </c>
      <c r="R924" s="34" t="s">
        <v>4170</v>
      </c>
      <c r="S924" s="34" t="s">
        <v>4170</v>
      </c>
      <c r="T924" s="34" t="s">
        <v>4170</v>
      </c>
      <c r="U924" s="34" t="s">
        <v>4170</v>
      </c>
      <c r="V924" s="34" t="s">
        <v>4170</v>
      </c>
      <c r="W924" s="34" t="s">
        <v>4170</v>
      </c>
      <c r="X924" s="34" t="s">
        <v>4170</v>
      </c>
      <c r="Y924" s="34" t="s">
        <v>4170</v>
      </c>
      <c r="Z924" s="34" t="s">
        <v>4170</v>
      </c>
      <c r="AB924" s="34" t="s">
        <v>3187</v>
      </c>
      <c r="AD924" s="34" t="s">
        <v>3247</v>
      </c>
      <c r="AG924" s="34" t="s">
        <v>3297</v>
      </c>
      <c r="AH924" s="34" t="s">
        <v>1044</v>
      </c>
      <c r="AI924" s="34" t="s">
        <v>1044</v>
      </c>
      <c r="AJ924" s="34" t="s">
        <v>1044</v>
      </c>
      <c r="AK924" s="34" t="s">
        <v>1041</v>
      </c>
      <c r="AL924" s="34" t="s">
        <v>3321</v>
      </c>
      <c r="AQ924" s="34" t="s">
        <v>1053</v>
      </c>
      <c r="AS924" s="34" t="s">
        <v>1053</v>
      </c>
      <c r="AU924" s="34" t="s">
        <v>3435</v>
      </c>
      <c r="AV924" s="34" t="s">
        <v>154</v>
      </c>
      <c r="AW924" s="34" t="s">
        <v>3464</v>
      </c>
      <c r="AX924" s="34" t="s">
        <v>3476</v>
      </c>
      <c r="AY924" s="34" t="s">
        <v>3253</v>
      </c>
      <c r="BB924" s="34" t="s">
        <v>3557</v>
      </c>
      <c r="BC924" s="34" t="s">
        <v>4170</v>
      </c>
      <c r="BD924" s="34" t="s">
        <v>4170</v>
      </c>
      <c r="BE924" s="34" t="s">
        <v>4170</v>
      </c>
      <c r="BF924" s="34" t="s">
        <v>4170</v>
      </c>
      <c r="BG924" s="34" t="s">
        <v>4170</v>
      </c>
      <c r="BH924" s="34" t="s">
        <v>4170</v>
      </c>
      <c r="BI924" s="34" t="s">
        <v>4881</v>
      </c>
      <c r="BJ924" s="34" t="s">
        <v>4170</v>
      </c>
      <c r="BR924" s="34" t="s">
        <v>1044</v>
      </c>
      <c r="BS924" s="34" t="s">
        <v>1044</v>
      </c>
      <c r="CR924" s="34" t="s">
        <v>3657</v>
      </c>
      <c r="CU924" s="34" t="s">
        <v>8618</v>
      </c>
      <c r="CV924" s="34" t="s">
        <v>7197</v>
      </c>
      <c r="CW924" s="34" t="s">
        <v>4226</v>
      </c>
      <c r="CX924" s="34" t="s">
        <v>4542</v>
      </c>
      <c r="CY924" s="34" t="s">
        <v>5453</v>
      </c>
      <c r="CZ924" s="34" t="s">
        <v>4556</v>
      </c>
      <c r="DA924" s="34" t="s">
        <v>4556</v>
      </c>
      <c r="DC924" s="34" t="s">
        <v>5096</v>
      </c>
    </row>
    <row r="925" spans="1:110">
      <c r="A925" s="34" t="s">
        <v>7196</v>
      </c>
      <c r="B925" s="34" t="s">
        <v>4609</v>
      </c>
      <c r="C925" s="34">
        <v>0</v>
      </c>
      <c r="D925" s="34" t="s">
        <v>442</v>
      </c>
      <c r="E925" s="34" t="s">
        <v>4170</v>
      </c>
      <c r="F925" s="34" t="s">
        <v>4881</v>
      </c>
      <c r="G925" s="34" t="s">
        <v>4170</v>
      </c>
      <c r="H925" s="34" t="s">
        <v>4170</v>
      </c>
      <c r="I925" s="34" t="s">
        <v>4170</v>
      </c>
      <c r="J925" s="34" t="s">
        <v>4881</v>
      </c>
      <c r="K925" s="34" t="s">
        <v>4170</v>
      </c>
      <c r="L925" s="34" t="s">
        <v>4170</v>
      </c>
      <c r="N925" s="34" t="s">
        <v>3155</v>
      </c>
      <c r="O925" s="34" t="s">
        <v>4881</v>
      </c>
      <c r="P925" s="34" t="s">
        <v>4170</v>
      </c>
      <c r="Q925" s="34" t="s">
        <v>4170</v>
      </c>
      <c r="R925" s="34" t="s">
        <v>4170</v>
      </c>
      <c r="S925" s="34" t="s">
        <v>4170</v>
      </c>
      <c r="T925" s="34" t="s">
        <v>4170</v>
      </c>
      <c r="U925" s="34" t="s">
        <v>4170</v>
      </c>
      <c r="V925" s="34" t="s">
        <v>4170</v>
      </c>
      <c r="W925" s="34" t="s">
        <v>4170</v>
      </c>
      <c r="X925" s="34" t="s">
        <v>4170</v>
      </c>
      <c r="Y925" s="34" t="s">
        <v>4170</v>
      </c>
      <c r="Z925" s="34" t="s">
        <v>4170</v>
      </c>
      <c r="AB925" s="34" t="s">
        <v>3187</v>
      </c>
      <c r="BR925" s="34" t="s">
        <v>1044</v>
      </c>
      <c r="BS925" s="34" t="s">
        <v>1044</v>
      </c>
      <c r="CR925" s="34" t="s">
        <v>3657</v>
      </c>
      <c r="CU925" s="34" t="s">
        <v>8619</v>
      </c>
      <c r="CV925" s="34" t="s">
        <v>7197</v>
      </c>
      <c r="CW925" s="34" t="s">
        <v>4226</v>
      </c>
      <c r="CX925" s="34" t="s">
        <v>4608</v>
      </c>
      <c r="CY925" s="34" t="s">
        <v>5450</v>
      </c>
    </row>
    <row r="926" spans="1:110">
      <c r="A926" s="34" t="s">
        <v>7196</v>
      </c>
      <c r="B926" s="34" t="s">
        <v>4848</v>
      </c>
      <c r="C926" s="34">
        <v>30</v>
      </c>
      <c r="D926" s="34" t="s">
        <v>440</v>
      </c>
      <c r="E926" s="34" t="s">
        <v>4881</v>
      </c>
      <c r="F926" s="34" t="s">
        <v>4170</v>
      </c>
      <c r="G926" s="34" t="s">
        <v>4881</v>
      </c>
      <c r="H926" s="34" t="s">
        <v>4170</v>
      </c>
      <c r="I926" s="34" t="s">
        <v>4170</v>
      </c>
      <c r="J926" s="34" t="s">
        <v>4170</v>
      </c>
      <c r="K926" s="34" t="s">
        <v>4170</v>
      </c>
      <c r="L926" s="34" t="s">
        <v>4881</v>
      </c>
      <c r="M926" s="34" t="s">
        <v>1041</v>
      </c>
      <c r="N926" s="34" t="s">
        <v>3155</v>
      </c>
      <c r="O926" s="34" t="s">
        <v>4881</v>
      </c>
      <c r="P926" s="34" t="s">
        <v>4170</v>
      </c>
      <c r="Q926" s="34" t="s">
        <v>4170</v>
      </c>
      <c r="R926" s="34" t="s">
        <v>4170</v>
      </c>
      <c r="S926" s="34" t="s">
        <v>4170</v>
      </c>
      <c r="T926" s="34" t="s">
        <v>4170</v>
      </c>
      <c r="U926" s="34" t="s">
        <v>4170</v>
      </c>
      <c r="V926" s="34" t="s">
        <v>4170</v>
      </c>
      <c r="W926" s="34" t="s">
        <v>4170</v>
      </c>
      <c r="X926" s="34" t="s">
        <v>4170</v>
      </c>
      <c r="Y926" s="34" t="s">
        <v>4170</v>
      </c>
      <c r="Z926" s="34" t="s">
        <v>4170</v>
      </c>
      <c r="AB926" s="34" t="s">
        <v>3187</v>
      </c>
      <c r="AD926" s="34" t="s">
        <v>3238</v>
      </c>
      <c r="AG926" s="34" t="s">
        <v>3309</v>
      </c>
      <c r="AH926" s="34" t="s">
        <v>1044</v>
      </c>
      <c r="AI926" s="34" t="s">
        <v>1044</v>
      </c>
      <c r="AJ926" s="34" t="s">
        <v>1044</v>
      </c>
      <c r="AK926" s="34" t="s">
        <v>1044</v>
      </c>
      <c r="AM926" s="34" t="s">
        <v>1044</v>
      </c>
      <c r="AN926" s="34" t="s">
        <v>3335</v>
      </c>
      <c r="AP926" s="34" t="s">
        <v>1044</v>
      </c>
      <c r="AY926" s="34" t="s">
        <v>3487</v>
      </c>
      <c r="BA926" s="34" t="s">
        <v>1044</v>
      </c>
      <c r="BB926" s="34" t="s">
        <v>3557</v>
      </c>
      <c r="BC926" s="34" t="s">
        <v>4170</v>
      </c>
      <c r="BD926" s="34" t="s">
        <v>4170</v>
      </c>
      <c r="BE926" s="34" t="s">
        <v>4170</v>
      </c>
      <c r="BF926" s="34" t="s">
        <v>4170</v>
      </c>
      <c r="BG926" s="34" t="s">
        <v>4170</v>
      </c>
      <c r="BH926" s="34" t="s">
        <v>4170</v>
      </c>
      <c r="BI926" s="34" t="s">
        <v>4881</v>
      </c>
      <c r="BJ926" s="34" t="s">
        <v>4170</v>
      </c>
      <c r="BR926" s="34" t="s">
        <v>1044</v>
      </c>
      <c r="BS926" s="34" t="s">
        <v>1044</v>
      </c>
      <c r="CR926" s="34" t="s">
        <v>3657</v>
      </c>
      <c r="CU926" s="34" t="s">
        <v>8620</v>
      </c>
      <c r="CV926" s="34" t="s">
        <v>7197</v>
      </c>
      <c r="CW926" s="34" t="s">
        <v>4226</v>
      </c>
      <c r="CX926" s="34" t="s">
        <v>4539</v>
      </c>
      <c r="CY926" s="34" t="s">
        <v>5446</v>
      </c>
      <c r="DA926" s="34" t="s">
        <v>4560</v>
      </c>
      <c r="DC926" s="34" t="s">
        <v>5096</v>
      </c>
    </row>
    <row r="927" spans="1:110">
      <c r="A927" s="34" t="s">
        <v>7198</v>
      </c>
      <c r="B927" s="34" t="s">
        <v>4881</v>
      </c>
      <c r="C927" s="34">
        <v>63</v>
      </c>
      <c r="D927" s="34" t="s">
        <v>440</v>
      </c>
      <c r="E927" s="34" t="s">
        <v>4881</v>
      </c>
      <c r="F927" s="34" t="s">
        <v>4170</v>
      </c>
      <c r="G927" s="34" t="s">
        <v>4881</v>
      </c>
      <c r="H927" s="34" t="s">
        <v>4170</v>
      </c>
      <c r="I927" s="34" t="s">
        <v>4170</v>
      </c>
      <c r="J927" s="34" t="s">
        <v>4170</v>
      </c>
      <c r="K927" s="34" t="s">
        <v>4170</v>
      </c>
      <c r="L927" s="34" t="s">
        <v>4170</v>
      </c>
      <c r="M927" s="34" t="s">
        <v>1041</v>
      </c>
      <c r="N927" s="34" t="s">
        <v>3155</v>
      </c>
      <c r="O927" s="34" t="s">
        <v>4881</v>
      </c>
      <c r="P927" s="34" t="s">
        <v>4170</v>
      </c>
      <c r="Q927" s="34" t="s">
        <v>4170</v>
      </c>
      <c r="R927" s="34" t="s">
        <v>4170</v>
      </c>
      <c r="S927" s="34" t="s">
        <v>4170</v>
      </c>
      <c r="T927" s="34" t="s">
        <v>4170</v>
      </c>
      <c r="U927" s="34" t="s">
        <v>4170</v>
      </c>
      <c r="V927" s="34" t="s">
        <v>4170</v>
      </c>
      <c r="W927" s="34" t="s">
        <v>4170</v>
      </c>
      <c r="X927" s="34" t="s">
        <v>4170</v>
      </c>
      <c r="Y927" s="34" t="s">
        <v>4170</v>
      </c>
      <c r="Z927" s="34" t="s">
        <v>4170</v>
      </c>
      <c r="AB927" s="34" t="s">
        <v>3187</v>
      </c>
      <c r="AD927" s="34" t="s">
        <v>3241</v>
      </c>
      <c r="AG927" s="34" t="s">
        <v>3312</v>
      </c>
      <c r="AH927" s="34" t="s">
        <v>1044</v>
      </c>
      <c r="AI927" s="34" t="s">
        <v>1044</v>
      </c>
      <c r="AJ927" s="34" t="s">
        <v>1044</v>
      </c>
      <c r="AK927" s="34" t="s">
        <v>1044</v>
      </c>
      <c r="AM927" s="34" t="s">
        <v>1044</v>
      </c>
      <c r="AN927" s="34" t="s">
        <v>3312</v>
      </c>
      <c r="AP927" s="34" t="s">
        <v>1044</v>
      </c>
      <c r="AY927" s="34" t="s">
        <v>3487</v>
      </c>
      <c r="BA927" s="34" t="s">
        <v>1044</v>
      </c>
      <c r="BB927" s="34" t="s">
        <v>3557</v>
      </c>
      <c r="BC927" s="34" t="s">
        <v>4170</v>
      </c>
      <c r="BD927" s="34" t="s">
        <v>4170</v>
      </c>
      <c r="BE927" s="34" t="s">
        <v>4170</v>
      </c>
      <c r="BF927" s="34" t="s">
        <v>4170</v>
      </c>
      <c r="BG927" s="34" t="s">
        <v>4170</v>
      </c>
      <c r="BH927" s="34" t="s">
        <v>4170</v>
      </c>
      <c r="BI927" s="34" t="s">
        <v>4881</v>
      </c>
      <c r="BJ927" s="34" t="s">
        <v>4170</v>
      </c>
      <c r="BR927" s="34" t="s">
        <v>1041</v>
      </c>
      <c r="BS927" s="34" t="s">
        <v>1041</v>
      </c>
      <c r="BT927" s="34" t="s">
        <v>1041</v>
      </c>
      <c r="BW927" s="34" t="s">
        <v>1041</v>
      </c>
      <c r="CQ927" s="34" t="s">
        <v>3642</v>
      </c>
      <c r="CR927" s="34" t="s">
        <v>3657</v>
      </c>
      <c r="CU927" s="34" t="s">
        <v>8621</v>
      </c>
      <c r="CV927" s="34" t="s">
        <v>7199</v>
      </c>
      <c r="CW927" s="34" t="s">
        <v>4226</v>
      </c>
      <c r="CX927" s="34" t="s">
        <v>4546</v>
      </c>
      <c r="CY927" s="34" t="s">
        <v>5449</v>
      </c>
      <c r="CZ927" s="34" t="s">
        <v>4560</v>
      </c>
      <c r="DA927" s="34" t="s">
        <v>4560</v>
      </c>
      <c r="DC927" s="34" t="s">
        <v>5096</v>
      </c>
      <c r="DF927" s="34" t="s">
        <v>5992</v>
      </c>
    </row>
    <row r="928" spans="1:110">
      <c r="A928" s="34" t="s">
        <v>7200</v>
      </c>
      <c r="B928" s="34" t="s">
        <v>4881</v>
      </c>
      <c r="C928" s="34">
        <v>59</v>
      </c>
      <c r="D928" s="34" t="s">
        <v>442</v>
      </c>
      <c r="E928" s="34" t="s">
        <v>4170</v>
      </c>
      <c r="F928" s="34" t="s">
        <v>4881</v>
      </c>
      <c r="G928" s="34" t="s">
        <v>4170</v>
      </c>
      <c r="H928" s="34" t="s">
        <v>4881</v>
      </c>
      <c r="I928" s="34" t="s">
        <v>4170</v>
      </c>
      <c r="J928" s="34" t="s">
        <v>4170</v>
      </c>
      <c r="K928" s="34" t="s">
        <v>4170</v>
      </c>
      <c r="L928" s="34" t="s">
        <v>4170</v>
      </c>
      <c r="M928" s="34" t="s">
        <v>1041</v>
      </c>
      <c r="N928" s="34" t="s">
        <v>3155</v>
      </c>
      <c r="O928" s="34" t="s">
        <v>4881</v>
      </c>
      <c r="P928" s="34" t="s">
        <v>4170</v>
      </c>
      <c r="Q928" s="34" t="s">
        <v>4170</v>
      </c>
      <c r="R928" s="34" t="s">
        <v>4170</v>
      </c>
      <c r="S928" s="34" t="s">
        <v>4170</v>
      </c>
      <c r="T928" s="34" t="s">
        <v>4170</v>
      </c>
      <c r="U928" s="34" t="s">
        <v>4170</v>
      </c>
      <c r="V928" s="34" t="s">
        <v>4170</v>
      </c>
      <c r="W928" s="34" t="s">
        <v>4170</v>
      </c>
      <c r="X928" s="34" t="s">
        <v>4170</v>
      </c>
      <c r="Y928" s="34" t="s">
        <v>4170</v>
      </c>
      <c r="Z928" s="34" t="s">
        <v>4170</v>
      </c>
      <c r="AB928" s="34" t="s">
        <v>3187</v>
      </c>
      <c r="AD928" s="34" t="s">
        <v>3244</v>
      </c>
      <c r="AG928" s="34" t="s">
        <v>3297</v>
      </c>
      <c r="AH928" s="34" t="s">
        <v>1044</v>
      </c>
      <c r="AI928" s="34" t="s">
        <v>1044</v>
      </c>
      <c r="AJ928" s="34" t="s">
        <v>1044</v>
      </c>
      <c r="AK928" s="34" t="s">
        <v>1041</v>
      </c>
      <c r="AL928" s="34" t="s">
        <v>452</v>
      </c>
      <c r="AQ928" s="34" t="s">
        <v>3375</v>
      </c>
      <c r="AS928" s="34" t="s">
        <v>3423</v>
      </c>
      <c r="AU928" s="34" t="s">
        <v>3432</v>
      </c>
      <c r="AV928" s="34" t="s">
        <v>154</v>
      </c>
      <c r="AW928" s="34" t="s">
        <v>3467</v>
      </c>
      <c r="AX928" s="34" t="s">
        <v>3476</v>
      </c>
      <c r="AY928" s="34" t="s">
        <v>3487</v>
      </c>
      <c r="BB928" s="34" t="s">
        <v>3557</v>
      </c>
      <c r="BC928" s="34" t="s">
        <v>4170</v>
      </c>
      <c r="BD928" s="34" t="s">
        <v>4170</v>
      </c>
      <c r="BE928" s="34" t="s">
        <v>4170</v>
      </c>
      <c r="BF928" s="34" t="s">
        <v>4170</v>
      </c>
      <c r="BG928" s="34" t="s">
        <v>4170</v>
      </c>
      <c r="BH928" s="34" t="s">
        <v>4170</v>
      </c>
      <c r="BI928" s="34" t="s">
        <v>4881</v>
      </c>
      <c r="BJ928" s="34" t="s">
        <v>4170</v>
      </c>
      <c r="BR928" s="34" t="s">
        <v>1044</v>
      </c>
      <c r="BS928" s="34" t="s">
        <v>1044</v>
      </c>
      <c r="CR928" s="34" t="s">
        <v>3657</v>
      </c>
      <c r="CU928" s="34" t="s">
        <v>8622</v>
      </c>
      <c r="CV928" s="34" t="s">
        <v>7202</v>
      </c>
      <c r="CW928" s="34" t="s">
        <v>4226</v>
      </c>
      <c r="CX928" s="34" t="s">
        <v>4542</v>
      </c>
      <c r="CY928" s="34" t="s">
        <v>5453</v>
      </c>
      <c r="CZ928" s="34" t="s">
        <v>4556</v>
      </c>
      <c r="DA928" s="34" t="s">
        <v>4556</v>
      </c>
      <c r="DC928" s="34" t="s">
        <v>5096</v>
      </c>
    </row>
    <row r="929" spans="1:110">
      <c r="A929" s="34" t="s">
        <v>7200</v>
      </c>
      <c r="B929" s="34" t="s">
        <v>4609</v>
      </c>
      <c r="C929" s="34">
        <v>15</v>
      </c>
      <c r="D929" s="34" t="s">
        <v>440</v>
      </c>
      <c r="E929" s="34" t="s">
        <v>4881</v>
      </c>
      <c r="F929" s="34" t="s">
        <v>4170</v>
      </c>
      <c r="G929" s="34" t="s">
        <v>4170</v>
      </c>
      <c r="H929" s="34" t="s">
        <v>4170</v>
      </c>
      <c r="I929" s="34" t="s">
        <v>4881</v>
      </c>
      <c r="J929" s="34" t="s">
        <v>4170</v>
      </c>
      <c r="K929" s="34" t="s">
        <v>4170</v>
      </c>
      <c r="L929" s="34" t="s">
        <v>4881</v>
      </c>
      <c r="M929" s="34" t="s">
        <v>1041</v>
      </c>
      <c r="N929" s="34" t="s">
        <v>3155</v>
      </c>
      <c r="O929" s="34" t="s">
        <v>4881</v>
      </c>
      <c r="P929" s="34" t="s">
        <v>4170</v>
      </c>
      <c r="Q929" s="34" t="s">
        <v>4170</v>
      </c>
      <c r="R929" s="34" t="s">
        <v>4170</v>
      </c>
      <c r="S929" s="34" t="s">
        <v>4170</v>
      </c>
      <c r="T929" s="34" t="s">
        <v>4170</v>
      </c>
      <c r="U929" s="34" t="s">
        <v>4170</v>
      </c>
      <c r="V929" s="34" t="s">
        <v>4170</v>
      </c>
      <c r="W929" s="34" t="s">
        <v>4170</v>
      </c>
      <c r="X929" s="34" t="s">
        <v>4170</v>
      </c>
      <c r="Y929" s="34" t="s">
        <v>4170</v>
      </c>
      <c r="Z929" s="34" t="s">
        <v>4170</v>
      </c>
      <c r="AB929" s="34" t="s">
        <v>3187</v>
      </c>
      <c r="AD929" s="34" t="s">
        <v>3226</v>
      </c>
      <c r="AE929" s="34" t="s">
        <v>3262</v>
      </c>
      <c r="AG929" s="34" t="s">
        <v>3306</v>
      </c>
      <c r="AH929" s="34" t="s">
        <v>1044</v>
      </c>
      <c r="AI929" s="34" t="s">
        <v>1044</v>
      </c>
      <c r="AJ929" s="34" t="s">
        <v>1044</v>
      </c>
      <c r="AK929" s="34" t="s">
        <v>1044</v>
      </c>
      <c r="AM929" s="34" t="s">
        <v>1044</v>
      </c>
      <c r="AN929" s="34" t="s">
        <v>3341</v>
      </c>
      <c r="AP929" s="34" t="s">
        <v>1044</v>
      </c>
      <c r="AY929" s="34" t="s">
        <v>3487</v>
      </c>
      <c r="BA929" s="34" t="s">
        <v>1044</v>
      </c>
      <c r="BB929" s="34" t="s">
        <v>3557</v>
      </c>
      <c r="BC929" s="34" t="s">
        <v>4170</v>
      </c>
      <c r="BD929" s="34" t="s">
        <v>4170</v>
      </c>
      <c r="BE929" s="34" t="s">
        <v>4170</v>
      </c>
      <c r="BF929" s="34" t="s">
        <v>4170</v>
      </c>
      <c r="BG929" s="34" t="s">
        <v>4170</v>
      </c>
      <c r="BH929" s="34" t="s">
        <v>4170</v>
      </c>
      <c r="BI929" s="34" t="s">
        <v>4881</v>
      </c>
      <c r="BJ929" s="34" t="s">
        <v>4170</v>
      </c>
      <c r="BR929" s="34" t="s">
        <v>1044</v>
      </c>
      <c r="BS929" s="34" t="s">
        <v>1044</v>
      </c>
      <c r="CR929" s="34" t="s">
        <v>3657</v>
      </c>
      <c r="CU929" s="34" t="s">
        <v>8623</v>
      </c>
      <c r="CV929" s="34" t="s">
        <v>7202</v>
      </c>
      <c r="CW929" s="34" t="s">
        <v>4226</v>
      </c>
      <c r="CX929" s="34" t="s">
        <v>4611</v>
      </c>
      <c r="CY929" s="34" t="s">
        <v>5445</v>
      </c>
      <c r="DA929" s="34" t="s">
        <v>4560</v>
      </c>
      <c r="DC929" s="34" t="s">
        <v>5096</v>
      </c>
      <c r="DD929" s="34" t="s">
        <v>6185</v>
      </c>
      <c r="DE929" s="34" t="s">
        <v>4649</v>
      </c>
    </row>
    <row r="930" spans="1:110">
      <c r="A930" s="34" t="s">
        <v>7200</v>
      </c>
      <c r="B930" s="34" t="s">
        <v>4848</v>
      </c>
      <c r="C930" s="34">
        <v>46</v>
      </c>
      <c r="D930" s="34" t="s">
        <v>440</v>
      </c>
      <c r="E930" s="34" t="s">
        <v>4881</v>
      </c>
      <c r="F930" s="34" t="s">
        <v>4170</v>
      </c>
      <c r="G930" s="34" t="s">
        <v>4881</v>
      </c>
      <c r="H930" s="34" t="s">
        <v>4170</v>
      </c>
      <c r="I930" s="34" t="s">
        <v>4170</v>
      </c>
      <c r="J930" s="34" t="s">
        <v>4170</v>
      </c>
      <c r="K930" s="34" t="s">
        <v>4170</v>
      </c>
      <c r="L930" s="34" t="s">
        <v>4881</v>
      </c>
      <c r="M930" s="34" t="s">
        <v>1041</v>
      </c>
      <c r="N930" s="34" t="s">
        <v>3155</v>
      </c>
      <c r="O930" s="34" t="s">
        <v>4881</v>
      </c>
      <c r="P930" s="34" t="s">
        <v>4170</v>
      </c>
      <c r="Q930" s="34" t="s">
        <v>4170</v>
      </c>
      <c r="R930" s="34" t="s">
        <v>4170</v>
      </c>
      <c r="S930" s="34" t="s">
        <v>4170</v>
      </c>
      <c r="T930" s="34" t="s">
        <v>4170</v>
      </c>
      <c r="U930" s="34" t="s">
        <v>4170</v>
      </c>
      <c r="V930" s="34" t="s">
        <v>4170</v>
      </c>
      <c r="W930" s="34" t="s">
        <v>4170</v>
      </c>
      <c r="X930" s="34" t="s">
        <v>4170</v>
      </c>
      <c r="Y930" s="34" t="s">
        <v>4170</v>
      </c>
      <c r="Z930" s="34" t="s">
        <v>4170</v>
      </c>
      <c r="AB930" s="34" t="s">
        <v>3187</v>
      </c>
      <c r="AD930" s="34" t="s">
        <v>3244</v>
      </c>
      <c r="AG930" s="34" t="s">
        <v>3309</v>
      </c>
      <c r="AH930" s="34" t="s">
        <v>1044</v>
      </c>
      <c r="AI930" s="34" t="s">
        <v>1044</v>
      </c>
      <c r="AJ930" s="34" t="s">
        <v>1044</v>
      </c>
      <c r="AK930" s="34" t="s">
        <v>1044</v>
      </c>
      <c r="AM930" s="34" t="s">
        <v>1044</v>
      </c>
      <c r="AN930" s="34" t="s">
        <v>3335</v>
      </c>
      <c r="AP930" s="34" t="s">
        <v>1044</v>
      </c>
      <c r="AY930" s="34" t="s">
        <v>3487</v>
      </c>
      <c r="BA930" s="34" t="s">
        <v>1044</v>
      </c>
      <c r="BB930" s="34" t="s">
        <v>3557</v>
      </c>
      <c r="BC930" s="34" t="s">
        <v>4170</v>
      </c>
      <c r="BD930" s="34" t="s">
        <v>4170</v>
      </c>
      <c r="BE930" s="34" t="s">
        <v>4170</v>
      </c>
      <c r="BF930" s="34" t="s">
        <v>4170</v>
      </c>
      <c r="BG930" s="34" t="s">
        <v>4170</v>
      </c>
      <c r="BH930" s="34" t="s">
        <v>4170</v>
      </c>
      <c r="BI930" s="34" t="s">
        <v>4881</v>
      </c>
      <c r="BJ930" s="34" t="s">
        <v>4170</v>
      </c>
      <c r="BR930" s="34" t="s">
        <v>1044</v>
      </c>
      <c r="BS930" s="34" t="s">
        <v>1044</v>
      </c>
      <c r="CR930" s="34" t="s">
        <v>3657</v>
      </c>
      <c r="CU930" s="34" t="s">
        <v>8624</v>
      </c>
      <c r="CV930" s="34" t="s">
        <v>7202</v>
      </c>
      <c r="CW930" s="34" t="s">
        <v>4226</v>
      </c>
      <c r="CX930" s="34" t="s">
        <v>4542</v>
      </c>
      <c r="CY930" s="34" t="s">
        <v>5447</v>
      </c>
      <c r="DA930" s="34" t="s">
        <v>4560</v>
      </c>
      <c r="DC930" s="34" t="s">
        <v>5096</v>
      </c>
    </row>
    <row r="931" spans="1:110">
      <c r="A931" s="34" t="s">
        <v>7203</v>
      </c>
      <c r="B931" s="34" t="s">
        <v>4881</v>
      </c>
      <c r="C931" s="34">
        <v>26</v>
      </c>
      <c r="D931" s="34" t="s">
        <v>442</v>
      </c>
      <c r="E931" s="34" t="s">
        <v>4170</v>
      </c>
      <c r="F931" s="34" t="s">
        <v>4881</v>
      </c>
      <c r="G931" s="34" t="s">
        <v>4170</v>
      </c>
      <c r="H931" s="34" t="s">
        <v>4881</v>
      </c>
      <c r="I931" s="34" t="s">
        <v>4170</v>
      </c>
      <c r="J931" s="34" t="s">
        <v>4170</v>
      </c>
      <c r="K931" s="34" t="s">
        <v>4170</v>
      </c>
      <c r="L931" s="34" t="s">
        <v>4170</v>
      </c>
      <c r="M931" s="34" t="s">
        <v>1041</v>
      </c>
      <c r="N931" s="34" t="s">
        <v>3155</v>
      </c>
      <c r="O931" s="34" t="s">
        <v>4881</v>
      </c>
      <c r="P931" s="34" t="s">
        <v>4170</v>
      </c>
      <c r="Q931" s="34" t="s">
        <v>4170</v>
      </c>
      <c r="R931" s="34" t="s">
        <v>4170</v>
      </c>
      <c r="S931" s="34" t="s">
        <v>4170</v>
      </c>
      <c r="T931" s="34" t="s">
        <v>4170</v>
      </c>
      <c r="U931" s="34" t="s">
        <v>4170</v>
      </c>
      <c r="V931" s="34" t="s">
        <v>4170</v>
      </c>
      <c r="W931" s="34" t="s">
        <v>4170</v>
      </c>
      <c r="X931" s="34" t="s">
        <v>4170</v>
      </c>
      <c r="Y931" s="34" t="s">
        <v>4170</v>
      </c>
      <c r="Z931" s="34" t="s">
        <v>4170</v>
      </c>
      <c r="AB931" s="34" t="s">
        <v>3187</v>
      </c>
      <c r="AD931" s="34" t="s">
        <v>3241</v>
      </c>
      <c r="AE931" s="34" t="s">
        <v>3253</v>
      </c>
      <c r="AG931" s="34" t="s">
        <v>3300</v>
      </c>
      <c r="AH931" s="34" t="s">
        <v>1044</v>
      </c>
      <c r="AI931" s="34" t="s">
        <v>1044</v>
      </c>
      <c r="AJ931" s="34" t="s">
        <v>1044</v>
      </c>
      <c r="AK931" s="34" t="s">
        <v>1044</v>
      </c>
      <c r="AM931" s="34" t="s">
        <v>1044</v>
      </c>
      <c r="AN931" s="34" t="s">
        <v>3353</v>
      </c>
      <c r="AP931" s="34" t="s">
        <v>1044</v>
      </c>
      <c r="AY931" s="34" t="s">
        <v>3487</v>
      </c>
      <c r="BA931" s="34" t="s">
        <v>1044</v>
      </c>
      <c r="BB931" s="34" t="s">
        <v>3557</v>
      </c>
      <c r="BC931" s="34" t="s">
        <v>4170</v>
      </c>
      <c r="BD931" s="34" t="s">
        <v>4170</v>
      </c>
      <c r="BE931" s="34" t="s">
        <v>4170</v>
      </c>
      <c r="BF931" s="34" t="s">
        <v>4170</v>
      </c>
      <c r="BG931" s="34" t="s">
        <v>4170</v>
      </c>
      <c r="BH931" s="34" t="s">
        <v>4170</v>
      </c>
      <c r="BI931" s="34" t="s">
        <v>4881</v>
      </c>
      <c r="BJ931" s="34" t="s">
        <v>4170</v>
      </c>
      <c r="BR931" s="34" t="s">
        <v>1044</v>
      </c>
      <c r="BS931" s="34" t="s">
        <v>1044</v>
      </c>
      <c r="CR931" s="34" t="s">
        <v>3657</v>
      </c>
      <c r="CU931" s="34" t="s">
        <v>8625</v>
      </c>
      <c r="CV931" s="34" t="s">
        <v>7204</v>
      </c>
      <c r="CW931" s="34" t="s">
        <v>4226</v>
      </c>
      <c r="CX931" s="34" t="s">
        <v>4539</v>
      </c>
      <c r="CY931" s="34" t="s">
        <v>5452</v>
      </c>
      <c r="CZ931" s="34" t="s">
        <v>4560</v>
      </c>
      <c r="DA931" s="34" t="s">
        <v>4560</v>
      </c>
      <c r="DC931" s="34" t="s">
        <v>5096</v>
      </c>
      <c r="DD931" s="34" t="s">
        <v>6186</v>
      </c>
    </row>
    <row r="932" spans="1:110">
      <c r="A932" s="34" t="s">
        <v>7205</v>
      </c>
      <c r="B932" s="34" t="s">
        <v>4881</v>
      </c>
      <c r="C932" s="34">
        <v>58</v>
      </c>
      <c r="D932" s="34" t="s">
        <v>442</v>
      </c>
      <c r="E932" s="34" t="s">
        <v>4170</v>
      </c>
      <c r="F932" s="34" t="s">
        <v>4881</v>
      </c>
      <c r="G932" s="34" t="s">
        <v>4170</v>
      </c>
      <c r="H932" s="34" t="s">
        <v>4881</v>
      </c>
      <c r="I932" s="34" t="s">
        <v>4170</v>
      </c>
      <c r="J932" s="34" t="s">
        <v>4170</v>
      </c>
      <c r="K932" s="34" t="s">
        <v>4170</v>
      </c>
      <c r="L932" s="34" t="s">
        <v>4170</v>
      </c>
      <c r="M932" s="34" t="s">
        <v>1041</v>
      </c>
      <c r="N932" s="34" t="s">
        <v>3155</v>
      </c>
      <c r="O932" s="34" t="s">
        <v>4881</v>
      </c>
      <c r="P932" s="34" t="s">
        <v>4170</v>
      </c>
      <c r="Q932" s="34" t="s">
        <v>4170</v>
      </c>
      <c r="R932" s="34" t="s">
        <v>4170</v>
      </c>
      <c r="S932" s="34" t="s">
        <v>4170</v>
      </c>
      <c r="T932" s="34" t="s">
        <v>4170</v>
      </c>
      <c r="U932" s="34" t="s">
        <v>4170</v>
      </c>
      <c r="V932" s="34" t="s">
        <v>4170</v>
      </c>
      <c r="W932" s="34" t="s">
        <v>4170</v>
      </c>
      <c r="X932" s="34" t="s">
        <v>4170</v>
      </c>
      <c r="Y932" s="34" t="s">
        <v>4170</v>
      </c>
      <c r="Z932" s="34" t="s">
        <v>4170</v>
      </c>
      <c r="AB932" s="34" t="s">
        <v>3187</v>
      </c>
      <c r="AD932" s="34" t="s">
        <v>3238</v>
      </c>
      <c r="AG932" s="34" t="s">
        <v>3300</v>
      </c>
      <c r="AH932" s="34" t="s">
        <v>1044</v>
      </c>
      <c r="AI932" s="34" t="s">
        <v>1044</v>
      </c>
      <c r="AJ932" s="34" t="s">
        <v>1044</v>
      </c>
      <c r="AK932" s="34" t="s">
        <v>1044</v>
      </c>
      <c r="AM932" s="34" t="s">
        <v>1041</v>
      </c>
      <c r="AP932" s="34" t="s">
        <v>1041</v>
      </c>
      <c r="AY932" s="34" t="s">
        <v>3502</v>
      </c>
      <c r="BA932" s="34" t="s">
        <v>1044</v>
      </c>
      <c r="BB932" s="34" t="s">
        <v>3557</v>
      </c>
      <c r="BC932" s="34" t="s">
        <v>4170</v>
      </c>
      <c r="BD932" s="34" t="s">
        <v>4170</v>
      </c>
      <c r="BE932" s="34" t="s">
        <v>4170</v>
      </c>
      <c r="BF932" s="34" t="s">
        <v>4170</v>
      </c>
      <c r="BG932" s="34" t="s">
        <v>4170</v>
      </c>
      <c r="BH932" s="34" t="s">
        <v>4170</v>
      </c>
      <c r="BI932" s="34" t="s">
        <v>4881</v>
      </c>
      <c r="BJ932" s="34" t="s">
        <v>4170</v>
      </c>
      <c r="BR932" s="34" t="s">
        <v>1044</v>
      </c>
      <c r="BS932" s="34" t="s">
        <v>1044</v>
      </c>
      <c r="CR932" s="34" t="s">
        <v>3657</v>
      </c>
      <c r="CU932" s="34" t="s">
        <v>8626</v>
      </c>
      <c r="CV932" s="34" t="s">
        <v>7206</v>
      </c>
      <c r="CW932" s="34" t="s">
        <v>4226</v>
      </c>
      <c r="CX932" s="34" t="s">
        <v>4542</v>
      </c>
      <c r="CY932" s="34" t="s">
        <v>5453</v>
      </c>
      <c r="CZ932" s="34" t="s">
        <v>3302</v>
      </c>
      <c r="DA932" s="34" t="s">
        <v>3302</v>
      </c>
      <c r="DC932" s="34" t="s">
        <v>5096</v>
      </c>
    </row>
    <row r="933" spans="1:110">
      <c r="A933" s="34" t="s">
        <v>7207</v>
      </c>
      <c r="B933" s="34" t="s">
        <v>4881</v>
      </c>
      <c r="C933" s="34">
        <v>38</v>
      </c>
      <c r="D933" s="34" t="s">
        <v>442</v>
      </c>
      <c r="E933" s="34" t="s">
        <v>4170</v>
      </c>
      <c r="F933" s="34" t="s">
        <v>4881</v>
      </c>
      <c r="G933" s="34" t="s">
        <v>4170</v>
      </c>
      <c r="H933" s="34" t="s">
        <v>4881</v>
      </c>
      <c r="I933" s="34" t="s">
        <v>4170</v>
      </c>
      <c r="J933" s="34" t="s">
        <v>4170</v>
      </c>
      <c r="K933" s="34" t="s">
        <v>4170</v>
      </c>
      <c r="L933" s="34" t="s">
        <v>4170</v>
      </c>
      <c r="M933" s="34" t="s">
        <v>1041</v>
      </c>
      <c r="N933" s="34" t="s">
        <v>3155</v>
      </c>
      <c r="O933" s="34" t="s">
        <v>4881</v>
      </c>
      <c r="P933" s="34" t="s">
        <v>4170</v>
      </c>
      <c r="Q933" s="34" t="s">
        <v>4170</v>
      </c>
      <c r="R933" s="34" t="s">
        <v>4170</v>
      </c>
      <c r="S933" s="34" t="s">
        <v>4170</v>
      </c>
      <c r="T933" s="34" t="s">
        <v>4170</v>
      </c>
      <c r="U933" s="34" t="s">
        <v>4170</v>
      </c>
      <c r="V933" s="34" t="s">
        <v>4170</v>
      </c>
      <c r="W933" s="34" t="s">
        <v>4170</v>
      </c>
      <c r="X933" s="34" t="s">
        <v>4170</v>
      </c>
      <c r="Y933" s="34" t="s">
        <v>4170</v>
      </c>
      <c r="Z933" s="34" t="s">
        <v>4170</v>
      </c>
      <c r="AB933" s="34" t="s">
        <v>3187</v>
      </c>
      <c r="AD933" s="34" t="s">
        <v>3238</v>
      </c>
      <c r="AG933" s="34" t="s">
        <v>3297</v>
      </c>
      <c r="AH933" s="34" t="s">
        <v>1044</v>
      </c>
      <c r="AI933" s="34" t="s">
        <v>1044</v>
      </c>
      <c r="AJ933" s="34" t="s">
        <v>1044</v>
      </c>
      <c r="AK933" s="34" t="s">
        <v>1041</v>
      </c>
      <c r="AL933" s="34" t="s">
        <v>452</v>
      </c>
      <c r="AQ933" s="34" t="s">
        <v>3375</v>
      </c>
      <c r="AS933" s="34" t="s">
        <v>3423</v>
      </c>
      <c r="AU933" s="34" t="s">
        <v>3432</v>
      </c>
      <c r="AV933" s="34" t="s">
        <v>154</v>
      </c>
      <c r="AW933" s="34" t="s">
        <v>3467</v>
      </c>
      <c r="AX933" s="34" t="s">
        <v>3476</v>
      </c>
      <c r="AY933" s="34" t="s">
        <v>3487</v>
      </c>
      <c r="BB933" s="34" t="s">
        <v>3557</v>
      </c>
      <c r="BC933" s="34" t="s">
        <v>4170</v>
      </c>
      <c r="BD933" s="34" t="s">
        <v>4170</v>
      </c>
      <c r="BE933" s="34" t="s">
        <v>4170</v>
      </c>
      <c r="BF933" s="34" t="s">
        <v>4170</v>
      </c>
      <c r="BG933" s="34" t="s">
        <v>4170</v>
      </c>
      <c r="BH933" s="34" t="s">
        <v>4170</v>
      </c>
      <c r="BI933" s="34" t="s">
        <v>4881</v>
      </c>
      <c r="BJ933" s="34" t="s">
        <v>4170</v>
      </c>
      <c r="BR933" s="34" t="s">
        <v>1044</v>
      </c>
      <c r="BS933" s="34" t="s">
        <v>1044</v>
      </c>
      <c r="CR933" s="34" t="s">
        <v>3657</v>
      </c>
      <c r="CU933" s="34" t="s">
        <v>8627</v>
      </c>
      <c r="CV933" s="34" t="s">
        <v>7208</v>
      </c>
      <c r="CW933" s="34" t="s">
        <v>4226</v>
      </c>
      <c r="CX933" s="34" t="s">
        <v>4542</v>
      </c>
      <c r="CY933" s="34" t="s">
        <v>5453</v>
      </c>
      <c r="CZ933" s="34" t="s">
        <v>4556</v>
      </c>
      <c r="DA933" s="34" t="s">
        <v>4556</v>
      </c>
      <c r="DC933" s="34" t="s">
        <v>5096</v>
      </c>
    </row>
    <row r="934" spans="1:110">
      <c r="A934" s="34" t="s">
        <v>7207</v>
      </c>
      <c r="B934" s="34" t="s">
        <v>4609</v>
      </c>
      <c r="C934" s="34">
        <v>20</v>
      </c>
      <c r="D934" s="34" t="s">
        <v>442</v>
      </c>
      <c r="E934" s="34" t="s">
        <v>4170</v>
      </c>
      <c r="F934" s="34" t="s">
        <v>4881</v>
      </c>
      <c r="G934" s="34" t="s">
        <v>4170</v>
      </c>
      <c r="H934" s="34" t="s">
        <v>4881</v>
      </c>
      <c r="I934" s="34" t="s">
        <v>4170</v>
      </c>
      <c r="J934" s="34" t="s">
        <v>4170</v>
      </c>
      <c r="K934" s="34" t="s">
        <v>4170</v>
      </c>
      <c r="L934" s="34" t="s">
        <v>4170</v>
      </c>
      <c r="M934" s="34" t="s">
        <v>1041</v>
      </c>
      <c r="N934" s="34" t="s">
        <v>3155</v>
      </c>
      <c r="O934" s="34" t="s">
        <v>4881</v>
      </c>
      <c r="P934" s="34" t="s">
        <v>4170</v>
      </c>
      <c r="Q934" s="34" t="s">
        <v>4170</v>
      </c>
      <c r="R934" s="34" t="s">
        <v>4170</v>
      </c>
      <c r="S934" s="34" t="s">
        <v>4170</v>
      </c>
      <c r="T934" s="34" t="s">
        <v>4170</v>
      </c>
      <c r="U934" s="34" t="s">
        <v>4170</v>
      </c>
      <c r="V934" s="34" t="s">
        <v>4170</v>
      </c>
      <c r="W934" s="34" t="s">
        <v>4170</v>
      </c>
      <c r="X934" s="34" t="s">
        <v>4170</v>
      </c>
      <c r="Y934" s="34" t="s">
        <v>4170</v>
      </c>
      <c r="Z934" s="34" t="s">
        <v>4170</v>
      </c>
      <c r="AB934" s="34" t="s">
        <v>3187</v>
      </c>
      <c r="AD934" s="34" t="s">
        <v>3232</v>
      </c>
      <c r="AE934" s="34" t="s">
        <v>3277</v>
      </c>
      <c r="AG934" s="34" t="s">
        <v>3306</v>
      </c>
      <c r="AH934" s="34" t="s">
        <v>1044</v>
      </c>
      <c r="AI934" s="34" t="s">
        <v>1044</v>
      </c>
      <c r="AJ934" s="34" t="s">
        <v>1044</v>
      </c>
      <c r="AK934" s="34" t="s">
        <v>1044</v>
      </c>
      <c r="AM934" s="34" t="s">
        <v>1044</v>
      </c>
      <c r="AN934" s="34" t="s">
        <v>3341</v>
      </c>
      <c r="AP934" s="34" t="s">
        <v>3071</v>
      </c>
      <c r="AY934" s="34" t="s">
        <v>3487</v>
      </c>
      <c r="BA934" s="34" t="s">
        <v>1044</v>
      </c>
      <c r="BB934" s="34" t="s">
        <v>3557</v>
      </c>
      <c r="BC934" s="34" t="s">
        <v>4170</v>
      </c>
      <c r="BD934" s="34" t="s">
        <v>4170</v>
      </c>
      <c r="BE934" s="34" t="s">
        <v>4170</v>
      </c>
      <c r="BF934" s="34" t="s">
        <v>4170</v>
      </c>
      <c r="BG934" s="34" t="s">
        <v>4170</v>
      </c>
      <c r="BH934" s="34" t="s">
        <v>4170</v>
      </c>
      <c r="BI934" s="34" t="s">
        <v>4881</v>
      </c>
      <c r="BJ934" s="34" t="s">
        <v>4170</v>
      </c>
      <c r="BR934" s="34" t="s">
        <v>1044</v>
      </c>
      <c r="BS934" s="34" t="s">
        <v>1044</v>
      </c>
      <c r="CR934" s="34" t="s">
        <v>3657</v>
      </c>
      <c r="CU934" s="34" t="s">
        <v>8628</v>
      </c>
      <c r="CV934" s="34" t="s">
        <v>7208</v>
      </c>
      <c r="CW934" s="34" t="s">
        <v>4226</v>
      </c>
      <c r="CX934" s="34" t="s">
        <v>4539</v>
      </c>
      <c r="CY934" s="34" t="s">
        <v>5452</v>
      </c>
      <c r="DA934" s="34" t="s">
        <v>4560</v>
      </c>
      <c r="DC934" s="34" t="s">
        <v>5096</v>
      </c>
      <c r="DD934" s="34" t="s">
        <v>6185</v>
      </c>
    </row>
    <row r="935" spans="1:110">
      <c r="A935" s="34" t="s">
        <v>7207</v>
      </c>
      <c r="B935" s="34" t="s">
        <v>4848</v>
      </c>
      <c r="C935" s="34">
        <v>38</v>
      </c>
      <c r="D935" s="34" t="s">
        <v>440</v>
      </c>
      <c r="E935" s="34" t="s">
        <v>4881</v>
      </c>
      <c r="F935" s="34" t="s">
        <v>4170</v>
      </c>
      <c r="G935" s="34" t="s">
        <v>4881</v>
      </c>
      <c r="H935" s="34" t="s">
        <v>4170</v>
      </c>
      <c r="I935" s="34" t="s">
        <v>4170</v>
      </c>
      <c r="J935" s="34" t="s">
        <v>4170</v>
      </c>
      <c r="K935" s="34" t="s">
        <v>4170</v>
      </c>
      <c r="L935" s="34" t="s">
        <v>4881</v>
      </c>
      <c r="M935" s="34" t="s">
        <v>1041</v>
      </c>
      <c r="N935" s="34" t="s">
        <v>3155</v>
      </c>
      <c r="O935" s="34" t="s">
        <v>4881</v>
      </c>
      <c r="P935" s="34" t="s">
        <v>4170</v>
      </c>
      <c r="Q935" s="34" t="s">
        <v>4170</v>
      </c>
      <c r="R935" s="34" t="s">
        <v>4170</v>
      </c>
      <c r="S935" s="34" t="s">
        <v>4170</v>
      </c>
      <c r="T935" s="34" t="s">
        <v>4170</v>
      </c>
      <c r="U935" s="34" t="s">
        <v>4170</v>
      </c>
      <c r="V935" s="34" t="s">
        <v>4170</v>
      </c>
      <c r="W935" s="34" t="s">
        <v>4170</v>
      </c>
      <c r="X935" s="34" t="s">
        <v>4170</v>
      </c>
      <c r="Y935" s="34" t="s">
        <v>4170</v>
      </c>
      <c r="Z935" s="34" t="s">
        <v>4170</v>
      </c>
      <c r="AB935" s="34" t="s">
        <v>3187</v>
      </c>
      <c r="AD935" s="34" t="s">
        <v>3238</v>
      </c>
      <c r="AG935" s="34" t="s">
        <v>3309</v>
      </c>
      <c r="AH935" s="34" t="s">
        <v>1044</v>
      </c>
      <c r="AI935" s="34" t="s">
        <v>1044</v>
      </c>
      <c r="AJ935" s="34" t="s">
        <v>1044</v>
      </c>
      <c r="AK935" s="34" t="s">
        <v>1044</v>
      </c>
      <c r="AM935" s="34" t="s">
        <v>1044</v>
      </c>
      <c r="AN935" s="34" t="s">
        <v>3335</v>
      </c>
      <c r="AP935" s="34" t="s">
        <v>1044</v>
      </c>
      <c r="AY935" s="34" t="s">
        <v>3487</v>
      </c>
      <c r="BA935" s="34" t="s">
        <v>1044</v>
      </c>
      <c r="BB935" s="34" t="s">
        <v>3557</v>
      </c>
      <c r="BC935" s="34" t="s">
        <v>4170</v>
      </c>
      <c r="BD935" s="34" t="s">
        <v>4170</v>
      </c>
      <c r="BE935" s="34" t="s">
        <v>4170</v>
      </c>
      <c r="BF935" s="34" t="s">
        <v>4170</v>
      </c>
      <c r="BG935" s="34" t="s">
        <v>4170</v>
      </c>
      <c r="BH935" s="34" t="s">
        <v>4170</v>
      </c>
      <c r="BI935" s="34" t="s">
        <v>4881</v>
      </c>
      <c r="BJ935" s="34" t="s">
        <v>4170</v>
      </c>
      <c r="BR935" s="34" t="s">
        <v>1044</v>
      </c>
      <c r="BS935" s="34" t="s">
        <v>1044</v>
      </c>
      <c r="CR935" s="34" t="s">
        <v>3657</v>
      </c>
      <c r="CU935" s="34" t="s">
        <v>8629</v>
      </c>
      <c r="CV935" s="34" t="s">
        <v>7208</v>
      </c>
      <c r="CW935" s="34" t="s">
        <v>4226</v>
      </c>
      <c r="CX935" s="34" t="s">
        <v>4542</v>
      </c>
      <c r="CY935" s="34" t="s">
        <v>5447</v>
      </c>
      <c r="DA935" s="34" t="s">
        <v>4560</v>
      </c>
      <c r="DC935" s="34" t="s">
        <v>5096</v>
      </c>
    </row>
    <row r="936" spans="1:110">
      <c r="A936" s="34" t="s">
        <v>7209</v>
      </c>
      <c r="B936" s="34" t="s">
        <v>4881</v>
      </c>
      <c r="C936" s="34">
        <v>33</v>
      </c>
      <c r="D936" s="34" t="s">
        <v>442</v>
      </c>
      <c r="E936" s="34" t="s">
        <v>4170</v>
      </c>
      <c r="F936" s="34" t="s">
        <v>4881</v>
      </c>
      <c r="G936" s="34" t="s">
        <v>4170</v>
      </c>
      <c r="H936" s="34" t="s">
        <v>4881</v>
      </c>
      <c r="I936" s="34" t="s">
        <v>4170</v>
      </c>
      <c r="J936" s="34" t="s">
        <v>4170</v>
      </c>
      <c r="K936" s="34" t="s">
        <v>4170</v>
      </c>
      <c r="L936" s="34" t="s">
        <v>4170</v>
      </c>
      <c r="M936" s="34" t="s">
        <v>1041</v>
      </c>
      <c r="N936" s="34" t="s">
        <v>3155</v>
      </c>
      <c r="O936" s="34" t="s">
        <v>4881</v>
      </c>
      <c r="P936" s="34" t="s">
        <v>4170</v>
      </c>
      <c r="Q936" s="34" t="s">
        <v>4170</v>
      </c>
      <c r="R936" s="34" t="s">
        <v>4170</v>
      </c>
      <c r="S936" s="34" t="s">
        <v>4170</v>
      </c>
      <c r="T936" s="34" t="s">
        <v>4170</v>
      </c>
      <c r="U936" s="34" t="s">
        <v>4170</v>
      </c>
      <c r="V936" s="34" t="s">
        <v>4170</v>
      </c>
      <c r="W936" s="34" t="s">
        <v>4170</v>
      </c>
      <c r="X936" s="34" t="s">
        <v>4170</v>
      </c>
      <c r="Y936" s="34" t="s">
        <v>4170</v>
      </c>
      <c r="Z936" s="34" t="s">
        <v>4170</v>
      </c>
      <c r="AB936" s="34" t="s">
        <v>3187</v>
      </c>
      <c r="AD936" s="34" t="s">
        <v>3238</v>
      </c>
      <c r="AG936" s="34" t="s">
        <v>3291</v>
      </c>
      <c r="AH936" s="34" t="s">
        <v>1041</v>
      </c>
      <c r="AI936" s="34" t="s">
        <v>1044</v>
      </c>
      <c r="AJ936" s="34" t="s">
        <v>1044</v>
      </c>
      <c r="AQ936" s="34" t="s">
        <v>3369</v>
      </c>
      <c r="AS936" s="34" t="s">
        <v>3420</v>
      </c>
      <c r="AU936" s="34" t="s">
        <v>3435</v>
      </c>
      <c r="AV936" s="34" t="s">
        <v>154</v>
      </c>
      <c r="AW936" s="34" t="s">
        <v>3452</v>
      </c>
      <c r="AX936" s="34" t="s">
        <v>3476</v>
      </c>
      <c r="AY936" s="34" t="s">
        <v>3487</v>
      </c>
      <c r="BB936" s="34" t="s">
        <v>3557</v>
      </c>
      <c r="BC936" s="34" t="s">
        <v>4170</v>
      </c>
      <c r="BD936" s="34" t="s">
        <v>4170</v>
      </c>
      <c r="BE936" s="34" t="s">
        <v>4170</v>
      </c>
      <c r="BF936" s="34" t="s">
        <v>4170</v>
      </c>
      <c r="BG936" s="34" t="s">
        <v>4170</v>
      </c>
      <c r="BH936" s="34" t="s">
        <v>4170</v>
      </c>
      <c r="BI936" s="34" t="s">
        <v>4881</v>
      </c>
      <c r="BJ936" s="34" t="s">
        <v>4170</v>
      </c>
      <c r="BR936" s="34" t="s">
        <v>1044</v>
      </c>
      <c r="BS936" s="34" t="s">
        <v>1044</v>
      </c>
      <c r="CR936" s="34" t="s">
        <v>3654</v>
      </c>
      <c r="CU936" s="34" t="s">
        <v>8630</v>
      </c>
      <c r="CV936" s="34" t="s">
        <v>7211</v>
      </c>
      <c r="CW936" s="34" t="s">
        <v>4226</v>
      </c>
      <c r="CX936" s="34" t="s">
        <v>4539</v>
      </c>
      <c r="CY936" s="34" t="s">
        <v>5452</v>
      </c>
      <c r="CZ936" s="34" t="s">
        <v>4556</v>
      </c>
      <c r="DA936" s="34" t="s">
        <v>4556</v>
      </c>
      <c r="DC936" s="34" t="s">
        <v>5096</v>
      </c>
      <c r="DF936" s="34" t="s">
        <v>5992</v>
      </c>
    </row>
    <row r="937" spans="1:110">
      <c r="A937" s="34" t="s">
        <v>7209</v>
      </c>
      <c r="B937" s="34" t="s">
        <v>4609</v>
      </c>
      <c r="C937" s="34">
        <v>29</v>
      </c>
      <c r="D937" s="34" t="s">
        <v>440</v>
      </c>
      <c r="E937" s="34" t="s">
        <v>4881</v>
      </c>
      <c r="F937" s="34" t="s">
        <v>4170</v>
      </c>
      <c r="G937" s="34" t="s">
        <v>4881</v>
      </c>
      <c r="H937" s="34" t="s">
        <v>4170</v>
      </c>
      <c r="I937" s="34" t="s">
        <v>4170</v>
      </c>
      <c r="J937" s="34" t="s">
        <v>4170</v>
      </c>
      <c r="K937" s="34" t="s">
        <v>4170</v>
      </c>
      <c r="L937" s="34" t="s">
        <v>4881</v>
      </c>
      <c r="M937" s="34" t="s">
        <v>1041</v>
      </c>
      <c r="N937" s="34" t="s">
        <v>3155</v>
      </c>
      <c r="O937" s="34" t="s">
        <v>4881</v>
      </c>
      <c r="P937" s="34" t="s">
        <v>4170</v>
      </c>
      <c r="Q937" s="34" t="s">
        <v>4170</v>
      </c>
      <c r="R937" s="34" t="s">
        <v>4170</v>
      </c>
      <c r="S937" s="34" t="s">
        <v>4170</v>
      </c>
      <c r="T937" s="34" t="s">
        <v>4170</v>
      </c>
      <c r="U937" s="34" t="s">
        <v>4170</v>
      </c>
      <c r="V937" s="34" t="s">
        <v>4170</v>
      </c>
      <c r="W937" s="34" t="s">
        <v>4170</v>
      </c>
      <c r="X937" s="34" t="s">
        <v>4170</v>
      </c>
      <c r="Y937" s="34" t="s">
        <v>4170</v>
      </c>
      <c r="Z937" s="34" t="s">
        <v>4170</v>
      </c>
      <c r="AB937" s="34" t="s">
        <v>3187</v>
      </c>
      <c r="AD937" s="34" t="s">
        <v>3238</v>
      </c>
      <c r="AE937" s="34" t="s">
        <v>3253</v>
      </c>
      <c r="AG937" s="34" t="s">
        <v>3303</v>
      </c>
      <c r="AH937" s="34" t="s">
        <v>1044</v>
      </c>
      <c r="AI937" s="34" t="s">
        <v>1044</v>
      </c>
      <c r="AJ937" s="34" t="s">
        <v>1044</v>
      </c>
      <c r="AK937" s="34" t="s">
        <v>1044</v>
      </c>
      <c r="AM937" s="34" t="s">
        <v>1044</v>
      </c>
      <c r="AN937" s="34" t="s">
        <v>3350</v>
      </c>
      <c r="AP937" s="34" t="s">
        <v>1044</v>
      </c>
      <c r="AY937" s="34" t="s">
        <v>3487</v>
      </c>
      <c r="BA937" s="34" t="s">
        <v>1044</v>
      </c>
      <c r="BB937" s="34" t="s">
        <v>3557</v>
      </c>
      <c r="BC937" s="34" t="s">
        <v>4170</v>
      </c>
      <c r="BD937" s="34" t="s">
        <v>4170</v>
      </c>
      <c r="BE937" s="34" t="s">
        <v>4170</v>
      </c>
      <c r="BF937" s="34" t="s">
        <v>4170</v>
      </c>
      <c r="BG937" s="34" t="s">
        <v>4170</v>
      </c>
      <c r="BH937" s="34" t="s">
        <v>4170</v>
      </c>
      <c r="BI937" s="34" t="s">
        <v>4881</v>
      </c>
      <c r="BJ937" s="34" t="s">
        <v>4170</v>
      </c>
      <c r="BR937" s="34" t="s">
        <v>1044</v>
      </c>
      <c r="BS937" s="34" t="s">
        <v>1044</v>
      </c>
      <c r="CR937" s="34" t="s">
        <v>3657</v>
      </c>
      <c r="CU937" s="34" t="s">
        <v>8631</v>
      </c>
      <c r="CV937" s="34" t="s">
        <v>7211</v>
      </c>
      <c r="CW937" s="34" t="s">
        <v>4226</v>
      </c>
      <c r="CX937" s="34" t="s">
        <v>4539</v>
      </c>
      <c r="CY937" s="34" t="s">
        <v>5446</v>
      </c>
      <c r="DA937" s="34" t="s">
        <v>4560</v>
      </c>
      <c r="DC937" s="34" t="s">
        <v>5096</v>
      </c>
      <c r="DD937" s="34" t="s">
        <v>6186</v>
      </c>
      <c r="DF937" s="34" t="s">
        <v>5992</v>
      </c>
    </row>
    <row r="938" spans="1:110">
      <c r="A938" s="34" t="s">
        <v>7212</v>
      </c>
      <c r="B938" s="34" t="s">
        <v>4881</v>
      </c>
      <c r="C938" s="34">
        <v>32</v>
      </c>
      <c r="D938" s="34" t="s">
        <v>440</v>
      </c>
      <c r="E938" s="34" t="s">
        <v>4881</v>
      </c>
      <c r="F938" s="34" t="s">
        <v>4170</v>
      </c>
      <c r="G938" s="34" t="s">
        <v>4881</v>
      </c>
      <c r="H938" s="34" t="s">
        <v>4170</v>
      </c>
      <c r="I938" s="34" t="s">
        <v>4170</v>
      </c>
      <c r="J938" s="34" t="s">
        <v>4170</v>
      </c>
      <c r="K938" s="34" t="s">
        <v>4170</v>
      </c>
      <c r="L938" s="34" t="s">
        <v>4881</v>
      </c>
      <c r="M938" s="34" t="s">
        <v>1041</v>
      </c>
      <c r="N938" s="34" t="s">
        <v>3155</v>
      </c>
      <c r="O938" s="34" t="s">
        <v>4881</v>
      </c>
      <c r="P938" s="34" t="s">
        <v>4170</v>
      </c>
      <c r="Q938" s="34" t="s">
        <v>4170</v>
      </c>
      <c r="R938" s="34" t="s">
        <v>4170</v>
      </c>
      <c r="S938" s="34" t="s">
        <v>4170</v>
      </c>
      <c r="T938" s="34" t="s">
        <v>4170</v>
      </c>
      <c r="U938" s="34" t="s">
        <v>4170</v>
      </c>
      <c r="V938" s="34" t="s">
        <v>4170</v>
      </c>
      <c r="W938" s="34" t="s">
        <v>4170</v>
      </c>
      <c r="X938" s="34" t="s">
        <v>4170</v>
      </c>
      <c r="Y938" s="34" t="s">
        <v>4170</v>
      </c>
      <c r="Z938" s="34" t="s">
        <v>4170</v>
      </c>
      <c r="AB938" s="34" t="s">
        <v>3187</v>
      </c>
      <c r="AD938" s="34" t="s">
        <v>3244</v>
      </c>
      <c r="AG938" s="34" t="s">
        <v>3291</v>
      </c>
      <c r="AH938" s="34" t="s">
        <v>1041</v>
      </c>
      <c r="AI938" s="34" t="s">
        <v>1044</v>
      </c>
      <c r="AJ938" s="34" t="s">
        <v>1044</v>
      </c>
      <c r="AQ938" s="34" t="s">
        <v>3384</v>
      </c>
      <c r="AS938" s="34" t="s">
        <v>3409</v>
      </c>
      <c r="AU938" s="34" t="s">
        <v>3432</v>
      </c>
      <c r="AV938" s="34" t="s">
        <v>154</v>
      </c>
      <c r="AW938" s="34" t="s">
        <v>3452</v>
      </c>
      <c r="AX938" s="34" t="s">
        <v>3476</v>
      </c>
      <c r="AY938" s="34" t="s">
        <v>3253</v>
      </c>
      <c r="BB938" s="34" t="s">
        <v>3557</v>
      </c>
      <c r="BC938" s="34" t="s">
        <v>4170</v>
      </c>
      <c r="BD938" s="34" t="s">
        <v>4170</v>
      </c>
      <c r="BE938" s="34" t="s">
        <v>4170</v>
      </c>
      <c r="BF938" s="34" t="s">
        <v>4170</v>
      </c>
      <c r="BG938" s="34" t="s">
        <v>4170</v>
      </c>
      <c r="BH938" s="34" t="s">
        <v>4170</v>
      </c>
      <c r="BI938" s="34" t="s">
        <v>4881</v>
      </c>
      <c r="BJ938" s="34" t="s">
        <v>4170</v>
      </c>
      <c r="BR938" s="34" t="s">
        <v>1044</v>
      </c>
      <c r="BS938" s="34" t="s">
        <v>1044</v>
      </c>
      <c r="CR938" s="34" t="s">
        <v>3654</v>
      </c>
      <c r="CU938" s="34" t="s">
        <v>8632</v>
      </c>
      <c r="CV938" s="34" t="s">
        <v>7214</v>
      </c>
      <c r="CW938" s="34" t="s">
        <v>4226</v>
      </c>
      <c r="CX938" s="34" t="s">
        <v>4539</v>
      </c>
      <c r="CY938" s="34" t="s">
        <v>5446</v>
      </c>
      <c r="CZ938" s="34" t="s">
        <v>4556</v>
      </c>
      <c r="DA938" s="34" t="s">
        <v>4556</v>
      </c>
      <c r="DC938" s="34" t="s">
        <v>5096</v>
      </c>
    </row>
    <row r="939" spans="1:110">
      <c r="A939" s="34" t="s">
        <v>7212</v>
      </c>
      <c r="B939" s="34" t="s">
        <v>4609</v>
      </c>
      <c r="C939" s="34">
        <v>12</v>
      </c>
      <c r="D939" s="34" t="s">
        <v>440</v>
      </c>
      <c r="E939" s="34" t="s">
        <v>4881</v>
      </c>
      <c r="F939" s="34" t="s">
        <v>4170</v>
      </c>
      <c r="G939" s="34" t="s">
        <v>4170</v>
      </c>
      <c r="H939" s="34" t="s">
        <v>4170</v>
      </c>
      <c r="I939" s="34" t="s">
        <v>4881</v>
      </c>
      <c r="J939" s="34" t="s">
        <v>4170</v>
      </c>
      <c r="K939" s="34" t="s">
        <v>4170</v>
      </c>
      <c r="L939" s="34" t="s">
        <v>4881</v>
      </c>
      <c r="N939" s="34" t="s">
        <v>3155</v>
      </c>
      <c r="O939" s="34" t="s">
        <v>4881</v>
      </c>
      <c r="P939" s="34" t="s">
        <v>4170</v>
      </c>
      <c r="Q939" s="34" t="s">
        <v>4170</v>
      </c>
      <c r="R939" s="34" t="s">
        <v>4170</v>
      </c>
      <c r="S939" s="34" t="s">
        <v>4170</v>
      </c>
      <c r="T939" s="34" t="s">
        <v>4170</v>
      </c>
      <c r="U939" s="34" t="s">
        <v>4170</v>
      </c>
      <c r="V939" s="34" t="s">
        <v>4170</v>
      </c>
      <c r="W939" s="34" t="s">
        <v>4170</v>
      </c>
      <c r="X939" s="34" t="s">
        <v>4170</v>
      </c>
      <c r="Y939" s="34" t="s">
        <v>4170</v>
      </c>
      <c r="Z939" s="34" t="s">
        <v>4170</v>
      </c>
      <c r="AB939" s="34" t="s">
        <v>3187</v>
      </c>
      <c r="AE939" s="34" t="s">
        <v>3262</v>
      </c>
      <c r="BB939" s="34" t="s">
        <v>3557</v>
      </c>
      <c r="BC939" s="34" t="s">
        <v>4170</v>
      </c>
      <c r="BD939" s="34" t="s">
        <v>4170</v>
      </c>
      <c r="BE939" s="34" t="s">
        <v>4170</v>
      </c>
      <c r="BF939" s="34" t="s">
        <v>4170</v>
      </c>
      <c r="BG939" s="34" t="s">
        <v>4170</v>
      </c>
      <c r="BH939" s="34" t="s">
        <v>4170</v>
      </c>
      <c r="BI939" s="34" t="s">
        <v>4881</v>
      </c>
      <c r="BJ939" s="34" t="s">
        <v>4170</v>
      </c>
      <c r="BR939" s="34" t="s">
        <v>1044</v>
      </c>
      <c r="BS939" s="34" t="s">
        <v>1041</v>
      </c>
      <c r="BT939" s="34" t="s">
        <v>1041</v>
      </c>
      <c r="BW939" s="34" t="s">
        <v>1041</v>
      </c>
      <c r="CQ939" s="34" t="s">
        <v>3642</v>
      </c>
      <c r="CR939" s="34" t="s">
        <v>3657</v>
      </c>
      <c r="CU939" s="34" t="s">
        <v>8633</v>
      </c>
      <c r="CV939" s="34" t="s">
        <v>7214</v>
      </c>
      <c r="CW939" s="34" t="s">
        <v>4226</v>
      </c>
      <c r="CX939" s="34" t="s">
        <v>4611</v>
      </c>
      <c r="CY939" s="34" t="s">
        <v>5445</v>
      </c>
      <c r="DC939" s="34" t="s">
        <v>5096</v>
      </c>
      <c r="DE939" s="34" t="s">
        <v>4649</v>
      </c>
    </row>
    <row r="940" spans="1:110">
      <c r="A940" s="34" t="s">
        <v>7215</v>
      </c>
      <c r="B940" s="34" t="s">
        <v>4881</v>
      </c>
      <c r="C940" s="34">
        <v>34</v>
      </c>
      <c r="D940" s="34" t="s">
        <v>440</v>
      </c>
      <c r="E940" s="34" t="s">
        <v>4881</v>
      </c>
      <c r="F940" s="34" t="s">
        <v>4170</v>
      </c>
      <c r="G940" s="34" t="s">
        <v>4881</v>
      </c>
      <c r="H940" s="34" t="s">
        <v>4170</v>
      </c>
      <c r="I940" s="34" t="s">
        <v>4170</v>
      </c>
      <c r="J940" s="34" t="s">
        <v>4170</v>
      </c>
      <c r="K940" s="34" t="s">
        <v>4170</v>
      </c>
      <c r="L940" s="34" t="s">
        <v>4881</v>
      </c>
      <c r="M940" s="34" t="s">
        <v>1041</v>
      </c>
      <c r="N940" s="34" t="s">
        <v>3155</v>
      </c>
      <c r="O940" s="34" t="s">
        <v>4881</v>
      </c>
      <c r="P940" s="34" t="s">
        <v>4170</v>
      </c>
      <c r="Q940" s="34" t="s">
        <v>4170</v>
      </c>
      <c r="R940" s="34" t="s">
        <v>4170</v>
      </c>
      <c r="S940" s="34" t="s">
        <v>4170</v>
      </c>
      <c r="T940" s="34" t="s">
        <v>4170</v>
      </c>
      <c r="U940" s="34" t="s">
        <v>4170</v>
      </c>
      <c r="V940" s="34" t="s">
        <v>4170</v>
      </c>
      <c r="W940" s="34" t="s">
        <v>4170</v>
      </c>
      <c r="X940" s="34" t="s">
        <v>4170</v>
      </c>
      <c r="Y940" s="34" t="s">
        <v>4170</v>
      </c>
      <c r="Z940" s="34" t="s">
        <v>4170</v>
      </c>
      <c r="AB940" s="34" t="s">
        <v>3187</v>
      </c>
      <c r="AD940" s="34" t="s">
        <v>3244</v>
      </c>
      <c r="AG940" s="34" t="s">
        <v>3309</v>
      </c>
      <c r="AH940" s="34" t="s">
        <v>1044</v>
      </c>
      <c r="AI940" s="34" t="s">
        <v>1044</v>
      </c>
      <c r="AJ940" s="34" t="s">
        <v>1044</v>
      </c>
      <c r="AK940" s="34" t="s">
        <v>1044</v>
      </c>
      <c r="AM940" s="34" t="s">
        <v>1044</v>
      </c>
      <c r="AN940" s="34" t="s">
        <v>3335</v>
      </c>
      <c r="AP940" s="34" t="s">
        <v>1044</v>
      </c>
      <c r="AY940" s="34" t="s">
        <v>3505</v>
      </c>
      <c r="BA940" s="34" t="s">
        <v>1044</v>
      </c>
      <c r="BB940" s="34" t="s">
        <v>3557</v>
      </c>
      <c r="BC940" s="34" t="s">
        <v>4170</v>
      </c>
      <c r="BD940" s="34" t="s">
        <v>4170</v>
      </c>
      <c r="BE940" s="34" t="s">
        <v>4170</v>
      </c>
      <c r="BF940" s="34" t="s">
        <v>4170</v>
      </c>
      <c r="BG940" s="34" t="s">
        <v>4170</v>
      </c>
      <c r="BH940" s="34" t="s">
        <v>4170</v>
      </c>
      <c r="BI940" s="34" t="s">
        <v>4881</v>
      </c>
      <c r="BJ940" s="34" t="s">
        <v>4170</v>
      </c>
      <c r="BR940" s="34" t="s">
        <v>1044</v>
      </c>
      <c r="BS940" s="34" t="s">
        <v>1044</v>
      </c>
      <c r="CR940" s="34" t="s">
        <v>3657</v>
      </c>
      <c r="CU940" s="34" t="s">
        <v>8634</v>
      </c>
      <c r="CV940" s="34" t="s">
        <v>7216</v>
      </c>
      <c r="CW940" s="34" t="s">
        <v>4226</v>
      </c>
      <c r="CX940" s="34" t="s">
        <v>4539</v>
      </c>
      <c r="CY940" s="34" t="s">
        <v>5446</v>
      </c>
      <c r="CZ940" s="34" t="s">
        <v>4560</v>
      </c>
      <c r="DA940" s="34" t="s">
        <v>4560</v>
      </c>
      <c r="DC940" s="34" t="s">
        <v>5096</v>
      </c>
      <c r="DF940" s="34" t="s">
        <v>5992</v>
      </c>
    </row>
    <row r="941" spans="1:110">
      <c r="A941" s="34" t="s">
        <v>7215</v>
      </c>
      <c r="B941" s="34" t="s">
        <v>4609</v>
      </c>
      <c r="C941" s="34">
        <v>9</v>
      </c>
      <c r="D941" s="34" t="s">
        <v>442</v>
      </c>
      <c r="E941" s="34" t="s">
        <v>4170</v>
      </c>
      <c r="F941" s="34" t="s">
        <v>4881</v>
      </c>
      <c r="G941" s="34" t="s">
        <v>4170</v>
      </c>
      <c r="H941" s="34" t="s">
        <v>4170</v>
      </c>
      <c r="I941" s="34" t="s">
        <v>4170</v>
      </c>
      <c r="J941" s="34" t="s">
        <v>4881</v>
      </c>
      <c r="K941" s="34" t="s">
        <v>4170</v>
      </c>
      <c r="L941" s="34" t="s">
        <v>4170</v>
      </c>
      <c r="N941" s="34" t="s">
        <v>3155</v>
      </c>
      <c r="O941" s="34" t="s">
        <v>4881</v>
      </c>
      <c r="P941" s="34" t="s">
        <v>4170</v>
      </c>
      <c r="Q941" s="34" t="s">
        <v>4170</v>
      </c>
      <c r="R941" s="34" t="s">
        <v>4170</v>
      </c>
      <c r="S941" s="34" t="s">
        <v>4170</v>
      </c>
      <c r="T941" s="34" t="s">
        <v>4170</v>
      </c>
      <c r="U941" s="34" t="s">
        <v>4170</v>
      </c>
      <c r="V941" s="34" t="s">
        <v>4170</v>
      </c>
      <c r="W941" s="34" t="s">
        <v>4170</v>
      </c>
      <c r="X941" s="34" t="s">
        <v>4170</v>
      </c>
      <c r="Y941" s="34" t="s">
        <v>4170</v>
      </c>
      <c r="Z941" s="34" t="s">
        <v>4170</v>
      </c>
      <c r="AB941" s="34" t="s">
        <v>3187</v>
      </c>
      <c r="AE941" s="34" t="s">
        <v>3259</v>
      </c>
      <c r="BB941" s="34" t="s">
        <v>3557</v>
      </c>
      <c r="BC941" s="34" t="s">
        <v>4170</v>
      </c>
      <c r="BD941" s="34" t="s">
        <v>4170</v>
      </c>
      <c r="BE941" s="34" t="s">
        <v>4170</v>
      </c>
      <c r="BF941" s="34" t="s">
        <v>4170</v>
      </c>
      <c r="BG941" s="34" t="s">
        <v>4170</v>
      </c>
      <c r="BH941" s="34" t="s">
        <v>4170</v>
      </c>
      <c r="BI941" s="34" t="s">
        <v>4881</v>
      </c>
      <c r="BJ941" s="34" t="s">
        <v>4170</v>
      </c>
      <c r="BR941" s="34" t="s">
        <v>1044</v>
      </c>
      <c r="BS941" s="34" t="s">
        <v>1044</v>
      </c>
      <c r="CR941" s="34" t="s">
        <v>3657</v>
      </c>
      <c r="CU941" s="34" t="s">
        <v>8635</v>
      </c>
      <c r="CV941" s="34" t="s">
        <v>7216</v>
      </c>
      <c r="CW941" s="34" t="s">
        <v>4226</v>
      </c>
      <c r="CX941" s="34" t="s">
        <v>4619</v>
      </c>
      <c r="CY941" s="34" t="s">
        <v>5454</v>
      </c>
      <c r="DC941" s="34" t="s">
        <v>5096</v>
      </c>
      <c r="DE941" s="34" t="s">
        <v>4649</v>
      </c>
      <c r="DF941" s="34" t="s">
        <v>5992</v>
      </c>
    </row>
    <row r="942" spans="1:110">
      <c r="A942" s="34" t="s">
        <v>7215</v>
      </c>
      <c r="B942" s="34" t="s">
        <v>4848</v>
      </c>
      <c r="C942" s="34">
        <v>9</v>
      </c>
      <c r="D942" s="34" t="s">
        <v>442</v>
      </c>
      <c r="E942" s="34" t="s">
        <v>4170</v>
      </c>
      <c r="F942" s="34" t="s">
        <v>4881</v>
      </c>
      <c r="G942" s="34" t="s">
        <v>4170</v>
      </c>
      <c r="H942" s="34" t="s">
        <v>4170</v>
      </c>
      <c r="I942" s="34" t="s">
        <v>4170</v>
      </c>
      <c r="J942" s="34" t="s">
        <v>4881</v>
      </c>
      <c r="K942" s="34" t="s">
        <v>4170</v>
      </c>
      <c r="L942" s="34" t="s">
        <v>4170</v>
      </c>
      <c r="N942" s="34" t="s">
        <v>3155</v>
      </c>
      <c r="O942" s="34" t="s">
        <v>4881</v>
      </c>
      <c r="P942" s="34" t="s">
        <v>4170</v>
      </c>
      <c r="Q942" s="34" t="s">
        <v>4170</v>
      </c>
      <c r="R942" s="34" t="s">
        <v>4170</v>
      </c>
      <c r="S942" s="34" t="s">
        <v>4170</v>
      </c>
      <c r="T942" s="34" t="s">
        <v>4170</v>
      </c>
      <c r="U942" s="34" t="s">
        <v>4170</v>
      </c>
      <c r="V942" s="34" t="s">
        <v>4170</v>
      </c>
      <c r="W942" s="34" t="s">
        <v>4170</v>
      </c>
      <c r="X942" s="34" t="s">
        <v>4170</v>
      </c>
      <c r="Y942" s="34" t="s">
        <v>4170</v>
      </c>
      <c r="Z942" s="34" t="s">
        <v>4170</v>
      </c>
      <c r="AB942" s="34" t="s">
        <v>3187</v>
      </c>
      <c r="AE942" s="34" t="s">
        <v>3259</v>
      </c>
      <c r="BB942" s="34" t="s">
        <v>3557</v>
      </c>
      <c r="BC942" s="34" t="s">
        <v>4170</v>
      </c>
      <c r="BD942" s="34" t="s">
        <v>4170</v>
      </c>
      <c r="BE942" s="34" t="s">
        <v>4170</v>
      </c>
      <c r="BF942" s="34" t="s">
        <v>4170</v>
      </c>
      <c r="BG942" s="34" t="s">
        <v>4170</v>
      </c>
      <c r="BH942" s="34" t="s">
        <v>4170</v>
      </c>
      <c r="BI942" s="34" t="s">
        <v>4881</v>
      </c>
      <c r="BJ942" s="34" t="s">
        <v>4170</v>
      </c>
      <c r="BR942" s="34" t="s">
        <v>1044</v>
      </c>
      <c r="BS942" s="34" t="s">
        <v>1041</v>
      </c>
      <c r="BT942" s="34" t="s">
        <v>1041</v>
      </c>
      <c r="BW942" s="34" t="s">
        <v>1041</v>
      </c>
      <c r="CQ942" s="34" t="s">
        <v>3645</v>
      </c>
      <c r="CR942" s="34" t="s">
        <v>3657</v>
      </c>
      <c r="CU942" s="34" t="s">
        <v>8636</v>
      </c>
      <c r="CV942" s="34" t="s">
        <v>7216</v>
      </c>
      <c r="CW942" s="34" t="s">
        <v>4226</v>
      </c>
      <c r="CX942" s="34" t="s">
        <v>4619</v>
      </c>
      <c r="CY942" s="34" t="s">
        <v>5454</v>
      </c>
      <c r="DC942" s="34" t="s">
        <v>5096</v>
      </c>
      <c r="DE942" s="34" t="s">
        <v>4649</v>
      </c>
      <c r="DF942" s="34" t="s">
        <v>5992</v>
      </c>
    </row>
    <row r="943" spans="1:110">
      <c r="A943" s="34" t="s">
        <v>7215</v>
      </c>
      <c r="B943" s="34" t="s">
        <v>4626</v>
      </c>
      <c r="C943" s="34">
        <v>36</v>
      </c>
      <c r="D943" s="34" t="s">
        <v>442</v>
      </c>
      <c r="E943" s="34" t="s">
        <v>4170</v>
      </c>
      <c r="F943" s="34" t="s">
        <v>4881</v>
      </c>
      <c r="G943" s="34" t="s">
        <v>4170</v>
      </c>
      <c r="H943" s="34" t="s">
        <v>4881</v>
      </c>
      <c r="I943" s="34" t="s">
        <v>4170</v>
      </c>
      <c r="J943" s="34" t="s">
        <v>4170</v>
      </c>
      <c r="K943" s="34" t="s">
        <v>4170</v>
      </c>
      <c r="L943" s="34" t="s">
        <v>4170</v>
      </c>
      <c r="M943" s="34" t="s">
        <v>1041</v>
      </c>
      <c r="N943" s="34" t="s">
        <v>3155</v>
      </c>
      <c r="O943" s="34" t="s">
        <v>4881</v>
      </c>
      <c r="P943" s="34" t="s">
        <v>4170</v>
      </c>
      <c r="Q943" s="34" t="s">
        <v>4170</v>
      </c>
      <c r="R943" s="34" t="s">
        <v>4170</v>
      </c>
      <c r="S943" s="34" t="s">
        <v>4170</v>
      </c>
      <c r="T943" s="34" t="s">
        <v>4170</v>
      </c>
      <c r="U943" s="34" t="s">
        <v>4170</v>
      </c>
      <c r="V943" s="34" t="s">
        <v>4170</v>
      </c>
      <c r="W943" s="34" t="s">
        <v>4170</v>
      </c>
      <c r="X943" s="34" t="s">
        <v>4170</v>
      </c>
      <c r="Y943" s="34" t="s">
        <v>4170</v>
      </c>
      <c r="Z943" s="34" t="s">
        <v>4170</v>
      </c>
      <c r="AB943" s="34" t="s">
        <v>3187</v>
      </c>
      <c r="AD943" s="34" t="s">
        <v>3244</v>
      </c>
      <c r="AG943" s="34" t="s">
        <v>3291</v>
      </c>
      <c r="AH943" s="34" t="s">
        <v>1041</v>
      </c>
      <c r="AI943" s="34" t="s">
        <v>1044</v>
      </c>
      <c r="AJ943" s="34" t="s">
        <v>1044</v>
      </c>
      <c r="AQ943" s="34" t="s">
        <v>3384</v>
      </c>
      <c r="AS943" s="34" t="s">
        <v>3409</v>
      </c>
      <c r="AU943" s="34" t="s">
        <v>3435</v>
      </c>
      <c r="AV943" s="34" t="s">
        <v>154</v>
      </c>
      <c r="AW943" s="34" t="s">
        <v>3461</v>
      </c>
      <c r="AX943" s="34" t="s">
        <v>3476</v>
      </c>
      <c r="AY943" s="34" t="s">
        <v>3487</v>
      </c>
      <c r="BB943" s="34" t="s">
        <v>3557</v>
      </c>
      <c r="BC943" s="34" t="s">
        <v>4170</v>
      </c>
      <c r="BD943" s="34" t="s">
        <v>4170</v>
      </c>
      <c r="BE943" s="34" t="s">
        <v>4170</v>
      </c>
      <c r="BF943" s="34" t="s">
        <v>4170</v>
      </c>
      <c r="BG943" s="34" t="s">
        <v>4170</v>
      </c>
      <c r="BH943" s="34" t="s">
        <v>4170</v>
      </c>
      <c r="BI943" s="34" t="s">
        <v>4881</v>
      </c>
      <c r="BJ943" s="34" t="s">
        <v>4170</v>
      </c>
      <c r="BR943" s="34" t="s">
        <v>1044</v>
      </c>
      <c r="BS943" s="34" t="s">
        <v>1044</v>
      </c>
      <c r="CR943" s="34" t="s">
        <v>3657</v>
      </c>
      <c r="CU943" s="34" t="s">
        <v>8637</v>
      </c>
      <c r="CV943" s="34" t="s">
        <v>7216</v>
      </c>
      <c r="CW943" s="34" t="s">
        <v>4226</v>
      </c>
      <c r="CX943" s="34" t="s">
        <v>4542</v>
      </c>
      <c r="CY943" s="34" t="s">
        <v>5453</v>
      </c>
      <c r="DA943" s="34" t="s">
        <v>4556</v>
      </c>
      <c r="DC943" s="34" t="s">
        <v>5096</v>
      </c>
      <c r="DF943" s="34" t="s">
        <v>5992</v>
      </c>
    </row>
    <row r="944" spans="1:110">
      <c r="A944" s="34" t="s">
        <v>7217</v>
      </c>
      <c r="B944" s="34" t="s">
        <v>4881</v>
      </c>
      <c r="C944" s="34">
        <v>71</v>
      </c>
      <c r="D944" s="34" t="s">
        <v>440</v>
      </c>
      <c r="E944" s="34" t="s">
        <v>4881</v>
      </c>
      <c r="F944" s="34" t="s">
        <v>4170</v>
      </c>
      <c r="G944" s="34" t="s">
        <v>4881</v>
      </c>
      <c r="H944" s="34" t="s">
        <v>4170</v>
      </c>
      <c r="I944" s="34" t="s">
        <v>4170</v>
      </c>
      <c r="J944" s="34" t="s">
        <v>4170</v>
      </c>
      <c r="K944" s="34" t="s">
        <v>4170</v>
      </c>
      <c r="L944" s="34" t="s">
        <v>4170</v>
      </c>
      <c r="M944" s="34" t="s">
        <v>1041</v>
      </c>
      <c r="N944" s="34" t="s">
        <v>3155</v>
      </c>
      <c r="O944" s="34" t="s">
        <v>4881</v>
      </c>
      <c r="P944" s="34" t="s">
        <v>4170</v>
      </c>
      <c r="Q944" s="34" t="s">
        <v>4170</v>
      </c>
      <c r="R944" s="34" t="s">
        <v>4170</v>
      </c>
      <c r="S944" s="34" t="s">
        <v>4170</v>
      </c>
      <c r="T944" s="34" t="s">
        <v>4170</v>
      </c>
      <c r="U944" s="34" t="s">
        <v>4170</v>
      </c>
      <c r="V944" s="34" t="s">
        <v>4170</v>
      </c>
      <c r="W944" s="34" t="s">
        <v>4170</v>
      </c>
      <c r="X944" s="34" t="s">
        <v>4170</v>
      </c>
      <c r="Y944" s="34" t="s">
        <v>4170</v>
      </c>
      <c r="Z944" s="34" t="s">
        <v>4170</v>
      </c>
      <c r="AB944" s="34" t="s">
        <v>3187</v>
      </c>
      <c r="AD944" s="34" t="s">
        <v>3238</v>
      </c>
      <c r="AG944" s="34" t="s">
        <v>3312</v>
      </c>
      <c r="AH944" s="34" t="s">
        <v>1044</v>
      </c>
      <c r="AI944" s="34" t="s">
        <v>1044</v>
      </c>
      <c r="AJ944" s="34" t="s">
        <v>1044</v>
      </c>
      <c r="AK944" s="34" t="s">
        <v>1044</v>
      </c>
      <c r="AM944" s="34" t="s">
        <v>1044</v>
      </c>
      <c r="AN944" s="34" t="s">
        <v>3312</v>
      </c>
      <c r="AP944" s="34" t="s">
        <v>1044</v>
      </c>
      <c r="AY944" s="34" t="s">
        <v>3487</v>
      </c>
      <c r="BA944" s="34" t="s">
        <v>1044</v>
      </c>
      <c r="BB944" s="34" t="s">
        <v>3539</v>
      </c>
      <c r="BC944" s="34" t="s">
        <v>4881</v>
      </c>
      <c r="BD944" s="34" t="s">
        <v>4170</v>
      </c>
      <c r="BE944" s="34" t="s">
        <v>4170</v>
      </c>
      <c r="BF944" s="34" t="s">
        <v>4170</v>
      </c>
      <c r="BG944" s="34" t="s">
        <v>4170</v>
      </c>
      <c r="BH944" s="34" t="s">
        <v>4170</v>
      </c>
      <c r="BI944" s="34" t="s">
        <v>4170</v>
      </c>
      <c r="BJ944" s="34" t="s">
        <v>4170</v>
      </c>
      <c r="BK944" s="34" t="s">
        <v>3561</v>
      </c>
      <c r="BQ944" s="34" t="s">
        <v>1044</v>
      </c>
      <c r="BR944" s="34" t="s">
        <v>1041</v>
      </c>
      <c r="BS944" s="34" t="s">
        <v>1041</v>
      </c>
      <c r="BT944" s="34" t="s">
        <v>1041</v>
      </c>
      <c r="BW944" s="34" t="s">
        <v>1041</v>
      </c>
      <c r="CQ944" s="34" t="s">
        <v>3642</v>
      </c>
      <c r="CR944" s="34" t="s">
        <v>3657</v>
      </c>
      <c r="CU944" s="34" t="s">
        <v>8638</v>
      </c>
      <c r="CV944" s="34" t="s">
        <v>7218</v>
      </c>
      <c r="CW944" s="34" t="s">
        <v>4226</v>
      </c>
      <c r="CX944" s="34" t="s">
        <v>4546</v>
      </c>
      <c r="CY944" s="34" t="s">
        <v>5449</v>
      </c>
      <c r="CZ944" s="34" t="s">
        <v>4560</v>
      </c>
      <c r="DA944" s="34" t="s">
        <v>4560</v>
      </c>
      <c r="DB944" s="34" t="s">
        <v>1046</v>
      </c>
      <c r="DC944" s="34" t="s">
        <v>5096</v>
      </c>
      <c r="DF944" s="34" t="s">
        <v>5992</v>
      </c>
    </row>
    <row r="945" spans="1:110">
      <c r="A945" s="34" t="s">
        <v>7219</v>
      </c>
      <c r="B945" s="34" t="s">
        <v>4881</v>
      </c>
      <c r="C945" s="34">
        <v>19</v>
      </c>
      <c r="D945" s="34" t="s">
        <v>440</v>
      </c>
      <c r="E945" s="34" t="s">
        <v>4881</v>
      </c>
      <c r="F945" s="34" t="s">
        <v>4170</v>
      </c>
      <c r="G945" s="34" t="s">
        <v>4881</v>
      </c>
      <c r="H945" s="34" t="s">
        <v>4170</v>
      </c>
      <c r="I945" s="34" t="s">
        <v>4170</v>
      </c>
      <c r="J945" s="34" t="s">
        <v>4170</v>
      </c>
      <c r="K945" s="34" t="s">
        <v>4170</v>
      </c>
      <c r="L945" s="34" t="s">
        <v>4881</v>
      </c>
      <c r="M945" s="34" t="s">
        <v>1041</v>
      </c>
      <c r="N945" s="34" t="s">
        <v>3155</v>
      </c>
      <c r="O945" s="34" t="s">
        <v>4881</v>
      </c>
      <c r="P945" s="34" t="s">
        <v>4170</v>
      </c>
      <c r="Q945" s="34" t="s">
        <v>4170</v>
      </c>
      <c r="R945" s="34" t="s">
        <v>4170</v>
      </c>
      <c r="S945" s="34" t="s">
        <v>4170</v>
      </c>
      <c r="T945" s="34" t="s">
        <v>4170</v>
      </c>
      <c r="U945" s="34" t="s">
        <v>4170</v>
      </c>
      <c r="V945" s="34" t="s">
        <v>4170</v>
      </c>
      <c r="W945" s="34" t="s">
        <v>4170</v>
      </c>
      <c r="X945" s="34" t="s">
        <v>4170</v>
      </c>
      <c r="Y945" s="34" t="s">
        <v>4170</v>
      </c>
      <c r="Z945" s="34" t="s">
        <v>4170</v>
      </c>
      <c r="AB945" s="34" t="s">
        <v>3187</v>
      </c>
      <c r="AD945" s="34" t="s">
        <v>3238</v>
      </c>
      <c r="AE945" s="34" t="s">
        <v>3253</v>
      </c>
      <c r="AG945" s="34" t="s">
        <v>3291</v>
      </c>
      <c r="AH945" s="34" t="s">
        <v>1041</v>
      </c>
      <c r="AI945" s="34" t="s">
        <v>1044</v>
      </c>
      <c r="AJ945" s="34" t="s">
        <v>1044</v>
      </c>
      <c r="AQ945" s="34" t="s">
        <v>3378</v>
      </c>
      <c r="AS945" s="34" t="s">
        <v>3415</v>
      </c>
      <c r="AU945" s="34" t="s">
        <v>3438</v>
      </c>
      <c r="AV945" s="34" t="s">
        <v>154</v>
      </c>
      <c r="AW945" s="34" t="s">
        <v>3452</v>
      </c>
      <c r="AX945" s="34" t="s">
        <v>3473</v>
      </c>
      <c r="AY945" s="34" t="s">
        <v>3487</v>
      </c>
      <c r="BB945" s="34" t="s">
        <v>3557</v>
      </c>
      <c r="BC945" s="34" t="s">
        <v>4170</v>
      </c>
      <c r="BD945" s="34" t="s">
        <v>4170</v>
      </c>
      <c r="BE945" s="34" t="s">
        <v>4170</v>
      </c>
      <c r="BF945" s="34" t="s">
        <v>4170</v>
      </c>
      <c r="BG945" s="34" t="s">
        <v>4170</v>
      </c>
      <c r="BH945" s="34" t="s">
        <v>4170</v>
      </c>
      <c r="BI945" s="34" t="s">
        <v>4881</v>
      </c>
      <c r="BJ945" s="34" t="s">
        <v>4170</v>
      </c>
      <c r="BR945" s="34" t="s">
        <v>1044</v>
      </c>
      <c r="BS945" s="34" t="s">
        <v>1044</v>
      </c>
      <c r="CR945" s="34" t="s">
        <v>3654</v>
      </c>
      <c r="CU945" s="34" t="s">
        <v>8639</v>
      </c>
      <c r="CV945" s="34" t="s">
        <v>7220</v>
      </c>
      <c r="CW945" s="34" t="s">
        <v>4226</v>
      </c>
      <c r="CX945" s="34" t="s">
        <v>4539</v>
      </c>
      <c r="CY945" s="34" t="s">
        <v>5446</v>
      </c>
      <c r="CZ945" s="34" t="s">
        <v>4556</v>
      </c>
      <c r="DA945" s="34" t="s">
        <v>4556</v>
      </c>
      <c r="DC945" s="34" t="s">
        <v>5096</v>
      </c>
      <c r="DD945" s="34" t="s">
        <v>6185</v>
      </c>
      <c r="DF945" s="34" t="s">
        <v>5992</v>
      </c>
    </row>
    <row r="946" spans="1:110">
      <c r="A946" s="34" t="s">
        <v>7221</v>
      </c>
      <c r="B946" s="34" t="s">
        <v>4881</v>
      </c>
      <c r="C946" s="34">
        <v>75</v>
      </c>
      <c r="D946" s="34" t="s">
        <v>440</v>
      </c>
      <c r="E946" s="34" t="s">
        <v>4881</v>
      </c>
      <c r="F946" s="34" t="s">
        <v>4170</v>
      </c>
      <c r="G946" s="34" t="s">
        <v>4881</v>
      </c>
      <c r="H946" s="34" t="s">
        <v>4170</v>
      </c>
      <c r="I946" s="34" t="s">
        <v>4170</v>
      </c>
      <c r="J946" s="34" t="s">
        <v>4170</v>
      </c>
      <c r="K946" s="34" t="s">
        <v>4170</v>
      </c>
      <c r="L946" s="34" t="s">
        <v>4170</v>
      </c>
      <c r="M946" s="34" t="s">
        <v>1041</v>
      </c>
      <c r="N946" s="34" t="s">
        <v>3155</v>
      </c>
      <c r="O946" s="34" t="s">
        <v>4881</v>
      </c>
      <c r="P946" s="34" t="s">
        <v>4170</v>
      </c>
      <c r="Q946" s="34" t="s">
        <v>4170</v>
      </c>
      <c r="R946" s="34" t="s">
        <v>4170</v>
      </c>
      <c r="S946" s="34" t="s">
        <v>4170</v>
      </c>
      <c r="T946" s="34" t="s">
        <v>4170</v>
      </c>
      <c r="U946" s="34" t="s">
        <v>4170</v>
      </c>
      <c r="V946" s="34" t="s">
        <v>4170</v>
      </c>
      <c r="W946" s="34" t="s">
        <v>4170</v>
      </c>
      <c r="X946" s="34" t="s">
        <v>4170</v>
      </c>
      <c r="Y946" s="34" t="s">
        <v>4170</v>
      </c>
      <c r="Z946" s="34" t="s">
        <v>4170</v>
      </c>
      <c r="AB946" s="34" t="s">
        <v>3187</v>
      </c>
      <c r="AD946" s="34" t="s">
        <v>3235</v>
      </c>
      <c r="AG946" s="34" t="s">
        <v>3312</v>
      </c>
      <c r="AH946" s="34" t="s">
        <v>1044</v>
      </c>
      <c r="AI946" s="34" t="s">
        <v>1044</v>
      </c>
      <c r="AJ946" s="34" t="s">
        <v>1044</v>
      </c>
      <c r="AK946" s="34" t="s">
        <v>1044</v>
      </c>
      <c r="AM946" s="34" t="s">
        <v>1044</v>
      </c>
      <c r="AN946" s="34" t="s">
        <v>3312</v>
      </c>
      <c r="AP946" s="34" t="s">
        <v>1044</v>
      </c>
      <c r="AY946" s="34" t="s">
        <v>3487</v>
      </c>
      <c r="BA946" s="34" t="s">
        <v>1044</v>
      </c>
      <c r="BB946" s="34" t="s">
        <v>7956</v>
      </c>
      <c r="BC946" s="34" t="s">
        <v>4170</v>
      </c>
      <c r="BD946" s="34" t="s">
        <v>4170</v>
      </c>
      <c r="BE946" s="34" t="s">
        <v>4881</v>
      </c>
      <c r="BF946" s="34" t="s">
        <v>4881</v>
      </c>
      <c r="BG946" s="34" t="s">
        <v>4170</v>
      </c>
      <c r="BH946" s="34" t="s">
        <v>4170</v>
      </c>
      <c r="BI946" s="34" t="s">
        <v>4170</v>
      </c>
      <c r="BJ946" s="34" t="s">
        <v>4170</v>
      </c>
      <c r="BM946" s="34" t="s">
        <v>3564</v>
      </c>
      <c r="BN946" s="34" t="s">
        <v>3561</v>
      </c>
      <c r="BQ946" s="34" t="s">
        <v>1044</v>
      </c>
      <c r="BR946" s="34" t="s">
        <v>1041</v>
      </c>
      <c r="BS946" s="34" t="s">
        <v>1041</v>
      </c>
      <c r="BT946" s="34" t="s">
        <v>1041</v>
      </c>
      <c r="BW946" s="34" t="s">
        <v>1041</v>
      </c>
      <c r="CQ946" s="34" t="s">
        <v>3642</v>
      </c>
      <c r="CR946" s="34" t="s">
        <v>3657</v>
      </c>
      <c r="CU946" s="34" t="s">
        <v>8640</v>
      </c>
      <c r="CV946" s="34" t="s">
        <v>7222</v>
      </c>
      <c r="CW946" s="34" t="s">
        <v>4226</v>
      </c>
      <c r="CX946" s="34" t="s">
        <v>4546</v>
      </c>
      <c r="CY946" s="34" t="s">
        <v>5449</v>
      </c>
      <c r="CZ946" s="34" t="s">
        <v>4560</v>
      </c>
      <c r="DA946" s="34" t="s">
        <v>4560</v>
      </c>
      <c r="DB946" s="34" t="s">
        <v>1046</v>
      </c>
      <c r="DC946" s="34" t="s">
        <v>5094</v>
      </c>
      <c r="DF946" s="34" t="s">
        <v>5992</v>
      </c>
    </row>
    <row r="947" spans="1:110">
      <c r="A947" s="34" t="s">
        <v>7221</v>
      </c>
      <c r="B947" s="34" t="s">
        <v>4609</v>
      </c>
      <c r="C947" s="34">
        <v>18</v>
      </c>
      <c r="D947" s="34" t="s">
        <v>442</v>
      </c>
      <c r="E947" s="34" t="s">
        <v>4170</v>
      </c>
      <c r="F947" s="34" t="s">
        <v>4881</v>
      </c>
      <c r="G947" s="34" t="s">
        <v>4170</v>
      </c>
      <c r="H947" s="34" t="s">
        <v>4881</v>
      </c>
      <c r="I947" s="34" t="s">
        <v>4170</v>
      </c>
      <c r="J947" s="34" t="s">
        <v>4170</v>
      </c>
      <c r="K947" s="34" t="s">
        <v>4170</v>
      </c>
      <c r="L947" s="34" t="s">
        <v>4170</v>
      </c>
      <c r="M947" s="34" t="s">
        <v>1041</v>
      </c>
      <c r="N947" s="34" t="s">
        <v>3155</v>
      </c>
      <c r="O947" s="34" t="s">
        <v>4881</v>
      </c>
      <c r="P947" s="34" t="s">
        <v>4170</v>
      </c>
      <c r="Q947" s="34" t="s">
        <v>4170</v>
      </c>
      <c r="R947" s="34" t="s">
        <v>4170</v>
      </c>
      <c r="S947" s="34" t="s">
        <v>4170</v>
      </c>
      <c r="T947" s="34" t="s">
        <v>4170</v>
      </c>
      <c r="U947" s="34" t="s">
        <v>4170</v>
      </c>
      <c r="V947" s="34" t="s">
        <v>4170</v>
      </c>
      <c r="W947" s="34" t="s">
        <v>4170</v>
      </c>
      <c r="X947" s="34" t="s">
        <v>4170</v>
      </c>
      <c r="Y947" s="34" t="s">
        <v>4170</v>
      </c>
      <c r="Z947" s="34" t="s">
        <v>4170</v>
      </c>
      <c r="AB947" s="34" t="s">
        <v>3187</v>
      </c>
      <c r="AD947" s="34" t="s">
        <v>3232</v>
      </c>
      <c r="AE947" s="34" t="s">
        <v>3274</v>
      </c>
      <c r="AG947" s="34" t="s">
        <v>3306</v>
      </c>
      <c r="AH947" s="34" t="s">
        <v>1044</v>
      </c>
      <c r="AI947" s="34" t="s">
        <v>1044</v>
      </c>
      <c r="AJ947" s="34" t="s">
        <v>1044</v>
      </c>
      <c r="AK947" s="34" t="s">
        <v>1044</v>
      </c>
      <c r="AM947" s="34" t="s">
        <v>1044</v>
      </c>
      <c r="AN947" s="34" t="s">
        <v>3341</v>
      </c>
      <c r="AP947" s="34" t="s">
        <v>1044</v>
      </c>
      <c r="AY947" s="34" t="s">
        <v>3487</v>
      </c>
      <c r="BA947" s="34" t="s">
        <v>1044</v>
      </c>
      <c r="BB947" s="34" t="s">
        <v>3557</v>
      </c>
      <c r="BC947" s="34" t="s">
        <v>4170</v>
      </c>
      <c r="BD947" s="34" t="s">
        <v>4170</v>
      </c>
      <c r="BE947" s="34" t="s">
        <v>4170</v>
      </c>
      <c r="BF947" s="34" t="s">
        <v>4170</v>
      </c>
      <c r="BG947" s="34" t="s">
        <v>4170</v>
      </c>
      <c r="BH947" s="34" t="s">
        <v>4170</v>
      </c>
      <c r="BI947" s="34" t="s">
        <v>4881</v>
      </c>
      <c r="BJ947" s="34" t="s">
        <v>4170</v>
      </c>
      <c r="BR947" s="34" t="s">
        <v>1044</v>
      </c>
      <c r="BS947" s="34" t="s">
        <v>1044</v>
      </c>
      <c r="CR947" s="34" t="s">
        <v>3657</v>
      </c>
      <c r="CU947" s="34" t="s">
        <v>8641</v>
      </c>
      <c r="CV947" s="34" t="s">
        <v>7222</v>
      </c>
      <c r="CW947" s="34" t="s">
        <v>4226</v>
      </c>
      <c r="CX947" s="34" t="s">
        <v>4539</v>
      </c>
      <c r="CY947" s="34" t="s">
        <v>5452</v>
      </c>
      <c r="DA947" s="34" t="s">
        <v>4560</v>
      </c>
      <c r="DC947" s="34" t="s">
        <v>5096</v>
      </c>
      <c r="DD947" s="34" t="s">
        <v>6185</v>
      </c>
      <c r="DF947" s="34" t="s">
        <v>5992</v>
      </c>
    </row>
    <row r="948" spans="1:110">
      <c r="A948" s="34" t="s">
        <v>7223</v>
      </c>
      <c r="B948" s="34" t="s">
        <v>4881</v>
      </c>
      <c r="C948" s="34">
        <v>38</v>
      </c>
      <c r="D948" s="34" t="s">
        <v>440</v>
      </c>
      <c r="E948" s="34" t="s">
        <v>4881</v>
      </c>
      <c r="F948" s="34" t="s">
        <v>4170</v>
      </c>
      <c r="G948" s="34" t="s">
        <v>4881</v>
      </c>
      <c r="H948" s="34" t="s">
        <v>4170</v>
      </c>
      <c r="I948" s="34" t="s">
        <v>4170</v>
      </c>
      <c r="J948" s="34" t="s">
        <v>4170</v>
      </c>
      <c r="K948" s="34" t="s">
        <v>4170</v>
      </c>
      <c r="L948" s="34" t="s">
        <v>4881</v>
      </c>
      <c r="M948" s="34" t="s">
        <v>1041</v>
      </c>
      <c r="N948" s="34" t="s">
        <v>3155</v>
      </c>
      <c r="O948" s="34" t="s">
        <v>4881</v>
      </c>
      <c r="P948" s="34" t="s">
        <v>4170</v>
      </c>
      <c r="Q948" s="34" t="s">
        <v>4170</v>
      </c>
      <c r="R948" s="34" t="s">
        <v>4170</v>
      </c>
      <c r="S948" s="34" t="s">
        <v>4170</v>
      </c>
      <c r="T948" s="34" t="s">
        <v>4170</v>
      </c>
      <c r="U948" s="34" t="s">
        <v>4170</v>
      </c>
      <c r="V948" s="34" t="s">
        <v>4170</v>
      </c>
      <c r="W948" s="34" t="s">
        <v>4170</v>
      </c>
      <c r="X948" s="34" t="s">
        <v>4170</v>
      </c>
      <c r="Y948" s="34" t="s">
        <v>4170</v>
      </c>
      <c r="Z948" s="34" t="s">
        <v>4170</v>
      </c>
      <c r="AB948" s="34" t="s">
        <v>3187</v>
      </c>
      <c r="AD948" s="34" t="s">
        <v>3247</v>
      </c>
      <c r="AG948" s="34" t="s">
        <v>3309</v>
      </c>
      <c r="AH948" s="34" t="s">
        <v>1044</v>
      </c>
      <c r="AI948" s="34" t="s">
        <v>1044</v>
      </c>
      <c r="AJ948" s="34" t="s">
        <v>1044</v>
      </c>
      <c r="AK948" s="34" t="s">
        <v>1044</v>
      </c>
      <c r="AM948" s="34" t="s">
        <v>1044</v>
      </c>
      <c r="AN948" s="34" t="s">
        <v>3335</v>
      </c>
      <c r="AP948" s="34" t="s">
        <v>1044</v>
      </c>
      <c r="AY948" s="34" t="s">
        <v>3487</v>
      </c>
      <c r="BA948" s="34" t="s">
        <v>1044</v>
      </c>
      <c r="BB948" s="34" t="s">
        <v>3557</v>
      </c>
      <c r="BC948" s="34" t="s">
        <v>4170</v>
      </c>
      <c r="BD948" s="34" t="s">
        <v>4170</v>
      </c>
      <c r="BE948" s="34" t="s">
        <v>4170</v>
      </c>
      <c r="BF948" s="34" t="s">
        <v>4170</v>
      </c>
      <c r="BG948" s="34" t="s">
        <v>4170</v>
      </c>
      <c r="BH948" s="34" t="s">
        <v>4170</v>
      </c>
      <c r="BI948" s="34" t="s">
        <v>4881</v>
      </c>
      <c r="BJ948" s="34" t="s">
        <v>4170</v>
      </c>
      <c r="BR948" s="34" t="s">
        <v>1044</v>
      </c>
      <c r="BS948" s="34" t="s">
        <v>1044</v>
      </c>
      <c r="CR948" s="34" t="s">
        <v>3657</v>
      </c>
      <c r="CU948" s="34" t="s">
        <v>8642</v>
      </c>
      <c r="CV948" s="34" t="s">
        <v>7224</v>
      </c>
      <c r="CW948" s="34" t="s">
        <v>4226</v>
      </c>
      <c r="CX948" s="34" t="s">
        <v>4542</v>
      </c>
      <c r="CY948" s="34" t="s">
        <v>5447</v>
      </c>
      <c r="CZ948" s="34" t="s">
        <v>4560</v>
      </c>
      <c r="DA948" s="34" t="s">
        <v>4560</v>
      </c>
      <c r="DC948" s="34" t="s">
        <v>5096</v>
      </c>
    </row>
    <row r="949" spans="1:110">
      <c r="A949" s="34" t="s">
        <v>7223</v>
      </c>
      <c r="B949" s="34" t="s">
        <v>4609</v>
      </c>
      <c r="C949" s="34">
        <v>7</v>
      </c>
      <c r="D949" s="34" t="s">
        <v>442</v>
      </c>
      <c r="E949" s="34" t="s">
        <v>4170</v>
      </c>
      <c r="F949" s="34" t="s">
        <v>4881</v>
      </c>
      <c r="G949" s="34" t="s">
        <v>4170</v>
      </c>
      <c r="H949" s="34" t="s">
        <v>4170</v>
      </c>
      <c r="I949" s="34" t="s">
        <v>4170</v>
      </c>
      <c r="J949" s="34" t="s">
        <v>4881</v>
      </c>
      <c r="K949" s="34" t="s">
        <v>4170</v>
      </c>
      <c r="L949" s="34" t="s">
        <v>4170</v>
      </c>
      <c r="N949" s="34" t="s">
        <v>3155</v>
      </c>
      <c r="O949" s="34" t="s">
        <v>4881</v>
      </c>
      <c r="P949" s="34" t="s">
        <v>4170</v>
      </c>
      <c r="Q949" s="34" t="s">
        <v>4170</v>
      </c>
      <c r="R949" s="34" t="s">
        <v>4170</v>
      </c>
      <c r="S949" s="34" t="s">
        <v>4170</v>
      </c>
      <c r="T949" s="34" t="s">
        <v>4170</v>
      </c>
      <c r="U949" s="34" t="s">
        <v>4170</v>
      </c>
      <c r="V949" s="34" t="s">
        <v>4170</v>
      </c>
      <c r="W949" s="34" t="s">
        <v>4170</v>
      </c>
      <c r="X949" s="34" t="s">
        <v>4170</v>
      </c>
      <c r="Y949" s="34" t="s">
        <v>4170</v>
      </c>
      <c r="Z949" s="34" t="s">
        <v>4170</v>
      </c>
      <c r="AB949" s="34" t="s">
        <v>3187</v>
      </c>
      <c r="AE949" s="34" t="s">
        <v>3259</v>
      </c>
      <c r="BB949" s="34" t="s">
        <v>3557</v>
      </c>
      <c r="BC949" s="34" t="s">
        <v>4170</v>
      </c>
      <c r="BD949" s="34" t="s">
        <v>4170</v>
      </c>
      <c r="BE949" s="34" t="s">
        <v>4170</v>
      </c>
      <c r="BF949" s="34" t="s">
        <v>4170</v>
      </c>
      <c r="BG949" s="34" t="s">
        <v>4170</v>
      </c>
      <c r="BH949" s="34" t="s">
        <v>4170</v>
      </c>
      <c r="BI949" s="34" t="s">
        <v>4881</v>
      </c>
      <c r="BJ949" s="34" t="s">
        <v>4170</v>
      </c>
      <c r="BR949" s="34" t="s">
        <v>1044</v>
      </c>
      <c r="BS949" s="34" t="s">
        <v>1041</v>
      </c>
      <c r="BT949" s="34" t="s">
        <v>1041</v>
      </c>
      <c r="BW949" s="34" t="s">
        <v>1041</v>
      </c>
      <c r="CQ949" s="34" t="s">
        <v>3645</v>
      </c>
      <c r="CR949" s="34" t="s">
        <v>3657</v>
      </c>
      <c r="CU949" s="34" t="s">
        <v>8643</v>
      </c>
      <c r="CV949" s="34" t="s">
        <v>7224</v>
      </c>
      <c r="CW949" s="34" t="s">
        <v>4226</v>
      </c>
      <c r="CX949" s="34" t="s">
        <v>4619</v>
      </c>
      <c r="CY949" s="34" t="s">
        <v>5454</v>
      </c>
      <c r="DC949" s="34" t="s">
        <v>5096</v>
      </c>
      <c r="DE949" s="34" t="s">
        <v>4649</v>
      </c>
    </row>
    <row r="950" spans="1:110">
      <c r="A950" s="34" t="s">
        <v>7225</v>
      </c>
      <c r="B950" s="34" t="s">
        <v>4881</v>
      </c>
      <c r="C950" s="34">
        <v>36</v>
      </c>
      <c r="D950" s="34" t="s">
        <v>440</v>
      </c>
      <c r="E950" s="34" t="s">
        <v>4881</v>
      </c>
      <c r="F950" s="34" t="s">
        <v>4170</v>
      </c>
      <c r="G950" s="34" t="s">
        <v>4881</v>
      </c>
      <c r="H950" s="34" t="s">
        <v>4170</v>
      </c>
      <c r="I950" s="34" t="s">
        <v>4170</v>
      </c>
      <c r="J950" s="34" t="s">
        <v>4170</v>
      </c>
      <c r="K950" s="34" t="s">
        <v>4170</v>
      </c>
      <c r="L950" s="34" t="s">
        <v>4881</v>
      </c>
      <c r="M950" s="34" t="s">
        <v>1041</v>
      </c>
      <c r="N950" s="34" t="s">
        <v>3155</v>
      </c>
      <c r="O950" s="34" t="s">
        <v>4881</v>
      </c>
      <c r="P950" s="34" t="s">
        <v>4170</v>
      </c>
      <c r="Q950" s="34" t="s">
        <v>4170</v>
      </c>
      <c r="R950" s="34" t="s">
        <v>4170</v>
      </c>
      <c r="S950" s="34" t="s">
        <v>4170</v>
      </c>
      <c r="T950" s="34" t="s">
        <v>4170</v>
      </c>
      <c r="U950" s="34" t="s">
        <v>4170</v>
      </c>
      <c r="V950" s="34" t="s">
        <v>4170</v>
      </c>
      <c r="W950" s="34" t="s">
        <v>4170</v>
      </c>
      <c r="X950" s="34" t="s">
        <v>4170</v>
      </c>
      <c r="Y950" s="34" t="s">
        <v>4170</v>
      </c>
      <c r="Z950" s="34" t="s">
        <v>4170</v>
      </c>
      <c r="AB950" s="34" t="s">
        <v>3187</v>
      </c>
      <c r="AD950" s="34" t="s">
        <v>3244</v>
      </c>
      <c r="AG950" s="34" t="s">
        <v>3291</v>
      </c>
      <c r="AH950" s="34" t="s">
        <v>1041</v>
      </c>
      <c r="AI950" s="34" t="s">
        <v>1044</v>
      </c>
      <c r="AJ950" s="34" t="s">
        <v>1044</v>
      </c>
      <c r="AQ950" s="34" t="s">
        <v>3390</v>
      </c>
      <c r="AS950" s="34" t="s">
        <v>3415</v>
      </c>
      <c r="AU950" s="34" t="s">
        <v>3435</v>
      </c>
      <c r="AV950" s="34" t="s">
        <v>154</v>
      </c>
      <c r="AW950" s="34" t="s">
        <v>3452</v>
      </c>
      <c r="AX950" s="34" t="s">
        <v>3476</v>
      </c>
      <c r="AY950" s="34" t="s">
        <v>3487</v>
      </c>
      <c r="BB950" s="34" t="s">
        <v>3557</v>
      </c>
      <c r="BC950" s="34" t="s">
        <v>4170</v>
      </c>
      <c r="BD950" s="34" t="s">
        <v>4170</v>
      </c>
      <c r="BE950" s="34" t="s">
        <v>4170</v>
      </c>
      <c r="BF950" s="34" t="s">
        <v>4170</v>
      </c>
      <c r="BG950" s="34" t="s">
        <v>4170</v>
      </c>
      <c r="BH950" s="34" t="s">
        <v>4170</v>
      </c>
      <c r="BI950" s="34" t="s">
        <v>4881</v>
      </c>
      <c r="BJ950" s="34" t="s">
        <v>4170</v>
      </c>
      <c r="BR950" s="34" t="s">
        <v>1044</v>
      </c>
      <c r="BS950" s="34" t="s">
        <v>1044</v>
      </c>
      <c r="CR950" s="34" t="s">
        <v>3654</v>
      </c>
      <c r="CU950" s="34" t="s">
        <v>8644</v>
      </c>
      <c r="CV950" s="34" t="s">
        <v>7226</v>
      </c>
      <c r="CW950" s="34" t="s">
        <v>4226</v>
      </c>
      <c r="CX950" s="34" t="s">
        <v>4542</v>
      </c>
      <c r="CY950" s="34" t="s">
        <v>5447</v>
      </c>
      <c r="CZ950" s="34" t="s">
        <v>4556</v>
      </c>
      <c r="DA950" s="34" t="s">
        <v>4556</v>
      </c>
      <c r="DC950" s="34" t="s">
        <v>5096</v>
      </c>
      <c r="DF950" s="34" t="s">
        <v>5992</v>
      </c>
    </row>
    <row r="951" spans="1:110">
      <c r="A951" s="34" t="s">
        <v>7225</v>
      </c>
      <c r="B951" s="34" t="s">
        <v>4609</v>
      </c>
      <c r="C951" s="34">
        <v>10</v>
      </c>
      <c r="D951" s="34" t="s">
        <v>442</v>
      </c>
      <c r="E951" s="34" t="s">
        <v>4170</v>
      </c>
      <c r="F951" s="34" t="s">
        <v>4881</v>
      </c>
      <c r="G951" s="34" t="s">
        <v>4170</v>
      </c>
      <c r="H951" s="34" t="s">
        <v>4170</v>
      </c>
      <c r="I951" s="34" t="s">
        <v>4170</v>
      </c>
      <c r="J951" s="34" t="s">
        <v>4881</v>
      </c>
      <c r="K951" s="34" t="s">
        <v>4170</v>
      </c>
      <c r="L951" s="34" t="s">
        <v>4170</v>
      </c>
      <c r="N951" s="34" t="s">
        <v>3155</v>
      </c>
      <c r="O951" s="34" t="s">
        <v>4881</v>
      </c>
      <c r="P951" s="34" t="s">
        <v>4170</v>
      </c>
      <c r="Q951" s="34" t="s">
        <v>4170</v>
      </c>
      <c r="R951" s="34" t="s">
        <v>4170</v>
      </c>
      <c r="S951" s="34" t="s">
        <v>4170</v>
      </c>
      <c r="T951" s="34" t="s">
        <v>4170</v>
      </c>
      <c r="U951" s="34" t="s">
        <v>4170</v>
      </c>
      <c r="V951" s="34" t="s">
        <v>4170</v>
      </c>
      <c r="W951" s="34" t="s">
        <v>4170</v>
      </c>
      <c r="X951" s="34" t="s">
        <v>4170</v>
      </c>
      <c r="Y951" s="34" t="s">
        <v>4170</v>
      </c>
      <c r="Z951" s="34" t="s">
        <v>4170</v>
      </c>
      <c r="AB951" s="34" t="s">
        <v>3187</v>
      </c>
      <c r="AE951" s="34" t="s">
        <v>3259</v>
      </c>
      <c r="BB951" s="34" t="s">
        <v>3557</v>
      </c>
      <c r="BC951" s="34" t="s">
        <v>4170</v>
      </c>
      <c r="BD951" s="34" t="s">
        <v>4170</v>
      </c>
      <c r="BE951" s="34" t="s">
        <v>4170</v>
      </c>
      <c r="BF951" s="34" t="s">
        <v>4170</v>
      </c>
      <c r="BG951" s="34" t="s">
        <v>4170</v>
      </c>
      <c r="BH951" s="34" t="s">
        <v>4170</v>
      </c>
      <c r="BI951" s="34" t="s">
        <v>4881</v>
      </c>
      <c r="BJ951" s="34" t="s">
        <v>4170</v>
      </c>
      <c r="BR951" s="34" t="s">
        <v>1044</v>
      </c>
      <c r="BS951" s="34" t="s">
        <v>1044</v>
      </c>
      <c r="CR951" s="34" t="s">
        <v>3657</v>
      </c>
      <c r="CU951" s="34" t="s">
        <v>8645</v>
      </c>
      <c r="CV951" s="34" t="s">
        <v>7226</v>
      </c>
      <c r="CW951" s="34" t="s">
        <v>4226</v>
      </c>
      <c r="CX951" s="34" t="s">
        <v>4619</v>
      </c>
      <c r="CY951" s="34" t="s">
        <v>5454</v>
      </c>
      <c r="DC951" s="34" t="s">
        <v>5096</v>
      </c>
      <c r="DE951" s="34" t="s">
        <v>4649</v>
      </c>
      <c r="DF951" s="34" t="s">
        <v>5992</v>
      </c>
    </row>
    <row r="952" spans="1:110">
      <c r="A952" s="34" t="s">
        <v>7225</v>
      </c>
      <c r="B952" s="34" t="s">
        <v>4848</v>
      </c>
      <c r="C952" s="34">
        <v>15</v>
      </c>
      <c r="D952" s="34" t="s">
        <v>440</v>
      </c>
      <c r="E952" s="34" t="s">
        <v>4881</v>
      </c>
      <c r="F952" s="34" t="s">
        <v>4170</v>
      </c>
      <c r="G952" s="34" t="s">
        <v>4170</v>
      </c>
      <c r="H952" s="34" t="s">
        <v>4170</v>
      </c>
      <c r="I952" s="34" t="s">
        <v>4881</v>
      </c>
      <c r="J952" s="34" t="s">
        <v>4170</v>
      </c>
      <c r="K952" s="34" t="s">
        <v>4170</v>
      </c>
      <c r="L952" s="34" t="s">
        <v>4881</v>
      </c>
      <c r="M952" s="34" t="s">
        <v>1044</v>
      </c>
      <c r="N952" s="34" t="s">
        <v>3155</v>
      </c>
      <c r="O952" s="34" t="s">
        <v>4881</v>
      </c>
      <c r="P952" s="34" t="s">
        <v>4170</v>
      </c>
      <c r="Q952" s="34" t="s">
        <v>4170</v>
      </c>
      <c r="R952" s="34" t="s">
        <v>4170</v>
      </c>
      <c r="S952" s="34" t="s">
        <v>4170</v>
      </c>
      <c r="T952" s="34" t="s">
        <v>4170</v>
      </c>
      <c r="U952" s="34" t="s">
        <v>4170</v>
      </c>
      <c r="V952" s="34" t="s">
        <v>4170</v>
      </c>
      <c r="W952" s="34" t="s">
        <v>4170</v>
      </c>
      <c r="X952" s="34" t="s">
        <v>4170</v>
      </c>
      <c r="Y952" s="34" t="s">
        <v>4170</v>
      </c>
      <c r="Z952" s="34" t="s">
        <v>4170</v>
      </c>
      <c r="AB952" s="34" t="s">
        <v>3187</v>
      </c>
      <c r="AD952" s="34" t="s">
        <v>3226</v>
      </c>
      <c r="AE952" s="34" t="s">
        <v>3262</v>
      </c>
      <c r="AG952" s="34" t="s">
        <v>3306</v>
      </c>
      <c r="AH952" s="34" t="s">
        <v>1044</v>
      </c>
      <c r="AI952" s="34" t="s">
        <v>1044</v>
      </c>
      <c r="AJ952" s="34" t="s">
        <v>1044</v>
      </c>
      <c r="AK952" s="34" t="s">
        <v>1044</v>
      </c>
      <c r="AM952" s="34" t="s">
        <v>1044</v>
      </c>
      <c r="AN952" s="34" t="s">
        <v>3341</v>
      </c>
      <c r="AP952" s="34" t="s">
        <v>1044</v>
      </c>
      <c r="AY952" s="34" t="s">
        <v>3487</v>
      </c>
      <c r="BA952" s="34" t="s">
        <v>1044</v>
      </c>
      <c r="BB952" s="34" t="s">
        <v>3557</v>
      </c>
      <c r="BC952" s="34" t="s">
        <v>4170</v>
      </c>
      <c r="BD952" s="34" t="s">
        <v>4170</v>
      </c>
      <c r="BE952" s="34" t="s">
        <v>4170</v>
      </c>
      <c r="BF952" s="34" t="s">
        <v>4170</v>
      </c>
      <c r="BG952" s="34" t="s">
        <v>4170</v>
      </c>
      <c r="BH952" s="34" t="s">
        <v>4170</v>
      </c>
      <c r="BI952" s="34" t="s">
        <v>4881</v>
      </c>
      <c r="BJ952" s="34" t="s">
        <v>4170</v>
      </c>
      <c r="BR952" s="34" t="s">
        <v>1044</v>
      </c>
      <c r="BS952" s="34" t="s">
        <v>1044</v>
      </c>
      <c r="CR952" s="34" t="s">
        <v>3657</v>
      </c>
      <c r="CU952" s="34" t="s">
        <v>8646</v>
      </c>
      <c r="CV952" s="34" t="s">
        <v>7226</v>
      </c>
      <c r="CW952" s="34" t="s">
        <v>4226</v>
      </c>
      <c r="CX952" s="34" t="s">
        <v>4611</v>
      </c>
      <c r="CY952" s="34" t="s">
        <v>5445</v>
      </c>
      <c r="DA952" s="34" t="s">
        <v>4560</v>
      </c>
      <c r="DC952" s="34" t="s">
        <v>5096</v>
      </c>
      <c r="DD952" s="34" t="s">
        <v>6185</v>
      </c>
      <c r="DE952" s="34" t="s">
        <v>4649</v>
      </c>
      <c r="DF952" s="34" t="s">
        <v>5992</v>
      </c>
    </row>
    <row r="953" spans="1:110">
      <c r="A953" s="34" t="s">
        <v>7225</v>
      </c>
      <c r="B953" s="34" t="s">
        <v>4626</v>
      </c>
      <c r="C953" s="34">
        <v>38</v>
      </c>
      <c r="D953" s="34" t="s">
        <v>442</v>
      </c>
      <c r="E953" s="34" t="s">
        <v>4170</v>
      </c>
      <c r="F953" s="34" t="s">
        <v>4881</v>
      </c>
      <c r="G953" s="34" t="s">
        <v>4170</v>
      </c>
      <c r="H953" s="34" t="s">
        <v>4881</v>
      </c>
      <c r="I953" s="34" t="s">
        <v>4170</v>
      </c>
      <c r="J953" s="34" t="s">
        <v>4170</v>
      </c>
      <c r="K953" s="34" t="s">
        <v>4170</v>
      </c>
      <c r="L953" s="34" t="s">
        <v>4170</v>
      </c>
      <c r="M953" s="34" t="s">
        <v>1041</v>
      </c>
      <c r="N953" s="34" t="s">
        <v>3155</v>
      </c>
      <c r="O953" s="34" t="s">
        <v>4881</v>
      </c>
      <c r="P953" s="34" t="s">
        <v>4170</v>
      </c>
      <c r="Q953" s="34" t="s">
        <v>4170</v>
      </c>
      <c r="R953" s="34" t="s">
        <v>4170</v>
      </c>
      <c r="S953" s="34" t="s">
        <v>4170</v>
      </c>
      <c r="T953" s="34" t="s">
        <v>4170</v>
      </c>
      <c r="U953" s="34" t="s">
        <v>4170</v>
      </c>
      <c r="V953" s="34" t="s">
        <v>4170</v>
      </c>
      <c r="W953" s="34" t="s">
        <v>4170</v>
      </c>
      <c r="X953" s="34" t="s">
        <v>4170</v>
      </c>
      <c r="Y953" s="34" t="s">
        <v>4170</v>
      </c>
      <c r="Z953" s="34" t="s">
        <v>4170</v>
      </c>
      <c r="AB953" s="34" t="s">
        <v>3187</v>
      </c>
      <c r="AD953" s="34" t="s">
        <v>3244</v>
      </c>
      <c r="AG953" s="34" t="s">
        <v>3309</v>
      </c>
      <c r="AH953" s="34" t="s">
        <v>1044</v>
      </c>
      <c r="AI953" s="34" t="s">
        <v>1044</v>
      </c>
      <c r="AJ953" s="34" t="s">
        <v>1044</v>
      </c>
      <c r="AK953" s="34" t="s">
        <v>1044</v>
      </c>
      <c r="AM953" s="34" t="s">
        <v>1044</v>
      </c>
      <c r="AN953" s="34" t="s">
        <v>3350</v>
      </c>
      <c r="AP953" s="34" t="s">
        <v>1044</v>
      </c>
      <c r="AY953" s="34" t="s">
        <v>3487</v>
      </c>
      <c r="BA953" s="34" t="s">
        <v>1044</v>
      </c>
      <c r="BB953" s="34" t="s">
        <v>3557</v>
      </c>
      <c r="BC953" s="34" t="s">
        <v>4170</v>
      </c>
      <c r="BD953" s="34" t="s">
        <v>4170</v>
      </c>
      <c r="BE953" s="34" t="s">
        <v>4170</v>
      </c>
      <c r="BF953" s="34" t="s">
        <v>4170</v>
      </c>
      <c r="BG953" s="34" t="s">
        <v>4170</v>
      </c>
      <c r="BH953" s="34" t="s">
        <v>4170</v>
      </c>
      <c r="BI953" s="34" t="s">
        <v>4881</v>
      </c>
      <c r="BJ953" s="34" t="s">
        <v>4170</v>
      </c>
      <c r="BR953" s="34" t="s">
        <v>1044</v>
      </c>
      <c r="BS953" s="34" t="s">
        <v>1044</v>
      </c>
      <c r="CR953" s="34" t="s">
        <v>3657</v>
      </c>
      <c r="CU953" s="34" t="s">
        <v>8647</v>
      </c>
      <c r="CV953" s="34" t="s">
        <v>7226</v>
      </c>
      <c r="CW953" s="34" t="s">
        <v>4226</v>
      </c>
      <c r="CX953" s="34" t="s">
        <v>4542</v>
      </c>
      <c r="CY953" s="34" t="s">
        <v>5453</v>
      </c>
      <c r="DA953" s="34" t="s">
        <v>4560</v>
      </c>
      <c r="DC953" s="34" t="s">
        <v>5096</v>
      </c>
      <c r="DF953" s="34" t="s">
        <v>5992</v>
      </c>
    </row>
    <row r="954" spans="1:110">
      <c r="A954" s="34" t="s">
        <v>7227</v>
      </c>
      <c r="B954" s="34" t="s">
        <v>4881</v>
      </c>
      <c r="C954" s="34">
        <v>39</v>
      </c>
      <c r="D954" s="34" t="s">
        <v>440</v>
      </c>
      <c r="E954" s="34" t="s">
        <v>4881</v>
      </c>
      <c r="F954" s="34" t="s">
        <v>4170</v>
      </c>
      <c r="G954" s="34" t="s">
        <v>4881</v>
      </c>
      <c r="H954" s="34" t="s">
        <v>4170</v>
      </c>
      <c r="I954" s="34" t="s">
        <v>4170</v>
      </c>
      <c r="J954" s="34" t="s">
        <v>4170</v>
      </c>
      <c r="K954" s="34" t="s">
        <v>4170</v>
      </c>
      <c r="L954" s="34" t="s">
        <v>4881</v>
      </c>
      <c r="M954" s="34" t="s">
        <v>1041</v>
      </c>
      <c r="N954" s="34" t="s">
        <v>3155</v>
      </c>
      <c r="O954" s="34" t="s">
        <v>4881</v>
      </c>
      <c r="P954" s="34" t="s">
        <v>4170</v>
      </c>
      <c r="Q954" s="34" t="s">
        <v>4170</v>
      </c>
      <c r="R954" s="34" t="s">
        <v>4170</v>
      </c>
      <c r="S954" s="34" t="s">
        <v>4170</v>
      </c>
      <c r="T954" s="34" t="s">
        <v>4170</v>
      </c>
      <c r="U954" s="34" t="s">
        <v>4170</v>
      </c>
      <c r="V954" s="34" t="s">
        <v>4170</v>
      </c>
      <c r="W954" s="34" t="s">
        <v>4170</v>
      </c>
      <c r="X954" s="34" t="s">
        <v>4170</v>
      </c>
      <c r="Y954" s="34" t="s">
        <v>4170</v>
      </c>
      <c r="Z954" s="34" t="s">
        <v>4170</v>
      </c>
      <c r="AB954" s="34" t="s">
        <v>3187</v>
      </c>
      <c r="AD954" s="34" t="s">
        <v>3238</v>
      </c>
      <c r="AG954" s="34" t="s">
        <v>3309</v>
      </c>
      <c r="AH954" s="34" t="s">
        <v>1044</v>
      </c>
      <c r="AI954" s="34" t="s">
        <v>1044</v>
      </c>
      <c r="AJ954" s="34" t="s">
        <v>1044</v>
      </c>
      <c r="AK954" s="34" t="s">
        <v>1044</v>
      </c>
      <c r="AM954" s="34" t="s">
        <v>1041</v>
      </c>
      <c r="AP954" s="34" t="s">
        <v>1041</v>
      </c>
      <c r="AY954" s="34" t="s">
        <v>3493</v>
      </c>
      <c r="BA954" s="34" t="s">
        <v>1044</v>
      </c>
      <c r="BB954" s="34" t="s">
        <v>3557</v>
      </c>
      <c r="BC954" s="34" t="s">
        <v>4170</v>
      </c>
      <c r="BD954" s="34" t="s">
        <v>4170</v>
      </c>
      <c r="BE954" s="34" t="s">
        <v>4170</v>
      </c>
      <c r="BF954" s="34" t="s">
        <v>4170</v>
      </c>
      <c r="BG954" s="34" t="s">
        <v>4170</v>
      </c>
      <c r="BH954" s="34" t="s">
        <v>4170</v>
      </c>
      <c r="BI954" s="34" t="s">
        <v>4881</v>
      </c>
      <c r="BJ954" s="34" t="s">
        <v>4170</v>
      </c>
      <c r="BR954" s="34" t="s">
        <v>1044</v>
      </c>
      <c r="BS954" s="34" t="s">
        <v>1044</v>
      </c>
      <c r="CR954" s="34" t="s">
        <v>3657</v>
      </c>
      <c r="CU954" s="34" t="s">
        <v>8648</v>
      </c>
      <c r="CV954" s="34" t="s">
        <v>7228</v>
      </c>
      <c r="CW954" s="34" t="s">
        <v>4226</v>
      </c>
      <c r="CX954" s="34" t="s">
        <v>4542</v>
      </c>
      <c r="CY954" s="34" t="s">
        <v>5447</v>
      </c>
      <c r="CZ954" s="34" t="s">
        <v>3302</v>
      </c>
      <c r="DA954" s="34" t="s">
        <v>3302</v>
      </c>
      <c r="DC954" s="34" t="s">
        <v>5096</v>
      </c>
      <c r="DF954" s="34" t="s">
        <v>5992</v>
      </c>
    </row>
    <row r="955" spans="1:110">
      <c r="A955" s="34" t="s">
        <v>7227</v>
      </c>
      <c r="B955" s="34" t="s">
        <v>4609</v>
      </c>
      <c r="C955" s="34">
        <v>4</v>
      </c>
      <c r="D955" s="34" t="s">
        <v>440</v>
      </c>
      <c r="E955" s="34" t="s">
        <v>4881</v>
      </c>
      <c r="F955" s="34" t="s">
        <v>4170</v>
      </c>
      <c r="G955" s="34" t="s">
        <v>4170</v>
      </c>
      <c r="H955" s="34" t="s">
        <v>4170</v>
      </c>
      <c r="I955" s="34" t="s">
        <v>4881</v>
      </c>
      <c r="J955" s="34" t="s">
        <v>4170</v>
      </c>
      <c r="K955" s="34" t="s">
        <v>4170</v>
      </c>
      <c r="L955" s="34" t="s">
        <v>4170</v>
      </c>
      <c r="N955" s="34" t="s">
        <v>3155</v>
      </c>
      <c r="O955" s="34" t="s">
        <v>4881</v>
      </c>
      <c r="P955" s="34" t="s">
        <v>4170</v>
      </c>
      <c r="Q955" s="34" t="s">
        <v>4170</v>
      </c>
      <c r="R955" s="34" t="s">
        <v>4170</v>
      </c>
      <c r="S955" s="34" t="s">
        <v>4170</v>
      </c>
      <c r="T955" s="34" t="s">
        <v>4170</v>
      </c>
      <c r="U955" s="34" t="s">
        <v>4170</v>
      </c>
      <c r="V955" s="34" t="s">
        <v>4170</v>
      </c>
      <c r="W955" s="34" t="s">
        <v>4170</v>
      </c>
      <c r="X955" s="34" t="s">
        <v>4170</v>
      </c>
      <c r="Y955" s="34" t="s">
        <v>4170</v>
      </c>
      <c r="Z955" s="34" t="s">
        <v>4170</v>
      </c>
      <c r="AB955" s="34" t="s">
        <v>3187</v>
      </c>
      <c r="AE955" s="34" t="s">
        <v>3256</v>
      </c>
      <c r="BR955" s="34" t="s">
        <v>1044</v>
      </c>
      <c r="BS955" s="34" t="s">
        <v>1041</v>
      </c>
      <c r="BT955" s="34" t="s">
        <v>1041</v>
      </c>
      <c r="BW955" s="34" t="s">
        <v>1041</v>
      </c>
      <c r="CQ955" s="34" t="s">
        <v>3642</v>
      </c>
      <c r="CR955" s="34" t="s">
        <v>3657</v>
      </c>
      <c r="CU955" s="34" t="s">
        <v>8649</v>
      </c>
      <c r="CV955" s="34" t="s">
        <v>7228</v>
      </c>
      <c r="CW955" s="34" t="s">
        <v>4226</v>
      </c>
      <c r="CX955" s="34" t="s">
        <v>4608</v>
      </c>
      <c r="CY955" s="34" t="s">
        <v>5444</v>
      </c>
      <c r="DE955" s="34" t="s">
        <v>4649</v>
      </c>
      <c r="DF955" s="34" t="s">
        <v>5992</v>
      </c>
    </row>
    <row r="956" spans="1:110">
      <c r="A956" s="34" t="s">
        <v>7229</v>
      </c>
      <c r="B956" s="34" t="s">
        <v>4881</v>
      </c>
      <c r="C956" s="34">
        <v>47</v>
      </c>
      <c r="D956" s="34" t="s">
        <v>440</v>
      </c>
      <c r="E956" s="34" t="s">
        <v>4881</v>
      </c>
      <c r="F956" s="34" t="s">
        <v>4170</v>
      </c>
      <c r="G956" s="34" t="s">
        <v>4881</v>
      </c>
      <c r="H956" s="34" t="s">
        <v>4170</v>
      </c>
      <c r="I956" s="34" t="s">
        <v>4170</v>
      </c>
      <c r="J956" s="34" t="s">
        <v>4170</v>
      </c>
      <c r="K956" s="34" t="s">
        <v>4170</v>
      </c>
      <c r="L956" s="34" t="s">
        <v>4881</v>
      </c>
      <c r="M956" s="34" t="s">
        <v>1041</v>
      </c>
      <c r="N956" s="34" t="s">
        <v>3155</v>
      </c>
      <c r="O956" s="34" t="s">
        <v>4881</v>
      </c>
      <c r="P956" s="34" t="s">
        <v>4170</v>
      </c>
      <c r="Q956" s="34" t="s">
        <v>4170</v>
      </c>
      <c r="R956" s="34" t="s">
        <v>4170</v>
      </c>
      <c r="S956" s="34" t="s">
        <v>4170</v>
      </c>
      <c r="T956" s="34" t="s">
        <v>4170</v>
      </c>
      <c r="U956" s="34" t="s">
        <v>4170</v>
      </c>
      <c r="V956" s="34" t="s">
        <v>4170</v>
      </c>
      <c r="W956" s="34" t="s">
        <v>4170</v>
      </c>
      <c r="X956" s="34" t="s">
        <v>4170</v>
      </c>
      <c r="Y956" s="34" t="s">
        <v>4170</v>
      </c>
      <c r="Z956" s="34" t="s">
        <v>4170</v>
      </c>
      <c r="AB956" s="34" t="s">
        <v>3187</v>
      </c>
      <c r="AD956" s="34" t="s">
        <v>3247</v>
      </c>
      <c r="AG956" s="34" t="s">
        <v>3288</v>
      </c>
      <c r="AH956" s="34" t="s">
        <v>1044</v>
      </c>
      <c r="AI956" s="34" t="s">
        <v>1041</v>
      </c>
      <c r="AJ956" s="34" t="s">
        <v>1044</v>
      </c>
      <c r="AQ956" s="34" t="s">
        <v>3396</v>
      </c>
      <c r="AS956" s="34" t="s">
        <v>3409</v>
      </c>
      <c r="AU956" s="34" t="s">
        <v>3435</v>
      </c>
      <c r="AV956" s="34" t="s">
        <v>154</v>
      </c>
      <c r="AW956" s="34" t="s">
        <v>3452</v>
      </c>
      <c r="AX956" s="34" t="s">
        <v>3476</v>
      </c>
      <c r="AY956" s="34" t="s">
        <v>3502</v>
      </c>
      <c r="BB956" s="34" t="s">
        <v>3557</v>
      </c>
      <c r="BC956" s="34" t="s">
        <v>4170</v>
      </c>
      <c r="BD956" s="34" t="s">
        <v>4170</v>
      </c>
      <c r="BE956" s="34" t="s">
        <v>4170</v>
      </c>
      <c r="BF956" s="34" t="s">
        <v>4170</v>
      </c>
      <c r="BG956" s="34" t="s">
        <v>4170</v>
      </c>
      <c r="BH956" s="34" t="s">
        <v>4170</v>
      </c>
      <c r="BI956" s="34" t="s">
        <v>4881</v>
      </c>
      <c r="BJ956" s="34" t="s">
        <v>4170</v>
      </c>
      <c r="BR956" s="34" t="s">
        <v>1041</v>
      </c>
      <c r="BS956" s="34" t="s">
        <v>1041</v>
      </c>
      <c r="BT956" s="34" t="s">
        <v>1041</v>
      </c>
      <c r="BW956" s="34" t="s">
        <v>1041</v>
      </c>
      <c r="CQ956" s="34" t="s">
        <v>3642</v>
      </c>
      <c r="CR956" s="34" t="s">
        <v>3657</v>
      </c>
      <c r="CU956" s="34" t="s">
        <v>8650</v>
      </c>
      <c r="CV956" s="34" t="s">
        <v>7230</v>
      </c>
      <c r="CW956" s="34" t="s">
        <v>4226</v>
      </c>
      <c r="CX956" s="34" t="s">
        <v>4542</v>
      </c>
      <c r="CY956" s="34" t="s">
        <v>5447</v>
      </c>
      <c r="CZ956" s="34" t="s">
        <v>4556</v>
      </c>
      <c r="DA956" s="34" t="s">
        <v>4556</v>
      </c>
      <c r="DC956" s="34" t="s">
        <v>5096</v>
      </c>
    </row>
    <row r="957" spans="1:110">
      <c r="A957" s="34" t="s">
        <v>7229</v>
      </c>
      <c r="B957" s="34" t="s">
        <v>4609</v>
      </c>
      <c r="C957" s="34">
        <v>14</v>
      </c>
      <c r="D957" s="34" t="s">
        <v>440</v>
      </c>
      <c r="E957" s="34" t="s">
        <v>4881</v>
      </c>
      <c r="F957" s="34" t="s">
        <v>4170</v>
      </c>
      <c r="G957" s="34" t="s">
        <v>4170</v>
      </c>
      <c r="H957" s="34" t="s">
        <v>4170</v>
      </c>
      <c r="I957" s="34" t="s">
        <v>4881</v>
      </c>
      <c r="J957" s="34" t="s">
        <v>4170</v>
      </c>
      <c r="K957" s="34" t="s">
        <v>4170</v>
      </c>
      <c r="L957" s="34" t="s">
        <v>4881</v>
      </c>
      <c r="N957" s="34" t="s">
        <v>3155</v>
      </c>
      <c r="O957" s="34" t="s">
        <v>4881</v>
      </c>
      <c r="P957" s="34" t="s">
        <v>4170</v>
      </c>
      <c r="Q957" s="34" t="s">
        <v>4170</v>
      </c>
      <c r="R957" s="34" t="s">
        <v>4170</v>
      </c>
      <c r="S957" s="34" t="s">
        <v>4170</v>
      </c>
      <c r="T957" s="34" t="s">
        <v>4170</v>
      </c>
      <c r="U957" s="34" t="s">
        <v>4170</v>
      </c>
      <c r="V957" s="34" t="s">
        <v>4170</v>
      </c>
      <c r="W957" s="34" t="s">
        <v>4170</v>
      </c>
      <c r="X957" s="34" t="s">
        <v>4170</v>
      </c>
      <c r="Y957" s="34" t="s">
        <v>4170</v>
      </c>
      <c r="Z957" s="34" t="s">
        <v>4170</v>
      </c>
      <c r="AB957" s="34" t="s">
        <v>3187</v>
      </c>
      <c r="AE957" s="34" t="s">
        <v>3262</v>
      </c>
      <c r="BB957" s="34" t="s">
        <v>3539</v>
      </c>
      <c r="BC957" s="34" t="s">
        <v>4881</v>
      </c>
      <c r="BD957" s="34" t="s">
        <v>4170</v>
      </c>
      <c r="BE957" s="34" t="s">
        <v>4170</v>
      </c>
      <c r="BF957" s="34" t="s">
        <v>4170</v>
      </c>
      <c r="BG957" s="34" t="s">
        <v>4170</v>
      </c>
      <c r="BH957" s="34" t="s">
        <v>4170</v>
      </c>
      <c r="BI957" s="34" t="s">
        <v>4170</v>
      </c>
      <c r="BJ957" s="34" t="s">
        <v>4170</v>
      </c>
      <c r="BK957" s="34" t="s">
        <v>3561</v>
      </c>
      <c r="BQ957" s="34" t="s">
        <v>1044</v>
      </c>
      <c r="BR957" s="34" t="s">
        <v>1041</v>
      </c>
      <c r="BS957" s="34" t="s">
        <v>1041</v>
      </c>
      <c r="BT957" s="34" t="s">
        <v>1041</v>
      </c>
      <c r="BW957" s="34" t="s">
        <v>1041</v>
      </c>
      <c r="CQ957" s="34" t="s">
        <v>3642</v>
      </c>
      <c r="CR957" s="34" t="s">
        <v>3657</v>
      </c>
      <c r="CU957" s="34" t="s">
        <v>8651</v>
      </c>
      <c r="CV957" s="34" t="s">
        <v>7230</v>
      </c>
      <c r="CW957" s="34" t="s">
        <v>4226</v>
      </c>
      <c r="CX957" s="34" t="s">
        <v>4611</v>
      </c>
      <c r="CY957" s="34" t="s">
        <v>5445</v>
      </c>
      <c r="DB957" s="34" t="s">
        <v>1046</v>
      </c>
      <c r="DC957" s="34" t="s">
        <v>5096</v>
      </c>
      <c r="DE957" s="34" t="s">
        <v>4649</v>
      </c>
    </row>
    <row r="958" spans="1:110">
      <c r="A958" s="34" t="s">
        <v>7231</v>
      </c>
      <c r="B958" s="34" t="s">
        <v>4881</v>
      </c>
      <c r="C958" s="34">
        <v>41</v>
      </c>
      <c r="D958" s="34" t="s">
        <v>440</v>
      </c>
      <c r="E958" s="34" t="s">
        <v>4881</v>
      </c>
      <c r="F958" s="34" t="s">
        <v>4170</v>
      </c>
      <c r="G958" s="34" t="s">
        <v>4881</v>
      </c>
      <c r="H958" s="34" t="s">
        <v>4170</v>
      </c>
      <c r="I958" s="34" t="s">
        <v>4170</v>
      </c>
      <c r="J958" s="34" t="s">
        <v>4170</v>
      </c>
      <c r="K958" s="34" t="s">
        <v>4170</v>
      </c>
      <c r="L958" s="34" t="s">
        <v>4881</v>
      </c>
      <c r="M958" s="34" t="s">
        <v>1041</v>
      </c>
      <c r="N958" s="34" t="s">
        <v>3155</v>
      </c>
      <c r="O958" s="34" t="s">
        <v>4881</v>
      </c>
      <c r="P958" s="34" t="s">
        <v>4170</v>
      </c>
      <c r="Q958" s="34" t="s">
        <v>4170</v>
      </c>
      <c r="R958" s="34" t="s">
        <v>4170</v>
      </c>
      <c r="S958" s="34" t="s">
        <v>4170</v>
      </c>
      <c r="T958" s="34" t="s">
        <v>4170</v>
      </c>
      <c r="U958" s="34" t="s">
        <v>4170</v>
      </c>
      <c r="V958" s="34" t="s">
        <v>4170</v>
      </c>
      <c r="W958" s="34" t="s">
        <v>4170</v>
      </c>
      <c r="X958" s="34" t="s">
        <v>4170</v>
      </c>
      <c r="Y958" s="34" t="s">
        <v>4170</v>
      </c>
      <c r="Z958" s="34" t="s">
        <v>4170</v>
      </c>
      <c r="AB958" s="34" t="s">
        <v>3187</v>
      </c>
      <c r="AD958" s="34" t="s">
        <v>3238</v>
      </c>
      <c r="AG958" s="34" t="s">
        <v>3291</v>
      </c>
      <c r="AH958" s="34" t="s">
        <v>1041</v>
      </c>
      <c r="AI958" s="34" t="s">
        <v>1044</v>
      </c>
      <c r="AJ958" s="34" t="s">
        <v>1044</v>
      </c>
      <c r="AQ958" s="34" t="s">
        <v>3399</v>
      </c>
      <c r="AS958" s="34" t="s">
        <v>3426</v>
      </c>
      <c r="AU958" s="34" t="s">
        <v>3444</v>
      </c>
      <c r="AV958" s="34" t="s">
        <v>3449</v>
      </c>
      <c r="AW958" s="34" t="s">
        <v>3452</v>
      </c>
      <c r="AX958" s="34" t="s">
        <v>3473</v>
      </c>
      <c r="AY958" s="34" t="s">
        <v>3253</v>
      </c>
      <c r="BB958" s="34" t="s">
        <v>3557</v>
      </c>
      <c r="BC958" s="34" t="s">
        <v>4170</v>
      </c>
      <c r="BD958" s="34" t="s">
        <v>4170</v>
      </c>
      <c r="BE958" s="34" t="s">
        <v>4170</v>
      </c>
      <c r="BF958" s="34" t="s">
        <v>4170</v>
      </c>
      <c r="BG958" s="34" t="s">
        <v>4170</v>
      </c>
      <c r="BH958" s="34" t="s">
        <v>4170</v>
      </c>
      <c r="BI958" s="34" t="s">
        <v>4881</v>
      </c>
      <c r="BJ958" s="34" t="s">
        <v>4170</v>
      </c>
      <c r="BR958" s="34" t="s">
        <v>1044</v>
      </c>
      <c r="BS958" s="34" t="s">
        <v>1044</v>
      </c>
      <c r="CR958" s="34" t="s">
        <v>3657</v>
      </c>
      <c r="CU958" s="34" t="s">
        <v>8652</v>
      </c>
      <c r="CV958" s="34" t="s">
        <v>7233</v>
      </c>
      <c r="CW958" s="34" t="s">
        <v>4226</v>
      </c>
      <c r="CX958" s="34" t="s">
        <v>4542</v>
      </c>
      <c r="CY958" s="34" t="s">
        <v>5447</v>
      </c>
      <c r="CZ958" s="34" t="s">
        <v>4556</v>
      </c>
      <c r="DA958" s="34" t="s">
        <v>4556</v>
      </c>
      <c r="DC958" s="34" t="s">
        <v>5096</v>
      </c>
      <c r="DF958" s="34" t="s">
        <v>5992</v>
      </c>
    </row>
    <row r="959" spans="1:110">
      <c r="A959" s="34" t="s">
        <v>7231</v>
      </c>
      <c r="B959" s="34" t="s">
        <v>4609</v>
      </c>
      <c r="C959" s="34">
        <v>8</v>
      </c>
      <c r="D959" s="34" t="s">
        <v>440</v>
      </c>
      <c r="E959" s="34" t="s">
        <v>4881</v>
      </c>
      <c r="F959" s="34" t="s">
        <v>4170</v>
      </c>
      <c r="G959" s="34" t="s">
        <v>4170</v>
      </c>
      <c r="H959" s="34" t="s">
        <v>4170</v>
      </c>
      <c r="I959" s="34" t="s">
        <v>4881</v>
      </c>
      <c r="J959" s="34" t="s">
        <v>4170</v>
      </c>
      <c r="K959" s="34" t="s">
        <v>4170</v>
      </c>
      <c r="L959" s="34" t="s">
        <v>4170</v>
      </c>
      <c r="N959" s="34" t="s">
        <v>3155</v>
      </c>
      <c r="O959" s="34" t="s">
        <v>4881</v>
      </c>
      <c r="P959" s="34" t="s">
        <v>4170</v>
      </c>
      <c r="Q959" s="34" t="s">
        <v>4170</v>
      </c>
      <c r="R959" s="34" t="s">
        <v>4170</v>
      </c>
      <c r="S959" s="34" t="s">
        <v>4170</v>
      </c>
      <c r="T959" s="34" t="s">
        <v>4170</v>
      </c>
      <c r="U959" s="34" t="s">
        <v>4170</v>
      </c>
      <c r="V959" s="34" t="s">
        <v>4170</v>
      </c>
      <c r="W959" s="34" t="s">
        <v>4170</v>
      </c>
      <c r="X959" s="34" t="s">
        <v>4170</v>
      </c>
      <c r="Y959" s="34" t="s">
        <v>4170</v>
      </c>
      <c r="Z959" s="34" t="s">
        <v>4170</v>
      </c>
      <c r="AB959" s="34" t="s">
        <v>3187</v>
      </c>
      <c r="AE959" s="34" t="s">
        <v>3259</v>
      </c>
      <c r="BB959" s="34" t="s">
        <v>3557</v>
      </c>
      <c r="BC959" s="34" t="s">
        <v>4170</v>
      </c>
      <c r="BD959" s="34" t="s">
        <v>4170</v>
      </c>
      <c r="BE959" s="34" t="s">
        <v>4170</v>
      </c>
      <c r="BF959" s="34" t="s">
        <v>4170</v>
      </c>
      <c r="BG959" s="34" t="s">
        <v>4170</v>
      </c>
      <c r="BH959" s="34" t="s">
        <v>4170</v>
      </c>
      <c r="BI959" s="34" t="s">
        <v>4881</v>
      </c>
      <c r="BJ959" s="34" t="s">
        <v>4170</v>
      </c>
      <c r="BR959" s="34" t="s">
        <v>1044</v>
      </c>
      <c r="BS959" s="34" t="s">
        <v>1044</v>
      </c>
      <c r="CR959" s="34" t="s">
        <v>3657</v>
      </c>
      <c r="CU959" s="34" t="s">
        <v>8653</v>
      </c>
      <c r="CV959" s="34" t="s">
        <v>7233</v>
      </c>
      <c r="CW959" s="34" t="s">
        <v>4226</v>
      </c>
      <c r="CX959" s="34" t="s">
        <v>4619</v>
      </c>
      <c r="CY959" s="34" t="s">
        <v>5448</v>
      </c>
      <c r="DC959" s="34" t="s">
        <v>5096</v>
      </c>
      <c r="DE959" s="34" t="s">
        <v>4649</v>
      </c>
      <c r="DF959" s="34" t="s">
        <v>5992</v>
      </c>
    </row>
    <row r="960" spans="1:110">
      <c r="A960" s="34" t="s">
        <v>7231</v>
      </c>
      <c r="B960" s="34" t="s">
        <v>4848</v>
      </c>
      <c r="C960" s="34">
        <v>10</v>
      </c>
      <c r="D960" s="34" t="s">
        <v>442</v>
      </c>
      <c r="E960" s="34" t="s">
        <v>4170</v>
      </c>
      <c r="F960" s="34" t="s">
        <v>4881</v>
      </c>
      <c r="G960" s="34" t="s">
        <v>4170</v>
      </c>
      <c r="H960" s="34" t="s">
        <v>4170</v>
      </c>
      <c r="I960" s="34" t="s">
        <v>4170</v>
      </c>
      <c r="J960" s="34" t="s">
        <v>4881</v>
      </c>
      <c r="K960" s="34" t="s">
        <v>4170</v>
      </c>
      <c r="L960" s="34" t="s">
        <v>4170</v>
      </c>
      <c r="N960" s="34" t="s">
        <v>3155</v>
      </c>
      <c r="O960" s="34" t="s">
        <v>4881</v>
      </c>
      <c r="P960" s="34" t="s">
        <v>4170</v>
      </c>
      <c r="Q960" s="34" t="s">
        <v>4170</v>
      </c>
      <c r="R960" s="34" t="s">
        <v>4170</v>
      </c>
      <c r="S960" s="34" t="s">
        <v>4170</v>
      </c>
      <c r="T960" s="34" t="s">
        <v>4170</v>
      </c>
      <c r="U960" s="34" t="s">
        <v>4170</v>
      </c>
      <c r="V960" s="34" t="s">
        <v>4170</v>
      </c>
      <c r="W960" s="34" t="s">
        <v>4170</v>
      </c>
      <c r="X960" s="34" t="s">
        <v>4170</v>
      </c>
      <c r="Y960" s="34" t="s">
        <v>4170</v>
      </c>
      <c r="Z960" s="34" t="s">
        <v>4170</v>
      </c>
      <c r="AB960" s="34" t="s">
        <v>3187</v>
      </c>
      <c r="AE960" s="34" t="s">
        <v>3259</v>
      </c>
      <c r="BB960" s="34" t="s">
        <v>3557</v>
      </c>
      <c r="BC960" s="34" t="s">
        <v>4170</v>
      </c>
      <c r="BD960" s="34" t="s">
        <v>4170</v>
      </c>
      <c r="BE960" s="34" t="s">
        <v>4170</v>
      </c>
      <c r="BF960" s="34" t="s">
        <v>4170</v>
      </c>
      <c r="BG960" s="34" t="s">
        <v>4170</v>
      </c>
      <c r="BH960" s="34" t="s">
        <v>4170</v>
      </c>
      <c r="BI960" s="34" t="s">
        <v>4881</v>
      </c>
      <c r="BJ960" s="34" t="s">
        <v>4170</v>
      </c>
      <c r="BR960" s="34" t="s">
        <v>1044</v>
      </c>
      <c r="BS960" s="34" t="s">
        <v>1044</v>
      </c>
      <c r="CR960" s="34" t="s">
        <v>3657</v>
      </c>
      <c r="CU960" s="34" t="s">
        <v>8654</v>
      </c>
      <c r="CV960" s="34" t="s">
        <v>7233</v>
      </c>
      <c r="CW960" s="34" t="s">
        <v>4226</v>
      </c>
      <c r="CX960" s="34" t="s">
        <v>4619</v>
      </c>
      <c r="CY960" s="34" t="s">
        <v>5454</v>
      </c>
      <c r="DC960" s="34" t="s">
        <v>5096</v>
      </c>
      <c r="DE960" s="34" t="s">
        <v>4649</v>
      </c>
      <c r="DF960" s="34" t="s">
        <v>5992</v>
      </c>
    </row>
    <row r="961" spans="1:110">
      <c r="A961" s="34" t="s">
        <v>7234</v>
      </c>
      <c r="B961" s="34" t="s">
        <v>4881</v>
      </c>
      <c r="C961" s="34">
        <v>36</v>
      </c>
      <c r="D961" s="34" t="s">
        <v>440</v>
      </c>
      <c r="E961" s="34" t="s">
        <v>4881</v>
      </c>
      <c r="F961" s="34" t="s">
        <v>4170</v>
      </c>
      <c r="G961" s="34" t="s">
        <v>4881</v>
      </c>
      <c r="H961" s="34" t="s">
        <v>4170</v>
      </c>
      <c r="I961" s="34" t="s">
        <v>4170</v>
      </c>
      <c r="J961" s="34" t="s">
        <v>4170</v>
      </c>
      <c r="K961" s="34" t="s">
        <v>4170</v>
      </c>
      <c r="L961" s="34" t="s">
        <v>4881</v>
      </c>
      <c r="M961" s="34" t="s">
        <v>1041</v>
      </c>
      <c r="N961" s="34" t="s">
        <v>3155</v>
      </c>
      <c r="O961" s="34" t="s">
        <v>4881</v>
      </c>
      <c r="P961" s="34" t="s">
        <v>4170</v>
      </c>
      <c r="Q961" s="34" t="s">
        <v>4170</v>
      </c>
      <c r="R961" s="34" t="s">
        <v>4170</v>
      </c>
      <c r="S961" s="34" t="s">
        <v>4170</v>
      </c>
      <c r="T961" s="34" t="s">
        <v>4170</v>
      </c>
      <c r="U961" s="34" t="s">
        <v>4170</v>
      </c>
      <c r="V961" s="34" t="s">
        <v>4170</v>
      </c>
      <c r="W961" s="34" t="s">
        <v>4170</v>
      </c>
      <c r="X961" s="34" t="s">
        <v>4170</v>
      </c>
      <c r="Y961" s="34" t="s">
        <v>4170</v>
      </c>
      <c r="Z961" s="34" t="s">
        <v>4170</v>
      </c>
      <c r="AB961" s="34" t="s">
        <v>3187</v>
      </c>
      <c r="AD961" s="34" t="s">
        <v>3232</v>
      </c>
      <c r="AG961" s="34" t="s">
        <v>3291</v>
      </c>
      <c r="AH961" s="34" t="s">
        <v>1041</v>
      </c>
      <c r="AI961" s="34" t="s">
        <v>1044</v>
      </c>
      <c r="AJ961" s="34" t="s">
        <v>1044</v>
      </c>
      <c r="AQ961" s="34" t="s">
        <v>3358</v>
      </c>
      <c r="AS961" s="34" t="s">
        <v>3426</v>
      </c>
      <c r="AU961" s="34" t="s">
        <v>3441</v>
      </c>
      <c r="AV961" s="34" t="s">
        <v>3449</v>
      </c>
      <c r="AW961" s="34" t="s">
        <v>3452</v>
      </c>
      <c r="AX961" s="34" t="s">
        <v>3470</v>
      </c>
      <c r="AY961" s="34" t="s">
        <v>3505</v>
      </c>
      <c r="BB961" s="34" t="s">
        <v>3557</v>
      </c>
      <c r="BC961" s="34" t="s">
        <v>4170</v>
      </c>
      <c r="BD961" s="34" t="s">
        <v>4170</v>
      </c>
      <c r="BE961" s="34" t="s">
        <v>4170</v>
      </c>
      <c r="BF961" s="34" t="s">
        <v>4170</v>
      </c>
      <c r="BG961" s="34" t="s">
        <v>4170</v>
      </c>
      <c r="BH961" s="34" t="s">
        <v>4170</v>
      </c>
      <c r="BI961" s="34" t="s">
        <v>4881</v>
      </c>
      <c r="BJ961" s="34" t="s">
        <v>4170</v>
      </c>
      <c r="BR961" s="34" t="s">
        <v>1044</v>
      </c>
      <c r="BS961" s="34" t="s">
        <v>1044</v>
      </c>
      <c r="CR961" s="34" t="s">
        <v>3657</v>
      </c>
      <c r="CU961" s="34" t="s">
        <v>8655</v>
      </c>
      <c r="CV961" s="34" t="s">
        <v>7235</v>
      </c>
      <c r="CW961" s="34" t="s">
        <v>4226</v>
      </c>
      <c r="CX961" s="34" t="s">
        <v>4542</v>
      </c>
      <c r="CY961" s="34" t="s">
        <v>5447</v>
      </c>
      <c r="CZ961" s="34" t="s">
        <v>4556</v>
      </c>
      <c r="DA961" s="34" t="s">
        <v>4556</v>
      </c>
      <c r="DC961" s="34" t="s">
        <v>5096</v>
      </c>
      <c r="DF961" s="34" t="s">
        <v>5992</v>
      </c>
    </row>
    <row r="962" spans="1:110">
      <c r="A962" s="34" t="s">
        <v>7234</v>
      </c>
      <c r="B962" s="34" t="s">
        <v>4609</v>
      </c>
      <c r="C962" s="34">
        <v>5</v>
      </c>
      <c r="D962" s="34" t="s">
        <v>440</v>
      </c>
      <c r="E962" s="34" t="s">
        <v>4881</v>
      </c>
      <c r="F962" s="34" t="s">
        <v>4170</v>
      </c>
      <c r="G962" s="34" t="s">
        <v>4170</v>
      </c>
      <c r="H962" s="34" t="s">
        <v>4170</v>
      </c>
      <c r="I962" s="34" t="s">
        <v>4881</v>
      </c>
      <c r="J962" s="34" t="s">
        <v>4170</v>
      </c>
      <c r="K962" s="34" t="s">
        <v>4170</v>
      </c>
      <c r="L962" s="34" t="s">
        <v>4170</v>
      </c>
      <c r="N962" s="34" t="s">
        <v>3155</v>
      </c>
      <c r="O962" s="34" t="s">
        <v>4881</v>
      </c>
      <c r="P962" s="34" t="s">
        <v>4170</v>
      </c>
      <c r="Q962" s="34" t="s">
        <v>4170</v>
      </c>
      <c r="R962" s="34" t="s">
        <v>4170</v>
      </c>
      <c r="S962" s="34" t="s">
        <v>4170</v>
      </c>
      <c r="T962" s="34" t="s">
        <v>4170</v>
      </c>
      <c r="U962" s="34" t="s">
        <v>4170</v>
      </c>
      <c r="V962" s="34" t="s">
        <v>4170</v>
      </c>
      <c r="W962" s="34" t="s">
        <v>4170</v>
      </c>
      <c r="X962" s="34" t="s">
        <v>4170</v>
      </c>
      <c r="Y962" s="34" t="s">
        <v>4170</v>
      </c>
      <c r="Z962" s="34" t="s">
        <v>4170</v>
      </c>
      <c r="AB962" s="34" t="s">
        <v>3187</v>
      </c>
      <c r="AE962" s="34" t="s">
        <v>3256</v>
      </c>
      <c r="BB962" s="34" t="s">
        <v>3557</v>
      </c>
      <c r="BC962" s="34" t="s">
        <v>4170</v>
      </c>
      <c r="BD962" s="34" t="s">
        <v>4170</v>
      </c>
      <c r="BE962" s="34" t="s">
        <v>4170</v>
      </c>
      <c r="BF962" s="34" t="s">
        <v>4170</v>
      </c>
      <c r="BG962" s="34" t="s">
        <v>4170</v>
      </c>
      <c r="BH962" s="34" t="s">
        <v>4170</v>
      </c>
      <c r="BI962" s="34" t="s">
        <v>4881</v>
      </c>
      <c r="BJ962" s="34" t="s">
        <v>4170</v>
      </c>
      <c r="BR962" s="34" t="s">
        <v>1044</v>
      </c>
      <c r="BS962" s="34" t="s">
        <v>1044</v>
      </c>
      <c r="CR962" s="34" t="s">
        <v>3657</v>
      </c>
      <c r="CU962" s="34" t="s">
        <v>8656</v>
      </c>
      <c r="CV962" s="34" t="s">
        <v>7235</v>
      </c>
      <c r="CW962" s="34" t="s">
        <v>4226</v>
      </c>
      <c r="CX962" s="34" t="s">
        <v>4608</v>
      </c>
      <c r="CY962" s="34" t="s">
        <v>5444</v>
      </c>
      <c r="DC962" s="34" t="s">
        <v>5096</v>
      </c>
      <c r="DE962" s="34" t="s">
        <v>4649</v>
      </c>
      <c r="DF962" s="34" t="s">
        <v>5992</v>
      </c>
    </row>
    <row r="963" spans="1:110">
      <c r="A963" s="34" t="s">
        <v>7234</v>
      </c>
      <c r="B963" s="34" t="s">
        <v>4848</v>
      </c>
      <c r="C963" s="34">
        <v>8</v>
      </c>
      <c r="D963" s="34" t="s">
        <v>440</v>
      </c>
      <c r="E963" s="34" t="s">
        <v>4881</v>
      </c>
      <c r="F963" s="34" t="s">
        <v>4170</v>
      </c>
      <c r="G963" s="34" t="s">
        <v>4170</v>
      </c>
      <c r="H963" s="34" t="s">
        <v>4170</v>
      </c>
      <c r="I963" s="34" t="s">
        <v>4881</v>
      </c>
      <c r="J963" s="34" t="s">
        <v>4170</v>
      </c>
      <c r="K963" s="34" t="s">
        <v>4170</v>
      </c>
      <c r="L963" s="34" t="s">
        <v>4170</v>
      </c>
      <c r="N963" s="34" t="s">
        <v>3155</v>
      </c>
      <c r="O963" s="34" t="s">
        <v>4881</v>
      </c>
      <c r="P963" s="34" t="s">
        <v>4170</v>
      </c>
      <c r="Q963" s="34" t="s">
        <v>4170</v>
      </c>
      <c r="R963" s="34" t="s">
        <v>4170</v>
      </c>
      <c r="S963" s="34" t="s">
        <v>4170</v>
      </c>
      <c r="T963" s="34" t="s">
        <v>4170</v>
      </c>
      <c r="U963" s="34" t="s">
        <v>4170</v>
      </c>
      <c r="V963" s="34" t="s">
        <v>4170</v>
      </c>
      <c r="W963" s="34" t="s">
        <v>4170</v>
      </c>
      <c r="X963" s="34" t="s">
        <v>4170</v>
      </c>
      <c r="Y963" s="34" t="s">
        <v>4170</v>
      </c>
      <c r="Z963" s="34" t="s">
        <v>4170</v>
      </c>
      <c r="AB963" s="34" t="s">
        <v>3187</v>
      </c>
      <c r="AE963" s="34" t="s">
        <v>3259</v>
      </c>
      <c r="BB963" s="34" t="s">
        <v>3557</v>
      </c>
      <c r="BC963" s="34" t="s">
        <v>4170</v>
      </c>
      <c r="BD963" s="34" t="s">
        <v>4170</v>
      </c>
      <c r="BE963" s="34" t="s">
        <v>4170</v>
      </c>
      <c r="BF963" s="34" t="s">
        <v>4170</v>
      </c>
      <c r="BG963" s="34" t="s">
        <v>4170</v>
      </c>
      <c r="BH963" s="34" t="s">
        <v>4170</v>
      </c>
      <c r="BI963" s="34" t="s">
        <v>4881</v>
      </c>
      <c r="BJ963" s="34" t="s">
        <v>4170</v>
      </c>
      <c r="BR963" s="34" t="s">
        <v>1044</v>
      </c>
      <c r="BS963" s="34" t="s">
        <v>1044</v>
      </c>
      <c r="CR963" s="34" t="s">
        <v>3657</v>
      </c>
      <c r="CU963" s="34" t="s">
        <v>8657</v>
      </c>
      <c r="CV963" s="34" t="s">
        <v>7235</v>
      </c>
      <c r="CW963" s="34" t="s">
        <v>4226</v>
      </c>
      <c r="CX963" s="34" t="s">
        <v>4619</v>
      </c>
      <c r="CY963" s="34" t="s">
        <v>5448</v>
      </c>
      <c r="DC963" s="34" t="s">
        <v>5096</v>
      </c>
      <c r="DE963" s="34" t="s">
        <v>4649</v>
      </c>
      <c r="DF963" s="34" t="s">
        <v>5992</v>
      </c>
    </row>
    <row r="964" spans="1:110">
      <c r="A964" s="34" t="s">
        <v>7234</v>
      </c>
      <c r="B964" s="34" t="s">
        <v>4626</v>
      </c>
      <c r="C964" s="34">
        <v>10</v>
      </c>
      <c r="D964" s="34" t="s">
        <v>442</v>
      </c>
      <c r="E964" s="34" t="s">
        <v>4170</v>
      </c>
      <c r="F964" s="34" t="s">
        <v>4881</v>
      </c>
      <c r="G964" s="34" t="s">
        <v>4170</v>
      </c>
      <c r="H964" s="34" t="s">
        <v>4170</v>
      </c>
      <c r="I964" s="34" t="s">
        <v>4170</v>
      </c>
      <c r="J964" s="34" t="s">
        <v>4881</v>
      </c>
      <c r="K964" s="34" t="s">
        <v>4170</v>
      </c>
      <c r="L964" s="34" t="s">
        <v>4170</v>
      </c>
      <c r="N964" s="34" t="s">
        <v>3155</v>
      </c>
      <c r="O964" s="34" t="s">
        <v>4881</v>
      </c>
      <c r="P964" s="34" t="s">
        <v>4170</v>
      </c>
      <c r="Q964" s="34" t="s">
        <v>4170</v>
      </c>
      <c r="R964" s="34" t="s">
        <v>4170</v>
      </c>
      <c r="S964" s="34" t="s">
        <v>4170</v>
      </c>
      <c r="T964" s="34" t="s">
        <v>4170</v>
      </c>
      <c r="U964" s="34" t="s">
        <v>4170</v>
      </c>
      <c r="V964" s="34" t="s">
        <v>4170</v>
      </c>
      <c r="W964" s="34" t="s">
        <v>4170</v>
      </c>
      <c r="X964" s="34" t="s">
        <v>4170</v>
      </c>
      <c r="Y964" s="34" t="s">
        <v>4170</v>
      </c>
      <c r="Z964" s="34" t="s">
        <v>4170</v>
      </c>
      <c r="AB964" s="34" t="s">
        <v>3187</v>
      </c>
      <c r="AE964" s="34" t="s">
        <v>3259</v>
      </c>
      <c r="BB964" s="34" t="s">
        <v>3557</v>
      </c>
      <c r="BC964" s="34" t="s">
        <v>4170</v>
      </c>
      <c r="BD964" s="34" t="s">
        <v>4170</v>
      </c>
      <c r="BE964" s="34" t="s">
        <v>4170</v>
      </c>
      <c r="BF964" s="34" t="s">
        <v>4170</v>
      </c>
      <c r="BG964" s="34" t="s">
        <v>4170</v>
      </c>
      <c r="BH964" s="34" t="s">
        <v>4170</v>
      </c>
      <c r="BI964" s="34" t="s">
        <v>4881</v>
      </c>
      <c r="BJ964" s="34" t="s">
        <v>4170</v>
      </c>
      <c r="BR964" s="34" t="s">
        <v>1044</v>
      </c>
      <c r="BS964" s="34" t="s">
        <v>1044</v>
      </c>
      <c r="CR964" s="34" t="s">
        <v>3657</v>
      </c>
      <c r="CU964" s="34" t="s">
        <v>8658</v>
      </c>
      <c r="CV964" s="34" t="s">
        <v>7235</v>
      </c>
      <c r="CW964" s="34" t="s">
        <v>4226</v>
      </c>
      <c r="CX964" s="34" t="s">
        <v>4619</v>
      </c>
      <c r="CY964" s="34" t="s">
        <v>5454</v>
      </c>
      <c r="DC964" s="34" t="s">
        <v>5096</v>
      </c>
      <c r="DE964" s="34" t="s">
        <v>4649</v>
      </c>
      <c r="DF964" s="34" t="s">
        <v>5992</v>
      </c>
    </row>
    <row r="965" spans="1:110">
      <c r="A965" s="34" t="s">
        <v>7234</v>
      </c>
      <c r="B965" s="34" t="s">
        <v>4628</v>
      </c>
      <c r="C965" s="34">
        <v>12</v>
      </c>
      <c r="D965" s="34" t="s">
        <v>440</v>
      </c>
      <c r="E965" s="34" t="s">
        <v>4881</v>
      </c>
      <c r="F965" s="34" t="s">
        <v>4170</v>
      </c>
      <c r="G965" s="34" t="s">
        <v>4170</v>
      </c>
      <c r="H965" s="34" t="s">
        <v>4170</v>
      </c>
      <c r="I965" s="34" t="s">
        <v>4881</v>
      </c>
      <c r="J965" s="34" t="s">
        <v>4170</v>
      </c>
      <c r="K965" s="34" t="s">
        <v>4170</v>
      </c>
      <c r="L965" s="34" t="s">
        <v>4881</v>
      </c>
      <c r="N965" s="34" t="s">
        <v>3155</v>
      </c>
      <c r="O965" s="34" t="s">
        <v>4881</v>
      </c>
      <c r="P965" s="34" t="s">
        <v>4170</v>
      </c>
      <c r="Q965" s="34" t="s">
        <v>4170</v>
      </c>
      <c r="R965" s="34" t="s">
        <v>4170</v>
      </c>
      <c r="S965" s="34" t="s">
        <v>4170</v>
      </c>
      <c r="T965" s="34" t="s">
        <v>4170</v>
      </c>
      <c r="U965" s="34" t="s">
        <v>4170</v>
      </c>
      <c r="V965" s="34" t="s">
        <v>4170</v>
      </c>
      <c r="W965" s="34" t="s">
        <v>4170</v>
      </c>
      <c r="X965" s="34" t="s">
        <v>4170</v>
      </c>
      <c r="Y965" s="34" t="s">
        <v>4170</v>
      </c>
      <c r="Z965" s="34" t="s">
        <v>4170</v>
      </c>
      <c r="AB965" s="34" t="s">
        <v>3187</v>
      </c>
      <c r="AE965" s="34" t="s">
        <v>3262</v>
      </c>
      <c r="BB965" s="34" t="s">
        <v>3557</v>
      </c>
      <c r="BC965" s="34" t="s">
        <v>4170</v>
      </c>
      <c r="BD965" s="34" t="s">
        <v>4170</v>
      </c>
      <c r="BE965" s="34" t="s">
        <v>4170</v>
      </c>
      <c r="BF965" s="34" t="s">
        <v>4170</v>
      </c>
      <c r="BG965" s="34" t="s">
        <v>4170</v>
      </c>
      <c r="BH965" s="34" t="s">
        <v>4170</v>
      </c>
      <c r="BI965" s="34" t="s">
        <v>4881</v>
      </c>
      <c r="BJ965" s="34" t="s">
        <v>4170</v>
      </c>
      <c r="BR965" s="34" t="s">
        <v>1044</v>
      </c>
      <c r="BS965" s="34" t="s">
        <v>1044</v>
      </c>
      <c r="CR965" s="34" t="s">
        <v>3657</v>
      </c>
      <c r="CU965" s="34" t="s">
        <v>8659</v>
      </c>
      <c r="CV965" s="34" t="s">
        <v>7235</v>
      </c>
      <c r="CW965" s="34" t="s">
        <v>4226</v>
      </c>
      <c r="CX965" s="34" t="s">
        <v>4611</v>
      </c>
      <c r="CY965" s="34" t="s">
        <v>5445</v>
      </c>
      <c r="DC965" s="34" t="s">
        <v>5096</v>
      </c>
      <c r="DE965" s="34" t="s">
        <v>4649</v>
      </c>
      <c r="DF965" s="34" t="s">
        <v>5992</v>
      </c>
    </row>
    <row r="966" spans="1:110">
      <c r="A966" s="34" t="s">
        <v>7234</v>
      </c>
      <c r="B966" s="34" t="s">
        <v>5326</v>
      </c>
      <c r="C966" s="34">
        <v>16</v>
      </c>
      <c r="D966" s="34" t="s">
        <v>440</v>
      </c>
      <c r="E966" s="34" t="s">
        <v>4881</v>
      </c>
      <c r="F966" s="34" t="s">
        <v>4170</v>
      </c>
      <c r="G966" s="34" t="s">
        <v>4170</v>
      </c>
      <c r="H966" s="34" t="s">
        <v>4170</v>
      </c>
      <c r="I966" s="34" t="s">
        <v>4881</v>
      </c>
      <c r="J966" s="34" t="s">
        <v>4170</v>
      </c>
      <c r="K966" s="34" t="s">
        <v>4170</v>
      </c>
      <c r="L966" s="34" t="s">
        <v>4881</v>
      </c>
      <c r="M966" s="34" t="s">
        <v>1044</v>
      </c>
      <c r="N966" s="34" t="s">
        <v>3155</v>
      </c>
      <c r="O966" s="34" t="s">
        <v>4881</v>
      </c>
      <c r="P966" s="34" t="s">
        <v>4170</v>
      </c>
      <c r="Q966" s="34" t="s">
        <v>4170</v>
      </c>
      <c r="R966" s="34" t="s">
        <v>4170</v>
      </c>
      <c r="S966" s="34" t="s">
        <v>4170</v>
      </c>
      <c r="T966" s="34" t="s">
        <v>4170</v>
      </c>
      <c r="U966" s="34" t="s">
        <v>4170</v>
      </c>
      <c r="V966" s="34" t="s">
        <v>4170</v>
      </c>
      <c r="W966" s="34" t="s">
        <v>4170</v>
      </c>
      <c r="X966" s="34" t="s">
        <v>4170</v>
      </c>
      <c r="Y966" s="34" t="s">
        <v>4170</v>
      </c>
      <c r="Z966" s="34" t="s">
        <v>4170</v>
      </c>
      <c r="AB966" s="34" t="s">
        <v>3187</v>
      </c>
      <c r="AD966" s="34" t="s">
        <v>3229</v>
      </c>
      <c r="AE966" s="34" t="s">
        <v>3265</v>
      </c>
      <c r="AG966" s="34" t="s">
        <v>3306</v>
      </c>
      <c r="AH966" s="34" t="s">
        <v>1044</v>
      </c>
      <c r="AI966" s="34" t="s">
        <v>1044</v>
      </c>
      <c r="AJ966" s="34" t="s">
        <v>1044</v>
      </c>
      <c r="AK966" s="34" t="s">
        <v>1044</v>
      </c>
      <c r="AM966" s="34" t="s">
        <v>1044</v>
      </c>
      <c r="AN966" s="34" t="s">
        <v>3341</v>
      </c>
      <c r="AP966" s="34" t="s">
        <v>1044</v>
      </c>
      <c r="AY966" s="34" t="s">
        <v>3487</v>
      </c>
      <c r="BA966" s="34" t="s">
        <v>1044</v>
      </c>
      <c r="BB966" s="34" t="s">
        <v>3557</v>
      </c>
      <c r="BC966" s="34" t="s">
        <v>4170</v>
      </c>
      <c r="BD966" s="34" t="s">
        <v>4170</v>
      </c>
      <c r="BE966" s="34" t="s">
        <v>4170</v>
      </c>
      <c r="BF966" s="34" t="s">
        <v>4170</v>
      </c>
      <c r="BG966" s="34" t="s">
        <v>4170</v>
      </c>
      <c r="BH966" s="34" t="s">
        <v>4170</v>
      </c>
      <c r="BI966" s="34" t="s">
        <v>4881</v>
      </c>
      <c r="BJ966" s="34" t="s">
        <v>4170</v>
      </c>
      <c r="BR966" s="34" t="s">
        <v>1044</v>
      </c>
      <c r="BS966" s="34" t="s">
        <v>1044</v>
      </c>
      <c r="CR966" s="34" t="s">
        <v>3657</v>
      </c>
      <c r="CU966" s="34" t="s">
        <v>8660</v>
      </c>
      <c r="CV966" s="34" t="s">
        <v>7235</v>
      </c>
      <c r="CW966" s="34" t="s">
        <v>4226</v>
      </c>
      <c r="CX966" s="34" t="s">
        <v>4611</v>
      </c>
      <c r="CY966" s="34" t="s">
        <v>5445</v>
      </c>
      <c r="DA966" s="34" t="s">
        <v>4560</v>
      </c>
      <c r="DC966" s="34" t="s">
        <v>5096</v>
      </c>
      <c r="DD966" s="34" t="s">
        <v>6185</v>
      </c>
      <c r="DE966" s="34" t="s">
        <v>4649</v>
      </c>
      <c r="DF966" s="34" t="s">
        <v>5992</v>
      </c>
    </row>
    <row r="967" spans="1:110">
      <c r="A967" s="34" t="s">
        <v>7234</v>
      </c>
      <c r="B967" s="34" t="s">
        <v>4882</v>
      </c>
      <c r="C967" s="34">
        <v>17</v>
      </c>
      <c r="D967" s="34" t="s">
        <v>440</v>
      </c>
      <c r="E967" s="34" t="s">
        <v>4881</v>
      </c>
      <c r="F967" s="34" t="s">
        <v>4170</v>
      </c>
      <c r="G967" s="34" t="s">
        <v>4170</v>
      </c>
      <c r="H967" s="34" t="s">
        <v>4170</v>
      </c>
      <c r="I967" s="34" t="s">
        <v>4881</v>
      </c>
      <c r="J967" s="34" t="s">
        <v>4170</v>
      </c>
      <c r="K967" s="34" t="s">
        <v>4170</v>
      </c>
      <c r="L967" s="34" t="s">
        <v>4881</v>
      </c>
      <c r="M967" s="34" t="s">
        <v>1044</v>
      </c>
      <c r="N967" s="34" t="s">
        <v>3155</v>
      </c>
      <c r="O967" s="34" t="s">
        <v>4881</v>
      </c>
      <c r="P967" s="34" t="s">
        <v>4170</v>
      </c>
      <c r="Q967" s="34" t="s">
        <v>4170</v>
      </c>
      <c r="R967" s="34" t="s">
        <v>4170</v>
      </c>
      <c r="S967" s="34" t="s">
        <v>4170</v>
      </c>
      <c r="T967" s="34" t="s">
        <v>4170</v>
      </c>
      <c r="U967" s="34" t="s">
        <v>4170</v>
      </c>
      <c r="V967" s="34" t="s">
        <v>4170</v>
      </c>
      <c r="W967" s="34" t="s">
        <v>4170</v>
      </c>
      <c r="X967" s="34" t="s">
        <v>4170</v>
      </c>
      <c r="Y967" s="34" t="s">
        <v>4170</v>
      </c>
      <c r="Z967" s="34" t="s">
        <v>4170</v>
      </c>
      <c r="AB967" s="34" t="s">
        <v>3187</v>
      </c>
      <c r="AD967" s="34" t="s">
        <v>3229</v>
      </c>
      <c r="AE967" s="34" t="s">
        <v>3268</v>
      </c>
      <c r="AG967" s="34" t="s">
        <v>3306</v>
      </c>
      <c r="AH967" s="34" t="s">
        <v>1044</v>
      </c>
      <c r="AI967" s="34" t="s">
        <v>1044</v>
      </c>
      <c r="AJ967" s="34" t="s">
        <v>1044</v>
      </c>
      <c r="AK967" s="34" t="s">
        <v>1044</v>
      </c>
      <c r="AM967" s="34" t="s">
        <v>1044</v>
      </c>
      <c r="AN967" s="34" t="s">
        <v>3341</v>
      </c>
      <c r="AP967" s="34" t="s">
        <v>1044</v>
      </c>
      <c r="AY967" s="34" t="s">
        <v>3487</v>
      </c>
      <c r="BA967" s="34" t="s">
        <v>1044</v>
      </c>
      <c r="BB967" s="34" t="s">
        <v>3557</v>
      </c>
      <c r="BC967" s="34" t="s">
        <v>4170</v>
      </c>
      <c r="BD967" s="34" t="s">
        <v>4170</v>
      </c>
      <c r="BE967" s="34" t="s">
        <v>4170</v>
      </c>
      <c r="BF967" s="34" t="s">
        <v>4170</v>
      </c>
      <c r="BG967" s="34" t="s">
        <v>4170</v>
      </c>
      <c r="BH967" s="34" t="s">
        <v>4170</v>
      </c>
      <c r="BI967" s="34" t="s">
        <v>4881</v>
      </c>
      <c r="BJ967" s="34" t="s">
        <v>4170</v>
      </c>
      <c r="BR967" s="34" t="s">
        <v>1044</v>
      </c>
      <c r="BS967" s="34" t="s">
        <v>1044</v>
      </c>
      <c r="CR967" s="34" t="s">
        <v>3657</v>
      </c>
      <c r="CU967" s="34" t="s">
        <v>8661</v>
      </c>
      <c r="CV967" s="34" t="s">
        <v>7235</v>
      </c>
      <c r="CW967" s="34" t="s">
        <v>4226</v>
      </c>
      <c r="CX967" s="34" t="s">
        <v>4611</v>
      </c>
      <c r="CY967" s="34" t="s">
        <v>5445</v>
      </c>
      <c r="DA967" s="34" t="s">
        <v>4560</v>
      </c>
      <c r="DC967" s="34" t="s">
        <v>5096</v>
      </c>
      <c r="DD967" s="34" t="s">
        <v>6185</v>
      </c>
      <c r="DF967" s="34" t="s">
        <v>5992</v>
      </c>
    </row>
    <row r="968" spans="1:110">
      <c r="A968" s="34" t="s">
        <v>7236</v>
      </c>
      <c r="B968" s="34" t="s">
        <v>4881</v>
      </c>
      <c r="C968" s="34">
        <v>77</v>
      </c>
      <c r="D968" s="34" t="s">
        <v>442</v>
      </c>
      <c r="E968" s="34" t="s">
        <v>4170</v>
      </c>
      <c r="F968" s="34" t="s">
        <v>4881</v>
      </c>
      <c r="G968" s="34" t="s">
        <v>4170</v>
      </c>
      <c r="H968" s="34" t="s">
        <v>4881</v>
      </c>
      <c r="I968" s="34" t="s">
        <v>4170</v>
      </c>
      <c r="J968" s="34" t="s">
        <v>4170</v>
      </c>
      <c r="K968" s="34" t="s">
        <v>4170</v>
      </c>
      <c r="L968" s="34" t="s">
        <v>4170</v>
      </c>
      <c r="M968" s="34" t="s">
        <v>1041</v>
      </c>
      <c r="N968" s="34" t="s">
        <v>3155</v>
      </c>
      <c r="O968" s="34" t="s">
        <v>4881</v>
      </c>
      <c r="P968" s="34" t="s">
        <v>4170</v>
      </c>
      <c r="Q968" s="34" t="s">
        <v>4170</v>
      </c>
      <c r="R968" s="34" t="s">
        <v>4170</v>
      </c>
      <c r="S968" s="34" t="s">
        <v>4170</v>
      </c>
      <c r="T968" s="34" t="s">
        <v>4170</v>
      </c>
      <c r="U968" s="34" t="s">
        <v>4170</v>
      </c>
      <c r="V968" s="34" t="s">
        <v>4170</v>
      </c>
      <c r="W968" s="34" t="s">
        <v>4170</v>
      </c>
      <c r="X968" s="34" t="s">
        <v>4170</v>
      </c>
      <c r="Y968" s="34" t="s">
        <v>4170</v>
      </c>
      <c r="Z968" s="34" t="s">
        <v>4170</v>
      </c>
      <c r="AB968" s="34" t="s">
        <v>3187</v>
      </c>
      <c r="AD968" s="34" t="s">
        <v>3238</v>
      </c>
      <c r="AG968" s="34" t="s">
        <v>3312</v>
      </c>
      <c r="AH968" s="34" t="s">
        <v>1044</v>
      </c>
      <c r="AI968" s="34" t="s">
        <v>1044</v>
      </c>
      <c r="AJ968" s="34" t="s">
        <v>1044</v>
      </c>
      <c r="AK968" s="34" t="s">
        <v>1044</v>
      </c>
      <c r="AM968" s="34" t="s">
        <v>1044</v>
      </c>
      <c r="AN968" s="34" t="s">
        <v>3312</v>
      </c>
      <c r="AP968" s="34" t="s">
        <v>1044</v>
      </c>
      <c r="AY968" s="34" t="s">
        <v>3487</v>
      </c>
      <c r="BA968" s="34" t="s">
        <v>1044</v>
      </c>
      <c r="BB968" s="34" t="s">
        <v>3557</v>
      </c>
      <c r="BC968" s="34" t="s">
        <v>4170</v>
      </c>
      <c r="BD968" s="34" t="s">
        <v>4170</v>
      </c>
      <c r="BE968" s="34" t="s">
        <v>4170</v>
      </c>
      <c r="BF968" s="34" t="s">
        <v>4170</v>
      </c>
      <c r="BG968" s="34" t="s">
        <v>4170</v>
      </c>
      <c r="BH968" s="34" t="s">
        <v>4170</v>
      </c>
      <c r="BI968" s="34" t="s">
        <v>4881</v>
      </c>
      <c r="BJ968" s="34" t="s">
        <v>4170</v>
      </c>
      <c r="BR968" s="34" t="s">
        <v>1041</v>
      </c>
      <c r="BS968" s="34" t="s">
        <v>1044</v>
      </c>
      <c r="CR968" s="34" t="s">
        <v>3657</v>
      </c>
      <c r="CU968" s="34" t="s">
        <v>8662</v>
      </c>
      <c r="CV968" s="34" t="s">
        <v>7237</v>
      </c>
      <c r="CW968" s="34" t="s">
        <v>4226</v>
      </c>
      <c r="CX968" s="34" t="s">
        <v>4546</v>
      </c>
      <c r="CY968" s="34" t="s">
        <v>5455</v>
      </c>
      <c r="CZ968" s="34" t="s">
        <v>4560</v>
      </c>
      <c r="DA968" s="34" t="s">
        <v>4560</v>
      </c>
      <c r="DC968" s="34" t="s">
        <v>5096</v>
      </c>
      <c r="DF968" s="34" t="s">
        <v>5992</v>
      </c>
    </row>
    <row r="969" spans="1:110">
      <c r="A969" s="34" t="s">
        <v>7238</v>
      </c>
      <c r="B969" s="34" t="s">
        <v>4881</v>
      </c>
      <c r="C969" s="34">
        <v>43</v>
      </c>
      <c r="D969" s="34" t="s">
        <v>442</v>
      </c>
      <c r="E969" s="34" t="s">
        <v>4170</v>
      </c>
      <c r="F969" s="34" t="s">
        <v>4881</v>
      </c>
      <c r="G969" s="34" t="s">
        <v>4170</v>
      </c>
      <c r="H969" s="34" t="s">
        <v>4881</v>
      </c>
      <c r="I969" s="34" t="s">
        <v>4170</v>
      </c>
      <c r="J969" s="34" t="s">
        <v>4170</v>
      </c>
      <c r="K969" s="34" t="s">
        <v>4170</v>
      </c>
      <c r="L969" s="34" t="s">
        <v>4170</v>
      </c>
      <c r="M969" s="34" t="s">
        <v>1041</v>
      </c>
      <c r="N969" s="34" t="s">
        <v>3155</v>
      </c>
      <c r="O969" s="34" t="s">
        <v>4881</v>
      </c>
      <c r="P969" s="34" t="s">
        <v>4170</v>
      </c>
      <c r="Q969" s="34" t="s">
        <v>4170</v>
      </c>
      <c r="R969" s="34" t="s">
        <v>4170</v>
      </c>
      <c r="S969" s="34" t="s">
        <v>4170</v>
      </c>
      <c r="T969" s="34" t="s">
        <v>4170</v>
      </c>
      <c r="U969" s="34" t="s">
        <v>4170</v>
      </c>
      <c r="V969" s="34" t="s">
        <v>4170</v>
      </c>
      <c r="W969" s="34" t="s">
        <v>4170</v>
      </c>
      <c r="X969" s="34" t="s">
        <v>4170</v>
      </c>
      <c r="Y969" s="34" t="s">
        <v>4170</v>
      </c>
      <c r="Z969" s="34" t="s">
        <v>4170</v>
      </c>
      <c r="AB969" s="34" t="s">
        <v>3187</v>
      </c>
      <c r="AD969" s="34" t="s">
        <v>3238</v>
      </c>
      <c r="AG969" s="34" t="s">
        <v>3297</v>
      </c>
      <c r="AH969" s="34" t="s">
        <v>1044</v>
      </c>
      <c r="AI969" s="34" t="s">
        <v>1044</v>
      </c>
      <c r="AJ969" s="34" t="s">
        <v>1044</v>
      </c>
      <c r="AK969" s="34" t="s">
        <v>1041</v>
      </c>
      <c r="AL969" s="34" t="s">
        <v>452</v>
      </c>
      <c r="AQ969" s="34" t="s">
        <v>3375</v>
      </c>
      <c r="AS969" s="34" t="s">
        <v>3423</v>
      </c>
      <c r="AU969" s="34" t="s">
        <v>3438</v>
      </c>
      <c r="AV969" s="34" t="s">
        <v>154</v>
      </c>
      <c r="AW969" s="34" t="s">
        <v>3467</v>
      </c>
      <c r="AX969" s="34" t="s">
        <v>3476</v>
      </c>
      <c r="AY969" s="34" t="s">
        <v>3487</v>
      </c>
      <c r="BB969" s="34" t="s">
        <v>3557</v>
      </c>
      <c r="BC969" s="34" t="s">
        <v>4170</v>
      </c>
      <c r="BD969" s="34" t="s">
        <v>4170</v>
      </c>
      <c r="BE969" s="34" t="s">
        <v>4170</v>
      </c>
      <c r="BF969" s="34" t="s">
        <v>4170</v>
      </c>
      <c r="BG969" s="34" t="s">
        <v>4170</v>
      </c>
      <c r="BH969" s="34" t="s">
        <v>4170</v>
      </c>
      <c r="BI969" s="34" t="s">
        <v>4881</v>
      </c>
      <c r="BJ969" s="34" t="s">
        <v>4170</v>
      </c>
      <c r="BR969" s="34" t="s">
        <v>1044</v>
      </c>
      <c r="BS969" s="34" t="s">
        <v>1044</v>
      </c>
      <c r="CR969" s="34" t="s">
        <v>3657</v>
      </c>
      <c r="CU969" s="34" t="s">
        <v>8663</v>
      </c>
      <c r="CV969" s="34" t="s">
        <v>7239</v>
      </c>
      <c r="CW969" s="34" t="s">
        <v>4226</v>
      </c>
      <c r="CX969" s="34" t="s">
        <v>4542</v>
      </c>
      <c r="CY969" s="34" t="s">
        <v>5453</v>
      </c>
      <c r="CZ969" s="34" t="s">
        <v>4556</v>
      </c>
      <c r="DA969" s="34" t="s">
        <v>4556</v>
      </c>
      <c r="DC969" s="34" t="s">
        <v>5096</v>
      </c>
    </row>
    <row r="970" spans="1:110">
      <c r="A970" s="34" t="s">
        <v>7240</v>
      </c>
      <c r="B970" s="34" t="s">
        <v>4881</v>
      </c>
      <c r="C970" s="34">
        <v>43</v>
      </c>
      <c r="D970" s="34" t="s">
        <v>440</v>
      </c>
      <c r="E970" s="34" t="s">
        <v>4881</v>
      </c>
      <c r="F970" s="34" t="s">
        <v>4170</v>
      </c>
      <c r="G970" s="34" t="s">
        <v>4881</v>
      </c>
      <c r="H970" s="34" t="s">
        <v>4170</v>
      </c>
      <c r="I970" s="34" t="s">
        <v>4170</v>
      </c>
      <c r="J970" s="34" t="s">
        <v>4170</v>
      </c>
      <c r="K970" s="34" t="s">
        <v>4170</v>
      </c>
      <c r="L970" s="34" t="s">
        <v>4881</v>
      </c>
      <c r="M970" s="34" t="s">
        <v>1041</v>
      </c>
      <c r="N970" s="34" t="s">
        <v>3155</v>
      </c>
      <c r="O970" s="34" t="s">
        <v>4881</v>
      </c>
      <c r="P970" s="34" t="s">
        <v>4170</v>
      </c>
      <c r="Q970" s="34" t="s">
        <v>4170</v>
      </c>
      <c r="R970" s="34" t="s">
        <v>4170</v>
      </c>
      <c r="S970" s="34" t="s">
        <v>4170</v>
      </c>
      <c r="T970" s="34" t="s">
        <v>4170</v>
      </c>
      <c r="U970" s="34" t="s">
        <v>4170</v>
      </c>
      <c r="V970" s="34" t="s">
        <v>4170</v>
      </c>
      <c r="W970" s="34" t="s">
        <v>4170</v>
      </c>
      <c r="X970" s="34" t="s">
        <v>4170</v>
      </c>
      <c r="Y970" s="34" t="s">
        <v>4170</v>
      </c>
      <c r="Z970" s="34" t="s">
        <v>4170</v>
      </c>
      <c r="AB970" s="34" t="s">
        <v>3187</v>
      </c>
      <c r="AD970" s="34" t="s">
        <v>3244</v>
      </c>
      <c r="AG970" s="34" t="s">
        <v>3291</v>
      </c>
      <c r="AH970" s="34" t="s">
        <v>1041</v>
      </c>
      <c r="AI970" s="34" t="s">
        <v>1044</v>
      </c>
      <c r="AJ970" s="34" t="s">
        <v>1044</v>
      </c>
      <c r="AQ970" s="34" t="s">
        <v>3399</v>
      </c>
      <c r="AS970" s="34" t="s">
        <v>3426</v>
      </c>
      <c r="AU970" s="34" t="s">
        <v>3444</v>
      </c>
      <c r="AV970" s="34" t="s">
        <v>3449</v>
      </c>
      <c r="AW970" s="34" t="s">
        <v>3452</v>
      </c>
      <c r="AX970" s="34" t="s">
        <v>3476</v>
      </c>
      <c r="AY970" s="34" t="s">
        <v>3253</v>
      </c>
      <c r="BB970" s="34" t="s">
        <v>3557</v>
      </c>
      <c r="BC970" s="34" t="s">
        <v>4170</v>
      </c>
      <c r="BD970" s="34" t="s">
        <v>4170</v>
      </c>
      <c r="BE970" s="34" t="s">
        <v>4170</v>
      </c>
      <c r="BF970" s="34" t="s">
        <v>4170</v>
      </c>
      <c r="BG970" s="34" t="s">
        <v>4170</v>
      </c>
      <c r="BH970" s="34" t="s">
        <v>4170</v>
      </c>
      <c r="BI970" s="34" t="s">
        <v>4881</v>
      </c>
      <c r="BJ970" s="34" t="s">
        <v>4170</v>
      </c>
      <c r="BR970" s="34" t="s">
        <v>1041</v>
      </c>
      <c r="BS970" s="34" t="s">
        <v>1044</v>
      </c>
      <c r="CR970" s="34" t="s">
        <v>3657</v>
      </c>
      <c r="CU970" s="34" t="s">
        <v>8664</v>
      </c>
      <c r="CV970" s="34" t="s">
        <v>7241</v>
      </c>
      <c r="CW970" s="34" t="s">
        <v>4226</v>
      </c>
      <c r="CX970" s="34" t="s">
        <v>4542</v>
      </c>
      <c r="CY970" s="34" t="s">
        <v>5447</v>
      </c>
      <c r="CZ970" s="34" t="s">
        <v>4556</v>
      </c>
      <c r="DA970" s="34" t="s">
        <v>4556</v>
      </c>
      <c r="DC970" s="34" t="s">
        <v>5096</v>
      </c>
      <c r="DF970" s="34" t="s">
        <v>5992</v>
      </c>
    </row>
    <row r="971" spans="1:110">
      <c r="A971" s="34" t="s">
        <v>7240</v>
      </c>
      <c r="B971" s="34" t="s">
        <v>4609</v>
      </c>
      <c r="C971" s="34">
        <v>13</v>
      </c>
      <c r="D971" s="34" t="s">
        <v>440</v>
      </c>
      <c r="E971" s="34" t="s">
        <v>4881</v>
      </c>
      <c r="F971" s="34" t="s">
        <v>4170</v>
      </c>
      <c r="G971" s="34" t="s">
        <v>4170</v>
      </c>
      <c r="H971" s="34" t="s">
        <v>4170</v>
      </c>
      <c r="I971" s="34" t="s">
        <v>4881</v>
      </c>
      <c r="J971" s="34" t="s">
        <v>4170</v>
      </c>
      <c r="K971" s="34" t="s">
        <v>4170</v>
      </c>
      <c r="L971" s="34" t="s">
        <v>4881</v>
      </c>
      <c r="N971" s="34" t="s">
        <v>3155</v>
      </c>
      <c r="O971" s="34" t="s">
        <v>4881</v>
      </c>
      <c r="P971" s="34" t="s">
        <v>4170</v>
      </c>
      <c r="Q971" s="34" t="s">
        <v>4170</v>
      </c>
      <c r="R971" s="34" t="s">
        <v>4170</v>
      </c>
      <c r="S971" s="34" t="s">
        <v>4170</v>
      </c>
      <c r="T971" s="34" t="s">
        <v>4170</v>
      </c>
      <c r="U971" s="34" t="s">
        <v>4170</v>
      </c>
      <c r="V971" s="34" t="s">
        <v>4170</v>
      </c>
      <c r="W971" s="34" t="s">
        <v>4170</v>
      </c>
      <c r="X971" s="34" t="s">
        <v>4170</v>
      </c>
      <c r="Y971" s="34" t="s">
        <v>4170</v>
      </c>
      <c r="Z971" s="34" t="s">
        <v>4170</v>
      </c>
      <c r="AB971" s="34" t="s">
        <v>3187</v>
      </c>
      <c r="AE971" s="34" t="s">
        <v>3262</v>
      </c>
      <c r="BB971" s="34" t="s">
        <v>3557</v>
      </c>
      <c r="BC971" s="34" t="s">
        <v>4170</v>
      </c>
      <c r="BD971" s="34" t="s">
        <v>4170</v>
      </c>
      <c r="BE971" s="34" t="s">
        <v>4170</v>
      </c>
      <c r="BF971" s="34" t="s">
        <v>4170</v>
      </c>
      <c r="BG971" s="34" t="s">
        <v>4170</v>
      </c>
      <c r="BH971" s="34" t="s">
        <v>4170</v>
      </c>
      <c r="BI971" s="34" t="s">
        <v>4881</v>
      </c>
      <c r="BJ971" s="34" t="s">
        <v>4170</v>
      </c>
      <c r="BR971" s="34" t="s">
        <v>1044</v>
      </c>
      <c r="BS971" s="34" t="s">
        <v>1044</v>
      </c>
      <c r="CR971" s="34" t="s">
        <v>3657</v>
      </c>
      <c r="CU971" s="34" t="s">
        <v>8665</v>
      </c>
      <c r="CV971" s="34" t="s">
        <v>7241</v>
      </c>
      <c r="CW971" s="34" t="s">
        <v>4226</v>
      </c>
      <c r="CX971" s="34" t="s">
        <v>4611</v>
      </c>
      <c r="CY971" s="34" t="s">
        <v>5445</v>
      </c>
      <c r="DC971" s="34" t="s">
        <v>5096</v>
      </c>
      <c r="DE971" s="34" t="s">
        <v>4649</v>
      </c>
      <c r="DF971" s="34" t="s">
        <v>5992</v>
      </c>
    </row>
    <row r="972" spans="1:110">
      <c r="A972" s="34" t="s">
        <v>7242</v>
      </c>
      <c r="B972" s="34" t="s">
        <v>4881</v>
      </c>
      <c r="C972" s="34">
        <v>38</v>
      </c>
      <c r="D972" s="34" t="s">
        <v>442</v>
      </c>
      <c r="E972" s="34" t="s">
        <v>4170</v>
      </c>
      <c r="F972" s="34" t="s">
        <v>4881</v>
      </c>
      <c r="G972" s="34" t="s">
        <v>4170</v>
      </c>
      <c r="H972" s="34" t="s">
        <v>4881</v>
      </c>
      <c r="I972" s="34" t="s">
        <v>4170</v>
      </c>
      <c r="J972" s="34" t="s">
        <v>4170</v>
      </c>
      <c r="K972" s="34" t="s">
        <v>4170</v>
      </c>
      <c r="L972" s="34" t="s">
        <v>4170</v>
      </c>
      <c r="M972" s="34" t="s">
        <v>1041</v>
      </c>
      <c r="N972" s="34" t="s">
        <v>3155</v>
      </c>
      <c r="O972" s="34" t="s">
        <v>4881</v>
      </c>
      <c r="P972" s="34" t="s">
        <v>4170</v>
      </c>
      <c r="Q972" s="34" t="s">
        <v>4170</v>
      </c>
      <c r="R972" s="34" t="s">
        <v>4170</v>
      </c>
      <c r="S972" s="34" t="s">
        <v>4170</v>
      </c>
      <c r="T972" s="34" t="s">
        <v>4170</v>
      </c>
      <c r="U972" s="34" t="s">
        <v>4170</v>
      </c>
      <c r="V972" s="34" t="s">
        <v>4170</v>
      </c>
      <c r="W972" s="34" t="s">
        <v>4170</v>
      </c>
      <c r="X972" s="34" t="s">
        <v>4170</v>
      </c>
      <c r="Y972" s="34" t="s">
        <v>4170</v>
      </c>
      <c r="Z972" s="34" t="s">
        <v>4170</v>
      </c>
      <c r="AB972" s="34" t="s">
        <v>3187</v>
      </c>
      <c r="AD972" s="34" t="s">
        <v>3247</v>
      </c>
      <c r="AG972" s="34" t="s">
        <v>3297</v>
      </c>
      <c r="AH972" s="34" t="s">
        <v>1044</v>
      </c>
      <c r="AI972" s="34" t="s">
        <v>1044</v>
      </c>
      <c r="AJ972" s="34" t="s">
        <v>1044</v>
      </c>
      <c r="AK972" s="34" t="s">
        <v>1041</v>
      </c>
      <c r="AL972" s="34" t="s">
        <v>452</v>
      </c>
      <c r="AQ972" s="34" t="s">
        <v>3375</v>
      </c>
      <c r="AS972" s="34" t="s">
        <v>3423</v>
      </c>
      <c r="AU972" s="34" t="s">
        <v>3432</v>
      </c>
      <c r="AV972" s="34" t="s">
        <v>154</v>
      </c>
      <c r="AW972" s="34" t="s">
        <v>3467</v>
      </c>
      <c r="AX972" s="34" t="s">
        <v>3476</v>
      </c>
      <c r="AY972" s="34" t="s">
        <v>3487</v>
      </c>
      <c r="BB972" s="34" t="s">
        <v>3557</v>
      </c>
      <c r="BC972" s="34" t="s">
        <v>4170</v>
      </c>
      <c r="BD972" s="34" t="s">
        <v>4170</v>
      </c>
      <c r="BE972" s="34" t="s">
        <v>4170</v>
      </c>
      <c r="BF972" s="34" t="s">
        <v>4170</v>
      </c>
      <c r="BG972" s="34" t="s">
        <v>4170</v>
      </c>
      <c r="BH972" s="34" t="s">
        <v>4170</v>
      </c>
      <c r="BI972" s="34" t="s">
        <v>4881</v>
      </c>
      <c r="BJ972" s="34" t="s">
        <v>4170</v>
      </c>
      <c r="BR972" s="34" t="s">
        <v>1044</v>
      </c>
      <c r="BS972" s="34" t="s">
        <v>1044</v>
      </c>
      <c r="CR972" s="34" t="s">
        <v>3657</v>
      </c>
      <c r="CU972" s="34" t="s">
        <v>8666</v>
      </c>
      <c r="CV972" s="34" t="s">
        <v>7244</v>
      </c>
      <c r="CW972" s="34" t="s">
        <v>4226</v>
      </c>
      <c r="CX972" s="34" t="s">
        <v>4542</v>
      </c>
      <c r="CY972" s="34" t="s">
        <v>5453</v>
      </c>
      <c r="CZ972" s="34" t="s">
        <v>4556</v>
      </c>
      <c r="DA972" s="34" t="s">
        <v>4556</v>
      </c>
      <c r="DC972" s="34" t="s">
        <v>5096</v>
      </c>
    </row>
    <row r="973" spans="1:110">
      <c r="A973" s="34" t="s">
        <v>7245</v>
      </c>
      <c r="B973" s="34" t="s">
        <v>4881</v>
      </c>
      <c r="C973" s="34">
        <v>42</v>
      </c>
      <c r="D973" s="34" t="s">
        <v>440</v>
      </c>
      <c r="E973" s="34" t="s">
        <v>4881</v>
      </c>
      <c r="F973" s="34" t="s">
        <v>4170</v>
      </c>
      <c r="G973" s="34" t="s">
        <v>4881</v>
      </c>
      <c r="H973" s="34" t="s">
        <v>4170</v>
      </c>
      <c r="I973" s="34" t="s">
        <v>4170</v>
      </c>
      <c r="J973" s="34" t="s">
        <v>4170</v>
      </c>
      <c r="K973" s="34" t="s">
        <v>4170</v>
      </c>
      <c r="L973" s="34" t="s">
        <v>4881</v>
      </c>
      <c r="M973" s="34" t="s">
        <v>1041</v>
      </c>
      <c r="N973" s="34" t="s">
        <v>3155</v>
      </c>
      <c r="O973" s="34" t="s">
        <v>4881</v>
      </c>
      <c r="P973" s="34" t="s">
        <v>4170</v>
      </c>
      <c r="Q973" s="34" t="s">
        <v>4170</v>
      </c>
      <c r="R973" s="34" t="s">
        <v>4170</v>
      </c>
      <c r="S973" s="34" t="s">
        <v>4170</v>
      </c>
      <c r="T973" s="34" t="s">
        <v>4170</v>
      </c>
      <c r="U973" s="34" t="s">
        <v>4170</v>
      </c>
      <c r="V973" s="34" t="s">
        <v>4170</v>
      </c>
      <c r="W973" s="34" t="s">
        <v>4170</v>
      </c>
      <c r="X973" s="34" t="s">
        <v>4170</v>
      </c>
      <c r="Y973" s="34" t="s">
        <v>4170</v>
      </c>
      <c r="Z973" s="34" t="s">
        <v>4170</v>
      </c>
      <c r="AB973" s="34" t="s">
        <v>3187</v>
      </c>
      <c r="AD973" s="34" t="s">
        <v>3244</v>
      </c>
      <c r="AG973" s="34" t="s">
        <v>3309</v>
      </c>
      <c r="AH973" s="34" t="s">
        <v>1044</v>
      </c>
      <c r="AI973" s="34" t="s">
        <v>1044</v>
      </c>
      <c r="AJ973" s="34" t="s">
        <v>1044</v>
      </c>
      <c r="AK973" s="34" t="s">
        <v>1044</v>
      </c>
      <c r="AM973" s="34" t="s">
        <v>1044</v>
      </c>
      <c r="AN973" s="34" t="s">
        <v>3350</v>
      </c>
      <c r="AP973" s="34" t="s">
        <v>1044</v>
      </c>
      <c r="AY973" s="34" t="s">
        <v>3487</v>
      </c>
      <c r="BA973" s="34" t="s">
        <v>1044</v>
      </c>
      <c r="BB973" s="34" t="s">
        <v>3557</v>
      </c>
      <c r="BC973" s="34" t="s">
        <v>4170</v>
      </c>
      <c r="BD973" s="34" t="s">
        <v>4170</v>
      </c>
      <c r="BE973" s="34" t="s">
        <v>4170</v>
      </c>
      <c r="BF973" s="34" t="s">
        <v>4170</v>
      </c>
      <c r="BG973" s="34" t="s">
        <v>4170</v>
      </c>
      <c r="BH973" s="34" t="s">
        <v>4170</v>
      </c>
      <c r="BI973" s="34" t="s">
        <v>4881</v>
      </c>
      <c r="BJ973" s="34" t="s">
        <v>4170</v>
      </c>
      <c r="BR973" s="34" t="s">
        <v>1044</v>
      </c>
      <c r="BS973" s="34" t="s">
        <v>1044</v>
      </c>
      <c r="CR973" s="34" t="s">
        <v>3657</v>
      </c>
      <c r="CU973" s="34" t="s">
        <v>8667</v>
      </c>
      <c r="CV973" s="34" t="s">
        <v>7246</v>
      </c>
      <c r="CW973" s="34" t="s">
        <v>4226</v>
      </c>
      <c r="CX973" s="34" t="s">
        <v>4542</v>
      </c>
      <c r="CY973" s="34" t="s">
        <v>5447</v>
      </c>
      <c r="CZ973" s="34" t="s">
        <v>4560</v>
      </c>
      <c r="DA973" s="34" t="s">
        <v>4560</v>
      </c>
      <c r="DC973" s="34" t="s">
        <v>5096</v>
      </c>
      <c r="DF973" s="34" t="s">
        <v>5993</v>
      </c>
    </row>
    <row r="974" spans="1:110">
      <c r="A974" s="34" t="s">
        <v>7245</v>
      </c>
      <c r="B974" s="34" t="s">
        <v>4609</v>
      </c>
      <c r="C974" s="34">
        <v>10</v>
      </c>
      <c r="D974" s="34" t="s">
        <v>442</v>
      </c>
      <c r="E974" s="34" t="s">
        <v>4170</v>
      </c>
      <c r="F974" s="34" t="s">
        <v>4881</v>
      </c>
      <c r="G974" s="34" t="s">
        <v>4170</v>
      </c>
      <c r="H974" s="34" t="s">
        <v>4170</v>
      </c>
      <c r="I974" s="34" t="s">
        <v>4170</v>
      </c>
      <c r="J974" s="34" t="s">
        <v>4881</v>
      </c>
      <c r="K974" s="34" t="s">
        <v>4170</v>
      </c>
      <c r="L974" s="34" t="s">
        <v>4170</v>
      </c>
      <c r="N974" s="34" t="s">
        <v>3155</v>
      </c>
      <c r="O974" s="34" t="s">
        <v>4881</v>
      </c>
      <c r="P974" s="34" t="s">
        <v>4170</v>
      </c>
      <c r="Q974" s="34" t="s">
        <v>4170</v>
      </c>
      <c r="R974" s="34" t="s">
        <v>4170</v>
      </c>
      <c r="S974" s="34" t="s">
        <v>4170</v>
      </c>
      <c r="T974" s="34" t="s">
        <v>4170</v>
      </c>
      <c r="U974" s="34" t="s">
        <v>4170</v>
      </c>
      <c r="V974" s="34" t="s">
        <v>4170</v>
      </c>
      <c r="W974" s="34" t="s">
        <v>4170</v>
      </c>
      <c r="X974" s="34" t="s">
        <v>4170</v>
      </c>
      <c r="Y974" s="34" t="s">
        <v>4170</v>
      </c>
      <c r="Z974" s="34" t="s">
        <v>4170</v>
      </c>
      <c r="AB974" s="34" t="s">
        <v>3187</v>
      </c>
      <c r="AE974" s="34" t="s">
        <v>3262</v>
      </c>
      <c r="BB974" s="34" t="s">
        <v>3557</v>
      </c>
      <c r="BC974" s="34" t="s">
        <v>4170</v>
      </c>
      <c r="BD974" s="34" t="s">
        <v>4170</v>
      </c>
      <c r="BE974" s="34" t="s">
        <v>4170</v>
      </c>
      <c r="BF974" s="34" t="s">
        <v>4170</v>
      </c>
      <c r="BG974" s="34" t="s">
        <v>4170</v>
      </c>
      <c r="BH974" s="34" t="s">
        <v>4170</v>
      </c>
      <c r="BI974" s="34" t="s">
        <v>4881</v>
      </c>
      <c r="BJ974" s="34" t="s">
        <v>4170</v>
      </c>
      <c r="BR974" s="34" t="s">
        <v>1041</v>
      </c>
      <c r="BS974" s="34" t="s">
        <v>1044</v>
      </c>
      <c r="CR974" s="34" t="s">
        <v>3657</v>
      </c>
      <c r="CU974" s="34" t="s">
        <v>8668</v>
      </c>
      <c r="CV974" s="34" t="s">
        <v>7246</v>
      </c>
      <c r="CW974" s="34" t="s">
        <v>4226</v>
      </c>
      <c r="CX974" s="34" t="s">
        <v>4619</v>
      </c>
      <c r="CY974" s="34" t="s">
        <v>5454</v>
      </c>
      <c r="DC974" s="34" t="s">
        <v>5096</v>
      </c>
      <c r="DE974" s="34" t="s">
        <v>4649</v>
      </c>
      <c r="DF974" s="34" t="s">
        <v>5993</v>
      </c>
    </row>
    <row r="975" spans="1:110">
      <c r="A975" s="34" t="s">
        <v>7245</v>
      </c>
      <c r="B975" s="34" t="s">
        <v>4848</v>
      </c>
      <c r="C975" s="34">
        <v>17</v>
      </c>
      <c r="D975" s="34" t="s">
        <v>442</v>
      </c>
      <c r="E975" s="34" t="s">
        <v>4170</v>
      </c>
      <c r="F975" s="34" t="s">
        <v>4881</v>
      </c>
      <c r="G975" s="34" t="s">
        <v>4170</v>
      </c>
      <c r="H975" s="34" t="s">
        <v>4170</v>
      </c>
      <c r="I975" s="34" t="s">
        <v>4170</v>
      </c>
      <c r="J975" s="34" t="s">
        <v>4881</v>
      </c>
      <c r="K975" s="34" t="s">
        <v>4170</v>
      </c>
      <c r="L975" s="34" t="s">
        <v>4170</v>
      </c>
      <c r="M975" s="34" t="s">
        <v>1041</v>
      </c>
      <c r="N975" s="34" t="s">
        <v>3155</v>
      </c>
      <c r="O975" s="34" t="s">
        <v>4881</v>
      </c>
      <c r="P975" s="34" t="s">
        <v>4170</v>
      </c>
      <c r="Q975" s="34" t="s">
        <v>4170</v>
      </c>
      <c r="R975" s="34" t="s">
        <v>4170</v>
      </c>
      <c r="S975" s="34" t="s">
        <v>4170</v>
      </c>
      <c r="T975" s="34" t="s">
        <v>4170</v>
      </c>
      <c r="U975" s="34" t="s">
        <v>4170</v>
      </c>
      <c r="V975" s="34" t="s">
        <v>4170</v>
      </c>
      <c r="W975" s="34" t="s">
        <v>4170</v>
      </c>
      <c r="X975" s="34" t="s">
        <v>4170</v>
      </c>
      <c r="Y975" s="34" t="s">
        <v>4170</v>
      </c>
      <c r="Z975" s="34" t="s">
        <v>4170</v>
      </c>
      <c r="AB975" s="34" t="s">
        <v>3187</v>
      </c>
      <c r="AD975" s="34" t="s">
        <v>3232</v>
      </c>
      <c r="AE975" s="34" t="s">
        <v>3268</v>
      </c>
      <c r="AG975" s="34" t="s">
        <v>3306</v>
      </c>
      <c r="AH975" s="34" t="s">
        <v>1044</v>
      </c>
      <c r="AI975" s="34" t="s">
        <v>1044</v>
      </c>
      <c r="AJ975" s="34" t="s">
        <v>1044</v>
      </c>
      <c r="AK975" s="34" t="s">
        <v>1044</v>
      </c>
      <c r="AM975" s="34" t="s">
        <v>1044</v>
      </c>
      <c r="AN975" s="34" t="s">
        <v>3341</v>
      </c>
      <c r="AP975" s="34" t="s">
        <v>1044</v>
      </c>
      <c r="AY975" s="34" t="s">
        <v>3487</v>
      </c>
      <c r="BA975" s="34" t="s">
        <v>1044</v>
      </c>
      <c r="BB975" s="34" t="s">
        <v>3557</v>
      </c>
      <c r="BC975" s="34" t="s">
        <v>4170</v>
      </c>
      <c r="BD975" s="34" t="s">
        <v>4170</v>
      </c>
      <c r="BE975" s="34" t="s">
        <v>4170</v>
      </c>
      <c r="BF975" s="34" t="s">
        <v>4170</v>
      </c>
      <c r="BG975" s="34" t="s">
        <v>4170</v>
      </c>
      <c r="BH975" s="34" t="s">
        <v>4170</v>
      </c>
      <c r="BI975" s="34" t="s">
        <v>4881</v>
      </c>
      <c r="BJ975" s="34" t="s">
        <v>4170</v>
      </c>
      <c r="BR975" s="34" t="s">
        <v>1044</v>
      </c>
      <c r="BS975" s="34" t="s">
        <v>1044</v>
      </c>
      <c r="CR975" s="34" t="s">
        <v>3657</v>
      </c>
      <c r="CU975" s="34" t="s">
        <v>8669</v>
      </c>
      <c r="CV975" s="34" t="s">
        <v>7246</v>
      </c>
      <c r="CW975" s="34" t="s">
        <v>4226</v>
      </c>
      <c r="CX975" s="34" t="s">
        <v>4611</v>
      </c>
      <c r="CY975" s="34" t="s">
        <v>5451</v>
      </c>
      <c r="DA975" s="34" t="s">
        <v>4560</v>
      </c>
      <c r="DC975" s="34" t="s">
        <v>5096</v>
      </c>
      <c r="DD975" s="34" t="s">
        <v>6185</v>
      </c>
      <c r="DF975" s="34" t="s">
        <v>5993</v>
      </c>
    </row>
    <row r="976" spans="1:110">
      <c r="A976" s="34" t="s">
        <v>7247</v>
      </c>
      <c r="B976" s="34" t="s">
        <v>4881</v>
      </c>
      <c r="C976" s="34">
        <v>36</v>
      </c>
      <c r="D976" s="34" t="s">
        <v>442</v>
      </c>
      <c r="E976" s="34" t="s">
        <v>4170</v>
      </c>
      <c r="F976" s="34" t="s">
        <v>4881</v>
      </c>
      <c r="G976" s="34" t="s">
        <v>4170</v>
      </c>
      <c r="H976" s="34" t="s">
        <v>4881</v>
      </c>
      <c r="I976" s="34" t="s">
        <v>4170</v>
      </c>
      <c r="J976" s="34" t="s">
        <v>4170</v>
      </c>
      <c r="K976" s="34" t="s">
        <v>4170</v>
      </c>
      <c r="L976" s="34" t="s">
        <v>4170</v>
      </c>
      <c r="M976" s="34" t="s">
        <v>1041</v>
      </c>
      <c r="N976" s="34" t="s">
        <v>3155</v>
      </c>
      <c r="O976" s="34" t="s">
        <v>4881</v>
      </c>
      <c r="P976" s="34" t="s">
        <v>4170</v>
      </c>
      <c r="Q976" s="34" t="s">
        <v>4170</v>
      </c>
      <c r="R976" s="34" t="s">
        <v>4170</v>
      </c>
      <c r="S976" s="34" t="s">
        <v>4170</v>
      </c>
      <c r="T976" s="34" t="s">
        <v>4170</v>
      </c>
      <c r="U976" s="34" t="s">
        <v>4170</v>
      </c>
      <c r="V976" s="34" t="s">
        <v>4170</v>
      </c>
      <c r="W976" s="34" t="s">
        <v>4170</v>
      </c>
      <c r="X976" s="34" t="s">
        <v>4170</v>
      </c>
      <c r="Y976" s="34" t="s">
        <v>4170</v>
      </c>
      <c r="Z976" s="34" t="s">
        <v>4170</v>
      </c>
      <c r="AB976" s="34" t="s">
        <v>3187</v>
      </c>
      <c r="AD976" s="34" t="s">
        <v>3247</v>
      </c>
      <c r="AG976" s="34" t="s">
        <v>3297</v>
      </c>
      <c r="AH976" s="34" t="s">
        <v>1044</v>
      </c>
      <c r="AI976" s="34" t="s">
        <v>1044</v>
      </c>
      <c r="AJ976" s="34" t="s">
        <v>1044</v>
      </c>
      <c r="AK976" s="34" t="s">
        <v>1041</v>
      </c>
      <c r="AL976" s="34" t="s">
        <v>452</v>
      </c>
      <c r="AQ976" s="34" t="s">
        <v>3375</v>
      </c>
      <c r="AS976" s="34" t="s">
        <v>3423</v>
      </c>
      <c r="AU976" s="34" t="s">
        <v>3432</v>
      </c>
      <c r="AV976" s="34" t="s">
        <v>154</v>
      </c>
      <c r="AW976" s="34" t="s">
        <v>3467</v>
      </c>
      <c r="AX976" s="34" t="s">
        <v>3476</v>
      </c>
      <c r="AY976" s="34" t="s">
        <v>3487</v>
      </c>
      <c r="BB976" s="34" t="s">
        <v>3557</v>
      </c>
      <c r="BC976" s="34" t="s">
        <v>4170</v>
      </c>
      <c r="BD976" s="34" t="s">
        <v>4170</v>
      </c>
      <c r="BE976" s="34" t="s">
        <v>4170</v>
      </c>
      <c r="BF976" s="34" t="s">
        <v>4170</v>
      </c>
      <c r="BG976" s="34" t="s">
        <v>4170</v>
      </c>
      <c r="BH976" s="34" t="s">
        <v>4170</v>
      </c>
      <c r="BI976" s="34" t="s">
        <v>4881</v>
      </c>
      <c r="BJ976" s="34" t="s">
        <v>4170</v>
      </c>
      <c r="BR976" s="34" t="s">
        <v>1044</v>
      </c>
      <c r="BS976" s="34" t="s">
        <v>1044</v>
      </c>
      <c r="CR976" s="34" t="s">
        <v>3657</v>
      </c>
      <c r="CU976" s="34" t="s">
        <v>8670</v>
      </c>
      <c r="CV976" s="34" t="s">
        <v>7249</v>
      </c>
      <c r="CW976" s="34" t="s">
        <v>4226</v>
      </c>
      <c r="CX976" s="34" t="s">
        <v>4542</v>
      </c>
      <c r="CY976" s="34" t="s">
        <v>5453</v>
      </c>
      <c r="CZ976" s="34" t="s">
        <v>4556</v>
      </c>
      <c r="DA976" s="34" t="s">
        <v>4556</v>
      </c>
      <c r="DC976" s="34" t="s">
        <v>5096</v>
      </c>
    </row>
    <row r="977" spans="1:110">
      <c r="A977" s="34" t="s">
        <v>7250</v>
      </c>
      <c r="B977" s="34" t="s">
        <v>4881</v>
      </c>
      <c r="C977" s="34">
        <v>50</v>
      </c>
      <c r="D977" s="34" t="s">
        <v>442</v>
      </c>
      <c r="E977" s="34" t="s">
        <v>4170</v>
      </c>
      <c r="F977" s="34" t="s">
        <v>4881</v>
      </c>
      <c r="G977" s="34" t="s">
        <v>4170</v>
      </c>
      <c r="H977" s="34" t="s">
        <v>4881</v>
      </c>
      <c r="I977" s="34" t="s">
        <v>4170</v>
      </c>
      <c r="J977" s="34" t="s">
        <v>4170</v>
      </c>
      <c r="K977" s="34" t="s">
        <v>4170</v>
      </c>
      <c r="L977" s="34" t="s">
        <v>4170</v>
      </c>
      <c r="M977" s="34" t="s">
        <v>1041</v>
      </c>
      <c r="N977" s="34" t="s">
        <v>3155</v>
      </c>
      <c r="O977" s="34" t="s">
        <v>4881</v>
      </c>
      <c r="P977" s="34" t="s">
        <v>4170</v>
      </c>
      <c r="Q977" s="34" t="s">
        <v>4170</v>
      </c>
      <c r="R977" s="34" t="s">
        <v>4170</v>
      </c>
      <c r="S977" s="34" t="s">
        <v>4170</v>
      </c>
      <c r="T977" s="34" t="s">
        <v>4170</v>
      </c>
      <c r="U977" s="34" t="s">
        <v>4170</v>
      </c>
      <c r="V977" s="34" t="s">
        <v>4170</v>
      </c>
      <c r="W977" s="34" t="s">
        <v>4170</v>
      </c>
      <c r="X977" s="34" t="s">
        <v>4170</v>
      </c>
      <c r="Y977" s="34" t="s">
        <v>4170</v>
      </c>
      <c r="Z977" s="34" t="s">
        <v>4170</v>
      </c>
      <c r="AB977" s="34" t="s">
        <v>3187</v>
      </c>
      <c r="AD977" s="34" t="s">
        <v>3244</v>
      </c>
      <c r="AG977" s="34" t="s">
        <v>3291</v>
      </c>
      <c r="AH977" s="34" t="s">
        <v>1041</v>
      </c>
      <c r="AI977" s="34" t="s">
        <v>1044</v>
      </c>
      <c r="AJ977" s="34" t="s">
        <v>1044</v>
      </c>
      <c r="AQ977" s="34" t="s">
        <v>3364</v>
      </c>
      <c r="AS977" s="34" t="s">
        <v>3420</v>
      </c>
      <c r="AU977" s="34" t="s">
        <v>3435</v>
      </c>
      <c r="AV977" s="34" t="s">
        <v>154</v>
      </c>
      <c r="AW977" s="34" t="s">
        <v>3452</v>
      </c>
      <c r="AX977" s="34" t="s">
        <v>3476</v>
      </c>
      <c r="AY977" s="34" t="s">
        <v>3502</v>
      </c>
      <c r="BB977" s="34" t="s">
        <v>3557</v>
      </c>
      <c r="BC977" s="34" t="s">
        <v>4170</v>
      </c>
      <c r="BD977" s="34" t="s">
        <v>4170</v>
      </c>
      <c r="BE977" s="34" t="s">
        <v>4170</v>
      </c>
      <c r="BF977" s="34" t="s">
        <v>4170</v>
      </c>
      <c r="BG977" s="34" t="s">
        <v>4170</v>
      </c>
      <c r="BH977" s="34" t="s">
        <v>4170</v>
      </c>
      <c r="BI977" s="34" t="s">
        <v>4881</v>
      </c>
      <c r="BJ977" s="34" t="s">
        <v>4170</v>
      </c>
      <c r="BR977" s="34" t="s">
        <v>1044</v>
      </c>
      <c r="BS977" s="34" t="s">
        <v>1044</v>
      </c>
      <c r="CR977" s="34" t="s">
        <v>3654</v>
      </c>
      <c r="CU977" s="34" t="s">
        <v>8671</v>
      </c>
      <c r="CV977" s="34" t="s">
        <v>7251</v>
      </c>
      <c r="CW977" s="34" t="s">
        <v>4226</v>
      </c>
      <c r="CX977" s="34" t="s">
        <v>4542</v>
      </c>
      <c r="CY977" s="34" t="s">
        <v>5453</v>
      </c>
      <c r="CZ977" s="34" t="s">
        <v>4556</v>
      </c>
      <c r="DA977" s="34" t="s">
        <v>4556</v>
      </c>
      <c r="DC977" s="34" t="s">
        <v>5096</v>
      </c>
      <c r="DF977" s="34" t="s">
        <v>5992</v>
      </c>
    </row>
    <row r="978" spans="1:110">
      <c r="A978" s="34" t="s">
        <v>7250</v>
      </c>
      <c r="B978" s="34" t="s">
        <v>4609</v>
      </c>
      <c r="C978" s="34">
        <v>16</v>
      </c>
      <c r="D978" s="34" t="s">
        <v>442</v>
      </c>
      <c r="E978" s="34" t="s">
        <v>4170</v>
      </c>
      <c r="F978" s="34" t="s">
        <v>4881</v>
      </c>
      <c r="G978" s="34" t="s">
        <v>4170</v>
      </c>
      <c r="H978" s="34" t="s">
        <v>4170</v>
      </c>
      <c r="I978" s="34" t="s">
        <v>4170</v>
      </c>
      <c r="J978" s="34" t="s">
        <v>4881</v>
      </c>
      <c r="K978" s="34" t="s">
        <v>4170</v>
      </c>
      <c r="L978" s="34" t="s">
        <v>4170</v>
      </c>
      <c r="M978" s="34" t="s">
        <v>1044</v>
      </c>
      <c r="N978" s="34" t="s">
        <v>3155</v>
      </c>
      <c r="O978" s="34" t="s">
        <v>4881</v>
      </c>
      <c r="P978" s="34" t="s">
        <v>4170</v>
      </c>
      <c r="Q978" s="34" t="s">
        <v>4170</v>
      </c>
      <c r="R978" s="34" t="s">
        <v>4170</v>
      </c>
      <c r="S978" s="34" t="s">
        <v>4170</v>
      </c>
      <c r="T978" s="34" t="s">
        <v>4170</v>
      </c>
      <c r="U978" s="34" t="s">
        <v>4170</v>
      </c>
      <c r="V978" s="34" t="s">
        <v>4170</v>
      </c>
      <c r="W978" s="34" t="s">
        <v>4170</v>
      </c>
      <c r="X978" s="34" t="s">
        <v>4170</v>
      </c>
      <c r="Y978" s="34" t="s">
        <v>4170</v>
      </c>
      <c r="Z978" s="34" t="s">
        <v>4170</v>
      </c>
      <c r="AB978" s="34" t="s">
        <v>3187</v>
      </c>
      <c r="AD978" s="34" t="s">
        <v>3229</v>
      </c>
      <c r="AE978" s="34" t="s">
        <v>3265</v>
      </c>
      <c r="AG978" s="34" t="s">
        <v>3306</v>
      </c>
      <c r="AH978" s="34" t="s">
        <v>1044</v>
      </c>
      <c r="AI978" s="34" t="s">
        <v>1044</v>
      </c>
      <c r="AJ978" s="34" t="s">
        <v>1044</v>
      </c>
      <c r="AK978" s="34" t="s">
        <v>1044</v>
      </c>
      <c r="AM978" s="34" t="s">
        <v>1044</v>
      </c>
      <c r="AN978" s="34" t="s">
        <v>3341</v>
      </c>
      <c r="AP978" s="34" t="s">
        <v>1044</v>
      </c>
      <c r="AY978" s="34" t="s">
        <v>3487</v>
      </c>
      <c r="BA978" s="34" t="s">
        <v>1044</v>
      </c>
      <c r="BB978" s="34" t="s">
        <v>3557</v>
      </c>
      <c r="BC978" s="34" t="s">
        <v>4170</v>
      </c>
      <c r="BD978" s="34" t="s">
        <v>4170</v>
      </c>
      <c r="BE978" s="34" t="s">
        <v>4170</v>
      </c>
      <c r="BF978" s="34" t="s">
        <v>4170</v>
      </c>
      <c r="BG978" s="34" t="s">
        <v>4170</v>
      </c>
      <c r="BH978" s="34" t="s">
        <v>4170</v>
      </c>
      <c r="BI978" s="34" t="s">
        <v>4881</v>
      </c>
      <c r="BJ978" s="34" t="s">
        <v>4170</v>
      </c>
      <c r="BR978" s="34" t="s">
        <v>1044</v>
      </c>
      <c r="BS978" s="34" t="s">
        <v>1044</v>
      </c>
      <c r="CR978" s="34" t="s">
        <v>3657</v>
      </c>
      <c r="CU978" s="34" t="s">
        <v>8672</v>
      </c>
      <c r="CV978" s="34" t="s">
        <v>7251</v>
      </c>
      <c r="CW978" s="34" t="s">
        <v>4226</v>
      </c>
      <c r="CX978" s="34" t="s">
        <v>4611</v>
      </c>
      <c r="CY978" s="34" t="s">
        <v>5451</v>
      </c>
      <c r="DA978" s="34" t="s">
        <v>4560</v>
      </c>
      <c r="DC978" s="34" t="s">
        <v>5096</v>
      </c>
      <c r="DD978" s="34" t="s">
        <v>6185</v>
      </c>
      <c r="DE978" s="34" t="s">
        <v>4649</v>
      </c>
      <c r="DF978" s="34" t="s">
        <v>5992</v>
      </c>
    </row>
    <row r="979" spans="1:110">
      <c r="A979" s="34" t="s">
        <v>7250</v>
      </c>
      <c r="B979" s="34" t="s">
        <v>4848</v>
      </c>
      <c r="C979" s="34">
        <v>16</v>
      </c>
      <c r="D979" s="34" t="s">
        <v>440</v>
      </c>
      <c r="E979" s="34" t="s">
        <v>4881</v>
      </c>
      <c r="F979" s="34" t="s">
        <v>4170</v>
      </c>
      <c r="G979" s="34" t="s">
        <v>4170</v>
      </c>
      <c r="H979" s="34" t="s">
        <v>4170</v>
      </c>
      <c r="I979" s="34" t="s">
        <v>4881</v>
      </c>
      <c r="J979" s="34" t="s">
        <v>4170</v>
      </c>
      <c r="K979" s="34" t="s">
        <v>4170</v>
      </c>
      <c r="L979" s="34" t="s">
        <v>4881</v>
      </c>
      <c r="M979" s="34" t="s">
        <v>1044</v>
      </c>
      <c r="N979" s="34" t="s">
        <v>3155</v>
      </c>
      <c r="O979" s="34" t="s">
        <v>4881</v>
      </c>
      <c r="P979" s="34" t="s">
        <v>4170</v>
      </c>
      <c r="Q979" s="34" t="s">
        <v>4170</v>
      </c>
      <c r="R979" s="34" t="s">
        <v>4170</v>
      </c>
      <c r="S979" s="34" t="s">
        <v>4170</v>
      </c>
      <c r="T979" s="34" t="s">
        <v>4170</v>
      </c>
      <c r="U979" s="34" t="s">
        <v>4170</v>
      </c>
      <c r="V979" s="34" t="s">
        <v>4170</v>
      </c>
      <c r="W979" s="34" t="s">
        <v>4170</v>
      </c>
      <c r="X979" s="34" t="s">
        <v>4170</v>
      </c>
      <c r="Y979" s="34" t="s">
        <v>4170</v>
      </c>
      <c r="Z979" s="34" t="s">
        <v>4170</v>
      </c>
      <c r="AB979" s="34" t="s">
        <v>3187</v>
      </c>
      <c r="AD979" s="34" t="s">
        <v>3229</v>
      </c>
      <c r="AE979" s="34" t="s">
        <v>3265</v>
      </c>
      <c r="AG979" s="34" t="s">
        <v>3306</v>
      </c>
      <c r="AH979" s="34" t="s">
        <v>1044</v>
      </c>
      <c r="AI979" s="34" t="s">
        <v>1044</v>
      </c>
      <c r="AJ979" s="34" t="s">
        <v>1044</v>
      </c>
      <c r="AK979" s="34" t="s">
        <v>1044</v>
      </c>
      <c r="AM979" s="34" t="s">
        <v>1044</v>
      </c>
      <c r="AN979" s="34" t="s">
        <v>3341</v>
      </c>
      <c r="AP979" s="34" t="s">
        <v>1044</v>
      </c>
      <c r="AY979" s="34" t="s">
        <v>3487</v>
      </c>
      <c r="BA979" s="34" t="s">
        <v>1044</v>
      </c>
      <c r="BB979" s="34" t="s">
        <v>3557</v>
      </c>
      <c r="BC979" s="34" t="s">
        <v>4170</v>
      </c>
      <c r="BD979" s="34" t="s">
        <v>4170</v>
      </c>
      <c r="BE979" s="34" t="s">
        <v>4170</v>
      </c>
      <c r="BF979" s="34" t="s">
        <v>4170</v>
      </c>
      <c r="BG979" s="34" t="s">
        <v>4170</v>
      </c>
      <c r="BH979" s="34" t="s">
        <v>4170</v>
      </c>
      <c r="BI979" s="34" t="s">
        <v>4881</v>
      </c>
      <c r="BJ979" s="34" t="s">
        <v>4170</v>
      </c>
      <c r="BR979" s="34" t="s">
        <v>1044</v>
      </c>
      <c r="BS979" s="34" t="s">
        <v>1044</v>
      </c>
      <c r="CR979" s="34" t="s">
        <v>3657</v>
      </c>
      <c r="CU979" s="34" t="s">
        <v>8673</v>
      </c>
      <c r="CV979" s="34" t="s">
        <v>7251</v>
      </c>
      <c r="CW979" s="34" t="s">
        <v>4226</v>
      </c>
      <c r="CX979" s="34" t="s">
        <v>4611</v>
      </c>
      <c r="CY979" s="34" t="s">
        <v>5445</v>
      </c>
      <c r="DA979" s="34" t="s">
        <v>4560</v>
      </c>
      <c r="DC979" s="34" t="s">
        <v>5096</v>
      </c>
      <c r="DD979" s="34" t="s">
        <v>6185</v>
      </c>
      <c r="DE979" s="34" t="s">
        <v>4649</v>
      </c>
      <c r="DF979" s="34" t="s">
        <v>5992</v>
      </c>
    </row>
    <row r="980" spans="1:110">
      <c r="A980" s="34" t="s">
        <v>7250</v>
      </c>
      <c r="B980" s="34" t="s">
        <v>4626</v>
      </c>
      <c r="C980" s="34">
        <v>21</v>
      </c>
      <c r="D980" s="34" t="s">
        <v>442</v>
      </c>
      <c r="E980" s="34" t="s">
        <v>4170</v>
      </c>
      <c r="F980" s="34" t="s">
        <v>4881</v>
      </c>
      <c r="G980" s="34" t="s">
        <v>4170</v>
      </c>
      <c r="H980" s="34" t="s">
        <v>4881</v>
      </c>
      <c r="I980" s="34" t="s">
        <v>4170</v>
      </c>
      <c r="J980" s="34" t="s">
        <v>4170</v>
      </c>
      <c r="K980" s="34" t="s">
        <v>4170</v>
      </c>
      <c r="L980" s="34" t="s">
        <v>4170</v>
      </c>
      <c r="M980" s="34" t="s">
        <v>1041</v>
      </c>
      <c r="N980" s="34" t="s">
        <v>3155</v>
      </c>
      <c r="O980" s="34" t="s">
        <v>4881</v>
      </c>
      <c r="P980" s="34" t="s">
        <v>4170</v>
      </c>
      <c r="Q980" s="34" t="s">
        <v>4170</v>
      </c>
      <c r="R980" s="34" t="s">
        <v>4170</v>
      </c>
      <c r="S980" s="34" t="s">
        <v>4170</v>
      </c>
      <c r="T980" s="34" t="s">
        <v>4170</v>
      </c>
      <c r="U980" s="34" t="s">
        <v>4170</v>
      </c>
      <c r="V980" s="34" t="s">
        <v>4170</v>
      </c>
      <c r="W980" s="34" t="s">
        <v>4170</v>
      </c>
      <c r="X980" s="34" t="s">
        <v>4170</v>
      </c>
      <c r="Y980" s="34" t="s">
        <v>4170</v>
      </c>
      <c r="Z980" s="34" t="s">
        <v>4170</v>
      </c>
      <c r="AB980" s="34" t="s">
        <v>3187</v>
      </c>
      <c r="AD980" s="34" t="s">
        <v>3238</v>
      </c>
      <c r="AE980" s="34" t="s">
        <v>3277</v>
      </c>
      <c r="AG980" s="34" t="s">
        <v>3291</v>
      </c>
      <c r="AH980" s="34" t="s">
        <v>1041</v>
      </c>
      <c r="AI980" s="34" t="s">
        <v>1044</v>
      </c>
      <c r="AJ980" s="34" t="s">
        <v>1044</v>
      </c>
      <c r="AQ980" s="34" t="s">
        <v>3384</v>
      </c>
      <c r="AS980" s="34" t="s">
        <v>3409</v>
      </c>
      <c r="AU980" s="34" t="s">
        <v>3432</v>
      </c>
      <c r="AV980" s="34" t="s">
        <v>154</v>
      </c>
      <c r="AW980" s="34" t="s">
        <v>3452</v>
      </c>
      <c r="AX980" s="34" t="s">
        <v>3476</v>
      </c>
      <c r="AY980" s="34" t="s">
        <v>3253</v>
      </c>
      <c r="BB980" s="34" t="s">
        <v>3557</v>
      </c>
      <c r="BC980" s="34" t="s">
        <v>4170</v>
      </c>
      <c r="BD980" s="34" t="s">
        <v>4170</v>
      </c>
      <c r="BE980" s="34" t="s">
        <v>4170</v>
      </c>
      <c r="BF980" s="34" t="s">
        <v>4170</v>
      </c>
      <c r="BG980" s="34" t="s">
        <v>4170</v>
      </c>
      <c r="BH980" s="34" t="s">
        <v>4170</v>
      </c>
      <c r="BI980" s="34" t="s">
        <v>4881</v>
      </c>
      <c r="BJ980" s="34" t="s">
        <v>4170</v>
      </c>
      <c r="BR980" s="34" t="s">
        <v>1044</v>
      </c>
      <c r="BS980" s="34" t="s">
        <v>1044</v>
      </c>
      <c r="CR980" s="34" t="s">
        <v>3654</v>
      </c>
      <c r="CU980" s="34" t="s">
        <v>8674</v>
      </c>
      <c r="CV980" s="34" t="s">
        <v>7251</v>
      </c>
      <c r="CW980" s="34" t="s">
        <v>4226</v>
      </c>
      <c r="CX980" s="34" t="s">
        <v>4539</v>
      </c>
      <c r="CY980" s="34" t="s">
        <v>5452</v>
      </c>
      <c r="DA980" s="34" t="s">
        <v>4556</v>
      </c>
      <c r="DC980" s="34" t="s">
        <v>5096</v>
      </c>
      <c r="DD980" s="34" t="s">
        <v>6185</v>
      </c>
      <c r="DF980" s="34" t="s">
        <v>5992</v>
      </c>
    </row>
    <row r="981" spans="1:110">
      <c r="A981" s="34" t="s">
        <v>7250</v>
      </c>
      <c r="B981" s="34" t="s">
        <v>4628</v>
      </c>
      <c r="C981" s="34">
        <v>55</v>
      </c>
      <c r="D981" s="34" t="s">
        <v>440</v>
      </c>
      <c r="E981" s="34" t="s">
        <v>4881</v>
      </c>
      <c r="F981" s="34" t="s">
        <v>4170</v>
      </c>
      <c r="G981" s="34" t="s">
        <v>4881</v>
      </c>
      <c r="H981" s="34" t="s">
        <v>4170</v>
      </c>
      <c r="I981" s="34" t="s">
        <v>4170</v>
      </c>
      <c r="J981" s="34" t="s">
        <v>4170</v>
      </c>
      <c r="K981" s="34" t="s">
        <v>4170</v>
      </c>
      <c r="L981" s="34" t="s">
        <v>4881</v>
      </c>
      <c r="M981" s="34" t="s">
        <v>1041</v>
      </c>
      <c r="N981" s="34" t="s">
        <v>3155</v>
      </c>
      <c r="O981" s="34" t="s">
        <v>4881</v>
      </c>
      <c r="P981" s="34" t="s">
        <v>4170</v>
      </c>
      <c r="Q981" s="34" t="s">
        <v>4170</v>
      </c>
      <c r="R981" s="34" t="s">
        <v>4170</v>
      </c>
      <c r="S981" s="34" t="s">
        <v>4170</v>
      </c>
      <c r="T981" s="34" t="s">
        <v>4170</v>
      </c>
      <c r="U981" s="34" t="s">
        <v>4170</v>
      </c>
      <c r="V981" s="34" t="s">
        <v>4170</v>
      </c>
      <c r="W981" s="34" t="s">
        <v>4170</v>
      </c>
      <c r="X981" s="34" t="s">
        <v>4170</v>
      </c>
      <c r="Y981" s="34" t="s">
        <v>4170</v>
      </c>
      <c r="Z981" s="34" t="s">
        <v>4170</v>
      </c>
      <c r="AB981" s="34" t="s">
        <v>3187</v>
      </c>
      <c r="AD981" s="34" t="s">
        <v>3247</v>
      </c>
      <c r="AG981" s="34" t="s">
        <v>3291</v>
      </c>
      <c r="AH981" s="34" t="s">
        <v>1041</v>
      </c>
      <c r="AI981" s="34" t="s">
        <v>1044</v>
      </c>
      <c r="AJ981" s="34" t="s">
        <v>1044</v>
      </c>
      <c r="AQ981" s="34" t="s">
        <v>3396</v>
      </c>
      <c r="AS981" s="34" t="s">
        <v>3415</v>
      </c>
      <c r="AU981" s="34" t="s">
        <v>3438</v>
      </c>
      <c r="AV981" s="34" t="s">
        <v>3449</v>
      </c>
      <c r="AW981" s="34" t="s">
        <v>3461</v>
      </c>
      <c r="AX981" s="34" t="s">
        <v>3476</v>
      </c>
      <c r="AY981" s="34" t="s">
        <v>3493</v>
      </c>
      <c r="BB981" s="34" t="s">
        <v>3557</v>
      </c>
      <c r="BC981" s="34" t="s">
        <v>4170</v>
      </c>
      <c r="BD981" s="34" t="s">
        <v>4170</v>
      </c>
      <c r="BE981" s="34" t="s">
        <v>4170</v>
      </c>
      <c r="BF981" s="34" t="s">
        <v>4170</v>
      </c>
      <c r="BG981" s="34" t="s">
        <v>4170</v>
      </c>
      <c r="BH981" s="34" t="s">
        <v>4170</v>
      </c>
      <c r="BI981" s="34" t="s">
        <v>4881</v>
      </c>
      <c r="BJ981" s="34" t="s">
        <v>4170</v>
      </c>
      <c r="BR981" s="34" t="s">
        <v>1044</v>
      </c>
      <c r="BS981" s="34" t="s">
        <v>1044</v>
      </c>
      <c r="CR981" s="34" t="s">
        <v>3657</v>
      </c>
      <c r="CU981" s="34" t="s">
        <v>8675</v>
      </c>
      <c r="CV981" s="34" t="s">
        <v>7251</v>
      </c>
      <c r="CW981" s="34" t="s">
        <v>4226</v>
      </c>
      <c r="CX981" s="34" t="s">
        <v>4542</v>
      </c>
      <c r="CY981" s="34" t="s">
        <v>5447</v>
      </c>
      <c r="DA981" s="34" t="s">
        <v>4556</v>
      </c>
      <c r="DC981" s="34" t="s">
        <v>5096</v>
      </c>
      <c r="DF981" s="34" t="s">
        <v>5992</v>
      </c>
    </row>
    <row r="982" spans="1:110">
      <c r="A982" s="34" t="s">
        <v>7250</v>
      </c>
      <c r="B982" s="34" t="s">
        <v>5326</v>
      </c>
      <c r="C982" s="34">
        <v>78</v>
      </c>
      <c r="D982" s="34" t="s">
        <v>440</v>
      </c>
      <c r="E982" s="34" t="s">
        <v>4881</v>
      </c>
      <c r="F982" s="34" t="s">
        <v>4170</v>
      </c>
      <c r="G982" s="34" t="s">
        <v>4881</v>
      </c>
      <c r="H982" s="34" t="s">
        <v>4170</v>
      </c>
      <c r="I982" s="34" t="s">
        <v>4170</v>
      </c>
      <c r="J982" s="34" t="s">
        <v>4170</v>
      </c>
      <c r="K982" s="34" t="s">
        <v>4170</v>
      </c>
      <c r="L982" s="34" t="s">
        <v>4170</v>
      </c>
      <c r="M982" s="34" t="s">
        <v>1041</v>
      </c>
      <c r="N982" s="34" t="s">
        <v>3155</v>
      </c>
      <c r="O982" s="34" t="s">
        <v>4881</v>
      </c>
      <c r="P982" s="34" t="s">
        <v>4170</v>
      </c>
      <c r="Q982" s="34" t="s">
        <v>4170</v>
      </c>
      <c r="R982" s="34" t="s">
        <v>4170</v>
      </c>
      <c r="S982" s="34" t="s">
        <v>4170</v>
      </c>
      <c r="T982" s="34" t="s">
        <v>4170</v>
      </c>
      <c r="U982" s="34" t="s">
        <v>4170</v>
      </c>
      <c r="V982" s="34" t="s">
        <v>4170</v>
      </c>
      <c r="W982" s="34" t="s">
        <v>4170</v>
      </c>
      <c r="X982" s="34" t="s">
        <v>4170</v>
      </c>
      <c r="Y982" s="34" t="s">
        <v>4170</v>
      </c>
      <c r="Z982" s="34" t="s">
        <v>4170</v>
      </c>
      <c r="AB982" s="34" t="s">
        <v>3187</v>
      </c>
      <c r="AD982" s="34" t="s">
        <v>3235</v>
      </c>
      <c r="AG982" s="34" t="s">
        <v>3312</v>
      </c>
      <c r="AH982" s="34" t="s">
        <v>1044</v>
      </c>
      <c r="AI982" s="34" t="s">
        <v>1044</v>
      </c>
      <c r="AJ982" s="34" t="s">
        <v>1044</v>
      </c>
      <c r="AK982" s="34" t="s">
        <v>1044</v>
      </c>
      <c r="AM982" s="34" t="s">
        <v>1044</v>
      </c>
      <c r="AN982" s="34" t="s">
        <v>3312</v>
      </c>
      <c r="AP982" s="34" t="s">
        <v>1044</v>
      </c>
      <c r="AY982" s="34" t="s">
        <v>3487</v>
      </c>
      <c r="BA982" s="34" t="s">
        <v>1044</v>
      </c>
      <c r="BB982" s="34" t="s">
        <v>3545</v>
      </c>
      <c r="BC982" s="34" t="s">
        <v>4170</v>
      </c>
      <c r="BD982" s="34" t="s">
        <v>4170</v>
      </c>
      <c r="BE982" s="34" t="s">
        <v>4881</v>
      </c>
      <c r="BF982" s="34" t="s">
        <v>4170</v>
      </c>
      <c r="BG982" s="34" t="s">
        <v>4170</v>
      </c>
      <c r="BH982" s="34" t="s">
        <v>4170</v>
      </c>
      <c r="BI982" s="34" t="s">
        <v>4170</v>
      </c>
      <c r="BJ982" s="34" t="s">
        <v>4170</v>
      </c>
      <c r="BM982" s="34" t="s">
        <v>3564</v>
      </c>
      <c r="BQ982" s="34" t="s">
        <v>3574</v>
      </c>
      <c r="BR982" s="34" t="s">
        <v>1041</v>
      </c>
      <c r="BS982" s="34" t="s">
        <v>1041</v>
      </c>
      <c r="BT982" s="34" t="s">
        <v>1041</v>
      </c>
      <c r="BW982" s="34" t="s">
        <v>1041</v>
      </c>
      <c r="CQ982" s="34" t="s">
        <v>3645</v>
      </c>
      <c r="CR982" s="34" t="s">
        <v>3657</v>
      </c>
      <c r="CU982" s="34" t="s">
        <v>8676</v>
      </c>
      <c r="CV982" s="34" t="s">
        <v>7251</v>
      </c>
      <c r="CW982" s="34" t="s">
        <v>4226</v>
      </c>
      <c r="CX982" s="34" t="s">
        <v>4546</v>
      </c>
      <c r="CY982" s="34" t="s">
        <v>5449</v>
      </c>
      <c r="DA982" s="34" t="s">
        <v>4560</v>
      </c>
      <c r="DB982" s="34" t="s">
        <v>1043</v>
      </c>
      <c r="DC982" s="34" t="s">
        <v>5094</v>
      </c>
      <c r="DF982" s="34" t="s">
        <v>5992</v>
      </c>
    </row>
    <row r="983" spans="1:110">
      <c r="A983" s="34" t="s">
        <v>7252</v>
      </c>
      <c r="B983" s="34" t="s">
        <v>4881</v>
      </c>
      <c r="C983" s="34">
        <v>78</v>
      </c>
      <c r="D983" s="34" t="s">
        <v>440</v>
      </c>
      <c r="E983" s="34" t="s">
        <v>4881</v>
      </c>
      <c r="F983" s="34" t="s">
        <v>4170</v>
      </c>
      <c r="G983" s="34" t="s">
        <v>4881</v>
      </c>
      <c r="H983" s="34" t="s">
        <v>4170</v>
      </c>
      <c r="I983" s="34" t="s">
        <v>4170</v>
      </c>
      <c r="J983" s="34" t="s">
        <v>4170</v>
      </c>
      <c r="K983" s="34" t="s">
        <v>4170</v>
      </c>
      <c r="L983" s="34" t="s">
        <v>4170</v>
      </c>
      <c r="M983" s="34" t="s">
        <v>1041</v>
      </c>
      <c r="N983" s="34" t="s">
        <v>3155</v>
      </c>
      <c r="O983" s="34" t="s">
        <v>4881</v>
      </c>
      <c r="P983" s="34" t="s">
        <v>4170</v>
      </c>
      <c r="Q983" s="34" t="s">
        <v>4170</v>
      </c>
      <c r="R983" s="34" t="s">
        <v>4170</v>
      </c>
      <c r="S983" s="34" t="s">
        <v>4170</v>
      </c>
      <c r="T983" s="34" t="s">
        <v>4170</v>
      </c>
      <c r="U983" s="34" t="s">
        <v>4170</v>
      </c>
      <c r="V983" s="34" t="s">
        <v>4170</v>
      </c>
      <c r="W983" s="34" t="s">
        <v>4170</v>
      </c>
      <c r="X983" s="34" t="s">
        <v>4170</v>
      </c>
      <c r="Y983" s="34" t="s">
        <v>4170</v>
      </c>
      <c r="Z983" s="34" t="s">
        <v>4170</v>
      </c>
      <c r="AB983" s="34" t="s">
        <v>3187</v>
      </c>
      <c r="AD983" s="34" t="s">
        <v>3238</v>
      </c>
      <c r="AG983" s="34" t="s">
        <v>3312</v>
      </c>
      <c r="AH983" s="34" t="s">
        <v>1044</v>
      </c>
      <c r="AI983" s="34" t="s">
        <v>1044</v>
      </c>
      <c r="AJ983" s="34" t="s">
        <v>1044</v>
      </c>
      <c r="AK983" s="34" t="s">
        <v>1044</v>
      </c>
      <c r="AM983" s="34" t="s">
        <v>1044</v>
      </c>
      <c r="AN983" s="34" t="s">
        <v>3312</v>
      </c>
      <c r="AP983" s="34" t="s">
        <v>1044</v>
      </c>
      <c r="AY983" s="34" t="s">
        <v>3487</v>
      </c>
      <c r="BA983" s="34" t="s">
        <v>1044</v>
      </c>
      <c r="BB983" s="34" t="s">
        <v>3548</v>
      </c>
      <c r="BC983" s="34" t="s">
        <v>4170</v>
      </c>
      <c r="BD983" s="34" t="s">
        <v>4170</v>
      </c>
      <c r="BE983" s="34" t="s">
        <v>4170</v>
      </c>
      <c r="BF983" s="34" t="s">
        <v>4881</v>
      </c>
      <c r="BG983" s="34" t="s">
        <v>4170</v>
      </c>
      <c r="BH983" s="34" t="s">
        <v>4170</v>
      </c>
      <c r="BI983" s="34" t="s">
        <v>4170</v>
      </c>
      <c r="BJ983" s="34" t="s">
        <v>4170</v>
      </c>
      <c r="BN983" s="34" t="s">
        <v>3561</v>
      </c>
      <c r="BQ983" s="34" t="s">
        <v>1044</v>
      </c>
      <c r="BR983" s="34" t="s">
        <v>1041</v>
      </c>
      <c r="BS983" s="34" t="s">
        <v>1041</v>
      </c>
      <c r="BT983" s="34" t="s">
        <v>1041</v>
      </c>
      <c r="BW983" s="34" t="s">
        <v>1041</v>
      </c>
      <c r="CQ983" s="34" t="s">
        <v>3645</v>
      </c>
      <c r="CR983" s="34" t="s">
        <v>3657</v>
      </c>
      <c r="CU983" s="34" t="s">
        <v>8677</v>
      </c>
      <c r="CV983" s="34" t="s">
        <v>7253</v>
      </c>
      <c r="CW983" s="34" t="s">
        <v>4226</v>
      </c>
      <c r="CX983" s="34" t="s">
        <v>4546</v>
      </c>
      <c r="CY983" s="34" t="s">
        <v>5449</v>
      </c>
      <c r="CZ983" s="34" t="s">
        <v>4560</v>
      </c>
      <c r="DA983" s="34" t="s">
        <v>4560</v>
      </c>
      <c r="DB983" s="34" t="s">
        <v>1046</v>
      </c>
      <c r="DC983" s="34" t="s">
        <v>5096</v>
      </c>
      <c r="DF983" s="34" t="s">
        <v>5992</v>
      </c>
    </row>
    <row r="984" spans="1:110">
      <c r="A984" s="34" t="s">
        <v>7254</v>
      </c>
      <c r="B984" s="34" t="s">
        <v>4881</v>
      </c>
      <c r="C984" s="34">
        <v>46</v>
      </c>
      <c r="D984" s="34" t="s">
        <v>442</v>
      </c>
      <c r="E984" s="34" t="s">
        <v>4170</v>
      </c>
      <c r="F984" s="34" t="s">
        <v>4881</v>
      </c>
      <c r="G984" s="34" t="s">
        <v>4170</v>
      </c>
      <c r="H984" s="34" t="s">
        <v>4881</v>
      </c>
      <c r="I984" s="34" t="s">
        <v>4170</v>
      </c>
      <c r="J984" s="34" t="s">
        <v>4170</v>
      </c>
      <c r="K984" s="34" t="s">
        <v>4170</v>
      </c>
      <c r="L984" s="34" t="s">
        <v>4170</v>
      </c>
      <c r="M984" s="34" t="s">
        <v>1041</v>
      </c>
      <c r="N984" s="34" t="s">
        <v>3155</v>
      </c>
      <c r="O984" s="34" t="s">
        <v>4881</v>
      </c>
      <c r="P984" s="34" t="s">
        <v>4170</v>
      </c>
      <c r="Q984" s="34" t="s">
        <v>4170</v>
      </c>
      <c r="R984" s="34" t="s">
        <v>4170</v>
      </c>
      <c r="S984" s="34" t="s">
        <v>4170</v>
      </c>
      <c r="T984" s="34" t="s">
        <v>4170</v>
      </c>
      <c r="U984" s="34" t="s">
        <v>4170</v>
      </c>
      <c r="V984" s="34" t="s">
        <v>4170</v>
      </c>
      <c r="W984" s="34" t="s">
        <v>4170</v>
      </c>
      <c r="X984" s="34" t="s">
        <v>4170</v>
      </c>
      <c r="Y984" s="34" t="s">
        <v>4170</v>
      </c>
      <c r="Z984" s="34" t="s">
        <v>4170</v>
      </c>
      <c r="AB984" s="34" t="s">
        <v>3187</v>
      </c>
      <c r="AD984" s="34" t="s">
        <v>3244</v>
      </c>
      <c r="AG984" s="34" t="s">
        <v>3291</v>
      </c>
      <c r="AH984" s="34" t="s">
        <v>1041</v>
      </c>
      <c r="AI984" s="34" t="s">
        <v>1044</v>
      </c>
      <c r="AJ984" s="34" t="s">
        <v>1044</v>
      </c>
      <c r="AQ984" s="34" t="s">
        <v>3375</v>
      </c>
      <c r="AS984" s="34" t="s">
        <v>3423</v>
      </c>
      <c r="AU984" s="34" t="s">
        <v>3441</v>
      </c>
      <c r="AV984" s="34" t="s">
        <v>3449</v>
      </c>
      <c r="AW984" s="34" t="s">
        <v>3452</v>
      </c>
      <c r="AX984" s="34" t="s">
        <v>3473</v>
      </c>
      <c r="AY984" s="34" t="s">
        <v>3493</v>
      </c>
      <c r="BB984" s="34" t="s">
        <v>3557</v>
      </c>
      <c r="BC984" s="34" t="s">
        <v>4170</v>
      </c>
      <c r="BD984" s="34" t="s">
        <v>4170</v>
      </c>
      <c r="BE984" s="34" t="s">
        <v>4170</v>
      </c>
      <c r="BF984" s="34" t="s">
        <v>4170</v>
      </c>
      <c r="BG984" s="34" t="s">
        <v>4170</v>
      </c>
      <c r="BH984" s="34" t="s">
        <v>4170</v>
      </c>
      <c r="BI984" s="34" t="s">
        <v>4881</v>
      </c>
      <c r="BJ984" s="34" t="s">
        <v>4170</v>
      </c>
      <c r="BR984" s="34" t="s">
        <v>1044</v>
      </c>
      <c r="BS984" s="34" t="s">
        <v>1044</v>
      </c>
      <c r="CR984" s="34" t="s">
        <v>3657</v>
      </c>
      <c r="CU984" s="34" t="s">
        <v>8678</v>
      </c>
      <c r="CV984" s="34" t="s">
        <v>7255</v>
      </c>
      <c r="CW984" s="34" t="s">
        <v>4226</v>
      </c>
      <c r="CX984" s="34" t="s">
        <v>4542</v>
      </c>
      <c r="CY984" s="34" t="s">
        <v>5453</v>
      </c>
      <c r="CZ984" s="34" t="s">
        <v>4556</v>
      </c>
      <c r="DA984" s="34" t="s">
        <v>4556</v>
      </c>
      <c r="DC984" s="34" t="s">
        <v>5096</v>
      </c>
      <c r="DF984" s="34" t="s">
        <v>5992</v>
      </c>
    </row>
    <row r="985" spans="1:110">
      <c r="A985" s="34" t="s">
        <v>7254</v>
      </c>
      <c r="B985" s="34" t="s">
        <v>4609</v>
      </c>
      <c r="C985" s="34">
        <v>41</v>
      </c>
      <c r="D985" s="34" t="s">
        <v>440</v>
      </c>
      <c r="E985" s="34" t="s">
        <v>4881</v>
      </c>
      <c r="F985" s="34" t="s">
        <v>4170</v>
      </c>
      <c r="G985" s="34" t="s">
        <v>4881</v>
      </c>
      <c r="H985" s="34" t="s">
        <v>4170</v>
      </c>
      <c r="I985" s="34" t="s">
        <v>4170</v>
      </c>
      <c r="J985" s="34" t="s">
        <v>4170</v>
      </c>
      <c r="K985" s="34" t="s">
        <v>4170</v>
      </c>
      <c r="L985" s="34" t="s">
        <v>4881</v>
      </c>
      <c r="M985" s="34" t="s">
        <v>1041</v>
      </c>
      <c r="N985" s="34" t="s">
        <v>3155</v>
      </c>
      <c r="O985" s="34" t="s">
        <v>4881</v>
      </c>
      <c r="P985" s="34" t="s">
        <v>4170</v>
      </c>
      <c r="Q985" s="34" t="s">
        <v>4170</v>
      </c>
      <c r="R985" s="34" t="s">
        <v>4170</v>
      </c>
      <c r="S985" s="34" t="s">
        <v>4170</v>
      </c>
      <c r="T985" s="34" t="s">
        <v>4170</v>
      </c>
      <c r="U985" s="34" t="s">
        <v>4170</v>
      </c>
      <c r="V985" s="34" t="s">
        <v>4170</v>
      </c>
      <c r="W985" s="34" t="s">
        <v>4170</v>
      </c>
      <c r="X985" s="34" t="s">
        <v>4170</v>
      </c>
      <c r="Y985" s="34" t="s">
        <v>4170</v>
      </c>
      <c r="Z985" s="34" t="s">
        <v>4170</v>
      </c>
      <c r="AB985" s="34" t="s">
        <v>3187</v>
      </c>
      <c r="AD985" s="34" t="s">
        <v>3244</v>
      </c>
      <c r="AG985" s="34" t="s">
        <v>3288</v>
      </c>
      <c r="AH985" s="34" t="s">
        <v>1041</v>
      </c>
      <c r="AI985" s="34" t="s">
        <v>1044</v>
      </c>
      <c r="AJ985" s="34" t="s">
        <v>1044</v>
      </c>
      <c r="AQ985" s="34" t="s">
        <v>3390</v>
      </c>
      <c r="AS985" s="34" t="s">
        <v>3409</v>
      </c>
      <c r="AU985" s="34" t="s">
        <v>3441</v>
      </c>
      <c r="AV985" s="34" t="s">
        <v>3449</v>
      </c>
      <c r="AW985" s="34" t="s">
        <v>3461</v>
      </c>
      <c r="AX985" s="34" t="s">
        <v>3476</v>
      </c>
      <c r="AY985" s="34" t="s">
        <v>3487</v>
      </c>
      <c r="BB985" s="34" t="s">
        <v>3557</v>
      </c>
      <c r="BC985" s="34" t="s">
        <v>4170</v>
      </c>
      <c r="BD985" s="34" t="s">
        <v>4170</v>
      </c>
      <c r="BE985" s="34" t="s">
        <v>4170</v>
      </c>
      <c r="BF985" s="34" t="s">
        <v>4170</v>
      </c>
      <c r="BG985" s="34" t="s">
        <v>4170</v>
      </c>
      <c r="BH985" s="34" t="s">
        <v>4170</v>
      </c>
      <c r="BI985" s="34" t="s">
        <v>4881</v>
      </c>
      <c r="BJ985" s="34" t="s">
        <v>4170</v>
      </c>
      <c r="BR985" s="34" t="s">
        <v>1044</v>
      </c>
      <c r="BS985" s="34" t="s">
        <v>1044</v>
      </c>
      <c r="CR985" s="34" t="s">
        <v>3657</v>
      </c>
      <c r="CU985" s="34" t="s">
        <v>8679</v>
      </c>
      <c r="CV985" s="34" t="s">
        <v>7255</v>
      </c>
      <c r="CW985" s="34" t="s">
        <v>4226</v>
      </c>
      <c r="CX985" s="34" t="s">
        <v>4542</v>
      </c>
      <c r="CY985" s="34" t="s">
        <v>5447</v>
      </c>
      <c r="DA985" s="34" t="s">
        <v>4556</v>
      </c>
      <c r="DC985" s="34" t="s">
        <v>5096</v>
      </c>
      <c r="DF985" s="34" t="s">
        <v>5992</v>
      </c>
    </row>
    <row r="986" spans="1:110">
      <c r="A986" s="34" t="s">
        <v>7254</v>
      </c>
      <c r="B986" s="34" t="s">
        <v>4848</v>
      </c>
      <c r="C986" s="34">
        <v>8</v>
      </c>
      <c r="D986" s="34" t="s">
        <v>440</v>
      </c>
      <c r="E986" s="34" t="s">
        <v>4881</v>
      </c>
      <c r="F986" s="34" t="s">
        <v>4170</v>
      </c>
      <c r="G986" s="34" t="s">
        <v>4170</v>
      </c>
      <c r="H986" s="34" t="s">
        <v>4170</v>
      </c>
      <c r="I986" s="34" t="s">
        <v>4881</v>
      </c>
      <c r="J986" s="34" t="s">
        <v>4170</v>
      </c>
      <c r="K986" s="34" t="s">
        <v>4170</v>
      </c>
      <c r="L986" s="34" t="s">
        <v>4170</v>
      </c>
      <c r="N986" s="34" t="s">
        <v>3155</v>
      </c>
      <c r="O986" s="34" t="s">
        <v>4881</v>
      </c>
      <c r="P986" s="34" t="s">
        <v>4170</v>
      </c>
      <c r="Q986" s="34" t="s">
        <v>4170</v>
      </c>
      <c r="R986" s="34" t="s">
        <v>4170</v>
      </c>
      <c r="S986" s="34" t="s">
        <v>4170</v>
      </c>
      <c r="T986" s="34" t="s">
        <v>4170</v>
      </c>
      <c r="U986" s="34" t="s">
        <v>4170</v>
      </c>
      <c r="V986" s="34" t="s">
        <v>4170</v>
      </c>
      <c r="W986" s="34" t="s">
        <v>4170</v>
      </c>
      <c r="X986" s="34" t="s">
        <v>4170</v>
      </c>
      <c r="Y986" s="34" t="s">
        <v>4170</v>
      </c>
      <c r="Z986" s="34" t="s">
        <v>4170</v>
      </c>
      <c r="AB986" s="34" t="s">
        <v>3187</v>
      </c>
      <c r="AE986" s="34" t="s">
        <v>3259</v>
      </c>
      <c r="BB986" s="34" t="s">
        <v>3557</v>
      </c>
      <c r="BC986" s="34" t="s">
        <v>4170</v>
      </c>
      <c r="BD986" s="34" t="s">
        <v>4170</v>
      </c>
      <c r="BE986" s="34" t="s">
        <v>4170</v>
      </c>
      <c r="BF986" s="34" t="s">
        <v>4170</v>
      </c>
      <c r="BG986" s="34" t="s">
        <v>4170</v>
      </c>
      <c r="BH986" s="34" t="s">
        <v>4170</v>
      </c>
      <c r="BI986" s="34" t="s">
        <v>4881</v>
      </c>
      <c r="BJ986" s="34" t="s">
        <v>4170</v>
      </c>
      <c r="BR986" s="34" t="s">
        <v>1044</v>
      </c>
      <c r="BS986" s="34" t="s">
        <v>1044</v>
      </c>
      <c r="CR986" s="34" t="s">
        <v>3657</v>
      </c>
      <c r="CU986" s="34" t="s">
        <v>8680</v>
      </c>
      <c r="CV986" s="34" t="s">
        <v>7255</v>
      </c>
      <c r="CW986" s="34" t="s">
        <v>4226</v>
      </c>
      <c r="CX986" s="34" t="s">
        <v>4619</v>
      </c>
      <c r="CY986" s="34" t="s">
        <v>5448</v>
      </c>
      <c r="DC986" s="34" t="s">
        <v>5096</v>
      </c>
      <c r="DE986" s="34" t="s">
        <v>4649</v>
      </c>
      <c r="DF986" s="34" t="s">
        <v>5992</v>
      </c>
    </row>
    <row r="987" spans="1:110">
      <c r="A987" s="34" t="s">
        <v>7256</v>
      </c>
      <c r="B987" s="34" t="s">
        <v>4881</v>
      </c>
      <c r="C987" s="34">
        <v>33</v>
      </c>
      <c r="D987" s="34" t="s">
        <v>442</v>
      </c>
      <c r="E987" s="34" t="s">
        <v>4170</v>
      </c>
      <c r="F987" s="34" t="s">
        <v>4881</v>
      </c>
      <c r="G987" s="34" t="s">
        <v>4170</v>
      </c>
      <c r="H987" s="34" t="s">
        <v>4881</v>
      </c>
      <c r="I987" s="34" t="s">
        <v>4170</v>
      </c>
      <c r="J987" s="34" t="s">
        <v>4170</v>
      </c>
      <c r="K987" s="34" t="s">
        <v>4170</v>
      </c>
      <c r="L987" s="34" t="s">
        <v>4170</v>
      </c>
      <c r="M987" s="34" t="s">
        <v>1041</v>
      </c>
      <c r="N987" s="34" t="s">
        <v>3155</v>
      </c>
      <c r="O987" s="34" t="s">
        <v>4881</v>
      </c>
      <c r="P987" s="34" t="s">
        <v>4170</v>
      </c>
      <c r="Q987" s="34" t="s">
        <v>4170</v>
      </c>
      <c r="R987" s="34" t="s">
        <v>4170</v>
      </c>
      <c r="S987" s="34" t="s">
        <v>4170</v>
      </c>
      <c r="T987" s="34" t="s">
        <v>4170</v>
      </c>
      <c r="U987" s="34" t="s">
        <v>4170</v>
      </c>
      <c r="V987" s="34" t="s">
        <v>4170</v>
      </c>
      <c r="W987" s="34" t="s">
        <v>4170</v>
      </c>
      <c r="X987" s="34" t="s">
        <v>4170</v>
      </c>
      <c r="Y987" s="34" t="s">
        <v>4170</v>
      </c>
      <c r="Z987" s="34" t="s">
        <v>4170</v>
      </c>
      <c r="AB987" s="34" t="s">
        <v>3187</v>
      </c>
      <c r="AD987" s="34" t="s">
        <v>3232</v>
      </c>
      <c r="AG987" s="34" t="s">
        <v>3300</v>
      </c>
      <c r="AH987" s="34" t="s">
        <v>1044</v>
      </c>
      <c r="AI987" s="34" t="s">
        <v>1044</v>
      </c>
      <c r="AJ987" s="34" t="s">
        <v>1044</v>
      </c>
      <c r="AK987" s="34" t="s">
        <v>1044</v>
      </c>
      <c r="AM987" s="34" t="s">
        <v>1041</v>
      </c>
      <c r="AP987" s="34" t="s">
        <v>1041</v>
      </c>
      <c r="AY987" s="34" t="s">
        <v>3502</v>
      </c>
      <c r="BA987" s="34" t="s">
        <v>1044</v>
      </c>
      <c r="BB987" s="34" t="s">
        <v>3557</v>
      </c>
      <c r="BC987" s="34" t="s">
        <v>4170</v>
      </c>
      <c r="BD987" s="34" t="s">
        <v>4170</v>
      </c>
      <c r="BE987" s="34" t="s">
        <v>4170</v>
      </c>
      <c r="BF987" s="34" t="s">
        <v>4170</v>
      </c>
      <c r="BG987" s="34" t="s">
        <v>4170</v>
      </c>
      <c r="BH987" s="34" t="s">
        <v>4170</v>
      </c>
      <c r="BI987" s="34" t="s">
        <v>4881</v>
      </c>
      <c r="BJ987" s="34" t="s">
        <v>4170</v>
      </c>
      <c r="BR987" s="34" t="s">
        <v>1041</v>
      </c>
      <c r="BS987" s="34" t="s">
        <v>1044</v>
      </c>
      <c r="CR987" s="34" t="s">
        <v>3657</v>
      </c>
      <c r="CU987" s="34" t="s">
        <v>8681</v>
      </c>
      <c r="CV987" s="34" t="s">
        <v>7257</v>
      </c>
      <c r="CW987" s="34" t="s">
        <v>4226</v>
      </c>
      <c r="CX987" s="34" t="s">
        <v>4539</v>
      </c>
      <c r="CY987" s="34" t="s">
        <v>5452</v>
      </c>
      <c r="CZ987" s="34" t="s">
        <v>3302</v>
      </c>
      <c r="DA987" s="34" t="s">
        <v>3302</v>
      </c>
      <c r="DC987" s="34" t="s">
        <v>5096</v>
      </c>
    </row>
    <row r="988" spans="1:110">
      <c r="A988" s="34" t="s">
        <v>7258</v>
      </c>
      <c r="B988" s="34" t="s">
        <v>4881</v>
      </c>
      <c r="C988" s="34">
        <v>25</v>
      </c>
      <c r="D988" s="34" t="s">
        <v>440</v>
      </c>
      <c r="E988" s="34" t="s">
        <v>4881</v>
      </c>
      <c r="F988" s="34" t="s">
        <v>4170</v>
      </c>
      <c r="G988" s="34" t="s">
        <v>4881</v>
      </c>
      <c r="H988" s="34" t="s">
        <v>4170</v>
      </c>
      <c r="I988" s="34" t="s">
        <v>4170</v>
      </c>
      <c r="J988" s="34" t="s">
        <v>4170</v>
      </c>
      <c r="K988" s="34" t="s">
        <v>4170</v>
      </c>
      <c r="L988" s="34" t="s">
        <v>4881</v>
      </c>
      <c r="M988" s="34" t="s">
        <v>1041</v>
      </c>
      <c r="N988" s="34" t="s">
        <v>3155</v>
      </c>
      <c r="O988" s="34" t="s">
        <v>4881</v>
      </c>
      <c r="P988" s="34" t="s">
        <v>4170</v>
      </c>
      <c r="Q988" s="34" t="s">
        <v>4170</v>
      </c>
      <c r="R988" s="34" t="s">
        <v>4170</v>
      </c>
      <c r="S988" s="34" t="s">
        <v>4170</v>
      </c>
      <c r="T988" s="34" t="s">
        <v>4170</v>
      </c>
      <c r="U988" s="34" t="s">
        <v>4170</v>
      </c>
      <c r="V988" s="34" t="s">
        <v>4170</v>
      </c>
      <c r="W988" s="34" t="s">
        <v>4170</v>
      </c>
      <c r="X988" s="34" t="s">
        <v>4170</v>
      </c>
      <c r="Y988" s="34" t="s">
        <v>4170</v>
      </c>
      <c r="Z988" s="34" t="s">
        <v>4170</v>
      </c>
      <c r="AB988" s="34" t="s">
        <v>3187</v>
      </c>
      <c r="AD988" s="34" t="s">
        <v>3232</v>
      </c>
      <c r="AE988" s="34" t="s">
        <v>3253</v>
      </c>
      <c r="AG988" s="34" t="s">
        <v>3309</v>
      </c>
      <c r="AH988" s="34" t="s">
        <v>1044</v>
      </c>
      <c r="AI988" s="34" t="s">
        <v>1044</v>
      </c>
      <c r="AJ988" s="34" t="s">
        <v>1044</v>
      </c>
      <c r="AK988" s="34" t="s">
        <v>1044</v>
      </c>
      <c r="AM988" s="34" t="s">
        <v>1044</v>
      </c>
      <c r="AN988" s="34" t="s">
        <v>3335</v>
      </c>
      <c r="AP988" s="34" t="s">
        <v>1044</v>
      </c>
      <c r="AY988" s="34" t="s">
        <v>3487</v>
      </c>
      <c r="BA988" s="34" t="s">
        <v>1044</v>
      </c>
      <c r="BB988" s="34" t="s">
        <v>3557</v>
      </c>
      <c r="BC988" s="34" t="s">
        <v>4170</v>
      </c>
      <c r="BD988" s="34" t="s">
        <v>4170</v>
      </c>
      <c r="BE988" s="34" t="s">
        <v>4170</v>
      </c>
      <c r="BF988" s="34" t="s">
        <v>4170</v>
      </c>
      <c r="BG988" s="34" t="s">
        <v>4170</v>
      </c>
      <c r="BH988" s="34" t="s">
        <v>4170</v>
      </c>
      <c r="BI988" s="34" t="s">
        <v>4881</v>
      </c>
      <c r="BJ988" s="34" t="s">
        <v>4170</v>
      </c>
      <c r="BR988" s="34" t="s">
        <v>1044</v>
      </c>
      <c r="BS988" s="34" t="s">
        <v>1044</v>
      </c>
      <c r="CR988" s="34" t="s">
        <v>3657</v>
      </c>
      <c r="CU988" s="34" t="s">
        <v>8682</v>
      </c>
      <c r="CV988" s="34" t="s">
        <v>7259</v>
      </c>
      <c r="CW988" s="34" t="s">
        <v>4226</v>
      </c>
      <c r="CX988" s="34" t="s">
        <v>4539</v>
      </c>
      <c r="CY988" s="34" t="s">
        <v>5446</v>
      </c>
      <c r="CZ988" s="34" t="s">
        <v>4560</v>
      </c>
      <c r="DA988" s="34" t="s">
        <v>4560</v>
      </c>
      <c r="DC988" s="34" t="s">
        <v>5096</v>
      </c>
      <c r="DD988" s="34" t="s">
        <v>6186</v>
      </c>
      <c r="DF988" s="34" t="s">
        <v>5992</v>
      </c>
    </row>
    <row r="989" spans="1:110">
      <c r="A989" s="34" t="s">
        <v>7258</v>
      </c>
      <c r="B989" s="34" t="s">
        <v>4609</v>
      </c>
      <c r="C989" s="34">
        <v>3</v>
      </c>
      <c r="D989" s="34" t="s">
        <v>442</v>
      </c>
      <c r="E989" s="34" t="s">
        <v>4170</v>
      </c>
      <c r="F989" s="34" t="s">
        <v>4881</v>
      </c>
      <c r="G989" s="34" t="s">
        <v>4170</v>
      </c>
      <c r="H989" s="34" t="s">
        <v>4170</v>
      </c>
      <c r="I989" s="34" t="s">
        <v>4170</v>
      </c>
      <c r="J989" s="34" t="s">
        <v>4881</v>
      </c>
      <c r="K989" s="34" t="s">
        <v>4170</v>
      </c>
      <c r="L989" s="34" t="s">
        <v>4170</v>
      </c>
      <c r="N989" s="34" t="s">
        <v>3155</v>
      </c>
      <c r="O989" s="34" t="s">
        <v>4881</v>
      </c>
      <c r="P989" s="34" t="s">
        <v>4170</v>
      </c>
      <c r="Q989" s="34" t="s">
        <v>4170</v>
      </c>
      <c r="R989" s="34" t="s">
        <v>4170</v>
      </c>
      <c r="S989" s="34" t="s">
        <v>4170</v>
      </c>
      <c r="T989" s="34" t="s">
        <v>4170</v>
      </c>
      <c r="U989" s="34" t="s">
        <v>4170</v>
      </c>
      <c r="V989" s="34" t="s">
        <v>4170</v>
      </c>
      <c r="W989" s="34" t="s">
        <v>4170</v>
      </c>
      <c r="X989" s="34" t="s">
        <v>4170</v>
      </c>
      <c r="Y989" s="34" t="s">
        <v>4170</v>
      </c>
      <c r="Z989" s="34" t="s">
        <v>4170</v>
      </c>
      <c r="AB989" s="34" t="s">
        <v>3187</v>
      </c>
      <c r="AE989" s="34" t="s">
        <v>3253</v>
      </c>
      <c r="BR989" s="34" t="s">
        <v>1044</v>
      </c>
      <c r="BS989" s="34" t="s">
        <v>1044</v>
      </c>
      <c r="CR989" s="34" t="s">
        <v>3657</v>
      </c>
      <c r="CU989" s="34" t="s">
        <v>8683</v>
      </c>
      <c r="CV989" s="34" t="s">
        <v>7259</v>
      </c>
      <c r="CW989" s="34" t="s">
        <v>4226</v>
      </c>
      <c r="CX989" s="34" t="s">
        <v>4608</v>
      </c>
      <c r="CY989" s="34" t="s">
        <v>5450</v>
      </c>
      <c r="DE989" s="34" t="s">
        <v>4650</v>
      </c>
      <c r="DF989" s="34" t="s">
        <v>5992</v>
      </c>
    </row>
    <row r="990" spans="1:110">
      <c r="A990" s="34" t="s">
        <v>7258</v>
      </c>
      <c r="B990" s="34" t="s">
        <v>4848</v>
      </c>
      <c r="C990" s="34">
        <v>26</v>
      </c>
      <c r="D990" s="34" t="s">
        <v>442</v>
      </c>
      <c r="E990" s="34" t="s">
        <v>4170</v>
      </c>
      <c r="F990" s="34" t="s">
        <v>4881</v>
      </c>
      <c r="G990" s="34" t="s">
        <v>4170</v>
      </c>
      <c r="H990" s="34" t="s">
        <v>4881</v>
      </c>
      <c r="I990" s="34" t="s">
        <v>4170</v>
      </c>
      <c r="J990" s="34" t="s">
        <v>4170</v>
      </c>
      <c r="K990" s="34" t="s">
        <v>4170</v>
      </c>
      <c r="L990" s="34" t="s">
        <v>4170</v>
      </c>
      <c r="M990" s="34" t="s">
        <v>1041</v>
      </c>
      <c r="N990" s="34" t="s">
        <v>3155</v>
      </c>
      <c r="O990" s="34" t="s">
        <v>4881</v>
      </c>
      <c r="P990" s="34" t="s">
        <v>4170</v>
      </c>
      <c r="Q990" s="34" t="s">
        <v>4170</v>
      </c>
      <c r="R990" s="34" t="s">
        <v>4170</v>
      </c>
      <c r="S990" s="34" t="s">
        <v>4170</v>
      </c>
      <c r="T990" s="34" t="s">
        <v>4170</v>
      </c>
      <c r="U990" s="34" t="s">
        <v>4170</v>
      </c>
      <c r="V990" s="34" t="s">
        <v>4170</v>
      </c>
      <c r="W990" s="34" t="s">
        <v>4170</v>
      </c>
      <c r="X990" s="34" t="s">
        <v>4170</v>
      </c>
      <c r="Y990" s="34" t="s">
        <v>4170</v>
      </c>
      <c r="Z990" s="34" t="s">
        <v>4170</v>
      </c>
      <c r="AB990" s="34" t="s">
        <v>3187</v>
      </c>
      <c r="AD990" s="34" t="s">
        <v>3235</v>
      </c>
      <c r="AE990" s="34" t="s">
        <v>3253</v>
      </c>
      <c r="AG990" s="34" t="s">
        <v>3291</v>
      </c>
      <c r="AH990" s="34" t="s">
        <v>1041</v>
      </c>
      <c r="AI990" s="34" t="s">
        <v>1044</v>
      </c>
      <c r="AJ990" s="34" t="s">
        <v>1044</v>
      </c>
      <c r="AQ990" s="34" t="s">
        <v>3375</v>
      </c>
      <c r="AS990" s="34" t="s">
        <v>3409</v>
      </c>
      <c r="AU990" s="34" t="s">
        <v>3432</v>
      </c>
      <c r="AV990" s="34" t="s">
        <v>154</v>
      </c>
      <c r="AW990" s="34" t="s">
        <v>3452</v>
      </c>
      <c r="AX990" s="34" t="s">
        <v>3476</v>
      </c>
      <c r="AY990" s="34" t="s">
        <v>3487</v>
      </c>
      <c r="BB990" s="34" t="s">
        <v>3557</v>
      </c>
      <c r="BC990" s="34" t="s">
        <v>4170</v>
      </c>
      <c r="BD990" s="34" t="s">
        <v>4170</v>
      </c>
      <c r="BE990" s="34" t="s">
        <v>4170</v>
      </c>
      <c r="BF990" s="34" t="s">
        <v>4170</v>
      </c>
      <c r="BG990" s="34" t="s">
        <v>4170</v>
      </c>
      <c r="BH990" s="34" t="s">
        <v>4170</v>
      </c>
      <c r="BI990" s="34" t="s">
        <v>4881</v>
      </c>
      <c r="BJ990" s="34" t="s">
        <v>4170</v>
      </c>
      <c r="BR990" s="34" t="s">
        <v>1044</v>
      </c>
      <c r="BS990" s="34" t="s">
        <v>1044</v>
      </c>
      <c r="CR990" s="34" t="s">
        <v>3654</v>
      </c>
      <c r="CU990" s="34" t="s">
        <v>8684</v>
      </c>
      <c r="CV990" s="34" t="s">
        <v>7259</v>
      </c>
      <c r="CW990" s="34" t="s">
        <v>4226</v>
      </c>
      <c r="CX990" s="34" t="s">
        <v>4539</v>
      </c>
      <c r="CY990" s="34" t="s">
        <v>5452</v>
      </c>
      <c r="DA990" s="34" t="s">
        <v>4556</v>
      </c>
      <c r="DC990" s="34" t="s">
        <v>5096</v>
      </c>
      <c r="DD990" s="34" t="s">
        <v>6185</v>
      </c>
      <c r="DF990" s="34" t="s">
        <v>5992</v>
      </c>
    </row>
    <row r="991" spans="1:110">
      <c r="A991" s="34" t="s">
        <v>7260</v>
      </c>
      <c r="B991" s="34" t="s">
        <v>4881</v>
      </c>
      <c r="C991" s="34">
        <v>27</v>
      </c>
      <c r="D991" s="34" t="s">
        <v>440</v>
      </c>
      <c r="E991" s="34" t="s">
        <v>4881</v>
      </c>
      <c r="F991" s="34" t="s">
        <v>4170</v>
      </c>
      <c r="G991" s="34" t="s">
        <v>4881</v>
      </c>
      <c r="H991" s="34" t="s">
        <v>4170</v>
      </c>
      <c r="I991" s="34" t="s">
        <v>4170</v>
      </c>
      <c r="J991" s="34" t="s">
        <v>4170</v>
      </c>
      <c r="K991" s="34" t="s">
        <v>4170</v>
      </c>
      <c r="L991" s="34" t="s">
        <v>4881</v>
      </c>
      <c r="M991" s="34" t="s">
        <v>1041</v>
      </c>
      <c r="N991" s="34" t="s">
        <v>3155</v>
      </c>
      <c r="O991" s="34" t="s">
        <v>4881</v>
      </c>
      <c r="P991" s="34" t="s">
        <v>4170</v>
      </c>
      <c r="Q991" s="34" t="s">
        <v>4170</v>
      </c>
      <c r="R991" s="34" t="s">
        <v>4170</v>
      </c>
      <c r="S991" s="34" t="s">
        <v>4170</v>
      </c>
      <c r="T991" s="34" t="s">
        <v>4170</v>
      </c>
      <c r="U991" s="34" t="s">
        <v>4170</v>
      </c>
      <c r="V991" s="34" t="s">
        <v>4170</v>
      </c>
      <c r="W991" s="34" t="s">
        <v>4170</v>
      </c>
      <c r="X991" s="34" t="s">
        <v>4170</v>
      </c>
      <c r="Y991" s="34" t="s">
        <v>4170</v>
      </c>
      <c r="Z991" s="34" t="s">
        <v>4170</v>
      </c>
      <c r="AB991" s="34" t="s">
        <v>3187</v>
      </c>
      <c r="AD991" s="34" t="s">
        <v>3238</v>
      </c>
      <c r="AE991" s="34" t="s">
        <v>3253</v>
      </c>
      <c r="AG991" s="34" t="s">
        <v>3309</v>
      </c>
      <c r="AH991" s="34" t="s">
        <v>1044</v>
      </c>
      <c r="AI991" s="34" t="s">
        <v>1044</v>
      </c>
      <c r="AJ991" s="34" t="s">
        <v>1044</v>
      </c>
      <c r="AK991" s="34" t="s">
        <v>1044</v>
      </c>
      <c r="AM991" s="34" t="s">
        <v>1044</v>
      </c>
      <c r="AN991" s="34" t="s">
        <v>3350</v>
      </c>
      <c r="AP991" s="34" t="s">
        <v>1044</v>
      </c>
      <c r="AY991" s="34" t="s">
        <v>3487</v>
      </c>
      <c r="BA991" s="34" t="s">
        <v>1044</v>
      </c>
      <c r="BB991" s="34" t="s">
        <v>3557</v>
      </c>
      <c r="BC991" s="34" t="s">
        <v>4170</v>
      </c>
      <c r="BD991" s="34" t="s">
        <v>4170</v>
      </c>
      <c r="BE991" s="34" t="s">
        <v>4170</v>
      </c>
      <c r="BF991" s="34" t="s">
        <v>4170</v>
      </c>
      <c r="BG991" s="34" t="s">
        <v>4170</v>
      </c>
      <c r="BH991" s="34" t="s">
        <v>4170</v>
      </c>
      <c r="BI991" s="34" t="s">
        <v>4881</v>
      </c>
      <c r="BJ991" s="34" t="s">
        <v>4170</v>
      </c>
      <c r="BR991" s="34" t="s">
        <v>1044</v>
      </c>
      <c r="BS991" s="34" t="s">
        <v>1044</v>
      </c>
      <c r="CR991" s="34" t="s">
        <v>3657</v>
      </c>
      <c r="CU991" s="34" t="s">
        <v>8685</v>
      </c>
      <c r="CV991" s="34" t="s">
        <v>7262</v>
      </c>
      <c r="CW991" s="34" t="s">
        <v>4226</v>
      </c>
      <c r="CX991" s="34" t="s">
        <v>4539</v>
      </c>
      <c r="CY991" s="34" t="s">
        <v>5446</v>
      </c>
      <c r="CZ991" s="34" t="s">
        <v>4560</v>
      </c>
      <c r="DA991" s="34" t="s">
        <v>4560</v>
      </c>
      <c r="DC991" s="34" t="s">
        <v>5096</v>
      </c>
      <c r="DD991" s="34" t="s">
        <v>6186</v>
      </c>
      <c r="DF991" s="34" t="s">
        <v>5993</v>
      </c>
    </row>
    <row r="992" spans="1:110">
      <c r="A992" s="34" t="s">
        <v>7260</v>
      </c>
      <c r="B992" s="34" t="s">
        <v>4609</v>
      </c>
      <c r="C992" s="34">
        <v>6</v>
      </c>
      <c r="D992" s="34" t="s">
        <v>440</v>
      </c>
      <c r="E992" s="34" t="s">
        <v>4881</v>
      </c>
      <c r="F992" s="34" t="s">
        <v>4170</v>
      </c>
      <c r="G992" s="34" t="s">
        <v>4170</v>
      </c>
      <c r="H992" s="34" t="s">
        <v>4170</v>
      </c>
      <c r="I992" s="34" t="s">
        <v>4881</v>
      </c>
      <c r="J992" s="34" t="s">
        <v>4170</v>
      </c>
      <c r="K992" s="34" t="s">
        <v>4170</v>
      </c>
      <c r="L992" s="34" t="s">
        <v>4170</v>
      </c>
      <c r="N992" s="34" t="s">
        <v>3155</v>
      </c>
      <c r="O992" s="34" t="s">
        <v>4881</v>
      </c>
      <c r="P992" s="34" t="s">
        <v>4170</v>
      </c>
      <c r="Q992" s="34" t="s">
        <v>4170</v>
      </c>
      <c r="R992" s="34" t="s">
        <v>4170</v>
      </c>
      <c r="S992" s="34" t="s">
        <v>4170</v>
      </c>
      <c r="T992" s="34" t="s">
        <v>4170</v>
      </c>
      <c r="U992" s="34" t="s">
        <v>4170</v>
      </c>
      <c r="V992" s="34" t="s">
        <v>4170</v>
      </c>
      <c r="W992" s="34" t="s">
        <v>4170</v>
      </c>
      <c r="X992" s="34" t="s">
        <v>4170</v>
      </c>
      <c r="Y992" s="34" t="s">
        <v>4170</v>
      </c>
      <c r="Z992" s="34" t="s">
        <v>4170</v>
      </c>
      <c r="AB992" s="34" t="s">
        <v>3187</v>
      </c>
      <c r="AE992" s="34" t="s">
        <v>3256</v>
      </c>
      <c r="BB992" s="34" t="s">
        <v>3557</v>
      </c>
      <c r="BC992" s="34" t="s">
        <v>4170</v>
      </c>
      <c r="BD992" s="34" t="s">
        <v>4170</v>
      </c>
      <c r="BE992" s="34" t="s">
        <v>4170</v>
      </c>
      <c r="BF992" s="34" t="s">
        <v>4170</v>
      </c>
      <c r="BG992" s="34" t="s">
        <v>4170</v>
      </c>
      <c r="BH992" s="34" t="s">
        <v>4170</v>
      </c>
      <c r="BI992" s="34" t="s">
        <v>4881</v>
      </c>
      <c r="BJ992" s="34" t="s">
        <v>4170</v>
      </c>
      <c r="BR992" s="34" t="s">
        <v>1044</v>
      </c>
      <c r="BS992" s="34" t="s">
        <v>1044</v>
      </c>
      <c r="CR992" s="34" t="s">
        <v>3657</v>
      </c>
      <c r="CU992" s="34" t="s">
        <v>8686</v>
      </c>
      <c r="CV992" s="34" t="s">
        <v>7262</v>
      </c>
      <c r="CW992" s="34" t="s">
        <v>4226</v>
      </c>
      <c r="CX992" s="34" t="s">
        <v>4619</v>
      </c>
      <c r="CY992" s="34" t="s">
        <v>5448</v>
      </c>
      <c r="DC992" s="34" t="s">
        <v>5096</v>
      </c>
      <c r="DE992" s="34" t="s">
        <v>4649</v>
      </c>
      <c r="DF992" s="34" t="s">
        <v>5993</v>
      </c>
    </row>
    <row r="993" spans="1:110">
      <c r="A993" s="34" t="s">
        <v>7260</v>
      </c>
      <c r="B993" s="34" t="s">
        <v>4848</v>
      </c>
      <c r="C993" s="34">
        <v>10</v>
      </c>
      <c r="D993" s="34" t="s">
        <v>442</v>
      </c>
      <c r="E993" s="34" t="s">
        <v>4170</v>
      </c>
      <c r="F993" s="34" t="s">
        <v>4881</v>
      </c>
      <c r="G993" s="34" t="s">
        <v>4170</v>
      </c>
      <c r="H993" s="34" t="s">
        <v>4170</v>
      </c>
      <c r="I993" s="34" t="s">
        <v>4170</v>
      </c>
      <c r="J993" s="34" t="s">
        <v>4881</v>
      </c>
      <c r="K993" s="34" t="s">
        <v>4170</v>
      </c>
      <c r="L993" s="34" t="s">
        <v>4170</v>
      </c>
      <c r="N993" s="34" t="s">
        <v>3155</v>
      </c>
      <c r="O993" s="34" t="s">
        <v>4881</v>
      </c>
      <c r="P993" s="34" t="s">
        <v>4170</v>
      </c>
      <c r="Q993" s="34" t="s">
        <v>4170</v>
      </c>
      <c r="R993" s="34" t="s">
        <v>4170</v>
      </c>
      <c r="S993" s="34" t="s">
        <v>4170</v>
      </c>
      <c r="T993" s="34" t="s">
        <v>4170</v>
      </c>
      <c r="U993" s="34" t="s">
        <v>4170</v>
      </c>
      <c r="V993" s="34" t="s">
        <v>4170</v>
      </c>
      <c r="W993" s="34" t="s">
        <v>4170</v>
      </c>
      <c r="X993" s="34" t="s">
        <v>4170</v>
      </c>
      <c r="Y993" s="34" t="s">
        <v>4170</v>
      </c>
      <c r="Z993" s="34" t="s">
        <v>4170</v>
      </c>
      <c r="AB993" s="34" t="s">
        <v>3187</v>
      </c>
      <c r="AE993" s="34" t="s">
        <v>3259</v>
      </c>
      <c r="BB993" s="34" t="s">
        <v>3557</v>
      </c>
      <c r="BC993" s="34" t="s">
        <v>4170</v>
      </c>
      <c r="BD993" s="34" t="s">
        <v>4170</v>
      </c>
      <c r="BE993" s="34" t="s">
        <v>4170</v>
      </c>
      <c r="BF993" s="34" t="s">
        <v>4170</v>
      </c>
      <c r="BG993" s="34" t="s">
        <v>4170</v>
      </c>
      <c r="BH993" s="34" t="s">
        <v>4170</v>
      </c>
      <c r="BI993" s="34" t="s">
        <v>4881</v>
      </c>
      <c r="BJ993" s="34" t="s">
        <v>4170</v>
      </c>
      <c r="BR993" s="34" t="s">
        <v>1044</v>
      </c>
      <c r="BS993" s="34" t="s">
        <v>1044</v>
      </c>
      <c r="CR993" s="34" t="s">
        <v>3657</v>
      </c>
      <c r="CU993" s="34" t="s">
        <v>8687</v>
      </c>
      <c r="CV993" s="34" t="s">
        <v>7262</v>
      </c>
      <c r="CW993" s="34" t="s">
        <v>4226</v>
      </c>
      <c r="CX993" s="34" t="s">
        <v>4619</v>
      </c>
      <c r="CY993" s="34" t="s">
        <v>5454</v>
      </c>
      <c r="DC993" s="34" t="s">
        <v>5096</v>
      </c>
      <c r="DE993" s="34" t="s">
        <v>4649</v>
      </c>
      <c r="DF993" s="34" t="s">
        <v>5993</v>
      </c>
    </row>
    <row r="994" spans="1:110">
      <c r="A994" s="34" t="s">
        <v>7263</v>
      </c>
      <c r="B994" s="34" t="s">
        <v>4881</v>
      </c>
      <c r="C994" s="34">
        <v>30</v>
      </c>
      <c r="D994" s="34" t="s">
        <v>442</v>
      </c>
      <c r="E994" s="34" t="s">
        <v>4170</v>
      </c>
      <c r="F994" s="34" t="s">
        <v>4881</v>
      </c>
      <c r="G994" s="34" t="s">
        <v>4170</v>
      </c>
      <c r="H994" s="34" t="s">
        <v>4881</v>
      </c>
      <c r="I994" s="34" t="s">
        <v>4170</v>
      </c>
      <c r="J994" s="34" t="s">
        <v>4170</v>
      </c>
      <c r="K994" s="34" t="s">
        <v>4170</v>
      </c>
      <c r="L994" s="34" t="s">
        <v>4170</v>
      </c>
      <c r="M994" s="34" t="s">
        <v>1041</v>
      </c>
      <c r="N994" s="34" t="s">
        <v>3155</v>
      </c>
      <c r="O994" s="34" t="s">
        <v>4881</v>
      </c>
      <c r="P994" s="34" t="s">
        <v>4170</v>
      </c>
      <c r="Q994" s="34" t="s">
        <v>4170</v>
      </c>
      <c r="R994" s="34" t="s">
        <v>4170</v>
      </c>
      <c r="S994" s="34" t="s">
        <v>4170</v>
      </c>
      <c r="T994" s="34" t="s">
        <v>4170</v>
      </c>
      <c r="U994" s="34" t="s">
        <v>4170</v>
      </c>
      <c r="V994" s="34" t="s">
        <v>4170</v>
      </c>
      <c r="W994" s="34" t="s">
        <v>4170</v>
      </c>
      <c r="X994" s="34" t="s">
        <v>4170</v>
      </c>
      <c r="Y994" s="34" t="s">
        <v>4170</v>
      </c>
      <c r="Z994" s="34" t="s">
        <v>4170</v>
      </c>
      <c r="AB994" s="34" t="s">
        <v>3187</v>
      </c>
      <c r="AD994" s="34" t="s">
        <v>3247</v>
      </c>
      <c r="AG994" s="34" t="s">
        <v>3291</v>
      </c>
      <c r="AH994" s="34" t="s">
        <v>1041</v>
      </c>
      <c r="AI994" s="34" t="s">
        <v>1044</v>
      </c>
      <c r="AJ994" s="34" t="s">
        <v>1044</v>
      </c>
      <c r="AQ994" s="34" t="s">
        <v>3396</v>
      </c>
      <c r="AS994" s="34" t="s">
        <v>3409</v>
      </c>
      <c r="AU994" s="34" t="s">
        <v>3432</v>
      </c>
      <c r="AV994" s="34" t="s">
        <v>154</v>
      </c>
      <c r="AW994" s="34" t="s">
        <v>3464</v>
      </c>
      <c r="AX994" s="34" t="s">
        <v>3476</v>
      </c>
      <c r="AY994" s="34" t="s">
        <v>3487</v>
      </c>
      <c r="BB994" s="34" t="s">
        <v>3557</v>
      </c>
      <c r="BC994" s="34" t="s">
        <v>4170</v>
      </c>
      <c r="BD994" s="34" t="s">
        <v>4170</v>
      </c>
      <c r="BE994" s="34" t="s">
        <v>4170</v>
      </c>
      <c r="BF994" s="34" t="s">
        <v>4170</v>
      </c>
      <c r="BG994" s="34" t="s">
        <v>4170</v>
      </c>
      <c r="BH994" s="34" t="s">
        <v>4170</v>
      </c>
      <c r="BI994" s="34" t="s">
        <v>4881</v>
      </c>
      <c r="BJ994" s="34" t="s">
        <v>4170</v>
      </c>
      <c r="BR994" s="34" t="s">
        <v>1044</v>
      </c>
      <c r="BS994" s="34" t="s">
        <v>1044</v>
      </c>
      <c r="CR994" s="34" t="s">
        <v>3657</v>
      </c>
      <c r="CU994" s="34" t="s">
        <v>8688</v>
      </c>
      <c r="CV994" s="34" t="s">
        <v>7264</v>
      </c>
      <c r="CW994" s="34" t="s">
        <v>4226</v>
      </c>
      <c r="CX994" s="34" t="s">
        <v>4539</v>
      </c>
      <c r="CY994" s="34" t="s">
        <v>5452</v>
      </c>
      <c r="CZ994" s="34" t="s">
        <v>4556</v>
      </c>
      <c r="DA994" s="34" t="s">
        <v>4556</v>
      </c>
      <c r="DC994" s="34" t="s">
        <v>5096</v>
      </c>
    </row>
    <row r="995" spans="1:110">
      <c r="A995" s="34" t="s">
        <v>7263</v>
      </c>
      <c r="B995" s="34" t="s">
        <v>4609</v>
      </c>
      <c r="C995" s="34">
        <v>26</v>
      </c>
      <c r="D995" s="34" t="s">
        <v>440</v>
      </c>
      <c r="E995" s="34" t="s">
        <v>4881</v>
      </c>
      <c r="F995" s="34" t="s">
        <v>4170</v>
      </c>
      <c r="G995" s="34" t="s">
        <v>4881</v>
      </c>
      <c r="H995" s="34" t="s">
        <v>4170</v>
      </c>
      <c r="I995" s="34" t="s">
        <v>4170</v>
      </c>
      <c r="J995" s="34" t="s">
        <v>4170</v>
      </c>
      <c r="K995" s="34" t="s">
        <v>4170</v>
      </c>
      <c r="L995" s="34" t="s">
        <v>4881</v>
      </c>
      <c r="M995" s="34" t="s">
        <v>1041</v>
      </c>
      <c r="N995" s="34" t="s">
        <v>3155</v>
      </c>
      <c r="O995" s="34" t="s">
        <v>4881</v>
      </c>
      <c r="P995" s="34" t="s">
        <v>4170</v>
      </c>
      <c r="Q995" s="34" t="s">
        <v>4170</v>
      </c>
      <c r="R995" s="34" t="s">
        <v>4170</v>
      </c>
      <c r="S995" s="34" t="s">
        <v>4170</v>
      </c>
      <c r="T995" s="34" t="s">
        <v>4170</v>
      </c>
      <c r="U995" s="34" t="s">
        <v>4170</v>
      </c>
      <c r="V995" s="34" t="s">
        <v>4170</v>
      </c>
      <c r="W995" s="34" t="s">
        <v>4170</v>
      </c>
      <c r="X995" s="34" t="s">
        <v>4170</v>
      </c>
      <c r="Y995" s="34" t="s">
        <v>4170</v>
      </c>
      <c r="Z995" s="34" t="s">
        <v>4170</v>
      </c>
      <c r="AB995" s="34" t="s">
        <v>3187</v>
      </c>
      <c r="AD995" s="34" t="s">
        <v>3238</v>
      </c>
      <c r="AE995" s="34" t="s">
        <v>3253</v>
      </c>
      <c r="AG995" s="34" t="s">
        <v>3309</v>
      </c>
      <c r="AH995" s="34" t="s">
        <v>1044</v>
      </c>
      <c r="AI995" s="34" t="s">
        <v>1044</v>
      </c>
      <c r="AJ995" s="34" t="s">
        <v>1044</v>
      </c>
      <c r="AK995" s="34" t="s">
        <v>1044</v>
      </c>
      <c r="AM995" s="34" t="s">
        <v>1044</v>
      </c>
      <c r="AN995" s="34" t="s">
        <v>3350</v>
      </c>
      <c r="AP995" s="34" t="s">
        <v>1044</v>
      </c>
      <c r="AY995" s="34" t="s">
        <v>3487</v>
      </c>
      <c r="BA995" s="34" t="s">
        <v>1044</v>
      </c>
      <c r="BB995" s="34" t="s">
        <v>3557</v>
      </c>
      <c r="BC995" s="34" t="s">
        <v>4170</v>
      </c>
      <c r="BD995" s="34" t="s">
        <v>4170</v>
      </c>
      <c r="BE995" s="34" t="s">
        <v>4170</v>
      </c>
      <c r="BF995" s="34" t="s">
        <v>4170</v>
      </c>
      <c r="BG995" s="34" t="s">
        <v>4170</v>
      </c>
      <c r="BH995" s="34" t="s">
        <v>4170</v>
      </c>
      <c r="BI995" s="34" t="s">
        <v>4881</v>
      </c>
      <c r="BJ995" s="34" t="s">
        <v>4170</v>
      </c>
      <c r="BR995" s="34" t="s">
        <v>1044</v>
      </c>
      <c r="BS995" s="34" t="s">
        <v>1044</v>
      </c>
      <c r="CR995" s="34" t="s">
        <v>3657</v>
      </c>
      <c r="CU995" s="34" t="s">
        <v>8689</v>
      </c>
      <c r="CV995" s="34" t="s">
        <v>7264</v>
      </c>
      <c r="CW995" s="34" t="s">
        <v>4226</v>
      </c>
      <c r="CX995" s="34" t="s">
        <v>4539</v>
      </c>
      <c r="CY995" s="34" t="s">
        <v>5446</v>
      </c>
      <c r="DA995" s="34" t="s">
        <v>4560</v>
      </c>
      <c r="DC995" s="34" t="s">
        <v>5096</v>
      </c>
      <c r="DD995" s="34" t="s">
        <v>6186</v>
      </c>
    </row>
    <row r="996" spans="1:110">
      <c r="A996" s="34" t="s">
        <v>7265</v>
      </c>
      <c r="B996" s="34" t="s">
        <v>4881</v>
      </c>
      <c r="C996" s="34">
        <v>29</v>
      </c>
      <c r="D996" s="34" t="s">
        <v>442</v>
      </c>
      <c r="E996" s="34" t="s">
        <v>4170</v>
      </c>
      <c r="F996" s="34" t="s">
        <v>4881</v>
      </c>
      <c r="G996" s="34" t="s">
        <v>4170</v>
      </c>
      <c r="H996" s="34" t="s">
        <v>4881</v>
      </c>
      <c r="I996" s="34" t="s">
        <v>4170</v>
      </c>
      <c r="J996" s="34" t="s">
        <v>4170</v>
      </c>
      <c r="K996" s="34" t="s">
        <v>4170</v>
      </c>
      <c r="L996" s="34" t="s">
        <v>4170</v>
      </c>
      <c r="M996" s="34" t="s">
        <v>1041</v>
      </c>
      <c r="N996" s="34" t="s">
        <v>3155</v>
      </c>
      <c r="O996" s="34" t="s">
        <v>4881</v>
      </c>
      <c r="P996" s="34" t="s">
        <v>4170</v>
      </c>
      <c r="Q996" s="34" t="s">
        <v>4170</v>
      </c>
      <c r="R996" s="34" t="s">
        <v>4170</v>
      </c>
      <c r="S996" s="34" t="s">
        <v>4170</v>
      </c>
      <c r="T996" s="34" t="s">
        <v>4170</v>
      </c>
      <c r="U996" s="34" t="s">
        <v>4170</v>
      </c>
      <c r="V996" s="34" t="s">
        <v>4170</v>
      </c>
      <c r="W996" s="34" t="s">
        <v>4170</v>
      </c>
      <c r="X996" s="34" t="s">
        <v>4170</v>
      </c>
      <c r="Y996" s="34" t="s">
        <v>4170</v>
      </c>
      <c r="Z996" s="34" t="s">
        <v>4170</v>
      </c>
      <c r="AB996" s="34" t="s">
        <v>3187</v>
      </c>
      <c r="AD996" s="34" t="s">
        <v>3247</v>
      </c>
      <c r="AE996" s="34" t="s">
        <v>3253</v>
      </c>
      <c r="AG996" s="34" t="s">
        <v>3288</v>
      </c>
      <c r="AH996" s="34" t="s">
        <v>1044</v>
      </c>
      <c r="AI996" s="34" t="s">
        <v>1041</v>
      </c>
      <c r="AJ996" s="34" t="s">
        <v>1044</v>
      </c>
      <c r="AQ996" s="34" t="s">
        <v>3384</v>
      </c>
      <c r="AS996" s="34" t="s">
        <v>3409</v>
      </c>
      <c r="AU996" s="34" t="s">
        <v>3435</v>
      </c>
      <c r="AV996" s="34" t="s">
        <v>154</v>
      </c>
      <c r="AW996" s="34" t="s">
        <v>3452</v>
      </c>
      <c r="AX996" s="34" t="s">
        <v>3476</v>
      </c>
      <c r="AY996" s="34" t="s">
        <v>3253</v>
      </c>
      <c r="BB996" s="34" t="s">
        <v>3557</v>
      </c>
      <c r="BC996" s="34" t="s">
        <v>4170</v>
      </c>
      <c r="BD996" s="34" t="s">
        <v>4170</v>
      </c>
      <c r="BE996" s="34" t="s">
        <v>4170</v>
      </c>
      <c r="BF996" s="34" t="s">
        <v>4170</v>
      </c>
      <c r="BG996" s="34" t="s">
        <v>4170</v>
      </c>
      <c r="BH996" s="34" t="s">
        <v>4170</v>
      </c>
      <c r="BI996" s="34" t="s">
        <v>4881</v>
      </c>
      <c r="BJ996" s="34" t="s">
        <v>4170</v>
      </c>
      <c r="BR996" s="34" t="s">
        <v>1044</v>
      </c>
      <c r="BS996" s="34" t="s">
        <v>1044</v>
      </c>
      <c r="CR996" s="34" t="s">
        <v>3657</v>
      </c>
      <c r="CU996" s="34" t="s">
        <v>8690</v>
      </c>
      <c r="CV996" s="34" t="s">
        <v>7266</v>
      </c>
      <c r="CW996" s="34" t="s">
        <v>4226</v>
      </c>
      <c r="CX996" s="34" t="s">
        <v>4539</v>
      </c>
      <c r="CY996" s="34" t="s">
        <v>5452</v>
      </c>
      <c r="CZ996" s="34" t="s">
        <v>4556</v>
      </c>
      <c r="DA996" s="34" t="s">
        <v>4556</v>
      </c>
      <c r="DC996" s="34" t="s">
        <v>5096</v>
      </c>
      <c r="DD996" s="34" t="s">
        <v>6185</v>
      </c>
    </row>
    <row r="997" spans="1:110">
      <c r="A997" s="34" t="s">
        <v>7267</v>
      </c>
      <c r="B997" s="34" t="s">
        <v>4881</v>
      </c>
      <c r="C997" s="34">
        <v>25</v>
      </c>
      <c r="D997" s="34" t="s">
        <v>440</v>
      </c>
      <c r="E997" s="34" t="s">
        <v>4881</v>
      </c>
      <c r="F997" s="34" t="s">
        <v>4170</v>
      </c>
      <c r="G997" s="34" t="s">
        <v>4881</v>
      </c>
      <c r="H997" s="34" t="s">
        <v>4170</v>
      </c>
      <c r="I997" s="34" t="s">
        <v>4170</v>
      </c>
      <c r="J997" s="34" t="s">
        <v>4170</v>
      </c>
      <c r="K997" s="34" t="s">
        <v>4170</v>
      </c>
      <c r="L997" s="34" t="s">
        <v>4881</v>
      </c>
      <c r="M997" s="34" t="s">
        <v>1041</v>
      </c>
      <c r="N997" s="34" t="s">
        <v>3155</v>
      </c>
      <c r="O997" s="34" t="s">
        <v>4881</v>
      </c>
      <c r="P997" s="34" t="s">
        <v>4170</v>
      </c>
      <c r="Q997" s="34" t="s">
        <v>4170</v>
      </c>
      <c r="R997" s="34" t="s">
        <v>4170</v>
      </c>
      <c r="S997" s="34" t="s">
        <v>4170</v>
      </c>
      <c r="T997" s="34" t="s">
        <v>4170</v>
      </c>
      <c r="U997" s="34" t="s">
        <v>4170</v>
      </c>
      <c r="V997" s="34" t="s">
        <v>4170</v>
      </c>
      <c r="W997" s="34" t="s">
        <v>4170</v>
      </c>
      <c r="X997" s="34" t="s">
        <v>4170</v>
      </c>
      <c r="Y997" s="34" t="s">
        <v>4170</v>
      </c>
      <c r="Z997" s="34" t="s">
        <v>4170</v>
      </c>
      <c r="AB997" s="34" t="s">
        <v>3187</v>
      </c>
      <c r="AD997" s="34" t="s">
        <v>3241</v>
      </c>
      <c r="AE997" s="34" t="s">
        <v>3253</v>
      </c>
      <c r="AG997" s="34" t="s">
        <v>3291</v>
      </c>
      <c r="AH997" s="34" t="s">
        <v>1041</v>
      </c>
      <c r="AI997" s="34" t="s">
        <v>1044</v>
      </c>
      <c r="AJ997" s="34" t="s">
        <v>1044</v>
      </c>
      <c r="AQ997" s="34" t="s">
        <v>3396</v>
      </c>
      <c r="AS997" s="34" t="s">
        <v>3409</v>
      </c>
      <c r="AU997" s="34" t="s">
        <v>3438</v>
      </c>
      <c r="AV997" s="34" t="s">
        <v>3449</v>
      </c>
      <c r="AW997" s="34" t="s">
        <v>3464</v>
      </c>
      <c r="AX997" s="34" t="s">
        <v>3476</v>
      </c>
      <c r="AY997" s="34" t="s">
        <v>3487</v>
      </c>
      <c r="BB997" s="34" t="s">
        <v>3557</v>
      </c>
      <c r="BC997" s="34" t="s">
        <v>4170</v>
      </c>
      <c r="BD997" s="34" t="s">
        <v>4170</v>
      </c>
      <c r="BE997" s="34" t="s">
        <v>4170</v>
      </c>
      <c r="BF997" s="34" t="s">
        <v>4170</v>
      </c>
      <c r="BG997" s="34" t="s">
        <v>4170</v>
      </c>
      <c r="BH997" s="34" t="s">
        <v>4170</v>
      </c>
      <c r="BI997" s="34" t="s">
        <v>4881</v>
      </c>
      <c r="BJ997" s="34" t="s">
        <v>4170</v>
      </c>
      <c r="BR997" s="34" t="s">
        <v>1044</v>
      </c>
      <c r="BS997" s="34" t="s">
        <v>1044</v>
      </c>
      <c r="CR997" s="34" t="s">
        <v>3657</v>
      </c>
      <c r="CU997" s="34" t="s">
        <v>8691</v>
      </c>
      <c r="CV997" s="34" t="s">
        <v>7269</v>
      </c>
      <c r="CW997" s="34" t="s">
        <v>4226</v>
      </c>
      <c r="CX997" s="34" t="s">
        <v>4539</v>
      </c>
      <c r="CY997" s="34" t="s">
        <v>5446</v>
      </c>
      <c r="CZ997" s="34" t="s">
        <v>4556</v>
      </c>
      <c r="DA997" s="34" t="s">
        <v>4556</v>
      </c>
      <c r="DC997" s="34" t="s">
        <v>5096</v>
      </c>
      <c r="DD997" s="34" t="s">
        <v>6185</v>
      </c>
    </row>
    <row r="998" spans="1:110">
      <c r="A998" s="34" t="s">
        <v>7270</v>
      </c>
      <c r="B998" s="34" t="s">
        <v>4881</v>
      </c>
      <c r="C998" s="34">
        <v>70</v>
      </c>
      <c r="D998" s="34" t="s">
        <v>440</v>
      </c>
      <c r="E998" s="34" t="s">
        <v>4881</v>
      </c>
      <c r="F998" s="34" t="s">
        <v>4170</v>
      </c>
      <c r="G998" s="34" t="s">
        <v>4881</v>
      </c>
      <c r="H998" s="34" t="s">
        <v>4170</v>
      </c>
      <c r="I998" s="34" t="s">
        <v>4170</v>
      </c>
      <c r="J998" s="34" t="s">
        <v>4170</v>
      </c>
      <c r="K998" s="34" t="s">
        <v>4170</v>
      </c>
      <c r="L998" s="34" t="s">
        <v>4170</v>
      </c>
      <c r="M998" s="34" t="s">
        <v>1041</v>
      </c>
      <c r="N998" s="34" t="s">
        <v>3155</v>
      </c>
      <c r="O998" s="34" t="s">
        <v>4881</v>
      </c>
      <c r="P998" s="34" t="s">
        <v>4170</v>
      </c>
      <c r="Q998" s="34" t="s">
        <v>4170</v>
      </c>
      <c r="R998" s="34" t="s">
        <v>4170</v>
      </c>
      <c r="S998" s="34" t="s">
        <v>4170</v>
      </c>
      <c r="T998" s="34" t="s">
        <v>4170</v>
      </c>
      <c r="U998" s="34" t="s">
        <v>4170</v>
      </c>
      <c r="V998" s="34" t="s">
        <v>4170</v>
      </c>
      <c r="W998" s="34" t="s">
        <v>4170</v>
      </c>
      <c r="X998" s="34" t="s">
        <v>4170</v>
      </c>
      <c r="Y998" s="34" t="s">
        <v>4170</v>
      </c>
      <c r="Z998" s="34" t="s">
        <v>4170</v>
      </c>
      <c r="AB998" s="34" t="s">
        <v>3187</v>
      </c>
      <c r="AD998" s="34" t="s">
        <v>3244</v>
      </c>
      <c r="AG998" s="34" t="s">
        <v>3312</v>
      </c>
      <c r="AH998" s="34" t="s">
        <v>1044</v>
      </c>
      <c r="AI998" s="34" t="s">
        <v>1044</v>
      </c>
      <c r="AJ998" s="34" t="s">
        <v>1044</v>
      </c>
      <c r="AK998" s="34" t="s">
        <v>1044</v>
      </c>
      <c r="AM998" s="34" t="s">
        <v>1044</v>
      </c>
      <c r="AN998" s="34" t="s">
        <v>3312</v>
      </c>
      <c r="AP998" s="34" t="s">
        <v>1044</v>
      </c>
      <c r="AY998" s="34" t="s">
        <v>3487</v>
      </c>
      <c r="BA998" s="34" t="s">
        <v>1044</v>
      </c>
      <c r="BB998" s="34" t="s">
        <v>3557</v>
      </c>
      <c r="BC998" s="34" t="s">
        <v>4170</v>
      </c>
      <c r="BD998" s="34" t="s">
        <v>4170</v>
      </c>
      <c r="BE998" s="34" t="s">
        <v>4170</v>
      </c>
      <c r="BF998" s="34" t="s">
        <v>4170</v>
      </c>
      <c r="BG998" s="34" t="s">
        <v>4170</v>
      </c>
      <c r="BH998" s="34" t="s">
        <v>4170</v>
      </c>
      <c r="BI998" s="34" t="s">
        <v>4881</v>
      </c>
      <c r="BJ998" s="34" t="s">
        <v>4170</v>
      </c>
      <c r="BR998" s="34" t="s">
        <v>1041</v>
      </c>
      <c r="BS998" s="34" t="s">
        <v>1044</v>
      </c>
      <c r="CR998" s="34" t="s">
        <v>3657</v>
      </c>
      <c r="CU998" s="34" t="s">
        <v>8692</v>
      </c>
      <c r="CV998" s="34" t="s">
        <v>7271</v>
      </c>
      <c r="CW998" s="34" t="s">
        <v>4226</v>
      </c>
      <c r="CX998" s="34" t="s">
        <v>4546</v>
      </c>
      <c r="CY998" s="34" t="s">
        <v>5449</v>
      </c>
      <c r="CZ998" s="34" t="s">
        <v>4560</v>
      </c>
      <c r="DA998" s="34" t="s">
        <v>4560</v>
      </c>
      <c r="DC998" s="34" t="s">
        <v>5096</v>
      </c>
      <c r="DF998" s="34" t="s">
        <v>5992</v>
      </c>
    </row>
    <row r="999" spans="1:110">
      <c r="A999" s="34" t="s">
        <v>7272</v>
      </c>
      <c r="B999" s="34" t="s">
        <v>4881</v>
      </c>
      <c r="C999" s="34">
        <v>35</v>
      </c>
      <c r="D999" s="34" t="s">
        <v>440</v>
      </c>
      <c r="E999" s="34" t="s">
        <v>4881</v>
      </c>
      <c r="F999" s="34" t="s">
        <v>4170</v>
      </c>
      <c r="G999" s="34" t="s">
        <v>4881</v>
      </c>
      <c r="H999" s="34" t="s">
        <v>4170</v>
      </c>
      <c r="I999" s="34" t="s">
        <v>4170</v>
      </c>
      <c r="J999" s="34" t="s">
        <v>4170</v>
      </c>
      <c r="K999" s="34" t="s">
        <v>4170</v>
      </c>
      <c r="L999" s="34" t="s">
        <v>4881</v>
      </c>
      <c r="M999" s="34" t="s">
        <v>1041</v>
      </c>
      <c r="N999" s="34" t="s">
        <v>3155</v>
      </c>
      <c r="O999" s="34" t="s">
        <v>4881</v>
      </c>
      <c r="P999" s="34" t="s">
        <v>4170</v>
      </c>
      <c r="Q999" s="34" t="s">
        <v>4170</v>
      </c>
      <c r="R999" s="34" t="s">
        <v>4170</v>
      </c>
      <c r="S999" s="34" t="s">
        <v>4170</v>
      </c>
      <c r="T999" s="34" t="s">
        <v>4170</v>
      </c>
      <c r="U999" s="34" t="s">
        <v>4170</v>
      </c>
      <c r="V999" s="34" t="s">
        <v>4170</v>
      </c>
      <c r="W999" s="34" t="s">
        <v>4170</v>
      </c>
      <c r="X999" s="34" t="s">
        <v>4170</v>
      </c>
      <c r="Y999" s="34" t="s">
        <v>4170</v>
      </c>
      <c r="Z999" s="34" t="s">
        <v>4170</v>
      </c>
      <c r="AB999" s="34" t="s">
        <v>3187</v>
      </c>
      <c r="AD999" s="34" t="s">
        <v>3244</v>
      </c>
      <c r="AG999" s="34" t="s">
        <v>3309</v>
      </c>
      <c r="AH999" s="34" t="s">
        <v>1044</v>
      </c>
      <c r="AI999" s="34" t="s">
        <v>1044</v>
      </c>
      <c r="AJ999" s="34" t="s">
        <v>1044</v>
      </c>
      <c r="AK999" s="34" t="s">
        <v>1044</v>
      </c>
      <c r="AM999" s="34" t="s">
        <v>1041</v>
      </c>
      <c r="AP999" s="34" t="s">
        <v>1041</v>
      </c>
      <c r="AY999" s="34" t="s">
        <v>3505</v>
      </c>
      <c r="BA999" s="34" t="s">
        <v>1044</v>
      </c>
      <c r="BB999" s="34" t="s">
        <v>3557</v>
      </c>
      <c r="BC999" s="34" t="s">
        <v>4170</v>
      </c>
      <c r="BD999" s="34" t="s">
        <v>4170</v>
      </c>
      <c r="BE999" s="34" t="s">
        <v>4170</v>
      </c>
      <c r="BF999" s="34" t="s">
        <v>4170</v>
      </c>
      <c r="BG999" s="34" t="s">
        <v>4170</v>
      </c>
      <c r="BH999" s="34" t="s">
        <v>4170</v>
      </c>
      <c r="BI999" s="34" t="s">
        <v>4881</v>
      </c>
      <c r="BJ999" s="34" t="s">
        <v>4170</v>
      </c>
      <c r="BR999" s="34" t="s">
        <v>1044</v>
      </c>
      <c r="BS999" s="34" t="s">
        <v>1044</v>
      </c>
      <c r="CR999" s="34" t="s">
        <v>3657</v>
      </c>
      <c r="CU999" s="34" t="s">
        <v>8693</v>
      </c>
      <c r="CV999" s="34" t="s">
        <v>7273</v>
      </c>
      <c r="CW999" s="34" t="s">
        <v>4226</v>
      </c>
      <c r="CX999" s="34" t="s">
        <v>4542</v>
      </c>
      <c r="CY999" s="34" t="s">
        <v>5447</v>
      </c>
      <c r="CZ999" s="34" t="s">
        <v>3302</v>
      </c>
      <c r="DA999" s="34" t="s">
        <v>3302</v>
      </c>
      <c r="DC999" s="34" t="s">
        <v>5096</v>
      </c>
      <c r="DF999" s="34" t="s">
        <v>5992</v>
      </c>
    </row>
    <row r="1000" spans="1:110">
      <c r="A1000" s="34" t="s">
        <v>7272</v>
      </c>
      <c r="B1000" s="34" t="s">
        <v>4609</v>
      </c>
      <c r="C1000" s="34">
        <v>9</v>
      </c>
      <c r="D1000" s="34" t="s">
        <v>442</v>
      </c>
      <c r="E1000" s="34" t="s">
        <v>4170</v>
      </c>
      <c r="F1000" s="34" t="s">
        <v>4881</v>
      </c>
      <c r="G1000" s="34" t="s">
        <v>4170</v>
      </c>
      <c r="H1000" s="34" t="s">
        <v>4170</v>
      </c>
      <c r="I1000" s="34" t="s">
        <v>4170</v>
      </c>
      <c r="J1000" s="34" t="s">
        <v>4881</v>
      </c>
      <c r="K1000" s="34" t="s">
        <v>4170</v>
      </c>
      <c r="L1000" s="34" t="s">
        <v>4170</v>
      </c>
      <c r="N1000" s="34" t="s">
        <v>3155</v>
      </c>
      <c r="O1000" s="34" t="s">
        <v>4881</v>
      </c>
      <c r="P1000" s="34" t="s">
        <v>4170</v>
      </c>
      <c r="Q1000" s="34" t="s">
        <v>4170</v>
      </c>
      <c r="R1000" s="34" t="s">
        <v>4170</v>
      </c>
      <c r="S1000" s="34" t="s">
        <v>4170</v>
      </c>
      <c r="T1000" s="34" t="s">
        <v>4170</v>
      </c>
      <c r="U1000" s="34" t="s">
        <v>4170</v>
      </c>
      <c r="V1000" s="34" t="s">
        <v>4170</v>
      </c>
      <c r="W1000" s="34" t="s">
        <v>4170</v>
      </c>
      <c r="X1000" s="34" t="s">
        <v>4170</v>
      </c>
      <c r="Y1000" s="34" t="s">
        <v>4170</v>
      </c>
      <c r="Z1000" s="34" t="s">
        <v>4170</v>
      </c>
      <c r="AB1000" s="34" t="s">
        <v>3187</v>
      </c>
      <c r="AE1000" s="34" t="s">
        <v>3259</v>
      </c>
      <c r="BB1000" s="34" t="s">
        <v>8545</v>
      </c>
      <c r="BC1000" s="34" t="s">
        <v>4170</v>
      </c>
      <c r="BD1000" s="34" t="s">
        <v>4170</v>
      </c>
      <c r="BE1000" s="34" t="s">
        <v>4170</v>
      </c>
      <c r="BF1000" s="34" t="s">
        <v>4881</v>
      </c>
      <c r="BG1000" s="34" t="s">
        <v>4170</v>
      </c>
      <c r="BH1000" s="34" t="s">
        <v>4881</v>
      </c>
      <c r="BI1000" s="34" t="s">
        <v>4170</v>
      </c>
      <c r="BJ1000" s="34" t="s">
        <v>4170</v>
      </c>
      <c r="BN1000" s="34" t="s">
        <v>3564</v>
      </c>
      <c r="BP1000" s="34" t="s">
        <v>3564</v>
      </c>
      <c r="BQ1000" s="34" t="s">
        <v>3571</v>
      </c>
      <c r="BR1000" s="34" t="s">
        <v>1044</v>
      </c>
      <c r="BS1000" s="34" t="s">
        <v>1041</v>
      </c>
      <c r="BT1000" s="34" t="s">
        <v>1041</v>
      </c>
      <c r="BW1000" s="34" t="s">
        <v>1041</v>
      </c>
      <c r="CQ1000" s="34" t="s">
        <v>3642</v>
      </c>
      <c r="CR1000" s="34" t="s">
        <v>3657</v>
      </c>
      <c r="CU1000" s="34" t="s">
        <v>8694</v>
      </c>
      <c r="CV1000" s="34" t="s">
        <v>7273</v>
      </c>
      <c r="CW1000" s="34" t="s">
        <v>4226</v>
      </c>
      <c r="CX1000" s="34" t="s">
        <v>4619</v>
      </c>
      <c r="CY1000" s="34" t="s">
        <v>5454</v>
      </c>
      <c r="DB1000" s="34" t="s">
        <v>1043</v>
      </c>
      <c r="DC1000" s="34" t="s">
        <v>5094</v>
      </c>
      <c r="DE1000" s="34" t="s">
        <v>4649</v>
      </c>
      <c r="DF1000" s="34" t="s">
        <v>5992</v>
      </c>
    </row>
    <row r="1001" spans="1:110">
      <c r="A1001" s="34" t="s">
        <v>7274</v>
      </c>
      <c r="B1001" s="34" t="s">
        <v>4881</v>
      </c>
      <c r="C1001" s="34">
        <v>29</v>
      </c>
      <c r="D1001" s="34" t="s">
        <v>440</v>
      </c>
      <c r="E1001" s="34" t="s">
        <v>4881</v>
      </c>
      <c r="F1001" s="34" t="s">
        <v>4170</v>
      </c>
      <c r="G1001" s="34" t="s">
        <v>4881</v>
      </c>
      <c r="H1001" s="34" t="s">
        <v>4170</v>
      </c>
      <c r="I1001" s="34" t="s">
        <v>4170</v>
      </c>
      <c r="J1001" s="34" t="s">
        <v>4170</v>
      </c>
      <c r="K1001" s="34" t="s">
        <v>4170</v>
      </c>
      <c r="L1001" s="34" t="s">
        <v>4881</v>
      </c>
      <c r="M1001" s="34" t="s">
        <v>1041</v>
      </c>
      <c r="N1001" s="34" t="s">
        <v>3155</v>
      </c>
      <c r="O1001" s="34" t="s">
        <v>4881</v>
      </c>
      <c r="P1001" s="34" t="s">
        <v>4170</v>
      </c>
      <c r="Q1001" s="34" t="s">
        <v>4170</v>
      </c>
      <c r="R1001" s="34" t="s">
        <v>4170</v>
      </c>
      <c r="S1001" s="34" t="s">
        <v>4170</v>
      </c>
      <c r="T1001" s="34" t="s">
        <v>4170</v>
      </c>
      <c r="U1001" s="34" t="s">
        <v>4170</v>
      </c>
      <c r="V1001" s="34" t="s">
        <v>4170</v>
      </c>
      <c r="W1001" s="34" t="s">
        <v>4170</v>
      </c>
      <c r="X1001" s="34" t="s">
        <v>4170</v>
      </c>
      <c r="Y1001" s="34" t="s">
        <v>4170</v>
      </c>
      <c r="Z1001" s="34" t="s">
        <v>4170</v>
      </c>
      <c r="AB1001" s="34" t="s">
        <v>3187</v>
      </c>
      <c r="AD1001" s="34" t="s">
        <v>3244</v>
      </c>
      <c r="AE1001" s="34" t="s">
        <v>3253</v>
      </c>
      <c r="AG1001" s="34" t="s">
        <v>3309</v>
      </c>
      <c r="AH1001" s="34" t="s">
        <v>1044</v>
      </c>
      <c r="AI1001" s="34" t="s">
        <v>1044</v>
      </c>
      <c r="AJ1001" s="34" t="s">
        <v>1044</v>
      </c>
      <c r="AK1001" s="34" t="s">
        <v>1044</v>
      </c>
      <c r="AM1001" s="34" t="s">
        <v>1044</v>
      </c>
      <c r="AN1001" s="34" t="s">
        <v>3335</v>
      </c>
      <c r="AP1001" s="34" t="s">
        <v>1044</v>
      </c>
      <c r="AY1001" s="34" t="s">
        <v>3529</v>
      </c>
      <c r="BA1001" s="34" t="s">
        <v>1044</v>
      </c>
      <c r="BB1001" s="34" t="s">
        <v>3557</v>
      </c>
      <c r="BC1001" s="34" t="s">
        <v>4170</v>
      </c>
      <c r="BD1001" s="34" t="s">
        <v>4170</v>
      </c>
      <c r="BE1001" s="34" t="s">
        <v>4170</v>
      </c>
      <c r="BF1001" s="34" t="s">
        <v>4170</v>
      </c>
      <c r="BG1001" s="34" t="s">
        <v>4170</v>
      </c>
      <c r="BH1001" s="34" t="s">
        <v>4170</v>
      </c>
      <c r="BI1001" s="34" t="s">
        <v>4881</v>
      </c>
      <c r="BJ1001" s="34" t="s">
        <v>4170</v>
      </c>
      <c r="BR1001" s="34" t="s">
        <v>1044</v>
      </c>
      <c r="BS1001" s="34" t="s">
        <v>1044</v>
      </c>
      <c r="CR1001" s="34" t="s">
        <v>3657</v>
      </c>
      <c r="CU1001" s="34" t="s">
        <v>8695</v>
      </c>
      <c r="CV1001" s="34" t="s">
        <v>7275</v>
      </c>
      <c r="CW1001" s="34" t="s">
        <v>4226</v>
      </c>
      <c r="CX1001" s="34" t="s">
        <v>4539</v>
      </c>
      <c r="CY1001" s="34" t="s">
        <v>5446</v>
      </c>
      <c r="CZ1001" s="34" t="s">
        <v>4560</v>
      </c>
      <c r="DA1001" s="34" t="s">
        <v>4560</v>
      </c>
      <c r="DC1001" s="34" t="s">
        <v>5096</v>
      </c>
      <c r="DD1001" s="34" t="s">
        <v>6186</v>
      </c>
    </row>
    <row r="1002" spans="1:110">
      <c r="A1002" s="34" t="s">
        <v>7274</v>
      </c>
      <c r="B1002" s="34" t="s">
        <v>4609</v>
      </c>
      <c r="C1002" s="34">
        <v>4</v>
      </c>
      <c r="D1002" s="34" t="s">
        <v>440</v>
      </c>
      <c r="E1002" s="34" t="s">
        <v>4881</v>
      </c>
      <c r="F1002" s="34" t="s">
        <v>4170</v>
      </c>
      <c r="G1002" s="34" t="s">
        <v>4170</v>
      </c>
      <c r="H1002" s="34" t="s">
        <v>4170</v>
      </c>
      <c r="I1002" s="34" t="s">
        <v>4881</v>
      </c>
      <c r="J1002" s="34" t="s">
        <v>4170</v>
      </c>
      <c r="K1002" s="34" t="s">
        <v>4170</v>
      </c>
      <c r="L1002" s="34" t="s">
        <v>4170</v>
      </c>
      <c r="N1002" s="34" t="s">
        <v>3155</v>
      </c>
      <c r="O1002" s="34" t="s">
        <v>4881</v>
      </c>
      <c r="P1002" s="34" t="s">
        <v>4170</v>
      </c>
      <c r="Q1002" s="34" t="s">
        <v>4170</v>
      </c>
      <c r="R1002" s="34" t="s">
        <v>4170</v>
      </c>
      <c r="S1002" s="34" t="s">
        <v>4170</v>
      </c>
      <c r="T1002" s="34" t="s">
        <v>4170</v>
      </c>
      <c r="U1002" s="34" t="s">
        <v>4170</v>
      </c>
      <c r="V1002" s="34" t="s">
        <v>4170</v>
      </c>
      <c r="W1002" s="34" t="s">
        <v>4170</v>
      </c>
      <c r="X1002" s="34" t="s">
        <v>4170</v>
      </c>
      <c r="Y1002" s="34" t="s">
        <v>4170</v>
      </c>
      <c r="Z1002" s="34" t="s">
        <v>4170</v>
      </c>
      <c r="AB1002" s="34" t="s">
        <v>3187</v>
      </c>
      <c r="AE1002" s="34" t="s">
        <v>3256</v>
      </c>
      <c r="BR1002" s="34" t="s">
        <v>1044</v>
      </c>
      <c r="BS1002" s="34" t="s">
        <v>1044</v>
      </c>
      <c r="CR1002" s="34" t="s">
        <v>3657</v>
      </c>
      <c r="CU1002" s="34" t="s">
        <v>8696</v>
      </c>
      <c r="CV1002" s="34" t="s">
        <v>7275</v>
      </c>
      <c r="CW1002" s="34" t="s">
        <v>4226</v>
      </c>
      <c r="CX1002" s="34" t="s">
        <v>4608</v>
      </c>
      <c r="CY1002" s="34" t="s">
        <v>5444</v>
      </c>
      <c r="DE1002" s="34" t="s">
        <v>4649</v>
      </c>
    </row>
    <row r="1003" spans="1:110">
      <c r="A1003" s="34" t="s">
        <v>7274</v>
      </c>
      <c r="B1003" s="34" t="s">
        <v>4848</v>
      </c>
      <c r="C1003" s="34">
        <v>29</v>
      </c>
      <c r="D1003" s="34" t="s">
        <v>442</v>
      </c>
      <c r="E1003" s="34" t="s">
        <v>4170</v>
      </c>
      <c r="F1003" s="34" t="s">
        <v>4881</v>
      </c>
      <c r="G1003" s="34" t="s">
        <v>4170</v>
      </c>
      <c r="H1003" s="34" t="s">
        <v>4881</v>
      </c>
      <c r="I1003" s="34" t="s">
        <v>4170</v>
      </c>
      <c r="J1003" s="34" t="s">
        <v>4170</v>
      </c>
      <c r="K1003" s="34" t="s">
        <v>4170</v>
      </c>
      <c r="L1003" s="34" t="s">
        <v>4170</v>
      </c>
      <c r="M1003" s="34" t="s">
        <v>1041</v>
      </c>
      <c r="N1003" s="34" t="s">
        <v>3155</v>
      </c>
      <c r="O1003" s="34" t="s">
        <v>4881</v>
      </c>
      <c r="P1003" s="34" t="s">
        <v>4170</v>
      </c>
      <c r="Q1003" s="34" t="s">
        <v>4170</v>
      </c>
      <c r="R1003" s="34" t="s">
        <v>4170</v>
      </c>
      <c r="S1003" s="34" t="s">
        <v>4170</v>
      </c>
      <c r="T1003" s="34" t="s">
        <v>4170</v>
      </c>
      <c r="U1003" s="34" t="s">
        <v>4170</v>
      </c>
      <c r="V1003" s="34" t="s">
        <v>4170</v>
      </c>
      <c r="W1003" s="34" t="s">
        <v>4170</v>
      </c>
      <c r="X1003" s="34" t="s">
        <v>4170</v>
      </c>
      <c r="Y1003" s="34" t="s">
        <v>4170</v>
      </c>
      <c r="Z1003" s="34" t="s">
        <v>4170</v>
      </c>
      <c r="AB1003" s="34" t="s">
        <v>3187</v>
      </c>
      <c r="AD1003" s="34" t="s">
        <v>3244</v>
      </c>
      <c r="AE1003" s="34" t="s">
        <v>3253</v>
      </c>
      <c r="AG1003" s="34" t="s">
        <v>3297</v>
      </c>
      <c r="AH1003" s="34" t="s">
        <v>1044</v>
      </c>
      <c r="AI1003" s="34" t="s">
        <v>1044</v>
      </c>
      <c r="AJ1003" s="34" t="s">
        <v>1044</v>
      </c>
      <c r="AK1003" s="34" t="s">
        <v>1041</v>
      </c>
      <c r="AL1003" s="34" t="s">
        <v>452</v>
      </c>
      <c r="AQ1003" s="34" t="s">
        <v>3375</v>
      </c>
      <c r="AS1003" s="34" t="s">
        <v>3423</v>
      </c>
      <c r="AU1003" s="34" t="s">
        <v>3432</v>
      </c>
      <c r="AV1003" s="34" t="s">
        <v>154</v>
      </c>
      <c r="AW1003" s="34" t="s">
        <v>3467</v>
      </c>
      <c r="AX1003" s="34" t="s">
        <v>3476</v>
      </c>
      <c r="AY1003" s="34" t="s">
        <v>3487</v>
      </c>
      <c r="BB1003" s="34" t="s">
        <v>3557</v>
      </c>
      <c r="BC1003" s="34" t="s">
        <v>4170</v>
      </c>
      <c r="BD1003" s="34" t="s">
        <v>4170</v>
      </c>
      <c r="BE1003" s="34" t="s">
        <v>4170</v>
      </c>
      <c r="BF1003" s="34" t="s">
        <v>4170</v>
      </c>
      <c r="BG1003" s="34" t="s">
        <v>4170</v>
      </c>
      <c r="BH1003" s="34" t="s">
        <v>4170</v>
      </c>
      <c r="BI1003" s="34" t="s">
        <v>4881</v>
      </c>
      <c r="BJ1003" s="34" t="s">
        <v>4170</v>
      </c>
      <c r="BR1003" s="34" t="s">
        <v>1044</v>
      </c>
      <c r="BS1003" s="34" t="s">
        <v>1044</v>
      </c>
      <c r="CR1003" s="34" t="s">
        <v>3657</v>
      </c>
      <c r="CU1003" s="34" t="s">
        <v>8697</v>
      </c>
      <c r="CV1003" s="34" t="s">
        <v>7275</v>
      </c>
      <c r="CW1003" s="34" t="s">
        <v>4226</v>
      </c>
      <c r="CX1003" s="34" t="s">
        <v>4539</v>
      </c>
      <c r="CY1003" s="34" t="s">
        <v>5452</v>
      </c>
      <c r="DA1003" s="34" t="s">
        <v>4556</v>
      </c>
      <c r="DC1003" s="34" t="s">
        <v>5096</v>
      </c>
      <c r="DD1003" s="34" t="s">
        <v>6185</v>
      </c>
    </row>
    <row r="1004" spans="1:110">
      <c r="A1004" s="34" t="s">
        <v>7276</v>
      </c>
      <c r="B1004" s="34" t="s">
        <v>4881</v>
      </c>
      <c r="C1004" s="34">
        <v>40</v>
      </c>
      <c r="D1004" s="34" t="s">
        <v>442</v>
      </c>
      <c r="E1004" s="34" t="s">
        <v>4170</v>
      </c>
      <c r="F1004" s="34" t="s">
        <v>4881</v>
      </c>
      <c r="G1004" s="34" t="s">
        <v>4170</v>
      </c>
      <c r="H1004" s="34" t="s">
        <v>4881</v>
      </c>
      <c r="I1004" s="34" t="s">
        <v>4170</v>
      </c>
      <c r="J1004" s="34" t="s">
        <v>4170</v>
      </c>
      <c r="K1004" s="34" t="s">
        <v>4170</v>
      </c>
      <c r="L1004" s="34" t="s">
        <v>4170</v>
      </c>
      <c r="M1004" s="34" t="s">
        <v>1041</v>
      </c>
      <c r="N1004" s="34" t="s">
        <v>3155</v>
      </c>
      <c r="O1004" s="34" t="s">
        <v>4881</v>
      </c>
      <c r="P1004" s="34" t="s">
        <v>4170</v>
      </c>
      <c r="Q1004" s="34" t="s">
        <v>4170</v>
      </c>
      <c r="R1004" s="34" t="s">
        <v>4170</v>
      </c>
      <c r="S1004" s="34" t="s">
        <v>4170</v>
      </c>
      <c r="T1004" s="34" t="s">
        <v>4170</v>
      </c>
      <c r="U1004" s="34" t="s">
        <v>4170</v>
      </c>
      <c r="V1004" s="34" t="s">
        <v>4170</v>
      </c>
      <c r="W1004" s="34" t="s">
        <v>4170</v>
      </c>
      <c r="X1004" s="34" t="s">
        <v>4170</v>
      </c>
      <c r="Y1004" s="34" t="s">
        <v>4170</v>
      </c>
      <c r="Z1004" s="34" t="s">
        <v>4170</v>
      </c>
      <c r="AB1004" s="34" t="s">
        <v>3187</v>
      </c>
      <c r="AD1004" s="34" t="s">
        <v>3244</v>
      </c>
      <c r="AG1004" s="34" t="s">
        <v>3297</v>
      </c>
      <c r="AH1004" s="34" t="s">
        <v>1044</v>
      </c>
      <c r="AI1004" s="34" t="s">
        <v>1044</v>
      </c>
      <c r="AJ1004" s="34" t="s">
        <v>1044</v>
      </c>
      <c r="AK1004" s="34" t="s">
        <v>1041</v>
      </c>
      <c r="AL1004" s="34" t="s">
        <v>452</v>
      </c>
      <c r="AQ1004" s="34" t="s">
        <v>3375</v>
      </c>
      <c r="AS1004" s="34" t="s">
        <v>3423</v>
      </c>
      <c r="AU1004" s="34" t="s">
        <v>3435</v>
      </c>
      <c r="AV1004" s="34" t="s">
        <v>154</v>
      </c>
      <c r="AW1004" s="34" t="s">
        <v>3467</v>
      </c>
      <c r="AX1004" s="34" t="s">
        <v>3476</v>
      </c>
      <c r="AY1004" s="34" t="s">
        <v>3487</v>
      </c>
      <c r="BB1004" s="34" t="s">
        <v>3557</v>
      </c>
      <c r="BC1004" s="34" t="s">
        <v>4170</v>
      </c>
      <c r="BD1004" s="34" t="s">
        <v>4170</v>
      </c>
      <c r="BE1004" s="34" t="s">
        <v>4170</v>
      </c>
      <c r="BF1004" s="34" t="s">
        <v>4170</v>
      </c>
      <c r="BG1004" s="34" t="s">
        <v>4170</v>
      </c>
      <c r="BH1004" s="34" t="s">
        <v>4170</v>
      </c>
      <c r="BI1004" s="34" t="s">
        <v>4881</v>
      </c>
      <c r="BJ1004" s="34" t="s">
        <v>4170</v>
      </c>
      <c r="BR1004" s="34" t="s">
        <v>1044</v>
      </c>
      <c r="BS1004" s="34" t="s">
        <v>1044</v>
      </c>
      <c r="CR1004" s="34" t="s">
        <v>3657</v>
      </c>
      <c r="CU1004" s="34" t="s">
        <v>8698</v>
      </c>
      <c r="CV1004" s="34" t="s">
        <v>7277</v>
      </c>
      <c r="CW1004" s="34" t="s">
        <v>4226</v>
      </c>
      <c r="CX1004" s="34" t="s">
        <v>4542</v>
      </c>
      <c r="CY1004" s="34" t="s">
        <v>5453</v>
      </c>
      <c r="CZ1004" s="34" t="s">
        <v>4556</v>
      </c>
      <c r="DA1004" s="34" t="s">
        <v>4556</v>
      </c>
      <c r="DC1004" s="34" t="s">
        <v>5096</v>
      </c>
      <c r="DF1004" s="34" t="s">
        <v>5993</v>
      </c>
    </row>
    <row r="1005" spans="1:110">
      <c r="A1005" s="34" t="s">
        <v>7276</v>
      </c>
      <c r="B1005" s="34" t="s">
        <v>4609</v>
      </c>
      <c r="C1005" s="34">
        <v>49</v>
      </c>
      <c r="D1005" s="34" t="s">
        <v>442</v>
      </c>
      <c r="E1005" s="34" t="s">
        <v>4170</v>
      </c>
      <c r="F1005" s="34" t="s">
        <v>4881</v>
      </c>
      <c r="G1005" s="34" t="s">
        <v>4170</v>
      </c>
      <c r="H1005" s="34" t="s">
        <v>4881</v>
      </c>
      <c r="I1005" s="34" t="s">
        <v>4170</v>
      </c>
      <c r="J1005" s="34" t="s">
        <v>4170</v>
      </c>
      <c r="K1005" s="34" t="s">
        <v>4170</v>
      </c>
      <c r="L1005" s="34" t="s">
        <v>4170</v>
      </c>
      <c r="M1005" s="34" t="s">
        <v>1041</v>
      </c>
      <c r="N1005" s="34" t="s">
        <v>3155</v>
      </c>
      <c r="O1005" s="34" t="s">
        <v>4881</v>
      </c>
      <c r="P1005" s="34" t="s">
        <v>4170</v>
      </c>
      <c r="Q1005" s="34" t="s">
        <v>4170</v>
      </c>
      <c r="R1005" s="34" t="s">
        <v>4170</v>
      </c>
      <c r="S1005" s="34" t="s">
        <v>4170</v>
      </c>
      <c r="T1005" s="34" t="s">
        <v>4170</v>
      </c>
      <c r="U1005" s="34" t="s">
        <v>4170</v>
      </c>
      <c r="V1005" s="34" t="s">
        <v>4170</v>
      </c>
      <c r="W1005" s="34" t="s">
        <v>4170</v>
      </c>
      <c r="X1005" s="34" t="s">
        <v>4170</v>
      </c>
      <c r="Y1005" s="34" t="s">
        <v>4170</v>
      </c>
      <c r="Z1005" s="34" t="s">
        <v>4170</v>
      </c>
      <c r="AB1005" s="34" t="s">
        <v>3187</v>
      </c>
      <c r="AD1005" s="34" t="s">
        <v>3244</v>
      </c>
      <c r="AG1005" s="34" t="s">
        <v>3297</v>
      </c>
      <c r="AH1005" s="34" t="s">
        <v>1044</v>
      </c>
      <c r="AI1005" s="34" t="s">
        <v>1044</v>
      </c>
      <c r="AJ1005" s="34" t="s">
        <v>1044</v>
      </c>
      <c r="AK1005" s="34" t="s">
        <v>1041</v>
      </c>
      <c r="AL1005" s="34" t="s">
        <v>452</v>
      </c>
      <c r="AQ1005" s="34" t="s">
        <v>3375</v>
      </c>
      <c r="AS1005" s="34" t="s">
        <v>3423</v>
      </c>
      <c r="AU1005" s="34" t="s">
        <v>3435</v>
      </c>
      <c r="AV1005" s="34" t="s">
        <v>154</v>
      </c>
      <c r="AW1005" s="34" t="s">
        <v>3467</v>
      </c>
      <c r="AX1005" s="34" t="s">
        <v>3476</v>
      </c>
      <c r="AY1005" s="34" t="s">
        <v>3487</v>
      </c>
      <c r="BB1005" s="34" t="s">
        <v>3557</v>
      </c>
      <c r="BC1005" s="34" t="s">
        <v>4170</v>
      </c>
      <c r="BD1005" s="34" t="s">
        <v>4170</v>
      </c>
      <c r="BE1005" s="34" t="s">
        <v>4170</v>
      </c>
      <c r="BF1005" s="34" t="s">
        <v>4170</v>
      </c>
      <c r="BG1005" s="34" t="s">
        <v>4170</v>
      </c>
      <c r="BH1005" s="34" t="s">
        <v>4170</v>
      </c>
      <c r="BI1005" s="34" t="s">
        <v>4881</v>
      </c>
      <c r="BJ1005" s="34" t="s">
        <v>4170</v>
      </c>
      <c r="BR1005" s="34" t="s">
        <v>1044</v>
      </c>
      <c r="BS1005" s="34" t="s">
        <v>1044</v>
      </c>
      <c r="CR1005" s="34" t="s">
        <v>3657</v>
      </c>
      <c r="CU1005" s="34" t="s">
        <v>8699</v>
      </c>
      <c r="CV1005" s="34" t="s">
        <v>7277</v>
      </c>
      <c r="CW1005" s="34" t="s">
        <v>4226</v>
      </c>
      <c r="CX1005" s="34" t="s">
        <v>4542</v>
      </c>
      <c r="CY1005" s="34" t="s">
        <v>5453</v>
      </c>
      <c r="DA1005" s="34" t="s">
        <v>4556</v>
      </c>
      <c r="DC1005" s="34" t="s">
        <v>5096</v>
      </c>
      <c r="DF1005" s="34" t="s">
        <v>5993</v>
      </c>
    </row>
    <row r="1006" spans="1:110">
      <c r="A1006" s="34" t="s">
        <v>7276</v>
      </c>
      <c r="B1006" s="34" t="s">
        <v>4848</v>
      </c>
      <c r="C1006" s="34">
        <v>74</v>
      </c>
      <c r="D1006" s="34" t="s">
        <v>440</v>
      </c>
      <c r="E1006" s="34" t="s">
        <v>4881</v>
      </c>
      <c r="F1006" s="34" t="s">
        <v>4170</v>
      </c>
      <c r="G1006" s="34" t="s">
        <v>4881</v>
      </c>
      <c r="H1006" s="34" t="s">
        <v>4170</v>
      </c>
      <c r="I1006" s="34" t="s">
        <v>4170</v>
      </c>
      <c r="J1006" s="34" t="s">
        <v>4170</v>
      </c>
      <c r="K1006" s="34" t="s">
        <v>4170</v>
      </c>
      <c r="L1006" s="34" t="s">
        <v>4170</v>
      </c>
      <c r="M1006" s="34" t="s">
        <v>1041</v>
      </c>
      <c r="N1006" s="34" t="s">
        <v>3155</v>
      </c>
      <c r="O1006" s="34" t="s">
        <v>4881</v>
      </c>
      <c r="P1006" s="34" t="s">
        <v>4170</v>
      </c>
      <c r="Q1006" s="34" t="s">
        <v>4170</v>
      </c>
      <c r="R1006" s="34" t="s">
        <v>4170</v>
      </c>
      <c r="S1006" s="34" t="s">
        <v>4170</v>
      </c>
      <c r="T1006" s="34" t="s">
        <v>4170</v>
      </c>
      <c r="U1006" s="34" t="s">
        <v>4170</v>
      </c>
      <c r="V1006" s="34" t="s">
        <v>4170</v>
      </c>
      <c r="W1006" s="34" t="s">
        <v>4170</v>
      </c>
      <c r="X1006" s="34" t="s">
        <v>4170</v>
      </c>
      <c r="Y1006" s="34" t="s">
        <v>4170</v>
      </c>
      <c r="Z1006" s="34" t="s">
        <v>4170</v>
      </c>
      <c r="AB1006" s="34" t="s">
        <v>3187</v>
      </c>
      <c r="AD1006" s="34" t="s">
        <v>3235</v>
      </c>
      <c r="AG1006" s="34" t="s">
        <v>3312</v>
      </c>
      <c r="AH1006" s="34" t="s">
        <v>1044</v>
      </c>
      <c r="AI1006" s="34" t="s">
        <v>1044</v>
      </c>
      <c r="AJ1006" s="34" t="s">
        <v>1044</v>
      </c>
      <c r="AK1006" s="34" t="s">
        <v>1044</v>
      </c>
      <c r="AM1006" s="34" t="s">
        <v>1044</v>
      </c>
      <c r="AN1006" s="34" t="s">
        <v>3312</v>
      </c>
      <c r="AP1006" s="34" t="s">
        <v>1044</v>
      </c>
      <c r="AY1006" s="34" t="s">
        <v>3487</v>
      </c>
      <c r="BA1006" s="34" t="s">
        <v>1044</v>
      </c>
      <c r="BB1006" s="34" t="s">
        <v>3545</v>
      </c>
      <c r="BC1006" s="34" t="s">
        <v>4170</v>
      </c>
      <c r="BD1006" s="34" t="s">
        <v>4170</v>
      </c>
      <c r="BE1006" s="34" t="s">
        <v>4881</v>
      </c>
      <c r="BF1006" s="34" t="s">
        <v>4170</v>
      </c>
      <c r="BG1006" s="34" t="s">
        <v>4170</v>
      </c>
      <c r="BH1006" s="34" t="s">
        <v>4170</v>
      </c>
      <c r="BI1006" s="34" t="s">
        <v>4170</v>
      </c>
      <c r="BJ1006" s="34" t="s">
        <v>4170</v>
      </c>
      <c r="BM1006" s="34" t="s">
        <v>3564</v>
      </c>
      <c r="BQ1006" s="34" t="s">
        <v>1044</v>
      </c>
      <c r="BR1006" s="34" t="s">
        <v>1041</v>
      </c>
      <c r="BS1006" s="34" t="s">
        <v>1044</v>
      </c>
      <c r="CR1006" s="34" t="s">
        <v>3657</v>
      </c>
      <c r="CU1006" s="34" t="s">
        <v>8700</v>
      </c>
      <c r="CV1006" s="34" t="s">
        <v>7277</v>
      </c>
      <c r="CW1006" s="34" t="s">
        <v>4226</v>
      </c>
      <c r="CX1006" s="34" t="s">
        <v>4546</v>
      </c>
      <c r="CY1006" s="34" t="s">
        <v>5449</v>
      </c>
      <c r="DA1006" s="34" t="s">
        <v>4560</v>
      </c>
      <c r="DB1006" s="34" t="s">
        <v>1046</v>
      </c>
      <c r="DC1006" s="34" t="s">
        <v>5094</v>
      </c>
      <c r="DF1006" s="34" t="s">
        <v>5993</v>
      </c>
    </row>
    <row r="1007" spans="1:110">
      <c r="A1007" s="34" t="s">
        <v>7278</v>
      </c>
      <c r="B1007" s="34" t="s">
        <v>4881</v>
      </c>
      <c r="C1007" s="34">
        <v>34</v>
      </c>
      <c r="D1007" s="34" t="s">
        <v>440</v>
      </c>
      <c r="E1007" s="34" t="s">
        <v>4881</v>
      </c>
      <c r="F1007" s="34" t="s">
        <v>4170</v>
      </c>
      <c r="G1007" s="34" t="s">
        <v>4881</v>
      </c>
      <c r="H1007" s="34" t="s">
        <v>4170</v>
      </c>
      <c r="I1007" s="34" t="s">
        <v>4170</v>
      </c>
      <c r="J1007" s="34" t="s">
        <v>4170</v>
      </c>
      <c r="K1007" s="34" t="s">
        <v>4170</v>
      </c>
      <c r="L1007" s="34" t="s">
        <v>4881</v>
      </c>
      <c r="M1007" s="34" t="s">
        <v>1041</v>
      </c>
      <c r="N1007" s="34" t="s">
        <v>3155</v>
      </c>
      <c r="O1007" s="34" t="s">
        <v>4881</v>
      </c>
      <c r="P1007" s="34" t="s">
        <v>4170</v>
      </c>
      <c r="Q1007" s="34" t="s">
        <v>4170</v>
      </c>
      <c r="R1007" s="34" t="s">
        <v>4170</v>
      </c>
      <c r="S1007" s="34" t="s">
        <v>4170</v>
      </c>
      <c r="T1007" s="34" t="s">
        <v>4170</v>
      </c>
      <c r="U1007" s="34" t="s">
        <v>4170</v>
      </c>
      <c r="V1007" s="34" t="s">
        <v>4170</v>
      </c>
      <c r="W1007" s="34" t="s">
        <v>4170</v>
      </c>
      <c r="X1007" s="34" t="s">
        <v>4170</v>
      </c>
      <c r="Y1007" s="34" t="s">
        <v>4170</v>
      </c>
      <c r="Z1007" s="34" t="s">
        <v>4170</v>
      </c>
      <c r="AB1007" s="34" t="s">
        <v>3187</v>
      </c>
      <c r="AD1007" s="34" t="s">
        <v>3244</v>
      </c>
      <c r="AG1007" s="34" t="s">
        <v>3291</v>
      </c>
      <c r="AH1007" s="34" t="s">
        <v>1041</v>
      </c>
      <c r="AI1007" s="34" t="s">
        <v>1044</v>
      </c>
      <c r="AJ1007" s="34" t="s">
        <v>1044</v>
      </c>
      <c r="AQ1007" s="34" t="s">
        <v>3384</v>
      </c>
      <c r="AS1007" s="34" t="s">
        <v>3409</v>
      </c>
      <c r="AU1007" s="34" t="s">
        <v>3441</v>
      </c>
      <c r="AV1007" s="34" t="s">
        <v>3449</v>
      </c>
      <c r="AW1007" s="34" t="s">
        <v>3461</v>
      </c>
      <c r="AX1007" s="34" t="s">
        <v>3476</v>
      </c>
      <c r="AY1007" s="34" t="s">
        <v>3487</v>
      </c>
      <c r="BB1007" s="34" t="s">
        <v>3557</v>
      </c>
      <c r="BC1007" s="34" t="s">
        <v>4170</v>
      </c>
      <c r="BD1007" s="34" t="s">
        <v>4170</v>
      </c>
      <c r="BE1007" s="34" t="s">
        <v>4170</v>
      </c>
      <c r="BF1007" s="34" t="s">
        <v>4170</v>
      </c>
      <c r="BG1007" s="34" t="s">
        <v>4170</v>
      </c>
      <c r="BH1007" s="34" t="s">
        <v>4170</v>
      </c>
      <c r="BI1007" s="34" t="s">
        <v>4881</v>
      </c>
      <c r="BJ1007" s="34" t="s">
        <v>4170</v>
      </c>
      <c r="BR1007" s="34" t="s">
        <v>1044</v>
      </c>
      <c r="BS1007" s="34" t="s">
        <v>1044</v>
      </c>
      <c r="CR1007" s="34" t="s">
        <v>3657</v>
      </c>
      <c r="CU1007" s="34" t="s">
        <v>8701</v>
      </c>
      <c r="CV1007" s="34" t="s">
        <v>7279</v>
      </c>
      <c r="CW1007" s="34" t="s">
        <v>4226</v>
      </c>
      <c r="CX1007" s="34" t="s">
        <v>4539</v>
      </c>
      <c r="CY1007" s="34" t="s">
        <v>5446</v>
      </c>
      <c r="CZ1007" s="34" t="s">
        <v>4556</v>
      </c>
      <c r="DA1007" s="34" t="s">
        <v>4556</v>
      </c>
      <c r="DC1007" s="34" t="s">
        <v>5096</v>
      </c>
      <c r="DF1007" s="34" t="s">
        <v>5992</v>
      </c>
    </row>
    <row r="1008" spans="1:110">
      <c r="A1008" s="34" t="s">
        <v>7278</v>
      </c>
      <c r="B1008" s="34" t="s">
        <v>4609</v>
      </c>
      <c r="C1008" s="34">
        <v>36</v>
      </c>
      <c r="D1008" s="34" t="s">
        <v>442</v>
      </c>
      <c r="E1008" s="34" t="s">
        <v>4170</v>
      </c>
      <c r="F1008" s="34" t="s">
        <v>4881</v>
      </c>
      <c r="G1008" s="34" t="s">
        <v>4170</v>
      </c>
      <c r="H1008" s="34" t="s">
        <v>4881</v>
      </c>
      <c r="I1008" s="34" t="s">
        <v>4170</v>
      </c>
      <c r="J1008" s="34" t="s">
        <v>4170</v>
      </c>
      <c r="K1008" s="34" t="s">
        <v>4170</v>
      </c>
      <c r="L1008" s="34" t="s">
        <v>4170</v>
      </c>
      <c r="M1008" s="34" t="s">
        <v>1041</v>
      </c>
      <c r="N1008" s="34" t="s">
        <v>3158</v>
      </c>
      <c r="O1008" s="34" t="s">
        <v>4170</v>
      </c>
      <c r="P1008" s="34" t="s">
        <v>4881</v>
      </c>
      <c r="Q1008" s="34" t="s">
        <v>4170</v>
      </c>
      <c r="R1008" s="34" t="s">
        <v>4170</v>
      </c>
      <c r="S1008" s="34" t="s">
        <v>4170</v>
      </c>
      <c r="T1008" s="34" t="s">
        <v>4170</v>
      </c>
      <c r="U1008" s="34" t="s">
        <v>4170</v>
      </c>
      <c r="V1008" s="34" t="s">
        <v>4170</v>
      </c>
      <c r="W1008" s="34" t="s">
        <v>4170</v>
      </c>
      <c r="X1008" s="34" t="s">
        <v>4170</v>
      </c>
      <c r="Y1008" s="34" t="s">
        <v>4170</v>
      </c>
      <c r="Z1008" s="34" t="s">
        <v>4170</v>
      </c>
      <c r="AB1008" s="34" t="s">
        <v>3193</v>
      </c>
      <c r="AD1008" s="34" t="s">
        <v>3238</v>
      </c>
      <c r="AG1008" s="34" t="s">
        <v>3291</v>
      </c>
      <c r="AH1008" s="34" t="s">
        <v>1041</v>
      </c>
      <c r="AI1008" s="34" t="s">
        <v>1044</v>
      </c>
      <c r="AJ1008" s="34" t="s">
        <v>1044</v>
      </c>
      <c r="AQ1008" s="34" t="s">
        <v>3384</v>
      </c>
      <c r="AS1008" s="34" t="s">
        <v>3409</v>
      </c>
      <c r="AU1008" s="34" t="s">
        <v>3432</v>
      </c>
      <c r="AV1008" s="34" t="s">
        <v>154</v>
      </c>
      <c r="AW1008" s="34" t="s">
        <v>3452</v>
      </c>
      <c r="AX1008" s="34" t="s">
        <v>3476</v>
      </c>
      <c r="AY1008" s="34" t="s">
        <v>3253</v>
      </c>
      <c r="BB1008" s="34" t="s">
        <v>3557</v>
      </c>
      <c r="BC1008" s="34" t="s">
        <v>4170</v>
      </c>
      <c r="BD1008" s="34" t="s">
        <v>4170</v>
      </c>
      <c r="BE1008" s="34" t="s">
        <v>4170</v>
      </c>
      <c r="BF1008" s="34" t="s">
        <v>4170</v>
      </c>
      <c r="BG1008" s="34" t="s">
        <v>4170</v>
      </c>
      <c r="BH1008" s="34" t="s">
        <v>4170</v>
      </c>
      <c r="BI1008" s="34" t="s">
        <v>4881</v>
      </c>
      <c r="BJ1008" s="34" t="s">
        <v>4170</v>
      </c>
      <c r="BR1008" s="34" t="s">
        <v>1044</v>
      </c>
      <c r="BS1008" s="34" t="s">
        <v>1044</v>
      </c>
      <c r="CR1008" s="34" t="s">
        <v>3654</v>
      </c>
      <c r="CU1008" s="34" t="s">
        <v>8702</v>
      </c>
      <c r="CV1008" s="34" t="s">
        <v>7279</v>
      </c>
      <c r="CW1008" s="34" t="s">
        <v>4226</v>
      </c>
      <c r="CX1008" s="34" t="s">
        <v>4542</v>
      </c>
      <c r="CY1008" s="34" t="s">
        <v>5453</v>
      </c>
      <c r="DA1008" s="34" t="s">
        <v>4556</v>
      </c>
      <c r="DC1008" s="34" t="s">
        <v>5096</v>
      </c>
      <c r="DF1008" s="34" t="s">
        <v>5992</v>
      </c>
    </row>
    <row r="1009" spans="1:110">
      <c r="A1009" s="34" t="s">
        <v>7280</v>
      </c>
      <c r="B1009" s="34" t="s">
        <v>4881</v>
      </c>
      <c r="C1009" s="34">
        <v>42</v>
      </c>
      <c r="D1009" s="34" t="s">
        <v>442</v>
      </c>
      <c r="E1009" s="34" t="s">
        <v>4170</v>
      </c>
      <c r="F1009" s="34" t="s">
        <v>4881</v>
      </c>
      <c r="G1009" s="34" t="s">
        <v>4170</v>
      </c>
      <c r="H1009" s="34" t="s">
        <v>4881</v>
      </c>
      <c r="I1009" s="34" t="s">
        <v>4170</v>
      </c>
      <c r="J1009" s="34" t="s">
        <v>4170</v>
      </c>
      <c r="K1009" s="34" t="s">
        <v>4170</v>
      </c>
      <c r="L1009" s="34" t="s">
        <v>4170</v>
      </c>
      <c r="M1009" s="34" t="s">
        <v>1041</v>
      </c>
      <c r="N1009" s="34" t="s">
        <v>3155</v>
      </c>
      <c r="O1009" s="34" t="s">
        <v>4881</v>
      </c>
      <c r="P1009" s="34" t="s">
        <v>4170</v>
      </c>
      <c r="Q1009" s="34" t="s">
        <v>4170</v>
      </c>
      <c r="R1009" s="34" t="s">
        <v>4170</v>
      </c>
      <c r="S1009" s="34" t="s">
        <v>4170</v>
      </c>
      <c r="T1009" s="34" t="s">
        <v>4170</v>
      </c>
      <c r="U1009" s="34" t="s">
        <v>4170</v>
      </c>
      <c r="V1009" s="34" t="s">
        <v>4170</v>
      </c>
      <c r="W1009" s="34" t="s">
        <v>4170</v>
      </c>
      <c r="X1009" s="34" t="s">
        <v>4170</v>
      </c>
      <c r="Y1009" s="34" t="s">
        <v>4170</v>
      </c>
      <c r="Z1009" s="34" t="s">
        <v>4170</v>
      </c>
      <c r="AB1009" s="34" t="s">
        <v>3187</v>
      </c>
      <c r="AD1009" s="34" t="s">
        <v>3244</v>
      </c>
      <c r="AG1009" s="34" t="s">
        <v>3291</v>
      </c>
      <c r="AH1009" s="34" t="s">
        <v>1041</v>
      </c>
      <c r="AI1009" s="34" t="s">
        <v>1044</v>
      </c>
      <c r="AJ1009" s="34" t="s">
        <v>1044</v>
      </c>
      <c r="AQ1009" s="34" t="s">
        <v>3375</v>
      </c>
      <c r="AS1009" s="34" t="s">
        <v>3409</v>
      </c>
      <c r="AU1009" s="34" t="s">
        <v>3435</v>
      </c>
      <c r="AV1009" s="34" t="s">
        <v>154</v>
      </c>
      <c r="AW1009" s="34" t="s">
        <v>3452</v>
      </c>
      <c r="AX1009" s="34" t="s">
        <v>3476</v>
      </c>
      <c r="AY1009" s="34" t="s">
        <v>3487</v>
      </c>
      <c r="BB1009" s="34" t="s">
        <v>3557</v>
      </c>
      <c r="BC1009" s="34" t="s">
        <v>4170</v>
      </c>
      <c r="BD1009" s="34" t="s">
        <v>4170</v>
      </c>
      <c r="BE1009" s="34" t="s">
        <v>4170</v>
      </c>
      <c r="BF1009" s="34" t="s">
        <v>4170</v>
      </c>
      <c r="BG1009" s="34" t="s">
        <v>4170</v>
      </c>
      <c r="BH1009" s="34" t="s">
        <v>4170</v>
      </c>
      <c r="BI1009" s="34" t="s">
        <v>4881</v>
      </c>
      <c r="BJ1009" s="34" t="s">
        <v>4170</v>
      </c>
      <c r="BR1009" s="34" t="s">
        <v>1044</v>
      </c>
      <c r="BS1009" s="34" t="s">
        <v>1044</v>
      </c>
      <c r="CR1009" s="34" t="s">
        <v>3654</v>
      </c>
      <c r="CU1009" s="34" t="s">
        <v>8703</v>
      </c>
      <c r="CV1009" s="34" t="s">
        <v>7281</v>
      </c>
      <c r="CW1009" s="34" t="s">
        <v>4226</v>
      </c>
      <c r="CX1009" s="34" t="s">
        <v>4542</v>
      </c>
      <c r="CY1009" s="34" t="s">
        <v>5453</v>
      </c>
      <c r="CZ1009" s="34" t="s">
        <v>4556</v>
      </c>
      <c r="DA1009" s="34" t="s">
        <v>4556</v>
      </c>
      <c r="DC1009" s="34" t="s">
        <v>5096</v>
      </c>
    </row>
    <row r="1010" spans="1:110">
      <c r="A1010" s="34" t="s">
        <v>7280</v>
      </c>
      <c r="B1010" s="34" t="s">
        <v>4609</v>
      </c>
      <c r="C1010" s="34">
        <v>6</v>
      </c>
      <c r="D1010" s="34" t="s">
        <v>442</v>
      </c>
      <c r="E1010" s="34" t="s">
        <v>4170</v>
      </c>
      <c r="F1010" s="34" t="s">
        <v>4881</v>
      </c>
      <c r="G1010" s="34" t="s">
        <v>4170</v>
      </c>
      <c r="H1010" s="34" t="s">
        <v>4170</v>
      </c>
      <c r="I1010" s="34" t="s">
        <v>4170</v>
      </c>
      <c r="J1010" s="34" t="s">
        <v>4881</v>
      </c>
      <c r="K1010" s="34" t="s">
        <v>4170</v>
      </c>
      <c r="L1010" s="34" t="s">
        <v>4170</v>
      </c>
      <c r="N1010" s="34" t="s">
        <v>3155</v>
      </c>
      <c r="O1010" s="34" t="s">
        <v>4881</v>
      </c>
      <c r="P1010" s="34" t="s">
        <v>4170</v>
      </c>
      <c r="Q1010" s="34" t="s">
        <v>4170</v>
      </c>
      <c r="R1010" s="34" t="s">
        <v>4170</v>
      </c>
      <c r="S1010" s="34" t="s">
        <v>4170</v>
      </c>
      <c r="T1010" s="34" t="s">
        <v>4170</v>
      </c>
      <c r="U1010" s="34" t="s">
        <v>4170</v>
      </c>
      <c r="V1010" s="34" t="s">
        <v>4170</v>
      </c>
      <c r="W1010" s="34" t="s">
        <v>4170</v>
      </c>
      <c r="X1010" s="34" t="s">
        <v>4170</v>
      </c>
      <c r="Y1010" s="34" t="s">
        <v>4170</v>
      </c>
      <c r="Z1010" s="34" t="s">
        <v>4170</v>
      </c>
      <c r="AB1010" s="34" t="s">
        <v>3187</v>
      </c>
      <c r="AE1010" s="34" t="s">
        <v>3253</v>
      </c>
      <c r="BB1010" s="34" t="s">
        <v>3557</v>
      </c>
      <c r="BC1010" s="34" t="s">
        <v>4170</v>
      </c>
      <c r="BD1010" s="34" t="s">
        <v>4170</v>
      </c>
      <c r="BE1010" s="34" t="s">
        <v>4170</v>
      </c>
      <c r="BF1010" s="34" t="s">
        <v>4170</v>
      </c>
      <c r="BG1010" s="34" t="s">
        <v>4170</v>
      </c>
      <c r="BH1010" s="34" t="s">
        <v>4170</v>
      </c>
      <c r="BI1010" s="34" t="s">
        <v>4881</v>
      </c>
      <c r="BJ1010" s="34" t="s">
        <v>4170</v>
      </c>
      <c r="BR1010" s="34" t="s">
        <v>1044</v>
      </c>
      <c r="BS1010" s="34" t="s">
        <v>1044</v>
      </c>
      <c r="CR1010" s="34" t="s">
        <v>3657</v>
      </c>
      <c r="CU1010" s="34" t="s">
        <v>8704</v>
      </c>
      <c r="CV1010" s="34" t="s">
        <v>7281</v>
      </c>
      <c r="CW1010" s="34" t="s">
        <v>4226</v>
      </c>
      <c r="CX1010" s="34" t="s">
        <v>4619</v>
      </c>
      <c r="CY1010" s="34" t="s">
        <v>5454</v>
      </c>
      <c r="DC1010" s="34" t="s">
        <v>5096</v>
      </c>
      <c r="DE1010" s="34" t="s">
        <v>4650</v>
      </c>
    </row>
    <row r="1011" spans="1:110">
      <c r="A1011" s="34" t="s">
        <v>7280</v>
      </c>
      <c r="B1011" s="34" t="s">
        <v>4848</v>
      </c>
      <c r="C1011" s="34">
        <v>36</v>
      </c>
      <c r="D1011" s="34" t="s">
        <v>440</v>
      </c>
      <c r="E1011" s="34" t="s">
        <v>4881</v>
      </c>
      <c r="F1011" s="34" t="s">
        <v>4170</v>
      </c>
      <c r="G1011" s="34" t="s">
        <v>4881</v>
      </c>
      <c r="H1011" s="34" t="s">
        <v>4170</v>
      </c>
      <c r="I1011" s="34" t="s">
        <v>4170</v>
      </c>
      <c r="J1011" s="34" t="s">
        <v>4170</v>
      </c>
      <c r="K1011" s="34" t="s">
        <v>4170</v>
      </c>
      <c r="L1011" s="34" t="s">
        <v>4881</v>
      </c>
      <c r="M1011" s="34" t="s">
        <v>1041</v>
      </c>
      <c r="N1011" s="34" t="s">
        <v>3155</v>
      </c>
      <c r="O1011" s="34" t="s">
        <v>4881</v>
      </c>
      <c r="P1011" s="34" t="s">
        <v>4170</v>
      </c>
      <c r="Q1011" s="34" t="s">
        <v>4170</v>
      </c>
      <c r="R1011" s="34" t="s">
        <v>4170</v>
      </c>
      <c r="S1011" s="34" t="s">
        <v>4170</v>
      </c>
      <c r="T1011" s="34" t="s">
        <v>4170</v>
      </c>
      <c r="U1011" s="34" t="s">
        <v>4170</v>
      </c>
      <c r="V1011" s="34" t="s">
        <v>4170</v>
      </c>
      <c r="W1011" s="34" t="s">
        <v>4170</v>
      </c>
      <c r="X1011" s="34" t="s">
        <v>4170</v>
      </c>
      <c r="Y1011" s="34" t="s">
        <v>4170</v>
      </c>
      <c r="Z1011" s="34" t="s">
        <v>4170</v>
      </c>
      <c r="AB1011" s="34" t="s">
        <v>3187</v>
      </c>
      <c r="AD1011" s="34" t="s">
        <v>3238</v>
      </c>
      <c r="AG1011" s="34" t="s">
        <v>3309</v>
      </c>
      <c r="AH1011" s="34" t="s">
        <v>1044</v>
      </c>
      <c r="AI1011" s="34" t="s">
        <v>1044</v>
      </c>
      <c r="AJ1011" s="34" t="s">
        <v>1044</v>
      </c>
      <c r="AK1011" s="34" t="s">
        <v>1044</v>
      </c>
      <c r="AM1011" s="34" t="s">
        <v>1044</v>
      </c>
      <c r="AN1011" s="34" t="s">
        <v>3350</v>
      </c>
      <c r="AP1011" s="34" t="s">
        <v>1044</v>
      </c>
      <c r="AY1011" s="34" t="s">
        <v>3487</v>
      </c>
      <c r="BA1011" s="34" t="s">
        <v>1044</v>
      </c>
      <c r="BB1011" s="34" t="s">
        <v>3557</v>
      </c>
      <c r="BC1011" s="34" t="s">
        <v>4170</v>
      </c>
      <c r="BD1011" s="34" t="s">
        <v>4170</v>
      </c>
      <c r="BE1011" s="34" t="s">
        <v>4170</v>
      </c>
      <c r="BF1011" s="34" t="s">
        <v>4170</v>
      </c>
      <c r="BG1011" s="34" t="s">
        <v>4170</v>
      </c>
      <c r="BH1011" s="34" t="s">
        <v>4170</v>
      </c>
      <c r="BI1011" s="34" t="s">
        <v>4881</v>
      </c>
      <c r="BJ1011" s="34" t="s">
        <v>4170</v>
      </c>
      <c r="BR1011" s="34" t="s">
        <v>1044</v>
      </c>
      <c r="BS1011" s="34" t="s">
        <v>1044</v>
      </c>
      <c r="CR1011" s="34" t="s">
        <v>3657</v>
      </c>
      <c r="CU1011" s="34" t="s">
        <v>8705</v>
      </c>
      <c r="CV1011" s="34" t="s">
        <v>7281</v>
      </c>
      <c r="CW1011" s="34" t="s">
        <v>4226</v>
      </c>
      <c r="CX1011" s="34" t="s">
        <v>4542</v>
      </c>
      <c r="CY1011" s="34" t="s">
        <v>5447</v>
      </c>
      <c r="DA1011" s="34" t="s">
        <v>4560</v>
      </c>
      <c r="DC1011" s="34" t="s">
        <v>5096</v>
      </c>
    </row>
    <row r="1012" spans="1:110">
      <c r="A1012" s="34" t="s">
        <v>7282</v>
      </c>
      <c r="B1012" s="34" t="s">
        <v>4881</v>
      </c>
      <c r="C1012" s="34">
        <v>45</v>
      </c>
      <c r="D1012" s="34" t="s">
        <v>440</v>
      </c>
      <c r="E1012" s="34" t="s">
        <v>4881</v>
      </c>
      <c r="F1012" s="34" t="s">
        <v>4170</v>
      </c>
      <c r="G1012" s="34" t="s">
        <v>4881</v>
      </c>
      <c r="H1012" s="34" t="s">
        <v>4170</v>
      </c>
      <c r="I1012" s="34" t="s">
        <v>4170</v>
      </c>
      <c r="J1012" s="34" t="s">
        <v>4170</v>
      </c>
      <c r="K1012" s="34" t="s">
        <v>4170</v>
      </c>
      <c r="L1012" s="34" t="s">
        <v>4881</v>
      </c>
      <c r="M1012" s="34" t="s">
        <v>1041</v>
      </c>
      <c r="N1012" s="34" t="s">
        <v>3155</v>
      </c>
      <c r="O1012" s="34" t="s">
        <v>4881</v>
      </c>
      <c r="P1012" s="34" t="s">
        <v>4170</v>
      </c>
      <c r="Q1012" s="34" t="s">
        <v>4170</v>
      </c>
      <c r="R1012" s="34" t="s">
        <v>4170</v>
      </c>
      <c r="S1012" s="34" t="s">
        <v>4170</v>
      </c>
      <c r="T1012" s="34" t="s">
        <v>4170</v>
      </c>
      <c r="U1012" s="34" t="s">
        <v>4170</v>
      </c>
      <c r="V1012" s="34" t="s">
        <v>4170</v>
      </c>
      <c r="W1012" s="34" t="s">
        <v>4170</v>
      </c>
      <c r="X1012" s="34" t="s">
        <v>4170</v>
      </c>
      <c r="Y1012" s="34" t="s">
        <v>4170</v>
      </c>
      <c r="Z1012" s="34" t="s">
        <v>4170</v>
      </c>
      <c r="AB1012" s="34" t="s">
        <v>3187</v>
      </c>
      <c r="AD1012" s="34" t="s">
        <v>3238</v>
      </c>
      <c r="AG1012" s="34" t="s">
        <v>3300</v>
      </c>
      <c r="AH1012" s="34" t="s">
        <v>1044</v>
      </c>
      <c r="AI1012" s="34" t="s">
        <v>1044</v>
      </c>
      <c r="AJ1012" s="34" t="s">
        <v>1044</v>
      </c>
      <c r="AK1012" s="34" t="s">
        <v>1044</v>
      </c>
      <c r="AM1012" s="34" t="s">
        <v>1041</v>
      </c>
      <c r="AP1012" s="34" t="s">
        <v>1041</v>
      </c>
      <c r="AY1012" s="34" t="s">
        <v>3508</v>
      </c>
      <c r="BA1012" s="34" t="s">
        <v>1044</v>
      </c>
      <c r="BB1012" s="34" t="s">
        <v>3539</v>
      </c>
      <c r="BC1012" s="34" t="s">
        <v>4881</v>
      </c>
      <c r="BD1012" s="34" t="s">
        <v>4170</v>
      </c>
      <c r="BE1012" s="34" t="s">
        <v>4170</v>
      </c>
      <c r="BF1012" s="34" t="s">
        <v>4170</v>
      </c>
      <c r="BG1012" s="34" t="s">
        <v>4170</v>
      </c>
      <c r="BH1012" s="34" t="s">
        <v>4170</v>
      </c>
      <c r="BI1012" s="34" t="s">
        <v>4170</v>
      </c>
      <c r="BJ1012" s="34" t="s">
        <v>4170</v>
      </c>
      <c r="BK1012" s="34" t="s">
        <v>3561</v>
      </c>
      <c r="BQ1012" s="34" t="s">
        <v>1044</v>
      </c>
      <c r="BR1012" s="34" t="s">
        <v>1041</v>
      </c>
      <c r="BS1012" s="34" t="s">
        <v>1044</v>
      </c>
      <c r="CR1012" s="34" t="s">
        <v>3657</v>
      </c>
      <c r="CU1012" s="34" t="s">
        <v>8706</v>
      </c>
      <c r="CV1012" s="34" t="s">
        <v>7285</v>
      </c>
      <c r="CW1012" s="34" t="s">
        <v>4226</v>
      </c>
      <c r="CX1012" s="34" t="s">
        <v>4542</v>
      </c>
      <c r="CY1012" s="34" t="s">
        <v>5447</v>
      </c>
      <c r="CZ1012" s="34" t="s">
        <v>3302</v>
      </c>
      <c r="DA1012" s="34" t="s">
        <v>3302</v>
      </c>
      <c r="DB1012" s="34" t="s">
        <v>1046</v>
      </c>
      <c r="DC1012" s="34" t="s">
        <v>5096</v>
      </c>
      <c r="DF1012" s="34" t="s">
        <v>5992</v>
      </c>
    </row>
    <row r="1013" spans="1:110">
      <c r="A1013" s="34" t="s">
        <v>7286</v>
      </c>
      <c r="B1013" s="34" t="s">
        <v>4881</v>
      </c>
      <c r="C1013" s="34">
        <v>29</v>
      </c>
      <c r="D1013" s="34" t="s">
        <v>442</v>
      </c>
      <c r="E1013" s="34" t="s">
        <v>4170</v>
      </c>
      <c r="F1013" s="34" t="s">
        <v>4881</v>
      </c>
      <c r="G1013" s="34" t="s">
        <v>4170</v>
      </c>
      <c r="H1013" s="34" t="s">
        <v>4881</v>
      </c>
      <c r="I1013" s="34" t="s">
        <v>4170</v>
      </c>
      <c r="J1013" s="34" t="s">
        <v>4170</v>
      </c>
      <c r="K1013" s="34" t="s">
        <v>4170</v>
      </c>
      <c r="L1013" s="34" t="s">
        <v>4170</v>
      </c>
      <c r="M1013" s="34" t="s">
        <v>1041</v>
      </c>
      <c r="N1013" s="34" t="s">
        <v>3155</v>
      </c>
      <c r="O1013" s="34" t="s">
        <v>4881</v>
      </c>
      <c r="P1013" s="34" t="s">
        <v>4170</v>
      </c>
      <c r="Q1013" s="34" t="s">
        <v>4170</v>
      </c>
      <c r="R1013" s="34" t="s">
        <v>4170</v>
      </c>
      <c r="S1013" s="34" t="s">
        <v>4170</v>
      </c>
      <c r="T1013" s="34" t="s">
        <v>4170</v>
      </c>
      <c r="U1013" s="34" t="s">
        <v>4170</v>
      </c>
      <c r="V1013" s="34" t="s">
        <v>4170</v>
      </c>
      <c r="W1013" s="34" t="s">
        <v>4170</v>
      </c>
      <c r="X1013" s="34" t="s">
        <v>4170</v>
      </c>
      <c r="Y1013" s="34" t="s">
        <v>4170</v>
      </c>
      <c r="Z1013" s="34" t="s">
        <v>4170</v>
      </c>
      <c r="AB1013" s="34" t="s">
        <v>3187</v>
      </c>
      <c r="AD1013" s="34" t="s">
        <v>3232</v>
      </c>
      <c r="AE1013" s="34" t="s">
        <v>3253</v>
      </c>
      <c r="AG1013" s="34" t="s">
        <v>3291</v>
      </c>
      <c r="AH1013" s="34" t="s">
        <v>1041</v>
      </c>
      <c r="AI1013" s="34" t="s">
        <v>1044</v>
      </c>
      <c r="AJ1013" s="34" t="s">
        <v>1044</v>
      </c>
      <c r="AQ1013" s="34" t="s">
        <v>3384</v>
      </c>
      <c r="AS1013" s="34" t="s">
        <v>3409</v>
      </c>
      <c r="AU1013" s="34" t="s">
        <v>3438</v>
      </c>
      <c r="AV1013" s="34" t="s">
        <v>154</v>
      </c>
      <c r="AW1013" s="34" t="s">
        <v>3455</v>
      </c>
      <c r="AX1013" s="34" t="s">
        <v>3476</v>
      </c>
      <c r="AY1013" s="34" t="s">
        <v>3253</v>
      </c>
      <c r="BB1013" s="34" t="s">
        <v>3557</v>
      </c>
      <c r="BC1013" s="34" t="s">
        <v>4170</v>
      </c>
      <c r="BD1013" s="34" t="s">
        <v>4170</v>
      </c>
      <c r="BE1013" s="34" t="s">
        <v>4170</v>
      </c>
      <c r="BF1013" s="34" t="s">
        <v>4170</v>
      </c>
      <c r="BG1013" s="34" t="s">
        <v>4170</v>
      </c>
      <c r="BH1013" s="34" t="s">
        <v>4170</v>
      </c>
      <c r="BI1013" s="34" t="s">
        <v>4881</v>
      </c>
      <c r="BJ1013" s="34" t="s">
        <v>4170</v>
      </c>
      <c r="BR1013" s="34" t="s">
        <v>1044</v>
      </c>
      <c r="BS1013" s="34" t="s">
        <v>1044</v>
      </c>
      <c r="CR1013" s="34" t="s">
        <v>3657</v>
      </c>
      <c r="CU1013" s="34" t="s">
        <v>8707</v>
      </c>
      <c r="CV1013" s="34" t="s">
        <v>7287</v>
      </c>
      <c r="CW1013" s="34" t="s">
        <v>4226</v>
      </c>
      <c r="CX1013" s="34" t="s">
        <v>4539</v>
      </c>
      <c r="CY1013" s="34" t="s">
        <v>5452</v>
      </c>
      <c r="CZ1013" s="34" t="s">
        <v>4556</v>
      </c>
      <c r="DA1013" s="34" t="s">
        <v>4556</v>
      </c>
      <c r="DC1013" s="34" t="s">
        <v>5096</v>
      </c>
      <c r="DD1013" s="34" t="s">
        <v>6185</v>
      </c>
      <c r="DF1013" s="34" t="s">
        <v>5993</v>
      </c>
    </row>
    <row r="1014" spans="1:110">
      <c r="A1014" s="34" t="s">
        <v>7286</v>
      </c>
      <c r="B1014" s="34" t="s">
        <v>4609</v>
      </c>
      <c r="C1014" s="34">
        <v>0</v>
      </c>
      <c r="D1014" s="34" t="s">
        <v>442</v>
      </c>
      <c r="E1014" s="34" t="s">
        <v>4170</v>
      </c>
      <c r="F1014" s="34" t="s">
        <v>4881</v>
      </c>
      <c r="G1014" s="34" t="s">
        <v>4170</v>
      </c>
      <c r="H1014" s="34" t="s">
        <v>4170</v>
      </c>
      <c r="I1014" s="34" t="s">
        <v>4170</v>
      </c>
      <c r="J1014" s="34" t="s">
        <v>4881</v>
      </c>
      <c r="K1014" s="34" t="s">
        <v>4170</v>
      </c>
      <c r="L1014" s="34" t="s">
        <v>4170</v>
      </c>
      <c r="N1014" s="34" t="s">
        <v>3155</v>
      </c>
      <c r="O1014" s="34" t="s">
        <v>4881</v>
      </c>
      <c r="P1014" s="34" t="s">
        <v>4170</v>
      </c>
      <c r="Q1014" s="34" t="s">
        <v>4170</v>
      </c>
      <c r="R1014" s="34" t="s">
        <v>4170</v>
      </c>
      <c r="S1014" s="34" t="s">
        <v>4170</v>
      </c>
      <c r="T1014" s="34" t="s">
        <v>4170</v>
      </c>
      <c r="U1014" s="34" t="s">
        <v>4170</v>
      </c>
      <c r="V1014" s="34" t="s">
        <v>4170</v>
      </c>
      <c r="W1014" s="34" t="s">
        <v>4170</v>
      </c>
      <c r="X1014" s="34" t="s">
        <v>4170</v>
      </c>
      <c r="Y1014" s="34" t="s">
        <v>4170</v>
      </c>
      <c r="Z1014" s="34" t="s">
        <v>4170</v>
      </c>
      <c r="AB1014" s="34" t="s">
        <v>3187</v>
      </c>
      <c r="BR1014" s="34" t="s">
        <v>1044</v>
      </c>
      <c r="BS1014" s="34" t="s">
        <v>1044</v>
      </c>
      <c r="CR1014" s="34" t="s">
        <v>3657</v>
      </c>
      <c r="CU1014" s="34" t="s">
        <v>8708</v>
      </c>
      <c r="CV1014" s="34" t="s">
        <v>7287</v>
      </c>
      <c r="CW1014" s="34" t="s">
        <v>4226</v>
      </c>
      <c r="CX1014" s="34" t="s">
        <v>4608</v>
      </c>
      <c r="CY1014" s="34" t="s">
        <v>5450</v>
      </c>
      <c r="DF1014" s="34" t="s">
        <v>5993</v>
      </c>
    </row>
    <row r="1015" spans="1:110">
      <c r="A1015" s="34" t="s">
        <v>7286</v>
      </c>
      <c r="B1015" s="34" t="s">
        <v>4848</v>
      </c>
      <c r="C1015" s="34">
        <v>6</v>
      </c>
      <c r="D1015" s="34" t="s">
        <v>440</v>
      </c>
      <c r="E1015" s="34" t="s">
        <v>4881</v>
      </c>
      <c r="F1015" s="34" t="s">
        <v>4170</v>
      </c>
      <c r="G1015" s="34" t="s">
        <v>4170</v>
      </c>
      <c r="H1015" s="34" t="s">
        <v>4170</v>
      </c>
      <c r="I1015" s="34" t="s">
        <v>4881</v>
      </c>
      <c r="J1015" s="34" t="s">
        <v>4170</v>
      </c>
      <c r="K1015" s="34" t="s">
        <v>4170</v>
      </c>
      <c r="L1015" s="34" t="s">
        <v>4170</v>
      </c>
      <c r="N1015" s="34" t="s">
        <v>3155</v>
      </c>
      <c r="O1015" s="34" t="s">
        <v>4881</v>
      </c>
      <c r="P1015" s="34" t="s">
        <v>4170</v>
      </c>
      <c r="Q1015" s="34" t="s">
        <v>4170</v>
      </c>
      <c r="R1015" s="34" t="s">
        <v>4170</v>
      </c>
      <c r="S1015" s="34" t="s">
        <v>4170</v>
      </c>
      <c r="T1015" s="34" t="s">
        <v>4170</v>
      </c>
      <c r="U1015" s="34" t="s">
        <v>4170</v>
      </c>
      <c r="V1015" s="34" t="s">
        <v>4170</v>
      </c>
      <c r="W1015" s="34" t="s">
        <v>4170</v>
      </c>
      <c r="X1015" s="34" t="s">
        <v>4170</v>
      </c>
      <c r="Y1015" s="34" t="s">
        <v>4170</v>
      </c>
      <c r="Z1015" s="34" t="s">
        <v>4170</v>
      </c>
      <c r="AB1015" s="34" t="s">
        <v>3187</v>
      </c>
      <c r="AE1015" s="34" t="s">
        <v>3256</v>
      </c>
      <c r="BB1015" s="34" t="s">
        <v>3557</v>
      </c>
      <c r="BC1015" s="34" t="s">
        <v>4170</v>
      </c>
      <c r="BD1015" s="34" t="s">
        <v>4170</v>
      </c>
      <c r="BE1015" s="34" t="s">
        <v>4170</v>
      </c>
      <c r="BF1015" s="34" t="s">
        <v>4170</v>
      </c>
      <c r="BG1015" s="34" t="s">
        <v>4170</v>
      </c>
      <c r="BH1015" s="34" t="s">
        <v>4170</v>
      </c>
      <c r="BI1015" s="34" t="s">
        <v>4881</v>
      </c>
      <c r="BJ1015" s="34" t="s">
        <v>4170</v>
      </c>
      <c r="BR1015" s="34" t="s">
        <v>1044</v>
      </c>
      <c r="BS1015" s="34" t="s">
        <v>1044</v>
      </c>
      <c r="CR1015" s="34" t="s">
        <v>3657</v>
      </c>
      <c r="CU1015" s="34" t="s">
        <v>8709</v>
      </c>
      <c r="CV1015" s="34" t="s">
        <v>7287</v>
      </c>
      <c r="CW1015" s="34" t="s">
        <v>4226</v>
      </c>
      <c r="CX1015" s="34" t="s">
        <v>4619</v>
      </c>
      <c r="CY1015" s="34" t="s">
        <v>5448</v>
      </c>
      <c r="DC1015" s="34" t="s">
        <v>5096</v>
      </c>
      <c r="DE1015" s="34" t="s">
        <v>4649</v>
      </c>
      <c r="DF1015" s="34" t="s">
        <v>5993</v>
      </c>
    </row>
    <row r="1016" spans="1:110">
      <c r="A1016" s="34" t="s">
        <v>7286</v>
      </c>
      <c r="B1016" s="34" t="s">
        <v>4626</v>
      </c>
      <c r="C1016" s="34">
        <v>26</v>
      </c>
      <c r="D1016" s="34" t="s">
        <v>440</v>
      </c>
      <c r="E1016" s="34" t="s">
        <v>4881</v>
      </c>
      <c r="F1016" s="34" t="s">
        <v>4170</v>
      </c>
      <c r="G1016" s="34" t="s">
        <v>4881</v>
      </c>
      <c r="H1016" s="34" t="s">
        <v>4170</v>
      </c>
      <c r="I1016" s="34" t="s">
        <v>4170</v>
      </c>
      <c r="J1016" s="34" t="s">
        <v>4170</v>
      </c>
      <c r="K1016" s="34" t="s">
        <v>4170</v>
      </c>
      <c r="L1016" s="34" t="s">
        <v>4881</v>
      </c>
      <c r="M1016" s="34" t="s">
        <v>1041</v>
      </c>
      <c r="N1016" s="34" t="s">
        <v>3155</v>
      </c>
      <c r="O1016" s="34" t="s">
        <v>4881</v>
      </c>
      <c r="P1016" s="34" t="s">
        <v>4170</v>
      </c>
      <c r="Q1016" s="34" t="s">
        <v>4170</v>
      </c>
      <c r="R1016" s="34" t="s">
        <v>4170</v>
      </c>
      <c r="S1016" s="34" t="s">
        <v>4170</v>
      </c>
      <c r="T1016" s="34" t="s">
        <v>4170</v>
      </c>
      <c r="U1016" s="34" t="s">
        <v>4170</v>
      </c>
      <c r="V1016" s="34" t="s">
        <v>4170</v>
      </c>
      <c r="W1016" s="34" t="s">
        <v>4170</v>
      </c>
      <c r="X1016" s="34" t="s">
        <v>4170</v>
      </c>
      <c r="Y1016" s="34" t="s">
        <v>4170</v>
      </c>
      <c r="Z1016" s="34" t="s">
        <v>4170</v>
      </c>
      <c r="AB1016" s="34" t="s">
        <v>3187</v>
      </c>
      <c r="AD1016" s="34" t="s">
        <v>3232</v>
      </c>
      <c r="AE1016" s="34" t="s">
        <v>3253</v>
      </c>
      <c r="AG1016" s="34" t="s">
        <v>3309</v>
      </c>
      <c r="AH1016" s="34" t="s">
        <v>1044</v>
      </c>
      <c r="AI1016" s="34" t="s">
        <v>1044</v>
      </c>
      <c r="AJ1016" s="34" t="s">
        <v>1044</v>
      </c>
      <c r="AK1016" s="34" t="s">
        <v>1044</v>
      </c>
      <c r="AM1016" s="34" t="s">
        <v>1044</v>
      </c>
      <c r="AN1016" s="34" t="s">
        <v>3335</v>
      </c>
      <c r="AP1016" s="34" t="s">
        <v>1044</v>
      </c>
      <c r="AY1016" s="34" t="s">
        <v>3487</v>
      </c>
      <c r="BA1016" s="34" t="s">
        <v>1044</v>
      </c>
      <c r="BB1016" s="34" t="s">
        <v>3557</v>
      </c>
      <c r="BC1016" s="34" t="s">
        <v>4170</v>
      </c>
      <c r="BD1016" s="34" t="s">
        <v>4170</v>
      </c>
      <c r="BE1016" s="34" t="s">
        <v>4170</v>
      </c>
      <c r="BF1016" s="34" t="s">
        <v>4170</v>
      </c>
      <c r="BG1016" s="34" t="s">
        <v>4170</v>
      </c>
      <c r="BH1016" s="34" t="s">
        <v>4170</v>
      </c>
      <c r="BI1016" s="34" t="s">
        <v>4881</v>
      </c>
      <c r="BJ1016" s="34" t="s">
        <v>4170</v>
      </c>
      <c r="BR1016" s="34" t="s">
        <v>1044</v>
      </c>
      <c r="BS1016" s="34" t="s">
        <v>1044</v>
      </c>
      <c r="CR1016" s="34" t="s">
        <v>3657</v>
      </c>
      <c r="CU1016" s="34" t="s">
        <v>8710</v>
      </c>
      <c r="CV1016" s="34" t="s">
        <v>7287</v>
      </c>
      <c r="CW1016" s="34" t="s">
        <v>4226</v>
      </c>
      <c r="CX1016" s="34" t="s">
        <v>4539</v>
      </c>
      <c r="CY1016" s="34" t="s">
        <v>5446</v>
      </c>
      <c r="DA1016" s="34" t="s">
        <v>4560</v>
      </c>
      <c r="DC1016" s="34" t="s">
        <v>5096</v>
      </c>
      <c r="DD1016" s="34" t="s">
        <v>6186</v>
      </c>
      <c r="DF1016" s="34" t="s">
        <v>5993</v>
      </c>
    </row>
    <row r="1017" spans="1:110">
      <c r="A1017" s="34" t="s">
        <v>7288</v>
      </c>
      <c r="B1017" s="34" t="s">
        <v>4881</v>
      </c>
      <c r="C1017" s="34">
        <v>35</v>
      </c>
      <c r="D1017" s="34" t="s">
        <v>442</v>
      </c>
      <c r="E1017" s="34" t="s">
        <v>4170</v>
      </c>
      <c r="F1017" s="34" t="s">
        <v>4881</v>
      </c>
      <c r="G1017" s="34" t="s">
        <v>4170</v>
      </c>
      <c r="H1017" s="34" t="s">
        <v>4881</v>
      </c>
      <c r="I1017" s="34" t="s">
        <v>4170</v>
      </c>
      <c r="J1017" s="34" t="s">
        <v>4170</v>
      </c>
      <c r="K1017" s="34" t="s">
        <v>4170</v>
      </c>
      <c r="L1017" s="34" t="s">
        <v>4170</v>
      </c>
      <c r="M1017" s="34" t="s">
        <v>1041</v>
      </c>
      <c r="N1017" s="34" t="s">
        <v>3155</v>
      </c>
      <c r="O1017" s="34" t="s">
        <v>4881</v>
      </c>
      <c r="P1017" s="34" t="s">
        <v>4170</v>
      </c>
      <c r="Q1017" s="34" t="s">
        <v>4170</v>
      </c>
      <c r="R1017" s="34" t="s">
        <v>4170</v>
      </c>
      <c r="S1017" s="34" t="s">
        <v>4170</v>
      </c>
      <c r="T1017" s="34" t="s">
        <v>4170</v>
      </c>
      <c r="U1017" s="34" t="s">
        <v>4170</v>
      </c>
      <c r="V1017" s="34" t="s">
        <v>4170</v>
      </c>
      <c r="W1017" s="34" t="s">
        <v>4170</v>
      </c>
      <c r="X1017" s="34" t="s">
        <v>4170</v>
      </c>
      <c r="Y1017" s="34" t="s">
        <v>4170</v>
      </c>
      <c r="Z1017" s="34" t="s">
        <v>4170</v>
      </c>
      <c r="AB1017" s="34" t="s">
        <v>3187</v>
      </c>
      <c r="AD1017" s="34" t="s">
        <v>3247</v>
      </c>
      <c r="AG1017" s="34" t="s">
        <v>3297</v>
      </c>
      <c r="AH1017" s="34" t="s">
        <v>1044</v>
      </c>
      <c r="AI1017" s="34" t="s">
        <v>1044</v>
      </c>
      <c r="AJ1017" s="34" t="s">
        <v>1044</v>
      </c>
      <c r="AK1017" s="34" t="s">
        <v>1041</v>
      </c>
      <c r="AL1017" s="34" t="s">
        <v>452</v>
      </c>
      <c r="AQ1017" s="34" t="s">
        <v>3375</v>
      </c>
      <c r="AS1017" s="34" t="s">
        <v>3423</v>
      </c>
      <c r="AU1017" s="34" t="s">
        <v>3432</v>
      </c>
      <c r="AV1017" s="34" t="s">
        <v>154</v>
      </c>
      <c r="AW1017" s="34" t="s">
        <v>3467</v>
      </c>
      <c r="AX1017" s="34" t="s">
        <v>3476</v>
      </c>
      <c r="AY1017" s="34" t="s">
        <v>3487</v>
      </c>
      <c r="BB1017" s="34" t="s">
        <v>3557</v>
      </c>
      <c r="BC1017" s="34" t="s">
        <v>4170</v>
      </c>
      <c r="BD1017" s="34" t="s">
        <v>4170</v>
      </c>
      <c r="BE1017" s="34" t="s">
        <v>4170</v>
      </c>
      <c r="BF1017" s="34" t="s">
        <v>4170</v>
      </c>
      <c r="BG1017" s="34" t="s">
        <v>4170</v>
      </c>
      <c r="BH1017" s="34" t="s">
        <v>4170</v>
      </c>
      <c r="BI1017" s="34" t="s">
        <v>4881</v>
      </c>
      <c r="BJ1017" s="34" t="s">
        <v>4170</v>
      </c>
      <c r="BR1017" s="34" t="s">
        <v>1044</v>
      </c>
      <c r="BS1017" s="34" t="s">
        <v>1044</v>
      </c>
      <c r="CR1017" s="34" t="s">
        <v>3657</v>
      </c>
      <c r="CU1017" s="34" t="s">
        <v>8711</v>
      </c>
      <c r="CV1017" s="34" t="s">
        <v>7289</v>
      </c>
      <c r="CW1017" s="34" t="s">
        <v>4226</v>
      </c>
      <c r="CX1017" s="34" t="s">
        <v>4542</v>
      </c>
      <c r="CY1017" s="34" t="s">
        <v>5453</v>
      </c>
      <c r="CZ1017" s="34" t="s">
        <v>4556</v>
      </c>
      <c r="DA1017" s="34" t="s">
        <v>4556</v>
      </c>
      <c r="DC1017" s="34" t="s">
        <v>5096</v>
      </c>
    </row>
    <row r="1018" spans="1:110">
      <c r="A1018" s="34" t="s">
        <v>7288</v>
      </c>
      <c r="B1018" s="34" t="s">
        <v>4609</v>
      </c>
      <c r="C1018" s="34">
        <v>7</v>
      </c>
      <c r="D1018" s="34" t="s">
        <v>442</v>
      </c>
      <c r="E1018" s="34" t="s">
        <v>4170</v>
      </c>
      <c r="F1018" s="34" t="s">
        <v>4881</v>
      </c>
      <c r="G1018" s="34" t="s">
        <v>4170</v>
      </c>
      <c r="H1018" s="34" t="s">
        <v>4170</v>
      </c>
      <c r="I1018" s="34" t="s">
        <v>4170</v>
      </c>
      <c r="J1018" s="34" t="s">
        <v>4881</v>
      </c>
      <c r="K1018" s="34" t="s">
        <v>4170</v>
      </c>
      <c r="L1018" s="34" t="s">
        <v>4170</v>
      </c>
      <c r="N1018" s="34" t="s">
        <v>3155</v>
      </c>
      <c r="O1018" s="34" t="s">
        <v>4881</v>
      </c>
      <c r="P1018" s="34" t="s">
        <v>4170</v>
      </c>
      <c r="Q1018" s="34" t="s">
        <v>4170</v>
      </c>
      <c r="R1018" s="34" t="s">
        <v>4170</v>
      </c>
      <c r="S1018" s="34" t="s">
        <v>4170</v>
      </c>
      <c r="T1018" s="34" t="s">
        <v>4170</v>
      </c>
      <c r="U1018" s="34" t="s">
        <v>4170</v>
      </c>
      <c r="V1018" s="34" t="s">
        <v>4170</v>
      </c>
      <c r="W1018" s="34" t="s">
        <v>4170</v>
      </c>
      <c r="X1018" s="34" t="s">
        <v>4170</v>
      </c>
      <c r="Y1018" s="34" t="s">
        <v>4170</v>
      </c>
      <c r="Z1018" s="34" t="s">
        <v>4170</v>
      </c>
      <c r="AB1018" s="34" t="s">
        <v>3187</v>
      </c>
      <c r="AE1018" s="34" t="s">
        <v>3253</v>
      </c>
      <c r="BB1018" s="34" t="s">
        <v>8545</v>
      </c>
      <c r="BC1018" s="34" t="s">
        <v>4170</v>
      </c>
      <c r="BD1018" s="34" t="s">
        <v>4170</v>
      </c>
      <c r="BE1018" s="34" t="s">
        <v>4170</v>
      </c>
      <c r="BF1018" s="34" t="s">
        <v>4881</v>
      </c>
      <c r="BG1018" s="34" t="s">
        <v>4170</v>
      </c>
      <c r="BH1018" s="34" t="s">
        <v>4881</v>
      </c>
      <c r="BI1018" s="34" t="s">
        <v>4170</v>
      </c>
      <c r="BJ1018" s="34" t="s">
        <v>4170</v>
      </c>
      <c r="BN1018" s="34" t="s">
        <v>3561</v>
      </c>
      <c r="BP1018" s="34" t="s">
        <v>3561</v>
      </c>
      <c r="BQ1018" s="34" t="s">
        <v>1044</v>
      </c>
      <c r="BR1018" s="34" t="s">
        <v>1044</v>
      </c>
      <c r="BS1018" s="34" t="s">
        <v>1041</v>
      </c>
      <c r="BT1018" s="34" t="s">
        <v>1041</v>
      </c>
      <c r="BW1018" s="34" t="s">
        <v>1041</v>
      </c>
      <c r="CQ1018" s="34" t="s">
        <v>3645</v>
      </c>
      <c r="CR1018" s="34" t="s">
        <v>3657</v>
      </c>
      <c r="CU1018" s="34" t="s">
        <v>8712</v>
      </c>
      <c r="CV1018" s="34" t="s">
        <v>7289</v>
      </c>
      <c r="CW1018" s="34" t="s">
        <v>4226</v>
      </c>
      <c r="CX1018" s="34" t="s">
        <v>4619</v>
      </c>
      <c r="CY1018" s="34" t="s">
        <v>5454</v>
      </c>
      <c r="DB1018" s="34" t="s">
        <v>1046</v>
      </c>
      <c r="DC1018" s="34" t="s">
        <v>5096</v>
      </c>
      <c r="DE1018" s="34" t="s">
        <v>4650</v>
      </c>
    </row>
    <row r="1019" spans="1:110">
      <c r="A1019" s="34" t="s">
        <v>7288</v>
      </c>
      <c r="B1019" s="34" t="s">
        <v>4848</v>
      </c>
      <c r="C1019" s="34">
        <v>31</v>
      </c>
      <c r="D1019" s="34" t="s">
        <v>440</v>
      </c>
      <c r="E1019" s="34" t="s">
        <v>4881</v>
      </c>
      <c r="F1019" s="34" t="s">
        <v>4170</v>
      </c>
      <c r="G1019" s="34" t="s">
        <v>4881</v>
      </c>
      <c r="H1019" s="34" t="s">
        <v>4170</v>
      </c>
      <c r="I1019" s="34" t="s">
        <v>4170</v>
      </c>
      <c r="J1019" s="34" t="s">
        <v>4170</v>
      </c>
      <c r="K1019" s="34" t="s">
        <v>4170</v>
      </c>
      <c r="L1019" s="34" t="s">
        <v>4881</v>
      </c>
      <c r="M1019" s="34" t="s">
        <v>1041</v>
      </c>
      <c r="N1019" s="34" t="s">
        <v>3155</v>
      </c>
      <c r="O1019" s="34" t="s">
        <v>4881</v>
      </c>
      <c r="P1019" s="34" t="s">
        <v>4170</v>
      </c>
      <c r="Q1019" s="34" t="s">
        <v>4170</v>
      </c>
      <c r="R1019" s="34" t="s">
        <v>4170</v>
      </c>
      <c r="S1019" s="34" t="s">
        <v>4170</v>
      </c>
      <c r="T1019" s="34" t="s">
        <v>4170</v>
      </c>
      <c r="U1019" s="34" t="s">
        <v>4170</v>
      </c>
      <c r="V1019" s="34" t="s">
        <v>4170</v>
      </c>
      <c r="W1019" s="34" t="s">
        <v>4170</v>
      </c>
      <c r="X1019" s="34" t="s">
        <v>4170</v>
      </c>
      <c r="Y1019" s="34" t="s">
        <v>4170</v>
      </c>
      <c r="Z1019" s="34" t="s">
        <v>4170</v>
      </c>
      <c r="AB1019" s="34" t="s">
        <v>3187</v>
      </c>
      <c r="AD1019" s="34" t="s">
        <v>3241</v>
      </c>
      <c r="AG1019" s="34" t="s">
        <v>3309</v>
      </c>
      <c r="AH1019" s="34" t="s">
        <v>1044</v>
      </c>
      <c r="AI1019" s="34" t="s">
        <v>1044</v>
      </c>
      <c r="AJ1019" s="34" t="s">
        <v>1044</v>
      </c>
      <c r="AK1019" s="34" t="s">
        <v>1044</v>
      </c>
      <c r="AM1019" s="34" t="s">
        <v>1044</v>
      </c>
      <c r="AN1019" s="34" t="s">
        <v>3335</v>
      </c>
      <c r="AP1019" s="34" t="s">
        <v>1044</v>
      </c>
      <c r="AY1019" s="34" t="s">
        <v>3487</v>
      </c>
      <c r="BA1019" s="34" t="s">
        <v>1044</v>
      </c>
      <c r="BB1019" s="34" t="s">
        <v>3557</v>
      </c>
      <c r="BC1019" s="34" t="s">
        <v>4170</v>
      </c>
      <c r="BD1019" s="34" t="s">
        <v>4170</v>
      </c>
      <c r="BE1019" s="34" t="s">
        <v>4170</v>
      </c>
      <c r="BF1019" s="34" t="s">
        <v>4170</v>
      </c>
      <c r="BG1019" s="34" t="s">
        <v>4170</v>
      </c>
      <c r="BH1019" s="34" t="s">
        <v>4170</v>
      </c>
      <c r="BI1019" s="34" t="s">
        <v>4881</v>
      </c>
      <c r="BJ1019" s="34" t="s">
        <v>4170</v>
      </c>
      <c r="BR1019" s="34" t="s">
        <v>1044</v>
      </c>
      <c r="BS1019" s="34" t="s">
        <v>1044</v>
      </c>
      <c r="CR1019" s="34" t="s">
        <v>3657</v>
      </c>
      <c r="CU1019" s="34" t="s">
        <v>8713</v>
      </c>
      <c r="CV1019" s="34" t="s">
        <v>7289</v>
      </c>
      <c r="CW1019" s="34" t="s">
        <v>4226</v>
      </c>
      <c r="CX1019" s="34" t="s">
        <v>4539</v>
      </c>
      <c r="CY1019" s="34" t="s">
        <v>5446</v>
      </c>
      <c r="DA1019" s="34" t="s">
        <v>4560</v>
      </c>
      <c r="DC1019" s="34" t="s">
        <v>5096</v>
      </c>
    </row>
    <row r="1020" spans="1:110">
      <c r="A1020" s="34" t="s">
        <v>7290</v>
      </c>
      <c r="B1020" s="34" t="s">
        <v>4881</v>
      </c>
      <c r="C1020" s="34">
        <v>29</v>
      </c>
      <c r="D1020" s="34" t="s">
        <v>440</v>
      </c>
      <c r="E1020" s="34" t="s">
        <v>4881</v>
      </c>
      <c r="F1020" s="34" t="s">
        <v>4170</v>
      </c>
      <c r="G1020" s="34" t="s">
        <v>4881</v>
      </c>
      <c r="H1020" s="34" t="s">
        <v>4170</v>
      </c>
      <c r="I1020" s="34" t="s">
        <v>4170</v>
      </c>
      <c r="J1020" s="34" t="s">
        <v>4170</v>
      </c>
      <c r="K1020" s="34" t="s">
        <v>4170</v>
      </c>
      <c r="L1020" s="34" t="s">
        <v>4881</v>
      </c>
      <c r="M1020" s="34" t="s">
        <v>1041</v>
      </c>
      <c r="N1020" s="34" t="s">
        <v>3155</v>
      </c>
      <c r="O1020" s="34" t="s">
        <v>4881</v>
      </c>
      <c r="P1020" s="34" t="s">
        <v>4170</v>
      </c>
      <c r="Q1020" s="34" t="s">
        <v>4170</v>
      </c>
      <c r="R1020" s="34" t="s">
        <v>4170</v>
      </c>
      <c r="S1020" s="34" t="s">
        <v>4170</v>
      </c>
      <c r="T1020" s="34" t="s">
        <v>4170</v>
      </c>
      <c r="U1020" s="34" t="s">
        <v>4170</v>
      </c>
      <c r="V1020" s="34" t="s">
        <v>4170</v>
      </c>
      <c r="W1020" s="34" t="s">
        <v>4170</v>
      </c>
      <c r="X1020" s="34" t="s">
        <v>4170</v>
      </c>
      <c r="Y1020" s="34" t="s">
        <v>4170</v>
      </c>
      <c r="Z1020" s="34" t="s">
        <v>4170</v>
      </c>
      <c r="AB1020" s="34" t="s">
        <v>3187</v>
      </c>
      <c r="AD1020" s="34" t="s">
        <v>3244</v>
      </c>
      <c r="AE1020" s="34" t="s">
        <v>3253</v>
      </c>
      <c r="AG1020" s="34" t="s">
        <v>3309</v>
      </c>
      <c r="AH1020" s="34" t="s">
        <v>1044</v>
      </c>
      <c r="AI1020" s="34" t="s">
        <v>1044</v>
      </c>
      <c r="AJ1020" s="34" t="s">
        <v>1044</v>
      </c>
      <c r="AK1020" s="34" t="s">
        <v>1044</v>
      </c>
      <c r="AM1020" s="34" t="s">
        <v>1044</v>
      </c>
      <c r="AN1020" s="34" t="s">
        <v>3350</v>
      </c>
      <c r="AP1020" s="34" t="s">
        <v>1044</v>
      </c>
      <c r="AY1020" s="34" t="s">
        <v>3487</v>
      </c>
      <c r="BA1020" s="34" t="s">
        <v>1044</v>
      </c>
      <c r="BB1020" s="34" t="s">
        <v>3557</v>
      </c>
      <c r="BC1020" s="34" t="s">
        <v>4170</v>
      </c>
      <c r="BD1020" s="34" t="s">
        <v>4170</v>
      </c>
      <c r="BE1020" s="34" t="s">
        <v>4170</v>
      </c>
      <c r="BF1020" s="34" t="s">
        <v>4170</v>
      </c>
      <c r="BG1020" s="34" t="s">
        <v>4170</v>
      </c>
      <c r="BH1020" s="34" t="s">
        <v>4170</v>
      </c>
      <c r="BI1020" s="34" t="s">
        <v>4881</v>
      </c>
      <c r="BJ1020" s="34" t="s">
        <v>4170</v>
      </c>
      <c r="BR1020" s="34" t="s">
        <v>1044</v>
      </c>
      <c r="BS1020" s="34" t="s">
        <v>1044</v>
      </c>
      <c r="CR1020" s="34" t="s">
        <v>3657</v>
      </c>
      <c r="CU1020" s="34" t="s">
        <v>8714</v>
      </c>
      <c r="CV1020" s="34" t="s">
        <v>7292</v>
      </c>
      <c r="CW1020" s="34" t="s">
        <v>4226</v>
      </c>
      <c r="CX1020" s="34" t="s">
        <v>4539</v>
      </c>
      <c r="CY1020" s="34" t="s">
        <v>5446</v>
      </c>
      <c r="CZ1020" s="34" t="s">
        <v>4560</v>
      </c>
      <c r="DA1020" s="34" t="s">
        <v>4560</v>
      </c>
      <c r="DC1020" s="34" t="s">
        <v>5096</v>
      </c>
      <c r="DD1020" s="34" t="s">
        <v>6186</v>
      </c>
      <c r="DF1020" s="34" t="s">
        <v>5992</v>
      </c>
    </row>
    <row r="1021" spans="1:110">
      <c r="A1021" s="34" t="s">
        <v>7290</v>
      </c>
      <c r="B1021" s="34" t="s">
        <v>4609</v>
      </c>
      <c r="C1021" s="34">
        <v>29</v>
      </c>
      <c r="D1021" s="34" t="s">
        <v>442</v>
      </c>
      <c r="E1021" s="34" t="s">
        <v>4170</v>
      </c>
      <c r="F1021" s="34" t="s">
        <v>4881</v>
      </c>
      <c r="G1021" s="34" t="s">
        <v>4170</v>
      </c>
      <c r="H1021" s="34" t="s">
        <v>4881</v>
      </c>
      <c r="I1021" s="34" t="s">
        <v>4170</v>
      </c>
      <c r="J1021" s="34" t="s">
        <v>4170</v>
      </c>
      <c r="K1021" s="34" t="s">
        <v>4170</v>
      </c>
      <c r="L1021" s="34" t="s">
        <v>4170</v>
      </c>
      <c r="M1021" s="34" t="s">
        <v>1041</v>
      </c>
      <c r="N1021" s="34" t="s">
        <v>3155</v>
      </c>
      <c r="O1021" s="34" t="s">
        <v>4881</v>
      </c>
      <c r="P1021" s="34" t="s">
        <v>4170</v>
      </c>
      <c r="Q1021" s="34" t="s">
        <v>4170</v>
      </c>
      <c r="R1021" s="34" t="s">
        <v>4170</v>
      </c>
      <c r="S1021" s="34" t="s">
        <v>4170</v>
      </c>
      <c r="T1021" s="34" t="s">
        <v>4170</v>
      </c>
      <c r="U1021" s="34" t="s">
        <v>4170</v>
      </c>
      <c r="V1021" s="34" t="s">
        <v>4170</v>
      </c>
      <c r="W1021" s="34" t="s">
        <v>4170</v>
      </c>
      <c r="X1021" s="34" t="s">
        <v>4170</v>
      </c>
      <c r="Y1021" s="34" t="s">
        <v>4170</v>
      </c>
      <c r="Z1021" s="34" t="s">
        <v>4170</v>
      </c>
      <c r="AB1021" s="34" t="s">
        <v>3187</v>
      </c>
      <c r="AD1021" s="34" t="s">
        <v>3244</v>
      </c>
      <c r="AE1021" s="34" t="s">
        <v>3253</v>
      </c>
      <c r="AG1021" s="34" t="s">
        <v>3297</v>
      </c>
      <c r="AH1021" s="34" t="s">
        <v>1044</v>
      </c>
      <c r="AI1021" s="34" t="s">
        <v>1044</v>
      </c>
      <c r="AJ1021" s="34" t="s">
        <v>1044</v>
      </c>
      <c r="AK1021" s="34" t="s">
        <v>1041</v>
      </c>
      <c r="AL1021" s="34" t="s">
        <v>452</v>
      </c>
      <c r="AQ1021" s="34" t="s">
        <v>3375</v>
      </c>
      <c r="AS1021" s="34" t="s">
        <v>3423</v>
      </c>
      <c r="AU1021" s="34" t="s">
        <v>3432</v>
      </c>
      <c r="AV1021" s="34" t="s">
        <v>154</v>
      </c>
      <c r="AW1021" s="34" t="s">
        <v>3467</v>
      </c>
      <c r="AX1021" s="34" t="s">
        <v>3476</v>
      </c>
      <c r="AY1021" s="34" t="s">
        <v>3487</v>
      </c>
      <c r="BB1021" s="34" t="s">
        <v>3557</v>
      </c>
      <c r="BC1021" s="34" t="s">
        <v>4170</v>
      </c>
      <c r="BD1021" s="34" t="s">
        <v>4170</v>
      </c>
      <c r="BE1021" s="34" t="s">
        <v>4170</v>
      </c>
      <c r="BF1021" s="34" t="s">
        <v>4170</v>
      </c>
      <c r="BG1021" s="34" t="s">
        <v>4170</v>
      </c>
      <c r="BH1021" s="34" t="s">
        <v>4170</v>
      </c>
      <c r="BI1021" s="34" t="s">
        <v>4881</v>
      </c>
      <c r="BJ1021" s="34" t="s">
        <v>4170</v>
      </c>
      <c r="BR1021" s="34" t="s">
        <v>1044</v>
      </c>
      <c r="BS1021" s="34" t="s">
        <v>1044</v>
      </c>
      <c r="CR1021" s="34" t="s">
        <v>3657</v>
      </c>
      <c r="CU1021" s="34" t="s">
        <v>8715</v>
      </c>
      <c r="CV1021" s="34" t="s">
        <v>7292</v>
      </c>
      <c r="CW1021" s="34" t="s">
        <v>4226</v>
      </c>
      <c r="CX1021" s="34" t="s">
        <v>4539</v>
      </c>
      <c r="CY1021" s="34" t="s">
        <v>5452</v>
      </c>
      <c r="DA1021" s="34" t="s">
        <v>4556</v>
      </c>
      <c r="DC1021" s="34" t="s">
        <v>5096</v>
      </c>
      <c r="DD1021" s="34" t="s">
        <v>6185</v>
      </c>
      <c r="DF1021" s="34" t="s">
        <v>5992</v>
      </c>
    </row>
    <row r="1022" spans="1:110">
      <c r="A1022" s="34" t="s">
        <v>7293</v>
      </c>
      <c r="B1022" s="34" t="s">
        <v>4881</v>
      </c>
      <c r="C1022" s="34">
        <v>23</v>
      </c>
      <c r="D1022" s="34" t="s">
        <v>440</v>
      </c>
      <c r="E1022" s="34" t="s">
        <v>4881</v>
      </c>
      <c r="F1022" s="34" t="s">
        <v>4170</v>
      </c>
      <c r="G1022" s="34" t="s">
        <v>4881</v>
      </c>
      <c r="H1022" s="34" t="s">
        <v>4170</v>
      </c>
      <c r="I1022" s="34" t="s">
        <v>4170</v>
      </c>
      <c r="J1022" s="34" t="s">
        <v>4170</v>
      </c>
      <c r="K1022" s="34" t="s">
        <v>4170</v>
      </c>
      <c r="L1022" s="34" t="s">
        <v>4881</v>
      </c>
      <c r="M1022" s="34" t="s">
        <v>1041</v>
      </c>
      <c r="N1022" s="34" t="s">
        <v>3155</v>
      </c>
      <c r="O1022" s="34" t="s">
        <v>4881</v>
      </c>
      <c r="P1022" s="34" t="s">
        <v>4170</v>
      </c>
      <c r="Q1022" s="34" t="s">
        <v>4170</v>
      </c>
      <c r="R1022" s="34" t="s">
        <v>4170</v>
      </c>
      <c r="S1022" s="34" t="s">
        <v>4170</v>
      </c>
      <c r="T1022" s="34" t="s">
        <v>4170</v>
      </c>
      <c r="U1022" s="34" t="s">
        <v>4170</v>
      </c>
      <c r="V1022" s="34" t="s">
        <v>4170</v>
      </c>
      <c r="W1022" s="34" t="s">
        <v>4170</v>
      </c>
      <c r="X1022" s="34" t="s">
        <v>4170</v>
      </c>
      <c r="Y1022" s="34" t="s">
        <v>4170</v>
      </c>
      <c r="Z1022" s="34" t="s">
        <v>4170</v>
      </c>
      <c r="AB1022" s="34" t="s">
        <v>3187</v>
      </c>
      <c r="AD1022" s="34" t="s">
        <v>3244</v>
      </c>
      <c r="AE1022" s="34" t="s">
        <v>3253</v>
      </c>
      <c r="AG1022" s="34" t="s">
        <v>3291</v>
      </c>
      <c r="AH1022" s="34" t="s">
        <v>1041</v>
      </c>
      <c r="AI1022" s="34" t="s">
        <v>1044</v>
      </c>
      <c r="AJ1022" s="34" t="s">
        <v>1044</v>
      </c>
      <c r="AQ1022" s="34" t="s">
        <v>3378</v>
      </c>
      <c r="AS1022" s="34" t="s">
        <v>3415</v>
      </c>
      <c r="AU1022" s="34" t="s">
        <v>3435</v>
      </c>
      <c r="AV1022" s="34" t="s">
        <v>154</v>
      </c>
      <c r="AW1022" s="34" t="s">
        <v>3452</v>
      </c>
      <c r="AX1022" s="34" t="s">
        <v>3476</v>
      </c>
      <c r="AY1022" s="34" t="s">
        <v>3493</v>
      </c>
      <c r="BB1022" s="34" t="s">
        <v>3557</v>
      </c>
      <c r="BC1022" s="34" t="s">
        <v>4170</v>
      </c>
      <c r="BD1022" s="34" t="s">
        <v>4170</v>
      </c>
      <c r="BE1022" s="34" t="s">
        <v>4170</v>
      </c>
      <c r="BF1022" s="34" t="s">
        <v>4170</v>
      </c>
      <c r="BG1022" s="34" t="s">
        <v>4170</v>
      </c>
      <c r="BH1022" s="34" t="s">
        <v>4170</v>
      </c>
      <c r="BI1022" s="34" t="s">
        <v>4881</v>
      </c>
      <c r="BJ1022" s="34" t="s">
        <v>4170</v>
      </c>
      <c r="BR1022" s="34" t="s">
        <v>1044</v>
      </c>
      <c r="BS1022" s="34" t="s">
        <v>1044</v>
      </c>
      <c r="CR1022" s="34" t="s">
        <v>3654</v>
      </c>
      <c r="CU1022" s="34" t="s">
        <v>8716</v>
      </c>
      <c r="CV1022" s="34" t="s">
        <v>7294</v>
      </c>
      <c r="CW1022" s="34" t="s">
        <v>4226</v>
      </c>
      <c r="CX1022" s="34" t="s">
        <v>4539</v>
      </c>
      <c r="CY1022" s="34" t="s">
        <v>5446</v>
      </c>
      <c r="CZ1022" s="34" t="s">
        <v>4556</v>
      </c>
      <c r="DA1022" s="34" t="s">
        <v>4556</v>
      </c>
      <c r="DC1022" s="34" t="s">
        <v>5096</v>
      </c>
      <c r="DD1022" s="34" t="s">
        <v>6185</v>
      </c>
      <c r="DF1022" s="34" t="s">
        <v>5992</v>
      </c>
    </row>
    <row r="1023" spans="1:110">
      <c r="A1023" s="34" t="s">
        <v>7293</v>
      </c>
      <c r="B1023" s="34" t="s">
        <v>4609</v>
      </c>
      <c r="C1023" s="34">
        <v>28</v>
      </c>
      <c r="D1023" s="34" t="s">
        <v>442</v>
      </c>
      <c r="E1023" s="34" t="s">
        <v>4170</v>
      </c>
      <c r="F1023" s="34" t="s">
        <v>4881</v>
      </c>
      <c r="G1023" s="34" t="s">
        <v>4170</v>
      </c>
      <c r="H1023" s="34" t="s">
        <v>4881</v>
      </c>
      <c r="I1023" s="34" t="s">
        <v>4170</v>
      </c>
      <c r="J1023" s="34" t="s">
        <v>4170</v>
      </c>
      <c r="K1023" s="34" t="s">
        <v>4170</v>
      </c>
      <c r="L1023" s="34" t="s">
        <v>4170</v>
      </c>
      <c r="M1023" s="34" t="s">
        <v>1041</v>
      </c>
      <c r="N1023" s="34" t="s">
        <v>3155</v>
      </c>
      <c r="O1023" s="34" t="s">
        <v>4881</v>
      </c>
      <c r="P1023" s="34" t="s">
        <v>4170</v>
      </c>
      <c r="Q1023" s="34" t="s">
        <v>4170</v>
      </c>
      <c r="R1023" s="34" t="s">
        <v>4170</v>
      </c>
      <c r="S1023" s="34" t="s">
        <v>4170</v>
      </c>
      <c r="T1023" s="34" t="s">
        <v>4170</v>
      </c>
      <c r="U1023" s="34" t="s">
        <v>4170</v>
      </c>
      <c r="V1023" s="34" t="s">
        <v>4170</v>
      </c>
      <c r="W1023" s="34" t="s">
        <v>4170</v>
      </c>
      <c r="X1023" s="34" t="s">
        <v>4170</v>
      </c>
      <c r="Y1023" s="34" t="s">
        <v>4170</v>
      </c>
      <c r="Z1023" s="34" t="s">
        <v>4170</v>
      </c>
      <c r="AB1023" s="34" t="s">
        <v>3187</v>
      </c>
      <c r="AD1023" s="34" t="s">
        <v>3244</v>
      </c>
      <c r="AE1023" s="34" t="s">
        <v>3253</v>
      </c>
      <c r="AG1023" s="34" t="s">
        <v>3291</v>
      </c>
      <c r="AH1023" s="34" t="s">
        <v>1041</v>
      </c>
      <c r="AI1023" s="34" t="s">
        <v>1044</v>
      </c>
      <c r="AJ1023" s="34" t="s">
        <v>1044</v>
      </c>
      <c r="AQ1023" s="34" t="s">
        <v>3384</v>
      </c>
      <c r="AS1023" s="34" t="s">
        <v>3409</v>
      </c>
      <c r="AU1023" s="34" t="s">
        <v>3435</v>
      </c>
      <c r="AV1023" s="34" t="s">
        <v>154</v>
      </c>
      <c r="AW1023" s="34" t="s">
        <v>3461</v>
      </c>
      <c r="AX1023" s="34" t="s">
        <v>3476</v>
      </c>
      <c r="AY1023" s="34" t="s">
        <v>3487</v>
      </c>
      <c r="BB1023" s="34" t="s">
        <v>3557</v>
      </c>
      <c r="BC1023" s="34" t="s">
        <v>4170</v>
      </c>
      <c r="BD1023" s="34" t="s">
        <v>4170</v>
      </c>
      <c r="BE1023" s="34" t="s">
        <v>4170</v>
      </c>
      <c r="BF1023" s="34" t="s">
        <v>4170</v>
      </c>
      <c r="BG1023" s="34" t="s">
        <v>4170</v>
      </c>
      <c r="BH1023" s="34" t="s">
        <v>4170</v>
      </c>
      <c r="BI1023" s="34" t="s">
        <v>4881</v>
      </c>
      <c r="BJ1023" s="34" t="s">
        <v>4170</v>
      </c>
      <c r="BR1023" s="34" t="s">
        <v>1044</v>
      </c>
      <c r="BS1023" s="34" t="s">
        <v>1044</v>
      </c>
      <c r="CR1023" s="34" t="s">
        <v>3657</v>
      </c>
      <c r="CU1023" s="34" t="s">
        <v>8717</v>
      </c>
      <c r="CV1023" s="34" t="s">
        <v>7294</v>
      </c>
      <c r="CW1023" s="34" t="s">
        <v>4226</v>
      </c>
      <c r="CX1023" s="34" t="s">
        <v>4539</v>
      </c>
      <c r="CY1023" s="34" t="s">
        <v>5452</v>
      </c>
      <c r="DA1023" s="34" t="s">
        <v>4556</v>
      </c>
      <c r="DC1023" s="34" t="s">
        <v>5096</v>
      </c>
      <c r="DD1023" s="34" t="s">
        <v>6185</v>
      </c>
      <c r="DF1023" s="34" t="s">
        <v>5992</v>
      </c>
    </row>
    <row r="1024" spans="1:110">
      <c r="A1024" s="34" t="s">
        <v>7295</v>
      </c>
      <c r="B1024" s="34" t="s">
        <v>4881</v>
      </c>
      <c r="C1024" s="34">
        <v>35</v>
      </c>
      <c r="D1024" s="34" t="s">
        <v>440</v>
      </c>
      <c r="E1024" s="34" t="s">
        <v>4881</v>
      </c>
      <c r="F1024" s="34" t="s">
        <v>4170</v>
      </c>
      <c r="G1024" s="34" t="s">
        <v>4881</v>
      </c>
      <c r="H1024" s="34" t="s">
        <v>4170</v>
      </c>
      <c r="I1024" s="34" t="s">
        <v>4170</v>
      </c>
      <c r="J1024" s="34" t="s">
        <v>4170</v>
      </c>
      <c r="K1024" s="34" t="s">
        <v>4170</v>
      </c>
      <c r="L1024" s="34" t="s">
        <v>4881</v>
      </c>
      <c r="M1024" s="34" t="s">
        <v>1041</v>
      </c>
      <c r="N1024" s="34" t="s">
        <v>3155</v>
      </c>
      <c r="O1024" s="34" t="s">
        <v>4881</v>
      </c>
      <c r="P1024" s="34" t="s">
        <v>4170</v>
      </c>
      <c r="Q1024" s="34" t="s">
        <v>4170</v>
      </c>
      <c r="R1024" s="34" t="s">
        <v>4170</v>
      </c>
      <c r="S1024" s="34" t="s">
        <v>4170</v>
      </c>
      <c r="T1024" s="34" t="s">
        <v>4170</v>
      </c>
      <c r="U1024" s="34" t="s">
        <v>4170</v>
      </c>
      <c r="V1024" s="34" t="s">
        <v>4170</v>
      </c>
      <c r="W1024" s="34" t="s">
        <v>4170</v>
      </c>
      <c r="X1024" s="34" t="s">
        <v>4170</v>
      </c>
      <c r="Y1024" s="34" t="s">
        <v>4170</v>
      </c>
      <c r="Z1024" s="34" t="s">
        <v>4170</v>
      </c>
      <c r="AB1024" s="34" t="s">
        <v>3187</v>
      </c>
      <c r="AD1024" s="34" t="s">
        <v>3247</v>
      </c>
      <c r="AG1024" s="34" t="s">
        <v>3291</v>
      </c>
      <c r="AH1024" s="34" t="s">
        <v>1041</v>
      </c>
      <c r="AI1024" s="34" t="s">
        <v>1044</v>
      </c>
      <c r="AJ1024" s="34" t="s">
        <v>1041</v>
      </c>
      <c r="AQ1024" s="34" t="s">
        <v>3384</v>
      </c>
      <c r="AS1024" s="34" t="s">
        <v>3409</v>
      </c>
      <c r="AU1024" s="34" t="s">
        <v>3432</v>
      </c>
      <c r="AV1024" s="34" t="s">
        <v>154</v>
      </c>
      <c r="AW1024" s="34" t="s">
        <v>3452</v>
      </c>
      <c r="AX1024" s="34" t="s">
        <v>3476</v>
      </c>
      <c r="AY1024" s="34" t="s">
        <v>3493</v>
      </c>
      <c r="BB1024" s="34" t="s">
        <v>3557</v>
      </c>
      <c r="BC1024" s="34" t="s">
        <v>4170</v>
      </c>
      <c r="BD1024" s="34" t="s">
        <v>4170</v>
      </c>
      <c r="BE1024" s="34" t="s">
        <v>4170</v>
      </c>
      <c r="BF1024" s="34" t="s">
        <v>4170</v>
      </c>
      <c r="BG1024" s="34" t="s">
        <v>4170</v>
      </c>
      <c r="BH1024" s="34" t="s">
        <v>4170</v>
      </c>
      <c r="BI1024" s="34" t="s">
        <v>4881</v>
      </c>
      <c r="BJ1024" s="34" t="s">
        <v>4170</v>
      </c>
      <c r="BR1024" s="34" t="s">
        <v>1041</v>
      </c>
      <c r="BS1024" s="34" t="s">
        <v>1044</v>
      </c>
      <c r="CR1024" s="34" t="s">
        <v>3654</v>
      </c>
      <c r="CU1024" s="34" t="s">
        <v>8718</v>
      </c>
      <c r="CV1024" s="34" t="s">
        <v>7296</v>
      </c>
      <c r="CW1024" s="34" t="s">
        <v>4226</v>
      </c>
      <c r="CX1024" s="34" t="s">
        <v>4542</v>
      </c>
      <c r="CY1024" s="34" t="s">
        <v>5447</v>
      </c>
      <c r="CZ1024" s="34" t="s">
        <v>4556</v>
      </c>
      <c r="DA1024" s="34" t="s">
        <v>4556</v>
      </c>
      <c r="DC1024" s="34" t="s">
        <v>5096</v>
      </c>
      <c r="DF1024" s="34" t="s">
        <v>5992</v>
      </c>
    </row>
    <row r="1025" spans="1:110">
      <c r="A1025" s="34" t="s">
        <v>7297</v>
      </c>
      <c r="B1025" s="34" t="s">
        <v>4881</v>
      </c>
      <c r="C1025" s="34">
        <v>65</v>
      </c>
      <c r="D1025" s="34" t="s">
        <v>440</v>
      </c>
      <c r="E1025" s="34" t="s">
        <v>4881</v>
      </c>
      <c r="F1025" s="34" t="s">
        <v>4170</v>
      </c>
      <c r="G1025" s="34" t="s">
        <v>4881</v>
      </c>
      <c r="H1025" s="34" t="s">
        <v>4170</v>
      </c>
      <c r="I1025" s="34" t="s">
        <v>4170</v>
      </c>
      <c r="J1025" s="34" t="s">
        <v>4170</v>
      </c>
      <c r="K1025" s="34" t="s">
        <v>4170</v>
      </c>
      <c r="L1025" s="34" t="s">
        <v>4170</v>
      </c>
      <c r="M1025" s="34" t="s">
        <v>1044</v>
      </c>
      <c r="N1025" s="34" t="s">
        <v>3155</v>
      </c>
      <c r="O1025" s="34" t="s">
        <v>4881</v>
      </c>
      <c r="P1025" s="34" t="s">
        <v>4170</v>
      </c>
      <c r="Q1025" s="34" t="s">
        <v>4170</v>
      </c>
      <c r="R1025" s="34" t="s">
        <v>4170</v>
      </c>
      <c r="S1025" s="34" t="s">
        <v>4170</v>
      </c>
      <c r="T1025" s="34" t="s">
        <v>4170</v>
      </c>
      <c r="U1025" s="34" t="s">
        <v>4170</v>
      </c>
      <c r="V1025" s="34" t="s">
        <v>4170</v>
      </c>
      <c r="W1025" s="34" t="s">
        <v>4170</v>
      </c>
      <c r="X1025" s="34" t="s">
        <v>4170</v>
      </c>
      <c r="Y1025" s="34" t="s">
        <v>4170</v>
      </c>
      <c r="Z1025" s="34" t="s">
        <v>4170</v>
      </c>
      <c r="AB1025" s="34" t="s">
        <v>3187</v>
      </c>
      <c r="AD1025" s="34" t="s">
        <v>3244</v>
      </c>
      <c r="AG1025" s="34" t="s">
        <v>3315</v>
      </c>
      <c r="AH1025" s="34" t="s">
        <v>1044</v>
      </c>
      <c r="AI1025" s="34" t="s">
        <v>1044</v>
      </c>
      <c r="AJ1025" s="34" t="s">
        <v>1044</v>
      </c>
      <c r="AK1025" s="34" t="s">
        <v>1044</v>
      </c>
      <c r="AM1025" s="34" t="s">
        <v>1044</v>
      </c>
      <c r="AN1025" s="34" t="s">
        <v>3338</v>
      </c>
      <c r="AP1025" s="34" t="s">
        <v>1044</v>
      </c>
      <c r="AY1025" s="34" t="s">
        <v>3487</v>
      </c>
      <c r="BA1025" s="34" t="s">
        <v>1044</v>
      </c>
      <c r="BB1025" s="34" t="s">
        <v>3539</v>
      </c>
      <c r="BC1025" s="34" t="s">
        <v>4881</v>
      </c>
      <c r="BD1025" s="34" t="s">
        <v>4170</v>
      </c>
      <c r="BE1025" s="34" t="s">
        <v>4170</v>
      </c>
      <c r="BF1025" s="34" t="s">
        <v>4170</v>
      </c>
      <c r="BG1025" s="34" t="s">
        <v>4170</v>
      </c>
      <c r="BH1025" s="34" t="s">
        <v>4170</v>
      </c>
      <c r="BI1025" s="34" t="s">
        <v>4170</v>
      </c>
      <c r="BJ1025" s="34" t="s">
        <v>4170</v>
      </c>
      <c r="BK1025" s="34" t="s">
        <v>3561</v>
      </c>
      <c r="BQ1025" s="34" t="s">
        <v>3577</v>
      </c>
      <c r="BR1025" s="34" t="s">
        <v>1041</v>
      </c>
      <c r="BS1025" s="34" t="s">
        <v>1044</v>
      </c>
      <c r="CR1025" s="34" t="s">
        <v>3657</v>
      </c>
      <c r="CU1025" s="34" t="s">
        <v>8719</v>
      </c>
      <c r="CV1025" s="34" t="s">
        <v>7298</v>
      </c>
      <c r="CW1025" s="34" t="s">
        <v>4226</v>
      </c>
      <c r="CX1025" s="34" t="s">
        <v>4546</v>
      </c>
      <c r="CY1025" s="34" t="s">
        <v>5449</v>
      </c>
      <c r="CZ1025" s="34" t="s">
        <v>4560</v>
      </c>
      <c r="DA1025" s="34" t="s">
        <v>4560</v>
      </c>
      <c r="DB1025" s="34" t="s">
        <v>1043</v>
      </c>
      <c r="DC1025" s="34" t="s">
        <v>5096</v>
      </c>
      <c r="DF1025" s="34" t="s">
        <v>5992</v>
      </c>
    </row>
    <row r="1026" spans="1:110">
      <c r="A1026" s="34" t="s">
        <v>7297</v>
      </c>
      <c r="B1026" s="34" t="s">
        <v>4609</v>
      </c>
      <c r="C1026" s="34">
        <v>65</v>
      </c>
      <c r="D1026" s="34" t="s">
        <v>442</v>
      </c>
      <c r="E1026" s="34" t="s">
        <v>4170</v>
      </c>
      <c r="F1026" s="34" t="s">
        <v>4881</v>
      </c>
      <c r="G1026" s="34" t="s">
        <v>4170</v>
      </c>
      <c r="H1026" s="34" t="s">
        <v>4881</v>
      </c>
      <c r="I1026" s="34" t="s">
        <v>4170</v>
      </c>
      <c r="J1026" s="34" t="s">
        <v>4170</v>
      </c>
      <c r="K1026" s="34" t="s">
        <v>4170</v>
      </c>
      <c r="L1026" s="34" t="s">
        <v>4170</v>
      </c>
      <c r="M1026" s="34" t="s">
        <v>1041</v>
      </c>
      <c r="N1026" s="34" t="s">
        <v>3155</v>
      </c>
      <c r="O1026" s="34" t="s">
        <v>4881</v>
      </c>
      <c r="P1026" s="34" t="s">
        <v>4170</v>
      </c>
      <c r="Q1026" s="34" t="s">
        <v>4170</v>
      </c>
      <c r="R1026" s="34" t="s">
        <v>4170</v>
      </c>
      <c r="S1026" s="34" t="s">
        <v>4170</v>
      </c>
      <c r="T1026" s="34" t="s">
        <v>4170</v>
      </c>
      <c r="U1026" s="34" t="s">
        <v>4170</v>
      </c>
      <c r="V1026" s="34" t="s">
        <v>4170</v>
      </c>
      <c r="W1026" s="34" t="s">
        <v>4170</v>
      </c>
      <c r="X1026" s="34" t="s">
        <v>4170</v>
      </c>
      <c r="Y1026" s="34" t="s">
        <v>4170</v>
      </c>
      <c r="Z1026" s="34" t="s">
        <v>4170</v>
      </c>
      <c r="AB1026" s="34" t="s">
        <v>3187</v>
      </c>
      <c r="AD1026" s="34" t="s">
        <v>3238</v>
      </c>
      <c r="AG1026" s="34" t="s">
        <v>3291</v>
      </c>
      <c r="AH1026" s="34" t="s">
        <v>1041</v>
      </c>
      <c r="AI1026" s="34" t="s">
        <v>1044</v>
      </c>
      <c r="AJ1026" s="34" t="s">
        <v>1044</v>
      </c>
      <c r="AQ1026" s="34" t="s">
        <v>3369</v>
      </c>
      <c r="AS1026" s="34" t="s">
        <v>3420</v>
      </c>
      <c r="AU1026" s="34" t="s">
        <v>3432</v>
      </c>
      <c r="AV1026" s="34" t="s">
        <v>154</v>
      </c>
      <c r="AW1026" s="34" t="s">
        <v>3452</v>
      </c>
      <c r="AX1026" s="34" t="s">
        <v>3476</v>
      </c>
      <c r="AY1026" s="34" t="s">
        <v>3253</v>
      </c>
      <c r="BB1026" s="34" t="s">
        <v>3557</v>
      </c>
      <c r="BC1026" s="34" t="s">
        <v>4170</v>
      </c>
      <c r="BD1026" s="34" t="s">
        <v>4170</v>
      </c>
      <c r="BE1026" s="34" t="s">
        <v>4170</v>
      </c>
      <c r="BF1026" s="34" t="s">
        <v>4170</v>
      </c>
      <c r="BG1026" s="34" t="s">
        <v>4170</v>
      </c>
      <c r="BH1026" s="34" t="s">
        <v>4170</v>
      </c>
      <c r="BI1026" s="34" t="s">
        <v>4881</v>
      </c>
      <c r="BJ1026" s="34" t="s">
        <v>4170</v>
      </c>
      <c r="BR1026" s="34" t="s">
        <v>1044</v>
      </c>
      <c r="BS1026" s="34" t="s">
        <v>1044</v>
      </c>
      <c r="CR1026" s="34" t="s">
        <v>3657</v>
      </c>
      <c r="CU1026" s="34" t="s">
        <v>8720</v>
      </c>
      <c r="CV1026" s="34" t="s">
        <v>7298</v>
      </c>
      <c r="CW1026" s="34" t="s">
        <v>4226</v>
      </c>
      <c r="CX1026" s="34" t="s">
        <v>4546</v>
      </c>
      <c r="CY1026" s="34" t="s">
        <v>5455</v>
      </c>
      <c r="DA1026" s="34" t="s">
        <v>4556</v>
      </c>
      <c r="DC1026" s="34" t="s">
        <v>5096</v>
      </c>
      <c r="DF1026" s="34" t="s">
        <v>5992</v>
      </c>
    </row>
    <row r="1027" spans="1:110">
      <c r="A1027" s="34" t="s">
        <v>7299</v>
      </c>
      <c r="B1027" s="34" t="s">
        <v>4881</v>
      </c>
      <c r="C1027" s="34">
        <v>42</v>
      </c>
      <c r="D1027" s="34" t="s">
        <v>440</v>
      </c>
      <c r="E1027" s="34" t="s">
        <v>4881</v>
      </c>
      <c r="F1027" s="34" t="s">
        <v>4170</v>
      </c>
      <c r="G1027" s="34" t="s">
        <v>4881</v>
      </c>
      <c r="H1027" s="34" t="s">
        <v>4170</v>
      </c>
      <c r="I1027" s="34" t="s">
        <v>4170</v>
      </c>
      <c r="J1027" s="34" t="s">
        <v>4170</v>
      </c>
      <c r="K1027" s="34" t="s">
        <v>4170</v>
      </c>
      <c r="L1027" s="34" t="s">
        <v>4881</v>
      </c>
      <c r="M1027" s="34" t="s">
        <v>1041</v>
      </c>
      <c r="N1027" s="34" t="s">
        <v>3155</v>
      </c>
      <c r="O1027" s="34" t="s">
        <v>4881</v>
      </c>
      <c r="P1027" s="34" t="s">
        <v>4170</v>
      </c>
      <c r="Q1027" s="34" t="s">
        <v>4170</v>
      </c>
      <c r="R1027" s="34" t="s">
        <v>4170</v>
      </c>
      <c r="S1027" s="34" t="s">
        <v>4170</v>
      </c>
      <c r="T1027" s="34" t="s">
        <v>4170</v>
      </c>
      <c r="U1027" s="34" t="s">
        <v>4170</v>
      </c>
      <c r="V1027" s="34" t="s">
        <v>4170</v>
      </c>
      <c r="W1027" s="34" t="s">
        <v>4170</v>
      </c>
      <c r="X1027" s="34" t="s">
        <v>4170</v>
      </c>
      <c r="Y1027" s="34" t="s">
        <v>4170</v>
      </c>
      <c r="Z1027" s="34" t="s">
        <v>4170</v>
      </c>
      <c r="AB1027" s="34" t="s">
        <v>3187</v>
      </c>
      <c r="AD1027" s="34" t="s">
        <v>3238</v>
      </c>
      <c r="AG1027" s="34" t="s">
        <v>3291</v>
      </c>
      <c r="AH1027" s="34" t="s">
        <v>1041</v>
      </c>
      <c r="AI1027" s="34" t="s">
        <v>1044</v>
      </c>
      <c r="AJ1027" s="34" t="s">
        <v>1044</v>
      </c>
      <c r="AQ1027" s="34" t="s">
        <v>3372</v>
      </c>
      <c r="AS1027" s="34" t="s">
        <v>3415</v>
      </c>
      <c r="AU1027" s="34" t="s">
        <v>3435</v>
      </c>
      <c r="AV1027" s="34" t="s">
        <v>154</v>
      </c>
      <c r="AW1027" s="34" t="s">
        <v>3452</v>
      </c>
      <c r="AX1027" s="34" t="s">
        <v>3473</v>
      </c>
      <c r="AY1027" s="34" t="s">
        <v>3487</v>
      </c>
      <c r="BB1027" s="34" t="s">
        <v>3557</v>
      </c>
      <c r="BC1027" s="34" t="s">
        <v>4170</v>
      </c>
      <c r="BD1027" s="34" t="s">
        <v>4170</v>
      </c>
      <c r="BE1027" s="34" t="s">
        <v>4170</v>
      </c>
      <c r="BF1027" s="34" t="s">
        <v>4170</v>
      </c>
      <c r="BG1027" s="34" t="s">
        <v>4170</v>
      </c>
      <c r="BH1027" s="34" t="s">
        <v>4170</v>
      </c>
      <c r="BI1027" s="34" t="s">
        <v>4881</v>
      </c>
      <c r="BJ1027" s="34" t="s">
        <v>4170</v>
      </c>
      <c r="BR1027" s="34" t="s">
        <v>1044</v>
      </c>
      <c r="BS1027" s="34" t="s">
        <v>1044</v>
      </c>
      <c r="CR1027" s="34" t="s">
        <v>3654</v>
      </c>
      <c r="CU1027" s="34" t="s">
        <v>8721</v>
      </c>
      <c r="CV1027" s="34" t="s">
        <v>7300</v>
      </c>
      <c r="CW1027" s="34" t="s">
        <v>4226</v>
      </c>
      <c r="CX1027" s="34" t="s">
        <v>4542</v>
      </c>
      <c r="CY1027" s="34" t="s">
        <v>5447</v>
      </c>
      <c r="CZ1027" s="34" t="s">
        <v>4556</v>
      </c>
      <c r="DA1027" s="34" t="s">
        <v>4556</v>
      </c>
      <c r="DC1027" s="34" t="s">
        <v>5096</v>
      </c>
      <c r="DF1027" s="34" t="s">
        <v>5992</v>
      </c>
    </row>
    <row r="1028" spans="1:110">
      <c r="A1028" s="34" t="s">
        <v>7299</v>
      </c>
      <c r="B1028" s="34" t="s">
        <v>4609</v>
      </c>
      <c r="C1028" s="34">
        <v>34</v>
      </c>
      <c r="D1028" s="34" t="s">
        <v>442</v>
      </c>
      <c r="E1028" s="34" t="s">
        <v>4170</v>
      </c>
      <c r="F1028" s="34" t="s">
        <v>4881</v>
      </c>
      <c r="G1028" s="34" t="s">
        <v>4170</v>
      </c>
      <c r="H1028" s="34" t="s">
        <v>4881</v>
      </c>
      <c r="I1028" s="34" t="s">
        <v>4170</v>
      </c>
      <c r="J1028" s="34" t="s">
        <v>4170</v>
      </c>
      <c r="K1028" s="34" t="s">
        <v>4170</v>
      </c>
      <c r="L1028" s="34" t="s">
        <v>4170</v>
      </c>
      <c r="M1028" s="34" t="s">
        <v>1041</v>
      </c>
      <c r="N1028" s="34" t="s">
        <v>3155</v>
      </c>
      <c r="O1028" s="34" t="s">
        <v>4881</v>
      </c>
      <c r="P1028" s="34" t="s">
        <v>4170</v>
      </c>
      <c r="Q1028" s="34" t="s">
        <v>4170</v>
      </c>
      <c r="R1028" s="34" t="s">
        <v>4170</v>
      </c>
      <c r="S1028" s="34" t="s">
        <v>4170</v>
      </c>
      <c r="T1028" s="34" t="s">
        <v>4170</v>
      </c>
      <c r="U1028" s="34" t="s">
        <v>4170</v>
      </c>
      <c r="V1028" s="34" t="s">
        <v>4170</v>
      </c>
      <c r="W1028" s="34" t="s">
        <v>4170</v>
      </c>
      <c r="X1028" s="34" t="s">
        <v>4170</v>
      </c>
      <c r="Y1028" s="34" t="s">
        <v>4170</v>
      </c>
      <c r="Z1028" s="34" t="s">
        <v>4170</v>
      </c>
      <c r="AB1028" s="34" t="s">
        <v>3187</v>
      </c>
      <c r="AD1028" s="34" t="s">
        <v>3238</v>
      </c>
      <c r="AG1028" s="34" t="s">
        <v>3291</v>
      </c>
      <c r="AH1028" s="34" t="s">
        <v>1041</v>
      </c>
      <c r="AI1028" s="34" t="s">
        <v>1044</v>
      </c>
      <c r="AJ1028" s="34" t="s">
        <v>1044</v>
      </c>
      <c r="AQ1028" s="34" t="s">
        <v>3372</v>
      </c>
      <c r="AS1028" s="34" t="s">
        <v>3415</v>
      </c>
      <c r="AU1028" s="34" t="s">
        <v>3435</v>
      </c>
      <c r="AV1028" s="34" t="s">
        <v>154</v>
      </c>
      <c r="AW1028" s="34" t="s">
        <v>3452</v>
      </c>
      <c r="AX1028" s="34" t="s">
        <v>3476</v>
      </c>
      <c r="AY1028" s="34" t="s">
        <v>3487</v>
      </c>
      <c r="BB1028" s="34" t="s">
        <v>3557</v>
      </c>
      <c r="BC1028" s="34" t="s">
        <v>4170</v>
      </c>
      <c r="BD1028" s="34" t="s">
        <v>4170</v>
      </c>
      <c r="BE1028" s="34" t="s">
        <v>4170</v>
      </c>
      <c r="BF1028" s="34" t="s">
        <v>4170</v>
      </c>
      <c r="BG1028" s="34" t="s">
        <v>4170</v>
      </c>
      <c r="BH1028" s="34" t="s">
        <v>4170</v>
      </c>
      <c r="BI1028" s="34" t="s">
        <v>4881</v>
      </c>
      <c r="BJ1028" s="34" t="s">
        <v>4170</v>
      </c>
      <c r="BR1028" s="34" t="s">
        <v>1041</v>
      </c>
      <c r="BS1028" s="34" t="s">
        <v>1044</v>
      </c>
      <c r="CR1028" s="34" t="s">
        <v>3654</v>
      </c>
      <c r="CU1028" s="34" t="s">
        <v>8722</v>
      </c>
      <c r="CV1028" s="34" t="s">
        <v>7300</v>
      </c>
      <c r="CW1028" s="34" t="s">
        <v>4226</v>
      </c>
      <c r="CX1028" s="34" t="s">
        <v>4539</v>
      </c>
      <c r="CY1028" s="34" t="s">
        <v>5452</v>
      </c>
      <c r="DA1028" s="34" t="s">
        <v>4556</v>
      </c>
      <c r="DC1028" s="34" t="s">
        <v>5096</v>
      </c>
      <c r="DF1028" s="34" t="s">
        <v>5992</v>
      </c>
    </row>
    <row r="1029" spans="1:110">
      <c r="A1029" s="34" t="s">
        <v>7301</v>
      </c>
      <c r="B1029" s="34" t="s">
        <v>4881</v>
      </c>
      <c r="C1029" s="34">
        <v>63</v>
      </c>
      <c r="D1029" s="34" t="s">
        <v>440</v>
      </c>
      <c r="E1029" s="34" t="s">
        <v>4881</v>
      </c>
      <c r="F1029" s="34" t="s">
        <v>4170</v>
      </c>
      <c r="G1029" s="34" t="s">
        <v>4881</v>
      </c>
      <c r="H1029" s="34" t="s">
        <v>4170</v>
      </c>
      <c r="I1029" s="34" t="s">
        <v>4170</v>
      </c>
      <c r="J1029" s="34" t="s">
        <v>4170</v>
      </c>
      <c r="K1029" s="34" t="s">
        <v>4170</v>
      </c>
      <c r="L1029" s="34" t="s">
        <v>4170</v>
      </c>
      <c r="M1029" s="34" t="s">
        <v>1041</v>
      </c>
      <c r="N1029" s="34" t="s">
        <v>3155</v>
      </c>
      <c r="O1029" s="34" t="s">
        <v>4881</v>
      </c>
      <c r="P1029" s="34" t="s">
        <v>4170</v>
      </c>
      <c r="Q1029" s="34" t="s">
        <v>4170</v>
      </c>
      <c r="R1029" s="34" t="s">
        <v>4170</v>
      </c>
      <c r="S1029" s="34" t="s">
        <v>4170</v>
      </c>
      <c r="T1029" s="34" t="s">
        <v>4170</v>
      </c>
      <c r="U1029" s="34" t="s">
        <v>4170</v>
      </c>
      <c r="V1029" s="34" t="s">
        <v>4170</v>
      </c>
      <c r="W1029" s="34" t="s">
        <v>4170</v>
      </c>
      <c r="X1029" s="34" t="s">
        <v>4170</v>
      </c>
      <c r="Y1029" s="34" t="s">
        <v>4170</v>
      </c>
      <c r="Z1029" s="34" t="s">
        <v>4170</v>
      </c>
      <c r="AB1029" s="34" t="s">
        <v>3187</v>
      </c>
      <c r="AD1029" s="34" t="s">
        <v>3244</v>
      </c>
      <c r="AG1029" s="34" t="s">
        <v>3312</v>
      </c>
      <c r="AH1029" s="34" t="s">
        <v>1044</v>
      </c>
      <c r="AI1029" s="34" t="s">
        <v>1044</v>
      </c>
      <c r="AJ1029" s="34" t="s">
        <v>1044</v>
      </c>
      <c r="AK1029" s="34" t="s">
        <v>1044</v>
      </c>
      <c r="AM1029" s="34" t="s">
        <v>1044</v>
      </c>
      <c r="AN1029" s="34" t="s">
        <v>3312</v>
      </c>
      <c r="AP1029" s="34" t="s">
        <v>1044</v>
      </c>
      <c r="AY1029" s="34" t="s">
        <v>3487</v>
      </c>
      <c r="BA1029" s="34" t="s">
        <v>1044</v>
      </c>
      <c r="BB1029" s="34" t="s">
        <v>3557</v>
      </c>
      <c r="BC1029" s="34" t="s">
        <v>4170</v>
      </c>
      <c r="BD1029" s="34" t="s">
        <v>4170</v>
      </c>
      <c r="BE1029" s="34" t="s">
        <v>4170</v>
      </c>
      <c r="BF1029" s="34" t="s">
        <v>4170</v>
      </c>
      <c r="BG1029" s="34" t="s">
        <v>4170</v>
      </c>
      <c r="BH1029" s="34" t="s">
        <v>4170</v>
      </c>
      <c r="BI1029" s="34" t="s">
        <v>4881</v>
      </c>
      <c r="BJ1029" s="34" t="s">
        <v>4170</v>
      </c>
      <c r="BR1029" s="34" t="s">
        <v>1041</v>
      </c>
      <c r="BS1029" s="34" t="s">
        <v>1044</v>
      </c>
      <c r="CR1029" s="34" t="s">
        <v>3657</v>
      </c>
      <c r="CU1029" s="34" t="s">
        <v>8723</v>
      </c>
      <c r="CV1029" s="34" t="s">
        <v>7302</v>
      </c>
      <c r="CW1029" s="34" t="s">
        <v>4226</v>
      </c>
      <c r="CX1029" s="34" t="s">
        <v>4546</v>
      </c>
      <c r="CY1029" s="34" t="s">
        <v>5449</v>
      </c>
      <c r="CZ1029" s="34" t="s">
        <v>4560</v>
      </c>
      <c r="DA1029" s="34" t="s">
        <v>4560</v>
      </c>
      <c r="DC1029" s="34" t="s">
        <v>5096</v>
      </c>
      <c r="DF1029" s="34" t="s">
        <v>5992</v>
      </c>
    </row>
    <row r="1030" spans="1:110">
      <c r="A1030" s="34" t="s">
        <v>7303</v>
      </c>
      <c r="B1030" s="34" t="s">
        <v>4881</v>
      </c>
      <c r="C1030" s="34">
        <v>54</v>
      </c>
      <c r="D1030" s="34" t="s">
        <v>440</v>
      </c>
      <c r="E1030" s="34" t="s">
        <v>4881</v>
      </c>
      <c r="F1030" s="34" t="s">
        <v>4170</v>
      </c>
      <c r="G1030" s="34" t="s">
        <v>4881</v>
      </c>
      <c r="H1030" s="34" t="s">
        <v>4170</v>
      </c>
      <c r="I1030" s="34" t="s">
        <v>4170</v>
      </c>
      <c r="J1030" s="34" t="s">
        <v>4170</v>
      </c>
      <c r="K1030" s="34" t="s">
        <v>4170</v>
      </c>
      <c r="L1030" s="34" t="s">
        <v>4881</v>
      </c>
      <c r="M1030" s="34" t="s">
        <v>1041</v>
      </c>
      <c r="N1030" s="34" t="s">
        <v>3155</v>
      </c>
      <c r="O1030" s="34" t="s">
        <v>4881</v>
      </c>
      <c r="P1030" s="34" t="s">
        <v>4170</v>
      </c>
      <c r="Q1030" s="34" t="s">
        <v>4170</v>
      </c>
      <c r="R1030" s="34" t="s">
        <v>4170</v>
      </c>
      <c r="S1030" s="34" t="s">
        <v>4170</v>
      </c>
      <c r="T1030" s="34" t="s">
        <v>4170</v>
      </c>
      <c r="U1030" s="34" t="s">
        <v>4170</v>
      </c>
      <c r="V1030" s="34" t="s">
        <v>4170</v>
      </c>
      <c r="W1030" s="34" t="s">
        <v>4170</v>
      </c>
      <c r="X1030" s="34" t="s">
        <v>4170</v>
      </c>
      <c r="Y1030" s="34" t="s">
        <v>4170</v>
      </c>
      <c r="Z1030" s="34" t="s">
        <v>4170</v>
      </c>
      <c r="AB1030" s="34" t="s">
        <v>3187</v>
      </c>
      <c r="AD1030" s="34" t="s">
        <v>3238</v>
      </c>
      <c r="AG1030" s="34" t="s">
        <v>3291</v>
      </c>
      <c r="AH1030" s="34" t="s">
        <v>1041</v>
      </c>
      <c r="AI1030" s="34" t="s">
        <v>1044</v>
      </c>
      <c r="AJ1030" s="34" t="s">
        <v>1044</v>
      </c>
      <c r="AQ1030" s="34" t="s">
        <v>3399</v>
      </c>
      <c r="AS1030" s="34" t="s">
        <v>3426</v>
      </c>
      <c r="AU1030" s="34" t="s">
        <v>3432</v>
      </c>
      <c r="AV1030" s="34" t="s">
        <v>154</v>
      </c>
      <c r="AW1030" s="34" t="s">
        <v>3452</v>
      </c>
      <c r="AX1030" s="34" t="s">
        <v>3476</v>
      </c>
      <c r="AY1030" s="34" t="s">
        <v>3487</v>
      </c>
      <c r="BB1030" s="34" t="s">
        <v>3557</v>
      </c>
      <c r="BC1030" s="34" t="s">
        <v>4170</v>
      </c>
      <c r="BD1030" s="34" t="s">
        <v>4170</v>
      </c>
      <c r="BE1030" s="34" t="s">
        <v>4170</v>
      </c>
      <c r="BF1030" s="34" t="s">
        <v>4170</v>
      </c>
      <c r="BG1030" s="34" t="s">
        <v>4170</v>
      </c>
      <c r="BH1030" s="34" t="s">
        <v>4170</v>
      </c>
      <c r="BI1030" s="34" t="s">
        <v>4881</v>
      </c>
      <c r="BJ1030" s="34" t="s">
        <v>4170</v>
      </c>
      <c r="BR1030" s="34" t="s">
        <v>1044</v>
      </c>
      <c r="BS1030" s="34" t="s">
        <v>1044</v>
      </c>
      <c r="CR1030" s="34" t="s">
        <v>3654</v>
      </c>
      <c r="CU1030" s="34" t="s">
        <v>8724</v>
      </c>
      <c r="CV1030" s="34" t="s">
        <v>7304</v>
      </c>
      <c r="CW1030" s="34" t="s">
        <v>4226</v>
      </c>
      <c r="CX1030" s="34" t="s">
        <v>4542</v>
      </c>
      <c r="CY1030" s="34" t="s">
        <v>5447</v>
      </c>
      <c r="CZ1030" s="34" t="s">
        <v>4556</v>
      </c>
      <c r="DA1030" s="34" t="s">
        <v>4556</v>
      </c>
      <c r="DC1030" s="34" t="s">
        <v>5096</v>
      </c>
      <c r="DF1030" s="34" t="s">
        <v>5992</v>
      </c>
    </row>
    <row r="1031" spans="1:110">
      <c r="A1031" s="34" t="s">
        <v>7305</v>
      </c>
      <c r="B1031" s="34" t="s">
        <v>4881</v>
      </c>
      <c r="C1031" s="34">
        <v>63</v>
      </c>
      <c r="D1031" s="34" t="s">
        <v>440</v>
      </c>
      <c r="E1031" s="34" t="s">
        <v>4881</v>
      </c>
      <c r="F1031" s="34" t="s">
        <v>4170</v>
      </c>
      <c r="G1031" s="34" t="s">
        <v>4881</v>
      </c>
      <c r="H1031" s="34" t="s">
        <v>4170</v>
      </c>
      <c r="I1031" s="34" t="s">
        <v>4170</v>
      </c>
      <c r="J1031" s="34" t="s">
        <v>4170</v>
      </c>
      <c r="K1031" s="34" t="s">
        <v>4170</v>
      </c>
      <c r="L1031" s="34" t="s">
        <v>4170</v>
      </c>
      <c r="M1031" s="34" t="s">
        <v>1041</v>
      </c>
      <c r="N1031" s="34" t="s">
        <v>3155</v>
      </c>
      <c r="O1031" s="34" t="s">
        <v>4881</v>
      </c>
      <c r="P1031" s="34" t="s">
        <v>4170</v>
      </c>
      <c r="Q1031" s="34" t="s">
        <v>4170</v>
      </c>
      <c r="R1031" s="34" t="s">
        <v>4170</v>
      </c>
      <c r="S1031" s="34" t="s">
        <v>4170</v>
      </c>
      <c r="T1031" s="34" t="s">
        <v>4170</v>
      </c>
      <c r="U1031" s="34" t="s">
        <v>4170</v>
      </c>
      <c r="V1031" s="34" t="s">
        <v>4170</v>
      </c>
      <c r="W1031" s="34" t="s">
        <v>4170</v>
      </c>
      <c r="X1031" s="34" t="s">
        <v>4170</v>
      </c>
      <c r="Y1031" s="34" t="s">
        <v>4170</v>
      </c>
      <c r="Z1031" s="34" t="s">
        <v>4170</v>
      </c>
      <c r="AB1031" s="34" t="s">
        <v>3187</v>
      </c>
      <c r="AD1031" s="34" t="s">
        <v>3238</v>
      </c>
      <c r="AG1031" s="34" t="s">
        <v>3312</v>
      </c>
      <c r="AH1031" s="34" t="s">
        <v>1044</v>
      </c>
      <c r="AI1031" s="34" t="s">
        <v>1044</v>
      </c>
      <c r="AJ1031" s="34" t="s">
        <v>1044</v>
      </c>
      <c r="AK1031" s="34" t="s">
        <v>1044</v>
      </c>
      <c r="AM1031" s="34" t="s">
        <v>1044</v>
      </c>
      <c r="AN1031" s="34" t="s">
        <v>3312</v>
      </c>
      <c r="AP1031" s="34" t="s">
        <v>1044</v>
      </c>
      <c r="AY1031" s="34" t="s">
        <v>3487</v>
      </c>
      <c r="BA1031" s="34" t="s">
        <v>1044</v>
      </c>
      <c r="BB1031" s="34" t="s">
        <v>3539</v>
      </c>
      <c r="BC1031" s="34" t="s">
        <v>4881</v>
      </c>
      <c r="BD1031" s="34" t="s">
        <v>4170</v>
      </c>
      <c r="BE1031" s="34" t="s">
        <v>4170</v>
      </c>
      <c r="BF1031" s="34" t="s">
        <v>4170</v>
      </c>
      <c r="BG1031" s="34" t="s">
        <v>4170</v>
      </c>
      <c r="BH1031" s="34" t="s">
        <v>4170</v>
      </c>
      <c r="BI1031" s="34" t="s">
        <v>4170</v>
      </c>
      <c r="BJ1031" s="34" t="s">
        <v>4170</v>
      </c>
      <c r="BK1031" s="34" t="s">
        <v>3561</v>
      </c>
      <c r="BQ1031" s="34" t="s">
        <v>1044</v>
      </c>
      <c r="BR1031" s="34" t="s">
        <v>1041</v>
      </c>
      <c r="BS1031" s="34" t="s">
        <v>1044</v>
      </c>
      <c r="CR1031" s="34" t="s">
        <v>3657</v>
      </c>
      <c r="CU1031" s="34" t="s">
        <v>8725</v>
      </c>
      <c r="CV1031" s="34" t="s">
        <v>7307</v>
      </c>
      <c r="CW1031" s="34" t="s">
        <v>4226</v>
      </c>
      <c r="CX1031" s="34" t="s">
        <v>4546</v>
      </c>
      <c r="CY1031" s="34" t="s">
        <v>5449</v>
      </c>
      <c r="CZ1031" s="34" t="s">
        <v>4560</v>
      </c>
      <c r="DA1031" s="34" t="s">
        <v>4560</v>
      </c>
      <c r="DB1031" s="34" t="s">
        <v>1046</v>
      </c>
      <c r="DC1031" s="34" t="s">
        <v>5096</v>
      </c>
      <c r="DF1031" s="34" t="s">
        <v>5992</v>
      </c>
    </row>
    <row r="1032" spans="1:110">
      <c r="A1032" s="34" t="s">
        <v>7308</v>
      </c>
      <c r="B1032" s="34" t="s">
        <v>4881</v>
      </c>
      <c r="C1032" s="34">
        <v>63</v>
      </c>
      <c r="D1032" s="34" t="s">
        <v>440</v>
      </c>
      <c r="E1032" s="34" t="s">
        <v>4881</v>
      </c>
      <c r="F1032" s="34" t="s">
        <v>4170</v>
      </c>
      <c r="G1032" s="34" t="s">
        <v>4881</v>
      </c>
      <c r="H1032" s="34" t="s">
        <v>4170</v>
      </c>
      <c r="I1032" s="34" t="s">
        <v>4170</v>
      </c>
      <c r="J1032" s="34" t="s">
        <v>4170</v>
      </c>
      <c r="K1032" s="34" t="s">
        <v>4170</v>
      </c>
      <c r="L1032" s="34" t="s">
        <v>4170</v>
      </c>
      <c r="M1032" s="34" t="s">
        <v>1041</v>
      </c>
      <c r="N1032" s="34" t="s">
        <v>3170</v>
      </c>
      <c r="O1032" s="34" t="s">
        <v>4170</v>
      </c>
      <c r="P1032" s="34" t="s">
        <v>4170</v>
      </c>
      <c r="Q1032" s="34" t="s">
        <v>4170</v>
      </c>
      <c r="R1032" s="34" t="s">
        <v>4170</v>
      </c>
      <c r="S1032" s="34" t="s">
        <v>4170</v>
      </c>
      <c r="T1032" s="34" t="s">
        <v>4881</v>
      </c>
      <c r="U1032" s="34" t="s">
        <v>4170</v>
      </c>
      <c r="V1032" s="34" t="s">
        <v>4170</v>
      </c>
      <c r="W1032" s="34" t="s">
        <v>4170</v>
      </c>
      <c r="X1032" s="34" t="s">
        <v>4170</v>
      </c>
      <c r="Y1032" s="34" t="s">
        <v>4170</v>
      </c>
      <c r="Z1032" s="34" t="s">
        <v>4170</v>
      </c>
      <c r="AB1032" s="34" t="s">
        <v>3217</v>
      </c>
      <c r="AD1032" s="34" t="s">
        <v>3238</v>
      </c>
      <c r="AG1032" s="34" t="s">
        <v>3309</v>
      </c>
      <c r="AH1032" s="34" t="s">
        <v>1044</v>
      </c>
      <c r="AI1032" s="34" t="s">
        <v>1044</v>
      </c>
      <c r="AJ1032" s="34" t="s">
        <v>1044</v>
      </c>
      <c r="AK1032" s="34" t="s">
        <v>1044</v>
      </c>
      <c r="AM1032" s="34" t="s">
        <v>1044</v>
      </c>
      <c r="AN1032" s="34" t="s">
        <v>3335</v>
      </c>
      <c r="AP1032" s="34" t="s">
        <v>1044</v>
      </c>
      <c r="AY1032" s="34" t="s">
        <v>3529</v>
      </c>
      <c r="BA1032" s="34" t="s">
        <v>1044</v>
      </c>
      <c r="BB1032" s="34" t="s">
        <v>3557</v>
      </c>
      <c r="BC1032" s="34" t="s">
        <v>4170</v>
      </c>
      <c r="BD1032" s="34" t="s">
        <v>4170</v>
      </c>
      <c r="BE1032" s="34" t="s">
        <v>4170</v>
      </c>
      <c r="BF1032" s="34" t="s">
        <v>4170</v>
      </c>
      <c r="BG1032" s="34" t="s">
        <v>4170</v>
      </c>
      <c r="BH1032" s="34" t="s">
        <v>4170</v>
      </c>
      <c r="BI1032" s="34" t="s">
        <v>4881</v>
      </c>
      <c r="BJ1032" s="34" t="s">
        <v>4170</v>
      </c>
      <c r="BR1032" s="34" t="s">
        <v>1041</v>
      </c>
      <c r="BS1032" s="34" t="s">
        <v>1044</v>
      </c>
      <c r="CR1032" s="34" t="s">
        <v>3663</v>
      </c>
      <c r="CU1032" s="34" t="s">
        <v>8726</v>
      </c>
      <c r="CV1032" s="34" t="s">
        <v>7309</v>
      </c>
      <c r="CW1032" s="34" t="s">
        <v>4226</v>
      </c>
      <c r="CX1032" s="34" t="s">
        <v>4546</v>
      </c>
      <c r="CY1032" s="34" t="s">
        <v>5449</v>
      </c>
      <c r="CZ1032" s="34" t="s">
        <v>4560</v>
      </c>
      <c r="DA1032" s="34" t="s">
        <v>4560</v>
      </c>
      <c r="DC1032" s="34" t="s">
        <v>5096</v>
      </c>
      <c r="DF1032" s="34" t="s">
        <v>5992</v>
      </c>
    </row>
    <row r="1033" spans="1:110">
      <c r="A1033" s="34" t="s">
        <v>7308</v>
      </c>
      <c r="B1033" s="34" t="s">
        <v>4609</v>
      </c>
      <c r="C1033" s="34">
        <v>0</v>
      </c>
      <c r="D1033" s="34" t="s">
        <v>442</v>
      </c>
      <c r="E1033" s="34" t="s">
        <v>4170</v>
      </c>
      <c r="F1033" s="34" t="s">
        <v>4881</v>
      </c>
      <c r="G1033" s="34" t="s">
        <v>4170</v>
      </c>
      <c r="H1033" s="34" t="s">
        <v>4170</v>
      </c>
      <c r="I1033" s="34" t="s">
        <v>4170</v>
      </c>
      <c r="J1033" s="34" t="s">
        <v>4881</v>
      </c>
      <c r="K1033" s="34" t="s">
        <v>4170</v>
      </c>
      <c r="L1033" s="34" t="s">
        <v>4170</v>
      </c>
      <c r="N1033" s="34" t="s">
        <v>3155</v>
      </c>
      <c r="O1033" s="34" t="s">
        <v>4881</v>
      </c>
      <c r="P1033" s="34" t="s">
        <v>4170</v>
      </c>
      <c r="Q1033" s="34" t="s">
        <v>4170</v>
      </c>
      <c r="R1033" s="34" t="s">
        <v>4170</v>
      </c>
      <c r="S1033" s="34" t="s">
        <v>4170</v>
      </c>
      <c r="T1033" s="34" t="s">
        <v>4170</v>
      </c>
      <c r="U1033" s="34" t="s">
        <v>4170</v>
      </c>
      <c r="V1033" s="34" t="s">
        <v>4170</v>
      </c>
      <c r="W1033" s="34" t="s">
        <v>4170</v>
      </c>
      <c r="X1033" s="34" t="s">
        <v>4170</v>
      </c>
      <c r="Y1033" s="34" t="s">
        <v>4170</v>
      </c>
      <c r="Z1033" s="34" t="s">
        <v>4170</v>
      </c>
      <c r="AB1033" s="34" t="s">
        <v>3187</v>
      </c>
      <c r="BR1033" s="34" t="s">
        <v>1044</v>
      </c>
      <c r="BS1033" s="34" t="s">
        <v>1041</v>
      </c>
      <c r="BT1033" s="34" t="s">
        <v>1041</v>
      </c>
      <c r="BW1033" s="34" t="s">
        <v>1041</v>
      </c>
      <c r="CQ1033" s="34" t="s">
        <v>3645</v>
      </c>
      <c r="CR1033" s="34" t="s">
        <v>3657</v>
      </c>
      <c r="CU1033" s="34" t="s">
        <v>8727</v>
      </c>
      <c r="CV1033" s="34" t="s">
        <v>7309</v>
      </c>
      <c r="CW1033" s="34" t="s">
        <v>4226</v>
      </c>
      <c r="CX1033" s="34" t="s">
        <v>4608</v>
      </c>
      <c r="CY1033" s="34" t="s">
        <v>5450</v>
      </c>
      <c r="DF1033" s="34" t="s">
        <v>5992</v>
      </c>
    </row>
    <row r="1034" spans="1:110">
      <c r="A1034" s="34" t="s">
        <v>7308</v>
      </c>
      <c r="B1034" s="34" t="s">
        <v>4848</v>
      </c>
      <c r="C1034" s="34">
        <v>11</v>
      </c>
      <c r="D1034" s="34" t="s">
        <v>440</v>
      </c>
      <c r="E1034" s="34" t="s">
        <v>4881</v>
      </c>
      <c r="F1034" s="34" t="s">
        <v>4170</v>
      </c>
      <c r="G1034" s="34" t="s">
        <v>4170</v>
      </c>
      <c r="H1034" s="34" t="s">
        <v>4170</v>
      </c>
      <c r="I1034" s="34" t="s">
        <v>4881</v>
      </c>
      <c r="J1034" s="34" t="s">
        <v>4170</v>
      </c>
      <c r="K1034" s="34" t="s">
        <v>4170</v>
      </c>
      <c r="L1034" s="34" t="s">
        <v>4881</v>
      </c>
      <c r="N1034" s="34" t="s">
        <v>3155</v>
      </c>
      <c r="O1034" s="34" t="s">
        <v>4881</v>
      </c>
      <c r="P1034" s="34" t="s">
        <v>4170</v>
      </c>
      <c r="Q1034" s="34" t="s">
        <v>4170</v>
      </c>
      <c r="R1034" s="34" t="s">
        <v>4170</v>
      </c>
      <c r="S1034" s="34" t="s">
        <v>4170</v>
      </c>
      <c r="T1034" s="34" t="s">
        <v>4170</v>
      </c>
      <c r="U1034" s="34" t="s">
        <v>4170</v>
      </c>
      <c r="V1034" s="34" t="s">
        <v>4170</v>
      </c>
      <c r="W1034" s="34" t="s">
        <v>4170</v>
      </c>
      <c r="X1034" s="34" t="s">
        <v>4170</v>
      </c>
      <c r="Y1034" s="34" t="s">
        <v>4170</v>
      </c>
      <c r="Z1034" s="34" t="s">
        <v>4170</v>
      </c>
      <c r="AB1034" s="34" t="s">
        <v>3187</v>
      </c>
      <c r="AE1034" s="34" t="s">
        <v>3262</v>
      </c>
      <c r="BB1034" s="34" t="s">
        <v>3557</v>
      </c>
      <c r="BC1034" s="34" t="s">
        <v>4170</v>
      </c>
      <c r="BD1034" s="34" t="s">
        <v>4170</v>
      </c>
      <c r="BE1034" s="34" t="s">
        <v>4170</v>
      </c>
      <c r="BF1034" s="34" t="s">
        <v>4170</v>
      </c>
      <c r="BG1034" s="34" t="s">
        <v>4170</v>
      </c>
      <c r="BH1034" s="34" t="s">
        <v>4170</v>
      </c>
      <c r="BI1034" s="34" t="s">
        <v>4881</v>
      </c>
      <c r="BJ1034" s="34" t="s">
        <v>4170</v>
      </c>
      <c r="BR1034" s="34" t="s">
        <v>1044</v>
      </c>
      <c r="BS1034" s="34" t="s">
        <v>1044</v>
      </c>
      <c r="CR1034" s="34" t="s">
        <v>3657</v>
      </c>
      <c r="CU1034" s="34" t="s">
        <v>8728</v>
      </c>
      <c r="CV1034" s="34" t="s">
        <v>7309</v>
      </c>
      <c r="CW1034" s="34" t="s">
        <v>4226</v>
      </c>
      <c r="CX1034" s="34" t="s">
        <v>4619</v>
      </c>
      <c r="CY1034" s="34" t="s">
        <v>5448</v>
      </c>
      <c r="DC1034" s="34" t="s">
        <v>5096</v>
      </c>
      <c r="DE1034" s="34" t="s">
        <v>4649</v>
      </c>
      <c r="DF1034" s="34" t="s">
        <v>5992</v>
      </c>
    </row>
    <row r="1035" spans="1:110">
      <c r="A1035" s="34" t="s">
        <v>7308</v>
      </c>
      <c r="B1035" s="34" t="s">
        <v>4626</v>
      </c>
      <c r="C1035" s="34">
        <v>17</v>
      </c>
      <c r="D1035" s="34" t="s">
        <v>440</v>
      </c>
      <c r="E1035" s="34" t="s">
        <v>4881</v>
      </c>
      <c r="F1035" s="34" t="s">
        <v>4170</v>
      </c>
      <c r="G1035" s="34" t="s">
        <v>4170</v>
      </c>
      <c r="H1035" s="34" t="s">
        <v>4170</v>
      </c>
      <c r="I1035" s="34" t="s">
        <v>4881</v>
      </c>
      <c r="J1035" s="34" t="s">
        <v>4170</v>
      </c>
      <c r="K1035" s="34" t="s">
        <v>4170</v>
      </c>
      <c r="L1035" s="34" t="s">
        <v>4881</v>
      </c>
      <c r="M1035" s="34" t="s">
        <v>1044</v>
      </c>
      <c r="N1035" s="34" t="s">
        <v>3155</v>
      </c>
      <c r="O1035" s="34" t="s">
        <v>4881</v>
      </c>
      <c r="P1035" s="34" t="s">
        <v>4170</v>
      </c>
      <c r="Q1035" s="34" t="s">
        <v>4170</v>
      </c>
      <c r="R1035" s="34" t="s">
        <v>4170</v>
      </c>
      <c r="S1035" s="34" t="s">
        <v>4170</v>
      </c>
      <c r="T1035" s="34" t="s">
        <v>4170</v>
      </c>
      <c r="U1035" s="34" t="s">
        <v>4170</v>
      </c>
      <c r="V1035" s="34" t="s">
        <v>4170</v>
      </c>
      <c r="W1035" s="34" t="s">
        <v>4170</v>
      </c>
      <c r="X1035" s="34" t="s">
        <v>4170</v>
      </c>
      <c r="Y1035" s="34" t="s">
        <v>4170</v>
      </c>
      <c r="Z1035" s="34" t="s">
        <v>4170</v>
      </c>
      <c r="AB1035" s="34" t="s">
        <v>3187</v>
      </c>
      <c r="AD1035" s="34" t="s">
        <v>3229</v>
      </c>
      <c r="AE1035" s="34" t="s">
        <v>3265</v>
      </c>
      <c r="AG1035" s="34" t="s">
        <v>3306</v>
      </c>
      <c r="AH1035" s="34" t="s">
        <v>1044</v>
      </c>
      <c r="AI1035" s="34" t="s">
        <v>1044</v>
      </c>
      <c r="AJ1035" s="34" t="s">
        <v>1044</v>
      </c>
      <c r="AK1035" s="34" t="s">
        <v>1044</v>
      </c>
      <c r="AM1035" s="34" t="s">
        <v>1044</v>
      </c>
      <c r="AN1035" s="34" t="s">
        <v>3341</v>
      </c>
      <c r="AP1035" s="34" t="s">
        <v>1044</v>
      </c>
      <c r="AY1035" s="34" t="s">
        <v>3487</v>
      </c>
      <c r="BA1035" s="34" t="s">
        <v>1044</v>
      </c>
      <c r="BB1035" s="34" t="s">
        <v>3557</v>
      </c>
      <c r="BC1035" s="34" t="s">
        <v>4170</v>
      </c>
      <c r="BD1035" s="34" t="s">
        <v>4170</v>
      </c>
      <c r="BE1035" s="34" t="s">
        <v>4170</v>
      </c>
      <c r="BF1035" s="34" t="s">
        <v>4170</v>
      </c>
      <c r="BG1035" s="34" t="s">
        <v>4170</v>
      </c>
      <c r="BH1035" s="34" t="s">
        <v>4170</v>
      </c>
      <c r="BI1035" s="34" t="s">
        <v>4881</v>
      </c>
      <c r="BJ1035" s="34" t="s">
        <v>4170</v>
      </c>
      <c r="BR1035" s="34" t="s">
        <v>1044</v>
      </c>
      <c r="BS1035" s="34" t="s">
        <v>1044</v>
      </c>
      <c r="CR1035" s="34" t="s">
        <v>3657</v>
      </c>
      <c r="CU1035" s="34" t="s">
        <v>8729</v>
      </c>
      <c r="CV1035" s="34" t="s">
        <v>7309</v>
      </c>
      <c r="CW1035" s="34" t="s">
        <v>4226</v>
      </c>
      <c r="CX1035" s="34" t="s">
        <v>4611</v>
      </c>
      <c r="CY1035" s="34" t="s">
        <v>5445</v>
      </c>
      <c r="DA1035" s="34" t="s">
        <v>4560</v>
      </c>
      <c r="DC1035" s="34" t="s">
        <v>5096</v>
      </c>
      <c r="DD1035" s="34" t="s">
        <v>6185</v>
      </c>
      <c r="DF1035" s="34" t="s">
        <v>5992</v>
      </c>
    </row>
    <row r="1036" spans="1:110">
      <c r="A1036" s="34" t="s">
        <v>7310</v>
      </c>
      <c r="B1036" s="34" t="s">
        <v>4881</v>
      </c>
      <c r="C1036" s="34">
        <v>41</v>
      </c>
      <c r="D1036" s="34" t="s">
        <v>442</v>
      </c>
      <c r="E1036" s="34" t="s">
        <v>4170</v>
      </c>
      <c r="F1036" s="34" t="s">
        <v>4881</v>
      </c>
      <c r="G1036" s="34" t="s">
        <v>4170</v>
      </c>
      <c r="H1036" s="34" t="s">
        <v>4881</v>
      </c>
      <c r="I1036" s="34" t="s">
        <v>4170</v>
      </c>
      <c r="J1036" s="34" t="s">
        <v>4170</v>
      </c>
      <c r="K1036" s="34" t="s">
        <v>4170</v>
      </c>
      <c r="L1036" s="34" t="s">
        <v>4170</v>
      </c>
      <c r="M1036" s="34" t="s">
        <v>1041</v>
      </c>
      <c r="N1036" s="34" t="s">
        <v>3155</v>
      </c>
      <c r="O1036" s="34" t="s">
        <v>4881</v>
      </c>
      <c r="P1036" s="34" t="s">
        <v>4170</v>
      </c>
      <c r="Q1036" s="34" t="s">
        <v>4170</v>
      </c>
      <c r="R1036" s="34" t="s">
        <v>4170</v>
      </c>
      <c r="S1036" s="34" t="s">
        <v>4170</v>
      </c>
      <c r="T1036" s="34" t="s">
        <v>4170</v>
      </c>
      <c r="U1036" s="34" t="s">
        <v>4170</v>
      </c>
      <c r="V1036" s="34" t="s">
        <v>4170</v>
      </c>
      <c r="W1036" s="34" t="s">
        <v>4170</v>
      </c>
      <c r="X1036" s="34" t="s">
        <v>4170</v>
      </c>
      <c r="Y1036" s="34" t="s">
        <v>4170</v>
      </c>
      <c r="Z1036" s="34" t="s">
        <v>4170</v>
      </c>
      <c r="AB1036" s="34" t="s">
        <v>3187</v>
      </c>
      <c r="AD1036" s="34" t="s">
        <v>3229</v>
      </c>
      <c r="AG1036" s="34" t="s">
        <v>3300</v>
      </c>
      <c r="AH1036" s="34" t="s">
        <v>1044</v>
      </c>
      <c r="AI1036" s="34" t="s">
        <v>1044</v>
      </c>
      <c r="AJ1036" s="34" t="s">
        <v>1044</v>
      </c>
      <c r="AK1036" s="34" t="s">
        <v>1044</v>
      </c>
      <c r="AM1036" s="34" t="s">
        <v>1041</v>
      </c>
      <c r="AP1036" s="34" t="s">
        <v>1041</v>
      </c>
      <c r="AY1036" s="34" t="s">
        <v>3502</v>
      </c>
      <c r="BA1036" s="34" t="s">
        <v>1044</v>
      </c>
      <c r="BB1036" s="34" t="s">
        <v>3557</v>
      </c>
      <c r="BC1036" s="34" t="s">
        <v>4170</v>
      </c>
      <c r="BD1036" s="34" t="s">
        <v>4170</v>
      </c>
      <c r="BE1036" s="34" t="s">
        <v>4170</v>
      </c>
      <c r="BF1036" s="34" t="s">
        <v>4170</v>
      </c>
      <c r="BG1036" s="34" t="s">
        <v>4170</v>
      </c>
      <c r="BH1036" s="34" t="s">
        <v>4170</v>
      </c>
      <c r="BI1036" s="34" t="s">
        <v>4881</v>
      </c>
      <c r="BJ1036" s="34" t="s">
        <v>4170</v>
      </c>
      <c r="BR1036" s="34" t="s">
        <v>1044</v>
      </c>
      <c r="BS1036" s="34" t="s">
        <v>1044</v>
      </c>
      <c r="CR1036" s="34" t="s">
        <v>3657</v>
      </c>
      <c r="CU1036" s="34" t="s">
        <v>8730</v>
      </c>
      <c r="CV1036" s="34" t="s">
        <v>7313</v>
      </c>
      <c r="CW1036" s="34" t="s">
        <v>4226</v>
      </c>
      <c r="CX1036" s="34" t="s">
        <v>4542</v>
      </c>
      <c r="CY1036" s="34" t="s">
        <v>5453</v>
      </c>
      <c r="CZ1036" s="34" t="s">
        <v>3302</v>
      </c>
      <c r="DA1036" s="34" t="s">
        <v>3302</v>
      </c>
      <c r="DC1036" s="34" t="s">
        <v>5096</v>
      </c>
      <c r="DF1036" s="34" t="s">
        <v>5992</v>
      </c>
    </row>
    <row r="1037" spans="1:110">
      <c r="A1037" s="34" t="s">
        <v>7314</v>
      </c>
      <c r="B1037" s="34" t="s">
        <v>4881</v>
      </c>
      <c r="C1037" s="34">
        <v>36</v>
      </c>
      <c r="D1037" s="34" t="s">
        <v>440</v>
      </c>
      <c r="E1037" s="34" t="s">
        <v>4881</v>
      </c>
      <c r="F1037" s="34" t="s">
        <v>4170</v>
      </c>
      <c r="G1037" s="34" t="s">
        <v>4881</v>
      </c>
      <c r="H1037" s="34" t="s">
        <v>4170</v>
      </c>
      <c r="I1037" s="34" t="s">
        <v>4170</v>
      </c>
      <c r="J1037" s="34" t="s">
        <v>4170</v>
      </c>
      <c r="K1037" s="34" t="s">
        <v>4170</v>
      </c>
      <c r="L1037" s="34" t="s">
        <v>4881</v>
      </c>
      <c r="M1037" s="34" t="s">
        <v>1041</v>
      </c>
      <c r="N1037" s="34" t="s">
        <v>3155</v>
      </c>
      <c r="O1037" s="34" t="s">
        <v>4881</v>
      </c>
      <c r="P1037" s="34" t="s">
        <v>4170</v>
      </c>
      <c r="Q1037" s="34" t="s">
        <v>4170</v>
      </c>
      <c r="R1037" s="34" t="s">
        <v>4170</v>
      </c>
      <c r="S1037" s="34" t="s">
        <v>4170</v>
      </c>
      <c r="T1037" s="34" t="s">
        <v>4170</v>
      </c>
      <c r="U1037" s="34" t="s">
        <v>4170</v>
      </c>
      <c r="V1037" s="34" t="s">
        <v>4170</v>
      </c>
      <c r="W1037" s="34" t="s">
        <v>4170</v>
      </c>
      <c r="X1037" s="34" t="s">
        <v>4170</v>
      </c>
      <c r="Y1037" s="34" t="s">
        <v>4170</v>
      </c>
      <c r="Z1037" s="34" t="s">
        <v>4170</v>
      </c>
      <c r="AB1037" s="34" t="s">
        <v>3187</v>
      </c>
      <c r="AD1037" s="34" t="s">
        <v>3241</v>
      </c>
      <c r="AG1037" s="34" t="s">
        <v>3309</v>
      </c>
      <c r="AH1037" s="34" t="s">
        <v>1044</v>
      </c>
      <c r="AI1037" s="34" t="s">
        <v>1044</v>
      </c>
      <c r="AJ1037" s="34" t="s">
        <v>1044</v>
      </c>
      <c r="AK1037" s="34" t="s">
        <v>1044</v>
      </c>
      <c r="AM1037" s="34" t="s">
        <v>1044</v>
      </c>
      <c r="AN1037" s="34" t="s">
        <v>3335</v>
      </c>
      <c r="AP1037" s="34" t="s">
        <v>1044</v>
      </c>
      <c r="AY1037" s="34" t="s">
        <v>3487</v>
      </c>
      <c r="BA1037" s="34" t="s">
        <v>1044</v>
      </c>
      <c r="BB1037" s="34" t="s">
        <v>3557</v>
      </c>
      <c r="BC1037" s="34" t="s">
        <v>4170</v>
      </c>
      <c r="BD1037" s="34" t="s">
        <v>4170</v>
      </c>
      <c r="BE1037" s="34" t="s">
        <v>4170</v>
      </c>
      <c r="BF1037" s="34" t="s">
        <v>4170</v>
      </c>
      <c r="BG1037" s="34" t="s">
        <v>4170</v>
      </c>
      <c r="BH1037" s="34" t="s">
        <v>4170</v>
      </c>
      <c r="BI1037" s="34" t="s">
        <v>4881</v>
      </c>
      <c r="BJ1037" s="34" t="s">
        <v>4170</v>
      </c>
      <c r="BR1037" s="34" t="s">
        <v>1044</v>
      </c>
      <c r="BS1037" s="34" t="s">
        <v>1044</v>
      </c>
      <c r="CR1037" s="34" t="s">
        <v>3657</v>
      </c>
      <c r="CU1037" s="34" t="s">
        <v>8731</v>
      </c>
      <c r="CV1037" s="34" t="s">
        <v>7315</v>
      </c>
      <c r="CW1037" s="34" t="s">
        <v>4226</v>
      </c>
      <c r="CX1037" s="34" t="s">
        <v>4542</v>
      </c>
      <c r="CY1037" s="34" t="s">
        <v>5447</v>
      </c>
      <c r="CZ1037" s="34" t="s">
        <v>4560</v>
      </c>
      <c r="DA1037" s="34" t="s">
        <v>4560</v>
      </c>
      <c r="DC1037" s="34" t="s">
        <v>5096</v>
      </c>
    </row>
    <row r="1038" spans="1:110">
      <c r="A1038" s="34" t="s">
        <v>7314</v>
      </c>
      <c r="B1038" s="34" t="s">
        <v>4609</v>
      </c>
      <c r="C1038" s="34">
        <v>6</v>
      </c>
      <c r="D1038" s="34" t="s">
        <v>440</v>
      </c>
      <c r="E1038" s="34" t="s">
        <v>4881</v>
      </c>
      <c r="F1038" s="34" t="s">
        <v>4170</v>
      </c>
      <c r="G1038" s="34" t="s">
        <v>4170</v>
      </c>
      <c r="H1038" s="34" t="s">
        <v>4170</v>
      </c>
      <c r="I1038" s="34" t="s">
        <v>4881</v>
      </c>
      <c r="J1038" s="34" t="s">
        <v>4170</v>
      </c>
      <c r="K1038" s="34" t="s">
        <v>4170</v>
      </c>
      <c r="L1038" s="34" t="s">
        <v>4170</v>
      </c>
      <c r="N1038" s="34" t="s">
        <v>3155</v>
      </c>
      <c r="O1038" s="34" t="s">
        <v>4881</v>
      </c>
      <c r="P1038" s="34" t="s">
        <v>4170</v>
      </c>
      <c r="Q1038" s="34" t="s">
        <v>4170</v>
      </c>
      <c r="R1038" s="34" t="s">
        <v>4170</v>
      </c>
      <c r="S1038" s="34" t="s">
        <v>4170</v>
      </c>
      <c r="T1038" s="34" t="s">
        <v>4170</v>
      </c>
      <c r="U1038" s="34" t="s">
        <v>4170</v>
      </c>
      <c r="V1038" s="34" t="s">
        <v>4170</v>
      </c>
      <c r="W1038" s="34" t="s">
        <v>4170</v>
      </c>
      <c r="X1038" s="34" t="s">
        <v>4170</v>
      </c>
      <c r="Y1038" s="34" t="s">
        <v>4170</v>
      </c>
      <c r="Z1038" s="34" t="s">
        <v>4170</v>
      </c>
      <c r="AB1038" s="34" t="s">
        <v>3187</v>
      </c>
      <c r="AE1038" s="34" t="s">
        <v>3253</v>
      </c>
      <c r="BB1038" s="34" t="s">
        <v>3557</v>
      </c>
      <c r="BC1038" s="34" t="s">
        <v>4170</v>
      </c>
      <c r="BD1038" s="34" t="s">
        <v>4170</v>
      </c>
      <c r="BE1038" s="34" t="s">
        <v>4170</v>
      </c>
      <c r="BF1038" s="34" t="s">
        <v>4170</v>
      </c>
      <c r="BG1038" s="34" t="s">
        <v>4170</v>
      </c>
      <c r="BH1038" s="34" t="s">
        <v>4170</v>
      </c>
      <c r="BI1038" s="34" t="s">
        <v>4881</v>
      </c>
      <c r="BJ1038" s="34" t="s">
        <v>4170</v>
      </c>
      <c r="BR1038" s="34" t="s">
        <v>1044</v>
      </c>
      <c r="BS1038" s="34" t="s">
        <v>1044</v>
      </c>
      <c r="CR1038" s="34" t="s">
        <v>3657</v>
      </c>
      <c r="CU1038" s="34" t="s">
        <v>8732</v>
      </c>
      <c r="CV1038" s="34" t="s">
        <v>7315</v>
      </c>
      <c r="CW1038" s="34" t="s">
        <v>4226</v>
      </c>
      <c r="CX1038" s="34" t="s">
        <v>4619</v>
      </c>
      <c r="CY1038" s="34" t="s">
        <v>5448</v>
      </c>
      <c r="DC1038" s="34" t="s">
        <v>5096</v>
      </c>
      <c r="DE1038" s="34" t="s">
        <v>4650</v>
      </c>
    </row>
    <row r="1039" spans="1:110">
      <c r="A1039" s="34" t="s">
        <v>7314</v>
      </c>
      <c r="B1039" s="34" t="s">
        <v>4848</v>
      </c>
      <c r="C1039" s="34">
        <v>35</v>
      </c>
      <c r="D1039" s="34" t="s">
        <v>442</v>
      </c>
      <c r="E1039" s="34" t="s">
        <v>4170</v>
      </c>
      <c r="F1039" s="34" t="s">
        <v>4881</v>
      </c>
      <c r="G1039" s="34" t="s">
        <v>4170</v>
      </c>
      <c r="H1039" s="34" t="s">
        <v>4881</v>
      </c>
      <c r="I1039" s="34" t="s">
        <v>4170</v>
      </c>
      <c r="J1039" s="34" t="s">
        <v>4170</v>
      </c>
      <c r="K1039" s="34" t="s">
        <v>4170</v>
      </c>
      <c r="L1039" s="34" t="s">
        <v>4170</v>
      </c>
      <c r="M1039" s="34" t="s">
        <v>1041</v>
      </c>
      <c r="N1039" s="34" t="s">
        <v>3155</v>
      </c>
      <c r="O1039" s="34" t="s">
        <v>4881</v>
      </c>
      <c r="P1039" s="34" t="s">
        <v>4170</v>
      </c>
      <c r="Q1039" s="34" t="s">
        <v>4170</v>
      </c>
      <c r="R1039" s="34" t="s">
        <v>4170</v>
      </c>
      <c r="S1039" s="34" t="s">
        <v>4170</v>
      </c>
      <c r="T1039" s="34" t="s">
        <v>4170</v>
      </c>
      <c r="U1039" s="34" t="s">
        <v>4170</v>
      </c>
      <c r="V1039" s="34" t="s">
        <v>4170</v>
      </c>
      <c r="W1039" s="34" t="s">
        <v>4170</v>
      </c>
      <c r="X1039" s="34" t="s">
        <v>4170</v>
      </c>
      <c r="Y1039" s="34" t="s">
        <v>4170</v>
      </c>
      <c r="Z1039" s="34" t="s">
        <v>4170</v>
      </c>
      <c r="AB1039" s="34" t="s">
        <v>3187</v>
      </c>
      <c r="AD1039" s="34" t="s">
        <v>3232</v>
      </c>
      <c r="AG1039" s="34" t="s">
        <v>3297</v>
      </c>
      <c r="AH1039" s="34" t="s">
        <v>1044</v>
      </c>
      <c r="AI1039" s="34" t="s">
        <v>1044</v>
      </c>
      <c r="AJ1039" s="34" t="s">
        <v>1044</v>
      </c>
      <c r="AK1039" s="34" t="s">
        <v>1041</v>
      </c>
      <c r="AL1039" s="34" t="s">
        <v>452</v>
      </c>
      <c r="AQ1039" s="34" t="s">
        <v>3375</v>
      </c>
      <c r="AS1039" s="34" t="s">
        <v>3423</v>
      </c>
      <c r="AU1039" s="34" t="s">
        <v>3435</v>
      </c>
      <c r="AV1039" s="34" t="s">
        <v>154</v>
      </c>
      <c r="AW1039" s="34" t="s">
        <v>3467</v>
      </c>
      <c r="AX1039" s="34" t="s">
        <v>3476</v>
      </c>
      <c r="AY1039" s="34" t="s">
        <v>3487</v>
      </c>
      <c r="BB1039" s="34" t="s">
        <v>3557</v>
      </c>
      <c r="BC1039" s="34" t="s">
        <v>4170</v>
      </c>
      <c r="BD1039" s="34" t="s">
        <v>4170</v>
      </c>
      <c r="BE1039" s="34" t="s">
        <v>4170</v>
      </c>
      <c r="BF1039" s="34" t="s">
        <v>4170</v>
      </c>
      <c r="BG1039" s="34" t="s">
        <v>4170</v>
      </c>
      <c r="BH1039" s="34" t="s">
        <v>4170</v>
      </c>
      <c r="BI1039" s="34" t="s">
        <v>4881</v>
      </c>
      <c r="BJ1039" s="34" t="s">
        <v>4170</v>
      </c>
      <c r="BR1039" s="34" t="s">
        <v>1044</v>
      </c>
      <c r="BS1039" s="34" t="s">
        <v>1044</v>
      </c>
      <c r="CR1039" s="34" t="s">
        <v>3657</v>
      </c>
      <c r="CU1039" s="34" t="s">
        <v>8733</v>
      </c>
      <c r="CV1039" s="34" t="s">
        <v>7315</v>
      </c>
      <c r="CW1039" s="34" t="s">
        <v>4226</v>
      </c>
      <c r="CX1039" s="34" t="s">
        <v>4542</v>
      </c>
      <c r="CY1039" s="34" t="s">
        <v>5453</v>
      </c>
      <c r="DA1039" s="34" t="s">
        <v>4556</v>
      </c>
      <c r="DC1039" s="34" t="s">
        <v>5096</v>
      </c>
    </row>
    <row r="1040" spans="1:110">
      <c r="A1040" s="34" t="s">
        <v>7316</v>
      </c>
      <c r="B1040" s="34" t="s">
        <v>4881</v>
      </c>
      <c r="C1040" s="34">
        <v>39</v>
      </c>
      <c r="D1040" s="34" t="s">
        <v>440</v>
      </c>
      <c r="E1040" s="34" t="s">
        <v>4881</v>
      </c>
      <c r="F1040" s="34" t="s">
        <v>4170</v>
      </c>
      <c r="G1040" s="34" t="s">
        <v>4881</v>
      </c>
      <c r="H1040" s="34" t="s">
        <v>4170</v>
      </c>
      <c r="I1040" s="34" t="s">
        <v>4170</v>
      </c>
      <c r="J1040" s="34" t="s">
        <v>4170</v>
      </c>
      <c r="K1040" s="34" t="s">
        <v>4170</v>
      </c>
      <c r="L1040" s="34" t="s">
        <v>4881</v>
      </c>
      <c r="M1040" s="34" t="s">
        <v>1041</v>
      </c>
      <c r="N1040" s="34" t="s">
        <v>3155</v>
      </c>
      <c r="O1040" s="34" t="s">
        <v>4881</v>
      </c>
      <c r="P1040" s="34" t="s">
        <v>4170</v>
      </c>
      <c r="Q1040" s="34" t="s">
        <v>4170</v>
      </c>
      <c r="R1040" s="34" t="s">
        <v>4170</v>
      </c>
      <c r="S1040" s="34" t="s">
        <v>4170</v>
      </c>
      <c r="T1040" s="34" t="s">
        <v>4170</v>
      </c>
      <c r="U1040" s="34" t="s">
        <v>4170</v>
      </c>
      <c r="V1040" s="34" t="s">
        <v>4170</v>
      </c>
      <c r="W1040" s="34" t="s">
        <v>4170</v>
      </c>
      <c r="X1040" s="34" t="s">
        <v>4170</v>
      </c>
      <c r="Y1040" s="34" t="s">
        <v>4170</v>
      </c>
      <c r="Z1040" s="34" t="s">
        <v>4170</v>
      </c>
      <c r="AB1040" s="34" t="s">
        <v>3187</v>
      </c>
      <c r="AD1040" s="34" t="s">
        <v>3244</v>
      </c>
      <c r="AG1040" s="34" t="s">
        <v>3309</v>
      </c>
      <c r="AH1040" s="34" t="s">
        <v>1044</v>
      </c>
      <c r="AI1040" s="34" t="s">
        <v>1044</v>
      </c>
      <c r="AJ1040" s="34" t="s">
        <v>1044</v>
      </c>
      <c r="AK1040" s="34" t="s">
        <v>1044</v>
      </c>
      <c r="AM1040" s="34" t="s">
        <v>1044</v>
      </c>
      <c r="AN1040" s="34" t="s">
        <v>3350</v>
      </c>
      <c r="AP1040" s="34" t="s">
        <v>1044</v>
      </c>
      <c r="AY1040" s="34" t="s">
        <v>3487</v>
      </c>
      <c r="BA1040" s="34" t="s">
        <v>1044</v>
      </c>
      <c r="BB1040" s="34" t="s">
        <v>3557</v>
      </c>
      <c r="BC1040" s="34" t="s">
        <v>4170</v>
      </c>
      <c r="BD1040" s="34" t="s">
        <v>4170</v>
      </c>
      <c r="BE1040" s="34" t="s">
        <v>4170</v>
      </c>
      <c r="BF1040" s="34" t="s">
        <v>4170</v>
      </c>
      <c r="BG1040" s="34" t="s">
        <v>4170</v>
      </c>
      <c r="BH1040" s="34" t="s">
        <v>4170</v>
      </c>
      <c r="BI1040" s="34" t="s">
        <v>4881</v>
      </c>
      <c r="BJ1040" s="34" t="s">
        <v>4170</v>
      </c>
      <c r="BR1040" s="34" t="s">
        <v>1044</v>
      </c>
      <c r="BS1040" s="34" t="s">
        <v>1044</v>
      </c>
      <c r="CR1040" s="34" t="s">
        <v>3657</v>
      </c>
      <c r="CU1040" s="34" t="s">
        <v>8734</v>
      </c>
      <c r="CV1040" s="34" t="s">
        <v>7317</v>
      </c>
      <c r="CW1040" s="34" t="s">
        <v>4226</v>
      </c>
      <c r="CX1040" s="34" t="s">
        <v>4542</v>
      </c>
      <c r="CY1040" s="34" t="s">
        <v>5447</v>
      </c>
      <c r="CZ1040" s="34" t="s">
        <v>4560</v>
      </c>
      <c r="DA1040" s="34" t="s">
        <v>4560</v>
      </c>
      <c r="DC1040" s="34" t="s">
        <v>5096</v>
      </c>
      <c r="DF1040" s="34" t="s">
        <v>5993</v>
      </c>
    </row>
    <row r="1041" spans="1:110">
      <c r="A1041" s="34" t="s">
        <v>7316</v>
      </c>
      <c r="B1041" s="34" t="s">
        <v>4609</v>
      </c>
      <c r="C1041" s="34">
        <v>12</v>
      </c>
      <c r="D1041" s="34" t="s">
        <v>440</v>
      </c>
      <c r="E1041" s="34" t="s">
        <v>4881</v>
      </c>
      <c r="F1041" s="34" t="s">
        <v>4170</v>
      </c>
      <c r="G1041" s="34" t="s">
        <v>4170</v>
      </c>
      <c r="H1041" s="34" t="s">
        <v>4170</v>
      </c>
      <c r="I1041" s="34" t="s">
        <v>4881</v>
      </c>
      <c r="J1041" s="34" t="s">
        <v>4170</v>
      </c>
      <c r="K1041" s="34" t="s">
        <v>4170</v>
      </c>
      <c r="L1041" s="34" t="s">
        <v>4881</v>
      </c>
      <c r="N1041" s="34" t="s">
        <v>3155</v>
      </c>
      <c r="O1041" s="34" t="s">
        <v>4881</v>
      </c>
      <c r="P1041" s="34" t="s">
        <v>4170</v>
      </c>
      <c r="Q1041" s="34" t="s">
        <v>4170</v>
      </c>
      <c r="R1041" s="34" t="s">
        <v>4170</v>
      </c>
      <c r="S1041" s="34" t="s">
        <v>4170</v>
      </c>
      <c r="T1041" s="34" t="s">
        <v>4170</v>
      </c>
      <c r="U1041" s="34" t="s">
        <v>4170</v>
      </c>
      <c r="V1041" s="34" t="s">
        <v>4170</v>
      </c>
      <c r="W1041" s="34" t="s">
        <v>4170</v>
      </c>
      <c r="X1041" s="34" t="s">
        <v>4170</v>
      </c>
      <c r="Y1041" s="34" t="s">
        <v>4170</v>
      </c>
      <c r="Z1041" s="34" t="s">
        <v>4170</v>
      </c>
      <c r="AB1041" s="34" t="s">
        <v>3187</v>
      </c>
      <c r="AE1041" s="34" t="s">
        <v>3262</v>
      </c>
      <c r="BB1041" s="34" t="s">
        <v>3557</v>
      </c>
      <c r="BC1041" s="34" t="s">
        <v>4170</v>
      </c>
      <c r="BD1041" s="34" t="s">
        <v>4170</v>
      </c>
      <c r="BE1041" s="34" t="s">
        <v>4170</v>
      </c>
      <c r="BF1041" s="34" t="s">
        <v>4170</v>
      </c>
      <c r="BG1041" s="34" t="s">
        <v>4170</v>
      </c>
      <c r="BH1041" s="34" t="s">
        <v>4170</v>
      </c>
      <c r="BI1041" s="34" t="s">
        <v>4881</v>
      </c>
      <c r="BJ1041" s="34" t="s">
        <v>4170</v>
      </c>
      <c r="BR1041" s="34" t="s">
        <v>1041</v>
      </c>
      <c r="BS1041" s="34" t="s">
        <v>1041</v>
      </c>
      <c r="BT1041" s="34" t="s">
        <v>1041</v>
      </c>
      <c r="BW1041" s="34" t="s">
        <v>1041</v>
      </c>
      <c r="CQ1041" s="34" t="s">
        <v>3645</v>
      </c>
      <c r="CR1041" s="34" t="s">
        <v>3657</v>
      </c>
      <c r="CU1041" s="34" t="s">
        <v>8735</v>
      </c>
      <c r="CV1041" s="34" t="s">
        <v>7317</v>
      </c>
      <c r="CW1041" s="34" t="s">
        <v>4226</v>
      </c>
      <c r="CX1041" s="34" t="s">
        <v>4611</v>
      </c>
      <c r="CY1041" s="34" t="s">
        <v>5445</v>
      </c>
      <c r="DC1041" s="34" t="s">
        <v>5096</v>
      </c>
      <c r="DE1041" s="34" t="s">
        <v>4649</v>
      </c>
      <c r="DF1041" s="34" t="s">
        <v>5993</v>
      </c>
    </row>
    <row r="1042" spans="1:110">
      <c r="A1042" s="34" t="s">
        <v>7318</v>
      </c>
      <c r="B1042" s="34" t="s">
        <v>4881</v>
      </c>
      <c r="C1042" s="34">
        <v>49</v>
      </c>
      <c r="D1042" s="34" t="s">
        <v>440</v>
      </c>
      <c r="E1042" s="34" t="s">
        <v>4881</v>
      </c>
      <c r="F1042" s="34" t="s">
        <v>4170</v>
      </c>
      <c r="G1042" s="34" t="s">
        <v>4881</v>
      </c>
      <c r="H1042" s="34" t="s">
        <v>4170</v>
      </c>
      <c r="I1042" s="34" t="s">
        <v>4170</v>
      </c>
      <c r="J1042" s="34" t="s">
        <v>4170</v>
      </c>
      <c r="K1042" s="34" t="s">
        <v>4170</v>
      </c>
      <c r="L1042" s="34" t="s">
        <v>4881</v>
      </c>
      <c r="M1042" s="34" t="s">
        <v>1041</v>
      </c>
      <c r="N1042" s="34" t="s">
        <v>3155</v>
      </c>
      <c r="O1042" s="34" t="s">
        <v>4881</v>
      </c>
      <c r="P1042" s="34" t="s">
        <v>4170</v>
      </c>
      <c r="Q1042" s="34" t="s">
        <v>4170</v>
      </c>
      <c r="R1042" s="34" t="s">
        <v>4170</v>
      </c>
      <c r="S1042" s="34" t="s">
        <v>4170</v>
      </c>
      <c r="T1042" s="34" t="s">
        <v>4170</v>
      </c>
      <c r="U1042" s="34" t="s">
        <v>4170</v>
      </c>
      <c r="V1042" s="34" t="s">
        <v>4170</v>
      </c>
      <c r="W1042" s="34" t="s">
        <v>4170</v>
      </c>
      <c r="X1042" s="34" t="s">
        <v>4170</v>
      </c>
      <c r="Y1042" s="34" t="s">
        <v>4170</v>
      </c>
      <c r="Z1042" s="34" t="s">
        <v>4170</v>
      </c>
      <c r="AB1042" s="34" t="s">
        <v>3187</v>
      </c>
      <c r="AD1042" s="34" t="s">
        <v>3238</v>
      </c>
      <c r="AG1042" s="34" t="s">
        <v>3300</v>
      </c>
      <c r="AH1042" s="34" t="s">
        <v>1044</v>
      </c>
      <c r="AI1042" s="34" t="s">
        <v>1044</v>
      </c>
      <c r="AJ1042" s="34" t="s">
        <v>1044</v>
      </c>
      <c r="AK1042" s="34" t="s">
        <v>1044</v>
      </c>
      <c r="AM1042" s="34" t="s">
        <v>1041</v>
      </c>
      <c r="AP1042" s="34" t="s">
        <v>1041</v>
      </c>
      <c r="AY1042" s="34" t="s">
        <v>3505</v>
      </c>
      <c r="BA1042" s="34" t="s">
        <v>1044</v>
      </c>
      <c r="BB1042" s="34" t="s">
        <v>3539</v>
      </c>
      <c r="BC1042" s="34" t="s">
        <v>4881</v>
      </c>
      <c r="BD1042" s="34" t="s">
        <v>4170</v>
      </c>
      <c r="BE1042" s="34" t="s">
        <v>4170</v>
      </c>
      <c r="BF1042" s="34" t="s">
        <v>4170</v>
      </c>
      <c r="BG1042" s="34" t="s">
        <v>4170</v>
      </c>
      <c r="BH1042" s="34" t="s">
        <v>4170</v>
      </c>
      <c r="BI1042" s="34" t="s">
        <v>4170</v>
      </c>
      <c r="BJ1042" s="34" t="s">
        <v>4170</v>
      </c>
      <c r="BK1042" s="34" t="s">
        <v>3561</v>
      </c>
      <c r="BQ1042" s="34" t="s">
        <v>3574</v>
      </c>
      <c r="BR1042" s="34" t="s">
        <v>1041</v>
      </c>
      <c r="BS1042" s="34" t="s">
        <v>1044</v>
      </c>
      <c r="CR1042" s="34" t="s">
        <v>3657</v>
      </c>
      <c r="CU1042" s="34" t="s">
        <v>8736</v>
      </c>
      <c r="CV1042" s="34" t="s">
        <v>7319</v>
      </c>
      <c r="CW1042" s="34" t="s">
        <v>4226</v>
      </c>
      <c r="CX1042" s="34" t="s">
        <v>4542</v>
      </c>
      <c r="CY1042" s="34" t="s">
        <v>5447</v>
      </c>
      <c r="CZ1042" s="34" t="s">
        <v>3302</v>
      </c>
      <c r="DA1042" s="34" t="s">
        <v>3302</v>
      </c>
      <c r="DB1042" s="34" t="s">
        <v>1043</v>
      </c>
      <c r="DC1042" s="34" t="s">
        <v>5096</v>
      </c>
      <c r="DF1042" s="34" t="s">
        <v>5992</v>
      </c>
    </row>
    <row r="1043" spans="1:110">
      <c r="A1043" s="34" t="s">
        <v>7318</v>
      </c>
      <c r="B1043" s="34" t="s">
        <v>4609</v>
      </c>
      <c r="C1043" s="34">
        <v>11</v>
      </c>
      <c r="D1043" s="34" t="s">
        <v>440</v>
      </c>
      <c r="E1043" s="34" t="s">
        <v>4881</v>
      </c>
      <c r="F1043" s="34" t="s">
        <v>4170</v>
      </c>
      <c r="G1043" s="34" t="s">
        <v>4170</v>
      </c>
      <c r="H1043" s="34" t="s">
        <v>4170</v>
      </c>
      <c r="I1043" s="34" t="s">
        <v>4881</v>
      </c>
      <c r="J1043" s="34" t="s">
        <v>4170</v>
      </c>
      <c r="K1043" s="34" t="s">
        <v>4170</v>
      </c>
      <c r="L1043" s="34" t="s">
        <v>4881</v>
      </c>
      <c r="N1043" s="34" t="s">
        <v>3155</v>
      </c>
      <c r="O1043" s="34" t="s">
        <v>4881</v>
      </c>
      <c r="P1043" s="34" t="s">
        <v>4170</v>
      </c>
      <c r="Q1043" s="34" t="s">
        <v>4170</v>
      </c>
      <c r="R1043" s="34" t="s">
        <v>4170</v>
      </c>
      <c r="S1043" s="34" t="s">
        <v>4170</v>
      </c>
      <c r="T1043" s="34" t="s">
        <v>4170</v>
      </c>
      <c r="U1043" s="34" t="s">
        <v>4170</v>
      </c>
      <c r="V1043" s="34" t="s">
        <v>4170</v>
      </c>
      <c r="W1043" s="34" t="s">
        <v>4170</v>
      </c>
      <c r="X1043" s="34" t="s">
        <v>4170</v>
      </c>
      <c r="Y1043" s="34" t="s">
        <v>4170</v>
      </c>
      <c r="Z1043" s="34" t="s">
        <v>4170</v>
      </c>
      <c r="AB1043" s="34" t="s">
        <v>3187</v>
      </c>
      <c r="AE1043" s="34" t="s">
        <v>3262</v>
      </c>
      <c r="BB1043" s="34" t="s">
        <v>3557</v>
      </c>
      <c r="BC1043" s="34" t="s">
        <v>4170</v>
      </c>
      <c r="BD1043" s="34" t="s">
        <v>4170</v>
      </c>
      <c r="BE1043" s="34" t="s">
        <v>4170</v>
      </c>
      <c r="BF1043" s="34" t="s">
        <v>4170</v>
      </c>
      <c r="BG1043" s="34" t="s">
        <v>4170</v>
      </c>
      <c r="BH1043" s="34" t="s">
        <v>4170</v>
      </c>
      <c r="BI1043" s="34" t="s">
        <v>4881</v>
      </c>
      <c r="BJ1043" s="34" t="s">
        <v>4170</v>
      </c>
      <c r="BR1043" s="34" t="s">
        <v>1044</v>
      </c>
      <c r="BS1043" s="34" t="s">
        <v>1044</v>
      </c>
      <c r="CR1043" s="34" t="s">
        <v>3657</v>
      </c>
      <c r="CU1043" s="34" t="s">
        <v>8737</v>
      </c>
      <c r="CV1043" s="34" t="s">
        <v>7319</v>
      </c>
      <c r="CW1043" s="34" t="s">
        <v>4226</v>
      </c>
      <c r="CX1043" s="34" t="s">
        <v>4619</v>
      </c>
      <c r="CY1043" s="34" t="s">
        <v>5448</v>
      </c>
      <c r="DC1043" s="34" t="s">
        <v>5096</v>
      </c>
      <c r="DE1043" s="34" t="s">
        <v>4649</v>
      </c>
      <c r="DF1043" s="34" t="s">
        <v>5992</v>
      </c>
    </row>
    <row r="1044" spans="1:110">
      <c r="A1044" s="34" t="s">
        <v>7318</v>
      </c>
      <c r="B1044" s="34" t="s">
        <v>4848</v>
      </c>
      <c r="C1044" s="34">
        <v>72</v>
      </c>
      <c r="D1044" s="34" t="s">
        <v>440</v>
      </c>
      <c r="E1044" s="34" t="s">
        <v>4881</v>
      </c>
      <c r="F1044" s="34" t="s">
        <v>4170</v>
      </c>
      <c r="G1044" s="34" t="s">
        <v>4881</v>
      </c>
      <c r="H1044" s="34" t="s">
        <v>4170</v>
      </c>
      <c r="I1044" s="34" t="s">
        <v>4170</v>
      </c>
      <c r="J1044" s="34" t="s">
        <v>4170</v>
      </c>
      <c r="K1044" s="34" t="s">
        <v>4170</v>
      </c>
      <c r="L1044" s="34" t="s">
        <v>4170</v>
      </c>
      <c r="M1044" s="34" t="s">
        <v>1044</v>
      </c>
      <c r="N1044" s="34" t="s">
        <v>3155</v>
      </c>
      <c r="O1044" s="34" t="s">
        <v>4881</v>
      </c>
      <c r="P1044" s="34" t="s">
        <v>4170</v>
      </c>
      <c r="Q1044" s="34" t="s">
        <v>4170</v>
      </c>
      <c r="R1044" s="34" t="s">
        <v>4170</v>
      </c>
      <c r="S1044" s="34" t="s">
        <v>4170</v>
      </c>
      <c r="T1044" s="34" t="s">
        <v>4170</v>
      </c>
      <c r="U1044" s="34" t="s">
        <v>4170</v>
      </c>
      <c r="V1044" s="34" t="s">
        <v>4170</v>
      </c>
      <c r="W1044" s="34" t="s">
        <v>4170</v>
      </c>
      <c r="X1044" s="34" t="s">
        <v>4170</v>
      </c>
      <c r="Y1044" s="34" t="s">
        <v>4170</v>
      </c>
      <c r="Z1044" s="34" t="s">
        <v>4170</v>
      </c>
      <c r="AB1044" s="34" t="s">
        <v>3187</v>
      </c>
      <c r="AD1044" s="34" t="s">
        <v>3238</v>
      </c>
      <c r="AG1044" s="34" t="s">
        <v>3312</v>
      </c>
      <c r="AH1044" s="34" t="s">
        <v>1044</v>
      </c>
      <c r="AI1044" s="34" t="s">
        <v>1044</v>
      </c>
      <c r="AJ1044" s="34" t="s">
        <v>1044</v>
      </c>
      <c r="AK1044" s="34" t="s">
        <v>1044</v>
      </c>
      <c r="AM1044" s="34" t="s">
        <v>1044</v>
      </c>
      <c r="AN1044" s="34" t="s">
        <v>3312</v>
      </c>
      <c r="AP1044" s="34" t="s">
        <v>1044</v>
      </c>
      <c r="AY1044" s="34" t="s">
        <v>3487</v>
      </c>
      <c r="BA1044" s="34" t="s">
        <v>1044</v>
      </c>
      <c r="BB1044" s="34" t="s">
        <v>3557</v>
      </c>
      <c r="BC1044" s="34" t="s">
        <v>4170</v>
      </c>
      <c r="BD1044" s="34" t="s">
        <v>4170</v>
      </c>
      <c r="BE1044" s="34" t="s">
        <v>4170</v>
      </c>
      <c r="BF1044" s="34" t="s">
        <v>4170</v>
      </c>
      <c r="BG1044" s="34" t="s">
        <v>4170</v>
      </c>
      <c r="BH1044" s="34" t="s">
        <v>4170</v>
      </c>
      <c r="BI1044" s="34" t="s">
        <v>4881</v>
      </c>
      <c r="BJ1044" s="34" t="s">
        <v>4170</v>
      </c>
      <c r="BR1044" s="34" t="s">
        <v>1044</v>
      </c>
      <c r="BS1044" s="34" t="s">
        <v>1044</v>
      </c>
      <c r="CR1044" s="34" t="s">
        <v>3657</v>
      </c>
      <c r="CU1044" s="34" t="s">
        <v>8738</v>
      </c>
      <c r="CV1044" s="34" t="s">
        <v>7319</v>
      </c>
      <c r="CW1044" s="34" t="s">
        <v>4226</v>
      </c>
      <c r="CX1044" s="34" t="s">
        <v>4546</v>
      </c>
      <c r="CY1044" s="34" t="s">
        <v>5449</v>
      </c>
      <c r="DA1044" s="34" t="s">
        <v>4560</v>
      </c>
      <c r="DC1044" s="34" t="s">
        <v>5096</v>
      </c>
      <c r="DF1044" s="34" t="s">
        <v>5992</v>
      </c>
    </row>
    <row r="1045" spans="1:110">
      <c r="A1045" s="34" t="s">
        <v>7320</v>
      </c>
      <c r="B1045" s="34" t="s">
        <v>4881</v>
      </c>
      <c r="C1045" s="34">
        <v>23</v>
      </c>
      <c r="D1045" s="34" t="s">
        <v>442</v>
      </c>
      <c r="E1045" s="34" t="s">
        <v>4170</v>
      </c>
      <c r="F1045" s="34" t="s">
        <v>4881</v>
      </c>
      <c r="G1045" s="34" t="s">
        <v>4170</v>
      </c>
      <c r="H1045" s="34" t="s">
        <v>4881</v>
      </c>
      <c r="I1045" s="34" t="s">
        <v>4170</v>
      </c>
      <c r="J1045" s="34" t="s">
        <v>4170</v>
      </c>
      <c r="K1045" s="34" t="s">
        <v>4170</v>
      </c>
      <c r="L1045" s="34" t="s">
        <v>4170</v>
      </c>
      <c r="M1045" s="34" t="s">
        <v>1041</v>
      </c>
      <c r="N1045" s="34" t="s">
        <v>3155</v>
      </c>
      <c r="O1045" s="34" t="s">
        <v>4881</v>
      </c>
      <c r="P1045" s="34" t="s">
        <v>4170</v>
      </c>
      <c r="Q1045" s="34" t="s">
        <v>4170</v>
      </c>
      <c r="R1045" s="34" t="s">
        <v>4170</v>
      </c>
      <c r="S1045" s="34" t="s">
        <v>4170</v>
      </c>
      <c r="T1045" s="34" t="s">
        <v>4170</v>
      </c>
      <c r="U1045" s="34" t="s">
        <v>4170</v>
      </c>
      <c r="V1045" s="34" t="s">
        <v>4170</v>
      </c>
      <c r="W1045" s="34" t="s">
        <v>4170</v>
      </c>
      <c r="X1045" s="34" t="s">
        <v>4170</v>
      </c>
      <c r="Y1045" s="34" t="s">
        <v>4170</v>
      </c>
      <c r="Z1045" s="34" t="s">
        <v>4170</v>
      </c>
      <c r="AB1045" s="34" t="s">
        <v>3187</v>
      </c>
      <c r="AD1045" s="34" t="s">
        <v>3241</v>
      </c>
      <c r="AE1045" s="34" t="s">
        <v>3253</v>
      </c>
      <c r="AG1045" s="34" t="s">
        <v>3297</v>
      </c>
      <c r="AH1045" s="34" t="s">
        <v>1044</v>
      </c>
      <c r="AI1045" s="34" t="s">
        <v>1044</v>
      </c>
      <c r="AJ1045" s="34" t="s">
        <v>1044</v>
      </c>
      <c r="AK1045" s="34" t="s">
        <v>1041</v>
      </c>
      <c r="AL1045" s="34" t="s">
        <v>452</v>
      </c>
      <c r="AQ1045" s="34" t="s">
        <v>3375</v>
      </c>
      <c r="AS1045" s="34" t="s">
        <v>3423</v>
      </c>
      <c r="AU1045" s="34" t="s">
        <v>3432</v>
      </c>
      <c r="AV1045" s="34" t="s">
        <v>154</v>
      </c>
      <c r="AW1045" s="34" t="s">
        <v>3467</v>
      </c>
      <c r="AX1045" s="34" t="s">
        <v>3476</v>
      </c>
      <c r="AY1045" s="34" t="s">
        <v>3487</v>
      </c>
      <c r="BB1045" s="34" t="s">
        <v>3557</v>
      </c>
      <c r="BC1045" s="34" t="s">
        <v>4170</v>
      </c>
      <c r="BD1045" s="34" t="s">
        <v>4170</v>
      </c>
      <c r="BE1045" s="34" t="s">
        <v>4170</v>
      </c>
      <c r="BF1045" s="34" t="s">
        <v>4170</v>
      </c>
      <c r="BG1045" s="34" t="s">
        <v>4170</v>
      </c>
      <c r="BH1045" s="34" t="s">
        <v>4170</v>
      </c>
      <c r="BI1045" s="34" t="s">
        <v>4881</v>
      </c>
      <c r="BJ1045" s="34" t="s">
        <v>4170</v>
      </c>
      <c r="BR1045" s="34" t="s">
        <v>1044</v>
      </c>
      <c r="BS1045" s="34" t="s">
        <v>1044</v>
      </c>
      <c r="CR1045" s="34" t="s">
        <v>3657</v>
      </c>
      <c r="CU1045" s="34" t="s">
        <v>8739</v>
      </c>
      <c r="CV1045" s="34" t="s">
        <v>7321</v>
      </c>
      <c r="CW1045" s="34" t="s">
        <v>4226</v>
      </c>
      <c r="CX1045" s="34" t="s">
        <v>4539</v>
      </c>
      <c r="CY1045" s="34" t="s">
        <v>5452</v>
      </c>
      <c r="CZ1045" s="34" t="s">
        <v>4556</v>
      </c>
      <c r="DA1045" s="34" t="s">
        <v>4556</v>
      </c>
      <c r="DC1045" s="34" t="s">
        <v>5096</v>
      </c>
      <c r="DD1045" s="34" t="s">
        <v>6185</v>
      </c>
    </row>
    <row r="1046" spans="1:110">
      <c r="A1046" s="34" t="s">
        <v>7320</v>
      </c>
      <c r="B1046" s="34" t="s">
        <v>4609</v>
      </c>
      <c r="C1046" s="34">
        <v>22</v>
      </c>
      <c r="D1046" s="34" t="s">
        <v>440</v>
      </c>
      <c r="E1046" s="34" t="s">
        <v>4881</v>
      </c>
      <c r="F1046" s="34" t="s">
        <v>4170</v>
      </c>
      <c r="G1046" s="34" t="s">
        <v>4881</v>
      </c>
      <c r="H1046" s="34" t="s">
        <v>4170</v>
      </c>
      <c r="I1046" s="34" t="s">
        <v>4170</v>
      </c>
      <c r="J1046" s="34" t="s">
        <v>4170</v>
      </c>
      <c r="K1046" s="34" t="s">
        <v>4170</v>
      </c>
      <c r="L1046" s="34" t="s">
        <v>4881</v>
      </c>
      <c r="M1046" s="34" t="s">
        <v>1041</v>
      </c>
      <c r="N1046" s="34" t="s">
        <v>3155</v>
      </c>
      <c r="O1046" s="34" t="s">
        <v>4881</v>
      </c>
      <c r="P1046" s="34" t="s">
        <v>4170</v>
      </c>
      <c r="Q1046" s="34" t="s">
        <v>4170</v>
      </c>
      <c r="R1046" s="34" t="s">
        <v>4170</v>
      </c>
      <c r="S1046" s="34" t="s">
        <v>4170</v>
      </c>
      <c r="T1046" s="34" t="s">
        <v>4170</v>
      </c>
      <c r="U1046" s="34" t="s">
        <v>4170</v>
      </c>
      <c r="V1046" s="34" t="s">
        <v>4170</v>
      </c>
      <c r="W1046" s="34" t="s">
        <v>4170</v>
      </c>
      <c r="X1046" s="34" t="s">
        <v>4170</v>
      </c>
      <c r="Y1046" s="34" t="s">
        <v>4170</v>
      </c>
      <c r="Z1046" s="34" t="s">
        <v>4170</v>
      </c>
      <c r="AB1046" s="34" t="s">
        <v>3187</v>
      </c>
      <c r="AD1046" s="34" t="s">
        <v>3241</v>
      </c>
      <c r="AE1046" s="34" t="s">
        <v>3253</v>
      </c>
      <c r="AG1046" s="34" t="s">
        <v>3291</v>
      </c>
      <c r="AH1046" s="34" t="s">
        <v>1041</v>
      </c>
      <c r="AI1046" s="34" t="s">
        <v>1044</v>
      </c>
      <c r="AJ1046" s="34" t="s">
        <v>1044</v>
      </c>
      <c r="AQ1046" s="34" t="s">
        <v>3375</v>
      </c>
      <c r="AS1046" s="34" t="s">
        <v>3409</v>
      </c>
      <c r="AU1046" s="34" t="s">
        <v>3432</v>
      </c>
      <c r="AV1046" s="34" t="s">
        <v>154</v>
      </c>
      <c r="AW1046" s="34" t="s">
        <v>3461</v>
      </c>
      <c r="AX1046" s="34" t="s">
        <v>3476</v>
      </c>
      <c r="AY1046" s="34" t="s">
        <v>3487</v>
      </c>
      <c r="BB1046" s="34" t="s">
        <v>3557</v>
      </c>
      <c r="BC1046" s="34" t="s">
        <v>4170</v>
      </c>
      <c r="BD1046" s="34" t="s">
        <v>4170</v>
      </c>
      <c r="BE1046" s="34" t="s">
        <v>4170</v>
      </c>
      <c r="BF1046" s="34" t="s">
        <v>4170</v>
      </c>
      <c r="BG1046" s="34" t="s">
        <v>4170</v>
      </c>
      <c r="BH1046" s="34" t="s">
        <v>4170</v>
      </c>
      <c r="BI1046" s="34" t="s">
        <v>4881</v>
      </c>
      <c r="BJ1046" s="34" t="s">
        <v>4170</v>
      </c>
      <c r="BR1046" s="34" t="s">
        <v>1044</v>
      </c>
      <c r="BS1046" s="34" t="s">
        <v>1044</v>
      </c>
      <c r="CR1046" s="34" t="s">
        <v>3657</v>
      </c>
      <c r="CU1046" s="34" t="s">
        <v>8740</v>
      </c>
      <c r="CV1046" s="34" t="s">
        <v>7321</v>
      </c>
      <c r="CW1046" s="34" t="s">
        <v>4226</v>
      </c>
      <c r="CX1046" s="34" t="s">
        <v>4539</v>
      </c>
      <c r="CY1046" s="34" t="s">
        <v>5446</v>
      </c>
      <c r="DA1046" s="34" t="s">
        <v>4556</v>
      </c>
      <c r="DC1046" s="34" t="s">
        <v>5096</v>
      </c>
      <c r="DD1046" s="34" t="s">
        <v>6185</v>
      </c>
    </row>
    <row r="1047" spans="1:110">
      <c r="A1047" s="34" t="s">
        <v>7322</v>
      </c>
      <c r="B1047" s="34" t="s">
        <v>4881</v>
      </c>
      <c r="C1047" s="34">
        <v>66</v>
      </c>
      <c r="D1047" s="34" t="s">
        <v>440</v>
      </c>
      <c r="E1047" s="34" t="s">
        <v>4881</v>
      </c>
      <c r="F1047" s="34" t="s">
        <v>4170</v>
      </c>
      <c r="G1047" s="34" t="s">
        <v>4881</v>
      </c>
      <c r="H1047" s="34" t="s">
        <v>4170</v>
      </c>
      <c r="I1047" s="34" t="s">
        <v>4170</v>
      </c>
      <c r="J1047" s="34" t="s">
        <v>4170</v>
      </c>
      <c r="K1047" s="34" t="s">
        <v>4170</v>
      </c>
      <c r="L1047" s="34" t="s">
        <v>4170</v>
      </c>
      <c r="M1047" s="34" t="s">
        <v>1041</v>
      </c>
      <c r="N1047" s="34" t="s">
        <v>3170</v>
      </c>
      <c r="O1047" s="34" t="s">
        <v>4170</v>
      </c>
      <c r="P1047" s="34" t="s">
        <v>4170</v>
      </c>
      <c r="Q1047" s="34" t="s">
        <v>4170</v>
      </c>
      <c r="R1047" s="34" t="s">
        <v>4170</v>
      </c>
      <c r="S1047" s="34" t="s">
        <v>4170</v>
      </c>
      <c r="T1047" s="34" t="s">
        <v>4881</v>
      </c>
      <c r="U1047" s="34" t="s">
        <v>4170</v>
      </c>
      <c r="V1047" s="34" t="s">
        <v>4170</v>
      </c>
      <c r="W1047" s="34" t="s">
        <v>4170</v>
      </c>
      <c r="X1047" s="34" t="s">
        <v>4170</v>
      </c>
      <c r="Y1047" s="34" t="s">
        <v>4170</v>
      </c>
      <c r="Z1047" s="34" t="s">
        <v>4170</v>
      </c>
      <c r="AB1047" s="34" t="s">
        <v>3217</v>
      </c>
      <c r="AD1047" s="34" t="s">
        <v>3235</v>
      </c>
      <c r="AG1047" s="34" t="s">
        <v>3312</v>
      </c>
      <c r="AH1047" s="34" t="s">
        <v>1044</v>
      </c>
      <c r="AI1047" s="34" t="s">
        <v>1044</v>
      </c>
      <c r="AJ1047" s="34" t="s">
        <v>1044</v>
      </c>
      <c r="AK1047" s="34" t="s">
        <v>1044</v>
      </c>
      <c r="AM1047" s="34" t="s">
        <v>1044</v>
      </c>
      <c r="AN1047" s="34" t="s">
        <v>3312</v>
      </c>
      <c r="AP1047" s="34" t="s">
        <v>1044</v>
      </c>
      <c r="AY1047" s="34" t="s">
        <v>3487</v>
      </c>
      <c r="BA1047" s="34" t="s">
        <v>1044</v>
      </c>
      <c r="BB1047" s="34" t="s">
        <v>3539</v>
      </c>
      <c r="BC1047" s="34" t="s">
        <v>4881</v>
      </c>
      <c r="BD1047" s="34" t="s">
        <v>4170</v>
      </c>
      <c r="BE1047" s="34" t="s">
        <v>4170</v>
      </c>
      <c r="BF1047" s="34" t="s">
        <v>4170</v>
      </c>
      <c r="BG1047" s="34" t="s">
        <v>4170</v>
      </c>
      <c r="BH1047" s="34" t="s">
        <v>4170</v>
      </c>
      <c r="BI1047" s="34" t="s">
        <v>4170</v>
      </c>
      <c r="BJ1047" s="34" t="s">
        <v>4170</v>
      </c>
      <c r="BK1047" s="34" t="s">
        <v>3561</v>
      </c>
      <c r="BQ1047" s="34" t="s">
        <v>1044</v>
      </c>
      <c r="BR1047" s="34" t="s">
        <v>1041</v>
      </c>
      <c r="BS1047" s="34" t="s">
        <v>1044</v>
      </c>
      <c r="CR1047" s="34" t="s">
        <v>3663</v>
      </c>
      <c r="CU1047" s="34" t="s">
        <v>8741</v>
      </c>
      <c r="CV1047" s="34" t="s">
        <v>7323</v>
      </c>
      <c r="CW1047" s="34" t="s">
        <v>4226</v>
      </c>
      <c r="CX1047" s="34" t="s">
        <v>4546</v>
      </c>
      <c r="CY1047" s="34" t="s">
        <v>5449</v>
      </c>
      <c r="CZ1047" s="34" t="s">
        <v>4560</v>
      </c>
      <c r="DA1047" s="34" t="s">
        <v>4560</v>
      </c>
      <c r="DB1047" s="34" t="s">
        <v>1046</v>
      </c>
      <c r="DC1047" s="34" t="s">
        <v>5096</v>
      </c>
      <c r="DF1047" s="34" t="s">
        <v>5992</v>
      </c>
    </row>
    <row r="1048" spans="1:110">
      <c r="A1048" s="34" t="s">
        <v>7322</v>
      </c>
      <c r="B1048" s="34" t="s">
        <v>4609</v>
      </c>
      <c r="C1048" s="34">
        <v>76</v>
      </c>
      <c r="D1048" s="34" t="s">
        <v>442</v>
      </c>
      <c r="E1048" s="34" t="s">
        <v>4170</v>
      </c>
      <c r="F1048" s="34" t="s">
        <v>4881</v>
      </c>
      <c r="G1048" s="34" t="s">
        <v>4170</v>
      </c>
      <c r="H1048" s="34" t="s">
        <v>4881</v>
      </c>
      <c r="I1048" s="34" t="s">
        <v>4170</v>
      </c>
      <c r="J1048" s="34" t="s">
        <v>4170</v>
      </c>
      <c r="K1048" s="34" t="s">
        <v>4170</v>
      </c>
      <c r="L1048" s="34" t="s">
        <v>4170</v>
      </c>
      <c r="M1048" s="34" t="s">
        <v>1041</v>
      </c>
      <c r="N1048" s="34" t="s">
        <v>3170</v>
      </c>
      <c r="O1048" s="34" t="s">
        <v>4170</v>
      </c>
      <c r="P1048" s="34" t="s">
        <v>4170</v>
      </c>
      <c r="Q1048" s="34" t="s">
        <v>4170</v>
      </c>
      <c r="R1048" s="34" t="s">
        <v>4170</v>
      </c>
      <c r="S1048" s="34" t="s">
        <v>4170</v>
      </c>
      <c r="T1048" s="34" t="s">
        <v>4881</v>
      </c>
      <c r="U1048" s="34" t="s">
        <v>4170</v>
      </c>
      <c r="V1048" s="34" t="s">
        <v>4170</v>
      </c>
      <c r="W1048" s="34" t="s">
        <v>4170</v>
      </c>
      <c r="X1048" s="34" t="s">
        <v>4170</v>
      </c>
      <c r="Y1048" s="34" t="s">
        <v>4170</v>
      </c>
      <c r="Z1048" s="34" t="s">
        <v>4170</v>
      </c>
      <c r="AB1048" s="34" t="s">
        <v>3217</v>
      </c>
      <c r="AD1048" s="34" t="s">
        <v>3235</v>
      </c>
      <c r="AG1048" s="34" t="s">
        <v>3312</v>
      </c>
      <c r="AH1048" s="34" t="s">
        <v>1044</v>
      </c>
      <c r="AI1048" s="34" t="s">
        <v>1044</v>
      </c>
      <c r="AJ1048" s="34" t="s">
        <v>1044</v>
      </c>
      <c r="AK1048" s="34" t="s">
        <v>1044</v>
      </c>
      <c r="AM1048" s="34" t="s">
        <v>1044</v>
      </c>
      <c r="AN1048" s="34" t="s">
        <v>3312</v>
      </c>
      <c r="AP1048" s="34" t="s">
        <v>1044</v>
      </c>
      <c r="AY1048" s="34" t="s">
        <v>3487</v>
      </c>
      <c r="BA1048" s="34" t="s">
        <v>1044</v>
      </c>
      <c r="BB1048" s="34" t="s">
        <v>8009</v>
      </c>
      <c r="BC1048" s="34" t="s">
        <v>4881</v>
      </c>
      <c r="BD1048" s="34" t="s">
        <v>4881</v>
      </c>
      <c r="BE1048" s="34" t="s">
        <v>4881</v>
      </c>
      <c r="BF1048" s="34" t="s">
        <v>4170</v>
      </c>
      <c r="BG1048" s="34" t="s">
        <v>4170</v>
      </c>
      <c r="BH1048" s="34" t="s">
        <v>4170</v>
      </c>
      <c r="BI1048" s="34" t="s">
        <v>4170</v>
      </c>
      <c r="BJ1048" s="34" t="s">
        <v>4170</v>
      </c>
      <c r="BK1048" s="34" t="s">
        <v>3561</v>
      </c>
      <c r="BL1048" s="34" t="s">
        <v>3561</v>
      </c>
      <c r="BM1048" s="34" t="s">
        <v>3561</v>
      </c>
      <c r="BQ1048" s="34" t="s">
        <v>1044</v>
      </c>
      <c r="BR1048" s="34" t="s">
        <v>1041</v>
      </c>
      <c r="BS1048" s="34" t="s">
        <v>1044</v>
      </c>
      <c r="CR1048" s="34" t="s">
        <v>3663</v>
      </c>
      <c r="CU1048" s="34" t="s">
        <v>8742</v>
      </c>
      <c r="CV1048" s="34" t="s">
        <v>7323</v>
      </c>
      <c r="CW1048" s="34" t="s">
        <v>4226</v>
      </c>
      <c r="CX1048" s="34" t="s">
        <v>4546</v>
      </c>
      <c r="CY1048" s="34" t="s">
        <v>5455</v>
      </c>
      <c r="DA1048" s="34" t="s">
        <v>4560</v>
      </c>
      <c r="DB1048" s="34" t="s">
        <v>1046</v>
      </c>
      <c r="DC1048" s="34" t="s">
        <v>5096</v>
      </c>
      <c r="DF1048" s="34" t="s">
        <v>5992</v>
      </c>
    </row>
    <row r="1049" spans="1:110">
      <c r="A1049" s="34" t="s">
        <v>7322</v>
      </c>
      <c r="B1049" s="34" t="s">
        <v>4848</v>
      </c>
      <c r="C1049" s="34">
        <v>96</v>
      </c>
      <c r="D1049" s="34" t="s">
        <v>440</v>
      </c>
      <c r="E1049" s="34" t="s">
        <v>4881</v>
      </c>
      <c r="F1049" s="34" t="s">
        <v>4170</v>
      </c>
      <c r="G1049" s="34" t="s">
        <v>4881</v>
      </c>
      <c r="H1049" s="34" t="s">
        <v>4170</v>
      </c>
      <c r="I1049" s="34" t="s">
        <v>4170</v>
      </c>
      <c r="J1049" s="34" t="s">
        <v>4170</v>
      </c>
      <c r="K1049" s="34" t="s">
        <v>4170</v>
      </c>
      <c r="L1049" s="34" t="s">
        <v>4170</v>
      </c>
      <c r="M1049" s="34" t="s">
        <v>1044</v>
      </c>
      <c r="N1049" s="34" t="s">
        <v>3155</v>
      </c>
      <c r="O1049" s="34" t="s">
        <v>4881</v>
      </c>
      <c r="P1049" s="34" t="s">
        <v>4170</v>
      </c>
      <c r="Q1049" s="34" t="s">
        <v>4170</v>
      </c>
      <c r="R1049" s="34" t="s">
        <v>4170</v>
      </c>
      <c r="S1049" s="34" t="s">
        <v>4170</v>
      </c>
      <c r="T1049" s="34" t="s">
        <v>4170</v>
      </c>
      <c r="U1049" s="34" t="s">
        <v>4170</v>
      </c>
      <c r="V1049" s="34" t="s">
        <v>4170</v>
      </c>
      <c r="W1049" s="34" t="s">
        <v>4170</v>
      </c>
      <c r="X1049" s="34" t="s">
        <v>4170</v>
      </c>
      <c r="Y1049" s="34" t="s">
        <v>4170</v>
      </c>
      <c r="Z1049" s="34" t="s">
        <v>4170</v>
      </c>
      <c r="AB1049" s="34" t="s">
        <v>3187</v>
      </c>
      <c r="AD1049" s="34" t="s">
        <v>3235</v>
      </c>
      <c r="AG1049" s="34" t="s">
        <v>3312</v>
      </c>
      <c r="AH1049" s="34" t="s">
        <v>1044</v>
      </c>
      <c r="AI1049" s="34" t="s">
        <v>1044</v>
      </c>
      <c r="AJ1049" s="34" t="s">
        <v>1044</v>
      </c>
      <c r="AK1049" s="34" t="s">
        <v>1044</v>
      </c>
      <c r="AM1049" s="34" t="s">
        <v>1044</v>
      </c>
      <c r="AN1049" s="34" t="s">
        <v>3312</v>
      </c>
      <c r="AP1049" s="34" t="s">
        <v>1044</v>
      </c>
      <c r="AY1049" s="34" t="s">
        <v>3487</v>
      </c>
      <c r="BA1049" s="34" t="s">
        <v>1044</v>
      </c>
      <c r="BB1049" s="34" t="s">
        <v>8106</v>
      </c>
      <c r="BC1049" s="34" t="s">
        <v>4881</v>
      </c>
      <c r="BD1049" s="34" t="s">
        <v>4881</v>
      </c>
      <c r="BE1049" s="34" t="s">
        <v>4881</v>
      </c>
      <c r="BF1049" s="34" t="s">
        <v>4881</v>
      </c>
      <c r="BG1049" s="34" t="s">
        <v>4881</v>
      </c>
      <c r="BH1049" s="34" t="s">
        <v>4170</v>
      </c>
      <c r="BI1049" s="34" t="s">
        <v>4170</v>
      </c>
      <c r="BJ1049" s="34" t="s">
        <v>4170</v>
      </c>
      <c r="BK1049" s="34" t="s">
        <v>3564</v>
      </c>
      <c r="BL1049" s="34" t="s">
        <v>3564</v>
      </c>
      <c r="BM1049" s="34" t="s">
        <v>3567</v>
      </c>
      <c r="BN1049" s="34" t="s">
        <v>3561</v>
      </c>
      <c r="BO1049" s="34" t="s">
        <v>3564</v>
      </c>
      <c r="BQ1049" s="34" t="s">
        <v>1044</v>
      </c>
      <c r="BR1049" s="34" t="s">
        <v>1041</v>
      </c>
      <c r="BS1049" s="34" t="s">
        <v>1044</v>
      </c>
      <c r="CR1049" s="34" t="s">
        <v>3657</v>
      </c>
      <c r="CU1049" s="34" t="s">
        <v>8743</v>
      </c>
      <c r="CV1049" s="34" t="s">
        <v>7323</v>
      </c>
      <c r="CW1049" s="34" t="s">
        <v>4226</v>
      </c>
      <c r="CX1049" s="34" t="s">
        <v>4546</v>
      </c>
      <c r="CY1049" s="34" t="s">
        <v>5449</v>
      </c>
      <c r="DA1049" s="34" t="s">
        <v>4560</v>
      </c>
      <c r="DB1049" s="34" t="s">
        <v>1046</v>
      </c>
      <c r="DC1049" s="34" t="s">
        <v>5094</v>
      </c>
      <c r="DF1049" s="34" t="s">
        <v>5992</v>
      </c>
    </row>
    <row r="1050" spans="1:110">
      <c r="A1050" s="34" t="s">
        <v>7324</v>
      </c>
      <c r="B1050" s="34" t="s">
        <v>4881</v>
      </c>
      <c r="C1050" s="34">
        <v>30</v>
      </c>
      <c r="D1050" s="34" t="s">
        <v>440</v>
      </c>
      <c r="E1050" s="34" t="s">
        <v>4881</v>
      </c>
      <c r="F1050" s="34" t="s">
        <v>4170</v>
      </c>
      <c r="G1050" s="34" t="s">
        <v>4881</v>
      </c>
      <c r="H1050" s="34" t="s">
        <v>4170</v>
      </c>
      <c r="I1050" s="34" t="s">
        <v>4170</v>
      </c>
      <c r="J1050" s="34" t="s">
        <v>4170</v>
      </c>
      <c r="K1050" s="34" t="s">
        <v>4170</v>
      </c>
      <c r="L1050" s="34" t="s">
        <v>4881</v>
      </c>
      <c r="M1050" s="34" t="s">
        <v>1041</v>
      </c>
      <c r="N1050" s="34" t="s">
        <v>3155</v>
      </c>
      <c r="O1050" s="34" t="s">
        <v>4881</v>
      </c>
      <c r="P1050" s="34" t="s">
        <v>4170</v>
      </c>
      <c r="Q1050" s="34" t="s">
        <v>4170</v>
      </c>
      <c r="R1050" s="34" t="s">
        <v>4170</v>
      </c>
      <c r="S1050" s="34" t="s">
        <v>4170</v>
      </c>
      <c r="T1050" s="34" t="s">
        <v>4170</v>
      </c>
      <c r="U1050" s="34" t="s">
        <v>4170</v>
      </c>
      <c r="V1050" s="34" t="s">
        <v>4170</v>
      </c>
      <c r="W1050" s="34" t="s">
        <v>4170</v>
      </c>
      <c r="X1050" s="34" t="s">
        <v>4170</v>
      </c>
      <c r="Y1050" s="34" t="s">
        <v>4170</v>
      </c>
      <c r="Z1050" s="34" t="s">
        <v>4170</v>
      </c>
      <c r="AB1050" s="34" t="s">
        <v>3187</v>
      </c>
      <c r="AD1050" s="34" t="s">
        <v>3247</v>
      </c>
      <c r="AG1050" s="34" t="s">
        <v>3309</v>
      </c>
      <c r="AH1050" s="34" t="s">
        <v>1044</v>
      </c>
      <c r="AI1050" s="34" t="s">
        <v>1044</v>
      </c>
      <c r="AJ1050" s="34" t="s">
        <v>1044</v>
      </c>
      <c r="AK1050" s="34" t="s">
        <v>1044</v>
      </c>
      <c r="AM1050" s="34" t="s">
        <v>1044</v>
      </c>
      <c r="AN1050" s="34" t="s">
        <v>3335</v>
      </c>
      <c r="AP1050" s="34" t="s">
        <v>1044</v>
      </c>
      <c r="AY1050" s="34" t="s">
        <v>3487</v>
      </c>
      <c r="BA1050" s="34" t="s">
        <v>1044</v>
      </c>
      <c r="BB1050" s="34" t="s">
        <v>3557</v>
      </c>
      <c r="BC1050" s="34" t="s">
        <v>4170</v>
      </c>
      <c r="BD1050" s="34" t="s">
        <v>4170</v>
      </c>
      <c r="BE1050" s="34" t="s">
        <v>4170</v>
      </c>
      <c r="BF1050" s="34" t="s">
        <v>4170</v>
      </c>
      <c r="BG1050" s="34" t="s">
        <v>4170</v>
      </c>
      <c r="BH1050" s="34" t="s">
        <v>4170</v>
      </c>
      <c r="BI1050" s="34" t="s">
        <v>4881</v>
      </c>
      <c r="BJ1050" s="34" t="s">
        <v>4170</v>
      </c>
      <c r="BR1050" s="34" t="s">
        <v>1044</v>
      </c>
      <c r="BS1050" s="34" t="s">
        <v>1044</v>
      </c>
      <c r="CR1050" s="34" t="s">
        <v>3657</v>
      </c>
      <c r="CU1050" s="34" t="s">
        <v>8744</v>
      </c>
      <c r="CV1050" s="34" t="s">
        <v>7325</v>
      </c>
      <c r="CW1050" s="34" t="s">
        <v>4226</v>
      </c>
      <c r="CX1050" s="34" t="s">
        <v>4539</v>
      </c>
      <c r="CY1050" s="34" t="s">
        <v>5446</v>
      </c>
      <c r="CZ1050" s="34" t="s">
        <v>4560</v>
      </c>
      <c r="DA1050" s="34" t="s">
        <v>4560</v>
      </c>
      <c r="DC1050" s="34" t="s">
        <v>5096</v>
      </c>
      <c r="DF1050" s="34" t="s">
        <v>5992</v>
      </c>
    </row>
    <row r="1051" spans="1:110">
      <c r="A1051" s="34" t="s">
        <v>7324</v>
      </c>
      <c r="B1051" s="34" t="s">
        <v>4609</v>
      </c>
      <c r="C1051" s="34">
        <v>2</v>
      </c>
      <c r="D1051" s="34" t="s">
        <v>442</v>
      </c>
      <c r="E1051" s="34" t="s">
        <v>4170</v>
      </c>
      <c r="F1051" s="34" t="s">
        <v>4881</v>
      </c>
      <c r="G1051" s="34" t="s">
        <v>4170</v>
      </c>
      <c r="H1051" s="34" t="s">
        <v>4170</v>
      </c>
      <c r="I1051" s="34" t="s">
        <v>4170</v>
      </c>
      <c r="J1051" s="34" t="s">
        <v>4881</v>
      </c>
      <c r="K1051" s="34" t="s">
        <v>4170</v>
      </c>
      <c r="L1051" s="34" t="s">
        <v>4170</v>
      </c>
      <c r="N1051" s="34" t="s">
        <v>3155</v>
      </c>
      <c r="O1051" s="34" t="s">
        <v>4881</v>
      </c>
      <c r="P1051" s="34" t="s">
        <v>4170</v>
      </c>
      <c r="Q1051" s="34" t="s">
        <v>4170</v>
      </c>
      <c r="R1051" s="34" t="s">
        <v>4170</v>
      </c>
      <c r="S1051" s="34" t="s">
        <v>4170</v>
      </c>
      <c r="T1051" s="34" t="s">
        <v>4170</v>
      </c>
      <c r="U1051" s="34" t="s">
        <v>4170</v>
      </c>
      <c r="V1051" s="34" t="s">
        <v>4170</v>
      </c>
      <c r="W1051" s="34" t="s">
        <v>4170</v>
      </c>
      <c r="X1051" s="34" t="s">
        <v>4170</v>
      </c>
      <c r="Y1051" s="34" t="s">
        <v>4170</v>
      </c>
      <c r="Z1051" s="34" t="s">
        <v>4170</v>
      </c>
      <c r="AB1051" s="34" t="s">
        <v>3187</v>
      </c>
      <c r="BR1051" s="34" t="s">
        <v>1041</v>
      </c>
      <c r="BS1051" s="34" t="s">
        <v>1041</v>
      </c>
      <c r="BT1051" s="34" t="s">
        <v>1041</v>
      </c>
      <c r="BW1051" s="34" t="s">
        <v>1041</v>
      </c>
      <c r="CQ1051" s="34" t="s">
        <v>3645</v>
      </c>
      <c r="CR1051" s="34" t="s">
        <v>3657</v>
      </c>
      <c r="CU1051" s="34" t="s">
        <v>8745</v>
      </c>
      <c r="CV1051" s="34" t="s">
        <v>7325</v>
      </c>
      <c r="CW1051" s="34" t="s">
        <v>4226</v>
      </c>
      <c r="CX1051" s="34" t="s">
        <v>4608</v>
      </c>
      <c r="CY1051" s="34" t="s">
        <v>5450</v>
      </c>
      <c r="DF1051" s="34" t="s">
        <v>5992</v>
      </c>
    </row>
    <row r="1052" spans="1:110">
      <c r="A1052" s="34" t="s">
        <v>7324</v>
      </c>
      <c r="B1052" s="34" t="s">
        <v>4848</v>
      </c>
      <c r="C1052" s="34">
        <v>7</v>
      </c>
      <c r="D1052" s="34" t="s">
        <v>440</v>
      </c>
      <c r="E1052" s="34" t="s">
        <v>4881</v>
      </c>
      <c r="F1052" s="34" t="s">
        <v>4170</v>
      </c>
      <c r="G1052" s="34" t="s">
        <v>4170</v>
      </c>
      <c r="H1052" s="34" t="s">
        <v>4170</v>
      </c>
      <c r="I1052" s="34" t="s">
        <v>4881</v>
      </c>
      <c r="J1052" s="34" t="s">
        <v>4170</v>
      </c>
      <c r="K1052" s="34" t="s">
        <v>4170</v>
      </c>
      <c r="L1052" s="34" t="s">
        <v>4170</v>
      </c>
      <c r="N1052" s="34" t="s">
        <v>3155</v>
      </c>
      <c r="O1052" s="34" t="s">
        <v>4881</v>
      </c>
      <c r="P1052" s="34" t="s">
        <v>4170</v>
      </c>
      <c r="Q1052" s="34" t="s">
        <v>4170</v>
      </c>
      <c r="R1052" s="34" t="s">
        <v>4170</v>
      </c>
      <c r="S1052" s="34" t="s">
        <v>4170</v>
      </c>
      <c r="T1052" s="34" t="s">
        <v>4170</v>
      </c>
      <c r="U1052" s="34" t="s">
        <v>4170</v>
      </c>
      <c r="V1052" s="34" t="s">
        <v>4170</v>
      </c>
      <c r="W1052" s="34" t="s">
        <v>4170</v>
      </c>
      <c r="X1052" s="34" t="s">
        <v>4170</v>
      </c>
      <c r="Y1052" s="34" t="s">
        <v>4170</v>
      </c>
      <c r="Z1052" s="34" t="s">
        <v>4170</v>
      </c>
      <c r="AB1052" s="34" t="s">
        <v>3187</v>
      </c>
      <c r="AE1052" s="34" t="s">
        <v>3259</v>
      </c>
      <c r="BB1052" s="34" t="s">
        <v>3557</v>
      </c>
      <c r="BC1052" s="34" t="s">
        <v>4170</v>
      </c>
      <c r="BD1052" s="34" t="s">
        <v>4170</v>
      </c>
      <c r="BE1052" s="34" t="s">
        <v>4170</v>
      </c>
      <c r="BF1052" s="34" t="s">
        <v>4170</v>
      </c>
      <c r="BG1052" s="34" t="s">
        <v>4170</v>
      </c>
      <c r="BH1052" s="34" t="s">
        <v>4170</v>
      </c>
      <c r="BI1052" s="34" t="s">
        <v>4881</v>
      </c>
      <c r="BJ1052" s="34" t="s">
        <v>4170</v>
      </c>
      <c r="BR1052" s="34" t="s">
        <v>1044</v>
      </c>
      <c r="BS1052" s="34" t="s">
        <v>1044</v>
      </c>
      <c r="CR1052" s="34" t="s">
        <v>3657</v>
      </c>
      <c r="CU1052" s="34" t="s">
        <v>8746</v>
      </c>
      <c r="CV1052" s="34" t="s">
        <v>7325</v>
      </c>
      <c r="CW1052" s="34" t="s">
        <v>4226</v>
      </c>
      <c r="CX1052" s="34" t="s">
        <v>4619</v>
      </c>
      <c r="CY1052" s="34" t="s">
        <v>5448</v>
      </c>
      <c r="DC1052" s="34" t="s">
        <v>5096</v>
      </c>
      <c r="DE1052" s="34" t="s">
        <v>4649</v>
      </c>
      <c r="DF1052" s="34" t="s">
        <v>5992</v>
      </c>
    </row>
    <row r="1053" spans="1:110">
      <c r="A1053" s="34" t="s">
        <v>7326</v>
      </c>
      <c r="B1053" s="34" t="s">
        <v>4881</v>
      </c>
      <c r="C1053" s="34">
        <v>37</v>
      </c>
      <c r="D1053" s="34" t="s">
        <v>440</v>
      </c>
      <c r="E1053" s="34" t="s">
        <v>4881</v>
      </c>
      <c r="F1053" s="34" t="s">
        <v>4170</v>
      </c>
      <c r="G1053" s="34" t="s">
        <v>4881</v>
      </c>
      <c r="H1053" s="34" t="s">
        <v>4170</v>
      </c>
      <c r="I1053" s="34" t="s">
        <v>4170</v>
      </c>
      <c r="J1053" s="34" t="s">
        <v>4170</v>
      </c>
      <c r="K1053" s="34" t="s">
        <v>4170</v>
      </c>
      <c r="L1053" s="34" t="s">
        <v>4881</v>
      </c>
      <c r="M1053" s="34" t="s">
        <v>1041</v>
      </c>
      <c r="N1053" s="34" t="s">
        <v>3155</v>
      </c>
      <c r="O1053" s="34" t="s">
        <v>4881</v>
      </c>
      <c r="P1053" s="34" t="s">
        <v>4170</v>
      </c>
      <c r="Q1053" s="34" t="s">
        <v>4170</v>
      </c>
      <c r="R1053" s="34" t="s">
        <v>4170</v>
      </c>
      <c r="S1053" s="34" t="s">
        <v>4170</v>
      </c>
      <c r="T1053" s="34" t="s">
        <v>4170</v>
      </c>
      <c r="U1053" s="34" t="s">
        <v>4170</v>
      </c>
      <c r="V1053" s="34" t="s">
        <v>4170</v>
      </c>
      <c r="W1053" s="34" t="s">
        <v>4170</v>
      </c>
      <c r="X1053" s="34" t="s">
        <v>4170</v>
      </c>
      <c r="Y1053" s="34" t="s">
        <v>4170</v>
      </c>
      <c r="Z1053" s="34" t="s">
        <v>4170</v>
      </c>
      <c r="AB1053" s="34" t="s">
        <v>3187</v>
      </c>
      <c r="AD1053" s="34" t="s">
        <v>3244</v>
      </c>
      <c r="AG1053" s="34" t="s">
        <v>3309</v>
      </c>
      <c r="AH1053" s="34" t="s">
        <v>1044</v>
      </c>
      <c r="AI1053" s="34" t="s">
        <v>1044</v>
      </c>
      <c r="AJ1053" s="34" t="s">
        <v>1044</v>
      </c>
      <c r="AK1053" s="34" t="s">
        <v>1044</v>
      </c>
      <c r="AM1053" s="34" t="s">
        <v>1044</v>
      </c>
      <c r="AN1053" s="34" t="s">
        <v>3335</v>
      </c>
      <c r="AP1053" s="34" t="s">
        <v>1044</v>
      </c>
      <c r="AY1053" s="34" t="s">
        <v>3529</v>
      </c>
      <c r="BA1053" s="34" t="s">
        <v>1044</v>
      </c>
      <c r="BB1053" s="34" t="s">
        <v>3557</v>
      </c>
      <c r="BC1053" s="34" t="s">
        <v>4170</v>
      </c>
      <c r="BD1053" s="34" t="s">
        <v>4170</v>
      </c>
      <c r="BE1053" s="34" t="s">
        <v>4170</v>
      </c>
      <c r="BF1053" s="34" t="s">
        <v>4170</v>
      </c>
      <c r="BG1053" s="34" t="s">
        <v>4170</v>
      </c>
      <c r="BH1053" s="34" t="s">
        <v>4170</v>
      </c>
      <c r="BI1053" s="34" t="s">
        <v>4881</v>
      </c>
      <c r="BJ1053" s="34" t="s">
        <v>4170</v>
      </c>
      <c r="BR1053" s="34" t="s">
        <v>1044</v>
      </c>
      <c r="BS1053" s="34" t="s">
        <v>1044</v>
      </c>
      <c r="CR1053" s="34" t="s">
        <v>3657</v>
      </c>
      <c r="CU1053" s="34" t="s">
        <v>8747</v>
      </c>
      <c r="CV1053" s="34" t="s">
        <v>7327</v>
      </c>
      <c r="CW1053" s="34" t="s">
        <v>4226</v>
      </c>
      <c r="CX1053" s="34" t="s">
        <v>4542</v>
      </c>
      <c r="CY1053" s="34" t="s">
        <v>5447</v>
      </c>
      <c r="CZ1053" s="34" t="s">
        <v>4560</v>
      </c>
      <c r="DA1053" s="34" t="s">
        <v>4560</v>
      </c>
      <c r="DC1053" s="34" t="s">
        <v>5096</v>
      </c>
      <c r="DF1053" s="34" t="s">
        <v>5992</v>
      </c>
    </row>
    <row r="1054" spans="1:110">
      <c r="A1054" s="34" t="s">
        <v>7326</v>
      </c>
      <c r="B1054" s="34" t="s">
        <v>4609</v>
      </c>
      <c r="C1054" s="34">
        <v>3</v>
      </c>
      <c r="D1054" s="34" t="s">
        <v>440</v>
      </c>
      <c r="E1054" s="34" t="s">
        <v>4881</v>
      </c>
      <c r="F1054" s="34" t="s">
        <v>4170</v>
      </c>
      <c r="G1054" s="34" t="s">
        <v>4170</v>
      </c>
      <c r="H1054" s="34" t="s">
        <v>4170</v>
      </c>
      <c r="I1054" s="34" t="s">
        <v>4881</v>
      </c>
      <c r="J1054" s="34" t="s">
        <v>4170</v>
      </c>
      <c r="K1054" s="34" t="s">
        <v>4170</v>
      </c>
      <c r="L1054" s="34" t="s">
        <v>4170</v>
      </c>
      <c r="N1054" s="34" t="s">
        <v>3155</v>
      </c>
      <c r="O1054" s="34" t="s">
        <v>4881</v>
      </c>
      <c r="P1054" s="34" t="s">
        <v>4170</v>
      </c>
      <c r="Q1054" s="34" t="s">
        <v>4170</v>
      </c>
      <c r="R1054" s="34" t="s">
        <v>4170</v>
      </c>
      <c r="S1054" s="34" t="s">
        <v>4170</v>
      </c>
      <c r="T1054" s="34" t="s">
        <v>4170</v>
      </c>
      <c r="U1054" s="34" t="s">
        <v>4170</v>
      </c>
      <c r="V1054" s="34" t="s">
        <v>4170</v>
      </c>
      <c r="W1054" s="34" t="s">
        <v>4170</v>
      </c>
      <c r="X1054" s="34" t="s">
        <v>4170</v>
      </c>
      <c r="Y1054" s="34" t="s">
        <v>4170</v>
      </c>
      <c r="Z1054" s="34" t="s">
        <v>4170</v>
      </c>
      <c r="AB1054" s="34" t="s">
        <v>3187</v>
      </c>
      <c r="AE1054" s="34" t="s">
        <v>3256</v>
      </c>
      <c r="BR1054" s="34" t="s">
        <v>1044</v>
      </c>
      <c r="BS1054" s="34" t="s">
        <v>1044</v>
      </c>
      <c r="CR1054" s="34" t="s">
        <v>3657</v>
      </c>
      <c r="CU1054" s="34" t="s">
        <v>8748</v>
      </c>
      <c r="CV1054" s="34" t="s">
        <v>7327</v>
      </c>
      <c r="CW1054" s="34" t="s">
        <v>4226</v>
      </c>
      <c r="CX1054" s="34" t="s">
        <v>4608</v>
      </c>
      <c r="CY1054" s="34" t="s">
        <v>5444</v>
      </c>
      <c r="DE1054" s="34" t="s">
        <v>4649</v>
      </c>
      <c r="DF1054" s="34" t="s">
        <v>5992</v>
      </c>
    </row>
    <row r="1055" spans="1:110">
      <c r="A1055" s="34" t="s">
        <v>7326</v>
      </c>
      <c r="B1055" s="34" t="s">
        <v>4848</v>
      </c>
      <c r="C1055" s="34">
        <v>11</v>
      </c>
      <c r="D1055" s="34" t="s">
        <v>442</v>
      </c>
      <c r="E1055" s="34" t="s">
        <v>4170</v>
      </c>
      <c r="F1055" s="34" t="s">
        <v>4881</v>
      </c>
      <c r="G1055" s="34" t="s">
        <v>4170</v>
      </c>
      <c r="H1055" s="34" t="s">
        <v>4170</v>
      </c>
      <c r="I1055" s="34" t="s">
        <v>4170</v>
      </c>
      <c r="J1055" s="34" t="s">
        <v>4881</v>
      </c>
      <c r="K1055" s="34" t="s">
        <v>4170</v>
      </c>
      <c r="L1055" s="34" t="s">
        <v>4170</v>
      </c>
      <c r="N1055" s="34" t="s">
        <v>3155</v>
      </c>
      <c r="O1055" s="34" t="s">
        <v>4881</v>
      </c>
      <c r="P1055" s="34" t="s">
        <v>4170</v>
      </c>
      <c r="Q1055" s="34" t="s">
        <v>4170</v>
      </c>
      <c r="R1055" s="34" t="s">
        <v>4170</v>
      </c>
      <c r="S1055" s="34" t="s">
        <v>4170</v>
      </c>
      <c r="T1055" s="34" t="s">
        <v>4170</v>
      </c>
      <c r="U1055" s="34" t="s">
        <v>4170</v>
      </c>
      <c r="V1055" s="34" t="s">
        <v>4170</v>
      </c>
      <c r="W1055" s="34" t="s">
        <v>4170</v>
      </c>
      <c r="X1055" s="34" t="s">
        <v>4170</v>
      </c>
      <c r="Y1055" s="34" t="s">
        <v>4170</v>
      </c>
      <c r="Z1055" s="34" t="s">
        <v>4170</v>
      </c>
      <c r="AB1055" s="34" t="s">
        <v>3187</v>
      </c>
      <c r="AE1055" s="34" t="s">
        <v>3262</v>
      </c>
      <c r="BB1055" s="34" t="s">
        <v>3557</v>
      </c>
      <c r="BC1055" s="34" t="s">
        <v>4170</v>
      </c>
      <c r="BD1055" s="34" t="s">
        <v>4170</v>
      </c>
      <c r="BE1055" s="34" t="s">
        <v>4170</v>
      </c>
      <c r="BF1055" s="34" t="s">
        <v>4170</v>
      </c>
      <c r="BG1055" s="34" t="s">
        <v>4170</v>
      </c>
      <c r="BH1055" s="34" t="s">
        <v>4170</v>
      </c>
      <c r="BI1055" s="34" t="s">
        <v>4881</v>
      </c>
      <c r="BJ1055" s="34" t="s">
        <v>4170</v>
      </c>
      <c r="BR1055" s="34" t="s">
        <v>1044</v>
      </c>
      <c r="BS1055" s="34" t="s">
        <v>1044</v>
      </c>
      <c r="CR1055" s="34" t="s">
        <v>3657</v>
      </c>
      <c r="CU1055" s="34" t="s">
        <v>8749</v>
      </c>
      <c r="CV1055" s="34" t="s">
        <v>7327</v>
      </c>
      <c r="CW1055" s="34" t="s">
        <v>4226</v>
      </c>
      <c r="CX1055" s="34" t="s">
        <v>4619</v>
      </c>
      <c r="CY1055" s="34" t="s">
        <v>5454</v>
      </c>
      <c r="DC1055" s="34" t="s">
        <v>5096</v>
      </c>
      <c r="DE1055" s="34" t="s">
        <v>4649</v>
      </c>
      <c r="DF1055" s="34" t="s">
        <v>5992</v>
      </c>
    </row>
    <row r="1056" spans="1:110">
      <c r="A1056" s="34" t="s">
        <v>7328</v>
      </c>
      <c r="B1056" s="34" t="s">
        <v>4881</v>
      </c>
      <c r="C1056" s="34">
        <v>21</v>
      </c>
      <c r="D1056" s="34" t="s">
        <v>440</v>
      </c>
      <c r="E1056" s="34" t="s">
        <v>4881</v>
      </c>
      <c r="F1056" s="34" t="s">
        <v>4170</v>
      </c>
      <c r="G1056" s="34" t="s">
        <v>4881</v>
      </c>
      <c r="H1056" s="34" t="s">
        <v>4170</v>
      </c>
      <c r="I1056" s="34" t="s">
        <v>4170</v>
      </c>
      <c r="J1056" s="34" t="s">
        <v>4170</v>
      </c>
      <c r="K1056" s="34" t="s">
        <v>4170</v>
      </c>
      <c r="L1056" s="34" t="s">
        <v>4881</v>
      </c>
      <c r="M1056" s="34" t="s">
        <v>1041</v>
      </c>
      <c r="N1056" s="34" t="s">
        <v>3155</v>
      </c>
      <c r="O1056" s="34" t="s">
        <v>4881</v>
      </c>
      <c r="P1056" s="34" t="s">
        <v>4170</v>
      </c>
      <c r="Q1056" s="34" t="s">
        <v>4170</v>
      </c>
      <c r="R1056" s="34" t="s">
        <v>4170</v>
      </c>
      <c r="S1056" s="34" t="s">
        <v>4170</v>
      </c>
      <c r="T1056" s="34" t="s">
        <v>4170</v>
      </c>
      <c r="U1056" s="34" t="s">
        <v>4170</v>
      </c>
      <c r="V1056" s="34" t="s">
        <v>4170</v>
      </c>
      <c r="W1056" s="34" t="s">
        <v>4170</v>
      </c>
      <c r="X1056" s="34" t="s">
        <v>4170</v>
      </c>
      <c r="Y1056" s="34" t="s">
        <v>4170</v>
      </c>
      <c r="Z1056" s="34" t="s">
        <v>4170</v>
      </c>
      <c r="AB1056" s="34" t="s">
        <v>3187</v>
      </c>
      <c r="AD1056" s="34" t="s">
        <v>3235</v>
      </c>
      <c r="AE1056" s="34" t="s">
        <v>3253</v>
      </c>
      <c r="AG1056" s="34" t="s">
        <v>3309</v>
      </c>
      <c r="AH1056" s="34" t="s">
        <v>1044</v>
      </c>
      <c r="AI1056" s="34" t="s">
        <v>1044</v>
      </c>
      <c r="AJ1056" s="34" t="s">
        <v>1044</v>
      </c>
      <c r="AK1056" s="34" t="s">
        <v>1044</v>
      </c>
      <c r="AM1056" s="34" t="s">
        <v>1044</v>
      </c>
      <c r="AN1056" s="34" t="s">
        <v>3350</v>
      </c>
      <c r="AP1056" s="34" t="s">
        <v>1044</v>
      </c>
      <c r="AY1056" s="34" t="s">
        <v>3487</v>
      </c>
      <c r="BA1056" s="34" t="s">
        <v>1044</v>
      </c>
      <c r="BB1056" s="34" t="s">
        <v>3557</v>
      </c>
      <c r="BC1056" s="34" t="s">
        <v>4170</v>
      </c>
      <c r="BD1056" s="34" t="s">
        <v>4170</v>
      </c>
      <c r="BE1056" s="34" t="s">
        <v>4170</v>
      </c>
      <c r="BF1056" s="34" t="s">
        <v>4170</v>
      </c>
      <c r="BG1056" s="34" t="s">
        <v>4170</v>
      </c>
      <c r="BH1056" s="34" t="s">
        <v>4170</v>
      </c>
      <c r="BI1056" s="34" t="s">
        <v>4881</v>
      </c>
      <c r="BJ1056" s="34" t="s">
        <v>4170</v>
      </c>
      <c r="BR1056" s="34" t="s">
        <v>1044</v>
      </c>
      <c r="BS1056" s="34" t="s">
        <v>1044</v>
      </c>
      <c r="CR1056" s="34" t="s">
        <v>3657</v>
      </c>
      <c r="CU1056" s="34" t="s">
        <v>8750</v>
      </c>
      <c r="CV1056" s="34" t="s">
        <v>7329</v>
      </c>
      <c r="CW1056" s="34" t="s">
        <v>4226</v>
      </c>
      <c r="CX1056" s="34" t="s">
        <v>4539</v>
      </c>
      <c r="CY1056" s="34" t="s">
        <v>5446</v>
      </c>
      <c r="CZ1056" s="34" t="s">
        <v>4560</v>
      </c>
      <c r="DA1056" s="34" t="s">
        <v>4560</v>
      </c>
      <c r="DC1056" s="34" t="s">
        <v>5096</v>
      </c>
      <c r="DD1056" s="34" t="s">
        <v>6186</v>
      </c>
      <c r="DF1056" s="34" t="s">
        <v>5992</v>
      </c>
    </row>
    <row r="1057" spans="1:110">
      <c r="A1057" s="34" t="s">
        <v>7328</v>
      </c>
      <c r="B1057" s="34" t="s">
        <v>4609</v>
      </c>
      <c r="C1057" s="34">
        <v>26</v>
      </c>
      <c r="D1057" s="34" t="s">
        <v>442</v>
      </c>
      <c r="E1057" s="34" t="s">
        <v>4170</v>
      </c>
      <c r="F1057" s="34" t="s">
        <v>4881</v>
      </c>
      <c r="G1057" s="34" t="s">
        <v>4170</v>
      </c>
      <c r="H1057" s="34" t="s">
        <v>4881</v>
      </c>
      <c r="I1057" s="34" t="s">
        <v>4170</v>
      </c>
      <c r="J1057" s="34" t="s">
        <v>4170</v>
      </c>
      <c r="K1057" s="34" t="s">
        <v>4170</v>
      </c>
      <c r="L1057" s="34" t="s">
        <v>4170</v>
      </c>
      <c r="M1057" s="34" t="s">
        <v>1041</v>
      </c>
      <c r="N1057" s="34" t="s">
        <v>3155</v>
      </c>
      <c r="O1057" s="34" t="s">
        <v>4881</v>
      </c>
      <c r="P1057" s="34" t="s">
        <v>4170</v>
      </c>
      <c r="Q1057" s="34" t="s">
        <v>4170</v>
      </c>
      <c r="R1057" s="34" t="s">
        <v>4170</v>
      </c>
      <c r="S1057" s="34" t="s">
        <v>4170</v>
      </c>
      <c r="T1057" s="34" t="s">
        <v>4170</v>
      </c>
      <c r="U1057" s="34" t="s">
        <v>4170</v>
      </c>
      <c r="V1057" s="34" t="s">
        <v>4170</v>
      </c>
      <c r="W1057" s="34" t="s">
        <v>4170</v>
      </c>
      <c r="X1057" s="34" t="s">
        <v>4170</v>
      </c>
      <c r="Y1057" s="34" t="s">
        <v>4170</v>
      </c>
      <c r="Z1057" s="34" t="s">
        <v>4170</v>
      </c>
      <c r="AB1057" s="34" t="s">
        <v>3187</v>
      </c>
      <c r="AD1057" s="34" t="s">
        <v>3238</v>
      </c>
      <c r="AE1057" s="34" t="s">
        <v>3253</v>
      </c>
      <c r="AG1057" s="34" t="s">
        <v>3291</v>
      </c>
      <c r="AH1057" s="34" t="s">
        <v>1041</v>
      </c>
      <c r="AI1057" s="34" t="s">
        <v>1044</v>
      </c>
      <c r="AJ1057" s="34" t="s">
        <v>1044</v>
      </c>
      <c r="AQ1057" s="34" t="s">
        <v>3375</v>
      </c>
      <c r="AS1057" s="34" t="s">
        <v>3423</v>
      </c>
      <c r="AU1057" s="34" t="s">
        <v>3432</v>
      </c>
      <c r="AV1057" s="34" t="s">
        <v>154</v>
      </c>
      <c r="AW1057" s="34" t="s">
        <v>3452</v>
      </c>
      <c r="AX1057" s="34" t="s">
        <v>3476</v>
      </c>
      <c r="AY1057" s="34" t="s">
        <v>3487</v>
      </c>
      <c r="BB1057" s="34" t="s">
        <v>3557</v>
      </c>
      <c r="BC1057" s="34" t="s">
        <v>4170</v>
      </c>
      <c r="BD1057" s="34" t="s">
        <v>4170</v>
      </c>
      <c r="BE1057" s="34" t="s">
        <v>4170</v>
      </c>
      <c r="BF1057" s="34" t="s">
        <v>4170</v>
      </c>
      <c r="BG1057" s="34" t="s">
        <v>4170</v>
      </c>
      <c r="BH1057" s="34" t="s">
        <v>4170</v>
      </c>
      <c r="BI1057" s="34" t="s">
        <v>4881</v>
      </c>
      <c r="BJ1057" s="34" t="s">
        <v>4170</v>
      </c>
      <c r="BR1057" s="34" t="s">
        <v>1044</v>
      </c>
      <c r="BS1057" s="34" t="s">
        <v>1044</v>
      </c>
      <c r="CR1057" s="34" t="s">
        <v>3657</v>
      </c>
      <c r="CU1057" s="34" t="s">
        <v>8751</v>
      </c>
      <c r="CV1057" s="34" t="s">
        <v>7329</v>
      </c>
      <c r="CW1057" s="34" t="s">
        <v>4226</v>
      </c>
      <c r="CX1057" s="34" t="s">
        <v>4539</v>
      </c>
      <c r="CY1057" s="34" t="s">
        <v>5452</v>
      </c>
      <c r="DA1057" s="34" t="s">
        <v>4556</v>
      </c>
      <c r="DC1057" s="34" t="s">
        <v>5096</v>
      </c>
      <c r="DD1057" s="34" t="s">
        <v>6185</v>
      </c>
      <c r="DF1057" s="34" t="s">
        <v>5992</v>
      </c>
    </row>
    <row r="1058" spans="1:110">
      <c r="A1058" s="34" t="s">
        <v>7330</v>
      </c>
      <c r="B1058" s="34" t="s">
        <v>4881</v>
      </c>
      <c r="C1058" s="34">
        <v>27</v>
      </c>
      <c r="D1058" s="34" t="s">
        <v>440</v>
      </c>
      <c r="E1058" s="34" t="s">
        <v>4881</v>
      </c>
      <c r="F1058" s="34" t="s">
        <v>4170</v>
      </c>
      <c r="G1058" s="34" t="s">
        <v>4881</v>
      </c>
      <c r="H1058" s="34" t="s">
        <v>4170</v>
      </c>
      <c r="I1058" s="34" t="s">
        <v>4170</v>
      </c>
      <c r="J1058" s="34" t="s">
        <v>4170</v>
      </c>
      <c r="K1058" s="34" t="s">
        <v>4170</v>
      </c>
      <c r="L1058" s="34" t="s">
        <v>4881</v>
      </c>
      <c r="M1058" s="34" t="s">
        <v>1041</v>
      </c>
      <c r="N1058" s="34" t="s">
        <v>3155</v>
      </c>
      <c r="O1058" s="34" t="s">
        <v>4881</v>
      </c>
      <c r="P1058" s="34" t="s">
        <v>4170</v>
      </c>
      <c r="Q1058" s="34" t="s">
        <v>4170</v>
      </c>
      <c r="R1058" s="34" t="s">
        <v>4170</v>
      </c>
      <c r="S1058" s="34" t="s">
        <v>4170</v>
      </c>
      <c r="T1058" s="34" t="s">
        <v>4170</v>
      </c>
      <c r="U1058" s="34" t="s">
        <v>4170</v>
      </c>
      <c r="V1058" s="34" t="s">
        <v>4170</v>
      </c>
      <c r="W1058" s="34" t="s">
        <v>4170</v>
      </c>
      <c r="X1058" s="34" t="s">
        <v>4170</v>
      </c>
      <c r="Y1058" s="34" t="s">
        <v>4170</v>
      </c>
      <c r="Z1058" s="34" t="s">
        <v>4170</v>
      </c>
      <c r="AB1058" s="34" t="s">
        <v>3187</v>
      </c>
      <c r="AD1058" s="34" t="s">
        <v>3247</v>
      </c>
      <c r="AE1058" s="34" t="s">
        <v>3253</v>
      </c>
      <c r="AG1058" s="34" t="s">
        <v>3309</v>
      </c>
      <c r="AH1058" s="34" t="s">
        <v>1044</v>
      </c>
      <c r="AI1058" s="34" t="s">
        <v>1044</v>
      </c>
      <c r="AJ1058" s="34" t="s">
        <v>1044</v>
      </c>
      <c r="AK1058" s="34" t="s">
        <v>1044</v>
      </c>
      <c r="AM1058" s="34" t="s">
        <v>1044</v>
      </c>
      <c r="AN1058" s="34" t="s">
        <v>3335</v>
      </c>
      <c r="AP1058" s="34" t="s">
        <v>1044</v>
      </c>
      <c r="AY1058" s="34" t="s">
        <v>3487</v>
      </c>
      <c r="BA1058" s="34" t="s">
        <v>1044</v>
      </c>
      <c r="BB1058" s="34" t="s">
        <v>3557</v>
      </c>
      <c r="BC1058" s="34" t="s">
        <v>4170</v>
      </c>
      <c r="BD1058" s="34" t="s">
        <v>4170</v>
      </c>
      <c r="BE1058" s="34" t="s">
        <v>4170</v>
      </c>
      <c r="BF1058" s="34" t="s">
        <v>4170</v>
      </c>
      <c r="BG1058" s="34" t="s">
        <v>4170</v>
      </c>
      <c r="BH1058" s="34" t="s">
        <v>4170</v>
      </c>
      <c r="BI1058" s="34" t="s">
        <v>4881</v>
      </c>
      <c r="BJ1058" s="34" t="s">
        <v>4170</v>
      </c>
      <c r="BR1058" s="34" t="s">
        <v>1044</v>
      </c>
      <c r="BS1058" s="34" t="s">
        <v>1044</v>
      </c>
      <c r="CR1058" s="34" t="s">
        <v>3657</v>
      </c>
      <c r="CU1058" s="34" t="s">
        <v>8752</v>
      </c>
      <c r="CV1058" s="34" t="s">
        <v>7331</v>
      </c>
      <c r="CW1058" s="34" t="s">
        <v>4226</v>
      </c>
      <c r="CX1058" s="34" t="s">
        <v>4539</v>
      </c>
      <c r="CY1058" s="34" t="s">
        <v>5446</v>
      </c>
      <c r="CZ1058" s="34" t="s">
        <v>4560</v>
      </c>
      <c r="DA1058" s="34" t="s">
        <v>4560</v>
      </c>
      <c r="DC1058" s="34" t="s">
        <v>5096</v>
      </c>
      <c r="DD1058" s="34" t="s">
        <v>6186</v>
      </c>
      <c r="DF1058" s="34" t="s">
        <v>5992</v>
      </c>
    </row>
    <row r="1059" spans="1:110">
      <c r="A1059" s="34" t="s">
        <v>7330</v>
      </c>
      <c r="B1059" s="34" t="s">
        <v>4609</v>
      </c>
      <c r="C1059" s="34">
        <v>2</v>
      </c>
      <c r="D1059" s="34" t="s">
        <v>442</v>
      </c>
      <c r="E1059" s="34" t="s">
        <v>4170</v>
      </c>
      <c r="F1059" s="34" t="s">
        <v>4881</v>
      </c>
      <c r="G1059" s="34" t="s">
        <v>4170</v>
      </c>
      <c r="H1059" s="34" t="s">
        <v>4170</v>
      </c>
      <c r="I1059" s="34" t="s">
        <v>4170</v>
      </c>
      <c r="J1059" s="34" t="s">
        <v>4881</v>
      </c>
      <c r="K1059" s="34" t="s">
        <v>4170</v>
      </c>
      <c r="L1059" s="34" t="s">
        <v>4170</v>
      </c>
      <c r="N1059" s="34" t="s">
        <v>3155</v>
      </c>
      <c r="O1059" s="34" t="s">
        <v>4881</v>
      </c>
      <c r="P1059" s="34" t="s">
        <v>4170</v>
      </c>
      <c r="Q1059" s="34" t="s">
        <v>4170</v>
      </c>
      <c r="R1059" s="34" t="s">
        <v>4170</v>
      </c>
      <c r="S1059" s="34" t="s">
        <v>4170</v>
      </c>
      <c r="T1059" s="34" t="s">
        <v>4170</v>
      </c>
      <c r="U1059" s="34" t="s">
        <v>4170</v>
      </c>
      <c r="V1059" s="34" t="s">
        <v>4170</v>
      </c>
      <c r="W1059" s="34" t="s">
        <v>4170</v>
      </c>
      <c r="X1059" s="34" t="s">
        <v>4170</v>
      </c>
      <c r="Y1059" s="34" t="s">
        <v>4170</v>
      </c>
      <c r="Z1059" s="34" t="s">
        <v>4170</v>
      </c>
      <c r="AB1059" s="34" t="s">
        <v>3187</v>
      </c>
      <c r="BR1059" s="34" t="s">
        <v>1044</v>
      </c>
      <c r="BS1059" s="34" t="s">
        <v>1044</v>
      </c>
      <c r="CR1059" s="34" t="s">
        <v>3657</v>
      </c>
      <c r="CU1059" s="34" t="s">
        <v>8753</v>
      </c>
      <c r="CV1059" s="34" t="s">
        <v>7331</v>
      </c>
      <c r="CW1059" s="34" t="s">
        <v>4226</v>
      </c>
      <c r="CX1059" s="34" t="s">
        <v>4608</v>
      </c>
      <c r="CY1059" s="34" t="s">
        <v>5450</v>
      </c>
      <c r="DF1059" s="34" t="s">
        <v>5992</v>
      </c>
    </row>
    <row r="1060" spans="1:110">
      <c r="A1060" s="34" t="s">
        <v>7332</v>
      </c>
      <c r="B1060" s="34" t="s">
        <v>4881</v>
      </c>
      <c r="C1060" s="34">
        <v>34</v>
      </c>
      <c r="D1060" s="34" t="s">
        <v>442</v>
      </c>
      <c r="E1060" s="34" t="s">
        <v>4170</v>
      </c>
      <c r="F1060" s="34" t="s">
        <v>4881</v>
      </c>
      <c r="G1060" s="34" t="s">
        <v>4170</v>
      </c>
      <c r="H1060" s="34" t="s">
        <v>4881</v>
      </c>
      <c r="I1060" s="34" t="s">
        <v>4170</v>
      </c>
      <c r="J1060" s="34" t="s">
        <v>4170</v>
      </c>
      <c r="K1060" s="34" t="s">
        <v>4170</v>
      </c>
      <c r="L1060" s="34" t="s">
        <v>4170</v>
      </c>
      <c r="M1060" s="34" t="s">
        <v>1041</v>
      </c>
      <c r="N1060" s="34" t="s">
        <v>3155</v>
      </c>
      <c r="O1060" s="34" t="s">
        <v>4881</v>
      </c>
      <c r="P1060" s="34" t="s">
        <v>4170</v>
      </c>
      <c r="Q1060" s="34" t="s">
        <v>4170</v>
      </c>
      <c r="R1060" s="34" t="s">
        <v>4170</v>
      </c>
      <c r="S1060" s="34" t="s">
        <v>4170</v>
      </c>
      <c r="T1060" s="34" t="s">
        <v>4170</v>
      </c>
      <c r="U1060" s="34" t="s">
        <v>4170</v>
      </c>
      <c r="V1060" s="34" t="s">
        <v>4170</v>
      </c>
      <c r="W1060" s="34" t="s">
        <v>4170</v>
      </c>
      <c r="X1060" s="34" t="s">
        <v>4170</v>
      </c>
      <c r="Y1060" s="34" t="s">
        <v>4170</v>
      </c>
      <c r="Z1060" s="34" t="s">
        <v>4170</v>
      </c>
      <c r="AB1060" s="34" t="s">
        <v>3187</v>
      </c>
      <c r="AD1060" s="34" t="s">
        <v>3238</v>
      </c>
      <c r="AG1060" s="34" t="s">
        <v>3297</v>
      </c>
      <c r="AH1060" s="34" t="s">
        <v>1044</v>
      </c>
      <c r="AI1060" s="34" t="s">
        <v>1044</v>
      </c>
      <c r="AJ1060" s="34" t="s">
        <v>1044</v>
      </c>
      <c r="AK1060" s="34" t="s">
        <v>1041</v>
      </c>
      <c r="AL1060" s="34" t="s">
        <v>452</v>
      </c>
      <c r="AQ1060" s="34" t="s">
        <v>3375</v>
      </c>
      <c r="AS1060" s="34" t="s">
        <v>3423</v>
      </c>
      <c r="AU1060" s="34" t="s">
        <v>3435</v>
      </c>
      <c r="AV1060" s="34" t="s">
        <v>154</v>
      </c>
      <c r="AW1060" s="34" t="s">
        <v>3467</v>
      </c>
      <c r="AX1060" s="34" t="s">
        <v>3476</v>
      </c>
      <c r="AY1060" s="34" t="s">
        <v>3487</v>
      </c>
      <c r="BB1060" s="34" t="s">
        <v>3557</v>
      </c>
      <c r="BC1060" s="34" t="s">
        <v>4170</v>
      </c>
      <c r="BD1060" s="34" t="s">
        <v>4170</v>
      </c>
      <c r="BE1060" s="34" t="s">
        <v>4170</v>
      </c>
      <c r="BF1060" s="34" t="s">
        <v>4170</v>
      </c>
      <c r="BG1060" s="34" t="s">
        <v>4170</v>
      </c>
      <c r="BH1060" s="34" t="s">
        <v>4170</v>
      </c>
      <c r="BI1060" s="34" t="s">
        <v>4881</v>
      </c>
      <c r="BJ1060" s="34" t="s">
        <v>4170</v>
      </c>
      <c r="BR1060" s="34" t="s">
        <v>1044</v>
      </c>
      <c r="BS1060" s="34" t="s">
        <v>1044</v>
      </c>
      <c r="CR1060" s="34" t="s">
        <v>3657</v>
      </c>
      <c r="CU1060" s="34" t="s">
        <v>8754</v>
      </c>
      <c r="CV1060" s="34" t="s">
        <v>7333</v>
      </c>
      <c r="CW1060" s="34" t="s">
        <v>4226</v>
      </c>
      <c r="CX1060" s="34" t="s">
        <v>4539</v>
      </c>
      <c r="CY1060" s="34" t="s">
        <v>5452</v>
      </c>
      <c r="CZ1060" s="34" t="s">
        <v>4556</v>
      </c>
      <c r="DA1060" s="34" t="s">
        <v>4556</v>
      </c>
      <c r="DC1060" s="34" t="s">
        <v>5096</v>
      </c>
    </row>
    <row r="1061" spans="1:110">
      <c r="A1061" s="34" t="s">
        <v>7334</v>
      </c>
      <c r="B1061" s="34" t="s">
        <v>4881</v>
      </c>
      <c r="C1061" s="34">
        <v>31</v>
      </c>
      <c r="D1061" s="34" t="s">
        <v>440</v>
      </c>
      <c r="E1061" s="34" t="s">
        <v>4881</v>
      </c>
      <c r="F1061" s="34" t="s">
        <v>4170</v>
      </c>
      <c r="G1061" s="34" t="s">
        <v>4881</v>
      </c>
      <c r="H1061" s="34" t="s">
        <v>4170</v>
      </c>
      <c r="I1061" s="34" t="s">
        <v>4170</v>
      </c>
      <c r="J1061" s="34" t="s">
        <v>4170</v>
      </c>
      <c r="K1061" s="34" t="s">
        <v>4170</v>
      </c>
      <c r="L1061" s="34" t="s">
        <v>4881</v>
      </c>
      <c r="M1061" s="34" t="s">
        <v>1041</v>
      </c>
      <c r="N1061" s="34" t="s">
        <v>3155</v>
      </c>
      <c r="O1061" s="34" t="s">
        <v>4881</v>
      </c>
      <c r="P1061" s="34" t="s">
        <v>4170</v>
      </c>
      <c r="Q1061" s="34" t="s">
        <v>4170</v>
      </c>
      <c r="R1061" s="34" t="s">
        <v>4170</v>
      </c>
      <c r="S1061" s="34" t="s">
        <v>4170</v>
      </c>
      <c r="T1061" s="34" t="s">
        <v>4170</v>
      </c>
      <c r="U1061" s="34" t="s">
        <v>4170</v>
      </c>
      <c r="V1061" s="34" t="s">
        <v>4170</v>
      </c>
      <c r="W1061" s="34" t="s">
        <v>4170</v>
      </c>
      <c r="X1061" s="34" t="s">
        <v>4170</v>
      </c>
      <c r="Y1061" s="34" t="s">
        <v>4170</v>
      </c>
      <c r="Z1061" s="34" t="s">
        <v>4170</v>
      </c>
      <c r="AB1061" s="34" t="s">
        <v>3187</v>
      </c>
      <c r="AD1061" s="34" t="s">
        <v>3238</v>
      </c>
      <c r="AG1061" s="34" t="s">
        <v>3291</v>
      </c>
      <c r="AH1061" s="34" t="s">
        <v>1041</v>
      </c>
      <c r="AI1061" s="34" t="s">
        <v>1044</v>
      </c>
      <c r="AJ1061" s="34" t="s">
        <v>1044</v>
      </c>
      <c r="AQ1061" s="34" t="s">
        <v>3384</v>
      </c>
      <c r="AS1061" s="34" t="s">
        <v>3426</v>
      </c>
      <c r="AU1061" s="34" t="s">
        <v>3444</v>
      </c>
      <c r="AV1061" s="34" t="s">
        <v>154</v>
      </c>
      <c r="AW1061" s="34" t="s">
        <v>3452</v>
      </c>
      <c r="AX1061" s="34" t="s">
        <v>3473</v>
      </c>
      <c r="AY1061" s="34" t="s">
        <v>3487</v>
      </c>
      <c r="BB1061" s="34" t="s">
        <v>3557</v>
      </c>
      <c r="BC1061" s="34" t="s">
        <v>4170</v>
      </c>
      <c r="BD1061" s="34" t="s">
        <v>4170</v>
      </c>
      <c r="BE1061" s="34" t="s">
        <v>4170</v>
      </c>
      <c r="BF1061" s="34" t="s">
        <v>4170</v>
      </c>
      <c r="BG1061" s="34" t="s">
        <v>4170</v>
      </c>
      <c r="BH1061" s="34" t="s">
        <v>4170</v>
      </c>
      <c r="BI1061" s="34" t="s">
        <v>4881</v>
      </c>
      <c r="BJ1061" s="34" t="s">
        <v>4170</v>
      </c>
      <c r="BR1061" s="34" t="s">
        <v>1044</v>
      </c>
      <c r="BS1061" s="34" t="s">
        <v>1044</v>
      </c>
      <c r="CR1061" s="34" t="s">
        <v>3657</v>
      </c>
      <c r="CU1061" s="34" t="s">
        <v>8755</v>
      </c>
      <c r="CV1061" s="34" t="s">
        <v>7335</v>
      </c>
      <c r="CW1061" s="34" t="s">
        <v>4226</v>
      </c>
      <c r="CX1061" s="34" t="s">
        <v>4539</v>
      </c>
      <c r="CY1061" s="34" t="s">
        <v>5446</v>
      </c>
      <c r="CZ1061" s="34" t="s">
        <v>4556</v>
      </c>
      <c r="DA1061" s="34" t="s">
        <v>4556</v>
      </c>
      <c r="DC1061" s="34" t="s">
        <v>5096</v>
      </c>
      <c r="DF1061" s="34" t="s">
        <v>5992</v>
      </c>
    </row>
    <row r="1062" spans="1:110">
      <c r="A1062" s="34" t="s">
        <v>7334</v>
      </c>
      <c r="B1062" s="34" t="s">
        <v>4609</v>
      </c>
      <c r="C1062" s="34">
        <v>56</v>
      </c>
      <c r="D1062" s="34" t="s">
        <v>440</v>
      </c>
      <c r="E1062" s="34" t="s">
        <v>4881</v>
      </c>
      <c r="F1062" s="34" t="s">
        <v>4170</v>
      </c>
      <c r="G1062" s="34" t="s">
        <v>4881</v>
      </c>
      <c r="H1062" s="34" t="s">
        <v>4170</v>
      </c>
      <c r="I1062" s="34" t="s">
        <v>4170</v>
      </c>
      <c r="J1062" s="34" t="s">
        <v>4170</v>
      </c>
      <c r="K1062" s="34" t="s">
        <v>4170</v>
      </c>
      <c r="L1062" s="34" t="s">
        <v>4170</v>
      </c>
      <c r="M1062" s="34" t="s">
        <v>1041</v>
      </c>
      <c r="N1062" s="34" t="s">
        <v>3155</v>
      </c>
      <c r="O1062" s="34" t="s">
        <v>4881</v>
      </c>
      <c r="P1062" s="34" t="s">
        <v>4170</v>
      </c>
      <c r="Q1062" s="34" t="s">
        <v>4170</v>
      </c>
      <c r="R1062" s="34" t="s">
        <v>4170</v>
      </c>
      <c r="S1062" s="34" t="s">
        <v>4170</v>
      </c>
      <c r="T1062" s="34" t="s">
        <v>4170</v>
      </c>
      <c r="U1062" s="34" t="s">
        <v>4170</v>
      </c>
      <c r="V1062" s="34" t="s">
        <v>4170</v>
      </c>
      <c r="W1062" s="34" t="s">
        <v>4170</v>
      </c>
      <c r="X1062" s="34" t="s">
        <v>4170</v>
      </c>
      <c r="Y1062" s="34" t="s">
        <v>4170</v>
      </c>
      <c r="Z1062" s="34" t="s">
        <v>4170</v>
      </c>
      <c r="AB1062" s="34" t="s">
        <v>3187</v>
      </c>
      <c r="AD1062" s="34" t="s">
        <v>3238</v>
      </c>
      <c r="AG1062" s="34" t="s">
        <v>3291</v>
      </c>
      <c r="AH1062" s="34" t="s">
        <v>1041</v>
      </c>
      <c r="AI1062" s="34" t="s">
        <v>1044</v>
      </c>
      <c r="AJ1062" s="34" t="s">
        <v>1044</v>
      </c>
      <c r="AQ1062" s="34" t="s">
        <v>3378</v>
      </c>
      <c r="AS1062" s="34" t="s">
        <v>3415</v>
      </c>
      <c r="AU1062" s="34" t="s">
        <v>3435</v>
      </c>
      <c r="AV1062" s="34" t="s">
        <v>154</v>
      </c>
      <c r="AW1062" s="34" t="s">
        <v>3452</v>
      </c>
      <c r="AX1062" s="34" t="s">
        <v>3473</v>
      </c>
      <c r="AY1062" s="34" t="s">
        <v>3487</v>
      </c>
      <c r="BB1062" s="34" t="s">
        <v>3557</v>
      </c>
      <c r="BC1062" s="34" t="s">
        <v>4170</v>
      </c>
      <c r="BD1062" s="34" t="s">
        <v>4170</v>
      </c>
      <c r="BE1062" s="34" t="s">
        <v>4170</v>
      </c>
      <c r="BF1062" s="34" t="s">
        <v>4170</v>
      </c>
      <c r="BG1062" s="34" t="s">
        <v>4170</v>
      </c>
      <c r="BH1062" s="34" t="s">
        <v>4170</v>
      </c>
      <c r="BI1062" s="34" t="s">
        <v>4881</v>
      </c>
      <c r="BJ1062" s="34" t="s">
        <v>4170</v>
      </c>
      <c r="BR1062" s="34" t="s">
        <v>1044</v>
      </c>
      <c r="BS1062" s="34" t="s">
        <v>1044</v>
      </c>
      <c r="CR1062" s="34" t="s">
        <v>3654</v>
      </c>
      <c r="CU1062" s="34" t="s">
        <v>8756</v>
      </c>
      <c r="CV1062" s="34" t="s">
        <v>7335</v>
      </c>
      <c r="CW1062" s="34" t="s">
        <v>4226</v>
      </c>
      <c r="CX1062" s="34" t="s">
        <v>4542</v>
      </c>
      <c r="CY1062" s="34" t="s">
        <v>5447</v>
      </c>
      <c r="DA1062" s="34" t="s">
        <v>4556</v>
      </c>
      <c r="DC1062" s="34" t="s">
        <v>5096</v>
      </c>
      <c r="DF1062" s="34" t="s">
        <v>5992</v>
      </c>
    </row>
    <row r="1063" spans="1:110">
      <c r="A1063" s="34" t="s">
        <v>7336</v>
      </c>
      <c r="B1063" s="34" t="s">
        <v>4881</v>
      </c>
      <c r="C1063" s="34">
        <v>34</v>
      </c>
      <c r="D1063" s="34" t="s">
        <v>442</v>
      </c>
      <c r="E1063" s="34" t="s">
        <v>4170</v>
      </c>
      <c r="F1063" s="34" t="s">
        <v>4881</v>
      </c>
      <c r="G1063" s="34" t="s">
        <v>4170</v>
      </c>
      <c r="H1063" s="34" t="s">
        <v>4881</v>
      </c>
      <c r="I1063" s="34" t="s">
        <v>4170</v>
      </c>
      <c r="J1063" s="34" t="s">
        <v>4170</v>
      </c>
      <c r="K1063" s="34" t="s">
        <v>4170</v>
      </c>
      <c r="L1063" s="34" t="s">
        <v>4170</v>
      </c>
      <c r="M1063" s="34" t="s">
        <v>1041</v>
      </c>
      <c r="N1063" s="34" t="s">
        <v>3155</v>
      </c>
      <c r="O1063" s="34" t="s">
        <v>4881</v>
      </c>
      <c r="P1063" s="34" t="s">
        <v>4170</v>
      </c>
      <c r="Q1063" s="34" t="s">
        <v>4170</v>
      </c>
      <c r="R1063" s="34" t="s">
        <v>4170</v>
      </c>
      <c r="S1063" s="34" t="s">
        <v>4170</v>
      </c>
      <c r="T1063" s="34" t="s">
        <v>4170</v>
      </c>
      <c r="U1063" s="34" t="s">
        <v>4170</v>
      </c>
      <c r="V1063" s="34" t="s">
        <v>4170</v>
      </c>
      <c r="W1063" s="34" t="s">
        <v>4170</v>
      </c>
      <c r="X1063" s="34" t="s">
        <v>4170</v>
      </c>
      <c r="Y1063" s="34" t="s">
        <v>4170</v>
      </c>
      <c r="Z1063" s="34" t="s">
        <v>4170</v>
      </c>
      <c r="AB1063" s="34" t="s">
        <v>3187</v>
      </c>
      <c r="AD1063" s="34" t="s">
        <v>3238</v>
      </c>
      <c r="AG1063" s="34" t="s">
        <v>3291</v>
      </c>
      <c r="AH1063" s="34" t="s">
        <v>1041</v>
      </c>
      <c r="AI1063" s="34" t="s">
        <v>1044</v>
      </c>
      <c r="AJ1063" s="34" t="s">
        <v>1044</v>
      </c>
      <c r="AQ1063" s="34" t="s">
        <v>3375</v>
      </c>
      <c r="AS1063" s="34" t="s">
        <v>3423</v>
      </c>
      <c r="AU1063" s="34" t="s">
        <v>3435</v>
      </c>
      <c r="AV1063" s="34" t="s">
        <v>154</v>
      </c>
      <c r="AW1063" s="34" t="s">
        <v>3452</v>
      </c>
      <c r="AX1063" s="34" t="s">
        <v>3476</v>
      </c>
      <c r="AY1063" s="34" t="s">
        <v>3493</v>
      </c>
      <c r="BB1063" s="34" t="s">
        <v>3557</v>
      </c>
      <c r="BC1063" s="34" t="s">
        <v>4170</v>
      </c>
      <c r="BD1063" s="34" t="s">
        <v>4170</v>
      </c>
      <c r="BE1063" s="34" t="s">
        <v>4170</v>
      </c>
      <c r="BF1063" s="34" t="s">
        <v>4170</v>
      </c>
      <c r="BG1063" s="34" t="s">
        <v>4170</v>
      </c>
      <c r="BH1063" s="34" t="s">
        <v>4170</v>
      </c>
      <c r="BI1063" s="34" t="s">
        <v>4881</v>
      </c>
      <c r="BJ1063" s="34" t="s">
        <v>4170</v>
      </c>
      <c r="BR1063" s="34" t="s">
        <v>1044</v>
      </c>
      <c r="BS1063" s="34" t="s">
        <v>1044</v>
      </c>
      <c r="CR1063" s="34" t="s">
        <v>3654</v>
      </c>
      <c r="CU1063" s="34" t="s">
        <v>8757</v>
      </c>
      <c r="CV1063" s="34" t="s">
        <v>7337</v>
      </c>
      <c r="CW1063" s="34" t="s">
        <v>4226</v>
      </c>
      <c r="CX1063" s="34" t="s">
        <v>4539</v>
      </c>
      <c r="CY1063" s="34" t="s">
        <v>5452</v>
      </c>
      <c r="CZ1063" s="34" t="s">
        <v>4556</v>
      </c>
      <c r="DA1063" s="34" t="s">
        <v>4556</v>
      </c>
      <c r="DC1063" s="34" t="s">
        <v>5096</v>
      </c>
      <c r="DF1063" s="34" t="s">
        <v>5992</v>
      </c>
    </row>
    <row r="1064" spans="1:110">
      <c r="A1064" s="34" t="s">
        <v>7338</v>
      </c>
      <c r="B1064" s="34" t="s">
        <v>4881</v>
      </c>
      <c r="C1064" s="34">
        <v>47</v>
      </c>
      <c r="D1064" s="34" t="s">
        <v>440</v>
      </c>
      <c r="E1064" s="34" t="s">
        <v>4881</v>
      </c>
      <c r="F1064" s="34" t="s">
        <v>4170</v>
      </c>
      <c r="G1064" s="34" t="s">
        <v>4881</v>
      </c>
      <c r="H1064" s="34" t="s">
        <v>4170</v>
      </c>
      <c r="I1064" s="34" t="s">
        <v>4170</v>
      </c>
      <c r="J1064" s="34" t="s">
        <v>4170</v>
      </c>
      <c r="K1064" s="34" t="s">
        <v>4170</v>
      </c>
      <c r="L1064" s="34" t="s">
        <v>4881</v>
      </c>
      <c r="M1064" s="34" t="s">
        <v>1041</v>
      </c>
      <c r="N1064" s="34" t="s">
        <v>3155</v>
      </c>
      <c r="O1064" s="34" t="s">
        <v>4881</v>
      </c>
      <c r="P1064" s="34" t="s">
        <v>4170</v>
      </c>
      <c r="Q1064" s="34" t="s">
        <v>4170</v>
      </c>
      <c r="R1064" s="34" t="s">
        <v>4170</v>
      </c>
      <c r="S1064" s="34" t="s">
        <v>4170</v>
      </c>
      <c r="T1064" s="34" t="s">
        <v>4170</v>
      </c>
      <c r="U1064" s="34" t="s">
        <v>4170</v>
      </c>
      <c r="V1064" s="34" t="s">
        <v>4170</v>
      </c>
      <c r="W1064" s="34" t="s">
        <v>4170</v>
      </c>
      <c r="X1064" s="34" t="s">
        <v>4170</v>
      </c>
      <c r="Y1064" s="34" t="s">
        <v>4170</v>
      </c>
      <c r="Z1064" s="34" t="s">
        <v>4170</v>
      </c>
      <c r="AB1064" s="34" t="s">
        <v>3187</v>
      </c>
      <c r="AD1064" s="34" t="s">
        <v>3238</v>
      </c>
      <c r="AG1064" s="34" t="s">
        <v>3309</v>
      </c>
      <c r="AH1064" s="34" t="s">
        <v>1044</v>
      </c>
      <c r="AI1064" s="34" t="s">
        <v>1044</v>
      </c>
      <c r="AJ1064" s="34" t="s">
        <v>1044</v>
      </c>
      <c r="AK1064" s="34" t="s">
        <v>1044</v>
      </c>
      <c r="AM1064" s="34" t="s">
        <v>1044</v>
      </c>
      <c r="AN1064" s="34" t="s">
        <v>3350</v>
      </c>
      <c r="AP1064" s="34" t="s">
        <v>1044</v>
      </c>
      <c r="AY1064" s="34" t="s">
        <v>3487</v>
      </c>
      <c r="BA1064" s="34" t="s">
        <v>1044</v>
      </c>
      <c r="BB1064" s="34" t="s">
        <v>3557</v>
      </c>
      <c r="BC1064" s="34" t="s">
        <v>4170</v>
      </c>
      <c r="BD1064" s="34" t="s">
        <v>4170</v>
      </c>
      <c r="BE1064" s="34" t="s">
        <v>4170</v>
      </c>
      <c r="BF1064" s="34" t="s">
        <v>4170</v>
      </c>
      <c r="BG1064" s="34" t="s">
        <v>4170</v>
      </c>
      <c r="BH1064" s="34" t="s">
        <v>4170</v>
      </c>
      <c r="BI1064" s="34" t="s">
        <v>4881</v>
      </c>
      <c r="BJ1064" s="34" t="s">
        <v>4170</v>
      </c>
      <c r="BR1064" s="34" t="s">
        <v>1044</v>
      </c>
      <c r="BS1064" s="34" t="s">
        <v>1044</v>
      </c>
      <c r="CR1064" s="34" t="s">
        <v>3657</v>
      </c>
      <c r="CU1064" s="34" t="s">
        <v>8758</v>
      </c>
      <c r="CV1064" s="34" t="s">
        <v>7339</v>
      </c>
      <c r="CW1064" s="34" t="s">
        <v>4226</v>
      </c>
      <c r="CX1064" s="34" t="s">
        <v>4542</v>
      </c>
      <c r="CY1064" s="34" t="s">
        <v>5447</v>
      </c>
      <c r="CZ1064" s="34" t="s">
        <v>4560</v>
      </c>
      <c r="DA1064" s="34" t="s">
        <v>4560</v>
      </c>
      <c r="DC1064" s="34" t="s">
        <v>5096</v>
      </c>
    </row>
    <row r="1065" spans="1:110">
      <c r="A1065" s="34" t="s">
        <v>7338</v>
      </c>
      <c r="B1065" s="34" t="s">
        <v>4609</v>
      </c>
      <c r="C1065" s="34">
        <v>2</v>
      </c>
      <c r="D1065" s="34" t="s">
        <v>440</v>
      </c>
      <c r="E1065" s="34" t="s">
        <v>4881</v>
      </c>
      <c r="F1065" s="34" t="s">
        <v>4170</v>
      </c>
      <c r="G1065" s="34" t="s">
        <v>4170</v>
      </c>
      <c r="H1065" s="34" t="s">
        <v>4170</v>
      </c>
      <c r="I1065" s="34" t="s">
        <v>4881</v>
      </c>
      <c r="J1065" s="34" t="s">
        <v>4170</v>
      </c>
      <c r="K1065" s="34" t="s">
        <v>4170</v>
      </c>
      <c r="L1065" s="34" t="s">
        <v>4170</v>
      </c>
      <c r="N1065" s="34" t="s">
        <v>3155</v>
      </c>
      <c r="O1065" s="34" t="s">
        <v>4881</v>
      </c>
      <c r="P1065" s="34" t="s">
        <v>4170</v>
      </c>
      <c r="Q1065" s="34" t="s">
        <v>4170</v>
      </c>
      <c r="R1065" s="34" t="s">
        <v>4170</v>
      </c>
      <c r="S1065" s="34" t="s">
        <v>4170</v>
      </c>
      <c r="T1065" s="34" t="s">
        <v>4170</v>
      </c>
      <c r="U1065" s="34" t="s">
        <v>4170</v>
      </c>
      <c r="V1065" s="34" t="s">
        <v>4170</v>
      </c>
      <c r="W1065" s="34" t="s">
        <v>4170</v>
      </c>
      <c r="X1065" s="34" t="s">
        <v>4170</v>
      </c>
      <c r="Y1065" s="34" t="s">
        <v>4170</v>
      </c>
      <c r="Z1065" s="34" t="s">
        <v>4170</v>
      </c>
      <c r="AB1065" s="34" t="s">
        <v>3187</v>
      </c>
      <c r="BR1065" s="34" t="s">
        <v>1044</v>
      </c>
      <c r="BS1065" s="34" t="s">
        <v>1044</v>
      </c>
      <c r="CR1065" s="34" t="s">
        <v>3657</v>
      </c>
      <c r="CU1065" s="34" t="s">
        <v>8759</v>
      </c>
      <c r="CV1065" s="34" t="s">
        <v>7339</v>
      </c>
      <c r="CW1065" s="34" t="s">
        <v>4226</v>
      </c>
      <c r="CX1065" s="34" t="s">
        <v>4608</v>
      </c>
      <c r="CY1065" s="34" t="s">
        <v>5444</v>
      </c>
    </row>
    <row r="1066" spans="1:110">
      <c r="A1066" s="34" t="s">
        <v>7338</v>
      </c>
      <c r="B1066" s="34" t="s">
        <v>4848</v>
      </c>
      <c r="C1066" s="34">
        <v>28</v>
      </c>
      <c r="D1066" s="34" t="s">
        <v>442</v>
      </c>
      <c r="E1066" s="34" t="s">
        <v>4170</v>
      </c>
      <c r="F1066" s="34" t="s">
        <v>4881</v>
      </c>
      <c r="G1066" s="34" t="s">
        <v>4170</v>
      </c>
      <c r="H1066" s="34" t="s">
        <v>4881</v>
      </c>
      <c r="I1066" s="34" t="s">
        <v>4170</v>
      </c>
      <c r="J1066" s="34" t="s">
        <v>4170</v>
      </c>
      <c r="K1066" s="34" t="s">
        <v>4170</v>
      </c>
      <c r="L1066" s="34" t="s">
        <v>4170</v>
      </c>
      <c r="M1066" s="34" t="s">
        <v>1041</v>
      </c>
      <c r="N1066" s="34" t="s">
        <v>3155</v>
      </c>
      <c r="O1066" s="34" t="s">
        <v>4881</v>
      </c>
      <c r="P1066" s="34" t="s">
        <v>4170</v>
      </c>
      <c r="Q1066" s="34" t="s">
        <v>4170</v>
      </c>
      <c r="R1066" s="34" t="s">
        <v>4170</v>
      </c>
      <c r="S1066" s="34" t="s">
        <v>4170</v>
      </c>
      <c r="T1066" s="34" t="s">
        <v>4170</v>
      </c>
      <c r="U1066" s="34" t="s">
        <v>4170</v>
      </c>
      <c r="V1066" s="34" t="s">
        <v>4170</v>
      </c>
      <c r="W1066" s="34" t="s">
        <v>4170</v>
      </c>
      <c r="X1066" s="34" t="s">
        <v>4170</v>
      </c>
      <c r="Y1066" s="34" t="s">
        <v>4170</v>
      </c>
      <c r="Z1066" s="34" t="s">
        <v>4170</v>
      </c>
      <c r="AB1066" s="34" t="s">
        <v>3187</v>
      </c>
      <c r="AD1066" s="34" t="s">
        <v>3247</v>
      </c>
      <c r="AE1066" s="34" t="s">
        <v>3253</v>
      </c>
      <c r="AG1066" s="34" t="s">
        <v>3297</v>
      </c>
      <c r="AH1066" s="34" t="s">
        <v>1044</v>
      </c>
      <c r="AI1066" s="34" t="s">
        <v>1044</v>
      </c>
      <c r="AJ1066" s="34" t="s">
        <v>1044</v>
      </c>
      <c r="AK1066" s="34" t="s">
        <v>1041</v>
      </c>
      <c r="AL1066" s="34" t="s">
        <v>452</v>
      </c>
      <c r="AQ1066" s="34" t="s">
        <v>3375</v>
      </c>
      <c r="AS1066" s="34" t="s">
        <v>3423</v>
      </c>
      <c r="AU1066" s="34" t="s">
        <v>3432</v>
      </c>
      <c r="AV1066" s="34" t="s">
        <v>154</v>
      </c>
      <c r="AW1066" s="34" t="s">
        <v>3467</v>
      </c>
      <c r="AX1066" s="34" t="s">
        <v>3476</v>
      </c>
      <c r="AY1066" s="34" t="s">
        <v>3487</v>
      </c>
      <c r="BB1066" s="34" t="s">
        <v>3557</v>
      </c>
      <c r="BC1066" s="34" t="s">
        <v>4170</v>
      </c>
      <c r="BD1066" s="34" t="s">
        <v>4170</v>
      </c>
      <c r="BE1066" s="34" t="s">
        <v>4170</v>
      </c>
      <c r="BF1066" s="34" t="s">
        <v>4170</v>
      </c>
      <c r="BG1066" s="34" t="s">
        <v>4170</v>
      </c>
      <c r="BH1066" s="34" t="s">
        <v>4170</v>
      </c>
      <c r="BI1066" s="34" t="s">
        <v>4881</v>
      </c>
      <c r="BJ1066" s="34" t="s">
        <v>4170</v>
      </c>
      <c r="BR1066" s="34" t="s">
        <v>1044</v>
      </c>
      <c r="BS1066" s="34" t="s">
        <v>1044</v>
      </c>
      <c r="CR1066" s="34" t="s">
        <v>3657</v>
      </c>
      <c r="CU1066" s="34" t="s">
        <v>8760</v>
      </c>
      <c r="CV1066" s="34" t="s">
        <v>7339</v>
      </c>
      <c r="CW1066" s="34" t="s">
        <v>4226</v>
      </c>
      <c r="CX1066" s="34" t="s">
        <v>4539</v>
      </c>
      <c r="CY1066" s="34" t="s">
        <v>5452</v>
      </c>
      <c r="DA1066" s="34" t="s">
        <v>4556</v>
      </c>
      <c r="DC1066" s="34" t="s">
        <v>5096</v>
      </c>
      <c r="DD1066" s="34" t="s">
        <v>6185</v>
      </c>
    </row>
    <row r="1067" spans="1:110">
      <c r="A1067" s="34" t="s">
        <v>7338</v>
      </c>
      <c r="B1067" s="34" t="s">
        <v>4626</v>
      </c>
      <c r="C1067" s="34">
        <v>27</v>
      </c>
      <c r="D1067" s="34" t="s">
        <v>440</v>
      </c>
      <c r="E1067" s="34" t="s">
        <v>4881</v>
      </c>
      <c r="F1067" s="34" t="s">
        <v>4170</v>
      </c>
      <c r="G1067" s="34" t="s">
        <v>4881</v>
      </c>
      <c r="H1067" s="34" t="s">
        <v>4170</v>
      </c>
      <c r="I1067" s="34" t="s">
        <v>4170</v>
      </c>
      <c r="J1067" s="34" t="s">
        <v>4170</v>
      </c>
      <c r="K1067" s="34" t="s">
        <v>4170</v>
      </c>
      <c r="L1067" s="34" t="s">
        <v>4881</v>
      </c>
      <c r="M1067" s="34" t="s">
        <v>1041</v>
      </c>
      <c r="N1067" s="34" t="s">
        <v>3155</v>
      </c>
      <c r="O1067" s="34" t="s">
        <v>4881</v>
      </c>
      <c r="P1067" s="34" t="s">
        <v>4170</v>
      </c>
      <c r="Q1067" s="34" t="s">
        <v>4170</v>
      </c>
      <c r="R1067" s="34" t="s">
        <v>4170</v>
      </c>
      <c r="S1067" s="34" t="s">
        <v>4170</v>
      </c>
      <c r="T1067" s="34" t="s">
        <v>4170</v>
      </c>
      <c r="U1067" s="34" t="s">
        <v>4170</v>
      </c>
      <c r="V1067" s="34" t="s">
        <v>4170</v>
      </c>
      <c r="W1067" s="34" t="s">
        <v>4170</v>
      </c>
      <c r="X1067" s="34" t="s">
        <v>4170</v>
      </c>
      <c r="Y1067" s="34" t="s">
        <v>4170</v>
      </c>
      <c r="Z1067" s="34" t="s">
        <v>4170</v>
      </c>
      <c r="AB1067" s="34" t="s">
        <v>3187</v>
      </c>
      <c r="AD1067" s="34" t="s">
        <v>3247</v>
      </c>
      <c r="AE1067" s="34" t="s">
        <v>3253</v>
      </c>
      <c r="AG1067" s="34" t="s">
        <v>3309</v>
      </c>
      <c r="AH1067" s="34" t="s">
        <v>1044</v>
      </c>
      <c r="AI1067" s="34" t="s">
        <v>1044</v>
      </c>
      <c r="AJ1067" s="34" t="s">
        <v>1044</v>
      </c>
      <c r="AK1067" s="34" t="s">
        <v>1044</v>
      </c>
      <c r="AM1067" s="34" t="s">
        <v>1044</v>
      </c>
      <c r="AN1067" s="34" t="s">
        <v>3335</v>
      </c>
      <c r="AP1067" s="34" t="s">
        <v>1044</v>
      </c>
      <c r="AY1067" s="34" t="s">
        <v>3487</v>
      </c>
      <c r="BA1067" s="34" t="s">
        <v>1044</v>
      </c>
      <c r="BB1067" s="34" t="s">
        <v>3557</v>
      </c>
      <c r="BC1067" s="34" t="s">
        <v>4170</v>
      </c>
      <c r="BD1067" s="34" t="s">
        <v>4170</v>
      </c>
      <c r="BE1067" s="34" t="s">
        <v>4170</v>
      </c>
      <c r="BF1067" s="34" t="s">
        <v>4170</v>
      </c>
      <c r="BG1067" s="34" t="s">
        <v>4170</v>
      </c>
      <c r="BH1067" s="34" t="s">
        <v>4170</v>
      </c>
      <c r="BI1067" s="34" t="s">
        <v>4881</v>
      </c>
      <c r="BJ1067" s="34" t="s">
        <v>4170</v>
      </c>
      <c r="BR1067" s="34" t="s">
        <v>1044</v>
      </c>
      <c r="BS1067" s="34" t="s">
        <v>1044</v>
      </c>
      <c r="CR1067" s="34" t="s">
        <v>3657</v>
      </c>
      <c r="CU1067" s="34" t="s">
        <v>8761</v>
      </c>
      <c r="CV1067" s="34" t="s">
        <v>7339</v>
      </c>
      <c r="CW1067" s="34" t="s">
        <v>4226</v>
      </c>
      <c r="CX1067" s="34" t="s">
        <v>4539</v>
      </c>
      <c r="CY1067" s="34" t="s">
        <v>5446</v>
      </c>
      <c r="DA1067" s="34" t="s">
        <v>4560</v>
      </c>
      <c r="DC1067" s="34" t="s">
        <v>5096</v>
      </c>
      <c r="DD1067" s="34" t="s">
        <v>6186</v>
      </c>
    </row>
    <row r="1068" spans="1:110">
      <c r="A1068" s="34" t="s">
        <v>7338</v>
      </c>
      <c r="B1068" s="34" t="s">
        <v>4628</v>
      </c>
      <c r="C1068" s="34">
        <v>52</v>
      </c>
      <c r="D1068" s="34" t="s">
        <v>442</v>
      </c>
      <c r="E1068" s="34" t="s">
        <v>4170</v>
      </c>
      <c r="F1068" s="34" t="s">
        <v>4881</v>
      </c>
      <c r="G1068" s="34" t="s">
        <v>4170</v>
      </c>
      <c r="H1068" s="34" t="s">
        <v>4881</v>
      </c>
      <c r="I1068" s="34" t="s">
        <v>4170</v>
      </c>
      <c r="J1068" s="34" t="s">
        <v>4170</v>
      </c>
      <c r="K1068" s="34" t="s">
        <v>4170</v>
      </c>
      <c r="L1068" s="34" t="s">
        <v>4170</v>
      </c>
      <c r="M1068" s="34" t="s">
        <v>1041</v>
      </c>
      <c r="N1068" s="34" t="s">
        <v>3155</v>
      </c>
      <c r="O1068" s="34" t="s">
        <v>4881</v>
      </c>
      <c r="P1068" s="34" t="s">
        <v>4170</v>
      </c>
      <c r="Q1068" s="34" t="s">
        <v>4170</v>
      </c>
      <c r="R1068" s="34" t="s">
        <v>4170</v>
      </c>
      <c r="S1068" s="34" t="s">
        <v>4170</v>
      </c>
      <c r="T1068" s="34" t="s">
        <v>4170</v>
      </c>
      <c r="U1068" s="34" t="s">
        <v>4170</v>
      </c>
      <c r="V1068" s="34" t="s">
        <v>4170</v>
      </c>
      <c r="W1068" s="34" t="s">
        <v>4170</v>
      </c>
      <c r="X1068" s="34" t="s">
        <v>4170</v>
      </c>
      <c r="Y1068" s="34" t="s">
        <v>4170</v>
      </c>
      <c r="Z1068" s="34" t="s">
        <v>4170</v>
      </c>
      <c r="AB1068" s="34" t="s">
        <v>3187</v>
      </c>
      <c r="AD1068" s="34" t="s">
        <v>3244</v>
      </c>
      <c r="AG1068" s="34" t="s">
        <v>3297</v>
      </c>
      <c r="AH1068" s="34" t="s">
        <v>1044</v>
      </c>
      <c r="AI1068" s="34" t="s">
        <v>1044</v>
      </c>
      <c r="AJ1068" s="34" t="s">
        <v>1044</v>
      </c>
      <c r="AK1068" s="34" t="s">
        <v>1041</v>
      </c>
      <c r="AL1068" s="34" t="s">
        <v>452</v>
      </c>
      <c r="AQ1068" s="34" t="s">
        <v>3375</v>
      </c>
      <c r="AS1068" s="34" t="s">
        <v>3423</v>
      </c>
      <c r="AU1068" s="34" t="s">
        <v>3432</v>
      </c>
      <c r="AV1068" s="34" t="s">
        <v>154</v>
      </c>
      <c r="AW1068" s="34" t="s">
        <v>3467</v>
      </c>
      <c r="AX1068" s="34" t="s">
        <v>3476</v>
      </c>
      <c r="AY1068" s="34" t="s">
        <v>3487</v>
      </c>
      <c r="BB1068" s="34" t="s">
        <v>3557</v>
      </c>
      <c r="BC1068" s="34" t="s">
        <v>4170</v>
      </c>
      <c r="BD1068" s="34" t="s">
        <v>4170</v>
      </c>
      <c r="BE1068" s="34" t="s">
        <v>4170</v>
      </c>
      <c r="BF1068" s="34" t="s">
        <v>4170</v>
      </c>
      <c r="BG1068" s="34" t="s">
        <v>4170</v>
      </c>
      <c r="BH1068" s="34" t="s">
        <v>4170</v>
      </c>
      <c r="BI1068" s="34" t="s">
        <v>4881</v>
      </c>
      <c r="BJ1068" s="34" t="s">
        <v>4170</v>
      </c>
      <c r="BR1068" s="34" t="s">
        <v>1044</v>
      </c>
      <c r="BS1068" s="34" t="s">
        <v>1044</v>
      </c>
      <c r="CR1068" s="34" t="s">
        <v>3657</v>
      </c>
      <c r="CU1068" s="34" t="s">
        <v>8762</v>
      </c>
      <c r="CV1068" s="34" t="s">
        <v>7339</v>
      </c>
      <c r="CW1068" s="34" t="s">
        <v>4226</v>
      </c>
      <c r="CX1068" s="34" t="s">
        <v>4542</v>
      </c>
      <c r="CY1068" s="34" t="s">
        <v>5453</v>
      </c>
      <c r="DA1068" s="34" t="s">
        <v>4556</v>
      </c>
      <c r="DC1068" s="34" t="s">
        <v>5096</v>
      </c>
    </row>
    <row r="1069" spans="1:110">
      <c r="A1069" s="34" t="s">
        <v>7340</v>
      </c>
      <c r="B1069" s="34" t="s">
        <v>4881</v>
      </c>
      <c r="C1069" s="34">
        <v>46</v>
      </c>
      <c r="D1069" s="34" t="s">
        <v>440</v>
      </c>
      <c r="E1069" s="34" t="s">
        <v>4881</v>
      </c>
      <c r="F1069" s="34" t="s">
        <v>4170</v>
      </c>
      <c r="G1069" s="34" t="s">
        <v>4881</v>
      </c>
      <c r="H1069" s="34" t="s">
        <v>4170</v>
      </c>
      <c r="I1069" s="34" t="s">
        <v>4170</v>
      </c>
      <c r="J1069" s="34" t="s">
        <v>4170</v>
      </c>
      <c r="K1069" s="34" t="s">
        <v>4170</v>
      </c>
      <c r="L1069" s="34" t="s">
        <v>4881</v>
      </c>
      <c r="M1069" s="34" t="s">
        <v>1041</v>
      </c>
      <c r="N1069" s="34" t="s">
        <v>3155</v>
      </c>
      <c r="O1069" s="34" t="s">
        <v>4881</v>
      </c>
      <c r="P1069" s="34" t="s">
        <v>4170</v>
      </c>
      <c r="Q1069" s="34" t="s">
        <v>4170</v>
      </c>
      <c r="R1069" s="34" t="s">
        <v>4170</v>
      </c>
      <c r="S1069" s="34" t="s">
        <v>4170</v>
      </c>
      <c r="T1069" s="34" t="s">
        <v>4170</v>
      </c>
      <c r="U1069" s="34" t="s">
        <v>4170</v>
      </c>
      <c r="V1069" s="34" t="s">
        <v>4170</v>
      </c>
      <c r="W1069" s="34" t="s">
        <v>4170</v>
      </c>
      <c r="X1069" s="34" t="s">
        <v>4170</v>
      </c>
      <c r="Y1069" s="34" t="s">
        <v>4170</v>
      </c>
      <c r="Z1069" s="34" t="s">
        <v>4170</v>
      </c>
      <c r="AB1069" s="34" t="s">
        <v>3187</v>
      </c>
      <c r="AD1069" s="34" t="s">
        <v>3247</v>
      </c>
      <c r="AG1069" s="34" t="s">
        <v>3315</v>
      </c>
      <c r="AH1069" s="34" t="s">
        <v>1044</v>
      </c>
      <c r="AI1069" s="34" t="s">
        <v>1044</v>
      </c>
      <c r="AJ1069" s="34" t="s">
        <v>1044</v>
      </c>
      <c r="AK1069" s="34" t="s">
        <v>1044</v>
      </c>
      <c r="AM1069" s="34" t="s">
        <v>1044</v>
      </c>
      <c r="AN1069" s="34" t="s">
        <v>3338</v>
      </c>
      <c r="AP1069" s="34" t="s">
        <v>3071</v>
      </c>
      <c r="AY1069" s="34" t="s">
        <v>3487</v>
      </c>
      <c r="BA1069" s="34" t="s">
        <v>1044</v>
      </c>
      <c r="BB1069" s="34" t="s">
        <v>3557</v>
      </c>
      <c r="BC1069" s="34" t="s">
        <v>4170</v>
      </c>
      <c r="BD1069" s="34" t="s">
        <v>4170</v>
      </c>
      <c r="BE1069" s="34" t="s">
        <v>4170</v>
      </c>
      <c r="BF1069" s="34" t="s">
        <v>4170</v>
      </c>
      <c r="BG1069" s="34" t="s">
        <v>4170</v>
      </c>
      <c r="BH1069" s="34" t="s">
        <v>4170</v>
      </c>
      <c r="BI1069" s="34" t="s">
        <v>4881</v>
      </c>
      <c r="BJ1069" s="34" t="s">
        <v>4170</v>
      </c>
      <c r="BR1069" s="34" t="s">
        <v>1041</v>
      </c>
      <c r="BS1069" s="34" t="s">
        <v>1044</v>
      </c>
      <c r="CR1069" s="34" t="s">
        <v>3657</v>
      </c>
      <c r="CU1069" s="34" t="s">
        <v>8763</v>
      </c>
      <c r="CV1069" s="34" t="s">
        <v>7341</v>
      </c>
      <c r="CW1069" s="34" t="s">
        <v>4226</v>
      </c>
      <c r="CX1069" s="34" t="s">
        <v>4542</v>
      </c>
      <c r="CY1069" s="34" t="s">
        <v>5447</v>
      </c>
      <c r="CZ1069" s="34" t="s">
        <v>4560</v>
      </c>
      <c r="DA1069" s="34" t="s">
        <v>4560</v>
      </c>
      <c r="DC1069" s="34" t="s">
        <v>5096</v>
      </c>
      <c r="DF1069" s="34" t="s">
        <v>5992</v>
      </c>
    </row>
    <row r="1070" spans="1:110">
      <c r="A1070" s="34" t="s">
        <v>7342</v>
      </c>
      <c r="B1070" s="34" t="s">
        <v>4881</v>
      </c>
      <c r="C1070" s="34">
        <v>60</v>
      </c>
      <c r="D1070" s="34" t="s">
        <v>440</v>
      </c>
      <c r="E1070" s="34" t="s">
        <v>4881</v>
      </c>
      <c r="F1070" s="34" t="s">
        <v>4170</v>
      </c>
      <c r="G1070" s="34" t="s">
        <v>4881</v>
      </c>
      <c r="H1070" s="34" t="s">
        <v>4170</v>
      </c>
      <c r="I1070" s="34" t="s">
        <v>4170</v>
      </c>
      <c r="J1070" s="34" t="s">
        <v>4170</v>
      </c>
      <c r="K1070" s="34" t="s">
        <v>4170</v>
      </c>
      <c r="L1070" s="34" t="s">
        <v>4170</v>
      </c>
      <c r="M1070" s="34" t="s">
        <v>1041</v>
      </c>
      <c r="N1070" s="34" t="s">
        <v>3155</v>
      </c>
      <c r="O1070" s="34" t="s">
        <v>4881</v>
      </c>
      <c r="P1070" s="34" t="s">
        <v>4170</v>
      </c>
      <c r="Q1070" s="34" t="s">
        <v>4170</v>
      </c>
      <c r="R1070" s="34" t="s">
        <v>4170</v>
      </c>
      <c r="S1070" s="34" t="s">
        <v>4170</v>
      </c>
      <c r="T1070" s="34" t="s">
        <v>4170</v>
      </c>
      <c r="U1070" s="34" t="s">
        <v>4170</v>
      </c>
      <c r="V1070" s="34" t="s">
        <v>4170</v>
      </c>
      <c r="W1070" s="34" t="s">
        <v>4170</v>
      </c>
      <c r="X1070" s="34" t="s">
        <v>4170</v>
      </c>
      <c r="Y1070" s="34" t="s">
        <v>4170</v>
      </c>
      <c r="Z1070" s="34" t="s">
        <v>4170</v>
      </c>
      <c r="AB1070" s="34" t="s">
        <v>3187</v>
      </c>
      <c r="AD1070" s="34" t="s">
        <v>3238</v>
      </c>
      <c r="AG1070" s="34" t="s">
        <v>3312</v>
      </c>
      <c r="AH1070" s="34" t="s">
        <v>1044</v>
      </c>
      <c r="AI1070" s="34" t="s">
        <v>1044</v>
      </c>
      <c r="AJ1070" s="34" t="s">
        <v>1044</v>
      </c>
      <c r="AK1070" s="34" t="s">
        <v>1044</v>
      </c>
      <c r="AM1070" s="34" t="s">
        <v>1044</v>
      </c>
      <c r="AN1070" s="34" t="s">
        <v>3312</v>
      </c>
      <c r="AP1070" s="34" t="s">
        <v>1044</v>
      </c>
      <c r="AY1070" s="34" t="s">
        <v>3487</v>
      </c>
      <c r="BA1070" s="34" t="s">
        <v>1044</v>
      </c>
      <c r="BB1070" s="34" t="s">
        <v>3539</v>
      </c>
      <c r="BC1070" s="34" t="s">
        <v>4881</v>
      </c>
      <c r="BD1070" s="34" t="s">
        <v>4170</v>
      </c>
      <c r="BE1070" s="34" t="s">
        <v>4170</v>
      </c>
      <c r="BF1070" s="34" t="s">
        <v>4170</v>
      </c>
      <c r="BG1070" s="34" t="s">
        <v>4170</v>
      </c>
      <c r="BH1070" s="34" t="s">
        <v>4170</v>
      </c>
      <c r="BI1070" s="34" t="s">
        <v>4170</v>
      </c>
      <c r="BJ1070" s="34" t="s">
        <v>4170</v>
      </c>
      <c r="BK1070" s="34" t="s">
        <v>3561</v>
      </c>
      <c r="BQ1070" s="34" t="s">
        <v>1044</v>
      </c>
      <c r="BR1070" s="34" t="s">
        <v>1041</v>
      </c>
      <c r="BS1070" s="34" t="s">
        <v>1041</v>
      </c>
      <c r="BT1070" s="34" t="s">
        <v>1041</v>
      </c>
      <c r="BW1070" s="34" t="s">
        <v>1041</v>
      </c>
      <c r="CQ1070" s="34" t="s">
        <v>3642</v>
      </c>
      <c r="CR1070" s="34" t="s">
        <v>3657</v>
      </c>
      <c r="CU1070" s="34" t="s">
        <v>8764</v>
      </c>
      <c r="CV1070" s="34" t="s">
        <v>7345</v>
      </c>
      <c r="CW1070" s="34" t="s">
        <v>4226</v>
      </c>
      <c r="CX1070" s="34" t="s">
        <v>4546</v>
      </c>
      <c r="CY1070" s="34" t="s">
        <v>5449</v>
      </c>
      <c r="CZ1070" s="34" t="s">
        <v>4560</v>
      </c>
      <c r="DA1070" s="34" t="s">
        <v>4560</v>
      </c>
      <c r="DB1070" s="34" t="s">
        <v>1046</v>
      </c>
      <c r="DC1070" s="34" t="s">
        <v>5096</v>
      </c>
      <c r="DF1070" s="34" t="s">
        <v>5993</v>
      </c>
    </row>
    <row r="1071" spans="1:110">
      <c r="A1071" s="34" t="s">
        <v>7346</v>
      </c>
      <c r="B1071" s="34" t="s">
        <v>4881</v>
      </c>
      <c r="C1071" s="34">
        <v>87</v>
      </c>
      <c r="D1071" s="34" t="s">
        <v>440</v>
      </c>
      <c r="E1071" s="34" t="s">
        <v>4881</v>
      </c>
      <c r="F1071" s="34" t="s">
        <v>4170</v>
      </c>
      <c r="G1071" s="34" t="s">
        <v>4881</v>
      </c>
      <c r="H1071" s="34" t="s">
        <v>4170</v>
      </c>
      <c r="I1071" s="34" t="s">
        <v>4170</v>
      </c>
      <c r="J1071" s="34" t="s">
        <v>4170</v>
      </c>
      <c r="K1071" s="34" t="s">
        <v>4170</v>
      </c>
      <c r="L1071" s="34" t="s">
        <v>4170</v>
      </c>
      <c r="M1071" s="34" t="s">
        <v>1041</v>
      </c>
      <c r="N1071" s="34" t="s">
        <v>3155</v>
      </c>
      <c r="O1071" s="34" t="s">
        <v>4881</v>
      </c>
      <c r="P1071" s="34" t="s">
        <v>4170</v>
      </c>
      <c r="Q1071" s="34" t="s">
        <v>4170</v>
      </c>
      <c r="R1071" s="34" t="s">
        <v>4170</v>
      </c>
      <c r="S1071" s="34" t="s">
        <v>4170</v>
      </c>
      <c r="T1071" s="34" t="s">
        <v>4170</v>
      </c>
      <c r="U1071" s="34" t="s">
        <v>4170</v>
      </c>
      <c r="V1071" s="34" t="s">
        <v>4170</v>
      </c>
      <c r="W1071" s="34" t="s">
        <v>4170</v>
      </c>
      <c r="X1071" s="34" t="s">
        <v>4170</v>
      </c>
      <c r="Y1071" s="34" t="s">
        <v>4170</v>
      </c>
      <c r="Z1071" s="34" t="s">
        <v>4170</v>
      </c>
      <c r="AB1071" s="34" t="s">
        <v>3187</v>
      </c>
      <c r="AD1071" s="34" t="s">
        <v>3226</v>
      </c>
      <c r="AG1071" s="34" t="s">
        <v>3312</v>
      </c>
      <c r="AH1071" s="34" t="s">
        <v>1044</v>
      </c>
      <c r="AI1071" s="34" t="s">
        <v>1044</v>
      </c>
      <c r="AJ1071" s="34" t="s">
        <v>1044</v>
      </c>
      <c r="AK1071" s="34" t="s">
        <v>1044</v>
      </c>
      <c r="AM1071" s="34" t="s">
        <v>1044</v>
      </c>
      <c r="AN1071" s="34" t="s">
        <v>3312</v>
      </c>
      <c r="AP1071" s="34" t="s">
        <v>1044</v>
      </c>
      <c r="AY1071" s="34" t="s">
        <v>3487</v>
      </c>
      <c r="BA1071" s="34" t="s">
        <v>1044</v>
      </c>
      <c r="BB1071" s="34" t="s">
        <v>3539</v>
      </c>
      <c r="BC1071" s="34" t="s">
        <v>4881</v>
      </c>
      <c r="BD1071" s="34" t="s">
        <v>4170</v>
      </c>
      <c r="BE1071" s="34" t="s">
        <v>4170</v>
      </c>
      <c r="BF1071" s="34" t="s">
        <v>4170</v>
      </c>
      <c r="BG1071" s="34" t="s">
        <v>4170</v>
      </c>
      <c r="BH1071" s="34" t="s">
        <v>4170</v>
      </c>
      <c r="BI1071" s="34" t="s">
        <v>4170</v>
      </c>
      <c r="BJ1071" s="34" t="s">
        <v>4170</v>
      </c>
      <c r="BK1071" s="34" t="s">
        <v>3561</v>
      </c>
      <c r="BQ1071" s="34" t="s">
        <v>1044</v>
      </c>
      <c r="BR1071" s="34" t="s">
        <v>1041</v>
      </c>
      <c r="BS1071" s="34" t="s">
        <v>1041</v>
      </c>
      <c r="BT1071" s="34" t="s">
        <v>1041</v>
      </c>
      <c r="BW1071" s="34" t="s">
        <v>1041</v>
      </c>
      <c r="CQ1071" s="34" t="s">
        <v>3642</v>
      </c>
      <c r="CR1071" s="34" t="s">
        <v>3657</v>
      </c>
      <c r="CU1071" s="34" t="s">
        <v>8765</v>
      </c>
      <c r="CV1071" s="34" t="s">
        <v>7347</v>
      </c>
      <c r="CW1071" s="34" t="s">
        <v>4226</v>
      </c>
      <c r="CX1071" s="34" t="s">
        <v>4546</v>
      </c>
      <c r="CY1071" s="34" t="s">
        <v>5449</v>
      </c>
      <c r="CZ1071" s="34" t="s">
        <v>4560</v>
      </c>
      <c r="DA1071" s="34" t="s">
        <v>4560</v>
      </c>
      <c r="DB1071" s="34" t="s">
        <v>1046</v>
      </c>
      <c r="DC1071" s="34" t="s">
        <v>5096</v>
      </c>
      <c r="DF1071" s="34" t="s">
        <v>5992</v>
      </c>
    </row>
    <row r="1072" spans="1:110">
      <c r="A1072" s="34" t="s">
        <v>7348</v>
      </c>
      <c r="B1072" s="34" t="s">
        <v>4881</v>
      </c>
      <c r="C1072" s="34">
        <v>28</v>
      </c>
      <c r="D1072" s="34" t="s">
        <v>442</v>
      </c>
      <c r="E1072" s="34" t="s">
        <v>4170</v>
      </c>
      <c r="F1072" s="34" t="s">
        <v>4881</v>
      </c>
      <c r="G1072" s="34" t="s">
        <v>4170</v>
      </c>
      <c r="H1072" s="34" t="s">
        <v>4881</v>
      </c>
      <c r="I1072" s="34" t="s">
        <v>4170</v>
      </c>
      <c r="J1072" s="34" t="s">
        <v>4170</v>
      </c>
      <c r="K1072" s="34" t="s">
        <v>4170</v>
      </c>
      <c r="L1072" s="34" t="s">
        <v>4170</v>
      </c>
      <c r="M1072" s="34" t="s">
        <v>1041</v>
      </c>
      <c r="N1072" s="34" t="s">
        <v>3155</v>
      </c>
      <c r="O1072" s="34" t="s">
        <v>4881</v>
      </c>
      <c r="P1072" s="34" t="s">
        <v>4170</v>
      </c>
      <c r="Q1072" s="34" t="s">
        <v>4170</v>
      </c>
      <c r="R1072" s="34" t="s">
        <v>4170</v>
      </c>
      <c r="S1072" s="34" t="s">
        <v>4170</v>
      </c>
      <c r="T1072" s="34" t="s">
        <v>4170</v>
      </c>
      <c r="U1072" s="34" t="s">
        <v>4170</v>
      </c>
      <c r="V1072" s="34" t="s">
        <v>4170</v>
      </c>
      <c r="W1072" s="34" t="s">
        <v>4170</v>
      </c>
      <c r="X1072" s="34" t="s">
        <v>4170</v>
      </c>
      <c r="Y1072" s="34" t="s">
        <v>4170</v>
      </c>
      <c r="Z1072" s="34" t="s">
        <v>4170</v>
      </c>
      <c r="AB1072" s="34" t="s">
        <v>3187</v>
      </c>
      <c r="AD1072" s="34" t="s">
        <v>3241</v>
      </c>
      <c r="AE1072" s="34" t="s">
        <v>3253</v>
      </c>
      <c r="AG1072" s="34" t="s">
        <v>3291</v>
      </c>
      <c r="AH1072" s="34" t="s">
        <v>1041</v>
      </c>
      <c r="AI1072" s="34" t="s">
        <v>1044</v>
      </c>
      <c r="AJ1072" s="34" t="s">
        <v>1044</v>
      </c>
      <c r="AQ1072" s="34" t="s">
        <v>3384</v>
      </c>
      <c r="AS1072" s="34" t="s">
        <v>3409</v>
      </c>
      <c r="AU1072" s="34" t="s">
        <v>3435</v>
      </c>
      <c r="AV1072" s="34" t="s">
        <v>154</v>
      </c>
      <c r="AW1072" s="34" t="s">
        <v>3461</v>
      </c>
      <c r="AX1072" s="34" t="s">
        <v>3476</v>
      </c>
      <c r="AY1072" s="34" t="s">
        <v>3487</v>
      </c>
      <c r="BB1072" s="34" t="s">
        <v>3554</v>
      </c>
      <c r="BC1072" s="34" t="s">
        <v>4170</v>
      </c>
      <c r="BD1072" s="34" t="s">
        <v>4170</v>
      </c>
      <c r="BE1072" s="34" t="s">
        <v>4170</v>
      </c>
      <c r="BF1072" s="34" t="s">
        <v>4170</v>
      </c>
      <c r="BG1072" s="34" t="s">
        <v>4170</v>
      </c>
      <c r="BH1072" s="34" t="s">
        <v>4881</v>
      </c>
      <c r="BI1072" s="34" t="s">
        <v>4170</v>
      </c>
      <c r="BJ1072" s="34" t="s">
        <v>4170</v>
      </c>
      <c r="BP1072" s="34" t="s">
        <v>3561</v>
      </c>
      <c r="BQ1072" s="34" t="s">
        <v>1044</v>
      </c>
      <c r="BR1072" s="34" t="s">
        <v>1041</v>
      </c>
      <c r="BS1072" s="34" t="s">
        <v>1044</v>
      </c>
      <c r="CR1072" s="34" t="s">
        <v>3657</v>
      </c>
      <c r="CU1072" s="34" t="s">
        <v>8766</v>
      </c>
      <c r="CV1072" s="34" t="s">
        <v>7349</v>
      </c>
      <c r="CW1072" s="34" t="s">
        <v>4226</v>
      </c>
      <c r="CX1072" s="34" t="s">
        <v>4539</v>
      </c>
      <c r="CY1072" s="34" t="s">
        <v>5452</v>
      </c>
      <c r="CZ1072" s="34" t="s">
        <v>4556</v>
      </c>
      <c r="DA1072" s="34" t="s">
        <v>4556</v>
      </c>
      <c r="DB1072" s="34" t="s">
        <v>1046</v>
      </c>
      <c r="DC1072" s="34" t="s">
        <v>5096</v>
      </c>
      <c r="DD1072" s="34" t="s">
        <v>6185</v>
      </c>
      <c r="DF1072" s="34" t="s">
        <v>5992</v>
      </c>
    </row>
    <row r="1073" spans="1:110">
      <c r="A1073" s="34" t="s">
        <v>7350</v>
      </c>
      <c r="B1073" s="34" t="s">
        <v>4881</v>
      </c>
      <c r="C1073" s="34">
        <v>48</v>
      </c>
      <c r="D1073" s="34" t="s">
        <v>442</v>
      </c>
      <c r="E1073" s="34" t="s">
        <v>4170</v>
      </c>
      <c r="F1073" s="34" t="s">
        <v>4881</v>
      </c>
      <c r="G1073" s="34" t="s">
        <v>4170</v>
      </c>
      <c r="H1073" s="34" t="s">
        <v>4881</v>
      </c>
      <c r="I1073" s="34" t="s">
        <v>4170</v>
      </c>
      <c r="J1073" s="34" t="s">
        <v>4170</v>
      </c>
      <c r="K1073" s="34" t="s">
        <v>4170</v>
      </c>
      <c r="L1073" s="34" t="s">
        <v>4170</v>
      </c>
      <c r="M1073" s="34" t="s">
        <v>1041</v>
      </c>
      <c r="N1073" s="34" t="s">
        <v>3155</v>
      </c>
      <c r="O1073" s="34" t="s">
        <v>4881</v>
      </c>
      <c r="P1073" s="34" t="s">
        <v>4170</v>
      </c>
      <c r="Q1073" s="34" t="s">
        <v>4170</v>
      </c>
      <c r="R1073" s="34" t="s">
        <v>4170</v>
      </c>
      <c r="S1073" s="34" t="s">
        <v>4170</v>
      </c>
      <c r="T1073" s="34" t="s">
        <v>4170</v>
      </c>
      <c r="U1073" s="34" t="s">
        <v>4170</v>
      </c>
      <c r="V1073" s="34" t="s">
        <v>4170</v>
      </c>
      <c r="W1073" s="34" t="s">
        <v>4170</v>
      </c>
      <c r="X1073" s="34" t="s">
        <v>4170</v>
      </c>
      <c r="Y1073" s="34" t="s">
        <v>4170</v>
      </c>
      <c r="Z1073" s="34" t="s">
        <v>4170</v>
      </c>
      <c r="AB1073" s="34" t="s">
        <v>3187</v>
      </c>
      <c r="AD1073" s="34" t="s">
        <v>3229</v>
      </c>
      <c r="AG1073" s="34" t="s">
        <v>3300</v>
      </c>
      <c r="AH1073" s="34" t="s">
        <v>1044</v>
      </c>
      <c r="AI1073" s="34" t="s">
        <v>1044</v>
      </c>
      <c r="AJ1073" s="34" t="s">
        <v>1044</v>
      </c>
      <c r="AK1073" s="34" t="s">
        <v>1044</v>
      </c>
      <c r="AM1073" s="34" t="s">
        <v>1041</v>
      </c>
      <c r="AP1073" s="34" t="s">
        <v>1041</v>
      </c>
      <c r="AY1073" s="34" t="s">
        <v>3508</v>
      </c>
      <c r="BA1073" s="34" t="s">
        <v>1044</v>
      </c>
      <c r="BB1073" s="34" t="s">
        <v>3539</v>
      </c>
      <c r="BC1073" s="34" t="s">
        <v>4881</v>
      </c>
      <c r="BD1073" s="34" t="s">
        <v>4170</v>
      </c>
      <c r="BE1073" s="34" t="s">
        <v>4170</v>
      </c>
      <c r="BF1073" s="34" t="s">
        <v>4170</v>
      </c>
      <c r="BG1073" s="34" t="s">
        <v>4170</v>
      </c>
      <c r="BH1073" s="34" t="s">
        <v>4170</v>
      </c>
      <c r="BI1073" s="34" t="s">
        <v>4170</v>
      </c>
      <c r="BJ1073" s="34" t="s">
        <v>4170</v>
      </c>
      <c r="BK1073" s="34" t="s">
        <v>3561</v>
      </c>
      <c r="BQ1073" s="34" t="s">
        <v>3577</v>
      </c>
      <c r="BR1073" s="34" t="s">
        <v>1041</v>
      </c>
      <c r="BS1073" s="34" t="s">
        <v>1044</v>
      </c>
      <c r="CR1073" s="34" t="s">
        <v>3657</v>
      </c>
      <c r="CU1073" s="34" t="s">
        <v>8767</v>
      </c>
      <c r="CV1073" s="34" t="s">
        <v>7351</v>
      </c>
      <c r="CW1073" s="34" t="s">
        <v>4226</v>
      </c>
      <c r="CX1073" s="34" t="s">
        <v>4542</v>
      </c>
      <c r="CY1073" s="34" t="s">
        <v>5453</v>
      </c>
      <c r="CZ1073" s="34" t="s">
        <v>3302</v>
      </c>
      <c r="DA1073" s="34" t="s">
        <v>3302</v>
      </c>
      <c r="DB1073" s="34" t="s">
        <v>1043</v>
      </c>
      <c r="DC1073" s="34" t="s">
        <v>5096</v>
      </c>
      <c r="DF1073" s="34" t="s">
        <v>5993</v>
      </c>
    </row>
    <row r="1074" spans="1:110">
      <c r="A1074" s="34" t="s">
        <v>7350</v>
      </c>
      <c r="B1074" s="34" t="s">
        <v>4609</v>
      </c>
      <c r="C1074" s="34">
        <v>47</v>
      </c>
      <c r="D1074" s="34" t="s">
        <v>440</v>
      </c>
      <c r="E1074" s="34" t="s">
        <v>4881</v>
      </c>
      <c r="F1074" s="34" t="s">
        <v>4170</v>
      </c>
      <c r="G1074" s="34" t="s">
        <v>4881</v>
      </c>
      <c r="H1074" s="34" t="s">
        <v>4170</v>
      </c>
      <c r="I1074" s="34" t="s">
        <v>4170</v>
      </c>
      <c r="J1074" s="34" t="s">
        <v>4170</v>
      </c>
      <c r="K1074" s="34" t="s">
        <v>4170</v>
      </c>
      <c r="L1074" s="34" t="s">
        <v>4881</v>
      </c>
      <c r="M1074" s="34" t="s">
        <v>1041</v>
      </c>
      <c r="N1074" s="34" t="s">
        <v>3170</v>
      </c>
      <c r="O1074" s="34" t="s">
        <v>4170</v>
      </c>
      <c r="P1074" s="34" t="s">
        <v>4170</v>
      </c>
      <c r="Q1074" s="34" t="s">
        <v>4170</v>
      </c>
      <c r="R1074" s="34" t="s">
        <v>4170</v>
      </c>
      <c r="S1074" s="34" t="s">
        <v>4170</v>
      </c>
      <c r="T1074" s="34" t="s">
        <v>4881</v>
      </c>
      <c r="U1074" s="34" t="s">
        <v>4170</v>
      </c>
      <c r="V1074" s="34" t="s">
        <v>4170</v>
      </c>
      <c r="W1074" s="34" t="s">
        <v>4170</v>
      </c>
      <c r="X1074" s="34" t="s">
        <v>4170</v>
      </c>
      <c r="Y1074" s="34" t="s">
        <v>4170</v>
      </c>
      <c r="Z1074" s="34" t="s">
        <v>4170</v>
      </c>
      <c r="AB1074" s="34" t="s">
        <v>3217</v>
      </c>
      <c r="AD1074" s="34" t="s">
        <v>3235</v>
      </c>
      <c r="AG1074" s="34" t="s">
        <v>3300</v>
      </c>
      <c r="AH1074" s="34" t="s">
        <v>1044</v>
      </c>
      <c r="AI1074" s="34" t="s">
        <v>1044</v>
      </c>
      <c r="AJ1074" s="34" t="s">
        <v>1044</v>
      </c>
      <c r="AK1074" s="34" t="s">
        <v>1044</v>
      </c>
      <c r="AM1074" s="34" t="s">
        <v>1041</v>
      </c>
      <c r="AP1074" s="34" t="s">
        <v>1041</v>
      </c>
      <c r="AY1074" s="34" t="s">
        <v>3502</v>
      </c>
      <c r="BA1074" s="34" t="s">
        <v>1044</v>
      </c>
      <c r="BB1074" s="34" t="s">
        <v>3557</v>
      </c>
      <c r="BC1074" s="34" t="s">
        <v>4170</v>
      </c>
      <c r="BD1074" s="34" t="s">
        <v>4170</v>
      </c>
      <c r="BE1074" s="34" t="s">
        <v>4170</v>
      </c>
      <c r="BF1074" s="34" t="s">
        <v>4170</v>
      </c>
      <c r="BG1074" s="34" t="s">
        <v>4170</v>
      </c>
      <c r="BH1074" s="34" t="s">
        <v>4170</v>
      </c>
      <c r="BI1074" s="34" t="s">
        <v>4881</v>
      </c>
      <c r="BJ1074" s="34" t="s">
        <v>4170</v>
      </c>
      <c r="BR1074" s="34" t="s">
        <v>1044</v>
      </c>
      <c r="BS1074" s="34" t="s">
        <v>1044</v>
      </c>
      <c r="CR1074" s="34" t="s">
        <v>1044</v>
      </c>
      <c r="CS1074" s="34" t="s">
        <v>3300</v>
      </c>
      <c r="CU1074" s="34" t="s">
        <v>8768</v>
      </c>
      <c r="CV1074" s="34" t="s">
        <v>7351</v>
      </c>
      <c r="CW1074" s="34" t="s">
        <v>4226</v>
      </c>
      <c r="CX1074" s="34" t="s">
        <v>4542</v>
      </c>
      <c r="CY1074" s="34" t="s">
        <v>5447</v>
      </c>
      <c r="DA1074" s="34" t="s">
        <v>3302</v>
      </c>
      <c r="DC1074" s="34" t="s">
        <v>5096</v>
      </c>
      <c r="DF1074" s="34" t="s">
        <v>5993</v>
      </c>
    </row>
    <row r="1075" spans="1:110">
      <c r="A1075" s="34" t="s">
        <v>7352</v>
      </c>
      <c r="B1075" s="34" t="s">
        <v>4881</v>
      </c>
      <c r="C1075" s="34">
        <v>25</v>
      </c>
      <c r="D1075" s="34" t="s">
        <v>440</v>
      </c>
      <c r="E1075" s="34" t="s">
        <v>4881</v>
      </c>
      <c r="F1075" s="34" t="s">
        <v>4170</v>
      </c>
      <c r="G1075" s="34" t="s">
        <v>4881</v>
      </c>
      <c r="H1075" s="34" t="s">
        <v>4170</v>
      </c>
      <c r="I1075" s="34" t="s">
        <v>4170</v>
      </c>
      <c r="J1075" s="34" t="s">
        <v>4170</v>
      </c>
      <c r="K1075" s="34" t="s">
        <v>4170</v>
      </c>
      <c r="L1075" s="34" t="s">
        <v>4881</v>
      </c>
      <c r="M1075" s="34" t="s">
        <v>1041</v>
      </c>
      <c r="N1075" s="34" t="s">
        <v>3155</v>
      </c>
      <c r="O1075" s="34" t="s">
        <v>4881</v>
      </c>
      <c r="P1075" s="34" t="s">
        <v>4170</v>
      </c>
      <c r="Q1075" s="34" t="s">
        <v>4170</v>
      </c>
      <c r="R1075" s="34" t="s">
        <v>4170</v>
      </c>
      <c r="S1075" s="34" t="s">
        <v>4170</v>
      </c>
      <c r="T1075" s="34" t="s">
        <v>4170</v>
      </c>
      <c r="U1075" s="34" t="s">
        <v>4170</v>
      </c>
      <c r="V1075" s="34" t="s">
        <v>4170</v>
      </c>
      <c r="W1075" s="34" t="s">
        <v>4170</v>
      </c>
      <c r="X1075" s="34" t="s">
        <v>4170</v>
      </c>
      <c r="Y1075" s="34" t="s">
        <v>4170</v>
      </c>
      <c r="Z1075" s="34" t="s">
        <v>4170</v>
      </c>
      <c r="AB1075" s="34" t="s">
        <v>3187</v>
      </c>
      <c r="AD1075" s="34" t="s">
        <v>3241</v>
      </c>
      <c r="AE1075" s="34" t="s">
        <v>3253</v>
      </c>
      <c r="AG1075" s="34" t="s">
        <v>3309</v>
      </c>
      <c r="AH1075" s="34" t="s">
        <v>1044</v>
      </c>
      <c r="AI1075" s="34" t="s">
        <v>1044</v>
      </c>
      <c r="AJ1075" s="34" t="s">
        <v>1044</v>
      </c>
      <c r="AK1075" s="34" t="s">
        <v>1044</v>
      </c>
      <c r="AM1075" s="34" t="s">
        <v>1044</v>
      </c>
      <c r="AN1075" s="34" t="s">
        <v>3335</v>
      </c>
      <c r="AP1075" s="34" t="s">
        <v>1044</v>
      </c>
      <c r="AY1075" s="34" t="s">
        <v>3487</v>
      </c>
      <c r="BA1075" s="34" t="s">
        <v>1044</v>
      </c>
      <c r="BB1075" s="34" t="s">
        <v>3557</v>
      </c>
      <c r="BC1075" s="34" t="s">
        <v>4170</v>
      </c>
      <c r="BD1075" s="34" t="s">
        <v>4170</v>
      </c>
      <c r="BE1075" s="34" t="s">
        <v>4170</v>
      </c>
      <c r="BF1075" s="34" t="s">
        <v>4170</v>
      </c>
      <c r="BG1075" s="34" t="s">
        <v>4170</v>
      </c>
      <c r="BH1075" s="34" t="s">
        <v>4170</v>
      </c>
      <c r="BI1075" s="34" t="s">
        <v>4881</v>
      </c>
      <c r="BJ1075" s="34" t="s">
        <v>4170</v>
      </c>
      <c r="BR1075" s="34" t="s">
        <v>1044</v>
      </c>
      <c r="BS1075" s="34" t="s">
        <v>1044</v>
      </c>
      <c r="CR1075" s="34" t="s">
        <v>3657</v>
      </c>
      <c r="CU1075" s="34" t="s">
        <v>8769</v>
      </c>
      <c r="CV1075" s="34" t="s">
        <v>7353</v>
      </c>
      <c r="CW1075" s="34" t="s">
        <v>4226</v>
      </c>
      <c r="CX1075" s="34" t="s">
        <v>4539</v>
      </c>
      <c r="CY1075" s="34" t="s">
        <v>5446</v>
      </c>
      <c r="CZ1075" s="34" t="s">
        <v>4560</v>
      </c>
      <c r="DA1075" s="34" t="s">
        <v>4560</v>
      </c>
      <c r="DC1075" s="34" t="s">
        <v>5096</v>
      </c>
      <c r="DD1075" s="34" t="s">
        <v>6186</v>
      </c>
      <c r="DF1075" s="34" t="s">
        <v>5992</v>
      </c>
    </row>
    <row r="1076" spans="1:110">
      <c r="A1076" s="34" t="s">
        <v>7352</v>
      </c>
      <c r="B1076" s="34" t="s">
        <v>4609</v>
      </c>
      <c r="C1076" s="34">
        <v>1</v>
      </c>
      <c r="D1076" s="34" t="s">
        <v>442</v>
      </c>
      <c r="E1076" s="34" t="s">
        <v>4170</v>
      </c>
      <c r="F1076" s="34" t="s">
        <v>4881</v>
      </c>
      <c r="G1076" s="34" t="s">
        <v>4170</v>
      </c>
      <c r="H1076" s="34" t="s">
        <v>4170</v>
      </c>
      <c r="I1076" s="34" t="s">
        <v>4170</v>
      </c>
      <c r="J1076" s="34" t="s">
        <v>4881</v>
      </c>
      <c r="K1076" s="34" t="s">
        <v>4170</v>
      </c>
      <c r="L1076" s="34" t="s">
        <v>4170</v>
      </c>
      <c r="N1076" s="34" t="s">
        <v>3155</v>
      </c>
      <c r="O1076" s="34" t="s">
        <v>4881</v>
      </c>
      <c r="P1076" s="34" t="s">
        <v>4170</v>
      </c>
      <c r="Q1076" s="34" t="s">
        <v>4170</v>
      </c>
      <c r="R1076" s="34" t="s">
        <v>4170</v>
      </c>
      <c r="S1076" s="34" t="s">
        <v>4170</v>
      </c>
      <c r="T1076" s="34" t="s">
        <v>4170</v>
      </c>
      <c r="U1076" s="34" t="s">
        <v>4170</v>
      </c>
      <c r="V1076" s="34" t="s">
        <v>4170</v>
      </c>
      <c r="W1076" s="34" t="s">
        <v>4170</v>
      </c>
      <c r="X1076" s="34" t="s">
        <v>4170</v>
      </c>
      <c r="Y1076" s="34" t="s">
        <v>4170</v>
      </c>
      <c r="Z1076" s="34" t="s">
        <v>4170</v>
      </c>
      <c r="AB1076" s="34" t="s">
        <v>3187</v>
      </c>
      <c r="BR1076" s="34" t="s">
        <v>1044</v>
      </c>
      <c r="BS1076" s="34" t="s">
        <v>1044</v>
      </c>
      <c r="CR1076" s="34" t="s">
        <v>3657</v>
      </c>
      <c r="CU1076" s="34" t="s">
        <v>8770</v>
      </c>
      <c r="CV1076" s="34" t="s">
        <v>7353</v>
      </c>
      <c r="CW1076" s="34" t="s">
        <v>4226</v>
      </c>
      <c r="CX1076" s="34" t="s">
        <v>4608</v>
      </c>
      <c r="CY1076" s="34" t="s">
        <v>5450</v>
      </c>
      <c r="DF1076" s="34" t="s">
        <v>5992</v>
      </c>
    </row>
    <row r="1077" spans="1:110">
      <c r="A1077" s="34" t="s">
        <v>7352</v>
      </c>
      <c r="B1077" s="34" t="s">
        <v>4848</v>
      </c>
      <c r="C1077" s="34">
        <v>58</v>
      </c>
      <c r="D1077" s="34" t="s">
        <v>440</v>
      </c>
      <c r="E1077" s="34" t="s">
        <v>4881</v>
      </c>
      <c r="F1077" s="34" t="s">
        <v>4170</v>
      </c>
      <c r="G1077" s="34" t="s">
        <v>4881</v>
      </c>
      <c r="H1077" s="34" t="s">
        <v>4170</v>
      </c>
      <c r="I1077" s="34" t="s">
        <v>4170</v>
      </c>
      <c r="J1077" s="34" t="s">
        <v>4170</v>
      </c>
      <c r="K1077" s="34" t="s">
        <v>4170</v>
      </c>
      <c r="L1077" s="34" t="s">
        <v>4170</v>
      </c>
      <c r="M1077" s="34" t="s">
        <v>1041</v>
      </c>
      <c r="N1077" s="34" t="s">
        <v>3155</v>
      </c>
      <c r="O1077" s="34" t="s">
        <v>4881</v>
      </c>
      <c r="P1077" s="34" t="s">
        <v>4170</v>
      </c>
      <c r="Q1077" s="34" t="s">
        <v>4170</v>
      </c>
      <c r="R1077" s="34" t="s">
        <v>4170</v>
      </c>
      <c r="S1077" s="34" t="s">
        <v>4170</v>
      </c>
      <c r="T1077" s="34" t="s">
        <v>4170</v>
      </c>
      <c r="U1077" s="34" t="s">
        <v>4170</v>
      </c>
      <c r="V1077" s="34" t="s">
        <v>4170</v>
      </c>
      <c r="W1077" s="34" t="s">
        <v>4170</v>
      </c>
      <c r="X1077" s="34" t="s">
        <v>4170</v>
      </c>
      <c r="Y1077" s="34" t="s">
        <v>4170</v>
      </c>
      <c r="Z1077" s="34" t="s">
        <v>4170</v>
      </c>
      <c r="AB1077" s="34" t="s">
        <v>3187</v>
      </c>
      <c r="AD1077" s="34" t="s">
        <v>3244</v>
      </c>
      <c r="AG1077" s="34" t="s">
        <v>3291</v>
      </c>
      <c r="AH1077" s="34" t="s">
        <v>1041</v>
      </c>
      <c r="AI1077" s="34" t="s">
        <v>1044</v>
      </c>
      <c r="AJ1077" s="34" t="s">
        <v>1044</v>
      </c>
      <c r="AQ1077" s="34" t="s">
        <v>3390</v>
      </c>
      <c r="AS1077" s="34" t="s">
        <v>3409</v>
      </c>
      <c r="AU1077" s="34" t="s">
        <v>3435</v>
      </c>
      <c r="AV1077" s="34" t="s">
        <v>154</v>
      </c>
      <c r="AW1077" s="34" t="s">
        <v>3461</v>
      </c>
      <c r="AX1077" s="34" t="s">
        <v>3476</v>
      </c>
      <c r="AY1077" s="34" t="s">
        <v>3487</v>
      </c>
      <c r="BB1077" s="34" t="s">
        <v>3557</v>
      </c>
      <c r="BC1077" s="34" t="s">
        <v>4170</v>
      </c>
      <c r="BD1077" s="34" t="s">
        <v>4170</v>
      </c>
      <c r="BE1077" s="34" t="s">
        <v>4170</v>
      </c>
      <c r="BF1077" s="34" t="s">
        <v>4170</v>
      </c>
      <c r="BG1077" s="34" t="s">
        <v>4170</v>
      </c>
      <c r="BH1077" s="34" t="s">
        <v>4170</v>
      </c>
      <c r="BI1077" s="34" t="s">
        <v>4881</v>
      </c>
      <c r="BJ1077" s="34" t="s">
        <v>4170</v>
      </c>
      <c r="BR1077" s="34" t="s">
        <v>1041</v>
      </c>
      <c r="BS1077" s="34" t="s">
        <v>1044</v>
      </c>
      <c r="CR1077" s="34" t="s">
        <v>3657</v>
      </c>
      <c r="CU1077" s="34" t="s">
        <v>8771</v>
      </c>
      <c r="CV1077" s="34" t="s">
        <v>7353</v>
      </c>
      <c r="CW1077" s="34" t="s">
        <v>4226</v>
      </c>
      <c r="CX1077" s="34" t="s">
        <v>4542</v>
      </c>
      <c r="CY1077" s="34" t="s">
        <v>5447</v>
      </c>
      <c r="DA1077" s="34" t="s">
        <v>4556</v>
      </c>
      <c r="DC1077" s="34" t="s">
        <v>5096</v>
      </c>
      <c r="DF1077" s="34" t="s">
        <v>5992</v>
      </c>
    </row>
    <row r="1078" spans="1:110">
      <c r="A1078" s="34" t="s">
        <v>7354</v>
      </c>
      <c r="B1078" s="34" t="s">
        <v>4881</v>
      </c>
      <c r="C1078" s="34">
        <v>39</v>
      </c>
      <c r="D1078" s="34" t="s">
        <v>440</v>
      </c>
      <c r="E1078" s="34" t="s">
        <v>4881</v>
      </c>
      <c r="F1078" s="34" t="s">
        <v>4170</v>
      </c>
      <c r="G1078" s="34" t="s">
        <v>4881</v>
      </c>
      <c r="H1078" s="34" t="s">
        <v>4170</v>
      </c>
      <c r="I1078" s="34" t="s">
        <v>4170</v>
      </c>
      <c r="J1078" s="34" t="s">
        <v>4170</v>
      </c>
      <c r="K1078" s="34" t="s">
        <v>4170</v>
      </c>
      <c r="L1078" s="34" t="s">
        <v>4881</v>
      </c>
      <c r="M1078" s="34" t="s">
        <v>1041</v>
      </c>
      <c r="N1078" s="34" t="s">
        <v>3155</v>
      </c>
      <c r="O1078" s="34" t="s">
        <v>4881</v>
      </c>
      <c r="P1078" s="34" t="s">
        <v>4170</v>
      </c>
      <c r="Q1078" s="34" t="s">
        <v>4170</v>
      </c>
      <c r="R1078" s="34" t="s">
        <v>4170</v>
      </c>
      <c r="S1078" s="34" t="s">
        <v>4170</v>
      </c>
      <c r="T1078" s="34" t="s">
        <v>4170</v>
      </c>
      <c r="U1078" s="34" t="s">
        <v>4170</v>
      </c>
      <c r="V1078" s="34" t="s">
        <v>4170</v>
      </c>
      <c r="W1078" s="34" t="s">
        <v>4170</v>
      </c>
      <c r="X1078" s="34" t="s">
        <v>4170</v>
      </c>
      <c r="Y1078" s="34" t="s">
        <v>4170</v>
      </c>
      <c r="Z1078" s="34" t="s">
        <v>4170</v>
      </c>
      <c r="AB1078" s="34" t="s">
        <v>3187</v>
      </c>
      <c r="AD1078" s="34" t="s">
        <v>3244</v>
      </c>
      <c r="AG1078" s="34" t="s">
        <v>3300</v>
      </c>
      <c r="AH1078" s="34" t="s">
        <v>1044</v>
      </c>
      <c r="AI1078" s="34" t="s">
        <v>1044</v>
      </c>
      <c r="AJ1078" s="34" t="s">
        <v>1044</v>
      </c>
      <c r="AK1078" s="34" t="s">
        <v>1044</v>
      </c>
      <c r="AM1078" s="34" t="s">
        <v>1041</v>
      </c>
      <c r="AP1078" s="34" t="s">
        <v>1041</v>
      </c>
      <c r="AY1078" s="34" t="s">
        <v>3502</v>
      </c>
      <c r="BA1078" s="34" t="s">
        <v>1044</v>
      </c>
      <c r="BB1078" s="34" t="s">
        <v>3557</v>
      </c>
      <c r="BC1078" s="34" t="s">
        <v>4170</v>
      </c>
      <c r="BD1078" s="34" t="s">
        <v>4170</v>
      </c>
      <c r="BE1078" s="34" t="s">
        <v>4170</v>
      </c>
      <c r="BF1078" s="34" t="s">
        <v>4170</v>
      </c>
      <c r="BG1078" s="34" t="s">
        <v>4170</v>
      </c>
      <c r="BH1078" s="34" t="s">
        <v>4170</v>
      </c>
      <c r="BI1078" s="34" t="s">
        <v>4881</v>
      </c>
      <c r="BJ1078" s="34" t="s">
        <v>4170</v>
      </c>
      <c r="BR1078" s="34" t="s">
        <v>1044</v>
      </c>
      <c r="BS1078" s="34" t="s">
        <v>1041</v>
      </c>
      <c r="BT1078" s="34" t="s">
        <v>1041</v>
      </c>
      <c r="BW1078" s="34" t="s">
        <v>1041</v>
      </c>
      <c r="CQ1078" s="34" t="s">
        <v>3642</v>
      </c>
      <c r="CR1078" s="34" t="s">
        <v>3657</v>
      </c>
      <c r="CU1078" s="34" t="s">
        <v>8772</v>
      </c>
      <c r="CV1078" s="34" t="s">
        <v>7355</v>
      </c>
      <c r="CW1078" s="34" t="s">
        <v>4226</v>
      </c>
      <c r="CX1078" s="34" t="s">
        <v>4542</v>
      </c>
      <c r="CY1078" s="34" t="s">
        <v>5447</v>
      </c>
      <c r="CZ1078" s="34" t="s">
        <v>3302</v>
      </c>
      <c r="DA1078" s="34" t="s">
        <v>3302</v>
      </c>
      <c r="DC1078" s="34" t="s">
        <v>5096</v>
      </c>
      <c r="DF1078" s="34" t="s">
        <v>5992</v>
      </c>
    </row>
    <row r="1079" spans="1:110">
      <c r="A1079" s="34" t="s">
        <v>7354</v>
      </c>
      <c r="B1079" s="34" t="s">
        <v>4609</v>
      </c>
      <c r="C1079" s="34">
        <v>5</v>
      </c>
      <c r="D1079" s="34" t="s">
        <v>442</v>
      </c>
      <c r="E1079" s="34" t="s">
        <v>4170</v>
      </c>
      <c r="F1079" s="34" t="s">
        <v>4881</v>
      </c>
      <c r="G1079" s="34" t="s">
        <v>4170</v>
      </c>
      <c r="H1079" s="34" t="s">
        <v>4170</v>
      </c>
      <c r="I1079" s="34" t="s">
        <v>4170</v>
      </c>
      <c r="J1079" s="34" t="s">
        <v>4881</v>
      </c>
      <c r="K1079" s="34" t="s">
        <v>4170</v>
      </c>
      <c r="L1079" s="34" t="s">
        <v>4170</v>
      </c>
      <c r="N1079" s="34" t="s">
        <v>3155</v>
      </c>
      <c r="O1079" s="34" t="s">
        <v>4881</v>
      </c>
      <c r="P1079" s="34" t="s">
        <v>4170</v>
      </c>
      <c r="Q1079" s="34" t="s">
        <v>4170</v>
      </c>
      <c r="R1079" s="34" t="s">
        <v>4170</v>
      </c>
      <c r="S1079" s="34" t="s">
        <v>4170</v>
      </c>
      <c r="T1079" s="34" t="s">
        <v>4170</v>
      </c>
      <c r="U1079" s="34" t="s">
        <v>4170</v>
      </c>
      <c r="V1079" s="34" t="s">
        <v>4170</v>
      </c>
      <c r="W1079" s="34" t="s">
        <v>4170</v>
      </c>
      <c r="X1079" s="34" t="s">
        <v>4170</v>
      </c>
      <c r="Y1079" s="34" t="s">
        <v>4170</v>
      </c>
      <c r="Z1079" s="34" t="s">
        <v>4170</v>
      </c>
      <c r="AB1079" s="34" t="s">
        <v>3187</v>
      </c>
      <c r="AE1079" s="34" t="s">
        <v>3256</v>
      </c>
      <c r="BB1079" s="34" t="s">
        <v>3557</v>
      </c>
      <c r="BC1079" s="34" t="s">
        <v>4170</v>
      </c>
      <c r="BD1079" s="34" t="s">
        <v>4170</v>
      </c>
      <c r="BE1079" s="34" t="s">
        <v>4170</v>
      </c>
      <c r="BF1079" s="34" t="s">
        <v>4170</v>
      </c>
      <c r="BG1079" s="34" t="s">
        <v>4170</v>
      </c>
      <c r="BH1079" s="34" t="s">
        <v>4170</v>
      </c>
      <c r="BI1079" s="34" t="s">
        <v>4881</v>
      </c>
      <c r="BJ1079" s="34" t="s">
        <v>4170</v>
      </c>
      <c r="BR1079" s="34" t="s">
        <v>1041</v>
      </c>
      <c r="BS1079" s="34" t="s">
        <v>1041</v>
      </c>
      <c r="BT1079" s="34" t="s">
        <v>1041</v>
      </c>
      <c r="BW1079" s="34" t="s">
        <v>1041</v>
      </c>
      <c r="CQ1079" s="34" t="s">
        <v>3642</v>
      </c>
      <c r="CR1079" s="34" t="s">
        <v>3657</v>
      </c>
      <c r="CU1079" s="34" t="s">
        <v>8773</v>
      </c>
      <c r="CV1079" s="34" t="s">
        <v>7355</v>
      </c>
      <c r="CW1079" s="34" t="s">
        <v>4226</v>
      </c>
      <c r="CX1079" s="34" t="s">
        <v>4608</v>
      </c>
      <c r="CY1079" s="34" t="s">
        <v>5450</v>
      </c>
      <c r="DC1079" s="34" t="s">
        <v>5096</v>
      </c>
      <c r="DE1079" s="34" t="s">
        <v>4649</v>
      </c>
      <c r="DF1079" s="34" t="s">
        <v>5992</v>
      </c>
    </row>
    <row r="1080" spans="1:110">
      <c r="A1080" s="34" t="s">
        <v>7354</v>
      </c>
      <c r="B1080" s="34" t="s">
        <v>4848</v>
      </c>
      <c r="C1080" s="34">
        <v>10</v>
      </c>
      <c r="D1080" s="34" t="s">
        <v>442</v>
      </c>
      <c r="E1080" s="34" t="s">
        <v>4170</v>
      </c>
      <c r="F1080" s="34" t="s">
        <v>4881</v>
      </c>
      <c r="G1080" s="34" t="s">
        <v>4170</v>
      </c>
      <c r="H1080" s="34" t="s">
        <v>4170</v>
      </c>
      <c r="I1080" s="34" t="s">
        <v>4170</v>
      </c>
      <c r="J1080" s="34" t="s">
        <v>4881</v>
      </c>
      <c r="K1080" s="34" t="s">
        <v>4170</v>
      </c>
      <c r="L1080" s="34" t="s">
        <v>4170</v>
      </c>
      <c r="N1080" s="34" t="s">
        <v>3155</v>
      </c>
      <c r="O1080" s="34" t="s">
        <v>4881</v>
      </c>
      <c r="P1080" s="34" t="s">
        <v>4170</v>
      </c>
      <c r="Q1080" s="34" t="s">
        <v>4170</v>
      </c>
      <c r="R1080" s="34" t="s">
        <v>4170</v>
      </c>
      <c r="S1080" s="34" t="s">
        <v>4170</v>
      </c>
      <c r="T1080" s="34" t="s">
        <v>4170</v>
      </c>
      <c r="U1080" s="34" t="s">
        <v>4170</v>
      </c>
      <c r="V1080" s="34" t="s">
        <v>4170</v>
      </c>
      <c r="W1080" s="34" t="s">
        <v>4170</v>
      </c>
      <c r="X1080" s="34" t="s">
        <v>4170</v>
      </c>
      <c r="Y1080" s="34" t="s">
        <v>4170</v>
      </c>
      <c r="Z1080" s="34" t="s">
        <v>4170</v>
      </c>
      <c r="AB1080" s="34" t="s">
        <v>3187</v>
      </c>
      <c r="AE1080" s="34" t="s">
        <v>3262</v>
      </c>
      <c r="BB1080" s="34" t="s">
        <v>3557</v>
      </c>
      <c r="BC1080" s="34" t="s">
        <v>4170</v>
      </c>
      <c r="BD1080" s="34" t="s">
        <v>4170</v>
      </c>
      <c r="BE1080" s="34" t="s">
        <v>4170</v>
      </c>
      <c r="BF1080" s="34" t="s">
        <v>4170</v>
      </c>
      <c r="BG1080" s="34" t="s">
        <v>4170</v>
      </c>
      <c r="BH1080" s="34" t="s">
        <v>4170</v>
      </c>
      <c r="BI1080" s="34" t="s">
        <v>4881</v>
      </c>
      <c r="BJ1080" s="34" t="s">
        <v>4170</v>
      </c>
      <c r="BR1080" s="34" t="s">
        <v>1044</v>
      </c>
      <c r="BS1080" s="34" t="s">
        <v>1044</v>
      </c>
      <c r="CR1080" s="34" t="s">
        <v>3657</v>
      </c>
      <c r="CU1080" s="34" t="s">
        <v>8774</v>
      </c>
      <c r="CV1080" s="34" t="s">
        <v>7355</v>
      </c>
      <c r="CW1080" s="34" t="s">
        <v>4226</v>
      </c>
      <c r="CX1080" s="34" t="s">
        <v>4619</v>
      </c>
      <c r="CY1080" s="34" t="s">
        <v>5454</v>
      </c>
      <c r="DC1080" s="34" t="s">
        <v>5096</v>
      </c>
      <c r="DE1080" s="34" t="s">
        <v>4649</v>
      </c>
      <c r="DF1080" s="34" t="s">
        <v>5992</v>
      </c>
    </row>
    <row r="1081" spans="1:110">
      <c r="A1081" s="34" t="s">
        <v>7356</v>
      </c>
      <c r="B1081" s="34" t="s">
        <v>4881</v>
      </c>
      <c r="C1081" s="34">
        <v>73</v>
      </c>
      <c r="D1081" s="34" t="s">
        <v>442</v>
      </c>
      <c r="E1081" s="34" t="s">
        <v>4170</v>
      </c>
      <c r="F1081" s="34" t="s">
        <v>4881</v>
      </c>
      <c r="G1081" s="34" t="s">
        <v>4170</v>
      </c>
      <c r="H1081" s="34" t="s">
        <v>4881</v>
      </c>
      <c r="I1081" s="34" t="s">
        <v>4170</v>
      </c>
      <c r="J1081" s="34" t="s">
        <v>4170</v>
      </c>
      <c r="K1081" s="34" t="s">
        <v>4170</v>
      </c>
      <c r="L1081" s="34" t="s">
        <v>4170</v>
      </c>
      <c r="M1081" s="34" t="s">
        <v>1041</v>
      </c>
      <c r="N1081" s="34" t="s">
        <v>3155</v>
      </c>
      <c r="O1081" s="34" t="s">
        <v>4881</v>
      </c>
      <c r="P1081" s="34" t="s">
        <v>4170</v>
      </c>
      <c r="Q1081" s="34" t="s">
        <v>4170</v>
      </c>
      <c r="R1081" s="34" t="s">
        <v>4170</v>
      </c>
      <c r="S1081" s="34" t="s">
        <v>4170</v>
      </c>
      <c r="T1081" s="34" t="s">
        <v>4170</v>
      </c>
      <c r="U1081" s="34" t="s">
        <v>4170</v>
      </c>
      <c r="V1081" s="34" t="s">
        <v>4170</v>
      </c>
      <c r="W1081" s="34" t="s">
        <v>4170</v>
      </c>
      <c r="X1081" s="34" t="s">
        <v>4170</v>
      </c>
      <c r="Y1081" s="34" t="s">
        <v>4170</v>
      </c>
      <c r="Z1081" s="34" t="s">
        <v>4170</v>
      </c>
      <c r="AB1081" s="34" t="s">
        <v>3187</v>
      </c>
      <c r="AD1081" s="34" t="s">
        <v>3229</v>
      </c>
      <c r="AG1081" s="34" t="s">
        <v>3312</v>
      </c>
      <c r="AH1081" s="34" t="s">
        <v>1044</v>
      </c>
      <c r="AI1081" s="34" t="s">
        <v>1044</v>
      </c>
      <c r="AJ1081" s="34" t="s">
        <v>1044</v>
      </c>
      <c r="AK1081" s="34" t="s">
        <v>1044</v>
      </c>
      <c r="AM1081" s="34" t="s">
        <v>1044</v>
      </c>
      <c r="AN1081" s="34" t="s">
        <v>3312</v>
      </c>
      <c r="AP1081" s="34" t="s">
        <v>1044</v>
      </c>
      <c r="AY1081" s="34" t="s">
        <v>3487</v>
      </c>
      <c r="BA1081" s="34" t="s">
        <v>1044</v>
      </c>
      <c r="BB1081" s="34" t="s">
        <v>3557</v>
      </c>
      <c r="BC1081" s="34" t="s">
        <v>4170</v>
      </c>
      <c r="BD1081" s="34" t="s">
        <v>4170</v>
      </c>
      <c r="BE1081" s="34" t="s">
        <v>4170</v>
      </c>
      <c r="BF1081" s="34" t="s">
        <v>4170</v>
      </c>
      <c r="BG1081" s="34" t="s">
        <v>4170</v>
      </c>
      <c r="BH1081" s="34" t="s">
        <v>4170</v>
      </c>
      <c r="BI1081" s="34" t="s">
        <v>4881</v>
      </c>
      <c r="BJ1081" s="34" t="s">
        <v>4170</v>
      </c>
      <c r="BR1081" s="34" t="s">
        <v>1044</v>
      </c>
      <c r="BS1081" s="34" t="s">
        <v>1044</v>
      </c>
      <c r="CR1081" s="34" t="s">
        <v>3657</v>
      </c>
      <c r="CU1081" s="34" t="s">
        <v>8775</v>
      </c>
      <c r="CV1081" s="34" t="s">
        <v>7357</v>
      </c>
      <c r="CW1081" s="34" t="s">
        <v>4226</v>
      </c>
      <c r="CX1081" s="34" t="s">
        <v>4546</v>
      </c>
      <c r="CY1081" s="34" t="s">
        <v>5455</v>
      </c>
      <c r="CZ1081" s="34" t="s">
        <v>4560</v>
      </c>
      <c r="DA1081" s="34" t="s">
        <v>4560</v>
      </c>
      <c r="DC1081" s="34" t="s">
        <v>5096</v>
      </c>
      <c r="DF1081" s="34" t="s">
        <v>5992</v>
      </c>
    </row>
    <row r="1082" spans="1:110">
      <c r="A1082" s="34" t="s">
        <v>7358</v>
      </c>
      <c r="B1082" s="34" t="s">
        <v>4881</v>
      </c>
      <c r="C1082" s="34">
        <v>29</v>
      </c>
      <c r="D1082" s="34" t="s">
        <v>440</v>
      </c>
      <c r="E1082" s="34" t="s">
        <v>4881</v>
      </c>
      <c r="F1082" s="34" t="s">
        <v>4170</v>
      </c>
      <c r="G1082" s="34" t="s">
        <v>4881</v>
      </c>
      <c r="H1082" s="34" t="s">
        <v>4170</v>
      </c>
      <c r="I1082" s="34" t="s">
        <v>4170</v>
      </c>
      <c r="J1082" s="34" t="s">
        <v>4170</v>
      </c>
      <c r="K1082" s="34" t="s">
        <v>4170</v>
      </c>
      <c r="L1082" s="34" t="s">
        <v>4881</v>
      </c>
      <c r="M1082" s="34" t="s">
        <v>1041</v>
      </c>
      <c r="N1082" s="34" t="s">
        <v>3155</v>
      </c>
      <c r="O1082" s="34" t="s">
        <v>4881</v>
      </c>
      <c r="P1082" s="34" t="s">
        <v>4170</v>
      </c>
      <c r="Q1082" s="34" t="s">
        <v>4170</v>
      </c>
      <c r="R1082" s="34" t="s">
        <v>4170</v>
      </c>
      <c r="S1082" s="34" t="s">
        <v>4170</v>
      </c>
      <c r="T1082" s="34" t="s">
        <v>4170</v>
      </c>
      <c r="U1082" s="34" t="s">
        <v>4170</v>
      </c>
      <c r="V1082" s="34" t="s">
        <v>4170</v>
      </c>
      <c r="W1082" s="34" t="s">
        <v>4170</v>
      </c>
      <c r="X1082" s="34" t="s">
        <v>4170</v>
      </c>
      <c r="Y1082" s="34" t="s">
        <v>4170</v>
      </c>
      <c r="Z1082" s="34" t="s">
        <v>4170</v>
      </c>
      <c r="AB1082" s="34" t="s">
        <v>3187</v>
      </c>
      <c r="AD1082" s="34" t="s">
        <v>3244</v>
      </c>
      <c r="AE1082" s="34" t="s">
        <v>3253</v>
      </c>
      <c r="AG1082" s="34" t="s">
        <v>3309</v>
      </c>
      <c r="AH1082" s="34" t="s">
        <v>1044</v>
      </c>
      <c r="AI1082" s="34" t="s">
        <v>1044</v>
      </c>
      <c r="AJ1082" s="34" t="s">
        <v>1044</v>
      </c>
      <c r="AK1082" s="34" t="s">
        <v>1044</v>
      </c>
      <c r="AM1082" s="34" t="s">
        <v>1044</v>
      </c>
      <c r="AN1082" s="34" t="s">
        <v>3335</v>
      </c>
      <c r="AP1082" s="34" t="s">
        <v>1044</v>
      </c>
      <c r="AY1082" s="34" t="s">
        <v>3529</v>
      </c>
      <c r="BA1082" s="34" t="s">
        <v>1044</v>
      </c>
      <c r="BB1082" s="34" t="s">
        <v>3557</v>
      </c>
      <c r="BC1082" s="34" t="s">
        <v>4170</v>
      </c>
      <c r="BD1082" s="34" t="s">
        <v>4170</v>
      </c>
      <c r="BE1082" s="34" t="s">
        <v>4170</v>
      </c>
      <c r="BF1082" s="34" t="s">
        <v>4170</v>
      </c>
      <c r="BG1082" s="34" t="s">
        <v>4170</v>
      </c>
      <c r="BH1082" s="34" t="s">
        <v>4170</v>
      </c>
      <c r="BI1082" s="34" t="s">
        <v>4881</v>
      </c>
      <c r="BJ1082" s="34" t="s">
        <v>4170</v>
      </c>
      <c r="BR1082" s="34" t="s">
        <v>1041</v>
      </c>
      <c r="BS1082" s="34" t="s">
        <v>1044</v>
      </c>
      <c r="CR1082" s="34" t="s">
        <v>3657</v>
      </c>
      <c r="CU1082" s="34" t="s">
        <v>8776</v>
      </c>
      <c r="CV1082" s="34" t="s">
        <v>7359</v>
      </c>
      <c r="CW1082" s="34" t="s">
        <v>4226</v>
      </c>
      <c r="CX1082" s="34" t="s">
        <v>4539</v>
      </c>
      <c r="CY1082" s="34" t="s">
        <v>5446</v>
      </c>
      <c r="CZ1082" s="34" t="s">
        <v>4560</v>
      </c>
      <c r="DA1082" s="34" t="s">
        <v>4560</v>
      </c>
      <c r="DC1082" s="34" t="s">
        <v>5096</v>
      </c>
      <c r="DD1082" s="34" t="s">
        <v>6186</v>
      </c>
      <c r="DF1082" s="34" t="s">
        <v>5992</v>
      </c>
    </row>
    <row r="1083" spans="1:110">
      <c r="A1083" s="34" t="s">
        <v>7358</v>
      </c>
      <c r="B1083" s="34" t="s">
        <v>4609</v>
      </c>
      <c r="C1083" s="34">
        <v>3</v>
      </c>
      <c r="D1083" s="34" t="s">
        <v>442</v>
      </c>
      <c r="E1083" s="34" t="s">
        <v>4170</v>
      </c>
      <c r="F1083" s="34" t="s">
        <v>4881</v>
      </c>
      <c r="G1083" s="34" t="s">
        <v>4170</v>
      </c>
      <c r="H1083" s="34" t="s">
        <v>4170</v>
      </c>
      <c r="I1083" s="34" t="s">
        <v>4170</v>
      </c>
      <c r="J1083" s="34" t="s">
        <v>4881</v>
      </c>
      <c r="K1083" s="34" t="s">
        <v>4170</v>
      </c>
      <c r="L1083" s="34" t="s">
        <v>4170</v>
      </c>
      <c r="N1083" s="34" t="s">
        <v>3155</v>
      </c>
      <c r="O1083" s="34" t="s">
        <v>4881</v>
      </c>
      <c r="P1083" s="34" t="s">
        <v>4170</v>
      </c>
      <c r="Q1083" s="34" t="s">
        <v>4170</v>
      </c>
      <c r="R1083" s="34" t="s">
        <v>4170</v>
      </c>
      <c r="S1083" s="34" t="s">
        <v>4170</v>
      </c>
      <c r="T1083" s="34" t="s">
        <v>4170</v>
      </c>
      <c r="U1083" s="34" t="s">
        <v>4170</v>
      </c>
      <c r="V1083" s="34" t="s">
        <v>4170</v>
      </c>
      <c r="W1083" s="34" t="s">
        <v>4170</v>
      </c>
      <c r="X1083" s="34" t="s">
        <v>4170</v>
      </c>
      <c r="Y1083" s="34" t="s">
        <v>4170</v>
      </c>
      <c r="Z1083" s="34" t="s">
        <v>4170</v>
      </c>
      <c r="AB1083" s="34" t="s">
        <v>3187</v>
      </c>
      <c r="AE1083" s="34" t="s">
        <v>3253</v>
      </c>
      <c r="BR1083" s="34" t="s">
        <v>1044</v>
      </c>
      <c r="BS1083" s="34" t="s">
        <v>1044</v>
      </c>
      <c r="CR1083" s="34" t="s">
        <v>3657</v>
      </c>
      <c r="CU1083" s="34" t="s">
        <v>8777</v>
      </c>
      <c r="CV1083" s="34" t="s">
        <v>7359</v>
      </c>
      <c r="CW1083" s="34" t="s">
        <v>4226</v>
      </c>
      <c r="CX1083" s="34" t="s">
        <v>4608</v>
      </c>
      <c r="CY1083" s="34" t="s">
        <v>5450</v>
      </c>
      <c r="DE1083" s="34" t="s">
        <v>4650</v>
      </c>
      <c r="DF1083" s="34" t="s">
        <v>5992</v>
      </c>
    </row>
    <row r="1084" spans="1:110">
      <c r="A1084" s="34" t="s">
        <v>7358</v>
      </c>
      <c r="B1084" s="34" t="s">
        <v>4848</v>
      </c>
      <c r="C1084" s="34">
        <v>29</v>
      </c>
      <c r="D1084" s="34" t="s">
        <v>442</v>
      </c>
      <c r="E1084" s="34" t="s">
        <v>4170</v>
      </c>
      <c r="F1084" s="34" t="s">
        <v>4881</v>
      </c>
      <c r="G1084" s="34" t="s">
        <v>4170</v>
      </c>
      <c r="H1084" s="34" t="s">
        <v>4881</v>
      </c>
      <c r="I1084" s="34" t="s">
        <v>4170</v>
      </c>
      <c r="J1084" s="34" t="s">
        <v>4170</v>
      </c>
      <c r="K1084" s="34" t="s">
        <v>4170</v>
      </c>
      <c r="L1084" s="34" t="s">
        <v>4170</v>
      </c>
      <c r="M1084" s="34" t="s">
        <v>1041</v>
      </c>
      <c r="N1084" s="34" t="s">
        <v>3155</v>
      </c>
      <c r="O1084" s="34" t="s">
        <v>4881</v>
      </c>
      <c r="P1084" s="34" t="s">
        <v>4170</v>
      </c>
      <c r="Q1084" s="34" t="s">
        <v>4170</v>
      </c>
      <c r="R1084" s="34" t="s">
        <v>4170</v>
      </c>
      <c r="S1084" s="34" t="s">
        <v>4170</v>
      </c>
      <c r="T1084" s="34" t="s">
        <v>4170</v>
      </c>
      <c r="U1084" s="34" t="s">
        <v>4170</v>
      </c>
      <c r="V1084" s="34" t="s">
        <v>4170</v>
      </c>
      <c r="W1084" s="34" t="s">
        <v>4170</v>
      </c>
      <c r="X1084" s="34" t="s">
        <v>4170</v>
      </c>
      <c r="Y1084" s="34" t="s">
        <v>4170</v>
      </c>
      <c r="Z1084" s="34" t="s">
        <v>4170</v>
      </c>
      <c r="AB1084" s="34" t="s">
        <v>3187</v>
      </c>
      <c r="AD1084" s="34" t="s">
        <v>3244</v>
      </c>
      <c r="AE1084" s="34" t="s">
        <v>3253</v>
      </c>
      <c r="AG1084" s="34" t="s">
        <v>3291</v>
      </c>
      <c r="AH1084" s="34" t="s">
        <v>1041</v>
      </c>
      <c r="AI1084" s="34" t="s">
        <v>1044</v>
      </c>
      <c r="AJ1084" s="34" t="s">
        <v>1044</v>
      </c>
      <c r="AQ1084" s="34" t="s">
        <v>3375</v>
      </c>
      <c r="AS1084" s="34" t="s">
        <v>3415</v>
      </c>
      <c r="AU1084" s="34" t="s">
        <v>3435</v>
      </c>
      <c r="AV1084" s="34" t="s">
        <v>154</v>
      </c>
      <c r="AW1084" s="34" t="s">
        <v>3452</v>
      </c>
      <c r="AX1084" s="34" t="s">
        <v>3473</v>
      </c>
      <c r="AY1084" s="34" t="s">
        <v>3487</v>
      </c>
      <c r="BB1084" s="34" t="s">
        <v>3557</v>
      </c>
      <c r="BC1084" s="34" t="s">
        <v>4170</v>
      </c>
      <c r="BD1084" s="34" t="s">
        <v>4170</v>
      </c>
      <c r="BE1084" s="34" t="s">
        <v>4170</v>
      </c>
      <c r="BF1084" s="34" t="s">
        <v>4170</v>
      </c>
      <c r="BG1084" s="34" t="s">
        <v>4170</v>
      </c>
      <c r="BH1084" s="34" t="s">
        <v>4170</v>
      </c>
      <c r="BI1084" s="34" t="s">
        <v>4881</v>
      </c>
      <c r="BJ1084" s="34" t="s">
        <v>4170</v>
      </c>
      <c r="BR1084" s="34" t="s">
        <v>1044</v>
      </c>
      <c r="BS1084" s="34" t="s">
        <v>1044</v>
      </c>
      <c r="CR1084" s="34" t="s">
        <v>3654</v>
      </c>
      <c r="CU1084" s="34" t="s">
        <v>8778</v>
      </c>
      <c r="CV1084" s="34" t="s">
        <v>7359</v>
      </c>
      <c r="CW1084" s="34" t="s">
        <v>4226</v>
      </c>
      <c r="CX1084" s="34" t="s">
        <v>4539</v>
      </c>
      <c r="CY1084" s="34" t="s">
        <v>5452</v>
      </c>
      <c r="DA1084" s="34" t="s">
        <v>4556</v>
      </c>
      <c r="DC1084" s="34" t="s">
        <v>5096</v>
      </c>
      <c r="DD1084" s="34" t="s">
        <v>6185</v>
      </c>
      <c r="DF1084" s="34" t="s">
        <v>5992</v>
      </c>
    </row>
    <row r="1085" spans="1:110">
      <c r="A1085" s="34" t="s">
        <v>7360</v>
      </c>
      <c r="B1085" s="34" t="s">
        <v>4881</v>
      </c>
      <c r="C1085" s="34">
        <v>42</v>
      </c>
      <c r="D1085" s="34" t="s">
        <v>442</v>
      </c>
      <c r="E1085" s="34" t="s">
        <v>4170</v>
      </c>
      <c r="F1085" s="34" t="s">
        <v>4881</v>
      </c>
      <c r="G1085" s="34" t="s">
        <v>4170</v>
      </c>
      <c r="H1085" s="34" t="s">
        <v>4881</v>
      </c>
      <c r="I1085" s="34" t="s">
        <v>4170</v>
      </c>
      <c r="J1085" s="34" t="s">
        <v>4170</v>
      </c>
      <c r="K1085" s="34" t="s">
        <v>4170</v>
      </c>
      <c r="L1085" s="34" t="s">
        <v>4170</v>
      </c>
      <c r="M1085" s="34" t="s">
        <v>1041</v>
      </c>
      <c r="N1085" s="34" t="s">
        <v>3155</v>
      </c>
      <c r="O1085" s="34" t="s">
        <v>4881</v>
      </c>
      <c r="P1085" s="34" t="s">
        <v>4170</v>
      </c>
      <c r="Q1085" s="34" t="s">
        <v>4170</v>
      </c>
      <c r="R1085" s="34" t="s">
        <v>4170</v>
      </c>
      <c r="S1085" s="34" t="s">
        <v>4170</v>
      </c>
      <c r="T1085" s="34" t="s">
        <v>4170</v>
      </c>
      <c r="U1085" s="34" t="s">
        <v>4170</v>
      </c>
      <c r="V1085" s="34" t="s">
        <v>4170</v>
      </c>
      <c r="W1085" s="34" t="s">
        <v>4170</v>
      </c>
      <c r="X1085" s="34" t="s">
        <v>4170</v>
      </c>
      <c r="Y1085" s="34" t="s">
        <v>4170</v>
      </c>
      <c r="Z1085" s="34" t="s">
        <v>4170</v>
      </c>
      <c r="AB1085" s="34" t="s">
        <v>3187</v>
      </c>
      <c r="AD1085" s="34" t="s">
        <v>3244</v>
      </c>
      <c r="AG1085" s="34" t="s">
        <v>3309</v>
      </c>
      <c r="AH1085" s="34" t="s">
        <v>1044</v>
      </c>
      <c r="AI1085" s="34" t="s">
        <v>1044</v>
      </c>
      <c r="AJ1085" s="34" t="s">
        <v>1044</v>
      </c>
      <c r="AK1085" s="34" t="s">
        <v>1044</v>
      </c>
      <c r="AM1085" s="34" t="s">
        <v>1044</v>
      </c>
      <c r="AN1085" s="34" t="s">
        <v>3335</v>
      </c>
      <c r="AP1085" s="34" t="s">
        <v>1044</v>
      </c>
      <c r="AY1085" s="34" t="s">
        <v>3487</v>
      </c>
      <c r="BA1085" s="34" t="s">
        <v>1044</v>
      </c>
      <c r="BB1085" s="34" t="s">
        <v>3557</v>
      </c>
      <c r="BC1085" s="34" t="s">
        <v>4170</v>
      </c>
      <c r="BD1085" s="34" t="s">
        <v>4170</v>
      </c>
      <c r="BE1085" s="34" t="s">
        <v>4170</v>
      </c>
      <c r="BF1085" s="34" t="s">
        <v>4170</v>
      </c>
      <c r="BG1085" s="34" t="s">
        <v>4170</v>
      </c>
      <c r="BH1085" s="34" t="s">
        <v>4170</v>
      </c>
      <c r="BI1085" s="34" t="s">
        <v>4881</v>
      </c>
      <c r="BJ1085" s="34" t="s">
        <v>4170</v>
      </c>
      <c r="BR1085" s="34" t="s">
        <v>1041</v>
      </c>
      <c r="BS1085" s="34" t="s">
        <v>1044</v>
      </c>
      <c r="CR1085" s="34" t="s">
        <v>3657</v>
      </c>
      <c r="CU1085" s="34" t="s">
        <v>8779</v>
      </c>
      <c r="CV1085" s="34" t="s">
        <v>7361</v>
      </c>
      <c r="CW1085" s="34" t="s">
        <v>4226</v>
      </c>
      <c r="CX1085" s="34" t="s">
        <v>4542</v>
      </c>
      <c r="CY1085" s="34" t="s">
        <v>5453</v>
      </c>
      <c r="CZ1085" s="34" t="s">
        <v>4560</v>
      </c>
      <c r="DA1085" s="34" t="s">
        <v>4560</v>
      </c>
      <c r="DC1085" s="34" t="s">
        <v>5096</v>
      </c>
      <c r="DF1085" s="34" t="s">
        <v>5993</v>
      </c>
    </row>
    <row r="1086" spans="1:110">
      <c r="A1086" s="34" t="s">
        <v>7360</v>
      </c>
      <c r="B1086" s="34" t="s">
        <v>4609</v>
      </c>
      <c r="C1086" s="34">
        <v>70</v>
      </c>
      <c r="D1086" s="34" t="s">
        <v>440</v>
      </c>
      <c r="E1086" s="34" t="s">
        <v>4881</v>
      </c>
      <c r="F1086" s="34" t="s">
        <v>4170</v>
      </c>
      <c r="G1086" s="34" t="s">
        <v>4881</v>
      </c>
      <c r="H1086" s="34" t="s">
        <v>4170</v>
      </c>
      <c r="I1086" s="34" t="s">
        <v>4170</v>
      </c>
      <c r="J1086" s="34" t="s">
        <v>4170</v>
      </c>
      <c r="K1086" s="34" t="s">
        <v>4170</v>
      </c>
      <c r="L1086" s="34" t="s">
        <v>4170</v>
      </c>
      <c r="M1086" s="34" t="s">
        <v>1041</v>
      </c>
      <c r="N1086" s="34" t="s">
        <v>3155</v>
      </c>
      <c r="O1086" s="34" t="s">
        <v>4881</v>
      </c>
      <c r="P1086" s="34" t="s">
        <v>4170</v>
      </c>
      <c r="Q1086" s="34" t="s">
        <v>4170</v>
      </c>
      <c r="R1086" s="34" t="s">
        <v>4170</v>
      </c>
      <c r="S1086" s="34" t="s">
        <v>4170</v>
      </c>
      <c r="T1086" s="34" t="s">
        <v>4170</v>
      </c>
      <c r="U1086" s="34" t="s">
        <v>4170</v>
      </c>
      <c r="V1086" s="34" t="s">
        <v>4170</v>
      </c>
      <c r="W1086" s="34" t="s">
        <v>4170</v>
      </c>
      <c r="X1086" s="34" t="s">
        <v>4170</v>
      </c>
      <c r="Y1086" s="34" t="s">
        <v>4170</v>
      </c>
      <c r="Z1086" s="34" t="s">
        <v>4170</v>
      </c>
      <c r="AB1086" s="34" t="s">
        <v>3187</v>
      </c>
      <c r="AD1086" s="34" t="s">
        <v>3244</v>
      </c>
      <c r="AG1086" s="34" t="s">
        <v>3315</v>
      </c>
      <c r="AH1086" s="34" t="s">
        <v>1044</v>
      </c>
      <c r="AI1086" s="34" t="s">
        <v>1044</v>
      </c>
      <c r="AJ1086" s="34" t="s">
        <v>1044</v>
      </c>
      <c r="AK1086" s="34" t="s">
        <v>1044</v>
      </c>
      <c r="AM1086" s="34" t="s">
        <v>1044</v>
      </c>
      <c r="AN1086" s="34" t="s">
        <v>3338</v>
      </c>
      <c r="AP1086" s="34" t="s">
        <v>1044</v>
      </c>
      <c r="AY1086" s="34" t="s">
        <v>3487</v>
      </c>
      <c r="BA1086" s="34" t="s">
        <v>1044</v>
      </c>
      <c r="BB1086" s="34" t="s">
        <v>7949</v>
      </c>
      <c r="BC1086" s="34" t="s">
        <v>4881</v>
      </c>
      <c r="BD1086" s="34" t="s">
        <v>4170</v>
      </c>
      <c r="BE1086" s="34" t="s">
        <v>4881</v>
      </c>
      <c r="BF1086" s="34" t="s">
        <v>4170</v>
      </c>
      <c r="BG1086" s="34" t="s">
        <v>4881</v>
      </c>
      <c r="BH1086" s="34" t="s">
        <v>4170</v>
      </c>
      <c r="BI1086" s="34" t="s">
        <v>4170</v>
      </c>
      <c r="BJ1086" s="34" t="s">
        <v>4170</v>
      </c>
      <c r="BK1086" s="34" t="s">
        <v>3561</v>
      </c>
      <c r="BM1086" s="34" t="s">
        <v>3567</v>
      </c>
      <c r="BO1086" s="34" t="s">
        <v>3564</v>
      </c>
      <c r="BQ1086" s="34" t="s">
        <v>3571</v>
      </c>
      <c r="BR1086" s="34" t="s">
        <v>1041</v>
      </c>
      <c r="BS1086" s="34" t="s">
        <v>1041</v>
      </c>
      <c r="BT1086" s="34" t="s">
        <v>1041</v>
      </c>
      <c r="BW1086" s="34" t="s">
        <v>1041</v>
      </c>
      <c r="CQ1086" s="34" t="s">
        <v>3642</v>
      </c>
      <c r="CR1086" s="34" t="s">
        <v>3657</v>
      </c>
      <c r="CU1086" s="34" t="s">
        <v>8780</v>
      </c>
      <c r="CV1086" s="34" t="s">
        <v>7361</v>
      </c>
      <c r="CW1086" s="34" t="s">
        <v>4226</v>
      </c>
      <c r="CX1086" s="34" t="s">
        <v>4546</v>
      </c>
      <c r="CY1086" s="34" t="s">
        <v>5449</v>
      </c>
      <c r="DA1086" s="34" t="s">
        <v>4560</v>
      </c>
      <c r="DB1086" s="34" t="s">
        <v>1043</v>
      </c>
      <c r="DC1086" s="34" t="s">
        <v>5094</v>
      </c>
      <c r="DF1086" s="34" t="s">
        <v>5993</v>
      </c>
    </row>
    <row r="1087" spans="1:110">
      <c r="A1087" s="34" t="s">
        <v>7362</v>
      </c>
      <c r="B1087" s="34" t="s">
        <v>4881</v>
      </c>
      <c r="C1087" s="34">
        <v>30</v>
      </c>
      <c r="D1087" s="34" t="s">
        <v>442</v>
      </c>
      <c r="E1087" s="34" t="s">
        <v>4170</v>
      </c>
      <c r="F1087" s="34" t="s">
        <v>4881</v>
      </c>
      <c r="G1087" s="34" t="s">
        <v>4170</v>
      </c>
      <c r="H1087" s="34" t="s">
        <v>4881</v>
      </c>
      <c r="I1087" s="34" t="s">
        <v>4170</v>
      </c>
      <c r="J1087" s="34" t="s">
        <v>4170</v>
      </c>
      <c r="K1087" s="34" t="s">
        <v>4170</v>
      </c>
      <c r="L1087" s="34" t="s">
        <v>4170</v>
      </c>
      <c r="M1087" s="34" t="s">
        <v>1041</v>
      </c>
      <c r="N1087" s="34" t="s">
        <v>3155</v>
      </c>
      <c r="O1087" s="34" t="s">
        <v>4881</v>
      </c>
      <c r="P1087" s="34" t="s">
        <v>4170</v>
      </c>
      <c r="Q1087" s="34" t="s">
        <v>4170</v>
      </c>
      <c r="R1087" s="34" t="s">
        <v>4170</v>
      </c>
      <c r="S1087" s="34" t="s">
        <v>4170</v>
      </c>
      <c r="T1087" s="34" t="s">
        <v>4170</v>
      </c>
      <c r="U1087" s="34" t="s">
        <v>4170</v>
      </c>
      <c r="V1087" s="34" t="s">
        <v>4170</v>
      </c>
      <c r="W1087" s="34" t="s">
        <v>4170</v>
      </c>
      <c r="X1087" s="34" t="s">
        <v>4170</v>
      </c>
      <c r="Y1087" s="34" t="s">
        <v>4170</v>
      </c>
      <c r="Z1087" s="34" t="s">
        <v>4170</v>
      </c>
      <c r="AB1087" s="34" t="s">
        <v>3187</v>
      </c>
      <c r="AD1087" s="34" t="s">
        <v>3235</v>
      </c>
      <c r="AG1087" s="34" t="s">
        <v>3297</v>
      </c>
      <c r="AH1087" s="34" t="s">
        <v>1044</v>
      </c>
      <c r="AI1087" s="34" t="s">
        <v>1044</v>
      </c>
      <c r="AJ1087" s="34" t="s">
        <v>1044</v>
      </c>
      <c r="AK1087" s="34" t="s">
        <v>1041</v>
      </c>
      <c r="AL1087" s="34" t="s">
        <v>452</v>
      </c>
      <c r="AQ1087" s="34" t="s">
        <v>3375</v>
      </c>
      <c r="AS1087" s="34" t="s">
        <v>3423</v>
      </c>
      <c r="AU1087" s="34" t="s">
        <v>3435</v>
      </c>
      <c r="AV1087" s="34" t="s">
        <v>154</v>
      </c>
      <c r="AW1087" s="34" t="s">
        <v>3467</v>
      </c>
      <c r="AX1087" s="34" t="s">
        <v>3476</v>
      </c>
      <c r="AY1087" s="34" t="s">
        <v>3487</v>
      </c>
      <c r="BB1087" s="34" t="s">
        <v>3557</v>
      </c>
      <c r="BC1087" s="34" t="s">
        <v>4170</v>
      </c>
      <c r="BD1087" s="34" t="s">
        <v>4170</v>
      </c>
      <c r="BE1087" s="34" t="s">
        <v>4170</v>
      </c>
      <c r="BF1087" s="34" t="s">
        <v>4170</v>
      </c>
      <c r="BG1087" s="34" t="s">
        <v>4170</v>
      </c>
      <c r="BH1087" s="34" t="s">
        <v>4170</v>
      </c>
      <c r="BI1087" s="34" t="s">
        <v>4881</v>
      </c>
      <c r="BJ1087" s="34" t="s">
        <v>4170</v>
      </c>
      <c r="BR1087" s="34" t="s">
        <v>1044</v>
      </c>
      <c r="BS1087" s="34" t="s">
        <v>1044</v>
      </c>
      <c r="CR1087" s="34" t="s">
        <v>3657</v>
      </c>
      <c r="CU1087" s="34" t="s">
        <v>8781</v>
      </c>
      <c r="CV1087" s="34" t="s">
        <v>7364</v>
      </c>
      <c r="CW1087" s="34" t="s">
        <v>4226</v>
      </c>
      <c r="CX1087" s="34" t="s">
        <v>4539</v>
      </c>
      <c r="CY1087" s="34" t="s">
        <v>5452</v>
      </c>
      <c r="CZ1087" s="34" t="s">
        <v>4556</v>
      </c>
      <c r="DA1087" s="34" t="s">
        <v>4556</v>
      </c>
      <c r="DC1087" s="34" t="s">
        <v>5096</v>
      </c>
    </row>
    <row r="1088" spans="1:110">
      <c r="A1088" s="34" t="s">
        <v>7365</v>
      </c>
      <c r="B1088" s="34" t="s">
        <v>4881</v>
      </c>
      <c r="C1088" s="34">
        <v>50</v>
      </c>
      <c r="D1088" s="34" t="s">
        <v>440</v>
      </c>
      <c r="E1088" s="34" t="s">
        <v>4881</v>
      </c>
      <c r="F1088" s="34" t="s">
        <v>4170</v>
      </c>
      <c r="G1088" s="34" t="s">
        <v>4881</v>
      </c>
      <c r="H1088" s="34" t="s">
        <v>4170</v>
      </c>
      <c r="I1088" s="34" t="s">
        <v>4170</v>
      </c>
      <c r="J1088" s="34" t="s">
        <v>4170</v>
      </c>
      <c r="K1088" s="34" t="s">
        <v>4170</v>
      </c>
      <c r="L1088" s="34" t="s">
        <v>4881</v>
      </c>
      <c r="M1088" s="34" t="s">
        <v>1041</v>
      </c>
      <c r="N1088" s="34" t="s">
        <v>3155</v>
      </c>
      <c r="O1088" s="34" t="s">
        <v>4881</v>
      </c>
      <c r="P1088" s="34" t="s">
        <v>4170</v>
      </c>
      <c r="Q1088" s="34" t="s">
        <v>4170</v>
      </c>
      <c r="R1088" s="34" t="s">
        <v>4170</v>
      </c>
      <c r="S1088" s="34" t="s">
        <v>4170</v>
      </c>
      <c r="T1088" s="34" t="s">
        <v>4170</v>
      </c>
      <c r="U1088" s="34" t="s">
        <v>4170</v>
      </c>
      <c r="V1088" s="34" t="s">
        <v>4170</v>
      </c>
      <c r="W1088" s="34" t="s">
        <v>4170</v>
      </c>
      <c r="X1088" s="34" t="s">
        <v>4170</v>
      </c>
      <c r="Y1088" s="34" t="s">
        <v>4170</v>
      </c>
      <c r="Z1088" s="34" t="s">
        <v>4170</v>
      </c>
      <c r="AB1088" s="34" t="s">
        <v>3187</v>
      </c>
      <c r="AD1088" s="34" t="s">
        <v>3238</v>
      </c>
      <c r="AG1088" s="34" t="s">
        <v>3309</v>
      </c>
      <c r="AH1088" s="34" t="s">
        <v>1044</v>
      </c>
      <c r="AI1088" s="34" t="s">
        <v>1044</v>
      </c>
      <c r="AJ1088" s="34" t="s">
        <v>1044</v>
      </c>
      <c r="AK1088" s="34" t="s">
        <v>1044</v>
      </c>
      <c r="AM1088" s="34" t="s">
        <v>1044</v>
      </c>
      <c r="AN1088" s="34" t="s">
        <v>3350</v>
      </c>
      <c r="AP1088" s="34" t="s">
        <v>1044</v>
      </c>
      <c r="AY1088" s="34" t="s">
        <v>3487</v>
      </c>
      <c r="BA1088" s="34" t="s">
        <v>1044</v>
      </c>
      <c r="BB1088" s="34" t="s">
        <v>3557</v>
      </c>
      <c r="BC1088" s="34" t="s">
        <v>4170</v>
      </c>
      <c r="BD1088" s="34" t="s">
        <v>4170</v>
      </c>
      <c r="BE1088" s="34" t="s">
        <v>4170</v>
      </c>
      <c r="BF1088" s="34" t="s">
        <v>4170</v>
      </c>
      <c r="BG1088" s="34" t="s">
        <v>4170</v>
      </c>
      <c r="BH1088" s="34" t="s">
        <v>4170</v>
      </c>
      <c r="BI1088" s="34" t="s">
        <v>4881</v>
      </c>
      <c r="BJ1088" s="34" t="s">
        <v>4170</v>
      </c>
      <c r="BR1088" s="34" t="s">
        <v>1044</v>
      </c>
      <c r="BS1088" s="34" t="s">
        <v>1044</v>
      </c>
      <c r="CR1088" s="34" t="s">
        <v>3657</v>
      </c>
      <c r="CU1088" s="34" t="s">
        <v>8782</v>
      </c>
      <c r="CV1088" s="34" t="s">
        <v>7367</v>
      </c>
      <c r="CW1088" s="34" t="s">
        <v>4226</v>
      </c>
      <c r="CX1088" s="34" t="s">
        <v>4542</v>
      </c>
      <c r="CY1088" s="34" t="s">
        <v>5447</v>
      </c>
      <c r="CZ1088" s="34" t="s">
        <v>4560</v>
      </c>
      <c r="DA1088" s="34" t="s">
        <v>4560</v>
      </c>
      <c r="DC1088" s="34" t="s">
        <v>5096</v>
      </c>
      <c r="DF1088" s="34" t="s">
        <v>5992</v>
      </c>
    </row>
    <row r="1089" spans="1:110">
      <c r="A1089" s="34" t="s">
        <v>7365</v>
      </c>
      <c r="B1089" s="34" t="s">
        <v>4609</v>
      </c>
      <c r="C1089" s="34">
        <v>30</v>
      </c>
      <c r="D1089" s="34" t="s">
        <v>442</v>
      </c>
      <c r="E1089" s="34" t="s">
        <v>4170</v>
      </c>
      <c r="F1089" s="34" t="s">
        <v>4881</v>
      </c>
      <c r="G1089" s="34" t="s">
        <v>4170</v>
      </c>
      <c r="H1089" s="34" t="s">
        <v>4881</v>
      </c>
      <c r="I1089" s="34" t="s">
        <v>4170</v>
      </c>
      <c r="J1089" s="34" t="s">
        <v>4170</v>
      </c>
      <c r="K1089" s="34" t="s">
        <v>4170</v>
      </c>
      <c r="L1089" s="34" t="s">
        <v>4170</v>
      </c>
      <c r="M1089" s="34" t="s">
        <v>1041</v>
      </c>
      <c r="N1089" s="34" t="s">
        <v>3155</v>
      </c>
      <c r="O1089" s="34" t="s">
        <v>4881</v>
      </c>
      <c r="P1089" s="34" t="s">
        <v>4170</v>
      </c>
      <c r="Q1089" s="34" t="s">
        <v>4170</v>
      </c>
      <c r="R1089" s="34" t="s">
        <v>4170</v>
      </c>
      <c r="S1089" s="34" t="s">
        <v>4170</v>
      </c>
      <c r="T1089" s="34" t="s">
        <v>4170</v>
      </c>
      <c r="U1089" s="34" t="s">
        <v>4170</v>
      </c>
      <c r="V1089" s="34" t="s">
        <v>4170</v>
      </c>
      <c r="W1089" s="34" t="s">
        <v>4170</v>
      </c>
      <c r="X1089" s="34" t="s">
        <v>4170</v>
      </c>
      <c r="Y1089" s="34" t="s">
        <v>4170</v>
      </c>
      <c r="Z1089" s="34" t="s">
        <v>4170</v>
      </c>
      <c r="AB1089" s="34" t="s">
        <v>3187</v>
      </c>
      <c r="AD1089" s="34" t="s">
        <v>3244</v>
      </c>
      <c r="AG1089" s="34" t="s">
        <v>3297</v>
      </c>
      <c r="AH1089" s="34" t="s">
        <v>1044</v>
      </c>
      <c r="AI1089" s="34" t="s">
        <v>1044</v>
      </c>
      <c r="AJ1089" s="34" t="s">
        <v>1044</v>
      </c>
      <c r="AK1089" s="34" t="s">
        <v>1041</v>
      </c>
      <c r="AL1089" s="34" t="s">
        <v>452</v>
      </c>
      <c r="AQ1089" s="34" t="s">
        <v>3375</v>
      </c>
      <c r="AS1089" s="34" t="s">
        <v>3423</v>
      </c>
      <c r="AU1089" s="34" t="s">
        <v>3432</v>
      </c>
      <c r="AV1089" s="34" t="s">
        <v>154</v>
      </c>
      <c r="AW1089" s="34" t="s">
        <v>3467</v>
      </c>
      <c r="AX1089" s="34" t="s">
        <v>3476</v>
      </c>
      <c r="AY1089" s="34" t="s">
        <v>3487</v>
      </c>
      <c r="BB1089" s="34" t="s">
        <v>3557</v>
      </c>
      <c r="BC1089" s="34" t="s">
        <v>4170</v>
      </c>
      <c r="BD1089" s="34" t="s">
        <v>4170</v>
      </c>
      <c r="BE1089" s="34" t="s">
        <v>4170</v>
      </c>
      <c r="BF1089" s="34" t="s">
        <v>4170</v>
      </c>
      <c r="BG1089" s="34" t="s">
        <v>4170</v>
      </c>
      <c r="BH1089" s="34" t="s">
        <v>4170</v>
      </c>
      <c r="BI1089" s="34" t="s">
        <v>4881</v>
      </c>
      <c r="BJ1089" s="34" t="s">
        <v>4170</v>
      </c>
      <c r="BR1089" s="34" t="s">
        <v>1044</v>
      </c>
      <c r="BS1089" s="34" t="s">
        <v>1044</v>
      </c>
      <c r="CR1089" s="34" t="s">
        <v>3657</v>
      </c>
      <c r="CU1089" s="34" t="s">
        <v>8783</v>
      </c>
      <c r="CV1089" s="34" t="s">
        <v>7367</v>
      </c>
      <c r="CW1089" s="34" t="s">
        <v>4226</v>
      </c>
      <c r="CX1089" s="34" t="s">
        <v>4539</v>
      </c>
      <c r="CY1089" s="34" t="s">
        <v>5452</v>
      </c>
      <c r="DA1089" s="34" t="s">
        <v>4556</v>
      </c>
      <c r="DC1089" s="34" t="s">
        <v>5096</v>
      </c>
      <c r="DF1089" s="34" t="s">
        <v>5992</v>
      </c>
    </row>
    <row r="1090" spans="1:110">
      <c r="A1090" s="34" t="s">
        <v>7368</v>
      </c>
      <c r="B1090" s="34" t="s">
        <v>4881</v>
      </c>
      <c r="C1090" s="34">
        <v>30</v>
      </c>
      <c r="D1090" s="34" t="s">
        <v>440</v>
      </c>
      <c r="E1090" s="34" t="s">
        <v>4881</v>
      </c>
      <c r="F1090" s="34" t="s">
        <v>4170</v>
      </c>
      <c r="G1090" s="34" t="s">
        <v>4881</v>
      </c>
      <c r="H1090" s="34" t="s">
        <v>4170</v>
      </c>
      <c r="I1090" s="34" t="s">
        <v>4170</v>
      </c>
      <c r="J1090" s="34" t="s">
        <v>4170</v>
      </c>
      <c r="K1090" s="34" t="s">
        <v>4170</v>
      </c>
      <c r="L1090" s="34" t="s">
        <v>4881</v>
      </c>
      <c r="M1090" s="34" t="s">
        <v>1041</v>
      </c>
      <c r="N1090" s="34" t="s">
        <v>3155</v>
      </c>
      <c r="O1090" s="34" t="s">
        <v>4881</v>
      </c>
      <c r="P1090" s="34" t="s">
        <v>4170</v>
      </c>
      <c r="Q1090" s="34" t="s">
        <v>4170</v>
      </c>
      <c r="R1090" s="34" t="s">
        <v>4170</v>
      </c>
      <c r="S1090" s="34" t="s">
        <v>4170</v>
      </c>
      <c r="T1090" s="34" t="s">
        <v>4170</v>
      </c>
      <c r="U1090" s="34" t="s">
        <v>4170</v>
      </c>
      <c r="V1090" s="34" t="s">
        <v>4170</v>
      </c>
      <c r="W1090" s="34" t="s">
        <v>4170</v>
      </c>
      <c r="X1090" s="34" t="s">
        <v>4170</v>
      </c>
      <c r="Y1090" s="34" t="s">
        <v>4170</v>
      </c>
      <c r="Z1090" s="34" t="s">
        <v>4170</v>
      </c>
      <c r="AB1090" s="34" t="s">
        <v>3187</v>
      </c>
      <c r="AD1090" s="34" t="s">
        <v>3244</v>
      </c>
      <c r="AG1090" s="34" t="s">
        <v>3291</v>
      </c>
      <c r="AH1090" s="34" t="s">
        <v>1041</v>
      </c>
      <c r="AI1090" s="34" t="s">
        <v>1044</v>
      </c>
      <c r="AJ1090" s="34" t="s">
        <v>1044</v>
      </c>
      <c r="AQ1090" s="34" t="s">
        <v>3372</v>
      </c>
      <c r="AS1090" s="34" t="s">
        <v>3415</v>
      </c>
      <c r="AU1090" s="34" t="s">
        <v>3435</v>
      </c>
      <c r="AV1090" s="34" t="s">
        <v>154</v>
      </c>
      <c r="AW1090" s="34" t="s">
        <v>3461</v>
      </c>
      <c r="AX1090" s="34" t="s">
        <v>3473</v>
      </c>
      <c r="AY1090" s="34" t="s">
        <v>3487</v>
      </c>
      <c r="BB1090" s="34" t="s">
        <v>3557</v>
      </c>
      <c r="BC1090" s="34" t="s">
        <v>4170</v>
      </c>
      <c r="BD1090" s="34" t="s">
        <v>4170</v>
      </c>
      <c r="BE1090" s="34" t="s">
        <v>4170</v>
      </c>
      <c r="BF1090" s="34" t="s">
        <v>4170</v>
      </c>
      <c r="BG1090" s="34" t="s">
        <v>4170</v>
      </c>
      <c r="BH1090" s="34" t="s">
        <v>4170</v>
      </c>
      <c r="BI1090" s="34" t="s">
        <v>4881</v>
      </c>
      <c r="BJ1090" s="34" t="s">
        <v>4170</v>
      </c>
      <c r="BR1090" s="34" t="s">
        <v>1041</v>
      </c>
      <c r="BS1090" s="34" t="s">
        <v>1041</v>
      </c>
      <c r="BT1090" s="34" t="s">
        <v>1041</v>
      </c>
      <c r="BW1090" s="34" t="s">
        <v>1041</v>
      </c>
      <c r="CQ1090" s="34" t="s">
        <v>3645</v>
      </c>
      <c r="CR1090" s="34" t="s">
        <v>3657</v>
      </c>
      <c r="CU1090" s="34" t="s">
        <v>8784</v>
      </c>
      <c r="CV1090" s="34" t="s">
        <v>7369</v>
      </c>
      <c r="CW1090" s="34" t="s">
        <v>4226</v>
      </c>
      <c r="CX1090" s="34" t="s">
        <v>4539</v>
      </c>
      <c r="CY1090" s="34" t="s">
        <v>5446</v>
      </c>
      <c r="CZ1090" s="34" t="s">
        <v>4556</v>
      </c>
      <c r="DA1090" s="34" t="s">
        <v>4556</v>
      </c>
      <c r="DC1090" s="34" t="s">
        <v>5096</v>
      </c>
      <c r="DF1090" s="34" t="s">
        <v>5992</v>
      </c>
    </row>
    <row r="1091" spans="1:110">
      <c r="A1091" s="34" t="s">
        <v>7368</v>
      </c>
      <c r="B1091" s="34" t="s">
        <v>4609</v>
      </c>
      <c r="C1091" s="34">
        <v>4</v>
      </c>
      <c r="D1091" s="34" t="s">
        <v>442</v>
      </c>
      <c r="E1091" s="34" t="s">
        <v>4170</v>
      </c>
      <c r="F1091" s="34" t="s">
        <v>4881</v>
      </c>
      <c r="G1091" s="34" t="s">
        <v>4170</v>
      </c>
      <c r="H1091" s="34" t="s">
        <v>4170</v>
      </c>
      <c r="I1091" s="34" t="s">
        <v>4170</v>
      </c>
      <c r="J1091" s="34" t="s">
        <v>4881</v>
      </c>
      <c r="K1091" s="34" t="s">
        <v>4170</v>
      </c>
      <c r="L1091" s="34" t="s">
        <v>4170</v>
      </c>
      <c r="N1091" s="34" t="s">
        <v>3155</v>
      </c>
      <c r="O1091" s="34" t="s">
        <v>4881</v>
      </c>
      <c r="P1091" s="34" t="s">
        <v>4170</v>
      </c>
      <c r="Q1091" s="34" t="s">
        <v>4170</v>
      </c>
      <c r="R1091" s="34" t="s">
        <v>4170</v>
      </c>
      <c r="S1091" s="34" t="s">
        <v>4170</v>
      </c>
      <c r="T1091" s="34" t="s">
        <v>4170</v>
      </c>
      <c r="U1091" s="34" t="s">
        <v>4170</v>
      </c>
      <c r="V1091" s="34" t="s">
        <v>4170</v>
      </c>
      <c r="W1091" s="34" t="s">
        <v>4170</v>
      </c>
      <c r="X1091" s="34" t="s">
        <v>4170</v>
      </c>
      <c r="Y1091" s="34" t="s">
        <v>4170</v>
      </c>
      <c r="Z1091" s="34" t="s">
        <v>4170</v>
      </c>
      <c r="AB1091" s="34" t="s">
        <v>3187</v>
      </c>
      <c r="AE1091" s="34" t="s">
        <v>3256</v>
      </c>
      <c r="BR1091" s="34" t="s">
        <v>1041</v>
      </c>
      <c r="BS1091" s="34" t="s">
        <v>1041</v>
      </c>
      <c r="BT1091" s="34" t="s">
        <v>1041</v>
      </c>
      <c r="BW1091" s="34" t="s">
        <v>1041</v>
      </c>
      <c r="CQ1091" s="34" t="s">
        <v>3645</v>
      </c>
      <c r="CR1091" s="34" t="s">
        <v>3657</v>
      </c>
      <c r="CU1091" s="34" t="s">
        <v>8785</v>
      </c>
      <c r="CV1091" s="34" t="s">
        <v>7369</v>
      </c>
      <c r="CW1091" s="34" t="s">
        <v>4226</v>
      </c>
      <c r="CX1091" s="34" t="s">
        <v>4608</v>
      </c>
      <c r="CY1091" s="34" t="s">
        <v>5450</v>
      </c>
      <c r="DE1091" s="34" t="s">
        <v>4649</v>
      </c>
      <c r="DF1091" s="34" t="s">
        <v>5992</v>
      </c>
    </row>
    <row r="1092" spans="1:110">
      <c r="A1092" s="34" t="s">
        <v>7368</v>
      </c>
      <c r="B1092" s="34" t="s">
        <v>4848</v>
      </c>
      <c r="C1092" s="34">
        <v>4</v>
      </c>
      <c r="D1092" s="34" t="s">
        <v>440</v>
      </c>
      <c r="E1092" s="34" t="s">
        <v>4881</v>
      </c>
      <c r="F1092" s="34" t="s">
        <v>4170</v>
      </c>
      <c r="G1092" s="34" t="s">
        <v>4170</v>
      </c>
      <c r="H1092" s="34" t="s">
        <v>4170</v>
      </c>
      <c r="I1092" s="34" t="s">
        <v>4881</v>
      </c>
      <c r="J1092" s="34" t="s">
        <v>4170</v>
      </c>
      <c r="K1092" s="34" t="s">
        <v>4170</v>
      </c>
      <c r="L1092" s="34" t="s">
        <v>4170</v>
      </c>
      <c r="N1092" s="34" t="s">
        <v>3155</v>
      </c>
      <c r="O1092" s="34" t="s">
        <v>4881</v>
      </c>
      <c r="P1092" s="34" t="s">
        <v>4170</v>
      </c>
      <c r="Q1092" s="34" t="s">
        <v>4170</v>
      </c>
      <c r="R1092" s="34" t="s">
        <v>4170</v>
      </c>
      <c r="S1092" s="34" t="s">
        <v>4170</v>
      </c>
      <c r="T1092" s="34" t="s">
        <v>4170</v>
      </c>
      <c r="U1092" s="34" t="s">
        <v>4170</v>
      </c>
      <c r="V1092" s="34" t="s">
        <v>4170</v>
      </c>
      <c r="W1092" s="34" t="s">
        <v>4170</v>
      </c>
      <c r="X1092" s="34" t="s">
        <v>4170</v>
      </c>
      <c r="Y1092" s="34" t="s">
        <v>4170</v>
      </c>
      <c r="Z1092" s="34" t="s">
        <v>4170</v>
      </c>
      <c r="AB1092" s="34" t="s">
        <v>3187</v>
      </c>
      <c r="AE1092" s="34" t="s">
        <v>3256</v>
      </c>
      <c r="BR1092" s="34" t="s">
        <v>1041</v>
      </c>
      <c r="BS1092" s="34" t="s">
        <v>1041</v>
      </c>
      <c r="BT1092" s="34" t="s">
        <v>1041</v>
      </c>
      <c r="BW1092" s="34" t="s">
        <v>1041</v>
      </c>
      <c r="CQ1092" s="34" t="s">
        <v>3645</v>
      </c>
      <c r="CR1092" s="34" t="s">
        <v>3657</v>
      </c>
      <c r="CU1092" s="34" t="s">
        <v>8786</v>
      </c>
      <c r="CV1092" s="34" t="s">
        <v>7369</v>
      </c>
      <c r="CW1092" s="34" t="s">
        <v>4226</v>
      </c>
      <c r="CX1092" s="34" t="s">
        <v>4608</v>
      </c>
      <c r="CY1092" s="34" t="s">
        <v>5444</v>
      </c>
      <c r="DE1092" s="34" t="s">
        <v>4649</v>
      </c>
      <c r="DF1092" s="34" t="s">
        <v>5992</v>
      </c>
    </row>
    <row r="1093" spans="1:110">
      <c r="A1093" s="34" t="s">
        <v>7370</v>
      </c>
      <c r="B1093" s="34" t="s">
        <v>4881</v>
      </c>
      <c r="C1093" s="34">
        <v>30</v>
      </c>
      <c r="D1093" s="34" t="s">
        <v>440</v>
      </c>
      <c r="E1093" s="34" t="s">
        <v>4881</v>
      </c>
      <c r="F1093" s="34" t="s">
        <v>4170</v>
      </c>
      <c r="G1093" s="34" t="s">
        <v>4881</v>
      </c>
      <c r="H1093" s="34" t="s">
        <v>4170</v>
      </c>
      <c r="I1093" s="34" t="s">
        <v>4170</v>
      </c>
      <c r="J1093" s="34" t="s">
        <v>4170</v>
      </c>
      <c r="K1093" s="34" t="s">
        <v>4170</v>
      </c>
      <c r="L1093" s="34" t="s">
        <v>4881</v>
      </c>
      <c r="M1093" s="34" t="s">
        <v>1041</v>
      </c>
      <c r="N1093" s="34" t="s">
        <v>3155</v>
      </c>
      <c r="O1093" s="34" t="s">
        <v>4881</v>
      </c>
      <c r="P1093" s="34" t="s">
        <v>4170</v>
      </c>
      <c r="Q1093" s="34" t="s">
        <v>4170</v>
      </c>
      <c r="R1093" s="34" t="s">
        <v>4170</v>
      </c>
      <c r="S1093" s="34" t="s">
        <v>4170</v>
      </c>
      <c r="T1093" s="34" t="s">
        <v>4170</v>
      </c>
      <c r="U1093" s="34" t="s">
        <v>4170</v>
      </c>
      <c r="V1093" s="34" t="s">
        <v>4170</v>
      </c>
      <c r="W1093" s="34" t="s">
        <v>4170</v>
      </c>
      <c r="X1093" s="34" t="s">
        <v>4170</v>
      </c>
      <c r="Y1093" s="34" t="s">
        <v>4170</v>
      </c>
      <c r="Z1093" s="34" t="s">
        <v>4170</v>
      </c>
      <c r="AB1093" s="34" t="s">
        <v>3187</v>
      </c>
      <c r="AD1093" s="34" t="s">
        <v>3247</v>
      </c>
      <c r="AG1093" s="34" t="s">
        <v>3309</v>
      </c>
      <c r="AH1093" s="34" t="s">
        <v>1044</v>
      </c>
      <c r="AI1093" s="34" t="s">
        <v>1044</v>
      </c>
      <c r="AJ1093" s="34" t="s">
        <v>1044</v>
      </c>
      <c r="AK1093" s="34" t="s">
        <v>1044</v>
      </c>
      <c r="AM1093" s="34" t="s">
        <v>1044</v>
      </c>
      <c r="AN1093" s="34" t="s">
        <v>3335</v>
      </c>
      <c r="AP1093" s="34" t="s">
        <v>1044</v>
      </c>
      <c r="AY1093" s="34" t="s">
        <v>3487</v>
      </c>
      <c r="BA1093" s="34" t="s">
        <v>1044</v>
      </c>
      <c r="BB1093" s="34" t="s">
        <v>3557</v>
      </c>
      <c r="BC1093" s="34" t="s">
        <v>4170</v>
      </c>
      <c r="BD1093" s="34" t="s">
        <v>4170</v>
      </c>
      <c r="BE1093" s="34" t="s">
        <v>4170</v>
      </c>
      <c r="BF1093" s="34" t="s">
        <v>4170</v>
      </c>
      <c r="BG1093" s="34" t="s">
        <v>4170</v>
      </c>
      <c r="BH1093" s="34" t="s">
        <v>4170</v>
      </c>
      <c r="BI1093" s="34" t="s">
        <v>4881</v>
      </c>
      <c r="BJ1093" s="34" t="s">
        <v>4170</v>
      </c>
      <c r="BR1093" s="34" t="s">
        <v>1044</v>
      </c>
      <c r="BS1093" s="34" t="s">
        <v>1041</v>
      </c>
      <c r="BT1093" s="34" t="s">
        <v>1041</v>
      </c>
      <c r="BW1093" s="34" t="s">
        <v>1041</v>
      </c>
      <c r="CQ1093" s="34" t="s">
        <v>3645</v>
      </c>
      <c r="CR1093" s="34" t="s">
        <v>3657</v>
      </c>
      <c r="CU1093" s="34" t="s">
        <v>8787</v>
      </c>
      <c r="CV1093" s="34" t="s">
        <v>7372</v>
      </c>
      <c r="CW1093" s="34" t="s">
        <v>4226</v>
      </c>
      <c r="CX1093" s="34" t="s">
        <v>4539</v>
      </c>
      <c r="CY1093" s="34" t="s">
        <v>5446</v>
      </c>
      <c r="CZ1093" s="34" t="s">
        <v>4560</v>
      </c>
      <c r="DA1093" s="34" t="s">
        <v>4560</v>
      </c>
      <c r="DC1093" s="34" t="s">
        <v>5096</v>
      </c>
      <c r="DF1093" s="34" t="s">
        <v>5992</v>
      </c>
    </row>
    <row r="1094" spans="1:110">
      <c r="A1094" s="34" t="s">
        <v>7370</v>
      </c>
      <c r="B1094" s="34" t="s">
        <v>4609</v>
      </c>
      <c r="C1094" s="34">
        <v>7</v>
      </c>
      <c r="D1094" s="34" t="s">
        <v>442</v>
      </c>
      <c r="E1094" s="34" t="s">
        <v>4170</v>
      </c>
      <c r="F1094" s="34" t="s">
        <v>4881</v>
      </c>
      <c r="G1094" s="34" t="s">
        <v>4170</v>
      </c>
      <c r="H1094" s="34" t="s">
        <v>4170</v>
      </c>
      <c r="I1094" s="34" t="s">
        <v>4170</v>
      </c>
      <c r="J1094" s="34" t="s">
        <v>4881</v>
      </c>
      <c r="K1094" s="34" t="s">
        <v>4170</v>
      </c>
      <c r="L1094" s="34" t="s">
        <v>4170</v>
      </c>
      <c r="N1094" s="34" t="s">
        <v>3155</v>
      </c>
      <c r="O1094" s="34" t="s">
        <v>4881</v>
      </c>
      <c r="P1094" s="34" t="s">
        <v>4170</v>
      </c>
      <c r="Q1094" s="34" t="s">
        <v>4170</v>
      </c>
      <c r="R1094" s="34" t="s">
        <v>4170</v>
      </c>
      <c r="S1094" s="34" t="s">
        <v>4170</v>
      </c>
      <c r="T1094" s="34" t="s">
        <v>4170</v>
      </c>
      <c r="U1094" s="34" t="s">
        <v>4170</v>
      </c>
      <c r="V1094" s="34" t="s">
        <v>4170</v>
      </c>
      <c r="W1094" s="34" t="s">
        <v>4170</v>
      </c>
      <c r="X1094" s="34" t="s">
        <v>4170</v>
      </c>
      <c r="Y1094" s="34" t="s">
        <v>4170</v>
      </c>
      <c r="Z1094" s="34" t="s">
        <v>4170</v>
      </c>
      <c r="AB1094" s="34" t="s">
        <v>3187</v>
      </c>
      <c r="AE1094" s="34" t="s">
        <v>3256</v>
      </c>
      <c r="BB1094" s="34" t="s">
        <v>3554</v>
      </c>
      <c r="BC1094" s="34" t="s">
        <v>4170</v>
      </c>
      <c r="BD1094" s="34" t="s">
        <v>4170</v>
      </c>
      <c r="BE1094" s="34" t="s">
        <v>4170</v>
      </c>
      <c r="BF1094" s="34" t="s">
        <v>4170</v>
      </c>
      <c r="BG1094" s="34" t="s">
        <v>4170</v>
      </c>
      <c r="BH1094" s="34" t="s">
        <v>4881</v>
      </c>
      <c r="BI1094" s="34" t="s">
        <v>4170</v>
      </c>
      <c r="BJ1094" s="34" t="s">
        <v>4170</v>
      </c>
      <c r="BP1094" s="34" t="s">
        <v>3561</v>
      </c>
      <c r="BQ1094" s="34" t="s">
        <v>1044</v>
      </c>
      <c r="BR1094" s="34" t="s">
        <v>1044</v>
      </c>
      <c r="BS1094" s="34" t="s">
        <v>1044</v>
      </c>
      <c r="CR1094" s="34" t="s">
        <v>3657</v>
      </c>
      <c r="CU1094" s="34" t="s">
        <v>8788</v>
      </c>
      <c r="CV1094" s="34" t="s">
        <v>7372</v>
      </c>
      <c r="CW1094" s="34" t="s">
        <v>4226</v>
      </c>
      <c r="CX1094" s="34" t="s">
        <v>4619</v>
      </c>
      <c r="CY1094" s="34" t="s">
        <v>5454</v>
      </c>
      <c r="DB1094" s="34" t="s">
        <v>1046</v>
      </c>
      <c r="DC1094" s="34" t="s">
        <v>5096</v>
      </c>
      <c r="DE1094" s="34" t="s">
        <v>4649</v>
      </c>
      <c r="DF1094" s="34" t="s">
        <v>5992</v>
      </c>
    </row>
    <row r="1095" spans="1:110">
      <c r="A1095" s="34" t="s">
        <v>7370</v>
      </c>
      <c r="B1095" s="34" t="s">
        <v>4848</v>
      </c>
      <c r="C1095" s="34">
        <v>31</v>
      </c>
      <c r="D1095" s="34" t="s">
        <v>442</v>
      </c>
      <c r="E1095" s="34" t="s">
        <v>4170</v>
      </c>
      <c r="F1095" s="34" t="s">
        <v>4881</v>
      </c>
      <c r="G1095" s="34" t="s">
        <v>4170</v>
      </c>
      <c r="H1095" s="34" t="s">
        <v>4881</v>
      </c>
      <c r="I1095" s="34" t="s">
        <v>4170</v>
      </c>
      <c r="J1095" s="34" t="s">
        <v>4170</v>
      </c>
      <c r="K1095" s="34" t="s">
        <v>4170</v>
      </c>
      <c r="L1095" s="34" t="s">
        <v>4170</v>
      </c>
      <c r="M1095" s="34" t="s">
        <v>1041</v>
      </c>
      <c r="N1095" s="34" t="s">
        <v>3155</v>
      </c>
      <c r="O1095" s="34" t="s">
        <v>4881</v>
      </c>
      <c r="P1095" s="34" t="s">
        <v>4170</v>
      </c>
      <c r="Q1095" s="34" t="s">
        <v>4170</v>
      </c>
      <c r="R1095" s="34" t="s">
        <v>4170</v>
      </c>
      <c r="S1095" s="34" t="s">
        <v>4170</v>
      </c>
      <c r="T1095" s="34" t="s">
        <v>4170</v>
      </c>
      <c r="U1095" s="34" t="s">
        <v>4170</v>
      </c>
      <c r="V1095" s="34" t="s">
        <v>4170</v>
      </c>
      <c r="W1095" s="34" t="s">
        <v>4170</v>
      </c>
      <c r="X1095" s="34" t="s">
        <v>4170</v>
      </c>
      <c r="Y1095" s="34" t="s">
        <v>4170</v>
      </c>
      <c r="Z1095" s="34" t="s">
        <v>4170</v>
      </c>
      <c r="AB1095" s="34" t="s">
        <v>3187</v>
      </c>
      <c r="AD1095" s="34" t="s">
        <v>3247</v>
      </c>
      <c r="AG1095" s="34" t="s">
        <v>3297</v>
      </c>
      <c r="AH1095" s="34" t="s">
        <v>1044</v>
      </c>
      <c r="AI1095" s="34" t="s">
        <v>1044</v>
      </c>
      <c r="AJ1095" s="34" t="s">
        <v>1044</v>
      </c>
      <c r="AK1095" s="34" t="s">
        <v>1041</v>
      </c>
      <c r="AL1095" s="34" t="s">
        <v>452</v>
      </c>
      <c r="AQ1095" s="34" t="s">
        <v>3375</v>
      </c>
      <c r="AS1095" s="34" t="s">
        <v>3423</v>
      </c>
      <c r="AU1095" s="34" t="s">
        <v>3432</v>
      </c>
      <c r="AV1095" s="34" t="s">
        <v>154</v>
      </c>
      <c r="AW1095" s="34" t="s">
        <v>3467</v>
      </c>
      <c r="AX1095" s="34" t="s">
        <v>3476</v>
      </c>
      <c r="AY1095" s="34" t="s">
        <v>3487</v>
      </c>
      <c r="BB1095" s="34" t="s">
        <v>3557</v>
      </c>
      <c r="BC1095" s="34" t="s">
        <v>4170</v>
      </c>
      <c r="BD1095" s="34" t="s">
        <v>4170</v>
      </c>
      <c r="BE1095" s="34" t="s">
        <v>4170</v>
      </c>
      <c r="BF1095" s="34" t="s">
        <v>4170</v>
      </c>
      <c r="BG1095" s="34" t="s">
        <v>4170</v>
      </c>
      <c r="BH1095" s="34" t="s">
        <v>4170</v>
      </c>
      <c r="BI1095" s="34" t="s">
        <v>4881</v>
      </c>
      <c r="BJ1095" s="34" t="s">
        <v>4170</v>
      </c>
      <c r="BR1095" s="34" t="s">
        <v>1044</v>
      </c>
      <c r="BS1095" s="34" t="s">
        <v>1044</v>
      </c>
      <c r="CR1095" s="34" t="s">
        <v>3657</v>
      </c>
      <c r="CU1095" s="34" t="s">
        <v>8789</v>
      </c>
      <c r="CV1095" s="34" t="s">
        <v>7372</v>
      </c>
      <c r="CW1095" s="34" t="s">
        <v>4226</v>
      </c>
      <c r="CX1095" s="34" t="s">
        <v>4539</v>
      </c>
      <c r="CY1095" s="34" t="s">
        <v>5452</v>
      </c>
      <c r="DA1095" s="34" t="s">
        <v>4556</v>
      </c>
      <c r="DC1095" s="34" t="s">
        <v>5096</v>
      </c>
      <c r="DF1095" s="34" t="s">
        <v>5992</v>
      </c>
    </row>
    <row r="1096" spans="1:110">
      <c r="A1096" s="34" t="s">
        <v>7373</v>
      </c>
      <c r="B1096" s="34" t="s">
        <v>4881</v>
      </c>
      <c r="C1096" s="34">
        <v>66</v>
      </c>
      <c r="D1096" s="34" t="s">
        <v>440</v>
      </c>
      <c r="E1096" s="34" t="s">
        <v>4881</v>
      </c>
      <c r="F1096" s="34" t="s">
        <v>4170</v>
      </c>
      <c r="G1096" s="34" t="s">
        <v>4881</v>
      </c>
      <c r="H1096" s="34" t="s">
        <v>4170</v>
      </c>
      <c r="I1096" s="34" t="s">
        <v>4170</v>
      </c>
      <c r="J1096" s="34" t="s">
        <v>4170</v>
      </c>
      <c r="K1096" s="34" t="s">
        <v>4170</v>
      </c>
      <c r="L1096" s="34" t="s">
        <v>4170</v>
      </c>
      <c r="M1096" s="34" t="s">
        <v>1041</v>
      </c>
      <c r="N1096" s="34" t="s">
        <v>3155</v>
      </c>
      <c r="O1096" s="34" t="s">
        <v>4881</v>
      </c>
      <c r="P1096" s="34" t="s">
        <v>4170</v>
      </c>
      <c r="Q1096" s="34" t="s">
        <v>4170</v>
      </c>
      <c r="R1096" s="34" t="s">
        <v>4170</v>
      </c>
      <c r="S1096" s="34" t="s">
        <v>4170</v>
      </c>
      <c r="T1096" s="34" t="s">
        <v>4170</v>
      </c>
      <c r="U1096" s="34" t="s">
        <v>4170</v>
      </c>
      <c r="V1096" s="34" t="s">
        <v>4170</v>
      </c>
      <c r="W1096" s="34" t="s">
        <v>4170</v>
      </c>
      <c r="X1096" s="34" t="s">
        <v>4170</v>
      </c>
      <c r="Y1096" s="34" t="s">
        <v>4170</v>
      </c>
      <c r="Z1096" s="34" t="s">
        <v>4170</v>
      </c>
      <c r="AB1096" s="34" t="s">
        <v>3187</v>
      </c>
      <c r="AD1096" s="34" t="s">
        <v>3241</v>
      </c>
      <c r="AG1096" s="34" t="s">
        <v>3312</v>
      </c>
      <c r="AH1096" s="34" t="s">
        <v>1044</v>
      </c>
      <c r="AI1096" s="34" t="s">
        <v>1044</v>
      </c>
      <c r="AJ1096" s="34" t="s">
        <v>1044</v>
      </c>
      <c r="AK1096" s="34" t="s">
        <v>1044</v>
      </c>
      <c r="AM1096" s="34" t="s">
        <v>1044</v>
      </c>
      <c r="AN1096" s="34" t="s">
        <v>3312</v>
      </c>
      <c r="AP1096" s="34" t="s">
        <v>1044</v>
      </c>
      <c r="AY1096" s="34" t="s">
        <v>3487</v>
      </c>
      <c r="BA1096" s="34" t="s">
        <v>1044</v>
      </c>
      <c r="BB1096" s="34" t="s">
        <v>3539</v>
      </c>
      <c r="BC1096" s="34" t="s">
        <v>4881</v>
      </c>
      <c r="BD1096" s="34" t="s">
        <v>4170</v>
      </c>
      <c r="BE1096" s="34" t="s">
        <v>4170</v>
      </c>
      <c r="BF1096" s="34" t="s">
        <v>4170</v>
      </c>
      <c r="BG1096" s="34" t="s">
        <v>4170</v>
      </c>
      <c r="BH1096" s="34" t="s">
        <v>4170</v>
      </c>
      <c r="BI1096" s="34" t="s">
        <v>4170</v>
      </c>
      <c r="BJ1096" s="34" t="s">
        <v>4170</v>
      </c>
      <c r="BK1096" s="34" t="s">
        <v>3561</v>
      </c>
      <c r="BQ1096" s="34" t="s">
        <v>1044</v>
      </c>
      <c r="BR1096" s="34" t="s">
        <v>1041</v>
      </c>
      <c r="BS1096" s="34" t="s">
        <v>1041</v>
      </c>
      <c r="BT1096" s="34" t="s">
        <v>1041</v>
      </c>
      <c r="BW1096" s="34" t="s">
        <v>1041</v>
      </c>
      <c r="CQ1096" s="34" t="s">
        <v>3642</v>
      </c>
      <c r="CR1096" s="34" t="s">
        <v>3657</v>
      </c>
      <c r="CU1096" s="34" t="s">
        <v>8790</v>
      </c>
      <c r="CV1096" s="34" t="s">
        <v>7374</v>
      </c>
      <c r="CW1096" s="34" t="s">
        <v>4226</v>
      </c>
      <c r="CX1096" s="34" t="s">
        <v>4546</v>
      </c>
      <c r="CY1096" s="34" t="s">
        <v>5449</v>
      </c>
      <c r="CZ1096" s="34" t="s">
        <v>4560</v>
      </c>
      <c r="DA1096" s="34" t="s">
        <v>4560</v>
      </c>
      <c r="DB1096" s="34" t="s">
        <v>1046</v>
      </c>
      <c r="DC1096" s="34" t="s">
        <v>5096</v>
      </c>
      <c r="DF1096" s="34" t="s">
        <v>5992</v>
      </c>
    </row>
    <row r="1097" spans="1:110">
      <c r="A1097" s="34" t="s">
        <v>7373</v>
      </c>
      <c r="B1097" s="34" t="s">
        <v>4609</v>
      </c>
      <c r="C1097" s="34">
        <v>86</v>
      </c>
      <c r="D1097" s="34" t="s">
        <v>440</v>
      </c>
      <c r="E1097" s="34" t="s">
        <v>4881</v>
      </c>
      <c r="F1097" s="34" t="s">
        <v>4170</v>
      </c>
      <c r="G1097" s="34" t="s">
        <v>4881</v>
      </c>
      <c r="H1097" s="34" t="s">
        <v>4170</v>
      </c>
      <c r="I1097" s="34" t="s">
        <v>4170</v>
      </c>
      <c r="J1097" s="34" t="s">
        <v>4170</v>
      </c>
      <c r="K1097" s="34" t="s">
        <v>4170</v>
      </c>
      <c r="L1097" s="34" t="s">
        <v>4170</v>
      </c>
      <c r="M1097" s="34" t="s">
        <v>1041</v>
      </c>
      <c r="N1097" s="34" t="s">
        <v>3170</v>
      </c>
      <c r="O1097" s="34" t="s">
        <v>4170</v>
      </c>
      <c r="P1097" s="34" t="s">
        <v>4170</v>
      </c>
      <c r="Q1097" s="34" t="s">
        <v>4170</v>
      </c>
      <c r="R1097" s="34" t="s">
        <v>4170</v>
      </c>
      <c r="S1097" s="34" t="s">
        <v>4170</v>
      </c>
      <c r="T1097" s="34" t="s">
        <v>4881</v>
      </c>
      <c r="U1097" s="34" t="s">
        <v>4170</v>
      </c>
      <c r="V1097" s="34" t="s">
        <v>4170</v>
      </c>
      <c r="W1097" s="34" t="s">
        <v>4170</v>
      </c>
      <c r="X1097" s="34" t="s">
        <v>4170</v>
      </c>
      <c r="Y1097" s="34" t="s">
        <v>4170</v>
      </c>
      <c r="Z1097" s="34" t="s">
        <v>4170</v>
      </c>
      <c r="AB1097" s="34" t="s">
        <v>3217</v>
      </c>
      <c r="AD1097" s="34" t="s">
        <v>3232</v>
      </c>
      <c r="AG1097" s="34" t="s">
        <v>3312</v>
      </c>
      <c r="AH1097" s="34" t="s">
        <v>1044</v>
      </c>
      <c r="AI1097" s="34" t="s">
        <v>1044</v>
      </c>
      <c r="AJ1097" s="34" t="s">
        <v>1044</v>
      </c>
      <c r="AK1097" s="34" t="s">
        <v>1044</v>
      </c>
      <c r="AM1097" s="34" t="s">
        <v>1044</v>
      </c>
      <c r="AN1097" s="34" t="s">
        <v>3312</v>
      </c>
      <c r="AP1097" s="34" t="s">
        <v>1044</v>
      </c>
      <c r="AY1097" s="34" t="s">
        <v>3487</v>
      </c>
      <c r="BA1097" s="34" t="s">
        <v>1044</v>
      </c>
      <c r="BB1097" s="34" t="s">
        <v>8106</v>
      </c>
      <c r="BC1097" s="34" t="s">
        <v>4881</v>
      </c>
      <c r="BD1097" s="34" t="s">
        <v>4881</v>
      </c>
      <c r="BE1097" s="34" t="s">
        <v>4881</v>
      </c>
      <c r="BF1097" s="34" t="s">
        <v>4881</v>
      </c>
      <c r="BG1097" s="34" t="s">
        <v>4881</v>
      </c>
      <c r="BH1097" s="34" t="s">
        <v>4170</v>
      </c>
      <c r="BI1097" s="34" t="s">
        <v>4170</v>
      </c>
      <c r="BJ1097" s="34" t="s">
        <v>4170</v>
      </c>
      <c r="BK1097" s="34" t="s">
        <v>3567</v>
      </c>
      <c r="BL1097" s="34" t="s">
        <v>3567</v>
      </c>
      <c r="BM1097" s="34" t="s">
        <v>3567</v>
      </c>
      <c r="BN1097" s="34" t="s">
        <v>3567</v>
      </c>
      <c r="BO1097" s="34" t="s">
        <v>3567</v>
      </c>
      <c r="BQ1097" s="34" t="s">
        <v>1044</v>
      </c>
      <c r="BR1097" s="34" t="s">
        <v>1041</v>
      </c>
      <c r="BS1097" s="34" t="s">
        <v>1044</v>
      </c>
      <c r="CR1097" s="34" t="s">
        <v>3663</v>
      </c>
      <c r="CU1097" s="34" t="s">
        <v>8791</v>
      </c>
      <c r="CV1097" s="34" t="s">
        <v>7374</v>
      </c>
      <c r="CW1097" s="34" t="s">
        <v>4226</v>
      </c>
      <c r="CX1097" s="34" t="s">
        <v>4546</v>
      </c>
      <c r="CY1097" s="34" t="s">
        <v>5449</v>
      </c>
      <c r="DA1097" s="34" t="s">
        <v>4560</v>
      </c>
      <c r="DB1097" s="34" t="s">
        <v>1046</v>
      </c>
      <c r="DC1097" s="34" t="s">
        <v>5094</v>
      </c>
      <c r="DF1097" s="34" t="s">
        <v>5992</v>
      </c>
    </row>
    <row r="1098" spans="1:110">
      <c r="A1098" s="34" t="s">
        <v>7375</v>
      </c>
      <c r="B1098" s="34" t="s">
        <v>4881</v>
      </c>
      <c r="C1098" s="34">
        <v>36</v>
      </c>
      <c r="D1098" s="34" t="s">
        <v>442</v>
      </c>
      <c r="E1098" s="34" t="s">
        <v>4170</v>
      </c>
      <c r="F1098" s="34" t="s">
        <v>4881</v>
      </c>
      <c r="G1098" s="34" t="s">
        <v>4170</v>
      </c>
      <c r="H1098" s="34" t="s">
        <v>4881</v>
      </c>
      <c r="I1098" s="34" t="s">
        <v>4170</v>
      </c>
      <c r="J1098" s="34" t="s">
        <v>4170</v>
      </c>
      <c r="K1098" s="34" t="s">
        <v>4170</v>
      </c>
      <c r="L1098" s="34" t="s">
        <v>4170</v>
      </c>
      <c r="M1098" s="34" t="s">
        <v>1041</v>
      </c>
      <c r="N1098" s="34" t="s">
        <v>3155</v>
      </c>
      <c r="O1098" s="34" t="s">
        <v>4881</v>
      </c>
      <c r="P1098" s="34" t="s">
        <v>4170</v>
      </c>
      <c r="Q1098" s="34" t="s">
        <v>4170</v>
      </c>
      <c r="R1098" s="34" t="s">
        <v>4170</v>
      </c>
      <c r="S1098" s="34" t="s">
        <v>4170</v>
      </c>
      <c r="T1098" s="34" t="s">
        <v>4170</v>
      </c>
      <c r="U1098" s="34" t="s">
        <v>4170</v>
      </c>
      <c r="V1098" s="34" t="s">
        <v>4170</v>
      </c>
      <c r="W1098" s="34" t="s">
        <v>4170</v>
      </c>
      <c r="X1098" s="34" t="s">
        <v>4170</v>
      </c>
      <c r="Y1098" s="34" t="s">
        <v>4170</v>
      </c>
      <c r="Z1098" s="34" t="s">
        <v>4170</v>
      </c>
      <c r="AB1098" s="34" t="s">
        <v>3187</v>
      </c>
      <c r="AD1098" s="34" t="s">
        <v>3232</v>
      </c>
      <c r="AG1098" s="34" t="s">
        <v>3300</v>
      </c>
      <c r="AH1098" s="34" t="s">
        <v>1044</v>
      </c>
      <c r="AI1098" s="34" t="s">
        <v>1044</v>
      </c>
      <c r="AJ1098" s="34" t="s">
        <v>1044</v>
      </c>
      <c r="AK1098" s="34" t="s">
        <v>1044</v>
      </c>
      <c r="AM1098" s="34" t="s">
        <v>1041</v>
      </c>
      <c r="AP1098" s="34" t="s">
        <v>1041</v>
      </c>
      <c r="AY1098" s="34" t="s">
        <v>3502</v>
      </c>
      <c r="BA1098" s="34" t="s">
        <v>1044</v>
      </c>
      <c r="BB1098" s="34" t="s">
        <v>3557</v>
      </c>
      <c r="BC1098" s="34" t="s">
        <v>4170</v>
      </c>
      <c r="BD1098" s="34" t="s">
        <v>4170</v>
      </c>
      <c r="BE1098" s="34" t="s">
        <v>4170</v>
      </c>
      <c r="BF1098" s="34" t="s">
        <v>4170</v>
      </c>
      <c r="BG1098" s="34" t="s">
        <v>4170</v>
      </c>
      <c r="BH1098" s="34" t="s">
        <v>4170</v>
      </c>
      <c r="BI1098" s="34" t="s">
        <v>4881</v>
      </c>
      <c r="BJ1098" s="34" t="s">
        <v>4170</v>
      </c>
      <c r="BR1098" s="34" t="s">
        <v>1044</v>
      </c>
      <c r="BS1098" s="34" t="s">
        <v>1044</v>
      </c>
      <c r="CR1098" s="34" t="s">
        <v>3657</v>
      </c>
      <c r="CU1098" s="34" t="s">
        <v>8792</v>
      </c>
      <c r="CV1098" s="34" t="s">
        <v>7376</v>
      </c>
      <c r="CW1098" s="34" t="s">
        <v>4226</v>
      </c>
      <c r="CX1098" s="34" t="s">
        <v>4542</v>
      </c>
      <c r="CY1098" s="34" t="s">
        <v>5453</v>
      </c>
      <c r="CZ1098" s="34" t="s">
        <v>3302</v>
      </c>
      <c r="DA1098" s="34" t="s">
        <v>3302</v>
      </c>
      <c r="DC1098" s="34" t="s">
        <v>5096</v>
      </c>
      <c r="DF1098" s="34" t="s">
        <v>5992</v>
      </c>
    </row>
    <row r="1099" spans="1:110">
      <c r="A1099" s="34" t="s">
        <v>7375</v>
      </c>
      <c r="B1099" s="34" t="s">
        <v>4609</v>
      </c>
      <c r="C1099" s="34">
        <v>52</v>
      </c>
      <c r="D1099" s="34" t="s">
        <v>440</v>
      </c>
      <c r="E1099" s="34" t="s">
        <v>4881</v>
      </c>
      <c r="F1099" s="34" t="s">
        <v>4170</v>
      </c>
      <c r="G1099" s="34" t="s">
        <v>4881</v>
      </c>
      <c r="H1099" s="34" t="s">
        <v>4170</v>
      </c>
      <c r="I1099" s="34" t="s">
        <v>4170</v>
      </c>
      <c r="J1099" s="34" t="s">
        <v>4170</v>
      </c>
      <c r="K1099" s="34" t="s">
        <v>4170</v>
      </c>
      <c r="L1099" s="34" t="s">
        <v>4881</v>
      </c>
      <c r="M1099" s="34" t="s">
        <v>1041</v>
      </c>
      <c r="N1099" s="34" t="s">
        <v>3155</v>
      </c>
      <c r="O1099" s="34" t="s">
        <v>4881</v>
      </c>
      <c r="P1099" s="34" t="s">
        <v>4170</v>
      </c>
      <c r="Q1099" s="34" t="s">
        <v>4170</v>
      </c>
      <c r="R1099" s="34" t="s">
        <v>4170</v>
      </c>
      <c r="S1099" s="34" t="s">
        <v>4170</v>
      </c>
      <c r="T1099" s="34" t="s">
        <v>4170</v>
      </c>
      <c r="U1099" s="34" t="s">
        <v>4170</v>
      </c>
      <c r="V1099" s="34" t="s">
        <v>4170</v>
      </c>
      <c r="W1099" s="34" t="s">
        <v>4170</v>
      </c>
      <c r="X1099" s="34" t="s">
        <v>4170</v>
      </c>
      <c r="Y1099" s="34" t="s">
        <v>4170</v>
      </c>
      <c r="Z1099" s="34" t="s">
        <v>4170</v>
      </c>
      <c r="AB1099" s="34" t="s">
        <v>3187</v>
      </c>
      <c r="AD1099" s="34" t="s">
        <v>3229</v>
      </c>
      <c r="AG1099" s="34" t="s">
        <v>3291</v>
      </c>
      <c r="AH1099" s="34" t="s">
        <v>1041</v>
      </c>
      <c r="AI1099" s="34" t="s">
        <v>1044</v>
      </c>
      <c r="AJ1099" s="34" t="s">
        <v>1044</v>
      </c>
      <c r="AQ1099" s="34" t="s">
        <v>3387</v>
      </c>
      <c r="AS1099" s="34" t="s">
        <v>3426</v>
      </c>
      <c r="AU1099" s="34" t="s">
        <v>3432</v>
      </c>
      <c r="AV1099" s="34" t="s">
        <v>154</v>
      </c>
      <c r="AW1099" s="34" t="s">
        <v>3452</v>
      </c>
      <c r="AX1099" s="34" t="s">
        <v>3476</v>
      </c>
      <c r="AY1099" s="34" t="s">
        <v>3253</v>
      </c>
      <c r="BB1099" s="34" t="s">
        <v>3557</v>
      </c>
      <c r="BC1099" s="34" t="s">
        <v>4170</v>
      </c>
      <c r="BD1099" s="34" t="s">
        <v>4170</v>
      </c>
      <c r="BE1099" s="34" t="s">
        <v>4170</v>
      </c>
      <c r="BF1099" s="34" t="s">
        <v>4170</v>
      </c>
      <c r="BG1099" s="34" t="s">
        <v>4170</v>
      </c>
      <c r="BH1099" s="34" t="s">
        <v>4170</v>
      </c>
      <c r="BI1099" s="34" t="s">
        <v>4881</v>
      </c>
      <c r="BJ1099" s="34" t="s">
        <v>4170</v>
      </c>
      <c r="BR1099" s="34" t="s">
        <v>1044</v>
      </c>
      <c r="BS1099" s="34" t="s">
        <v>1044</v>
      </c>
      <c r="CR1099" s="34" t="s">
        <v>3654</v>
      </c>
      <c r="CU1099" s="34" t="s">
        <v>8793</v>
      </c>
      <c r="CV1099" s="34" t="s">
        <v>7376</v>
      </c>
      <c r="CW1099" s="34" t="s">
        <v>4226</v>
      </c>
      <c r="CX1099" s="34" t="s">
        <v>4542</v>
      </c>
      <c r="CY1099" s="34" t="s">
        <v>5447</v>
      </c>
      <c r="DA1099" s="34" t="s">
        <v>4556</v>
      </c>
      <c r="DC1099" s="34" t="s">
        <v>5096</v>
      </c>
      <c r="DF1099" s="34" t="s">
        <v>5992</v>
      </c>
    </row>
    <row r="1100" spans="1:110">
      <c r="A1100" s="34" t="s">
        <v>7377</v>
      </c>
      <c r="B1100" s="34" t="s">
        <v>4881</v>
      </c>
      <c r="C1100" s="34">
        <v>24</v>
      </c>
      <c r="D1100" s="34" t="s">
        <v>440</v>
      </c>
      <c r="E1100" s="34" t="s">
        <v>4881</v>
      </c>
      <c r="F1100" s="34" t="s">
        <v>4170</v>
      </c>
      <c r="G1100" s="34" t="s">
        <v>4881</v>
      </c>
      <c r="H1100" s="34" t="s">
        <v>4170</v>
      </c>
      <c r="I1100" s="34" t="s">
        <v>4170</v>
      </c>
      <c r="J1100" s="34" t="s">
        <v>4170</v>
      </c>
      <c r="K1100" s="34" t="s">
        <v>4170</v>
      </c>
      <c r="L1100" s="34" t="s">
        <v>4881</v>
      </c>
      <c r="M1100" s="34" t="s">
        <v>1041</v>
      </c>
      <c r="N1100" s="34" t="s">
        <v>3155</v>
      </c>
      <c r="O1100" s="34" t="s">
        <v>4881</v>
      </c>
      <c r="P1100" s="34" t="s">
        <v>4170</v>
      </c>
      <c r="Q1100" s="34" t="s">
        <v>4170</v>
      </c>
      <c r="R1100" s="34" t="s">
        <v>4170</v>
      </c>
      <c r="S1100" s="34" t="s">
        <v>4170</v>
      </c>
      <c r="T1100" s="34" t="s">
        <v>4170</v>
      </c>
      <c r="U1100" s="34" t="s">
        <v>4170</v>
      </c>
      <c r="V1100" s="34" t="s">
        <v>4170</v>
      </c>
      <c r="W1100" s="34" t="s">
        <v>4170</v>
      </c>
      <c r="X1100" s="34" t="s">
        <v>4170</v>
      </c>
      <c r="Y1100" s="34" t="s">
        <v>4170</v>
      </c>
      <c r="Z1100" s="34" t="s">
        <v>4170</v>
      </c>
      <c r="AB1100" s="34" t="s">
        <v>3187</v>
      </c>
      <c r="AD1100" s="34" t="s">
        <v>3244</v>
      </c>
      <c r="AE1100" s="34" t="s">
        <v>3253</v>
      </c>
      <c r="AG1100" s="34" t="s">
        <v>3300</v>
      </c>
      <c r="AH1100" s="34" t="s">
        <v>1044</v>
      </c>
      <c r="AI1100" s="34" t="s">
        <v>1044</v>
      </c>
      <c r="AJ1100" s="34" t="s">
        <v>1044</v>
      </c>
      <c r="AK1100" s="34" t="s">
        <v>1044</v>
      </c>
      <c r="AM1100" s="34" t="s">
        <v>1041</v>
      </c>
      <c r="AP1100" s="34" t="s">
        <v>1041</v>
      </c>
      <c r="AY1100" s="34" t="s">
        <v>3493</v>
      </c>
      <c r="BA1100" s="34" t="s">
        <v>1044</v>
      </c>
      <c r="BB1100" s="34" t="s">
        <v>3557</v>
      </c>
      <c r="BC1100" s="34" t="s">
        <v>4170</v>
      </c>
      <c r="BD1100" s="34" t="s">
        <v>4170</v>
      </c>
      <c r="BE1100" s="34" t="s">
        <v>4170</v>
      </c>
      <c r="BF1100" s="34" t="s">
        <v>4170</v>
      </c>
      <c r="BG1100" s="34" t="s">
        <v>4170</v>
      </c>
      <c r="BH1100" s="34" t="s">
        <v>4170</v>
      </c>
      <c r="BI1100" s="34" t="s">
        <v>4881</v>
      </c>
      <c r="BJ1100" s="34" t="s">
        <v>4170</v>
      </c>
      <c r="BR1100" s="34" t="s">
        <v>1044</v>
      </c>
      <c r="BS1100" s="34" t="s">
        <v>1044</v>
      </c>
      <c r="CR1100" s="34" t="s">
        <v>3657</v>
      </c>
      <c r="CU1100" s="34" t="s">
        <v>8794</v>
      </c>
      <c r="CV1100" s="34" t="s">
        <v>7378</v>
      </c>
      <c r="CW1100" s="34" t="s">
        <v>4226</v>
      </c>
      <c r="CX1100" s="34" t="s">
        <v>4539</v>
      </c>
      <c r="CY1100" s="34" t="s">
        <v>5446</v>
      </c>
      <c r="CZ1100" s="34" t="s">
        <v>3302</v>
      </c>
      <c r="DA1100" s="34" t="s">
        <v>3302</v>
      </c>
      <c r="DC1100" s="34" t="s">
        <v>5096</v>
      </c>
      <c r="DD1100" s="34" t="s">
        <v>6186</v>
      </c>
      <c r="DF1100" s="34" t="s">
        <v>5992</v>
      </c>
    </row>
    <row r="1101" spans="1:110">
      <c r="A1101" s="34" t="s">
        <v>7379</v>
      </c>
      <c r="B1101" s="34" t="s">
        <v>4881</v>
      </c>
      <c r="C1101" s="34">
        <v>39</v>
      </c>
      <c r="D1101" s="34" t="s">
        <v>440</v>
      </c>
      <c r="E1101" s="34" t="s">
        <v>4881</v>
      </c>
      <c r="F1101" s="34" t="s">
        <v>4170</v>
      </c>
      <c r="G1101" s="34" t="s">
        <v>4881</v>
      </c>
      <c r="H1101" s="34" t="s">
        <v>4170</v>
      </c>
      <c r="I1101" s="34" t="s">
        <v>4170</v>
      </c>
      <c r="J1101" s="34" t="s">
        <v>4170</v>
      </c>
      <c r="K1101" s="34" t="s">
        <v>4170</v>
      </c>
      <c r="L1101" s="34" t="s">
        <v>4881</v>
      </c>
      <c r="M1101" s="34" t="s">
        <v>1041</v>
      </c>
      <c r="N1101" s="34" t="s">
        <v>3155</v>
      </c>
      <c r="O1101" s="34" t="s">
        <v>4881</v>
      </c>
      <c r="P1101" s="34" t="s">
        <v>4170</v>
      </c>
      <c r="Q1101" s="34" t="s">
        <v>4170</v>
      </c>
      <c r="R1101" s="34" t="s">
        <v>4170</v>
      </c>
      <c r="S1101" s="34" t="s">
        <v>4170</v>
      </c>
      <c r="T1101" s="34" t="s">
        <v>4170</v>
      </c>
      <c r="U1101" s="34" t="s">
        <v>4170</v>
      </c>
      <c r="V1101" s="34" t="s">
        <v>4170</v>
      </c>
      <c r="W1101" s="34" t="s">
        <v>4170</v>
      </c>
      <c r="X1101" s="34" t="s">
        <v>4170</v>
      </c>
      <c r="Y1101" s="34" t="s">
        <v>4170</v>
      </c>
      <c r="Z1101" s="34" t="s">
        <v>4170</v>
      </c>
      <c r="AB1101" s="34" t="s">
        <v>3187</v>
      </c>
      <c r="AD1101" s="34" t="s">
        <v>3244</v>
      </c>
      <c r="AG1101" s="34" t="s">
        <v>3309</v>
      </c>
      <c r="AH1101" s="34" t="s">
        <v>1044</v>
      </c>
      <c r="AI1101" s="34" t="s">
        <v>1044</v>
      </c>
      <c r="AJ1101" s="34" t="s">
        <v>1044</v>
      </c>
      <c r="AK1101" s="34" t="s">
        <v>1044</v>
      </c>
      <c r="AM1101" s="34" t="s">
        <v>1041</v>
      </c>
      <c r="AP1101" s="34" t="s">
        <v>1041</v>
      </c>
      <c r="AY1101" s="34" t="s">
        <v>3502</v>
      </c>
      <c r="BA1101" s="34" t="s">
        <v>1044</v>
      </c>
      <c r="BB1101" s="34" t="s">
        <v>3557</v>
      </c>
      <c r="BC1101" s="34" t="s">
        <v>4170</v>
      </c>
      <c r="BD1101" s="34" t="s">
        <v>4170</v>
      </c>
      <c r="BE1101" s="34" t="s">
        <v>4170</v>
      </c>
      <c r="BF1101" s="34" t="s">
        <v>4170</v>
      </c>
      <c r="BG1101" s="34" t="s">
        <v>4170</v>
      </c>
      <c r="BH1101" s="34" t="s">
        <v>4170</v>
      </c>
      <c r="BI1101" s="34" t="s">
        <v>4881</v>
      </c>
      <c r="BJ1101" s="34" t="s">
        <v>4170</v>
      </c>
      <c r="BR1101" s="34" t="s">
        <v>1044</v>
      </c>
      <c r="BS1101" s="34" t="s">
        <v>1044</v>
      </c>
      <c r="CR1101" s="34" t="s">
        <v>3657</v>
      </c>
      <c r="CU1101" s="34" t="s">
        <v>8795</v>
      </c>
      <c r="CV1101" s="34" t="s">
        <v>7381</v>
      </c>
      <c r="CW1101" s="34" t="s">
        <v>4226</v>
      </c>
      <c r="CX1101" s="34" t="s">
        <v>4542</v>
      </c>
      <c r="CY1101" s="34" t="s">
        <v>5447</v>
      </c>
      <c r="CZ1101" s="34" t="s">
        <v>3302</v>
      </c>
      <c r="DA1101" s="34" t="s">
        <v>3302</v>
      </c>
      <c r="DC1101" s="34" t="s">
        <v>5096</v>
      </c>
    </row>
    <row r="1102" spans="1:110">
      <c r="A1102" s="34" t="s">
        <v>7382</v>
      </c>
      <c r="B1102" s="34" t="s">
        <v>4881</v>
      </c>
      <c r="C1102" s="34">
        <v>35</v>
      </c>
      <c r="D1102" s="34" t="s">
        <v>440</v>
      </c>
      <c r="E1102" s="34" t="s">
        <v>4881</v>
      </c>
      <c r="F1102" s="34" t="s">
        <v>4170</v>
      </c>
      <c r="G1102" s="34" t="s">
        <v>4881</v>
      </c>
      <c r="H1102" s="34" t="s">
        <v>4170</v>
      </c>
      <c r="I1102" s="34" t="s">
        <v>4170</v>
      </c>
      <c r="J1102" s="34" t="s">
        <v>4170</v>
      </c>
      <c r="K1102" s="34" t="s">
        <v>4170</v>
      </c>
      <c r="L1102" s="34" t="s">
        <v>4881</v>
      </c>
      <c r="M1102" s="34" t="s">
        <v>1041</v>
      </c>
      <c r="N1102" s="34" t="s">
        <v>3155</v>
      </c>
      <c r="O1102" s="34" t="s">
        <v>4881</v>
      </c>
      <c r="P1102" s="34" t="s">
        <v>4170</v>
      </c>
      <c r="Q1102" s="34" t="s">
        <v>4170</v>
      </c>
      <c r="R1102" s="34" t="s">
        <v>4170</v>
      </c>
      <c r="S1102" s="34" t="s">
        <v>4170</v>
      </c>
      <c r="T1102" s="34" t="s">
        <v>4170</v>
      </c>
      <c r="U1102" s="34" t="s">
        <v>4170</v>
      </c>
      <c r="V1102" s="34" t="s">
        <v>4170</v>
      </c>
      <c r="W1102" s="34" t="s">
        <v>4170</v>
      </c>
      <c r="X1102" s="34" t="s">
        <v>4170</v>
      </c>
      <c r="Y1102" s="34" t="s">
        <v>4170</v>
      </c>
      <c r="Z1102" s="34" t="s">
        <v>4170</v>
      </c>
      <c r="AB1102" s="34" t="s">
        <v>3187</v>
      </c>
      <c r="AD1102" s="34" t="s">
        <v>3241</v>
      </c>
      <c r="AG1102" s="34" t="s">
        <v>3309</v>
      </c>
      <c r="AH1102" s="34" t="s">
        <v>1044</v>
      </c>
      <c r="AI1102" s="34" t="s">
        <v>1044</v>
      </c>
      <c r="AJ1102" s="34" t="s">
        <v>1044</v>
      </c>
      <c r="AK1102" s="34" t="s">
        <v>1044</v>
      </c>
      <c r="AM1102" s="34" t="s">
        <v>1044</v>
      </c>
      <c r="AN1102" s="34" t="s">
        <v>3335</v>
      </c>
      <c r="AP1102" s="34" t="s">
        <v>1044</v>
      </c>
      <c r="AY1102" s="34" t="s">
        <v>3487</v>
      </c>
      <c r="BA1102" s="34" t="s">
        <v>1044</v>
      </c>
      <c r="BB1102" s="34" t="s">
        <v>3557</v>
      </c>
      <c r="BC1102" s="34" t="s">
        <v>4170</v>
      </c>
      <c r="BD1102" s="34" t="s">
        <v>4170</v>
      </c>
      <c r="BE1102" s="34" t="s">
        <v>4170</v>
      </c>
      <c r="BF1102" s="34" t="s">
        <v>4170</v>
      </c>
      <c r="BG1102" s="34" t="s">
        <v>4170</v>
      </c>
      <c r="BH1102" s="34" t="s">
        <v>4170</v>
      </c>
      <c r="BI1102" s="34" t="s">
        <v>4881</v>
      </c>
      <c r="BJ1102" s="34" t="s">
        <v>4170</v>
      </c>
      <c r="BR1102" s="34" t="s">
        <v>1044</v>
      </c>
      <c r="BS1102" s="34" t="s">
        <v>1044</v>
      </c>
      <c r="CR1102" s="34" t="s">
        <v>3657</v>
      </c>
      <c r="CU1102" s="34" t="s">
        <v>8796</v>
      </c>
      <c r="CV1102" s="34" t="s">
        <v>7383</v>
      </c>
      <c r="CW1102" s="34" t="s">
        <v>4226</v>
      </c>
      <c r="CX1102" s="34" t="s">
        <v>4542</v>
      </c>
      <c r="CY1102" s="34" t="s">
        <v>5447</v>
      </c>
      <c r="CZ1102" s="34" t="s">
        <v>4560</v>
      </c>
      <c r="DA1102" s="34" t="s">
        <v>4560</v>
      </c>
      <c r="DC1102" s="34" t="s">
        <v>5096</v>
      </c>
    </row>
    <row r="1103" spans="1:110">
      <c r="A1103" s="34" t="s">
        <v>7382</v>
      </c>
      <c r="B1103" s="34" t="s">
        <v>4609</v>
      </c>
      <c r="C1103" s="34">
        <v>6</v>
      </c>
      <c r="D1103" s="34" t="s">
        <v>442</v>
      </c>
      <c r="E1103" s="34" t="s">
        <v>4170</v>
      </c>
      <c r="F1103" s="34" t="s">
        <v>4881</v>
      </c>
      <c r="G1103" s="34" t="s">
        <v>4170</v>
      </c>
      <c r="H1103" s="34" t="s">
        <v>4170</v>
      </c>
      <c r="I1103" s="34" t="s">
        <v>4170</v>
      </c>
      <c r="J1103" s="34" t="s">
        <v>4881</v>
      </c>
      <c r="K1103" s="34" t="s">
        <v>4170</v>
      </c>
      <c r="L1103" s="34" t="s">
        <v>4170</v>
      </c>
      <c r="N1103" s="34" t="s">
        <v>3155</v>
      </c>
      <c r="O1103" s="34" t="s">
        <v>4881</v>
      </c>
      <c r="P1103" s="34" t="s">
        <v>4170</v>
      </c>
      <c r="Q1103" s="34" t="s">
        <v>4170</v>
      </c>
      <c r="R1103" s="34" t="s">
        <v>4170</v>
      </c>
      <c r="S1103" s="34" t="s">
        <v>4170</v>
      </c>
      <c r="T1103" s="34" t="s">
        <v>4170</v>
      </c>
      <c r="U1103" s="34" t="s">
        <v>4170</v>
      </c>
      <c r="V1103" s="34" t="s">
        <v>4170</v>
      </c>
      <c r="W1103" s="34" t="s">
        <v>4170</v>
      </c>
      <c r="X1103" s="34" t="s">
        <v>4170</v>
      </c>
      <c r="Y1103" s="34" t="s">
        <v>4170</v>
      </c>
      <c r="Z1103" s="34" t="s">
        <v>4170</v>
      </c>
      <c r="AB1103" s="34" t="s">
        <v>3187</v>
      </c>
      <c r="AE1103" s="34" t="s">
        <v>3256</v>
      </c>
      <c r="BB1103" s="34" t="s">
        <v>3557</v>
      </c>
      <c r="BC1103" s="34" t="s">
        <v>4170</v>
      </c>
      <c r="BD1103" s="34" t="s">
        <v>4170</v>
      </c>
      <c r="BE1103" s="34" t="s">
        <v>4170</v>
      </c>
      <c r="BF1103" s="34" t="s">
        <v>4170</v>
      </c>
      <c r="BG1103" s="34" t="s">
        <v>4170</v>
      </c>
      <c r="BH1103" s="34" t="s">
        <v>4170</v>
      </c>
      <c r="BI1103" s="34" t="s">
        <v>4881</v>
      </c>
      <c r="BJ1103" s="34" t="s">
        <v>4170</v>
      </c>
      <c r="BR1103" s="34" t="s">
        <v>1044</v>
      </c>
      <c r="BS1103" s="34" t="s">
        <v>1044</v>
      </c>
      <c r="CR1103" s="34" t="s">
        <v>3657</v>
      </c>
      <c r="CU1103" s="34" t="s">
        <v>8797</v>
      </c>
      <c r="CV1103" s="34" t="s">
        <v>7383</v>
      </c>
      <c r="CW1103" s="34" t="s">
        <v>4226</v>
      </c>
      <c r="CX1103" s="34" t="s">
        <v>4619</v>
      </c>
      <c r="CY1103" s="34" t="s">
        <v>5454</v>
      </c>
      <c r="DC1103" s="34" t="s">
        <v>5096</v>
      </c>
      <c r="DE1103" s="34" t="s">
        <v>4649</v>
      </c>
    </row>
    <row r="1104" spans="1:110">
      <c r="A1104" s="34" t="s">
        <v>7382</v>
      </c>
      <c r="B1104" s="34" t="s">
        <v>4848</v>
      </c>
      <c r="C1104" s="34">
        <v>6</v>
      </c>
      <c r="D1104" s="34" t="s">
        <v>442</v>
      </c>
      <c r="E1104" s="34" t="s">
        <v>4170</v>
      </c>
      <c r="F1104" s="34" t="s">
        <v>4881</v>
      </c>
      <c r="G1104" s="34" t="s">
        <v>4170</v>
      </c>
      <c r="H1104" s="34" t="s">
        <v>4170</v>
      </c>
      <c r="I1104" s="34" t="s">
        <v>4170</v>
      </c>
      <c r="J1104" s="34" t="s">
        <v>4881</v>
      </c>
      <c r="K1104" s="34" t="s">
        <v>4170</v>
      </c>
      <c r="L1104" s="34" t="s">
        <v>4170</v>
      </c>
      <c r="N1104" s="34" t="s">
        <v>3155</v>
      </c>
      <c r="O1104" s="34" t="s">
        <v>4881</v>
      </c>
      <c r="P1104" s="34" t="s">
        <v>4170</v>
      </c>
      <c r="Q1104" s="34" t="s">
        <v>4170</v>
      </c>
      <c r="R1104" s="34" t="s">
        <v>4170</v>
      </c>
      <c r="S1104" s="34" t="s">
        <v>4170</v>
      </c>
      <c r="T1104" s="34" t="s">
        <v>4170</v>
      </c>
      <c r="U1104" s="34" t="s">
        <v>4170</v>
      </c>
      <c r="V1104" s="34" t="s">
        <v>4170</v>
      </c>
      <c r="W1104" s="34" t="s">
        <v>4170</v>
      </c>
      <c r="X1104" s="34" t="s">
        <v>4170</v>
      </c>
      <c r="Y1104" s="34" t="s">
        <v>4170</v>
      </c>
      <c r="Z1104" s="34" t="s">
        <v>4170</v>
      </c>
      <c r="AB1104" s="34" t="s">
        <v>3187</v>
      </c>
      <c r="AE1104" s="34" t="s">
        <v>3256</v>
      </c>
      <c r="BB1104" s="34" t="s">
        <v>3557</v>
      </c>
      <c r="BC1104" s="34" t="s">
        <v>4170</v>
      </c>
      <c r="BD1104" s="34" t="s">
        <v>4170</v>
      </c>
      <c r="BE1104" s="34" t="s">
        <v>4170</v>
      </c>
      <c r="BF1104" s="34" t="s">
        <v>4170</v>
      </c>
      <c r="BG1104" s="34" t="s">
        <v>4170</v>
      </c>
      <c r="BH1104" s="34" t="s">
        <v>4170</v>
      </c>
      <c r="BI1104" s="34" t="s">
        <v>4881</v>
      </c>
      <c r="BJ1104" s="34" t="s">
        <v>4170</v>
      </c>
      <c r="BR1104" s="34" t="s">
        <v>1044</v>
      </c>
      <c r="BS1104" s="34" t="s">
        <v>1044</v>
      </c>
      <c r="CR1104" s="34" t="s">
        <v>3657</v>
      </c>
      <c r="CU1104" s="34" t="s">
        <v>8798</v>
      </c>
      <c r="CV1104" s="34" t="s">
        <v>7383</v>
      </c>
      <c r="CW1104" s="34" t="s">
        <v>4226</v>
      </c>
      <c r="CX1104" s="34" t="s">
        <v>4619</v>
      </c>
      <c r="CY1104" s="34" t="s">
        <v>5454</v>
      </c>
      <c r="DC1104" s="34" t="s">
        <v>5096</v>
      </c>
      <c r="DE1104" s="34" t="s">
        <v>4649</v>
      </c>
    </row>
    <row r="1105" spans="1:110">
      <c r="A1105" s="34" t="s">
        <v>7382</v>
      </c>
      <c r="B1105" s="34" t="s">
        <v>4626</v>
      </c>
      <c r="C1105" s="34">
        <v>63</v>
      </c>
      <c r="D1105" s="34" t="s">
        <v>440</v>
      </c>
      <c r="E1105" s="34" t="s">
        <v>4881</v>
      </c>
      <c r="F1105" s="34" t="s">
        <v>4170</v>
      </c>
      <c r="G1105" s="34" t="s">
        <v>4881</v>
      </c>
      <c r="H1105" s="34" t="s">
        <v>4170</v>
      </c>
      <c r="I1105" s="34" t="s">
        <v>4170</v>
      </c>
      <c r="J1105" s="34" t="s">
        <v>4170</v>
      </c>
      <c r="K1105" s="34" t="s">
        <v>4170</v>
      </c>
      <c r="L1105" s="34" t="s">
        <v>4170</v>
      </c>
      <c r="M1105" s="34" t="s">
        <v>1041</v>
      </c>
      <c r="N1105" s="34" t="s">
        <v>3155</v>
      </c>
      <c r="O1105" s="34" t="s">
        <v>4881</v>
      </c>
      <c r="P1105" s="34" t="s">
        <v>4170</v>
      </c>
      <c r="Q1105" s="34" t="s">
        <v>4170</v>
      </c>
      <c r="R1105" s="34" t="s">
        <v>4170</v>
      </c>
      <c r="S1105" s="34" t="s">
        <v>4170</v>
      </c>
      <c r="T1105" s="34" t="s">
        <v>4170</v>
      </c>
      <c r="U1105" s="34" t="s">
        <v>4170</v>
      </c>
      <c r="V1105" s="34" t="s">
        <v>4170</v>
      </c>
      <c r="W1105" s="34" t="s">
        <v>4170</v>
      </c>
      <c r="X1105" s="34" t="s">
        <v>4170</v>
      </c>
      <c r="Y1105" s="34" t="s">
        <v>4170</v>
      </c>
      <c r="Z1105" s="34" t="s">
        <v>4170</v>
      </c>
      <c r="AB1105" s="34" t="s">
        <v>3187</v>
      </c>
      <c r="AD1105" s="34" t="s">
        <v>3238</v>
      </c>
      <c r="AG1105" s="34" t="s">
        <v>3309</v>
      </c>
      <c r="AH1105" s="34" t="s">
        <v>1044</v>
      </c>
      <c r="AI1105" s="34" t="s">
        <v>1044</v>
      </c>
      <c r="AJ1105" s="34" t="s">
        <v>1044</v>
      </c>
      <c r="AK1105" s="34" t="s">
        <v>1044</v>
      </c>
      <c r="AM1105" s="34" t="s">
        <v>1044</v>
      </c>
      <c r="AN1105" s="34" t="s">
        <v>3335</v>
      </c>
      <c r="AP1105" s="34" t="s">
        <v>1044</v>
      </c>
      <c r="AY1105" s="34" t="s">
        <v>3487</v>
      </c>
      <c r="BA1105" s="34" t="s">
        <v>1044</v>
      </c>
      <c r="BB1105" s="34" t="s">
        <v>3557</v>
      </c>
      <c r="BC1105" s="34" t="s">
        <v>4170</v>
      </c>
      <c r="BD1105" s="34" t="s">
        <v>4170</v>
      </c>
      <c r="BE1105" s="34" t="s">
        <v>4170</v>
      </c>
      <c r="BF1105" s="34" t="s">
        <v>4170</v>
      </c>
      <c r="BG1105" s="34" t="s">
        <v>4170</v>
      </c>
      <c r="BH1105" s="34" t="s">
        <v>4170</v>
      </c>
      <c r="BI1105" s="34" t="s">
        <v>4881</v>
      </c>
      <c r="BJ1105" s="34" t="s">
        <v>4170</v>
      </c>
      <c r="BR1105" s="34" t="s">
        <v>1044</v>
      </c>
      <c r="BS1105" s="34" t="s">
        <v>1044</v>
      </c>
      <c r="CR1105" s="34" t="s">
        <v>3657</v>
      </c>
      <c r="CU1105" s="34" t="s">
        <v>8799</v>
      </c>
      <c r="CV1105" s="34" t="s">
        <v>7383</v>
      </c>
      <c r="CW1105" s="34" t="s">
        <v>4226</v>
      </c>
      <c r="CX1105" s="34" t="s">
        <v>4546</v>
      </c>
      <c r="CY1105" s="34" t="s">
        <v>5449</v>
      </c>
      <c r="DA1105" s="34" t="s">
        <v>4560</v>
      </c>
      <c r="DC1105" s="34" t="s">
        <v>5096</v>
      </c>
    </row>
    <row r="1106" spans="1:110">
      <c r="A1106" s="34" t="s">
        <v>7384</v>
      </c>
      <c r="B1106" s="34" t="s">
        <v>4881</v>
      </c>
      <c r="C1106" s="34">
        <v>33</v>
      </c>
      <c r="D1106" s="34" t="s">
        <v>442</v>
      </c>
      <c r="E1106" s="34" t="s">
        <v>4170</v>
      </c>
      <c r="F1106" s="34" t="s">
        <v>4881</v>
      </c>
      <c r="G1106" s="34" t="s">
        <v>4170</v>
      </c>
      <c r="H1106" s="34" t="s">
        <v>4881</v>
      </c>
      <c r="I1106" s="34" t="s">
        <v>4170</v>
      </c>
      <c r="J1106" s="34" t="s">
        <v>4170</v>
      </c>
      <c r="K1106" s="34" t="s">
        <v>4170</v>
      </c>
      <c r="L1106" s="34" t="s">
        <v>4170</v>
      </c>
      <c r="M1106" s="34" t="s">
        <v>1041</v>
      </c>
      <c r="N1106" s="34" t="s">
        <v>3155</v>
      </c>
      <c r="O1106" s="34" t="s">
        <v>4881</v>
      </c>
      <c r="P1106" s="34" t="s">
        <v>4170</v>
      </c>
      <c r="Q1106" s="34" t="s">
        <v>4170</v>
      </c>
      <c r="R1106" s="34" t="s">
        <v>4170</v>
      </c>
      <c r="S1106" s="34" t="s">
        <v>4170</v>
      </c>
      <c r="T1106" s="34" t="s">
        <v>4170</v>
      </c>
      <c r="U1106" s="34" t="s">
        <v>4170</v>
      </c>
      <c r="V1106" s="34" t="s">
        <v>4170</v>
      </c>
      <c r="W1106" s="34" t="s">
        <v>4170</v>
      </c>
      <c r="X1106" s="34" t="s">
        <v>4170</v>
      </c>
      <c r="Y1106" s="34" t="s">
        <v>4170</v>
      </c>
      <c r="Z1106" s="34" t="s">
        <v>4170</v>
      </c>
      <c r="AB1106" s="34" t="s">
        <v>3187</v>
      </c>
      <c r="AD1106" s="34" t="s">
        <v>3244</v>
      </c>
      <c r="AG1106" s="34" t="s">
        <v>3288</v>
      </c>
      <c r="AH1106" s="34" t="s">
        <v>1044</v>
      </c>
      <c r="AI1106" s="34" t="s">
        <v>1041</v>
      </c>
      <c r="AJ1106" s="34" t="s">
        <v>1044</v>
      </c>
      <c r="AQ1106" s="34" t="s">
        <v>3384</v>
      </c>
      <c r="AS1106" s="34" t="s">
        <v>3409</v>
      </c>
      <c r="AU1106" s="34" t="s">
        <v>3432</v>
      </c>
      <c r="AV1106" s="34" t="s">
        <v>154</v>
      </c>
      <c r="AW1106" s="34" t="s">
        <v>3464</v>
      </c>
      <c r="AX1106" s="34" t="s">
        <v>3476</v>
      </c>
      <c r="AY1106" s="34" t="s">
        <v>3487</v>
      </c>
      <c r="BB1106" s="34" t="s">
        <v>3557</v>
      </c>
      <c r="BC1106" s="34" t="s">
        <v>4170</v>
      </c>
      <c r="BD1106" s="34" t="s">
        <v>4170</v>
      </c>
      <c r="BE1106" s="34" t="s">
        <v>4170</v>
      </c>
      <c r="BF1106" s="34" t="s">
        <v>4170</v>
      </c>
      <c r="BG1106" s="34" t="s">
        <v>4170</v>
      </c>
      <c r="BH1106" s="34" t="s">
        <v>4170</v>
      </c>
      <c r="BI1106" s="34" t="s">
        <v>4881</v>
      </c>
      <c r="BJ1106" s="34" t="s">
        <v>4170</v>
      </c>
      <c r="BR1106" s="34" t="s">
        <v>1044</v>
      </c>
      <c r="BS1106" s="34" t="s">
        <v>1041</v>
      </c>
      <c r="BT1106" s="34" t="s">
        <v>1041</v>
      </c>
      <c r="BW1106" s="34" t="s">
        <v>1041</v>
      </c>
      <c r="CQ1106" s="34" t="s">
        <v>3645</v>
      </c>
      <c r="CR1106" s="34" t="s">
        <v>3657</v>
      </c>
      <c r="CU1106" s="34" t="s">
        <v>8800</v>
      </c>
      <c r="CV1106" s="34" t="s">
        <v>7385</v>
      </c>
      <c r="CW1106" s="34" t="s">
        <v>4226</v>
      </c>
      <c r="CX1106" s="34" t="s">
        <v>4539</v>
      </c>
      <c r="CY1106" s="34" t="s">
        <v>5452</v>
      </c>
      <c r="CZ1106" s="34" t="s">
        <v>4556</v>
      </c>
      <c r="DA1106" s="34" t="s">
        <v>4556</v>
      </c>
      <c r="DC1106" s="34" t="s">
        <v>5096</v>
      </c>
    </row>
    <row r="1107" spans="1:110">
      <c r="A1107" s="34" t="s">
        <v>7384</v>
      </c>
      <c r="B1107" s="34" t="s">
        <v>4609</v>
      </c>
      <c r="C1107" s="34">
        <v>12</v>
      </c>
      <c r="D1107" s="34" t="s">
        <v>442</v>
      </c>
      <c r="E1107" s="34" t="s">
        <v>4170</v>
      </c>
      <c r="F1107" s="34" t="s">
        <v>4881</v>
      </c>
      <c r="G1107" s="34" t="s">
        <v>4170</v>
      </c>
      <c r="H1107" s="34" t="s">
        <v>4170</v>
      </c>
      <c r="I1107" s="34" t="s">
        <v>4170</v>
      </c>
      <c r="J1107" s="34" t="s">
        <v>4881</v>
      </c>
      <c r="K1107" s="34" t="s">
        <v>4170</v>
      </c>
      <c r="L1107" s="34" t="s">
        <v>4170</v>
      </c>
      <c r="N1107" s="34" t="s">
        <v>3155</v>
      </c>
      <c r="O1107" s="34" t="s">
        <v>4881</v>
      </c>
      <c r="P1107" s="34" t="s">
        <v>4170</v>
      </c>
      <c r="Q1107" s="34" t="s">
        <v>4170</v>
      </c>
      <c r="R1107" s="34" t="s">
        <v>4170</v>
      </c>
      <c r="S1107" s="34" t="s">
        <v>4170</v>
      </c>
      <c r="T1107" s="34" t="s">
        <v>4170</v>
      </c>
      <c r="U1107" s="34" t="s">
        <v>4170</v>
      </c>
      <c r="V1107" s="34" t="s">
        <v>4170</v>
      </c>
      <c r="W1107" s="34" t="s">
        <v>4170</v>
      </c>
      <c r="X1107" s="34" t="s">
        <v>4170</v>
      </c>
      <c r="Y1107" s="34" t="s">
        <v>4170</v>
      </c>
      <c r="Z1107" s="34" t="s">
        <v>4170</v>
      </c>
      <c r="AB1107" s="34" t="s">
        <v>3187</v>
      </c>
      <c r="AE1107" s="34" t="s">
        <v>3262</v>
      </c>
      <c r="BB1107" s="34" t="s">
        <v>3557</v>
      </c>
      <c r="BC1107" s="34" t="s">
        <v>4170</v>
      </c>
      <c r="BD1107" s="34" t="s">
        <v>4170</v>
      </c>
      <c r="BE1107" s="34" t="s">
        <v>4170</v>
      </c>
      <c r="BF1107" s="34" t="s">
        <v>4170</v>
      </c>
      <c r="BG1107" s="34" t="s">
        <v>4170</v>
      </c>
      <c r="BH1107" s="34" t="s">
        <v>4170</v>
      </c>
      <c r="BI1107" s="34" t="s">
        <v>4881</v>
      </c>
      <c r="BJ1107" s="34" t="s">
        <v>4170</v>
      </c>
      <c r="BR1107" s="34" t="s">
        <v>1044</v>
      </c>
      <c r="BS1107" s="34" t="s">
        <v>1044</v>
      </c>
      <c r="CR1107" s="34" t="s">
        <v>3657</v>
      </c>
      <c r="CU1107" s="34" t="s">
        <v>8801</v>
      </c>
      <c r="CV1107" s="34" t="s">
        <v>7385</v>
      </c>
      <c r="CW1107" s="34" t="s">
        <v>4226</v>
      </c>
      <c r="CX1107" s="34" t="s">
        <v>4611</v>
      </c>
      <c r="CY1107" s="34" t="s">
        <v>5451</v>
      </c>
      <c r="DC1107" s="34" t="s">
        <v>5096</v>
      </c>
      <c r="DE1107" s="34" t="s">
        <v>4649</v>
      </c>
    </row>
    <row r="1108" spans="1:110">
      <c r="A1108" s="34" t="s">
        <v>7384</v>
      </c>
      <c r="B1108" s="34" t="s">
        <v>4848</v>
      </c>
      <c r="C1108" s="34">
        <v>61</v>
      </c>
      <c r="D1108" s="34" t="s">
        <v>440</v>
      </c>
      <c r="E1108" s="34" t="s">
        <v>4881</v>
      </c>
      <c r="F1108" s="34" t="s">
        <v>4170</v>
      </c>
      <c r="G1108" s="34" t="s">
        <v>4881</v>
      </c>
      <c r="H1108" s="34" t="s">
        <v>4170</v>
      </c>
      <c r="I1108" s="34" t="s">
        <v>4170</v>
      </c>
      <c r="J1108" s="34" t="s">
        <v>4170</v>
      </c>
      <c r="K1108" s="34" t="s">
        <v>4170</v>
      </c>
      <c r="L1108" s="34" t="s">
        <v>4170</v>
      </c>
      <c r="M1108" s="34" t="s">
        <v>1041</v>
      </c>
      <c r="N1108" s="34" t="s">
        <v>3155</v>
      </c>
      <c r="O1108" s="34" t="s">
        <v>4881</v>
      </c>
      <c r="P1108" s="34" t="s">
        <v>4170</v>
      </c>
      <c r="Q1108" s="34" t="s">
        <v>4170</v>
      </c>
      <c r="R1108" s="34" t="s">
        <v>4170</v>
      </c>
      <c r="S1108" s="34" t="s">
        <v>4170</v>
      </c>
      <c r="T1108" s="34" t="s">
        <v>4170</v>
      </c>
      <c r="U1108" s="34" t="s">
        <v>4170</v>
      </c>
      <c r="V1108" s="34" t="s">
        <v>4170</v>
      </c>
      <c r="W1108" s="34" t="s">
        <v>4170</v>
      </c>
      <c r="X1108" s="34" t="s">
        <v>4170</v>
      </c>
      <c r="Y1108" s="34" t="s">
        <v>4170</v>
      </c>
      <c r="Z1108" s="34" t="s">
        <v>4170</v>
      </c>
      <c r="AB1108" s="34" t="s">
        <v>3187</v>
      </c>
      <c r="AD1108" s="34" t="s">
        <v>3244</v>
      </c>
      <c r="AG1108" s="34" t="s">
        <v>3291</v>
      </c>
      <c r="AH1108" s="34" t="s">
        <v>1041</v>
      </c>
      <c r="AI1108" s="34" t="s">
        <v>1044</v>
      </c>
      <c r="AJ1108" s="34" t="s">
        <v>1044</v>
      </c>
      <c r="AQ1108" s="34" t="s">
        <v>3390</v>
      </c>
      <c r="AS1108" s="34" t="s">
        <v>3409</v>
      </c>
      <c r="AU1108" s="34" t="s">
        <v>3435</v>
      </c>
      <c r="AV1108" s="34" t="s">
        <v>154</v>
      </c>
      <c r="AW1108" s="34" t="s">
        <v>3461</v>
      </c>
      <c r="AX1108" s="34" t="s">
        <v>3476</v>
      </c>
      <c r="AY1108" s="34" t="s">
        <v>3487</v>
      </c>
      <c r="BB1108" s="34" t="s">
        <v>3557</v>
      </c>
      <c r="BC1108" s="34" t="s">
        <v>4170</v>
      </c>
      <c r="BD1108" s="34" t="s">
        <v>4170</v>
      </c>
      <c r="BE1108" s="34" t="s">
        <v>4170</v>
      </c>
      <c r="BF1108" s="34" t="s">
        <v>4170</v>
      </c>
      <c r="BG1108" s="34" t="s">
        <v>4170</v>
      </c>
      <c r="BH1108" s="34" t="s">
        <v>4170</v>
      </c>
      <c r="BI1108" s="34" t="s">
        <v>4881</v>
      </c>
      <c r="BJ1108" s="34" t="s">
        <v>4170</v>
      </c>
      <c r="BR1108" s="34" t="s">
        <v>1044</v>
      </c>
      <c r="BS1108" s="34" t="s">
        <v>1044</v>
      </c>
      <c r="CR1108" s="34" t="s">
        <v>3657</v>
      </c>
      <c r="CU1108" s="34" t="s">
        <v>8802</v>
      </c>
      <c r="CV1108" s="34" t="s">
        <v>7385</v>
      </c>
      <c r="CW1108" s="34" t="s">
        <v>4226</v>
      </c>
      <c r="CX1108" s="34" t="s">
        <v>4546</v>
      </c>
      <c r="CY1108" s="34" t="s">
        <v>5449</v>
      </c>
      <c r="DA1108" s="34" t="s">
        <v>4556</v>
      </c>
      <c r="DC1108" s="34" t="s">
        <v>5096</v>
      </c>
    </row>
    <row r="1109" spans="1:110">
      <c r="A1109" s="34" t="s">
        <v>7384</v>
      </c>
      <c r="B1109" s="34" t="s">
        <v>4626</v>
      </c>
      <c r="C1109" s="34">
        <v>60</v>
      </c>
      <c r="D1109" s="34" t="s">
        <v>442</v>
      </c>
      <c r="E1109" s="34" t="s">
        <v>4170</v>
      </c>
      <c r="F1109" s="34" t="s">
        <v>4881</v>
      </c>
      <c r="G1109" s="34" t="s">
        <v>4170</v>
      </c>
      <c r="H1109" s="34" t="s">
        <v>4881</v>
      </c>
      <c r="I1109" s="34" t="s">
        <v>4170</v>
      </c>
      <c r="J1109" s="34" t="s">
        <v>4170</v>
      </c>
      <c r="K1109" s="34" t="s">
        <v>4170</v>
      </c>
      <c r="L1109" s="34" t="s">
        <v>4170</v>
      </c>
      <c r="M1109" s="34" t="s">
        <v>1041</v>
      </c>
      <c r="N1109" s="34" t="s">
        <v>3155</v>
      </c>
      <c r="O1109" s="34" t="s">
        <v>4881</v>
      </c>
      <c r="P1109" s="34" t="s">
        <v>4170</v>
      </c>
      <c r="Q1109" s="34" t="s">
        <v>4170</v>
      </c>
      <c r="R1109" s="34" t="s">
        <v>4170</v>
      </c>
      <c r="S1109" s="34" t="s">
        <v>4170</v>
      </c>
      <c r="T1109" s="34" t="s">
        <v>4170</v>
      </c>
      <c r="U1109" s="34" t="s">
        <v>4170</v>
      </c>
      <c r="V1109" s="34" t="s">
        <v>4170</v>
      </c>
      <c r="W1109" s="34" t="s">
        <v>4170</v>
      </c>
      <c r="X1109" s="34" t="s">
        <v>4170</v>
      </c>
      <c r="Y1109" s="34" t="s">
        <v>4170</v>
      </c>
      <c r="Z1109" s="34" t="s">
        <v>4170</v>
      </c>
      <c r="AB1109" s="34" t="s">
        <v>3187</v>
      </c>
      <c r="AD1109" s="34" t="s">
        <v>3244</v>
      </c>
      <c r="AG1109" s="34" t="s">
        <v>3291</v>
      </c>
      <c r="AH1109" s="34" t="s">
        <v>1041</v>
      </c>
      <c r="AI1109" s="34" t="s">
        <v>1044</v>
      </c>
      <c r="AJ1109" s="34" t="s">
        <v>1044</v>
      </c>
      <c r="AQ1109" s="34" t="s">
        <v>3375</v>
      </c>
      <c r="AS1109" s="34" t="s">
        <v>3423</v>
      </c>
      <c r="AU1109" s="34" t="s">
        <v>3432</v>
      </c>
      <c r="AV1109" s="34" t="s">
        <v>154</v>
      </c>
      <c r="AW1109" s="34" t="s">
        <v>3467</v>
      </c>
      <c r="AX1109" s="34" t="s">
        <v>3476</v>
      </c>
      <c r="AY1109" s="34" t="s">
        <v>3487</v>
      </c>
      <c r="BB1109" s="34" t="s">
        <v>3557</v>
      </c>
      <c r="BC1109" s="34" t="s">
        <v>4170</v>
      </c>
      <c r="BD1109" s="34" t="s">
        <v>4170</v>
      </c>
      <c r="BE1109" s="34" t="s">
        <v>4170</v>
      </c>
      <c r="BF1109" s="34" t="s">
        <v>4170</v>
      </c>
      <c r="BG1109" s="34" t="s">
        <v>4170</v>
      </c>
      <c r="BH1109" s="34" t="s">
        <v>4170</v>
      </c>
      <c r="BI1109" s="34" t="s">
        <v>4881</v>
      </c>
      <c r="BJ1109" s="34" t="s">
        <v>4170</v>
      </c>
      <c r="BR1109" s="34" t="s">
        <v>1044</v>
      </c>
      <c r="BS1109" s="34" t="s">
        <v>1044</v>
      </c>
      <c r="CR1109" s="34" t="s">
        <v>3657</v>
      </c>
      <c r="CU1109" s="34" t="s">
        <v>8803</v>
      </c>
      <c r="CV1109" s="34" t="s">
        <v>7385</v>
      </c>
      <c r="CW1109" s="34" t="s">
        <v>4226</v>
      </c>
      <c r="CX1109" s="34" t="s">
        <v>4546</v>
      </c>
      <c r="CY1109" s="34" t="s">
        <v>5455</v>
      </c>
      <c r="DA1109" s="34" t="s">
        <v>4556</v>
      </c>
      <c r="DC1109" s="34" t="s">
        <v>5096</v>
      </c>
    </row>
    <row r="1110" spans="1:110">
      <c r="A1110" s="34" t="s">
        <v>7386</v>
      </c>
      <c r="B1110" s="34" t="s">
        <v>4881</v>
      </c>
      <c r="C1110" s="34">
        <v>50</v>
      </c>
      <c r="D1110" s="34" t="s">
        <v>440</v>
      </c>
      <c r="E1110" s="34" t="s">
        <v>4881</v>
      </c>
      <c r="F1110" s="34" t="s">
        <v>4170</v>
      </c>
      <c r="G1110" s="34" t="s">
        <v>4881</v>
      </c>
      <c r="H1110" s="34" t="s">
        <v>4170</v>
      </c>
      <c r="I1110" s="34" t="s">
        <v>4170</v>
      </c>
      <c r="J1110" s="34" t="s">
        <v>4170</v>
      </c>
      <c r="K1110" s="34" t="s">
        <v>4170</v>
      </c>
      <c r="L1110" s="34" t="s">
        <v>4881</v>
      </c>
      <c r="M1110" s="34" t="s">
        <v>1041</v>
      </c>
      <c r="N1110" s="34" t="s">
        <v>3155</v>
      </c>
      <c r="O1110" s="34" t="s">
        <v>4881</v>
      </c>
      <c r="P1110" s="34" t="s">
        <v>4170</v>
      </c>
      <c r="Q1110" s="34" t="s">
        <v>4170</v>
      </c>
      <c r="R1110" s="34" t="s">
        <v>4170</v>
      </c>
      <c r="S1110" s="34" t="s">
        <v>4170</v>
      </c>
      <c r="T1110" s="34" t="s">
        <v>4170</v>
      </c>
      <c r="U1110" s="34" t="s">
        <v>4170</v>
      </c>
      <c r="V1110" s="34" t="s">
        <v>4170</v>
      </c>
      <c r="W1110" s="34" t="s">
        <v>4170</v>
      </c>
      <c r="X1110" s="34" t="s">
        <v>4170</v>
      </c>
      <c r="Y1110" s="34" t="s">
        <v>4170</v>
      </c>
      <c r="Z1110" s="34" t="s">
        <v>4170</v>
      </c>
      <c r="AB1110" s="34" t="s">
        <v>3187</v>
      </c>
      <c r="AD1110" s="34" t="s">
        <v>3232</v>
      </c>
      <c r="AG1110" s="34" t="s">
        <v>3297</v>
      </c>
      <c r="AH1110" s="34" t="s">
        <v>1044</v>
      </c>
      <c r="AI1110" s="34" t="s">
        <v>1044</v>
      </c>
      <c r="AJ1110" s="34" t="s">
        <v>1044</v>
      </c>
      <c r="AK1110" s="34" t="s">
        <v>1041</v>
      </c>
      <c r="AL1110" s="34" t="s">
        <v>3321</v>
      </c>
      <c r="AQ1110" s="34" t="s">
        <v>3358</v>
      </c>
      <c r="AS1110" s="34" t="s">
        <v>3426</v>
      </c>
      <c r="AU1110" s="34" t="s">
        <v>3444</v>
      </c>
      <c r="AV1110" s="34" t="s">
        <v>3449</v>
      </c>
      <c r="AW1110" s="34" t="s">
        <v>3452</v>
      </c>
      <c r="AX1110" s="34" t="s">
        <v>3470</v>
      </c>
      <c r="AY1110" s="34" t="s">
        <v>3511</v>
      </c>
      <c r="BB1110" s="34" t="s">
        <v>3557</v>
      </c>
      <c r="BC1110" s="34" t="s">
        <v>4170</v>
      </c>
      <c r="BD1110" s="34" t="s">
        <v>4170</v>
      </c>
      <c r="BE1110" s="34" t="s">
        <v>4170</v>
      </c>
      <c r="BF1110" s="34" t="s">
        <v>4170</v>
      </c>
      <c r="BG1110" s="34" t="s">
        <v>4170</v>
      </c>
      <c r="BH1110" s="34" t="s">
        <v>4170</v>
      </c>
      <c r="BI1110" s="34" t="s">
        <v>4881</v>
      </c>
      <c r="BJ1110" s="34" t="s">
        <v>4170</v>
      </c>
      <c r="BR1110" s="34" t="s">
        <v>1044</v>
      </c>
      <c r="BS1110" s="34" t="s">
        <v>1044</v>
      </c>
      <c r="CR1110" s="34" t="s">
        <v>3657</v>
      </c>
      <c r="CU1110" s="34" t="s">
        <v>8804</v>
      </c>
      <c r="CV1110" s="34" t="s">
        <v>7387</v>
      </c>
      <c r="CW1110" s="34" t="s">
        <v>4226</v>
      </c>
      <c r="CX1110" s="34" t="s">
        <v>4542</v>
      </c>
      <c r="CY1110" s="34" t="s">
        <v>5447</v>
      </c>
      <c r="CZ1110" s="34" t="s">
        <v>4556</v>
      </c>
      <c r="DA1110" s="34" t="s">
        <v>4556</v>
      </c>
      <c r="DC1110" s="34" t="s">
        <v>5096</v>
      </c>
      <c r="DF1110" s="34" t="s">
        <v>5992</v>
      </c>
    </row>
    <row r="1111" spans="1:110">
      <c r="A1111" s="34" t="s">
        <v>7388</v>
      </c>
      <c r="B1111" s="34" t="s">
        <v>4881</v>
      </c>
      <c r="C1111" s="34">
        <v>37</v>
      </c>
      <c r="D1111" s="34" t="s">
        <v>440</v>
      </c>
      <c r="E1111" s="34" t="s">
        <v>4881</v>
      </c>
      <c r="F1111" s="34" t="s">
        <v>4170</v>
      </c>
      <c r="G1111" s="34" t="s">
        <v>4881</v>
      </c>
      <c r="H1111" s="34" t="s">
        <v>4170</v>
      </c>
      <c r="I1111" s="34" t="s">
        <v>4170</v>
      </c>
      <c r="J1111" s="34" t="s">
        <v>4170</v>
      </c>
      <c r="K1111" s="34" t="s">
        <v>4170</v>
      </c>
      <c r="L1111" s="34" t="s">
        <v>4881</v>
      </c>
      <c r="M1111" s="34" t="s">
        <v>1041</v>
      </c>
      <c r="N1111" s="34" t="s">
        <v>3155</v>
      </c>
      <c r="O1111" s="34" t="s">
        <v>4881</v>
      </c>
      <c r="P1111" s="34" t="s">
        <v>4170</v>
      </c>
      <c r="Q1111" s="34" t="s">
        <v>4170</v>
      </c>
      <c r="R1111" s="34" t="s">
        <v>4170</v>
      </c>
      <c r="S1111" s="34" t="s">
        <v>4170</v>
      </c>
      <c r="T1111" s="34" t="s">
        <v>4170</v>
      </c>
      <c r="U1111" s="34" t="s">
        <v>4170</v>
      </c>
      <c r="V1111" s="34" t="s">
        <v>4170</v>
      </c>
      <c r="W1111" s="34" t="s">
        <v>4170</v>
      </c>
      <c r="X1111" s="34" t="s">
        <v>4170</v>
      </c>
      <c r="Y1111" s="34" t="s">
        <v>4170</v>
      </c>
      <c r="Z1111" s="34" t="s">
        <v>4170</v>
      </c>
      <c r="AB1111" s="34" t="s">
        <v>3187</v>
      </c>
      <c r="AD1111" s="34" t="s">
        <v>3244</v>
      </c>
      <c r="AG1111" s="34" t="s">
        <v>3309</v>
      </c>
      <c r="AH1111" s="34" t="s">
        <v>1044</v>
      </c>
      <c r="AI1111" s="34" t="s">
        <v>1044</v>
      </c>
      <c r="AJ1111" s="34" t="s">
        <v>1044</v>
      </c>
      <c r="AK1111" s="34" t="s">
        <v>1044</v>
      </c>
      <c r="AM1111" s="34" t="s">
        <v>1044</v>
      </c>
      <c r="AN1111" s="34" t="s">
        <v>3335</v>
      </c>
      <c r="AP1111" s="34" t="s">
        <v>1044</v>
      </c>
      <c r="AY1111" s="34" t="s">
        <v>3529</v>
      </c>
      <c r="BA1111" s="34" t="s">
        <v>1044</v>
      </c>
      <c r="BB1111" s="34" t="s">
        <v>3557</v>
      </c>
      <c r="BC1111" s="34" t="s">
        <v>4170</v>
      </c>
      <c r="BD1111" s="34" t="s">
        <v>4170</v>
      </c>
      <c r="BE1111" s="34" t="s">
        <v>4170</v>
      </c>
      <c r="BF1111" s="34" t="s">
        <v>4170</v>
      </c>
      <c r="BG1111" s="34" t="s">
        <v>4170</v>
      </c>
      <c r="BH1111" s="34" t="s">
        <v>4170</v>
      </c>
      <c r="BI1111" s="34" t="s">
        <v>4881</v>
      </c>
      <c r="BJ1111" s="34" t="s">
        <v>4170</v>
      </c>
      <c r="BR1111" s="34" t="s">
        <v>1044</v>
      </c>
      <c r="BS1111" s="34" t="s">
        <v>1044</v>
      </c>
      <c r="CR1111" s="34" t="s">
        <v>3657</v>
      </c>
      <c r="CU1111" s="34" t="s">
        <v>8805</v>
      </c>
      <c r="CV1111" s="34" t="s">
        <v>7389</v>
      </c>
      <c r="CW1111" s="34" t="s">
        <v>4226</v>
      </c>
      <c r="CX1111" s="34" t="s">
        <v>4542</v>
      </c>
      <c r="CY1111" s="34" t="s">
        <v>5447</v>
      </c>
      <c r="CZ1111" s="34" t="s">
        <v>4560</v>
      </c>
      <c r="DA1111" s="34" t="s">
        <v>4560</v>
      </c>
      <c r="DC1111" s="34" t="s">
        <v>5096</v>
      </c>
      <c r="DF1111" s="34" t="s">
        <v>5992</v>
      </c>
    </row>
    <row r="1112" spans="1:110">
      <c r="A1112" s="34" t="s">
        <v>7388</v>
      </c>
      <c r="B1112" s="34" t="s">
        <v>4609</v>
      </c>
      <c r="C1112" s="34">
        <v>7</v>
      </c>
      <c r="D1112" s="34" t="s">
        <v>442</v>
      </c>
      <c r="E1112" s="34" t="s">
        <v>4170</v>
      </c>
      <c r="F1112" s="34" t="s">
        <v>4881</v>
      </c>
      <c r="G1112" s="34" t="s">
        <v>4170</v>
      </c>
      <c r="H1112" s="34" t="s">
        <v>4170</v>
      </c>
      <c r="I1112" s="34" t="s">
        <v>4170</v>
      </c>
      <c r="J1112" s="34" t="s">
        <v>4881</v>
      </c>
      <c r="K1112" s="34" t="s">
        <v>4170</v>
      </c>
      <c r="L1112" s="34" t="s">
        <v>4170</v>
      </c>
      <c r="N1112" s="34" t="s">
        <v>3155</v>
      </c>
      <c r="O1112" s="34" t="s">
        <v>4881</v>
      </c>
      <c r="P1112" s="34" t="s">
        <v>4170</v>
      </c>
      <c r="Q1112" s="34" t="s">
        <v>4170</v>
      </c>
      <c r="R1112" s="34" t="s">
        <v>4170</v>
      </c>
      <c r="S1112" s="34" t="s">
        <v>4170</v>
      </c>
      <c r="T1112" s="34" t="s">
        <v>4170</v>
      </c>
      <c r="U1112" s="34" t="s">
        <v>4170</v>
      </c>
      <c r="V1112" s="34" t="s">
        <v>4170</v>
      </c>
      <c r="W1112" s="34" t="s">
        <v>4170</v>
      </c>
      <c r="X1112" s="34" t="s">
        <v>4170</v>
      </c>
      <c r="Y1112" s="34" t="s">
        <v>4170</v>
      </c>
      <c r="Z1112" s="34" t="s">
        <v>4170</v>
      </c>
      <c r="AB1112" s="34" t="s">
        <v>3187</v>
      </c>
      <c r="AE1112" s="34" t="s">
        <v>3256</v>
      </c>
      <c r="BB1112" s="34" t="s">
        <v>7786</v>
      </c>
      <c r="BC1112" s="34" t="s">
        <v>4170</v>
      </c>
      <c r="BD1112" s="34" t="s">
        <v>4170</v>
      </c>
      <c r="BE1112" s="34" t="s">
        <v>4170</v>
      </c>
      <c r="BF1112" s="34" t="s">
        <v>4881</v>
      </c>
      <c r="BG1112" s="34" t="s">
        <v>4881</v>
      </c>
      <c r="BH1112" s="34" t="s">
        <v>4881</v>
      </c>
      <c r="BI1112" s="34" t="s">
        <v>4170</v>
      </c>
      <c r="BJ1112" s="34" t="s">
        <v>4170</v>
      </c>
      <c r="BN1112" s="34" t="s">
        <v>3561</v>
      </c>
      <c r="BO1112" s="34" t="s">
        <v>3561</v>
      </c>
      <c r="BP1112" s="34" t="s">
        <v>3561</v>
      </c>
      <c r="BQ1112" s="34" t="s">
        <v>3577</v>
      </c>
      <c r="BR1112" s="34" t="s">
        <v>1044</v>
      </c>
      <c r="BS1112" s="34" t="s">
        <v>1041</v>
      </c>
      <c r="BT1112" s="34" t="s">
        <v>1041</v>
      </c>
      <c r="BW1112" s="34" t="s">
        <v>1041</v>
      </c>
      <c r="CQ1112" s="34" t="s">
        <v>3645</v>
      </c>
      <c r="CR1112" s="34" t="s">
        <v>3657</v>
      </c>
      <c r="CU1112" s="34" t="s">
        <v>8806</v>
      </c>
      <c r="CV1112" s="34" t="s">
        <v>7389</v>
      </c>
      <c r="CW1112" s="34" t="s">
        <v>4226</v>
      </c>
      <c r="CX1112" s="34" t="s">
        <v>4619</v>
      </c>
      <c r="CY1112" s="34" t="s">
        <v>5454</v>
      </c>
      <c r="DB1112" s="34" t="s">
        <v>1043</v>
      </c>
      <c r="DC1112" s="34" t="s">
        <v>5096</v>
      </c>
      <c r="DE1112" s="34" t="s">
        <v>4649</v>
      </c>
      <c r="DF1112" s="34" t="s">
        <v>5992</v>
      </c>
    </row>
    <row r="1113" spans="1:110">
      <c r="A1113" s="34" t="s">
        <v>7390</v>
      </c>
      <c r="B1113" s="34" t="s">
        <v>4881</v>
      </c>
      <c r="C1113" s="34">
        <v>39</v>
      </c>
      <c r="D1113" s="34" t="s">
        <v>440</v>
      </c>
      <c r="E1113" s="34" t="s">
        <v>4881</v>
      </c>
      <c r="F1113" s="34" t="s">
        <v>4170</v>
      </c>
      <c r="G1113" s="34" t="s">
        <v>4881</v>
      </c>
      <c r="H1113" s="34" t="s">
        <v>4170</v>
      </c>
      <c r="I1113" s="34" t="s">
        <v>4170</v>
      </c>
      <c r="J1113" s="34" t="s">
        <v>4170</v>
      </c>
      <c r="K1113" s="34" t="s">
        <v>4170</v>
      </c>
      <c r="L1113" s="34" t="s">
        <v>4881</v>
      </c>
      <c r="M1113" s="34" t="s">
        <v>1041</v>
      </c>
      <c r="N1113" s="34" t="s">
        <v>3155</v>
      </c>
      <c r="O1113" s="34" t="s">
        <v>4881</v>
      </c>
      <c r="P1113" s="34" t="s">
        <v>4170</v>
      </c>
      <c r="Q1113" s="34" t="s">
        <v>4170</v>
      </c>
      <c r="R1113" s="34" t="s">
        <v>4170</v>
      </c>
      <c r="S1113" s="34" t="s">
        <v>4170</v>
      </c>
      <c r="T1113" s="34" t="s">
        <v>4170</v>
      </c>
      <c r="U1113" s="34" t="s">
        <v>4170</v>
      </c>
      <c r="V1113" s="34" t="s">
        <v>4170</v>
      </c>
      <c r="W1113" s="34" t="s">
        <v>4170</v>
      </c>
      <c r="X1113" s="34" t="s">
        <v>4170</v>
      </c>
      <c r="Y1113" s="34" t="s">
        <v>4170</v>
      </c>
      <c r="Z1113" s="34" t="s">
        <v>4170</v>
      </c>
      <c r="AB1113" s="34" t="s">
        <v>3187</v>
      </c>
      <c r="AD1113" s="34" t="s">
        <v>3232</v>
      </c>
      <c r="AG1113" s="34" t="s">
        <v>3300</v>
      </c>
      <c r="AH1113" s="34" t="s">
        <v>1044</v>
      </c>
      <c r="AI1113" s="34" t="s">
        <v>1044</v>
      </c>
      <c r="AJ1113" s="34" t="s">
        <v>1044</v>
      </c>
      <c r="AK1113" s="34" t="s">
        <v>1044</v>
      </c>
      <c r="AM1113" s="34" t="s">
        <v>1041</v>
      </c>
      <c r="AP1113" s="34" t="s">
        <v>1041</v>
      </c>
      <c r="AY1113" s="34" t="s">
        <v>3520</v>
      </c>
      <c r="BA1113" s="34" t="s">
        <v>1044</v>
      </c>
      <c r="BB1113" s="34" t="s">
        <v>3557</v>
      </c>
      <c r="BC1113" s="34" t="s">
        <v>4170</v>
      </c>
      <c r="BD1113" s="34" t="s">
        <v>4170</v>
      </c>
      <c r="BE1113" s="34" t="s">
        <v>4170</v>
      </c>
      <c r="BF1113" s="34" t="s">
        <v>4170</v>
      </c>
      <c r="BG1113" s="34" t="s">
        <v>4170</v>
      </c>
      <c r="BH1113" s="34" t="s">
        <v>4170</v>
      </c>
      <c r="BI1113" s="34" t="s">
        <v>4881</v>
      </c>
      <c r="BJ1113" s="34" t="s">
        <v>4170</v>
      </c>
      <c r="BR1113" s="34" t="s">
        <v>1044</v>
      </c>
      <c r="BS1113" s="34" t="s">
        <v>1044</v>
      </c>
      <c r="CR1113" s="34" t="s">
        <v>3657</v>
      </c>
      <c r="CU1113" s="34" t="s">
        <v>8807</v>
      </c>
      <c r="CV1113" s="34" t="s">
        <v>7391</v>
      </c>
      <c r="CW1113" s="34" t="s">
        <v>4226</v>
      </c>
      <c r="CX1113" s="34" t="s">
        <v>4542</v>
      </c>
      <c r="CY1113" s="34" t="s">
        <v>5447</v>
      </c>
      <c r="CZ1113" s="34" t="s">
        <v>3302</v>
      </c>
      <c r="DA1113" s="34" t="s">
        <v>3302</v>
      </c>
      <c r="DC1113" s="34" t="s">
        <v>5096</v>
      </c>
    </row>
    <row r="1114" spans="1:110">
      <c r="A1114" s="34" t="s">
        <v>7392</v>
      </c>
      <c r="B1114" s="34" t="s">
        <v>4881</v>
      </c>
      <c r="C1114" s="34">
        <v>25</v>
      </c>
      <c r="D1114" s="34" t="s">
        <v>440</v>
      </c>
      <c r="E1114" s="34" t="s">
        <v>4881</v>
      </c>
      <c r="F1114" s="34" t="s">
        <v>4170</v>
      </c>
      <c r="G1114" s="34" t="s">
        <v>4881</v>
      </c>
      <c r="H1114" s="34" t="s">
        <v>4170</v>
      </c>
      <c r="I1114" s="34" t="s">
        <v>4170</v>
      </c>
      <c r="J1114" s="34" t="s">
        <v>4170</v>
      </c>
      <c r="K1114" s="34" t="s">
        <v>4170</v>
      </c>
      <c r="L1114" s="34" t="s">
        <v>4881</v>
      </c>
      <c r="M1114" s="34" t="s">
        <v>1041</v>
      </c>
      <c r="N1114" s="34" t="s">
        <v>3155</v>
      </c>
      <c r="O1114" s="34" t="s">
        <v>4881</v>
      </c>
      <c r="P1114" s="34" t="s">
        <v>4170</v>
      </c>
      <c r="Q1114" s="34" t="s">
        <v>4170</v>
      </c>
      <c r="R1114" s="34" t="s">
        <v>4170</v>
      </c>
      <c r="S1114" s="34" t="s">
        <v>4170</v>
      </c>
      <c r="T1114" s="34" t="s">
        <v>4170</v>
      </c>
      <c r="U1114" s="34" t="s">
        <v>4170</v>
      </c>
      <c r="V1114" s="34" t="s">
        <v>4170</v>
      </c>
      <c r="W1114" s="34" t="s">
        <v>4170</v>
      </c>
      <c r="X1114" s="34" t="s">
        <v>4170</v>
      </c>
      <c r="Y1114" s="34" t="s">
        <v>4170</v>
      </c>
      <c r="Z1114" s="34" t="s">
        <v>4170</v>
      </c>
      <c r="AB1114" s="34" t="s">
        <v>3187</v>
      </c>
      <c r="AD1114" s="34" t="s">
        <v>3232</v>
      </c>
      <c r="AE1114" s="34" t="s">
        <v>3253</v>
      </c>
      <c r="AG1114" s="34" t="s">
        <v>3300</v>
      </c>
      <c r="AH1114" s="34" t="s">
        <v>1044</v>
      </c>
      <c r="AI1114" s="34" t="s">
        <v>1044</v>
      </c>
      <c r="AJ1114" s="34" t="s">
        <v>1044</v>
      </c>
      <c r="AK1114" s="34" t="s">
        <v>1044</v>
      </c>
      <c r="AM1114" s="34" t="s">
        <v>1044</v>
      </c>
      <c r="AN1114" s="34" t="s">
        <v>3350</v>
      </c>
      <c r="AP1114" s="34" t="s">
        <v>3071</v>
      </c>
      <c r="AY1114" s="34" t="s">
        <v>3493</v>
      </c>
      <c r="BA1114" s="34" t="s">
        <v>1044</v>
      </c>
      <c r="BB1114" s="34" t="s">
        <v>3557</v>
      </c>
      <c r="BC1114" s="34" t="s">
        <v>4170</v>
      </c>
      <c r="BD1114" s="34" t="s">
        <v>4170</v>
      </c>
      <c r="BE1114" s="34" t="s">
        <v>4170</v>
      </c>
      <c r="BF1114" s="34" t="s">
        <v>4170</v>
      </c>
      <c r="BG1114" s="34" t="s">
        <v>4170</v>
      </c>
      <c r="BH1114" s="34" t="s">
        <v>4170</v>
      </c>
      <c r="BI1114" s="34" t="s">
        <v>4881</v>
      </c>
      <c r="BJ1114" s="34" t="s">
        <v>4170</v>
      </c>
      <c r="BR1114" s="34" t="s">
        <v>1044</v>
      </c>
      <c r="BS1114" s="34" t="s">
        <v>1041</v>
      </c>
      <c r="BT1114" s="34" t="s">
        <v>1041</v>
      </c>
      <c r="BW1114" s="34" t="s">
        <v>1041</v>
      </c>
      <c r="CQ1114" s="34" t="s">
        <v>3645</v>
      </c>
      <c r="CR1114" s="34" t="s">
        <v>3657</v>
      </c>
      <c r="CU1114" s="34" t="s">
        <v>8808</v>
      </c>
      <c r="CV1114" s="34" t="s">
        <v>7393</v>
      </c>
      <c r="CW1114" s="34" t="s">
        <v>4226</v>
      </c>
      <c r="CX1114" s="34" t="s">
        <v>4539</v>
      </c>
      <c r="CY1114" s="34" t="s">
        <v>5446</v>
      </c>
      <c r="CZ1114" s="34" t="s">
        <v>4560</v>
      </c>
      <c r="DA1114" s="34" t="s">
        <v>4560</v>
      </c>
      <c r="DC1114" s="34" t="s">
        <v>5096</v>
      </c>
      <c r="DD1114" s="34" t="s">
        <v>6186</v>
      </c>
    </row>
    <row r="1115" spans="1:110">
      <c r="A1115" s="34" t="s">
        <v>7392</v>
      </c>
      <c r="B1115" s="34" t="s">
        <v>4609</v>
      </c>
      <c r="C1115" s="34">
        <v>25</v>
      </c>
      <c r="D1115" s="34" t="s">
        <v>440</v>
      </c>
      <c r="E1115" s="34" t="s">
        <v>4881</v>
      </c>
      <c r="F1115" s="34" t="s">
        <v>4170</v>
      </c>
      <c r="G1115" s="34" t="s">
        <v>4881</v>
      </c>
      <c r="H1115" s="34" t="s">
        <v>4170</v>
      </c>
      <c r="I1115" s="34" t="s">
        <v>4170</v>
      </c>
      <c r="J1115" s="34" t="s">
        <v>4170</v>
      </c>
      <c r="K1115" s="34" t="s">
        <v>4170</v>
      </c>
      <c r="L1115" s="34" t="s">
        <v>4881</v>
      </c>
      <c r="M1115" s="34" t="s">
        <v>1041</v>
      </c>
      <c r="N1115" s="34" t="s">
        <v>3155</v>
      </c>
      <c r="O1115" s="34" t="s">
        <v>4881</v>
      </c>
      <c r="P1115" s="34" t="s">
        <v>4170</v>
      </c>
      <c r="Q1115" s="34" t="s">
        <v>4170</v>
      </c>
      <c r="R1115" s="34" t="s">
        <v>4170</v>
      </c>
      <c r="S1115" s="34" t="s">
        <v>4170</v>
      </c>
      <c r="T1115" s="34" t="s">
        <v>4170</v>
      </c>
      <c r="U1115" s="34" t="s">
        <v>4170</v>
      </c>
      <c r="V1115" s="34" t="s">
        <v>4170</v>
      </c>
      <c r="W1115" s="34" t="s">
        <v>4170</v>
      </c>
      <c r="X1115" s="34" t="s">
        <v>4170</v>
      </c>
      <c r="Y1115" s="34" t="s">
        <v>4170</v>
      </c>
      <c r="Z1115" s="34" t="s">
        <v>4170</v>
      </c>
      <c r="AB1115" s="34" t="s">
        <v>3187</v>
      </c>
      <c r="AD1115" s="34" t="s">
        <v>3232</v>
      </c>
      <c r="AE1115" s="34" t="s">
        <v>3253</v>
      </c>
      <c r="AG1115" s="34" t="s">
        <v>3303</v>
      </c>
      <c r="AH1115" s="34" t="s">
        <v>1044</v>
      </c>
      <c r="AI1115" s="34" t="s">
        <v>1044</v>
      </c>
      <c r="AJ1115" s="34" t="s">
        <v>1044</v>
      </c>
      <c r="AK1115" s="34" t="s">
        <v>1044</v>
      </c>
      <c r="AM1115" s="34" t="s">
        <v>1044</v>
      </c>
      <c r="AN1115" s="34" t="s">
        <v>3350</v>
      </c>
      <c r="AP1115" s="34" t="s">
        <v>1044</v>
      </c>
      <c r="AY1115" s="34" t="s">
        <v>3487</v>
      </c>
      <c r="BA1115" s="34" t="s">
        <v>3071</v>
      </c>
      <c r="BB1115" s="34" t="s">
        <v>3557</v>
      </c>
      <c r="BC1115" s="34" t="s">
        <v>4170</v>
      </c>
      <c r="BD1115" s="34" t="s">
        <v>4170</v>
      </c>
      <c r="BE1115" s="34" t="s">
        <v>4170</v>
      </c>
      <c r="BF1115" s="34" t="s">
        <v>4170</v>
      </c>
      <c r="BG1115" s="34" t="s">
        <v>4170</v>
      </c>
      <c r="BH1115" s="34" t="s">
        <v>4170</v>
      </c>
      <c r="BI1115" s="34" t="s">
        <v>4881</v>
      </c>
      <c r="BJ1115" s="34" t="s">
        <v>4170</v>
      </c>
      <c r="BR1115" s="34" t="s">
        <v>1044</v>
      </c>
      <c r="BS1115" s="34" t="s">
        <v>1044</v>
      </c>
      <c r="CR1115" s="34" t="s">
        <v>3657</v>
      </c>
      <c r="CU1115" s="34" t="s">
        <v>8809</v>
      </c>
      <c r="CV1115" s="34" t="s">
        <v>7393</v>
      </c>
      <c r="CW1115" s="34" t="s">
        <v>4226</v>
      </c>
      <c r="CX1115" s="34" t="s">
        <v>4539</v>
      </c>
      <c r="CY1115" s="34" t="s">
        <v>5446</v>
      </c>
      <c r="DA1115" s="34" t="s">
        <v>4560</v>
      </c>
      <c r="DC1115" s="34" t="s">
        <v>5096</v>
      </c>
      <c r="DD1115" s="34" t="s">
        <v>6186</v>
      </c>
    </row>
    <row r="1116" spans="1:110">
      <c r="A1116" s="34" t="s">
        <v>7392</v>
      </c>
      <c r="B1116" s="34" t="s">
        <v>4848</v>
      </c>
      <c r="C1116" s="34">
        <v>36</v>
      </c>
      <c r="D1116" s="34" t="s">
        <v>440</v>
      </c>
      <c r="E1116" s="34" t="s">
        <v>4881</v>
      </c>
      <c r="F1116" s="34" t="s">
        <v>4170</v>
      </c>
      <c r="G1116" s="34" t="s">
        <v>4881</v>
      </c>
      <c r="H1116" s="34" t="s">
        <v>4170</v>
      </c>
      <c r="I1116" s="34" t="s">
        <v>4170</v>
      </c>
      <c r="J1116" s="34" t="s">
        <v>4170</v>
      </c>
      <c r="K1116" s="34" t="s">
        <v>4170</v>
      </c>
      <c r="L1116" s="34" t="s">
        <v>4881</v>
      </c>
      <c r="M1116" s="34" t="s">
        <v>1041</v>
      </c>
      <c r="N1116" s="34" t="s">
        <v>3155</v>
      </c>
      <c r="O1116" s="34" t="s">
        <v>4881</v>
      </c>
      <c r="P1116" s="34" t="s">
        <v>4170</v>
      </c>
      <c r="Q1116" s="34" t="s">
        <v>4170</v>
      </c>
      <c r="R1116" s="34" t="s">
        <v>4170</v>
      </c>
      <c r="S1116" s="34" t="s">
        <v>4170</v>
      </c>
      <c r="T1116" s="34" t="s">
        <v>4170</v>
      </c>
      <c r="U1116" s="34" t="s">
        <v>4170</v>
      </c>
      <c r="V1116" s="34" t="s">
        <v>4170</v>
      </c>
      <c r="W1116" s="34" t="s">
        <v>4170</v>
      </c>
      <c r="X1116" s="34" t="s">
        <v>4170</v>
      </c>
      <c r="Y1116" s="34" t="s">
        <v>4170</v>
      </c>
      <c r="Z1116" s="34" t="s">
        <v>4170</v>
      </c>
      <c r="AB1116" s="34" t="s">
        <v>3187</v>
      </c>
      <c r="AD1116" s="34" t="s">
        <v>3241</v>
      </c>
      <c r="AG1116" s="34" t="s">
        <v>3303</v>
      </c>
      <c r="AH1116" s="34" t="s">
        <v>1044</v>
      </c>
      <c r="AI1116" s="34" t="s">
        <v>1044</v>
      </c>
      <c r="AJ1116" s="34" t="s">
        <v>1044</v>
      </c>
      <c r="AK1116" s="34" t="s">
        <v>1044</v>
      </c>
      <c r="AM1116" s="34" t="s">
        <v>1044</v>
      </c>
      <c r="AN1116" s="34" t="s">
        <v>3350</v>
      </c>
      <c r="AP1116" s="34" t="s">
        <v>1044</v>
      </c>
      <c r="AY1116" s="34" t="s">
        <v>3487</v>
      </c>
      <c r="BA1116" s="34" t="s">
        <v>1044</v>
      </c>
      <c r="BB1116" s="34" t="s">
        <v>3557</v>
      </c>
      <c r="BC1116" s="34" t="s">
        <v>4170</v>
      </c>
      <c r="BD1116" s="34" t="s">
        <v>4170</v>
      </c>
      <c r="BE1116" s="34" t="s">
        <v>4170</v>
      </c>
      <c r="BF1116" s="34" t="s">
        <v>4170</v>
      </c>
      <c r="BG1116" s="34" t="s">
        <v>4170</v>
      </c>
      <c r="BH1116" s="34" t="s">
        <v>4170</v>
      </c>
      <c r="BI1116" s="34" t="s">
        <v>4881</v>
      </c>
      <c r="BJ1116" s="34" t="s">
        <v>4170</v>
      </c>
      <c r="BR1116" s="34" t="s">
        <v>1044</v>
      </c>
      <c r="BS1116" s="34" t="s">
        <v>1044</v>
      </c>
      <c r="CR1116" s="34" t="s">
        <v>3657</v>
      </c>
      <c r="CU1116" s="34" t="s">
        <v>8810</v>
      </c>
      <c r="CV1116" s="34" t="s">
        <v>7393</v>
      </c>
      <c r="CW1116" s="34" t="s">
        <v>4226</v>
      </c>
      <c r="CX1116" s="34" t="s">
        <v>4542</v>
      </c>
      <c r="CY1116" s="34" t="s">
        <v>5447</v>
      </c>
      <c r="DA1116" s="34" t="s">
        <v>4560</v>
      </c>
      <c r="DC1116" s="34" t="s">
        <v>5096</v>
      </c>
    </row>
    <row r="1117" spans="1:110">
      <c r="A1117" s="34" t="s">
        <v>7394</v>
      </c>
      <c r="B1117" s="34" t="s">
        <v>4881</v>
      </c>
      <c r="C1117" s="34">
        <v>31</v>
      </c>
      <c r="D1117" s="34" t="s">
        <v>440</v>
      </c>
      <c r="E1117" s="34" t="s">
        <v>4881</v>
      </c>
      <c r="F1117" s="34" t="s">
        <v>4170</v>
      </c>
      <c r="G1117" s="34" t="s">
        <v>4881</v>
      </c>
      <c r="H1117" s="34" t="s">
        <v>4170</v>
      </c>
      <c r="I1117" s="34" t="s">
        <v>4170</v>
      </c>
      <c r="J1117" s="34" t="s">
        <v>4170</v>
      </c>
      <c r="K1117" s="34" t="s">
        <v>4170</v>
      </c>
      <c r="L1117" s="34" t="s">
        <v>4881</v>
      </c>
      <c r="M1117" s="34" t="s">
        <v>1041</v>
      </c>
      <c r="N1117" s="34" t="s">
        <v>3155</v>
      </c>
      <c r="O1117" s="34" t="s">
        <v>4881</v>
      </c>
      <c r="P1117" s="34" t="s">
        <v>4170</v>
      </c>
      <c r="Q1117" s="34" t="s">
        <v>4170</v>
      </c>
      <c r="R1117" s="34" t="s">
        <v>4170</v>
      </c>
      <c r="S1117" s="34" t="s">
        <v>4170</v>
      </c>
      <c r="T1117" s="34" t="s">
        <v>4170</v>
      </c>
      <c r="U1117" s="34" t="s">
        <v>4170</v>
      </c>
      <c r="V1117" s="34" t="s">
        <v>4170</v>
      </c>
      <c r="W1117" s="34" t="s">
        <v>4170</v>
      </c>
      <c r="X1117" s="34" t="s">
        <v>4170</v>
      </c>
      <c r="Y1117" s="34" t="s">
        <v>4170</v>
      </c>
      <c r="Z1117" s="34" t="s">
        <v>4170</v>
      </c>
      <c r="AB1117" s="34" t="s">
        <v>3187</v>
      </c>
      <c r="AD1117" s="34" t="s">
        <v>3247</v>
      </c>
      <c r="AG1117" s="34" t="s">
        <v>3309</v>
      </c>
      <c r="AH1117" s="34" t="s">
        <v>1044</v>
      </c>
      <c r="AI1117" s="34" t="s">
        <v>1044</v>
      </c>
      <c r="AJ1117" s="34" t="s">
        <v>1044</v>
      </c>
      <c r="AK1117" s="34" t="s">
        <v>1044</v>
      </c>
      <c r="AM1117" s="34" t="s">
        <v>1044</v>
      </c>
      <c r="AN1117" s="34" t="s">
        <v>3335</v>
      </c>
      <c r="AP1117" s="34" t="s">
        <v>1044</v>
      </c>
      <c r="AY1117" s="34" t="s">
        <v>3487</v>
      </c>
      <c r="BA1117" s="34" t="s">
        <v>1044</v>
      </c>
      <c r="BB1117" s="34" t="s">
        <v>3557</v>
      </c>
      <c r="BC1117" s="34" t="s">
        <v>4170</v>
      </c>
      <c r="BD1117" s="34" t="s">
        <v>4170</v>
      </c>
      <c r="BE1117" s="34" t="s">
        <v>4170</v>
      </c>
      <c r="BF1117" s="34" t="s">
        <v>4170</v>
      </c>
      <c r="BG1117" s="34" t="s">
        <v>4170</v>
      </c>
      <c r="BH1117" s="34" t="s">
        <v>4170</v>
      </c>
      <c r="BI1117" s="34" t="s">
        <v>4881</v>
      </c>
      <c r="BJ1117" s="34" t="s">
        <v>4170</v>
      </c>
      <c r="BR1117" s="34" t="s">
        <v>1044</v>
      </c>
      <c r="BS1117" s="34" t="s">
        <v>1044</v>
      </c>
      <c r="CR1117" s="34" t="s">
        <v>3657</v>
      </c>
      <c r="CU1117" s="34" t="s">
        <v>8811</v>
      </c>
      <c r="CV1117" s="34" t="s">
        <v>7395</v>
      </c>
      <c r="CW1117" s="34" t="s">
        <v>4226</v>
      </c>
      <c r="CX1117" s="34" t="s">
        <v>4539</v>
      </c>
      <c r="CY1117" s="34" t="s">
        <v>5446</v>
      </c>
      <c r="CZ1117" s="34" t="s">
        <v>4560</v>
      </c>
      <c r="DA1117" s="34" t="s">
        <v>4560</v>
      </c>
      <c r="DC1117" s="34" t="s">
        <v>5096</v>
      </c>
      <c r="DF1117" s="34" t="s">
        <v>5992</v>
      </c>
    </row>
    <row r="1118" spans="1:110">
      <c r="A1118" s="34" t="s">
        <v>7394</v>
      </c>
      <c r="B1118" s="34" t="s">
        <v>4609</v>
      </c>
      <c r="C1118" s="34">
        <v>0</v>
      </c>
      <c r="D1118" s="34" t="s">
        <v>442</v>
      </c>
      <c r="E1118" s="34" t="s">
        <v>4170</v>
      </c>
      <c r="F1118" s="34" t="s">
        <v>4881</v>
      </c>
      <c r="G1118" s="34" t="s">
        <v>4170</v>
      </c>
      <c r="H1118" s="34" t="s">
        <v>4170</v>
      </c>
      <c r="I1118" s="34" t="s">
        <v>4170</v>
      </c>
      <c r="J1118" s="34" t="s">
        <v>4881</v>
      </c>
      <c r="K1118" s="34" t="s">
        <v>4170</v>
      </c>
      <c r="L1118" s="34" t="s">
        <v>4170</v>
      </c>
      <c r="N1118" s="34" t="s">
        <v>3155</v>
      </c>
      <c r="O1118" s="34" t="s">
        <v>4881</v>
      </c>
      <c r="P1118" s="34" t="s">
        <v>4170</v>
      </c>
      <c r="Q1118" s="34" t="s">
        <v>4170</v>
      </c>
      <c r="R1118" s="34" t="s">
        <v>4170</v>
      </c>
      <c r="S1118" s="34" t="s">
        <v>4170</v>
      </c>
      <c r="T1118" s="34" t="s">
        <v>4170</v>
      </c>
      <c r="U1118" s="34" t="s">
        <v>4170</v>
      </c>
      <c r="V1118" s="34" t="s">
        <v>4170</v>
      </c>
      <c r="W1118" s="34" t="s">
        <v>4170</v>
      </c>
      <c r="X1118" s="34" t="s">
        <v>4170</v>
      </c>
      <c r="Y1118" s="34" t="s">
        <v>4170</v>
      </c>
      <c r="Z1118" s="34" t="s">
        <v>4170</v>
      </c>
      <c r="AB1118" s="34" t="s">
        <v>3187</v>
      </c>
      <c r="BR1118" s="34" t="s">
        <v>1044</v>
      </c>
      <c r="BS1118" s="34" t="s">
        <v>1044</v>
      </c>
      <c r="CR1118" s="34" t="s">
        <v>3657</v>
      </c>
      <c r="CU1118" s="34" t="s">
        <v>8812</v>
      </c>
      <c r="CV1118" s="34" t="s">
        <v>7395</v>
      </c>
      <c r="CW1118" s="34" t="s">
        <v>4226</v>
      </c>
      <c r="CX1118" s="34" t="s">
        <v>4608</v>
      </c>
      <c r="CY1118" s="34" t="s">
        <v>5450</v>
      </c>
      <c r="DF1118" s="34" t="s">
        <v>5992</v>
      </c>
    </row>
    <row r="1119" spans="1:110">
      <c r="A1119" s="34" t="s">
        <v>7396</v>
      </c>
      <c r="B1119" s="34" t="s">
        <v>4881</v>
      </c>
      <c r="C1119" s="34">
        <v>35</v>
      </c>
      <c r="D1119" s="34" t="s">
        <v>440</v>
      </c>
      <c r="E1119" s="34" t="s">
        <v>4881</v>
      </c>
      <c r="F1119" s="34" t="s">
        <v>4170</v>
      </c>
      <c r="G1119" s="34" t="s">
        <v>4881</v>
      </c>
      <c r="H1119" s="34" t="s">
        <v>4170</v>
      </c>
      <c r="I1119" s="34" t="s">
        <v>4170</v>
      </c>
      <c r="J1119" s="34" t="s">
        <v>4170</v>
      </c>
      <c r="K1119" s="34" t="s">
        <v>4170</v>
      </c>
      <c r="L1119" s="34" t="s">
        <v>4881</v>
      </c>
      <c r="M1119" s="34" t="s">
        <v>1041</v>
      </c>
      <c r="N1119" s="34" t="s">
        <v>3155</v>
      </c>
      <c r="O1119" s="34" t="s">
        <v>4881</v>
      </c>
      <c r="P1119" s="34" t="s">
        <v>4170</v>
      </c>
      <c r="Q1119" s="34" t="s">
        <v>4170</v>
      </c>
      <c r="R1119" s="34" t="s">
        <v>4170</v>
      </c>
      <c r="S1119" s="34" t="s">
        <v>4170</v>
      </c>
      <c r="T1119" s="34" t="s">
        <v>4170</v>
      </c>
      <c r="U1119" s="34" t="s">
        <v>4170</v>
      </c>
      <c r="V1119" s="34" t="s">
        <v>4170</v>
      </c>
      <c r="W1119" s="34" t="s">
        <v>4170</v>
      </c>
      <c r="X1119" s="34" t="s">
        <v>4170</v>
      </c>
      <c r="Y1119" s="34" t="s">
        <v>4170</v>
      </c>
      <c r="Z1119" s="34" t="s">
        <v>4170</v>
      </c>
      <c r="AB1119" s="34" t="s">
        <v>3187</v>
      </c>
      <c r="AD1119" s="34" t="s">
        <v>3241</v>
      </c>
      <c r="AG1119" s="34" t="s">
        <v>3309</v>
      </c>
      <c r="AH1119" s="34" t="s">
        <v>1044</v>
      </c>
      <c r="AI1119" s="34" t="s">
        <v>1044</v>
      </c>
      <c r="AJ1119" s="34" t="s">
        <v>1044</v>
      </c>
      <c r="AK1119" s="34" t="s">
        <v>1044</v>
      </c>
      <c r="AM1119" s="34" t="s">
        <v>1044</v>
      </c>
      <c r="AN1119" s="34" t="s">
        <v>3335</v>
      </c>
      <c r="AP1119" s="34" t="s">
        <v>1044</v>
      </c>
      <c r="AY1119" s="34" t="s">
        <v>3487</v>
      </c>
      <c r="BA1119" s="34" t="s">
        <v>1044</v>
      </c>
      <c r="BB1119" s="34" t="s">
        <v>3557</v>
      </c>
      <c r="BC1119" s="34" t="s">
        <v>4170</v>
      </c>
      <c r="BD1119" s="34" t="s">
        <v>4170</v>
      </c>
      <c r="BE1119" s="34" t="s">
        <v>4170</v>
      </c>
      <c r="BF1119" s="34" t="s">
        <v>4170</v>
      </c>
      <c r="BG1119" s="34" t="s">
        <v>4170</v>
      </c>
      <c r="BH1119" s="34" t="s">
        <v>4170</v>
      </c>
      <c r="BI1119" s="34" t="s">
        <v>4881</v>
      </c>
      <c r="BJ1119" s="34" t="s">
        <v>4170</v>
      </c>
      <c r="BR1119" s="34" t="s">
        <v>1044</v>
      </c>
      <c r="BS1119" s="34" t="s">
        <v>1044</v>
      </c>
      <c r="CR1119" s="34" t="s">
        <v>3657</v>
      </c>
      <c r="CU1119" s="34" t="s">
        <v>8813</v>
      </c>
      <c r="CV1119" s="34" t="s">
        <v>7397</v>
      </c>
      <c r="CW1119" s="34" t="s">
        <v>4226</v>
      </c>
      <c r="CX1119" s="34" t="s">
        <v>4542</v>
      </c>
      <c r="CY1119" s="34" t="s">
        <v>5447</v>
      </c>
      <c r="CZ1119" s="34" t="s">
        <v>4560</v>
      </c>
      <c r="DA1119" s="34" t="s">
        <v>4560</v>
      </c>
      <c r="DC1119" s="34" t="s">
        <v>5096</v>
      </c>
    </row>
    <row r="1120" spans="1:110">
      <c r="A1120" s="34" t="s">
        <v>7396</v>
      </c>
      <c r="B1120" s="34" t="s">
        <v>4609</v>
      </c>
      <c r="C1120" s="34">
        <v>6</v>
      </c>
      <c r="D1120" s="34" t="s">
        <v>440</v>
      </c>
      <c r="E1120" s="34" t="s">
        <v>4881</v>
      </c>
      <c r="F1120" s="34" t="s">
        <v>4170</v>
      </c>
      <c r="G1120" s="34" t="s">
        <v>4170</v>
      </c>
      <c r="H1120" s="34" t="s">
        <v>4170</v>
      </c>
      <c r="I1120" s="34" t="s">
        <v>4881</v>
      </c>
      <c r="J1120" s="34" t="s">
        <v>4170</v>
      </c>
      <c r="K1120" s="34" t="s">
        <v>4170</v>
      </c>
      <c r="L1120" s="34" t="s">
        <v>4170</v>
      </c>
      <c r="N1120" s="34" t="s">
        <v>3155</v>
      </c>
      <c r="O1120" s="34" t="s">
        <v>4881</v>
      </c>
      <c r="P1120" s="34" t="s">
        <v>4170</v>
      </c>
      <c r="Q1120" s="34" t="s">
        <v>4170</v>
      </c>
      <c r="R1120" s="34" t="s">
        <v>4170</v>
      </c>
      <c r="S1120" s="34" t="s">
        <v>4170</v>
      </c>
      <c r="T1120" s="34" t="s">
        <v>4170</v>
      </c>
      <c r="U1120" s="34" t="s">
        <v>4170</v>
      </c>
      <c r="V1120" s="34" t="s">
        <v>4170</v>
      </c>
      <c r="W1120" s="34" t="s">
        <v>4170</v>
      </c>
      <c r="X1120" s="34" t="s">
        <v>4170</v>
      </c>
      <c r="Y1120" s="34" t="s">
        <v>4170</v>
      </c>
      <c r="Z1120" s="34" t="s">
        <v>4170</v>
      </c>
      <c r="AB1120" s="34" t="s">
        <v>3187</v>
      </c>
      <c r="AE1120" s="34" t="s">
        <v>3256</v>
      </c>
      <c r="BB1120" s="34" t="s">
        <v>3557</v>
      </c>
      <c r="BC1120" s="34" t="s">
        <v>4170</v>
      </c>
      <c r="BD1120" s="34" t="s">
        <v>4170</v>
      </c>
      <c r="BE1120" s="34" t="s">
        <v>4170</v>
      </c>
      <c r="BF1120" s="34" t="s">
        <v>4170</v>
      </c>
      <c r="BG1120" s="34" t="s">
        <v>4170</v>
      </c>
      <c r="BH1120" s="34" t="s">
        <v>4170</v>
      </c>
      <c r="BI1120" s="34" t="s">
        <v>4881</v>
      </c>
      <c r="BJ1120" s="34" t="s">
        <v>4170</v>
      </c>
      <c r="BR1120" s="34" t="s">
        <v>1044</v>
      </c>
      <c r="BS1120" s="34" t="s">
        <v>1044</v>
      </c>
      <c r="CR1120" s="34" t="s">
        <v>3657</v>
      </c>
      <c r="CU1120" s="34" t="s">
        <v>8814</v>
      </c>
      <c r="CV1120" s="34" t="s">
        <v>7397</v>
      </c>
      <c r="CW1120" s="34" t="s">
        <v>4226</v>
      </c>
      <c r="CX1120" s="34" t="s">
        <v>4619</v>
      </c>
      <c r="CY1120" s="34" t="s">
        <v>5448</v>
      </c>
      <c r="DC1120" s="34" t="s">
        <v>5096</v>
      </c>
      <c r="DE1120" s="34" t="s">
        <v>4649</v>
      </c>
    </row>
    <row r="1121" spans="1:110">
      <c r="A1121" s="34" t="s">
        <v>7398</v>
      </c>
      <c r="B1121" s="34" t="s">
        <v>4881</v>
      </c>
      <c r="C1121" s="34">
        <v>40</v>
      </c>
      <c r="D1121" s="34" t="s">
        <v>440</v>
      </c>
      <c r="E1121" s="34" t="s">
        <v>4881</v>
      </c>
      <c r="F1121" s="34" t="s">
        <v>4170</v>
      </c>
      <c r="G1121" s="34" t="s">
        <v>4881</v>
      </c>
      <c r="H1121" s="34" t="s">
        <v>4170</v>
      </c>
      <c r="I1121" s="34" t="s">
        <v>4170</v>
      </c>
      <c r="J1121" s="34" t="s">
        <v>4170</v>
      </c>
      <c r="K1121" s="34" t="s">
        <v>4170</v>
      </c>
      <c r="L1121" s="34" t="s">
        <v>4881</v>
      </c>
      <c r="M1121" s="34" t="s">
        <v>1041</v>
      </c>
      <c r="N1121" s="34" t="s">
        <v>3155</v>
      </c>
      <c r="O1121" s="34" t="s">
        <v>4881</v>
      </c>
      <c r="P1121" s="34" t="s">
        <v>4170</v>
      </c>
      <c r="Q1121" s="34" t="s">
        <v>4170</v>
      </c>
      <c r="R1121" s="34" t="s">
        <v>4170</v>
      </c>
      <c r="S1121" s="34" t="s">
        <v>4170</v>
      </c>
      <c r="T1121" s="34" t="s">
        <v>4170</v>
      </c>
      <c r="U1121" s="34" t="s">
        <v>4170</v>
      </c>
      <c r="V1121" s="34" t="s">
        <v>4170</v>
      </c>
      <c r="W1121" s="34" t="s">
        <v>4170</v>
      </c>
      <c r="X1121" s="34" t="s">
        <v>4170</v>
      </c>
      <c r="Y1121" s="34" t="s">
        <v>4170</v>
      </c>
      <c r="Z1121" s="34" t="s">
        <v>4170</v>
      </c>
      <c r="AB1121" s="34" t="s">
        <v>3187</v>
      </c>
      <c r="AD1121" s="34" t="s">
        <v>3232</v>
      </c>
      <c r="AG1121" s="34" t="s">
        <v>3291</v>
      </c>
      <c r="AH1121" s="34" t="s">
        <v>1041</v>
      </c>
      <c r="AI1121" s="34" t="s">
        <v>1044</v>
      </c>
      <c r="AJ1121" s="34" t="s">
        <v>1044</v>
      </c>
      <c r="AQ1121" s="34" t="s">
        <v>3364</v>
      </c>
      <c r="AS1121" s="34" t="s">
        <v>3426</v>
      </c>
      <c r="AU1121" s="34" t="s">
        <v>3435</v>
      </c>
      <c r="AV1121" s="34" t="s">
        <v>154</v>
      </c>
      <c r="AW1121" s="34" t="s">
        <v>3452</v>
      </c>
      <c r="AX1121" s="34" t="s">
        <v>3476</v>
      </c>
      <c r="AY1121" s="34" t="s">
        <v>3253</v>
      </c>
      <c r="BB1121" s="34" t="s">
        <v>3557</v>
      </c>
      <c r="BC1121" s="34" t="s">
        <v>4170</v>
      </c>
      <c r="BD1121" s="34" t="s">
        <v>4170</v>
      </c>
      <c r="BE1121" s="34" t="s">
        <v>4170</v>
      </c>
      <c r="BF1121" s="34" t="s">
        <v>4170</v>
      </c>
      <c r="BG1121" s="34" t="s">
        <v>4170</v>
      </c>
      <c r="BH1121" s="34" t="s">
        <v>4170</v>
      </c>
      <c r="BI1121" s="34" t="s">
        <v>4881</v>
      </c>
      <c r="BJ1121" s="34" t="s">
        <v>4170</v>
      </c>
      <c r="BR1121" s="34" t="s">
        <v>1044</v>
      </c>
      <c r="BS1121" s="34" t="s">
        <v>1044</v>
      </c>
      <c r="CR1121" s="34" t="s">
        <v>3654</v>
      </c>
      <c r="CU1121" s="34" t="s">
        <v>8815</v>
      </c>
      <c r="CV1121" s="34" t="s">
        <v>7399</v>
      </c>
      <c r="CW1121" s="34" t="s">
        <v>4226</v>
      </c>
      <c r="CX1121" s="34" t="s">
        <v>4542</v>
      </c>
      <c r="CY1121" s="34" t="s">
        <v>5447</v>
      </c>
      <c r="CZ1121" s="34" t="s">
        <v>4556</v>
      </c>
      <c r="DA1121" s="34" t="s">
        <v>4556</v>
      </c>
      <c r="DC1121" s="34" t="s">
        <v>5096</v>
      </c>
      <c r="DF1121" s="34" t="s">
        <v>5992</v>
      </c>
    </row>
    <row r="1122" spans="1:110">
      <c r="A1122" s="34" t="s">
        <v>7398</v>
      </c>
      <c r="B1122" s="34" t="s">
        <v>4609</v>
      </c>
      <c r="C1122" s="34">
        <v>13</v>
      </c>
      <c r="D1122" s="34" t="s">
        <v>442</v>
      </c>
      <c r="E1122" s="34" t="s">
        <v>4170</v>
      </c>
      <c r="F1122" s="34" t="s">
        <v>4881</v>
      </c>
      <c r="G1122" s="34" t="s">
        <v>4170</v>
      </c>
      <c r="H1122" s="34" t="s">
        <v>4170</v>
      </c>
      <c r="I1122" s="34" t="s">
        <v>4170</v>
      </c>
      <c r="J1122" s="34" t="s">
        <v>4881</v>
      </c>
      <c r="K1122" s="34" t="s">
        <v>4170</v>
      </c>
      <c r="L1122" s="34" t="s">
        <v>4170</v>
      </c>
      <c r="N1122" s="34" t="s">
        <v>3155</v>
      </c>
      <c r="O1122" s="34" t="s">
        <v>4881</v>
      </c>
      <c r="P1122" s="34" t="s">
        <v>4170</v>
      </c>
      <c r="Q1122" s="34" t="s">
        <v>4170</v>
      </c>
      <c r="R1122" s="34" t="s">
        <v>4170</v>
      </c>
      <c r="S1122" s="34" t="s">
        <v>4170</v>
      </c>
      <c r="T1122" s="34" t="s">
        <v>4170</v>
      </c>
      <c r="U1122" s="34" t="s">
        <v>4170</v>
      </c>
      <c r="V1122" s="34" t="s">
        <v>4170</v>
      </c>
      <c r="W1122" s="34" t="s">
        <v>4170</v>
      </c>
      <c r="X1122" s="34" t="s">
        <v>4170</v>
      </c>
      <c r="Y1122" s="34" t="s">
        <v>4170</v>
      </c>
      <c r="Z1122" s="34" t="s">
        <v>4170</v>
      </c>
      <c r="AB1122" s="34" t="s">
        <v>3187</v>
      </c>
      <c r="AE1122" s="34" t="s">
        <v>3262</v>
      </c>
      <c r="BB1122" s="34" t="s">
        <v>3557</v>
      </c>
      <c r="BC1122" s="34" t="s">
        <v>4170</v>
      </c>
      <c r="BD1122" s="34" t="s">
        <v>4170</v>
      </c>
      <c r="BE1122" s="34" t="s">
        <v>4170</v>
      </c>
      <c r="BF1122" s="34" t="s">
        <v>4170</v>
      </c>
      <c r="BG1122" s="34" t="s">
        <v>4170</v>
      </c>
      <c r="BH1122" s="34" t="s">
        <v>4170</v>
      </c>
      <c r="BI1122" s="34" t="s">
        <v>4881</v>
      </c>
      <c r="BJ1122" s="34" t="s">
        <v>4170</v>
      </c>
      <c r="BR1122" s="34" t="s">
        <v>1044</v>
      </c>
      <c r="BS1122" s="34" t="s">
        <v>1044</v>
      </c>
      <c r="CR1122" s="34" t="s">
        <v>3657</v>
      </c>
      <c r="CU1122" s="34" t="s">
        <v>8816</v>
      </c>
      <c r="CV1122" s="34" t="s">
        <v>7399</v>
      </c>
      <c r="CW1122" s="34" t="s">
        <v>4226</v>
      </c>
      <c r="CX1122" s="34" t="s">
        <v>4611</v>
      </c>
      <c r="CY1122" s="34" t="s">
        <v>5451</v>
      </c>
      <c r="DC1122" s="34" t="s">
        <v>5096</v>
      </c>
      <c r="DE1122" s="34" t="s">
        <v>4649</v>
      </c>
      <c r="DF1122" s="34" t="s">
        <v>5992</v>
      </c>
    </row>
    <row r="1123" spans="1:110">
      <c r="A1123" s="34" t="s">
        <v>7398</v>
      </c>
      <c r="B1123" s="34" t="s">
        <v>4848</v>
      </c>
      <c r="C1123" s="34">
        <v>41</v>
      </c>
      <c r="D1123" s="34" t="s">
        <v>442</v>
      </c>
      <c r="E1123" s="34" t="s">
        <v>4170</v>
      </c>
      <c r="F1123" s="34" t="s">
        <v>4881</v>
      </c>
      <c r="G1123" s="34" t="s">
        <v>4170</v>
      </c>
      <c r="H1123" s="34" t="s">
        <v>4881</v>
      </c>
      <c r="I1123" s="34" t="s">
        <v>4170</v>
      </c>
      <c r="J1123" s="34" t="s">
        <v>4170</v>
      </c>
      <c r="K1123" s="34" t="s">
        <v>4170</v>
      </c>
      <c r="L1123" s="34" t="s">
        <v>4170</v>
      </c>
      <c r="M1123" s="34" t="s">
        <v>1041</v>
      </c>
      <c r="N1123" s="34" t="s">
        <v>3155</v>
      </c>
      <c r="O1123" s="34" t="s">
        <v>4881</v>
      </c>
      <c r="P1123" s="34" t="s">
        <v>4170</v>
      </c>
      <c r="Q1123" s="34" t="s">
        <v>4170</v>
      </c>
      <c r="R1123" s="34" t="s">
        <v>4170</v>
      </c>
      <c r="S1123" s="34" t="s">
        <v>4170</v>
      </c>
      <c r="T1123" s="34" t="s">
        <v>4170</v>
      </c>
      <c r="U1123" s="34" t="s">
        <v>4170</v>
      </c>
      <c r="V1123" s="34" t="s">
        <v>4170</v>
      </c>
      <c r="W1123" s="34" t="s">
        <v>4170</v>
      </c>
      <c r="X1123" s="34" t="s">
        <v>4170</v>
      </c>
      <c r="Y1123" s="34" t="s">
        <v>4170</v>
      </c>
      <c r="Z1123" s="34" t="s">
        <v>4170</v>
      </c>
      <c r="AB1123" s="34" t="s">
        <v>3202</v>
      </c>
      <c r="AD1123" s="34" t="s">
        <v>3232</v>
      </c>
      <c r="AG1123" s="34" t="s">
        <v>3291</v>
      </c>
      <c r="AH1123" s="34" t="s">
        <v>1041</v>
      </c>
      <c r="AI1123" s="34" t="s">
        <v>1044</v>
      </c>
      <c r="AJ1123" s="34" t="s">
        <v>1044</v>
      </c>
      <c r="AQ1123" s="34" t="s">
        <v>3369</v>
      </c>
      <c r="AS1123" s="34" t="s">
        <v>3420</v>
      </c>
      <c r="AU1123" s="34" t="s">
        <v>3432</v>
      </c>
      <c r="AV1123" s="34" t="s">
        <v>154</v>
      </c>
      <c r="AW1123" s="34" t="s">
        <v>3452</v>
      </c>
      <c r="AX1123" s="34" t="s">
        <v>3476</v>
      </c>
      <c r="AY1123" s="34" t="s">
        <v>3253</v>
      </c>
      <c r="BB1123" s="34" t="s">
        <v>3557</v>
      </c>
      <c r="BC1123" s="34" t="s">
        <v>4170</v>
      </c>
      <c r="BD1123" s="34" t="s">
        <v>4170</v>
      </c>
      <c r="BE1123" s="34" t="s">
        <v>4170</v>
      </c>
      <c r="BF1123" s="34" t="s">
        <v>4170</v>
      </c>
      <c r="BG1123" s="34" t="s">
        <v>4170</v>
      </c>
      <c r="BH1123" s="34" t="s">
        <v>4170</v>
      </c>
      <c r="BI1123" s="34" t="s">
        <v>4881</v>
      </c>
      <c r="BJ1123" s="34" t="s">
        <v>4170</v>
      </c>
      <c r="BR1123" s="34" t="s">
        <v>1044</v>
      </c>
      <c r="BS1123" s="34" t="s">
        <v>1044</v>
      </c>
      <c r="CR1123" s="34" t="s">
        <v>3654</v>
      </c>
      <c r="CU1123" s="34" t="s">
        <v>8817</v>
      </c>
      <c r="CV1123" s="34" t="s">
        <v>7399</v>
      </c>
      <c r="CW1123" s="34" t="s">
        <v>4226</v>
      </c>
      <c r="CX1123" s="34" t="s">
        <v>4542</v>
      </c>
      <c r="CY1123" s="34" t="s">
        <v>5453</v>
      </c>
      <c r="DA1123" s="34" t="s">
        <v>4556</v>
      </c>
      <c r="DC1123" s="34" t="s">
        <v>5096</v>
      </c>
      <c r="DF1123" s="34" t="s">
        <v>5992</v>
      </c>
    </row>
    <row r="1124" spans="1:110">
      <c r="A1124" s="34" t="s">
        <v>7400</v>
      </c>
      <c r="B1124" s="34" t="s">
        <v>4881</v>
      </c>
      <c r="C1124" s="34">
        <v>30</v>
      </c>
      <c r="D1124" s="34" t="s">
        <v>440</v>
      </c>
      <c r="E1124" s="34" t="s">
        <v>4881</v>
      </c>
      <c r="F1124" s="34" t="s">
        <v>4170</v>
      </c>
      <c r="G1124" s="34" t="s">
        <v>4881</v>
      </c>
      <c r="H1124" s="34" t="s">
        <v>4170</v>
      </c>
      <c r="I1124" s="34" t="s">
        <v>4170</v>
      </c>
      <c r="J1124" s="34" t="s">
        <v>4170</v>
      </c>
      <c r="K1124" s="34" t="s">
        <v>4170</v>
      </c>
      <c r="L1124" s="34" t="s">
        <v>4881</v>
      </c>
      <c r="M1124" s="34" t="s">
        <v>1041</v>
      </c>
      <c r="N1124" s="34" t="s">
        <v>3155</v>
      </c>
      <c r="O1124" s="34" t="s">
        <v>4881</v>
      </c>
      <c r="P1124" s="34" t="s">
        <v>4170</v>
      </c>
      <c r="Q1124" s="34" t="s">
        <v>4170</v>
      </c>
      <c r="R1124" s="34" t="s">
        <v>4170</v>
      </c>
      <c r="S1124" s="34" t="s">
        <v>4170</v>
      </c>
      <c r="T1124" s="34" t="s">
        <v>4170</v>
      </c>
      <c r="U1124" s="34" t="s">
        <v>4170</v>
      </c>
      <c r="V1124" s="34" t="s">
        <v>4170</v>
      </c>
      <c r="W1124" s="34" t="s">
        <v>4170</v>
      </c>
      <c r="X1124" s="34" t="s">
        <v>4170</v>
      </c>
      <c r="Y1124" s="34" t="s">
        <v>4170</v>
      </c>
      <c r="Z1124" s="34" t="s">
        <v>4170</v>
      </c>
      <c r="AB1124" s="34" t="s">
        <v>3187</v>
      </c>
      <c r="AD1124" s="34" t="s">
        <v>3244</v>
      </c>
      <c r="AG1124" s="34" t="s">
        <v>3309</v>
      </c>
      <c r="AH1124" s="34" t="s">
        <v>1044</v>
      </c>
      <c r="AI1124" s="34" t="s">
        <v>1044</v>
      </c>
      <c r="AJ1124" s="34" t="s">
        <v>1044</v>
      </c>
      <c r="AK1124" s="34" t="s">
        <v>1044</v>
      </c>
      <c r="AM1124" s="34" t="s">
        <v>1044</v>
      </c>
      <c r="AN1124" s="34" t="s">
        <v>3335</v>
      </c>
      <c r="AP1124" s="34" t="s">
        <v>1044</v>
      </c>
      <c r="AY1124" s="34" t="s">
        <v>3529</v>
      </c>
      <c r="BA1124" s="34" t="s">
        <v>1044</v>
      </c>
      <c r="BB1124" s="34" t="s">
        <v>3557</v>
      </c>
      <c r="BC1124" s="34" t="s">
        <v>4170</v>
      </c>
      <c r="BD1124" s="34" t="s">
        <v>4170</v>
      </c>
      <c r="BE1124" s="34" t="s">
        <v>4170</v>
      </c>
      <c r="BF1124" s="34" t="s">
        <v>4170</v>
      </c>
      <c r="BG1124" s="34" t="s">
        <v>4170</v>
      </c>
      <c r="BH1124" s="34" t="s">
        <v>4170</v>
      </c>
      <c r="BI1124" s="34" t="s">
        <v>4881</v>
      </c>
      <c r="BJ1124" s="34" t="s">
        <v>4170</v>
      </c>
      <c r="BR1124" s="34" t="s">
        <v>1044</v>
      </c>
      <c r="BS1124" s="34" t="s">
        <v>1044</v>
      </c>
      <c r="CR1124" s="34" t="s">
        <v>3657</v>
      </c>
      <c r="CU1124" s="34" t="s">
        <v>8818</v>
      </c>
      <c r="CV1124" s="34" t="s">
        <v>7401</v>
      </c>
      <c r="CW1124" s="34" t="s">
        <v>4226</v>
      </c>
      <c r="CX1124" s="34" t="s">
        <v>4539</v>
      </c>
      <c r="CY1124" s="34" t="s">
        <v>5446</v>
      </c>
      <c r="CZ1124" s="34" t="s">
        <v>4560</v>
      </c>
      <c r="DA1124" s="34" t="s">
        <v>4560</v>
      </c>
      <c r="DC1124" s="34" t="s">
        <v>5096</v>
      </c>
    </row>
    <row r="1125" spans="1:110">
      <c r="A1125" s="34" t="s">
        <v>7400</v>
      </c>
      <c r="B1125" s="34" t="s">
        <v>4609</v>
      </c>
      <c r="C1125" s="34">
        <v>3</v>
      </c>
      <c r="D1125" s="34" t="s">
        <v>442</v>
      </c>
      <c r="E1125" s="34" t="s">
        <v>4170</v>
      </c>
      <c r="F1125" s="34" t="s">
        <v>4881</v>
      </c>
      <c r="G1125" s="34" t="s">
        <v>4170</v>
      </c>
      <c r="H1125" s="34" t="s">
        <v>4170</v>
      </c>
      <c r="I1125" s="34" t="s">
        <v>4170</v>
      </c>
      <c r="J1125" s="34" t="s">
        <v>4881</v>
      </c>
      <c r="K1125" s="34" t="s">
        <v>4170</v>
      </c>
      <c r="L1125" s="34" t="s">
        <v>4170</v>
      </c>
      <c r="N1125" s="34" t="s">
        <v>3155</v>
      </c>
      <c r="O1125" s="34" t="s">
        <v>4881</v>
      </c>
      <c r="P1125" s="34" t="s">
        <v>4170</v>
      </c>
      <c r="Q1125" s="34" t="s">
        <v>4170</v>
      </c>
      <c r="R1125" s="34" t="s">
        <v>4170</v>
      </c>
      <c r="S1125" s="34" t="s">
        <v>4170</v>
      </c>
      <c r="T1125" s="34" t="s">
        <v>4170</v>
      </c>
      <c r="U1125" s="34" t="s">
        <v>4170</v>
      </c>
      <c r="V1125" s="34" t="s">
        <v>4170</v>
      </c>
      <c r="W1125" s="34" t="s">
        <v>4170</v>
      </c>
      <c r="X1125" s="34" t="s">
        <v>4170</v>
      </c>
      <c r="Y1125" s="34" t="s">
        <v>4170</v>
      </c>
      <c r="Z1125" s="34" t="s">
        <v>4170</v>
      </c>
      <c r="AB1125" s="34" t="s">
        <v>3187</v>
      </c>
      <c r="AE1125" s="34" t="s">
        <v>3256</v>
      </c>
      <c r="BR1125" s="34" t="s">
        <v>1044</v>
      </c>
      <c r="BS1125" s="34" t="s">
        <v>1044</v>
      </c>
      <c r="CR1125" s="34" t="s">
        <v>3657</v>
      </c>
      <c r="CU1125" s="34" t="s">
        <v>8819</v>
      </c>
      <c r="CV1125" s="34" t="s">
        <v>7401</v>
      </c>
      <c r="CW1125" s="34" t="s">
        <v>4226</v>
      </c>
      <c r="CX1125" s="34" t="s">
        <v>4608</v>
      </c>
      <c r="CY1125" s="34" t="s">
        <v>5450</v>
      </c>
      <c r="DE1125" s="34" t="s">
        <v>4649</v>
      </c>
    </row>
    <row r="1126" spans="1:110">
      <c r="A1126" s="34" t="s">
        <v>7400</v>
      </c>
      <c r="B1126" s="34" t="s">
        <v>4848</v>
      </c>
      <c r="C1126" s="34">
        <v>38</v>
      </c>
      <c r="D1126" s="34" t="s">
        <v>442</v>
      </c>
      <c r="E1126" s="34" t="s">
        <v>4170</v>
      </c>
      <c r="F1126" s="34" t="s">
        <v>4881</v>
      </c>
      <c r="G1126" s="34" t="s">
        <v>4170</v>
      </c>
      <c r="H1126" s="34" t="s">
        <v>4881</v>
      </c>
      <c r="I1126" s="34" t="s">
        <v>4170</v>
      </c>
      <c r="J1126" s="34" t="s">
        <v>4170</v>
      </c>
      <c r="K1126" s="34" t="s">
        <v>4170</v>
      </c>
      <c r="L1126" s="34" t="s">
        <v>4170</v>
      </c>
      <c r="M1126" s="34" t="s">
        <v>1041</v>
      </c>
      <c r="N1126" s="34" t="s">
        <v>3155</v>
      </c>
      <c r="O1126" s="34" t="s">
        <v>4881</v>
      </c>
      <c r="P1126" s="34" t="s">
        <v>4170</v>
      </c>
      <c r="Q1126" s="34" t="s">
        <v>4170</v>
      </c>
      <c r="R1126" s="34" t="s">
        <v>4170</v>
      </c>
      <c r="S1126" s="34" t="s">
        <v>4170</v>
      </c>
      <c r="T1126" s="34" t="s">
        <v>4170</v>
      </c>
      <c r="U1126" s="34" t="s">
        <v>4170</v>
      </c>
      <c r="V1126" s="34" t="s">
        <v>4170</v>
      </c>
      <c r="W1126" s="34" t="s">
        <v>4170</v>
      </c>
      <c r="X1126" s="34" t="s">
        <v>4170</v>
      </c>
      <c r="Y1126" s="34" t="s">
        <v>4170</v>
      </c>
      <c r="Z1126" s="34" t="s">
        <v>4170</v>
      </c>
      <c r="AB1126" s="34" t="s">
        <v>3187</v>
      </c>
      <c r="AD1126" s="34" t="s">
        <v>3244</v>
      </c>
      <c r="AG1126" s="34" t="s">
        <v>3297</v>
      </c>
      <c r="AH1126" s="34" t="s">
        <v>1044</v>
      </c>
      <c r="AI1126" s="34" t="s">
        <v>1044</v>
      </c>
      <c r="AJ1126" s="34" t="s">
        <v>1044</v>
      </c>
      <c r="AK1126" s="34" t="s">
        <v>1041</v>
      </c>
      <c r="AL1126" s="34" t="s">
        <v>452</v>
      </c>
      <c r="AQ1126" s="34" t="s">
        <v>3375</v>
      </c>
      <c r="AS1126" s="34" t="s">
        <v>3423</v>
      </c>
      <c r="AU1126" s="34" t="s">
        <v>3432</v>
      </c>
      <c r="AV1126" s="34" t="s">
        <v>154</v>
      </c>
      <c r="AW1126" s="34" t="s">
        <v>3467</v>
      </c>
      <c r="AX1126" s="34" t="s">
        <v>3476</v>
      </c>
      <c r="AY1126" s="34" t="s">
        <v>3487</v>
      </c>
      <c r="BB1126" s="34" t="s">
        <v>3557</v>
      </c>
      <c r="BC1126" s="34" t="s">
        <v>4170</v>
      </c>
      <c r="BD1126" s="34" t="s">
        <v>4170</v>
      </c>
      <c r="BE1126" s="34" t="s">
        <v>4170</v>
      </c>
      <c r="BF1126" s="34" t="s">
        <v>4170</v>
      </c>
      <c r="BG1126" s="34" t="s">
        <v>4170</v>
      </c>
      <c r="BH1126" s="34" t="s">
        <v>4170</v>
      </c>
      <c r="BI1126" s="34" t="s">
        <v>4881</v>
      </c>
      <c r="BJ1126" s="34" t="s">
        <v>4170</v>
      </c>
      <c r="BR1126" s="34" t="s">
        <v>1044</v>
      </c>
      <c r="BS1126" s="34" t="s">
        <v>1044</v>
      </c>
      <c r="CR1126" s="34" t="s">
        <v>3657</v>
      </c>
      <c r="CU1126" s="34" t="s">
        <v>8820</v>
      </c>
      <c r="CV1126" s="34" t="s">
        <v>7401</v>
      </c>
      <c r="CW1126" s="34" t="s">
        <v>4226</v>
      </c>
      <c r="CX1126" s="34" t="s">
        <v>4542</v>
      </c>
      <c r="CY1126" s="34" t="s">
        <v>5453</v>
      </c>
      <c r="DA1126" s="34" t="s">
        <v>4556</v>
      </c>
      <c r="DC1126" s="34" t="s">
        <v>5096</v>
      </c>
    </row>
    <row r="1127" spans="1:110">
      <c r="A1127" s="34" t="s">
        <v>7402</v>
      </c>
      <c r="B1127" s="34" t="s">
        <v>4881</v>
      </c>
      <c r="C1127" s="34">
        <v>34</v>
      </c>
      <c r="D1127" s="34" t="s">
        <v>440</v>
      </c>
      <c r="E1127" s="34" t="s">
        <v>4881</v>
      </c>
      <c r="F1127" s="34" t="s">
        <v>4170</v>
      </c>
      <c r="G1127" s="34" t="s">
        <v>4881</v>
      </c>
      <c r="H1127" s="34" t="s">
        <v>4170</v>
      </c>
      <c r="I1127" s="34" t="s">
        <v>4170</v>
      </c>
      <c r="J1127" s="34" t="s">
        <v>4170</v>
      </c>
      <c r="K1127" s="34" t="s">
        <v>4170</v>
      </c>
      <c r="L1127" s="34" t="s">
        <v>4881</v>
      </c>
      <c r="M1127" s="34" t="s">
        <v>1041</v>
      </c>
      <c r="N1127" s="34" t="s">
        <v>3155</v>
      </c>
      <c r="O1127" s="34" t="s">
        <v>4881</v>
      </c>
      <c r="P1127" s="34" t="s">
        <v>4170</v>
      </c>
      <c r="Q1127" s="34" t="s">
        <v>4170</v>
      </c>
      <c r="R1127" s="34" t="s">
        <v>4170</v>
      </c>
      <c r="S1127" s="34" t="s">
        <v>4170</v>
      </c>
      <c r="T1127" s="34" t="s">
        <v>4170</v>
      </c>
      <c r="U1127" s="34" t="s">
        <v>4170</v>
      </c>
      <c r="V1127" s="34" t="s">
        <v>4170</v>
      </c>
      <c r="W1127" s="34" t="s">
        <v>4170</v>
      </c>
      <c r="X1127" s="34" t="s">
        <v>4170</v>
      </c>
      <c r="Y1127" s="34" t="s">
        <v>4170</v>
      </c>
      <c r="Z1127" s="34" t="s">
        <v>4170</v>
      </c>
      <c r="AB1127" s="34" t="s">
        <v>3187</v>
      </c>
      <c r="AD1127" s="34" t="s">
        <v>3244</v>
      </c>
      <c r="AG1127" s="34" t="s">
        <v>3291</v>
      </c>
      <c r="AH1127" s="34" t="s">
        <v>1041</v>
      </c>
      <c r="AI1127" s="34" t="s">
        <v>1044</v>
      </c>
      <c r="AJ1127" s="34" t="s">
        <v>1044</v>
      </c>
      <c r="AQ1127" s="34" t="s">
        <v>3390</v>
      </c>
      <c r="AS1127" s="34" t="s">
        <v>3409</v>
      </c>
      <c r="AU1127" s="34" t="s">
        <v>3444</v>
      </c>
      <c r="AV1127" s="34" t="s">
        <v>3449</v>
      </c>
      <c r="AW1127" s="34" t="s">
        <v>3452</v>
      </c>
      <c r="AX1127" s="34" t="s">
        <v>3476</v>
      </c>
      <c r="AY1127" s="34" t="s">
        <v>3253</v>
      </c>
      <c r="BB1127" s="34" t="s">
        <v>3557</v>
      </c>
      <c r="BC1127" s="34" t="s">
        <v>4170</v>
      </c>
      <c r="BD1127" s="34" t="s">
        <v>4170</v>
      </c>
      <c r="BE1127" s="34" t="s">
        <v>4170</v>
      </c>
      <c r="BF1127" s="34" t="s">
        <v>4170</v>
      </c>
      <c r="BG1127" s="34" t="s">
        <v>4170</v>
      </c>
      <c r="BH1127" s="34" t="s">
        <v>4170</v>
      </c>
      <c r="BI1127" s="34" t="s">
        <v>4881</v>
      </c>
      <c r="BJ1127" s="34" t="s">
        <v>4170</v>
      </c>
      <c r="BR1127" s="34" t="s">
        <v>1044</v>
      </c>
      <c r="BS1127" s="34" t="s">
        <v>1044</v>
      </c>
      <c r="CR1127" s="34" t="s">
        <v>3657</v>
      </c>
      <c r="CU1127" s="34" t="s">
        <v>8821</v>
      </c>
      <c r="CV1127" s="34" t="s">
        <v>7403</v>
      </c>
      <c r="CW1127" s="34" t="s">
        <v>4226</v>
      </c>
      <c r="CX1127" s="34" t="s">
        <v>4539</v>
      </c>
      <c r="CY1127" s="34" t="s">
        <v>5446</v>
      </c>
      <c r="CZ1127" s="34" t="s">
        <v>4556</v>
      </c>
      <c r="DA1127" s="34" t="s">
        <v>4556</v>
      </c>
      <c r="DC1127" s="34" t="s">
        <v>5096</v>
      </c>
      <c r="DF1127" s="34" t="s">
        <v>5993</v>
      </c>
    </row>
    <row r="1128" spans="1:110">
      <c r="A1128" s="34" t="s">
        <v>7402</v>
      </c>
      <c r="B1128" s="34" t="s">
        <v>4609</v>
      </c>
      <c r="C1128" s="34">
        <v>3</v>
      </c>
      <c r="D1128" s="34" t="s">
        <v>440</v>
      </c>
      <c r="E1128" s="34" t="s">
        <v>4881</v>
      </c>
      <c r="F1128" s="34" t="s">
        <v>4170</v>
      </c>
      <c r="G1128" s="34" t="s">
        <v>4170</v>
      </c>
      <c r="H1128" s="34" t="s">
        <v>4170</v>
      </c>
      <c r="I1128" s="34" t="s">
        <v>4881</v>
      </c>
      <c r="J1128" s="34" t="s">
        <v>4170</v>
      </c>
      <c r="K1128" s="34" t="s">
        <v>4170</v>
      </c>
      <c r="L1128" s="34" t="s">
        <v>4170</v>
      </c>
      <c r="N1128" s="34" t="s">
        <v>3155</v>
      </c>
      <c r="O1128" s="34" t="s">
        <v>4881</v>
      </c>
      <c r="P1128" s="34" t="s">
        <v>4170</v>
      </c>
      <c r="Q1128" s="34" t="s">
        <v>4170</v>
      </c>
      <c r="R1128" s="34" t="s">
        <v>4170</v>
      </c>
      <c r="S1128" s="34" t="s">
        <v>4170</v>
      </c>
      <c r="T1128" s="34" t="s">
        <v>4170</v>
      </c>
      <c r="U1128" s="34" t="s">
        <v>4170</v>
      </c>
      <c r="V1128" s="34" t="s">
        <v>4170</v>
      </c>
      <c r="W1128" s="34" t="s">
        <v>4170</v>
      </c>
      <c r="X1128" s="34" t="s">
        <v>4170</v>
      </c>
      <c r="Y1128" s="34" t="s">
        <v>4170</v>
      </c>
      <c r="Z1128" s="34" t="s">
        <v>4170</v>
      </c>
      <c r="AB1128" s="34" t="s">
        <v>3187</v>
      </c>
      <c r="AE1128" s="34" t="s">
        <v>3256</v>
      </c>
      <c r="BR1128" s="34" t="s">
        <v>1044</v>
      </c>
      <c r="BS1128" s="34" t="s">
        <v>1044</v>
      </c>
      <c r="CR1128" s="34" t="s">
        <v>3657</v>
      </c>
      <c r="CU1128" s="34" t="s">
        <v>8822</v>
      </c>
      <c r="CV1128" s="34" t="s">
        <v>7403</v>
      </c>
      <c r="CW1128" s="34" t="s">
        <v>4226</v>
      </c>
      <c r="CX1128" s="34" t="s">
        <v>4608</v>
      </c>
      <c r="CY1128" s="34" t="s">
        <v>5444</v>
      </c>
      <c r="DE1128" s="34" t="s">
        <v>4649</v>
      </c>
      <c r="DF1128" s="34" t="s">
        <v>5993</v>
      </c>
    </row>
    <row r="1129" spans="1:110">
      <c r="A1129" s="34" t="s">
        <v>7402</v>
      </c>
      <c r="B1129" s="34" t="s">
        <v>4848</v>
      </c>
      <c r="C1129" s="34">
        <v>10</v>
      </c>
      <c r="D1129" s="34" t="s">
        <v>440</v>
      </c>
      <c r="E1129" s="34" t="s">
        <v>4881</v>
      </c>
      <c r="F1129" s="34" t="s">
        <v>4170</v>
      </c>
      <c r="G1129" s="34" t="s">
        <v>4170</v>
      </c>
      <c r="H1129" s="34" t="s">
        <v>4170</v>
      </c>
      <c r="I1129" s="34" t="s">
        <v>4881</v>
      </c>
      <c r="J1129" s="34" t="s">
        <v>4170</v>
      </c>
      <c r="K1129" s="34" t="s">
        <v>4170</v>
      </c>
      <c r="L1129" s="34" t="s">
        <v>4881</v>
      </c>
      <c r="N1129" s="34" t="s">
        <v>3155</v>
      </c>
      <c r="O1129" s="34" t="s">
        <v>4881</v>
      </c>
      <c r="P1129" s="34" t="s">
        <v>4170</v>
      </c>
      <c r="Q1129" s="34" t="s">
        <v>4170</v>
      </c>
      <c r="R1129" s="34" t="s">
        <v>4170</v>
      </c>
      <c r="S1129" s="34" t="s">
        <v>4170</v>
      </c>
      <c r="T1129" s="34" t="s">
        <v>4170</v>
      </c>
      <c r="U1129" s="34" t="s">
        <v>4170</v>
      </c>
      <c r="V1129" s="34" t="s">
        <v>4170</v>
      </c>
      <c r="W1129" s="34" t="s">
        <v>4170</v>
      </c>
      <c r="X1129" s="34" t="s">
        <v>4170</v>
      </c>
      <c r="Y1129" s="34" t="s">
        <v>4170</v>
      </c>
      <c r="Z1129" s="34" t="s">
        <v>4170</v>
      </c>
      <c r="AB1129" s="34" t="s">
        <v>3187</v>
      </c>
      <c r="AE1129" s="34" t="s">
        <v>3259</v>
      </c>
      <c r="BB1129" s="34" t="s">
        <v>8545</v>
      </c>
      <c r="BC1129" s="34" t="s">
        <v>4170</v>
      </c>
      <c r="BD1129" s="34" t="s">
        <v>4170</v>
      </c>
      <c r="BE1129" s="34" t="s">
        <v>4170</v>
      </c>
      <c r="BF1129" s="34" t="s">
        <v>4881</v>
      </c>
      <c r="BG1129" s="34" t="s">
        <v>4170</v>
      </c>
      <c r="BH1129" s="34" t="s">
        <v>4881</v>
      </c>
      <c r="BI1129" s="34" t="s">
        <v>4170</v>
      </c>
      <c r="BJ1129" s="34" t="s">
        <v>4170</v>
      </c>
      <c r="BN1129" s="34" t="s">
        <v>3564</v>
      </c>
      <c r="BP1129" s="34" t="s">
        <v>3564</v>
      </c>
      <c r="BQ1129" s="34" t="s">
        <v>3571</v>
      </c>
      <c r="BR1129" s="34" t="s">
        <v>1041</v>
      </c>
      <c r="BS1129" s="34" t="s">
        <v>1044</v>
      </c>
      <c r="CR1129" s="34" t="s">
        <v>3657</v>
      </c>
      <c r="CU1129" s="34" t="s">
        <v>8823</v>
      </c>
      <c r="CV1129" s="34" t="s">
        <v>7403</v>
      </c>
      <c r="CW1129" s="34" t="s">
        <v>4226</v>
      </c>
      <c r="CX1129" s="34" t="s">
        <v>4619</v>
      </c>
      <c r="CY1129" s="34" t="s">
        <v>5448</v>
      </c>
      <c r="DB1129" s="34" t="s">
        <v>1043</v>
      </c>
      <c r="DC1129" s="34" t="s">
        <v>5094</v>
      </c>
      <c r="DE1129" s="34" t="s">
        <v>4649</v>
      </c>
      <c r="DF1129" s="34" t="s">
        <v>5993</v>
      </c>
    </row>
    <row r="1130" spans="1:110">
      <c r="A1130" s="34" t="s">
        <v>7402</v>
      </c>
      <c r="B1130" s="34" t="s">
        <v>4626</v>
      </c>
      <c r="C1130" s="34">
        <v>35</v>
      </c>
      <c r="D1130" s="34" t="s">
        <v>442</v>
      </c>
      <c r="E1130" s="34" t="s">
        <v>4170</v>
      </c>
      <c r="F1130" s="34" t="s">
        <v>4881</v>
      </c>
      <c r="G1130" s="34" t="s">
        <v>4170</v>
      </c>
      <c r="H1130" s="34" t="s">
        <v>4881</v>
      </c>
      <c r="I1130" s="34" t="s">
        <v>4170</v>
      </c>
      <c r="J1130" s="34" t="s">
        <v>4170</v>
      </c>
      <c r="K1130" s="34" t="s">
        <v>4170</v>
      </c>
      <c r="L1130" s="34" t="s">
        <v>4170</v>
      </c>
      <c r="M1130" s="34" t="s">
        <v>1041</v>
      </c>
      <c r="N1130" s="34" t="s">
        <v>3155</v>
      </c>
      <c r="O1130" s="34" t="s">
        <v>4881</v>
      </c>
      <c r="P1130" s="34" t="s">
        <v>4170</v>
      </c>
      <c r="Q1130" s="34" t="s">
        <v>4170</v>
      </c>
      <c r="R1130" s="34" t="s">
        <v>4170</v>
      </c>
      <c r="S1130" s="34" t="s">
        <v>4170</v>
      </c>
      <c r="T1130" s="34" t="s">
        <v>4170</v>
      </c>
      <c r="U1130" s="34" t="s">
        <v>4170</v>
      </c>
      <c r="V1130" s="34" t="s">
        <v>4170</v>
      </c>
      <c r="W1130" s="34" t="s">
        <v>4170</v>
      </c>
      <c r="X1130" s="34" t="s">
        <v>4170</v>
      </c>
      <c r="Y1130" s="34" t="s">
        <v>4170</v>
      </c>
      <c r="Z1130" s="34" t="s">
        <v>4170</v>
      </c>
      <c r="AB1130" s="34" t="s">
        <v>3187</v>
      </c>
      <c r="AD1130" s="34" t="s">
        <v>3244</v>
      </c>
      <c r="AG1130" s="34" t="s">
        <v>3291</v>
      </c>
      <c r="AH1130" s="34" t="s">
        <v>1041</v>
      </c>
      <c r="AI1130" s="34" t="s">
        <v>1044</v>
      </c>
      <c r="AJ1130" s="34" t="s">
        <v>1044</v>
      </c>
      <c r="AQ1130" s="34" t="s">
        <v>3375</v>
      </c>
      <c r="AS1130" s="34" t="s">
        <v>3423</v>
      </c>
      <c r="AU1130" s="34" t="s">
        <v>3432</v>
      </c>
      <c r="AV1130" s="34" t="s">
        <v>154</v>
      </c>
      <c r="AW1130" s="34" t="s">
        <v>3467</v>
      </c>
      <c r="AX1130" s="34" t="s">
        <v>3476</v>
      </c>
      <c r="AY1130" s="34" t="s">
        <v>3487</v>
      </c>
      <c r="BB1130" s="34" t="s">
        <v>3557</v>
      </c>
      <c r="BC1130" s="34" t="s">
        <v>4170</v>
      </c>
      <c r="BD1130" s="34" t="s">
        <v>4170</v>
      </c>
      <c r="BE1130" s="34" t="s">
        <v>4170</v>
      </c>
      <c r="BF1130" s="34" t="s">
        <v>4170</v>
      </c>
      <c r="BG1130" s="34" t="s">
        <v>4170</v>
      </c>
      <c r="BH1130" s="34" t="s">
        <v>4170</v>
      </c>
      <c r="BI1130" s="34" t="s">
        <v>4881</v>
      </c>
      <c r="BJ1130" s="34" t="s">
        <v>4170</v>
      </c>
      <c r="BR1130" s="34" t="s">
        <v>1044</v>
      </c>
      <c r="BS1130" s="34" t="s">
        <v>1044</v>
      </c>
      <c r="CR1130" s="34" t="s">
        <v>3657</v>
      </c>
      <c r="CU1130" s="34" t="s">
        <v>8824</v>
      </c>
      <c r="CV1130" s="34" t="s">
        <v>7403</v>
      </c>
      <c r="CW1130" s="34" t="s">
        <v>4226</v>
      </c>
      <c r="CX1130" s="34" t="s">
        <v>4542</v>
      </c>
      <c r="CY1130" s="34" t="s">
        <v>5453</v>
      </c>
      <c r="DA1130" s="34" t="s">
        <v>4556</v>
      </c>
      <c r="DC1130" s="34" t="s">
        <v>5096</v>
      </c>
      <c r="DF1130" s="34" t="s">
        <v>5993</v>
      </c>
    </row>
    <row r="1131" spans="1:110">
      <c r="A1131" s="34" t="s">
        <v>7404</v>
      </c>
      <c r="B1131" s="34" t="s">
        <v>4881</v>
      </c>
      <c r="C1131" s="34">
        <v>20</v>
      </c>
      <c r="D1131" s="34" t="s">
        <v>440</v>
      </c>
      <c r="E1131" s="34" t="s">
        <v>4881</v>
      </c>
      <c r="F1131" s="34" t="s">
        <v>4170</v>
      </c>
      <c r="G1131" s="34" t="s">
        <v>4881</v>
      </c>
      <c r="H1131" s="34" t="s">
        <v>4170</v>
      </c>
      <c r="I1131" s="34" t="s">
        <v>4170</v>
      </c>
      <c r="J1131" s="34" t="s">
        <v>4170</v>
      </c>
      <c r="K1131" s="34" t="s">
        <v>4170</v>
      </c>
      <c r="L1131" s="34" t="s">
        <v>4881</v>
      </c>
      <c r="M1131" s="34" t="s">
        <v>1041</v>
      </c>
      <c r="N1131" s="34" t="s">
        <v>3155</v>
      </c>
      <c r="O1131" s="34" t="s">
        <v>4881</v>
      </c>
      <c r="P1131" s="34" t="s">
        <v>4170</v>
      </c>
      <c r="Q1131" s="34" t="s">
        <v>4170</v>
      </c>
      <c r="R1131" s="34" t="s">
        <v>4170</v>
      </c>
      <c r="S1131" s="34" t="s">
        <v>4170</v>
      </c>
      <c r="T1131" s="34" t="s">
        <v>4170</v>
      </c>
      <c r="U1131" s="34" t="s">
        <v>4170</v>
      </c>
      <c r="V1131" s="34" t="s">
        <v>4170</v>
      </c>
      <c r="W1131" s="34" t="s">
        <v>4170</v>
      </c>
      <c r="X1131" s="34" t="s">
        <v>4170</v>
      </c>
      <c r="Y1131" s="34" t="s">
        <v>4170</v>
      </c>
      <c r="Z1131" s="34" t="s">
        <v>4170</v>
      </c>
      <c r="AB1131" s="34" t="s">
        <v>3187</v>
      </c>
      <c r="AD1131" s="34" t="s">
        <v>3232</v>
      </c>
      <c r="AE1131" s="34" t="s">
        <v>3277</v>
      </c>
      <c r="AG1131" s="34" t="s">
        <v>3306</v>
      </c>
      <c r="AH1131" s="34" t="s">
        <v>1044</v>
      </c>
      <c r="AI1131" s="34" t="s">
        <v>1044</v>
      </c>
      <c r="AJ1131" s="34" t="s">
        <v>1044</v>
      </c>
      <c r="AK1131" s="34" t="s">
        <v>1044</v>
      </c>
      <c r="AM1131" s="34" t="s">
        <v>1041</v>
      </c>
      <c r="AP1131" s="34" t="s">
        <v>1041</v>
      </c>
      <c r="AY1131" s="34" t="s">
        <v>3505</v>
      </c>
      <c r="BA1131" s="34" t="s">
        <v>1044</v>
      </c>
      <c r="BB1131" s="34" t="s">
        <v>3557</v>
      </c>
      <c r="BC1131" s="34" t="s">
        <v>4170</v>
      </c>
      <c r="BD1131" s="34" t="s">
        <v>4170</v>
      </c>
      <c r="BE1131" s="34" t="s">
        <v>4170</v>
      </c>
      <c r="BF1131" s="34" t="s">
        <v>4170</v>
      </c>
      <c r="BG1131" s="34" t="s">
        <v>4170</v>
      </c>
      <c r="BH1131" s="34" t="s">
        <v>4170</v>
      </c>
      <c r="BI1131" s="34" t="s">
        <v>4881</v>
      </c>
      <c r="BJ1131" s="34" t="s">
        <v>4170</v>
      </c>
      <c r="BR1131" s="34" t="s">
        <v>1044</v>
      </c>
      <c r="BS1131" s="34" t="s">
        <v>1044</v>
      </c>
      <c r="CR1131" s="34" t="s">
        <v>3657</v>
      </c>
      <c r="CU1131" s="34" t="s">
        <v>8825</v>
      </c>
      <c r="CV1131" s="34" t="s">
        <v>7405</v>
      </c>
      <c r="CW1131" s="34" t="s">
        <v>4226</v>
      </c>
      <c r="CX1131" s="34" t="s">
        <v>4539</v>
      </c>
      <c r="CY1131" s="34" t="s">
        <v>5446</v>
      </c>
      <c r="CZ1131" s="34" t="s">
        <v>3302</v>
      </c>
      <c r="DA1131" s="34" t="s">
        <v>3302</v>
      </c>
      <c r="DC1131" s="34" t="s">
        <v>5096</v>
      </c>
      <c r="DD1131" s="34" t="s">
        <v>6186</v>
      </c>
      <c r="DF1131" s="34" t="s">
        <v>5993</v>
      </c>
    </row>
    <row r="1132" spans="1:110">
      <c r="A1132" s="34" t="s">
        <v>7406</v>
      </c>
      <c r="B1132" s="34" t="s">
        <v>4881</v>
      </c>
      <c r="C1132" s="34">
        <v>67</v>
      </c>
      <c r="D1132" s="34" t="s">
        <v>440</v>
      </c>
      <c r="E1132" s="34" t="s">
        <v>4881</v>
      </c>
      <c r="F1132" s="34" t="s">
        <v>4170</v>
      </c>
      <c r="G1132" s="34" t="s">
        <v>4881</v>
      </c>
      <c r="H1132" s="34" t="s">
        <v>4170</v>
      </c>
      <c r="I1132" s="34" t="s">
        <v>4170</v>
      </c>
      <c r="J1132" s="34" t="s">
        <v>4170</v>
      </c>
      <c r="K1132" s="34" t="s">
        <v>4170</v>
      </c>
      <c r="L1132" s="34" t="s">
        <v>4170</v>
      </c>
      <c r="M1132" s="34" t="s">
        <v>1041</v>
      </c>
      <c r="N1132" s="34" t="s">
        <v>3155</v>
      </c>
      <c r="O1132" s="34" t="s">
        <v>4881</v>
      </c>
      <c r="P1132" s="34" t="s">
        <v>4170</v>
      </c>
      <c r="Q1132" s="34" t="s">
        <v>4170</v>
      </c>
      <c r="R1132" s="34" t="s">
        <v>4170</v>
      </c>
      <c r="S1132" s="34" t="s">
        <v>4170</v>
      </c>
      <c r="T1132" s="34" t="s">
        <v>4170</v>
      </c>
      <c r="U1132" s="34" t="s">
        <v>4170</v>
      </c>
      <c r="V1132" s="34" t="s">
        <v>4170</v>
      </c>
      <c r="W1132" s="34" t="s">
        <v>4170</v>
      </c>
      <c r="X1132" s="34" t="s">
        <v>4170</v>
      </c>
      <c r="Y1132" s="34" t="s">
        <v>4170</v>
      </c>
      <c r="Z1132" s="34" t="s">
        <v>4170</v>
      </c>
      <c r="AB1132" s="34" t="s">
        <v>3187</v>
      </c>
      <c r="AD1132" s="34" t="s">
        <v>3235</v>
      </c>
      <c r="AG1132" s="34" t="s">
        <v>3312</v>
      </c>
      <c r="AH1132" s="34" t="s">
        <v>1044</v>
      </c>
      <c r="AI1132" s="34" t="s">
        <v>1044</v>
      </c>
      <c r="AJ1132" s="34" t="s">
        <v>1044</v>
      </c>
      <c r="AK1132" s="34" t="s">
        <v>1044</v>
      </c>
      <c r="AM1132" s="34" t="s">
        <v>1044</v>
      </c>
      <c r="AN1132" s="34" t="s">
        <v>3312</v>
      </c>
      <c r="AP1132" s="34" t="s">
        <v>1044</v>
      </c>
      <c r="AY1132" s="34" t="s">
        <v>3487</v>
      </c>
      <c r="BA1132" s="34" t="s">
        <v>1044</v>
      </c>
      <c r="BB1132" s="34" t="s">
        <v>7796</v>
      </c>
      <c r="BC1132" s="34" t="s">
        <v>4881</v>
      </c>
      <c r="BD1132" s="34" t="s">
        <v>4170</v>
      </c>
      <c r="BE1132" s="34" t="s">
        <v>4881</v>
      </c>
      <c r="BF1132" s="34" t="s">
        <v>4170</v>
      </c>
      <c r="BG1132" s="34" t="s">
        <v>4170</v>
      </c>
      <c r="BH1132" s="34" t="s">
        <v>4170</v>
      </c>
      <c r="BI1132" s="34" t="s">
        <v>4170</v>
      </c>
      <c r="BJ1132" s="34" t="s">
        <v>4170</v>
      </c>
      <c r="BK1132" s="34" t="s">
        <v>3564</v>
      </c>
      <c r="BM1132" s="34" t="s">
        <v>3561</v>
      </c>
      <c r="BQ1132" s="34" t="s">
        <v>3577</v>
      </c>
      <c r="BR1132" s="34" t="s">
        <v>1041</v>
      </c>
      <c r="BS1132" s="34" t="s">
        <v>1041</v>
      </c>
      <c r="BT1132" s="34" t="s">
        <v>1041</v>
      </c>
      <c r="BW1132" s="34" t="s">
        <v>1041</v>
      </c>
      <c r="CQ1132" s="34" t="s">
        <v>3642</v>
      </c>
      <c r="CR1132" s="34" t="s">
        <v>3657</v>
      </c>
      <c r="CU1132" s="34" t="s">
        <v>8826</v>
      </c>
      <c r="CV1132" s="34" t="s">
        <v>7408</v>
      </c>
      <c r="CW1132" s="34" t="s">
        <v>4226</v>
      </c>
      <c r="CX1132" s="34" t="s">
        <v>4546</v>
      </c>
      <c r="CY1132" s="34" t="s">
        <v>5449</v>
      </c>
      <c r="CZ1132" s="34" t="s">
        <v>4560</v>
      </c>
      <c r="DA1132" s="34" t="s">
        <v>4560</v>
      </c>
      <c r="DB1132" s="34" t="s">
        <v>1043</v>
      </c>
      <c r="DC1132" s="34" t="s">
        <v>5094</v>
      </c>
      <c r="DF1132" s="34" t="s">
        <v>5992</v>
      </c>
    </row>
    <row r="1133" spans="1:110">
      <c r="A1133" s="34" t="s">
        <v>7409</v>
      </c>
      <c r="B1133" s="34" t="s">
        <v>4881</v>
      </c>
      <c r="C1133" s="34">
        <v>32</v>
      </c>
      <c r="D1133" s="34" t="s">
        <v>440</v>
      </c>
      <c r="E1133" s="34" t="s">
        <v>4881</v>
      </c>
      <c r="F1133" s="34" t="s">
        <v>4170</v>
      </c>
      <c r="G1133" s="34" t="s">
        <v>4881</v>
      </c>
      <c r="H1133" s="34" t="s">
        <v>4170</v>
      </c>
      <c r="I1133" s="34" t="s">
        <v>4170</v>
      </c>
      <c r="J1133" s="34" t="s">
        <v>4170</v>
      </c>
      <c r="K1133" s="34" t="s">
        <v>4170</v>
      </c>
      <c r="L1133" s="34" t="s">
        <v>4881</v>
      </c>
      <c r="M1133" s="34" t="s">
        <v>1041</v>
      </c>
      <c r="N1133" s="34" t="s">
        <v>3155</v>
      </c>
      <c r="O1133" s="34" t="s">
        <v>4881</v>
      </c>
      <c r="P1133" s="34" t="s">
        <v>4170</v>
      </c>
      <c r="Q1133" s="34" t="s">
        <v>4170</v>
      </c>
      <c r="R1133" s="34" t="s">
        <v>4170</v>
      </c>
      <c r="S1133" s="34" t="s">
        <v>4170</v>
      </c>
      <c r="T1133" s="34" t="s">
        <v>4170</v>
      </c>
      <c r="U1133" s="34" t="s">
        <v>4170</v>
      </c>
      <c r="V1133" s="34" t="s">
        <v>4170</v>
      </c>
      <c r="W1133" s="34" t="s">
        <v>4170</v>
      </c>
      <c r="X1133" s="34" t="s">
        <v>4170</v>
      </c>
      <c r="Y1133" s="34" t="s">
        <v>4170</v>
      </c>
      <c r="Z1133" s="34" t="s">
        <v>4170</v>
      </c>
      <c r="AB1133" s="34" t="s">
        <v>3187</v>
      </c>
      <c r="AD1133" s="34" t="s">
        <v>3244</v>
      </c>
      <c r="AG1133" s="34" t="s">
        <v>3291</v>
      </c>
      <c r="AH1133" s="34" t="s">
        <v>1041</v>
      </c>
      <c r="AI1133" s="34" t="s">
        <v>1044</v>
      </c>
      <c r="AJ1133" s="34" t="s">
        <v>1044</v>
      </c>
      <c r="AQ1133" s="34" t="s">
        <v>3372</v>
      </c>
      <c r="AS1133" s="34" t="s">
        <v>3415</v>
      </c>
      <c r="AU1133" s="34" t="s">
        <v>3435</v>
      </c>
      <c r="AV1133" s="34" t="s">
        <v>154</v>
      </c>
      <c r="AW1133" s="34" t="s">
        <v>3464</v>
      </c>
      <c r="AX1133" s="34" t="s">
        <v>3473</v>
      </c>
      <c r="AY1133" s="34" t="s">
        <v>3487</v>
      </c>
      <c r="BB1133" s="34" t="s">
        <v>3557</v>
      </c>
      <c r="BC1133" s="34" t="s">
        <v>4170</v>
      </c>
      <c r="BD1133" s="34" t="s">
        <v>4170</v>
      </c>
      <c r="BE1133" s="34" t="s">
        <v>4170</v>
      </c>
      <c r="BF1133" s="34" t="s">
        <v>4170</v>
      </c>
      <c r="BG1133" s="34" t="s">
        <v>4170</v>
      </c>
      <c r="BH1133" s="34" t="s">
        <v>4170</v>
      </c>
      <c r="BI1133" s="34" t="s">
        <v>4881</v>
      </c>
      <c r="BJ1133" s="34" t="s">
        <v>4170</v>
      </c>
      <c r="BR1133" s="34" t="s">
        <v>1044</v>
      </c>
      <c r="BS1133" s="34" t="s">
        <v>1044</v>
      </c>
      <c r="CR1133" s="34" t="s">
        <v>3657</v>
      </c>
      <c r="CU1133" s="34" t="s">
        <v>8827</v>
      </c>
      <c r="CV1133" s="34" t="s">
        <v>7410</v>
      </c>
      <c r="CW1133" s="34" t="s">
        <v>4226</v>
      </c>
      <c r="CX1133" s="34" t="s">
        <v>4539</v>
      </c>
      <c r="CY1133" s="34" t="s">
        <v>5446</v>
      </c>
      <c r="CZ1133" s="34" t="s">
        <v>4556</v>
      </c>
      <c r="DA1133" s="34" t="s">
        <v>4556</v>
      </c>
      <c r="DC1133" s="34" t="s">
        <v>5096</v>
      </c>
    </row>
    <row r="1134" spans="1:110">
      <c r="A1134" s="34" t="s">
        <v>7409</v>
      </c>
      <c r="B1134" s="34" t="s">
        <v>4609</v>
      </c>
      <c r="C1134" s="34">
        <v>4</v>
      </c>
      <c r="D1134" s="34" t="s">
        <v>440</v>
      </c>
      <c r="E1134" s="34" t="s">
        <v>4881</v>
      </c>
      <c r="F1134" s="34" t="s">
        <v>4170</v>
      </c>
      <c r="G1134" s="34" t="s">
        <v>4170</v>
      </c>
      <c r="H1134" s="34" t="s">
        <v>4170</v>
      </c>
      <c r="I1134" s="34" t="s">
        <v>4881</v>
      </c>
      <c r="J1134" s="34" t="s">
        <v>4170</v>
      </c>
      <c r="K1134" s="34" t="s">
        <v>4170</v>
      </c>
      <c r="L1134" s="34" t="s">
        <v>4170</v>
      </c>
      <c r="N1134" s="34" t="s">
        <v>3170</v>
      </c>
      <c r="O1134" s="34" t="s">
        <v>4170</v>
      </c>
      <c r="P1134" s="34" t="s">
        <v>4170</v>
      </c>
      <c r="Q1134" s="34" t="s">
        <v>4170</v>
      </c>
      <c r="R1134" s="34" t="s">
        <v>4170</v>
      </c>
      <c r="S1134" s="34" t="s">
        <v>4170</v>
      </c>
      <c r="T1134" s="34" t="s">
        <v>4881</v>
      </c>
      <c r="U1134" s="34" t="s">
        <v>4170</v>
      </c>
      <c r="V1134" s="34" t="s">
        <v>4170</v>
      </c>
      <c r="W1134" s="34" t="s">
        <v>4170</v>
      </c>
      <c r="X1134" s="34" t="s">
        <v>4170</v>
      </c>
      <c r="Y1134" s="34" t="s">
        <v>4170</v>
      </c>
      <c r="Z1134" s="34" t="s">
        <v>4170</v>
      </c>
      <c r="AB1134" s="34" t="s">
        <v>3217</v>
      </c>
      <c r="AE1134" s="34" t="s">
        <v>3256</v>
      </c>
      <c r="BR1134" s="34" t="s">
        <v>1044</v>
      </c>
      <c r="BS1134" s="34" t="s">
        <v>1044</v>
      </c>
      <c r="CR1134" s="34" t="s">
        <v>3663</v>
      </c>
      <c r="CU1134" s="34" t="s">
        <v>8828</v>
      </c>
      <c r="CV1134" s="34" t="s">
        <v>7410</v>
      </c>
      <c r="CW1134" s="34" t="s">
        <v>4226</v>
      </c>
      <c r="CX1134" s="34" t="s">
        <v>4608</v>
      </c>
      <c r="CY1134" s="34" t="s">
        <v>5444</v>
      </c>
      <c r="DE1134" s="34" t="s">
        <v>4649</v>
      </c>
    </row>
    <row r="1135" spans="1:110">
      <c r="A1135" s="34" t="s">
        <v>7411</v>
      </c>
      <c r="B1135" s="34" t="s">
        <v>4881</v>
      </c>
      <c r="C1135" s="34">
        <v>46</v>
      </c>
      <c r="D1135" s="34" t="s">
        <v>440</v>
      </c>
      <c r="E1135" s="34" t="s">
        <v>4881</v>
      </c>
      <c r="F1135" s="34" t="s">
        <v>4170</v>
      </c>
      <c r="G1135" s="34" t="s">
        <v>4881</v>
      </c>
      <c r="H1135" s="34" t="s">
        <v>4170</v>
      </c>
      <c r="I1135" s="34" t="s">
        <v>4170</v>
      </c>
      <c r="J1135" s="34" t="s">
        <v>4170</v>
      </c>
      <c r="K1135" s="34" t="s">
        <v>4170</v>
      </c>
      <c r="L1135" s="34" t="s">
        <v>4881</v>
      </c>
      <c r="M1135" s="34" t="s">
        <v>1041</v>
      </c>
      <c r="N1135" s="34" t="s">
        <v>3155</v>
      </c>
      <c r="O1135" s="34" t="s">
        <v>4881</v>
      </c>
      <c r="P1135" s="34" t="s">
        <v>4170</v>
      </c>
      <c r="Q1135" s="34" t="s">
        <v>4170</v>
      </c>
      <c r="R1135" s="34" t="s">
        <v>4170</v>
      </c>
      <c r="S1135" s="34" t="s">
        <v>4170</v>
      </c>
      <c r="T1135" s="34" t="s">
        <v>4170</v>
      </c>
      <c r="U1135" s="34" t="s">
        <v>4170</v>
      </c>
      <c r="V1135" s="34" t="s">
        <v>4170</v>
      </c>
      <c r="W1135" s="34" t="s">
        <v>4170</v>
      </c>
      <c r="X1135" s="34" t="s">
        <v>4170</v>
      </c>
      <c r="Y1135" s="34" t="s">
        <v>4170</v>
      </c>
      <c r="Z1135" s="34" t="s">
        <v>4170</v>
      </c>
      <c r="AB1135" s="34" t="s">
        <v>3187</v>
      </c>
      <c r="AD1135" s="34" t="s">
        <v>3235</v>
      </c>
      <c r="AG1135" s="34" t="s">
        <v>3309</v>
      </c>
      <c r="AH1135" s="34" t="s">
        <v>1044</v>
      </c>
      <c r="AI1135" s="34" t="s">
        <v>1044</v>
      </c>
      <c r="AJ1135" s="34" t="s">
        <v>1044</v>
      </c>
      <c r="AK1135" s="34" t="s">
        <v>1044</v>
      </c>
      <c r="AM1135" s="34" t="s">
        <v>1044</v>
      </c>
      <c r="AN1135" s="34" t="s">
        <v>3335</v>
      </c>
      <c r="AP1135" s="34" t="s">
        <v>1044</v>
      </c>
      <c r="AY1135" s="34" t="s">
        <v>3487</v>
      </c>
      <c r="BA1135" s="34" t="s">
        <v>1044</v>
      </c>
      <c r="BB1135" s="34" t="s">
        <v>3539</v>
      </c>
      <c r="BC1135" s="34" t="s">
        <v>4881</v>
      </c>
      <c r="BD1135" s="34" t="s">
        <v>4170</v>
      </c>
      <c r="BE1135" s="34" t="s">
        <v>4170</v>
      </c>
      <c r="BF1135" s="34" t="s">
        <v>4170</v>
      </c>
      <c r="BG1135" s="34" t="s">
        <v>4170</v>
      </c>
      <c r="BH1135" s="34" t="s">
        <v>4170</v>
      </c>
      <c r="BI1135" s="34" t="s">
        <v>4170</v>
      </c>
      <c r="BJ1135" s="34" t="s">
        <v>4170</v>
      </c>
      <c r="BK1135" s="34" t="s">
        <v>3561</v>
      </c>
      <c r="BQ1135" s="34" t="s">
        <v>1044</v>
      </c>
      <c r="BR1135" s="34" t="s">
        <v>1044</v>
      </c>
      <c r="BS1135" s="34" t="s">
        <v>1044</v>
      </c>
      <c r="CR1135" s="34" t="s">
        <v>3657</v>
      </c>
      <c r="CU1135" s="34" t="s">
        <v>8829</v>
      </c>
      <c r="CV1135" s="34" t="s">
        <v>7412</v>
      </c>
      <c r="CW1135" s="34" t="s">
        <v>4226</v>
      </c>
      <c r="CX1135" s="34" t="s">
        <v>4542</v>
      </c>
      <c r="CY1135" s="34" t="s">
        <v>5447</v>
      </c>
      <c r="CZ1135" s="34" t="s">
        <v>4560</v>
      </c>
      <c r="DA1135" s="34" t="s">
        <v>4560</v>
      </c>
      <c r="DB1135" s="34" t="s">
        <v>1046</v>
      </c>
      <c r="DC1135" s="34" t="s">
        <v>5096</v>
      </c>
    </row>
    <row r="1136" spans="1:110">
      <c r="A1136" s="34" t="s">
        <v>7411</v>
      </c>
      <c r="B1136" s="34" t="s">
        <v>4609</v>
      </c>
      <c r="C1136" s="34">
        <v>5</v>
      </c>
      <c r="D1136" s="34" t="s">
        <v>440</v>
      </c>
      <c r="E1136" s="34" t="s">
        <v>4881</v>
      </c>
      <c r="F1136" s="34" t="s">
        <v>4170</v>
      </c>
      <c r="G1136" s="34" t="s">
        <v>4170</v>
      </c>
      <c r="H1136" s="34" t="s">
        <v>4170</v>
      </c>
      <c r="I1136" s="34" t="s">
        <v>4881</v>
      </c>
      <c r="J1136" s="34" t="s">
        <v>4170</v>
      </c>
      <c r="K1136" s="34" t="s">
        <v>4170</v>
      </c>
      <c r="L1136" s="34" t="s">
        <v>4170</v>
      </c>
      <c r="N1136" s="34" t="s">
        <v>3155</v>
      </c>
      <c r="O1136" s="34" t="s">
        <v>4881</v>
      </c>
      <c r="P1136" s="34" t="s">
        <v>4170</v>
      </c>
      <c r="Q1136" s="34" t="s">
        <v>4170</v>
      </c>
      <c r="R1136" s="34" t="s">
        <v>4170</v>
      </c>
      <c r="S1136" s="34" t="s">
        <v>4170</v>
      </c>
      <c r="T1136" s="34" t="s">
        <v>4170</v>
      </c>
      <c r="U1136" s="34" t="s">
        <v>4170</v>
      </c>
      <c r="V1136" s="34" t="s">
        <v>4170</v>
      </c>
      <c r="W1136" s="34" t="s">
        <v>4170</v>
      </c>
      <c r="X1136" s="34" t="s">
        <v>4170</v>
      </c>
      <c r="Y1136" s="34" t="s">
        <v>4170</v>
      </c>
      <c r="Z1136" s="34" t="s">
        <v>4170</v>
      </c>
      <c r="AB1136" s="34" t="s">
        <v>3187</v>
      </c>
      <c r="AE1136" s="34" t="s">
        <v>3256</v>
      </c>
      <c r="BB1136" s="34" t="s">
        <v>3557</v>
      </c>
      <c r="BC1136" s="34" t="s">
        <v>4170</v>
      </c>
      <c r="BD1136" s="34" t="s">
        <v>4170</v>
      </c>
      <c r="BE1136" s="34" t="s">
        <v>4170</v>
      </c>
      <c r="BF1136" s="34" t="s">
        <v>4170</v>
      </c>
      <c r="BG1136" s="34" t="s">
        <v>4170</v>
      </c>
      <c r="BH1136" s="34" t="s">
        <v>4170</v>
      </c>
      <c r="BI1136" s="34" t="s">
        <v>4881</v>
      </c>
      <c r="BJ1136" s="34" t="s">
        <v>4170</v>
      </c>
      <c r="BR1136" s="34" t="s">
        <v>1044</v>
      </c>
      <c r="BS1136" s="34" t="s">
        <v>1044</v>
      </c>
      <c r="CR1136" s="34" t="s">
        <v>3657</v>
      </c>
      <c r="CU1136" s="34" t="s">
        <v>8830</v>
      </c>
      <c r="CV1136" s="34" t="s">
        <v>7412</v>
      </c>
      <c r="CW1136" s="34" t="s">
        <v>4226</v>
      </c>
      <c r="CX1136" s="34" t="s">
        <v>4608</v>
      </c>
      <c r="CY1136" s="34" t="s">
        <v>5444</v>
      </c>
      <c r="DC1136" s="34" t="s">
        <v>5096</v>
      </c>
      <c r="DE1136" s="34" t="s">
        <v>4649</v>
      </c>
    </row>
    <row r="1137" spans="1:110">
      <c r="A1137" s="34" t="s">
        <v>7413</v>
      </c>
      <c r="B1137" s="34" t="s">
        <v>4881</v>
      </c>
      <c r="C1137" s="34">
        <v>29</v>
      </c>
      <c r="D1137" s="34" t="s">
        <v>440</v>
      </c>
      <c r="E1137" s="34" t="s">
        <v>4881</v>
      </c>
      <c r="F1137" s="34" t="s">
        <v>4170</v>
      </c>
      <c r="G1137" s="34" t="s">
        <v>4881</v>
      </c>
      <c r="H1137" s="34" t="s">
        <v>4170</v>
      </c>
      <c r="I1137" s="34" t="s">
        <v>4170</v>
      </c>
      <c r="J1137" s="34" t="s">
        <v>4170</v>
      </c>
      <c r="K1137" s="34" t="s">
        <v>4170</v>
      </c>
      <c r="L1137" s="34" t="s">
        <v>4881</v>
      </c>
      <c r="M1137" s="34" t="s">
        <v>1041</v>
      </c>
      <c r="N1137" s="34" t="s">
        <v>3155</v>
      </c>
      <c r="O1137" s="34" t="s">
        <v>4881</v>
      </c>
      <c r="P1137" s="34" t="s">
        <v>4170</v>
      </c>
      <c r="Q1137" s="34" t="s">
        <v>4170</v>
      </c>
      <c r="R1137" s="34" t="s">
        <v>4170</v>
      </c>
      <c r="S1137" s="34" t="s">
        <v>4170</v>
      </c>
      <c r="T1137" s="34" t="s">
        <v>4170</v>
      </c>
      <c r="U1137" s="34" t="s">
        <v>4170</v>
      </c>
      <c r="V1137" s="34" t="s">
        <v>4170</v>
      </c>
      <c r="W1137" s="34" t="s">
        <v>4170</v>
      </c>
      <c r="X1137" s="34" t="s">
        <v>4170</v>
      </c>
      <c r="Y1137" s="34" t="s">
        <v>4170</v>
      </c>
      <c r="Z1137" s="34" t="s">
        <v>4170</v>
      </c>
      <c r="AB1137" s="34" t="s">
        <v>3187</v>
      </c>
      <c r="AD1137" s="34" t="s">
        <v>3244</v>
      </c>
      <c r="AE1137" s="34" t="s">
        <v>3253</v>
      </c>
      <c r="AG1137" s="34" t="s">
        <v>3309</v>
      </c>
      <c r="AH1137" s="34" t="s">
        <v>1044</v>
      </c>
      <c r="AI1137" s="34" t="s">
        <v>1044</v>
      </c>
      <c r="AJ1137" s="34" t="s">
        <v>1044</v>
      </c>
      <c r="AK1137" s="34" t="s">
        <v>1044</v>
      </c>
      <c r="AM1137" s="34" t="s">
        <v>1044</v>
      </c>
      <c r="AN1137" s="34" t="s">
        <v>3335</v>
      </c>
      <c r="AP1137" s="34" t="s">
        <v>1044</v>
      </c>
      <c r="AY1137" s="34" t="s">
        <v>3529</v>
      </c>
      <c r="BA1137" s="34" t="s">
        <v>1044</v>
      </c>
      <c r="BB1137" s="34" t="s">
        <v>3557</v>
      </c>
      <c r="BC1137" s="34" t="s">
        <v>4170</v>
      </c>
      <c r="BD1137" s="34" t="s">
        <v>4170</v>
      </c>
      <c r="BE1137" s="34" t="s">
        <v>4170</v>
      </c>
      <c r="BF1137" s="34" t="s">
        <v>4170</v>
      </c>
      <c r="BG1137" s="34" t="s">
        <v>4170</v>
      </c>
      <c r="BH1137" s="34" t="s">
        <v>4170</v>
      </c>
      <c r="BI1137" s="34" t="s">
        <v>4881</v>
      </c>
      <c r="BJ1137" s="34" t="s">
        <v>4170</v>
      </c>
      <c r="BR1137" s="34" t="s">
        <v>1044</v>
      </c>
      <c r="BS1137" s="34" t="s">
        <v>1044</v>
      </c>
      <c r="CR1137" s="34" t="s">
        <v>3657</v>
      </c>
      <c r="CU1137" s="34" t="s">
        <v>8831</v>
      </c>
      <c r="CV1137" s="34" t="s">
        <v>7414</v>
      </c>
      <c r="CW1137" s="34" t="s">
        <v>4226</v>
      </c>
      <c r="CX1137" s="34" t="s">
        <v>4539</v>
      </c>
      <c r="CY1137" s="34" t="s">
        <v>5446</v>
      </c>
      <c r="CZ1137" s="34" t="s">
        <v>4560</v>
      </c>
      <c r="DA1137" s="34" t="s">
        <v>4560</v>
      </c>
      <c r="DC1137" s="34" t="s">
        <v>5096</v>
      </c>
      <c r="DD1137" s="34" t="s">
        <v>6186</v>
      </c>
      <c r="DF1137" s="34" t="s">
        <v>5992</v>
      </c>
    </row>
    <row r="1138" spans="1:110">
      <c r="A1138" s="34" t="s">
        <v>7413</v>
      </c>
      <c r="B1138" s="34" t="s">
        <v>4609</v>
      </c>
      <c r="C1138" s="34">
        <v>1</v>
      </c>
      <c r="D1138" s="34" t="s">
        <v>440</v>
      </c>
      <c r="E1138" s="34" t="s">
        <v>4881</v>
      </c>
      <c r="F1138" s="34" t="s">
        <v>4170</v>
      </c>
      <c r="G1138" s="34" t="s">
        <v>4170</v>
      </c>
      <c r="H1138" s="34" t="s">
        <v>4170</v>
      </c>
      <c r="I1138" s="34" t="s">
        <v>4881</v>
      </c>
      <c r="J1138" s="34" t="s">
        <v>4170</v>
      </c>
      <c r="K1138" s="34" t="s">
        <v>4170</v>
      </c>
      <c r="L1138" s="34" t="s">
        <v>4170</v>
      </c>
      <c r="N1138" s="34" t="s">
        <v>3155</v>
      </c>
      <c r="O1138" s="34" t="s">
        <v>4881</v>
      </c>
      <c r="P1138" s="34" t="s">
        <v>4170</v>
      </c>
      <c r="Q1138" s="34" t="s">
        <v>4170</v>
      </c>
      <c r="R1138" s="34" t="s">
        <v>4170</v>
      </c>
      <c r="S1138" s="34" t="s">
        <v>4170</v>
      </c>
      <c r="T1138" s="34" t="s">
        <v>4170</v>
      </c>
      <c r="U1138" s="34" t="s">
        <v>4170</v>
      </c>
      <c r="V1138" s="34" t="s">
        <v>4170</v>
      </c>
      <c r="W1138" s="34" t="s">
        <v>4170</v>
      </c>
      <c r="X1138" s="34" t="s">
        <v>4170</v>
      </c>
      <c r="Y1138" s="34" t="s">
        <v>4170</v>
      </c>
      <c r="Z1138" s="34" t="s">
        <v>4170</v>
      </c>
      <c r="AB1138" s="34" t="s">
        <v>3187</v>
      </c>
      <c r="BR1138" s="34" t="s">
        <v>1044</v>
      </c>
      <c r="BS1138" s="34" t="s">
        <v>1044</v>
      </c>
      <c r="CR1138" s="34" t="s">
        <v>3657</v>
      </c>
      <c r="CU1138" s="34" t="s">
        <v>8832</v>
      </c>
      <c r="CV1138" s="34" t="s">
        <v>7414</v>
      </c>
      <c r="CW1138" s="34" t="s">
        <v>4226</v>
      </c>
      <c r="CX1138" s="34" t="s">
        <v>4608</v>
      </c>
      <c r="CY1138" s="34" t="s">
        <v>5444</v>
      </c>
      <c r="DF1138" s="34" t="s">
        <v>5992</v>
      </c>
    </row>
    <row r="1139" spans="1:110">
      <c r="A1139" s="34" t="s">
        <v>7413</v>
      </c>
      <c r="B1139" s="34" t="s">
        <v>4848</v>
      </c>
      <c r="C1139" s="34">
        <v>29</v>
      </c>
      <c r="D1139" s="34" t="s">
        <v>442</v>
      </c>
      <c r="E1139" s="34" t="s">
        <v>4170</v>
      </c>
      <c r="F1139" s="34" t="s">
        <v>4881</v>
      </c>
      <c r="G1139" s="34" t="s">
        <v>4170</v>
      </c>
      <c r="H1139" s="34" t="s">
        <v>4881</v>
      </c>
      <c r="I1139" s="34" t="s">
        <v>4170</v>
      </c>
      <c r="J1139" s="34" t="s">
        <v>4170</v>
      </c>
      <c r="K1139" s="34" t="s">
        <v>4170</v>
      </c>
      <c r="L1139" s="34" t="s">
        <v>4170</v>
      </c>
      <c r="M1139" s="34" t="s">
        <v>1041</v>
      </c>
      <c r="N1139" s="34" t="s">
        <v>3155</v>
      </c>
      <c r="O1139" s="34" t="s">
        <v>4881</v>
      </c>
      <c r="P1139" s="34" t="s">
        <v>4170</v>
      </c>
      <c r="Q1139" s="34" t="s">
        <v>4170</v>
      </c>
      <c r="R1139" s="34" t="s">
        <v>4170</v>
      </c>
      <c r="S1139" s="34" t="s">
        <v>4170</v>
      </c>
      <c r="T1139" s="34" t="s">
        <v>4170</v>
      </c>
      <c r="U1139" s="34" t="s">
        <v>4170</v>
      </c>
      <c r="V1139" s="34" t="s">
        <v>4170</v>
      </c>
      <c r="W1139" s="34" t="s">
        <v>4170</v>
      </c>
      <c r="X1139" s="34" t="s">
        <v>4170</v>
      </c>
      <c r="Y1139" s="34" t="s">
        <v>4170</v>
      </c>
      <c r="Z1139" s="34" t="s">
        <v>4170</v>
      </c>
      <c r="AB1139" s="34" t="s">
        <v>3187</v>
      </c>
      <c r="AD1139" s="34" t="s">
        <v>3244</v>
      </c>
      <c r="AE1139" s="34" t="s">
        <v>3253</v>
      </c>
      <c r="AG1139" s="34" t="s">
        <v>3297</v>
      </c>
      <c r="AH1139" s="34" t="s">
        <v>1044</v>
      </c>
      <c r="AI1139" s="34" t="s">
        <v>1044</v>
      </c>
      <c r="AJ1139" s="34" t="s">
        <v>1044</v>
      </c>
      <c r="AK1139" s="34" t="s">
        <v>1041</v>
      </c>
      <c r="AL1139" s="34" t="s">
        <v>452</v>
      </c>
      <c r="AQ1139" s="34" t="s">
        <v>3375</v>
      </c>
      <c r="AS1139" s="34" t="s">
        <v>3423</v>
      </c>
      <c r="AU1139" s="34" t="s">
        <v>3432</v>
      </c>
      <c r="AV1139" s="34" t="s">
        <v>154</v>
      </c>
      <c r="AW1139" s="34" t="s">
        <v>3467</v>
      </c>
      <c r="AX1139" s="34" t="s">
        <v>3476</v>
      </c>
      <c r="AY1139" s="34" t="s">
        <v>3487</v>
      </c>
      <c r="BB1139" s="34" t="s">
        <v>3557</v>
      </c>
      <c r="BC1139" s="34" t="s">
        <v>4170</v>
      </c>
      <c r="BD1139" s="34" t="s">
        <v>4170</v>
      </c>
      <c r="BE1139" s="34" t="s">
        <v>4170</v>
      </c>
      <c r="BF1139" s="34" t="s">
        <v>4170</v>
      </c>
      <c r="BG1139" s="34" t="s">
        <v>4170</v>
      </c>
      <c r="BH1139" s="34" t="s">
        <v>4170</v>
      </c>
      <c r="BI1139" s="34" t="s">
        <v>4881</v>
      </c>
      <c r="BJ1139" s="34" t="s">
        <v>4170</v>
      </c>
      <c r="BR1139" s="34" t="s">
        <v>1044</v>
      </c>
      <c r="BS1139" s="34" t="s">
        <v>1044</v>
      </c>
      <c r="CR1139" s="34" t="s">
        <v>3657</v>
      </c>
      <c r="CU1139" s="34" t="s">
        <v>8833</v>
      </c>
      <c r="CV1139" s="34" t="s">
        <v>7414</v>
      </c>
      <c r="CW1139" s="34" t="s">
        <v>4226</v>
      </c>
      <c r="CX1139" s="34" t="s">
        <v>4539</v>
      </c>
      <c r="CY1139" s="34" t="s">
        <v>5452</v>
      </c>
      <c r="DA1139" s="34" t="s">
        <v>4556</v>
      </c>
      <c r="DC1139" s="34" t="s">
        <v>5096</v>
      </c>
      <c r="DD1139" s="34" t="s">
        <v>6185</v>
      </c>
      <c r="DF1139" s="34" t="s">
        <v>5992</v>
      </c>
    </row>
    <row r="1140" spans="1:110">
      <c r="A1140" s="34" t="s">
        <v>7415</v>
      </c>
      <c r="B1140" s="34" t="s">
        <v>4881</v>
      </c>
      <c r="C1140" s="34">
        <v>40</v>
      </c>
      <c r="D1140" s="34" t="s">
        <v>442</v>
      </c>
      <c r="E1140" s="34" t="s">
        <v>4170</v>
      </c>
      <c r="F1140" s="34" t="s">
        <v>4881</v>
      </c>
      <c r="G1140" s="34" t="s">
        <v>4170</v>
      </c>
      <c r="H1140" s="34" t="s">
        <v>4881</v>
      </c>
      <c r="I1140" s="34" t="s">
        <v>4170</v>
      </c>
      <c r="J1140" s="34" t="s">
        <v>4170</v>
      </c>
      <c r="K1140" s="34" t="s">
        <v>4170</v>
      </c>
      <c r="L1140" s="34" t="s">
        <v>4170</v>
      </c>
      <c r="M1140" s="34" t="s">
        <v>1041</v>
      </c>
      <c r="N1140" s="34" t="s">
        <v>3155</v>
      </c>
      <c r="O1140" s="34" t="s">
        <v>4881</v>
      </c>
      <c r="P1140" s="34" t="s">
        <v>4170</v>
      </c>
      <c r="Q1140" s="34" t="s">
        <v>4170</v>
      </c>
      <c r="R1140" s="34" t="s">
        <v>4170</v>
      </c>
      <c r="S1140" s="34" t="s">
        <v>4170</v>
      </c>
      <c r="T1140" s="34" t="s">
        <v>4170</v>
      </c>
      <c r="U1140" s="34" t="s">
        <v>4170</v>
      </c>
      <c r="V1140" s="34" t="s">
        <v>4170</v>
      </c>
      <c r="W1140" s="34" t="s">
        <v>4170</v>
      </c>
      <c r="X1140" s="34" t="s">
        <v>4170</v>
      </c>
      <c r="Y1140" s="34" t="s">
        <v>4170</v>
      </c>
      <c r="Z1140" s="34" t="s">
        <v>4170</v>
      </c>
      <c r="AB1140" s="34" t="s">
        <v>3187</v>
      </c>
      <c r="AD1140" s="34" t="s">
        <v>3241</v>
      </c>
      <c r="AG1140" s="34" t="s">
        <v>3297</v>
      </c>
      <c r="AH1140" s="34" t="s">
        <v>1044</v>
      </c>
      <c r="AI1140" s="34" t="s">
        <v>1044</v>
      </c>
      <c r="AJ1140" s="34" t="s">
        <v>1044</v>
      </c>
      <c r="AK1140" s="34" t="s">
        <v>1041</v>
      </c>
      <c r="AL1140" s="34" t="s">
        <v>452</v>
      </c>
      <c r="AQ1140" s="34" t="s">
        <v>3375</v>
      </c>
      <c r="AS1140" s="34" t="s">
        <v>3423</v>
      </c>
      <c r="AU1140" s="34" t="s">
        <v>3435</v>
      </c>
      <c r="AV1140" s="34" t="s">
        <v>154</v>
      </c>
      <c r="AW1140" s="34" t="s">
        <v>3467</v>
      </c>
      <c r="AX1140" s="34" t="s">
        <v>3476</v>
      </c>
      <c r="AY1140" s="34" t="s">
        <v>3487</v>
      </c>
      <c r="BB1140" s="34" t="s">
        <v>3557</v>
      </c>
      <c r="BC1140" s="34" t="s">
        <v>4170</v>
      </c>
      <c r="BD1140" s="34" t="s">
        <v>4170</v>
      </c>
      <c r="BE1140" s="34" t="s">
        <v>4170</v>
      </c>
      <c r="BF1140" s="34" t="s">
        <v>4170</v>
      </c>
      <c r="BG1140" s="34" t="s">
        <v>4170</v>
      </c>
      <c r="BH1140" s="34" t="s">
        <v>4170</v>
      </c>
      <c r="BI1140" s="34" t="s">
        <v>4881</v>
      </c>
      <c r="BJ1140" s="34" t="s">
        <v>4170</v>
      </c>
      <c r="BR1140" s="34" t="s">
        <v>1044</v>
      </c>
      <c r="BS1140" s="34" t="s">
        <v>1044</v>
      </c>
      <c r="CR1140" s="34" t="s">
        <v>3657</v>
      </c>
      <c r="CU1140" s="34" t="s">
        <v>8834</v>
      </c>
      <c r="CV1140" s="34" t="s">
        <v>7416</v>
      </c>
      <c r="CW1140" s="34" t="s">
        <v>4226</v>
      </c>
      <c r="CX1140" s="34" t="s">
        <v>4542</v>
      </c>
      <c r="CY1140" s="34" t="s">
        <v>5453</v>
      </c>
      <c r="CZ1140" s="34" t="s">
        <v>4556</v>
      </c>
      <c r="DA1140" s="34" t="s">
        <v>4556</v>
      </c>
      <c r="DC1140" s="34" t="s">
        <v>5096</v>
      </c>
    </row>
    <row r="1141" spans="1:110">
      <c r="A1141" s="34" t="s">
        <v>7415</v>
      </c>
      <c r="B1141" s="34" t="s">
        <v>4609</v>
      </c>
      <c r="C1141" s="34">
        <v>15</v>
      </c>
      <c r="D1141" s="34" t="s">
        <v>440</v>
      </c>
      <c r="E1141" s="34" t="s">
        <v>4881</v>
      </c>
      <c r="F1141" s="34" t="s">
        <v>4170</v>
      </c>
      <c r="G1141" s="34" t="s">
        <v>4170</v>
      </c>
      <c r="H1141" s="34" t="s">
        <v>4170</v>
      </c>
      <c r="I1141" s="34" t="s">
        <v>4881</v>
      </c>
      <c r="J1141" s="34" t="s">
        <v>4170</v>
      </c>
      <c r="K1141" s="34" t="s">
        <v>4170</v>
      </c>
      <c r="L1141" s="34" t="s">
        <v>4881</v>
      </c>
      <c r="M1141" s="34" t="s">
        <v>1041</v>
      </c>
      <c r="N1141" s="34" t="s">
        <v>3155</v>
      </c>
      <c r="O1141" s="34" t="s">
        <v>4881</v>
      </c>
      <c r="P1141" s="34" t="s">
        <v>4170</v>
      </c>
      <c r="Q1141" s="34" t="s">
        <v>4170</v>
      </c>
      <c r="R1141" s="34" t="s">
        <v>4170</v>
      </c>
      <c r="S1141" s="34" t="s">
        <v>4170</v>
      </c>
      <c r="T1141" s="34" t="s">
        <v>4170</v>
      </c>
      <c r="U1141" s="34" t="s">
        <v>4170</v>
      </c>
      <c r="V1141" s="34" t="s">
        <v>4170</v>
      </c>
      <c r="W1141" s="34" t="s">
        <v>4170</v>
      </c>
      <c r="X1141" s="34" t="s">
        <v>4170</v>
      </c>
      <c r="Y1141" s="34" t="s">
        <v>4170</v>
      </c>
      <c r="Z1141" s="34" t="s">
        <v>4170</v>
      </c>
      <c r="AB1141" s="34" t="s">
        <v>3187</v>
      </c>
      <c r="AD1141" s="34" t="s">
        <v>3229</v>
      </c>
      <c r="AE1141" s="34" t="s">
        <v>3265</v>
      </c>
      <c r="AG1141" s="34" t="s">
        <v>3306</v>
      </c>
      <c r="AH1141" s="34" t="s">
        <v>1044</v>
      </c>
      <c r="AI1141" s="34" t="s">
        <v>1044</v>
      </c>
      <c r="AJ1141" s="34" t="s">
        <v>1044</v>
      </c>
      <c r="AK1141" s="34" t="s">
        <v>1044</v>
      </c>
      <c r="AM1141" s="34" t="s">
        <v>1044</v>
      </c>
      <c r="AN1141" s="34" t="s">
        <v>3341</v>
      </c>
      <c r="AP1141" s="34" t="s">
        <v>1044</v>
      </c>
      <c r="AY1141" s="34" t="s">
        <v>3487</v>
      </c>
      <c r="BA1141" s="34" t="s">
        <v>1044</v>
      </c>
      <c r="BB1141" s="34" t="s">
        <v>3557</v>
      </c>
      <c r="BC1141" s="34" t="s">
        <v>4170</v>
      </c>
      <c r="BD1141" s="34" t="s">
        <v>4170</v>
      </c>
      <c r="BE1141" s="34" t="s">
        <v>4170</v>
      </c>
      <c r="BF1141" s="34" t="s">
        <v>4170</v>
      </c>
      <c r="BG1141" s="34" t="s">
        <v>4170</v>
      </c>
      <c r="BH1141" s="34" t="s">
        <v>4170</v>
      </c>
      <c r="BI1141" s="34" t="s">
        <v>4881</v>
      </c>
      <c r="BJ1141" s="34" t="s">
        <v>4170</v>
      </c>
      <c r="BR1141" s="34" t="s">
        <v>1044</v>
      </c>
      <c r="BS1141" s="34" t="s">
        <v>1044</v>
      </c>
      <c r="CR1141" s="34" t="s">
        <v>3657</v>
      </c>
      <c r="CU1141" s="34" t="s">
        <v>8835</v>
      </c>
      <c r="CV1141" s="34" t="s">
        <v>7416</v>
      </c>
      <c r="CW1141" s="34" t="s">
        <v>4226</v>
      </c>
      <c r="CX1141" s="34" t="s">
        <v>4611</v>
      </c>
      <c r="CY1141" s="34" t="s">
        <v>5445</v>
      </c>
      <c r="DA1141" s="34" t="s">
        <v>4560</v>
      </c>
      <c r="DC1141" s="34" t="s">
        <v>5096</v>
      </c>
      <c r="DD1141" s="34" t="s">
        <v>6185</v>
      </c>
      <c r="DE1141" s="34" t="s">
        <v>4649</v>
      </c>
    </row>
    <row r="1142" spans="1:110">
      <c r="A1142" s="34" t="s">
        <v>7415</v>
      </c>
      <c r="B1142" s="34" t="s">
        <v>4848</v>
      </c>
      <c r="C1142" s="34">
        <v>40</v>
      </c>
      <c r="D1142" s="34" t="s">
        <v>440</v>
      </c>
      <c r="E1142" s="34" t="s">
        <v>4881</v>
      </c>
      <c r="F1142" s="34" t="s">
        <v>4170</v>
      </c>
      <c r="G1142" s="34" t="s">
        <v>4881</v>
      </c>
      <c r="H1142" s="34" t="s">
        <v>4170</v>
      </c>
      <c r="I1142" s="34" t="s">
        <v>4170</v>
      </c>
      <c r="J1142" s="34" t="s">
        <v>4170</v>
      </c>
      <c r="K1142" s="34" t="s">
        <v>4170</v>
      </c>
      <c r="L1142" s="34" t="s">
        <v>4881</v>
      </c>
      <c r="M1142" s="34" t="s">
        <v>1041</v>
      </c>
      <c r="N1142" s="34" t="s">
        <v>3155</v>
      </c>
      <c r="O1142" s="34" t="s">
        <v>4881</v>
      </c>
      <c r="P1142" s="34" t="s">
        <v>4170</v>
      </c>
      <c r="Q1142" s="34" t="s">
        <v>4170</v>
      </c>
      <c r="R1142" s="34" t="s">
        <v>4170</v>
      </c>
      <c r="S1142" s="34" t="s">
        <v>4170</v>
      </c>
      <c r="T1142" s="34" t="s">
        <v>4170</v>
      </c>
      <c r="U1142" s="34" t="s">
        <v>4170</v>
      </c>
      <c r="V1142" s="34" t="s">
        <v>4170</v>
      </c>
      <c r="W1142" s="34" t="s">
        <v>4170</v>
      </c>
      <c r="X1142" s="34" t="s">
        <v>4170</v>
      </c>
      <c r="Y1142" s="34" t="s">
        <v>4170</v>
      </c>
      <c r="Z1142" s="34" t="s">
        <v>4170</v>
      </c>
      <c r="AB1142" s="34" t="s">
        <v>3187</v>
      </c>
      <c r="AD1142" s="34" t="s">
        <v>3241</v>
      </c>
      <c r="AG1142" s="34" t="s">
        <v>3309</v>
      </c>
      <c r="AH1142" s="34" t="s">
        <v>1044</v>
      </c>
      <c r="AI1142" s="34" t="s">
        <v>1044</v>
      </c>
      <c r="AJ1142" s="34" t="s">
        <v>1044</v>
      </c>
      <c r="AK1142" s="34" t="s">
        <v>1044</v>
      </c>
      <c r="AM1142" s="34" t="s">
        <v>1044</v>
      </c>
      <c r="AN1142" s="34" t="s">
        <v>3335</v>
      </c>
      <c r="AP1142" s="34" t="s">
        <v>1044</v>
      </c>
      <c r="AY1142" s="34" t="s">
        <v>3487</v>
      </c>
      <c r="BA1142" s="34" t="s">
        <v>1044</v>
      </c>
      <c r="BB1142" s="34" t="s">
        <v>3557</v>
      </c>
      <c r="BC1142" s="34" t="s">
        <v>4170</v>
      </c>
      <c r="BD1142" s="34" t="s">
        <v>4170</v>
      </c>
      <c r="BE1142" s="34" t="s">
        <v>4170</v>
      </c>
      <c r="BF1142" s="34" t="s">
        <v>4170</v>
      </c>
      <c r="BG1142" s="34" t="s">
        <v>4170</v>
      </c>
      <c r="BH1142" s="34" t="s">
        <v>4170</v>
      </c>
      <c r="BI1142" s="34" t="s">
        <v>4881</v>
      </c>
      <c r="BJ1142" s="34" t="s">
        <v>4170</v>
      </c>
      <c r="BR1142" s="34" t="s">
        <v>1041</v>
      </c>
      <c r="BS1142" s="34" t="s">
        <v>1044</v>
      </c>
      <c r="CR1142" s="34" t="s">
        <v>3657</v>
      </c>
      <c r="CU1142" s="34" t="s">
        <v>8836</v>
      </c>
      <c r="CV1142" s="34" t="s">
        <v>7416</v>
      </c>
      <c r="CW1142" s="34" t="s">
        <v>4226</v>
      </c>
      <c r="CX1142" s="34" t="s">
        <v>4542</v>
      </c>
      <c r="CY1142" s="34" t="s">
        <v>5447</v>
      </c>
      <c r="DA1142" s="34" t="s">
        <v>4560</v>
      </c>
      <c r="DC1142" s="34" t="s">
        <v>5096</v>
      </c>
    </row>
    <row r="1143" spans="1:110">
      <c r="A1143" s="34" t="s">
        <v>7417</v>
      </c>
      <c r="B1143" s="34" t="s">
        <v>4881</v>
      </c>
      <c r="C1143" s="34">
        <v>34</v>
      </c>
      <c r="D1143" s="34" t="s">
        <v>442</v>
      </c>
      <c r="E1143" s="34" t="s">
        <v>4170</v>
      </c>
      <c r="F1143" s="34" t="s">
        <v>4881</v>
      </c>
      <c r="G1143" s="34" t="s">
        <v>4170</v>
      </c>
      <c r="H1143" s="34" t="s">
        <v>4881</v>
      </c>
      <c r="I1143" s="34" t="s">
        <v>4170</v>
      </c>
      <c r="J1143" s="34" t="s">
        <v>4170</v>
      </c>
      <c r="K1143" s="34" t="s">
        <v>4170</v>
      </c>
      <c r="L1143" s="34" t="s">
        <v>4170</v>
      </c>
      <c r="M1143" s="34" t="s">
        <v>1041</v>
      </c>
      <c r="N1143" s="34" t="s">
        <v>3155</v>
      </c>
      <c r="O1143" s="34" t="s">
        <v>4881</v>
      </c>
      <c r="P1143" s="34" t="s">
        <v>4170</v>
      </c>
      <c r="Q1143" s="34" t="s">
        <v>4170</v>
      </c>
      <c r="R1143" s="34" t="s">
        <v>4170</v>
      </c>
      <c r="S1143" s="34" t="s">
        <v>4170</v>
      </c>
      <c r="T1143" s="34" t="s">
        <v>4170</v>
      </c>
      <c r="U1143" s="34" t="s">
        <v>4170</v>
      </c>
      <c r="V1143" s="34" t="s">
        <v>4170</v>
      </c>
      <c r="W1143" s="34" t="s">
        <v>4170</v>
      </c>
      <c r="X1143" s="34" t="s">
        <v>4170</v>
      </c>
      <c r="Y1143" s="34" t="s">
        <v>4170</v>
      </c>
      <c r="Z1143" s="34" t="s">
        <v>4170</v>
      </c>
      <c r="AB1143" s="34" t="s">
        <v>3187</v>
      </c>
      <c r="AD1143" s="34" t="s">
        <v>3238</v>
      </c>
      <c r="AG1143" s="34" t="s">
        <v>3297</v>
      </c>
      <c r="AH1143" s="34" t="s">
        <v>1044</v>
      </c>
      <c r="AI1143" s="34" t="s">
        <v>1044</v>
      </c>
      <c r="AJ1143" s="34" t="s">
        <v>1044</v>
      </c>
      <c r="AK1143" s="34" t="s">
        <v>1041</v>
      </c>
      <c r="AL1143" s="34" t="s">
        <v>452</v>
      </c>
      <c r="AQ1143" s="34" t="s">
        <v>3375</v>
      </c>
      <c r="AS1143" s="34" t="s">
        <v>3423</v>
      </c>
      <c r="AU1143" s="34" t="s">
        <v>3432</v>
      </c>
      <c r="AV1143" s="34" t="s">
        <v>154</v>
      </c>
      <c r="AW1143" s="34" t="s">
        <v>3467</v>
      </c>
      <c r="AX1143" s="34" t="s">
        <v>3476</v>
      </c>
      <c r="AY1143" s="34" t="s">
        <v>3487</v>
      </c>
      <c r="BB1143" s="34" t="s">
        <v>3557</v>
      </c>
      <c r="BC1143" s="34" t="s">
        <v>4170</v>
      </c>
      <c r="BD1143" s="34" t="s">
        <v>4170</v>
      </c>
      <c r="BE1143" s="34" t="s">
        <v>4170</v>
      </c>
      <c r="BF1143" s="34" t="s">
        <v>4170</v>
      </c>
      <c r="BG1143" s="34" t="s">
        <v>4170</v>
      </c>
      <c r="BH1143" s="34" t="s">
        <v>4170</v>
      </c>
      <c r="BI1143" s="34" t="s">
        <v>4881</v>
      </c>
      <c r="BJ1143" s="34" t="s">
        <v>4170</v>
      </c>
      <c r="BR1143" s="34" t="s">
        <v>1044</v>
      </c>
      <c r="BS1143" s="34" t="s">
        <v>1044</v>
      </c>
      <c r="CR1143" s="34" t="s">
        <v>3657</v>
      </c>
      <c r="CU1143" s="34" t="s">
        <v>8837</v>
      </c>
      <c r="CV1143" s="34" t="s">
        <v>7418</v>
      </c>
      <c r="CW1143" s="34" t="s">
        <v>4226</v>
      </c>
      <c r="CX1143" s="34" t="s">
        <v>4539</v>
      </c>
      <c r="CY1143" s="34" t="s">
        <v>5452</v>
      </c>
      <c r="CZ1143" s="34" t="s">
        <v>4556</v>
      </c>
      <c r="DA1143" s="34" t="s">
        <v>4556</v>
      </c>
      <c r="DC1143" s="34" t="s">
        <v>5096</v>
      </c>
    </row>
    <row r="1144" spans="1:110">
      <c r="A1144" s="34" t="s">
        <v>7419</v>
      </c>
      <c r="B1144" s="34" t="s">
        <v>4881</v>
      </c>
      <c r="C1144" s="34">
        <v>39</v>
      </c>
      <c r="D1144" s="34" t="s">
        <v>442</v>
      </c>
      <c r="E1144" s="34" t="s">
        <v>4170</v>
      </c>
      <c r="F1144" s="34" t="s">
        <v>4881</v>
      </c>
      <c r="G1144" s="34" t="s">
        <v>4170</v>
      </c>
      <c r="H1144" s="34" t="s">
        <v>4881</v>
      </c>
      <c r="I1144" s="34" t="s">
        <v>4170</v>
      </c>
      <c r="J1144" s="34" t="s">
        <v>4170</v>
      </c>
      <c r="K1144" s="34" t="s">
        <v>4170</v>
      </c>
      <c r="L1144" s="34" t="s">
        <v>4170</v>
      </c>
      <c r="M1144" s="34" t="s">
        <v>1041</v>
      </c>
      <c r="N1144" s="34" t="s">
        <v>3155</v>
      </c>
      <c r="O1144" s="34" t="s">
        <v>4881</v>
      </c>
      <c r="P1144" s="34" t="s">
        <v>4170</v>
      </c>
      <c r="Q1144" s="34" t="s">
        <v>4170</v>
      </c>
      <c r="R1144" s="34" t="s">
        <v>4170</v>
      </c>
      <c r="S1144" s="34" t="s">
        <v>4170</v>
      </c>
      <c r="T1144" s="34" t="s">
        <v>4170</v>
      </c>
      <c r="U1144" s="34" t="s">
        <v>4170</v>
      </c>
      <c r="V1144" s="34" t="s">
        <v>4170</v>
      </c>
      <c r="W1144" s="34" t="s">
        <v>4170</v>
      </c>
      <c r="X1144" s="34" t="s">
        <v>4170</v>
      </c>
      <c r="Y1144" s="34" t="s">
        <v>4170</v>
      </c>
      <c r="Z1144" s="34" t="s">
        <v>4170</v>
      </c>
      <c r="AB1144" s="34" t="s">
        <v>3187</v>
      </c>
      <c r="AD1144" s="34" t="s">
        <v>3238</v>
      </c>
      <c r="AG1144" s="34" t="s">
        <v>3297</v>
      </c>
      <c r="AH1144" s="34" t="s">
        <v>1044</v>
      </c>
      <c r="AI1144" s="34" t="s">
        <v>1044</v>
      </c>
      <c r="AJ1144" s="34" t="s">
        <v>1044</v>
      </c>
      <c r="AK1144" s="34" t="s">
        <v>1041</v>
      </c>
      <c r="AL1144" s="34" t="s">
        <v>452</v>
      </c>
      <c r="AQ1144" s="34" t="s">
        <v>3375</v>
      </c>
      <c r="AS1144" s="34" t="s">
        <v>3423</v>
      </c>
      <c r="AU1144" s="34" t="s">
        <v>3438</v>
      </c>
      <c r="AV1144" s="34" t="s">
        <v>154</v>
      </c>
      <c r="AW1144" s="34" t="s">
        <v>3467</v>
      </c>
      <c r="AX1144" s="34" t="s">
        <v>3476</v>
      </c>
      <c r="AY1144" s="34" t="s">
        <v>3487</v>
      </c>
      <c r="BB1144" s="34" t="s">
        <v>3557</v>
      </c>
      <c r="BC1144" s="34" t="s">
        <v>4170</v>
      </c>
      <c r="BD1144" s="34" t="s">
        <v>4170</v>
      </c>
      <c r="BE1144" s="34" t="s">
        <v>4170</v>
      </c>
      <c r="BF1144" s="34" t="s">
        <v>4170</v>
      </c>
      <c r="BG1144" s="34" t="s">
        <v>4170</v>
      </c>
      <c r="BH1144" s="34" t="s">
        <v>4170</v>
      </c>
      <c r="BI1144" s="34" t="s">
        <v>4881</v>
      </c>
      <c r="BJ1144" s="34" t="s">
        <v>4170</v>
      </c>
      <c r="BR1144" s="34" t="s">
        <v>1044</v>
      </c>
      <c r="BS1144" s="34" t="s">
        <v>1044</v>
      </c>
      <c r="CR1144" s="34" t="s">
        <v>3657</v>
      </c>
      <c r="CU1144" s="34" t="s">
        <v>8838</v>
      </c>
      <c r="CV1144" s="34" t="s">
        <v>7420</v>
      </c>
      <c r="CW1144" s="34" t="s">
        <v>4226</v>
      </c>
      <c r="CX1144" s="34" t="s">
        <v>4542</v>
      </c>
      <c r="CY1144" s="34" t="s">
        <v>5453</v>
      </c>
      <c r="CZ1144" s="34" t="s">
        <v>4556</v>
      </c>
      <c r="DA1144" s="34" t="s">
        <v>4556</v>
      </c>
      <c r="DC1144" s="34" t="s">
        <v>5096</v>
      </c>
    </row>
    <row r="1145" spans="1:110">
      <c r="A1145" s="34" t="s">
        <v>7421</v>
      </c>
      <c r="B1145" s="34" t="s">
        <v>4881</v>
      </c>
      <c r="C1145" s="34">
        <v>36</v>
      </c>
      <c r="D1145" s="34" t="s">
        <v>440</v>
      </c>
      <c r="E1145" s="34" t="s">
        <v>4881</v>
      </c>
      <c r="F1145" s="34" t="s">
        <v>4170</v>
      </c>
      <c r="G1145" s="34" t="s">
        <v>4881</v>
      </c>
      <c r="H1145" s="34" t="s">
        <v>4170</v>
      </c>
      <c r="I1145" s="34" t="s">
        <v>4170</v>
      </c>
      <c r="J1145" s="34" t="s">
        <v>4170</v>
      </c>
      <c r="K1145" s="34" t="s">
        <v>4170</v>
      </c>
      <c r="L1145" s="34" t="s">
        <v>4881</v>
      </c>
      <c r="M1145" s="34" t="s">
        <v>1041</v>
      </c>
      <c r="N1145" s="34" t="s">
        <v>3155</v>
      </c>
      <c r="O1145" s="34" t="s">
        <v>4881</v>
      </c>
      <c r="P1145" s="34" t="s">
        <v>4170</v>
      </c>
      <c r="Q1145" s="34" t="s">
        <v>4170</v>
      </c>
      <c r="R1145" s="34" t="s">
        <v>4170</v>
      </c>
      <c r="S1145" s="34" t="s">
        <v>4170</v>
      </c>
      <c r="T1145" s="34" t="s">
        <v>4170</v>
      </c>
      <c r="U1145" s="34" t="s">
        <v>4170</v>
      </c>
      <c r="V1145" s="34" t="s">
        <v>4170</v>
      </c>
      <c r="W1145" s="34" t="s">
        <v>4170</v>
      </c>
      <c r="X1145" s="34" t="s">
        <v>4170</v>
      </c>
      <c r="Y1145" s="34" t="s">
        <v>4170</v>
      </c>
      <c r="Z1145" s="34" t="s">
        <v>4170</v>
      </c>
      <c r="AB1145" s="34" t="s">
        <v>3187</v>
      </c>
      <c r="AD1145" s="34" t="s">
        <v>3244</v>
      </c>
      <c r="AG1145" s="34" t="s">
        <v>3300</v>
      </c>
      <c r="AH1145" s="34" t="s">
        <v>1044</v>
      </c>
      <c r="AI1145" s="34" t="s">
        <v>1044</v>
      </c>
      <c r="AJ1145" s="34" t="s">
        <v>1044</v>
      </c>
      <c r="AK1145" s="34" t="s">
        <v>1044</v>
      </c>
      <c r="AM1145" s="34" t="s">
        <v>1041</v>
      </c>
      <c r="AP1145" s="34" t="s">
        <v>1041</v>
      </c>
      <c r="AY1145" s="34" t="s">
        <v>3502</v>
      </c>
      <c r="BA1145" s="34" t="s">
        <v>1044</v>
      </c>
      <c r="BB1145" s="34" t="s">
        <v>3557</v>
      </c>
      <c r="BC1145" s="34" t="s">
        <v>4170</v>
      </c>
      <c r="BD1145" s="34" t="s">
        <v>4170</v>
      </c>
      <c r="BE1145" s="34" t="s">
        <v>4170</v>
      </c>
      <c r="BF1145" s="34" t="s">
        <v>4170</v>
      </c>
      <c r="BG1145" s="34" t="s">
        <v>4170</v>
      </c>
      <c r="BH1145" s="34" t="s">
        <v>4170</v>
      </c>
      <c r="BI1145" s="34" t="s">
        <v>4881</v>
      </c>
      <c r="BJ1145" s="34" t="s">
        <v>4170</v>
      </c>
      <c r="BR1145" s="34" t="s">
        <v>1044</v>
      </c>
      <c r="BS1145" s="34" t="s">
        <v>1044</v>
      </c>
      <c r="CR1145" s="34" t="s">
        <v>3657</v>
      </c>
      <c r="CU1145" s="34" t="s">
        <v>8839</v>
      </c>
      <c r="CV1145" s="34" t="s">
        <v>7422</v>
      </c>
      <c r="CW1145" s="34" t="s">
        <v>4226</v>
      </c>
      <c r="CX1145" s="34" t="s">
        <v>4542</v>
      </c>
      <c r="CY1145" s="34" t="s">
        <v>5447</v>
      </c>
      <c r="CZ1145" s="34" t="s">
        <v>3302</v>
      </c>
      <c r="DA1145" s="34" t="s">
        <v>3302</v>
      </c>
      <c r="DC1145" s="34" t="s">
        <v>5096</v>
      </c>
      <c r="DF1145" s="34" t="s">
        <v>5992</v>
      </c>
    </row>
    <row r="1146" spans="1:110">
      <c r="A1146" s="34" t="s">
        <v>7421</v>
      </c>
      <c r="B1146" s="34" t="s">
        <v>4609</v>
      </c>
      <c r="C1146" s="34">
        <v>10</v>
      </c>
      <c r="D1146" s="34" t="s">
        <v>442</v>
      </c>
      <c r="E1146" s="34" t="s">
        <v>4170</v>
      </c>
      <c r="F1146" s="34" t="s">
        <v>4881</v>
      </c>
      <c r="G1146" s="34" t="s">
        <v>4170</v>
      </c>
      <c r="H1146" s="34" t="s">
        <v>4170</v>
      </c>
      <c r="I1146" s="34" t="s">
        <v>4170</v>
      </c>
      <c r="J1146" s="34" t="s">
        <v>4881</v>
      </c>
      <c r="K1146" s="34" t="s">
        <v>4170</v>
      </c>
      <c r="L1146" s="34" t="s">
        <v>4170</v>
      </c>
      <c r="N1146" s="34" t="s">
        <v>3155</v>
      </c>
      <c r="O1146" s="34" t="s">
        <v>4881</v>
      </c>
      <c r="P1146" s="34" t="s">
        <v>4170</v>
      </c>
      <c r="Q1146" s="34" t="s">
        <v>4170</v>
      </c>
      <c r="R1146" s="34" t="s">
        <v>4170</v>
      </c>
      <c r="S1146" s="34" t="s">
        <v>4170</v>
      </c>
      <c r="T1146" s="34" t="s">
        <v>4170</v>
      </c>
      <c r="U1146" s="34" t="s">
        <v>4170</v>
      </c>
      <c r="V1146" s="34" t="s">
        <v>4170</v>
      </c>
      <c r="W1146" s="34" t="s">
        <v>4170</v>
      </c>
      <c r="X1146" s="34" t="s">
        <v>4170</v>
      </c>
      <c r="Y1146" s="34" t="s">
        <v>4170</v>
      </c>
      <c r="Z1146" s="34" t="s">
        <v>4170</v>
      </c>
      <c r="AB1146" s="34" t="s">
        <v>3187</v>
      </c>
      <c r="AE1146" s="34" t="s">
        <v>3259</v>
      </c>
      <c r="BB1146" s="34" t="s">
        <v>3539</v>
      </c>
      <c r="BC1146" s="34" t="s">
        <v>4881</v>
      </c>
      <c r="BD1146" s="34" t="s">
        <v>4170</v>
      </c>
      <c r="BE1146" s="34" t="s">
        <v>4170</v>
      </c>
      <c r="BF1146" s="34" t="s">
        <v>4170</v>
      </c>
      <c r="BG1146" s="34" t="s">
        <v>4170</v>
      </c>
      <c r="BH1146" s="34" t="s">
        <v>4170</v>
      </c>
      <c r="BI1146" s="34" t="s">
        <v>4170</v>
      </c>
      <c r="BJ1146" s="34" t="s">
        <v>4170</v>
      </c>
      <c r="BK1146" s="34" t="s">
        <v>3561</v>
      </c>
      <c r="BQ1146" s="34" t="s">
        <v>1044</v>
      </c>
      <c r="BR1146" s="34" t="s">
        <v>1044</v>
      </c>
      <c r="BS1146" s="34" t="s">
        <v>1044</v>
      </c>
      <c r="CR1146" s="34" t="s">
        <v>3657</v>
      </c>
      <c r="CU1146" s="34" t="s">
        <v>8840</v>
      </c>
      <c r="CV1146" s="34" t="s">
        <v>7422</v>
      </c>
      <c r="CW1146" s="34" t="s">
        <v>4226</v>
      </c>
      <c r="CX1146" s="34" t="s">
        <v>4619</v>
      </c>
      <c r="CY1146" s="34" t="s">
        <v>5454</v>
      </c>
      <c r="DB1146" s="34" t="s">
        <v>1046</v>
      </c>
      <c r="DC1146" s="34" t="s">
        <v>5096</v>
      </c>
      <c r="DE1146" s="34" t="s">
        <v>4649</v>
      </c>
      <c r="DF1146" s="34" t="s">
        <v>5992</v>
      </c>
    </row>
    <row r="1147" spans="1:110">
      <c r="A1147" s="34" t="s">
        <v>7421</v>
      </c>
      <c r="B1147" s="34" t="s">
        <v>4848</v>
      </c>
      <c r="C1147" s="34">
        <v>40</v>
      </c>
      <c r="D1147" s="34" t="s">
        <v>442</v>
      </c>
      <c r="E1147" s="34" t="s">
        <v>4170</v>
      </c>
      <c r="F1147" s="34" t="s">
        <v>4881</v>
      </c>
      <c r="G1147" s="34" t="s">
        <v>4170</v>
      </c>
      <c r="H1147" s="34" t="s">
        <v>4881</v>
      </c>
      <c r="I1147" s="34" t="s">
        <v>4170</v>
      </c>
      <c r="J1147" s="34" t="s">
        <v>4170</v>
      </c>
      <c r="K1147" s="34" t="s">
        <v>4170</v>
      </c>
      <c r="L1147" s="34" t="s">
        <v>4170</v>
      </c>
      <c r="M1147" s="34" t="s">
        <v>1041</v>
      </c>
      <c r="N1147" s="34" t="s">
        <v>3155</v>
      </c>
      <c r="O1147" s="34" t="s">
        <v>4881</v>
      </c>
      <c r="P1147" s="34" t="s">
        <v>4170</v>
      </c>
      <c r="Q1147" s="34" t="s">
        <v>4170</v>
      </c>
      <c r="R1147" s="34" t="s">
        <v>4170</v>
      </c>
      <c r="S1147" s="34" t="s">
        <v>4170</v>
      </c>
      <c r="T1147" s="34" t="s">
        <v>4170</v>
      </c>
      <c r="U1147" s="34" t="s">
        <v>4170</v>
      </c>
      <c r="V1147" s="34" t="s">
        <v>4170</v>
      </c>
      <c r="W1147" s="34" t="s">
        <v>4170</v>
      </c>
      <c r="X1147" s="34" t="s">
        <v>4170</v>
      </c>
      <c r="Y1147" s="34" t="s">
        <v>4170</v>
      </c>
      <c r="Z1147" s="34" t="s">
        <v>4170</v>
      </c>
      <c r="AB1147" s="34" t="s">
        <v>3187</v>
      </c>
      <c r="AD1147" s="34" t="s">
        <v>3238</v>
      </c>
      <c r="AG1147" s="34" t="s">
        <v>3297</v>
      </c>
      <c r="AH1147" s="34" t="s">
        <v>1044</v>
      </c>
      <c r="AI1147" s="34" t="s">
        <v>1044</v>
      </c>
      <c r="AJ1147" s="34" t="s">
        <v>1044</v>
      </c>
      <c r="AK1147" s="34" t="s">
        <v>1041</v>
      </c>
      <c r="AL1147" s="34" t="s">
        <v>452</v>
      </c>
      <c r="AQ1147" s="34" t="s">
        <v>3375</v>
      </c>
      <c r="AS1147" s="34" t="s">
        <v>3423</v>
      </c>
      <c r="AU1147" s="34" t="s">
        <v>3432</v>
      </c>
      <c r="AV1147" s="34" t="s">
        <v>154</v>
      </c>
      <c r="AW1147" s="34" t="s">
        <v>3467</v>
      </c>
      <c r="AX1147" s="34" t="s">
        <v>3476</v>
      </c>
      <c r="AY1147" s="34" t="s">
        <v>3253</v>
      </c>
      <c r="BB1147" s="34" t="s">
        <v>3557</v>
      </c>
      <c r="BC1147" s="34" t="s">
        <v>4170</v>
      </c>
      <c r="BD1147" s="34" t="s">
        <v>4170</v>
      </c>
      <c r="BE1147" s="34" t="s">
        <v>4170</v>
      </c>
      <c r="BF1147" s="34" t="s">
        <v>4170</v>
      </c>
      <c r="BG1147" s="34" t="s">
        <v>4170</v>
      </c>
      <c r="BH1147" s="34" t="s">
        <v>4170</v>
      </c>
      <c r="BI1147" s="34" t="s">
        <v>4881</v>
      </c>
      <c r="BJ1147" s="34" t="s">
        <v>4170</v>
      </c>
      <c r="BR1147" s="34" t="s">
        <v>1044</v>
      </c>
      <c r="BS1147" s="34" t="s">
        <v>1044</v>
      </c>
      <c r="CR1147" s="34" t="s">
        <v>3657</v>
      </c>
      <c r="CU1147" s="34" t="s">
        <v>8841</v>
      </c>
      <c r="CV1147" s="34" t="s">
        <v>7422</v>
      </c>
      <c r="CW1147" s="34" t="s">
        <v>4226</v>
      </c>
      <c r="CX1147" s="34" t="s">
        <v>4542</v>
      </c>
      <c r="CY1147" s="34" t="s">
        <v>5453</v>
      </c>
      <c r="DA1147" s="34" t="s">
        <v>4556</v>
      </c>
      <c r="DC1147" s="34" t="s">
        <v>5096</v>
      </c>
      <c r="DF1147" s="34" t="s">
        <v>5992</v>
      </c>
    </row>
    <row r="1148" spans="1:110">
      <c r="A1148" s="34" t="s">
        <v>7423</v>
      </c>
      <c r="B1148" s="34" t="s">
        <v>4881</v>
      </c>
      <c r="C1148" s="34">
        <v>35</v>
      </c>
      <c r="D1148" s="34" t="s">
        <v>440</v>
      </c>
      <c r="E1148" s="34" t="s">
        <v>4881</v>
      </c>
      <c r="F1148" s="34" t="s">
        <v>4170</v>
      </c>
      <c r="G1148" s="34" t="s">
        <v>4881</v>
      </c>
      <c r="H1148" s="34" t="s">
        <v>4170</v>
      </c>
      <c r="I1148" s="34" t="s">
        <v>4170</v>
      </c>
      <c r="J1148" s="34" t="s">
        <v>4170</v>
      </c>
      <c r="K1148" s="34" t="s">
        <v>4170</v>
      </c>
      <c r="L1148" s="34" t="s">
        <v>4881</v>
      </c>
      <c r="M1148" s="34" t="s">
        <v>1041</v>
      </c>
      <c r="N1148" s="34" t="s">
        <v>3155</v>
      </c>
      <c r="O1148" s="34" t="s">
        <v>4881</v>
      </c>
      <c r="P1148" s="34" t="s">
        <v>4170</v>
      </c>
      <c r="Q1148" s="34" t="s">
        <v>4170</v>
      </c>
      <c r="R1148" s="34" t="s">
        <v>4170</v>
      </c>
      <c r="S1148" s="34" t="s">
        <v>4170</v>
      </c>
      <c r="T1148" s="34" t="s">
        <v>4170</v>
      </c>
      <c r="U1148" s="34" t="s">
        <v>4170</v>
      </c>
      <c r="V1148" s="34" t="s">
        <v>4170</v>
      </c>
      <c r="W1148" s="34" t="s">
        <v>4170</v>
      </c>
      <c r="X1148" s="34" t="s">
        <v>4170</v>
      </c>
      <c r="Y1148" s="34" t="s">
        <v>4170</v>
      </c>
      <c r="Z1148" s="34" t="s">
        <v>4170</v>
      </c>
      <c r="AB1148" s="34" t="s">
        <v>3187</v>
      </c>
      <c r="AD1148" s="34" t="s">
        <v>3241</v>
      </c>
      <c r="AG1148" s="34" t="s">
        <v>3309</v>
      </c>
      <c r="AH1148" s="34" t="s">
        <v>1044</v>
      </c>
      <c r="AI1148" s="34" t="s">
        <v>1044</v>
      </c>
      <c r="AJ1148" s="34" t="s">
        <v>1044</v>
      </c>
      <c r="AK1148" s="34" t="s">
        <v>1044</v>
      </c>
      <c r="AM1148" s="34" t="s">
        <v>1044</v>
      </c>
      <c r="AN1148" s="34" t="s">
        <v>3335</v>
      </c>
      <c r="AP1148" s="34" t="s">
        <v>1044</v>
      </c>
      <c r="AY1148" s="34" t="s">
        <v>3487</v>
      </c>
      <c r="BA1148" s="34" t="s">
        <v>1044</v>
      </c>
      <c r="BB1148" s="34" t="s">
        <v>3539</v>
      </c>
      <c r="BC1148" s="34" t="s">
        <v>4881</v>
      </c>
      <c r="BD1148" s="34" t="s">
        <v>4170</v>
      </c>
      <c r="BE1148" s="34" t="s">
        <v>4170</v>
      </c>
      <c r="BF1148" s="34" t="s">
        <v>4170</v>
      </c>
      <c r="BG1148" s="34" t="s">
        <v>4170</v>
      </c>
      <c r="BH1148" s="34" t="s">
        <v>4170</v>
      </c>
      <c r="BI1148" s="34" t="s">
        <v>4170</v>
      </c>
      <c r="BJ1148" s="34" t="s">
        <v>4170</v>
      </c>
      <c r="BK1148" s="34" t="s">
        <v>3561</v>
      </c>
      <c r="BQ1148" s="34" t="s">
        <v>1044</v>
      </c>
      <c r="BR1148" s="34" t="s">
        <v>1044</v>
      </c>
      <c r="BS1148" s="34" t="s">
        <v>1044</v>
      </c>
      <c r="CR1148" s="34" t="s">
        <v>3657</v>
      </c>
      <c r="CU1148" s="34" t="s">
        <v>8842</v>
      </c>
      <c r="CV1148" s="34" t="s">
        <v>7424</v>
      </c>
      <c r="CW1148" s="34" t="s">
        <v>4226</v>
      </c>
      <c r="CX1148" s="34" t="s">
        <v>4542</v>
      </c>
      <c r="CY1148" s="34" t="s">
        <v>5447</v>
      </c>
      <c r="CZ1148" s="34" t="s">
        <v>4560</v>
      </c>
      <c r="DA1148" s="34" t="s">
        <v>4560</v>
      </c>
      <c r="DB1148" s="34" t="s">
        <v>1046</v>
      </c>
      <c r="DC1148" s="34" t="s">
        <v>5096</v>
      </c>
      <c r="DF1148" s="34" t="s">
        <v>5992</v>
      </c>
    </row>
    <row r="1149" spans="1:110">
      <c r="A1149" s="34" t="s">
        <v>7423</v>
      </c>
      <c r="B1149" s="34" t="s">
        <v>4609</v>
      </c>
      <c r="C1149" s="34">
        <v>7</v>
      </c>
      <c r="D1149" s="34" t="s">
        <v>442</v>
      </c>
      <c r="E1149" s="34" t="s">
        <v>4170</v>
      </c>
      <c r="F1149" s="34" t="s">
        <v>4881</v>
      </c>
      <c r="G1149" s="34" t="s">
        <v>4170</v>
      </c>
      <c r="H1149" s="34" t="s">
        <v>4170</v>
      </c>
      <c r="I1149" s="34" t="s">
        <v>4170</v>
      </c>
      <c r="J1149" s="34" t="s">
        <v>4881</v>
      </c>
      <c r="K1149" s="34" t="s">
        <v>4170</v>
      </c>
      <c r="L1149" s="34" t="s">
        <v>4170</v>
      </c>
      <c r="N1149" s="34" t="s">
        <v>3155</v>
      </c>
      <c r="O1149" s="34" t="s">
        <v>4881</v>
      </c>
      <c r="P1149" s="34" t="s">
        <v>4170</v>
      </c>
      <c r="Q1149" s="34" t="s">
        <v>4170</v>
      </c>
      <c r="R1149" s="34" t="s">
        <v>4170</v>
      </c>
      <c r="S1149" s="34" t="s">
        <v>4170</v>
      </c>
      <c r="T1149" s="34" t="s">
        <v>4170</v>
      </c>
      <c r="U1149" s="34" t="s">
        <v>4170</v>
      </c>
      <c r="V1149" s="34" t="s">
        <v>4170</v>
      </c>
      <c r="W1149" s="34" t="s">
        <v>4170</v>
      </c>
      <c r="X1149" s="34" t="s">
        <v>4170</v>
      </c>
      <c r="Y1149" s="34" t="s">
        <v>4170</v>
      </c>
      <c r="Z1149" s="34" t="s">
        <v>4170</v>
      </c>
      <c r="AB1149" s="34" t="s">
        <v>3187</v>
      </c>
      <c r="AE1149" s="34" t="s">
        <v>3259</v>
      </c>
      <c r="BB1149" s="34" t="s">
        <v>3557</v>
      </c>
      <c r="BC1149" s="34" t="s">
        <v>4170</v>
      </c>
      <c r="BD1149" s="34" t="s">
        <v>4170</v>
      </c>
      <c r="BE1149" s="34" t="s">
        <v>4170</v>
      </c>
      <c r="BF1149" s="34" t="s">
        <v>4170</v>
      </c>
      <c r="BG1149" s="34" t="s">
        <v>4170</v>
      </c>
      <c r="BH1149" s="34" t="s">
        <v>4170</v>
      </c>
      <c r="BI1149" s="34" t="s">
        <v>4881</v>
      </c>
      <c r="BJ1149" s="34" t="s">
        <v>4170</v>
      </c>
      <c r="BR1149" s="34" t="s">
        <v>1044</v>
      </c>
      <c r="BS1149" s="34" t="s">
        <v>1044</v>
      </c>
      <c r="CR1149" s="34" t="s">
        <v>3657</v>
      </c>
      <c r="CU1149" s="34" t="s">
        <v>8843</v>
      </c>
      <c r="CV1149" s="34" t="s">
        <v>7424</v>
      </c>
      <c r="CW1149" s="34" t="s">
        <v>4226</v>
      </c>
      <c r="CX1149" s="34" t="s">
        <v>4619</v>
      </c>
      <c r="CY1149" s="34" t="s">
        <v>5454</v>
      </c>
      <c r="DC1149" s="34" t="s">
        <v>5096</v>
      </c>
      <c r="DE1149" s="34" t="s">
        <v>4649</v>
      </c>
      <c r="DF1149" s="34" t="s">
        <v>5992</v>
      </c>
    </row>
    <row r="1150" spans="1:110">
      <c r="A1150" s="34" t="s">
        <v>7423</v>
      </c>
      <c r="B1150" s="34" t="s">
        <v>4848</v>
      </c>
      <c r="C1150" s="34">
        <v>9</v>
      </c>
      <c r="D1150" s="34" t="s">
        <v>442</v>
      </c>
      <c r="E1150" s="34" t="s">
        <v>4170</v>
      </c>
      <c r="F1150" s="34" t="s">
        <v>4881</v>
      </c>
      <c r="G1150" s="34" t="s">
        <v>4170</v>
      </c>
      <c r="H1150" s="34" t="s">
        <v>4170</v>
      </c>
      <c r="I1150" s="34" t="s">
        <v>4170</v>
      </c>
      <c r="J1150" s="34" t="s">
        <v>4881</v>
      </c>
      <c r="K1150" s="34" t="s">
        <v>4170</v>
      </c>
      <c r="L1150" s="34" t="s">
        <v>4170</v>
      </c>
      <c r="N1150" s="34" t="s">
        <v>3155</v>
      </c>
      <c r="O1150" s="34" t="s">
        <v>4881</v>
      </c>
      <c r="P1150" s="34" t="s">
        <v>4170</v>
      </c>
      <c r="Q1150" s="34" t="s">
        <v>4170</v>
      </c>
      <c r="R1150" s="34" t="s">
        <v>4170</v>
      </c>
      <c r="S1150" s="34" t="s">
        <v>4170</v>
      </c>
      <c r="T1150" s="34" t="s">
        <v>4170</v>
      </c>
      <c r="U1150" s="34" t="s">
        <v>4170</v>
      </c>
      <c r="V1150" s="34" t="s">
        <v>4170</v>
      </c>
      <c r="W1150" s="34" t="s">
        <v>4170</v>
      </c>
      <c r="X1150" s="34" t="s">
        <v>4170</v>
      </c>
      <c r="Y1150" s="34" t="s">
        <v>4170</v>
      </c>
      <c r="Z1150" s="34" t="s">
        <v>4170</v>
      </c>
      <c r="AB1150" s="34" t="s">
        <v>3187</v>
      </c>
      <c r="AE1150" s="34" t="s">
        <v>3259</v>
      </c>
      <c r="BB1150" s="34" t="s">
        <v>3557</v>
      </c>
      <c r="BC1150" s="34" t="s">
        <v>4170</v>
      </c>
      <c r="BD1150" s="34" t="s">
        <v>4170</v>
      </c>
      <c r="BE1150" s="34" t="s">
        <v>4170</v>
      </c>
      <c r="BF1150" s="34" t="s">
        <v>4170</v>
      </c>
      <c r="BG1150" s="34" t="s">
        <v>4170</v>
      </c>
      <c r="BH1150" s="34" t="s">
        <v>4170</v>
      </c>
      <c r="BI1150" s="34" t="s">
        <v>4881</v>
      </c>
      <c r="BJ1150" s="34" t="s">
        <v>4170</v>
      </c>
      <c r="BR1150" s="34" t="s">
        <v>1044</v>
      </c>
      <c r="BS1150" s="34" t="s">
        <v>1044</v>
      </c>
      <c r="CR1150" s="34" t="s">
        <v>3657</v>
      </c>
      <c r="CU1150" s="34" t="s">
        <v>8844</v>
      </c>
      <c r="CV1150" s="34" t="s">
        <v>7424</v>
      </c>
      <c r="CW1150" s="34" t="s">
        <v>4226</v>
      </c>
      <c r="CX1150" s="34" t="s">
        <v>4619</v>
      </c>
      <c r="CY1150" s="34" t="s">
        <v>5454</v>
      </c>
      <c r="DC1150" s="34" t="s">
        <v>5096</v>
      </c>
      <c r="DE1150" s="34" t="s">
        <v>4649</v>
      </c>
      <c r="DF1150" s="34" t="s">
        <v>5992</v>
      </c>
    </row>
    <row r="1151" spans="1:110">
      <c r="A1151" s="34" t="s">
        <v>7425</v>
      </c>
      <c r="B1151" s="34" t="s">
        <v>4881</v>
      </c>
      <c r="C1151" s="34">
        <v>56</v>
      </c>
      <c r="D1151" s="34" t="s">
        <v>442</v>
      </c>
      <c r="E1151" s="34" t="s">
        <v>4170</v>
      </c>
      <c r="F1151" s="34" t="s">
        <v>4881</v>
      </c>
      <c r="G1151" s="34" t="s">
        <v>4170</v>
      </c>
      <c r="H1151" s="34" t="s">
        <v>4881</v>
      </c>
      <c r="I1151" s="34" t="s">
        <v>4170</v>
      </c>
      <c r="J1151" s="34" t="s">
        <v>4170</v>
      </c>
      <c r="K1151" s="34" t="s">
        <v>4170</v>
      </c>
      <c r="L1151" s="34" t="s">
        <v>4170</v>
      </c>
      <c r="M1151" s="34" t="s">
        <v>1041</v>
      </c>
      <c r="N1151" s="34" t="s">
        <v>3155</v>
      </c>
      <c r="O1151" s="34" t="s">
        <v>4881</v>
      </c>
      <c r="P1151" s="34" t="s">
        <v>4170</v>
      </c>
      <c r="Q1151" s="34" t="s">
        <v>4170</v>
      </c>
      <c r="R1151" s="34" t="s">
        <v>4170</v>
      </c>
      <c r="S1151" s="34" t="s">
        <v>4170</v>
      </c>
      <c r="T1151" s="34" t="s">
        <v>4170</v>
      </c>
      <c r="U1151" s="34" t="s">
        <v>4170</v>
      </c>
      <c r="V1151" s="34" t="s">
        <v>4170</v>
      </c>
      <c r="W1151" s="34" t="s">
        <v>4170</v>
      </c>
      <c r="X1151" s="34" t="s">
        <v>4170</v>
      </c>
      <c r="Y1151" s="34" t="s">
        <v>4170</v>
      </c>
      <c r="Z1151" s="34" t="s">
        <v>4170</v>
      </c>
      <c r="AB1151" s="34" t="s">
        <v>3187</v>
      </c>
      <c r="AD1151" s="34" t="s">
        <v>3238</v>
      </c>
      <c r="AG1151" s="34" t="s">
        <v>3309</v>
      </c>
      <c r="AH1151" s="34" t="s">
        <v>1044</v>
      </c>
      <c r="AI1151" s="34" t="s">
        <v>1044</v>
      </c>
      <c r="AJ1151" s="34" t="s">
        <v>1044</v>
      </c>
      <c r="AK1151" s="34" t="s">
        <v>1044</v>
      </c>
      <c r="AM1151" s="34" t="s">
        <v>1044</v>
      </c>
      <c r="AN1151" s="34" t="s">
        <v>3335</v>
      </c>
      <c r="AP1151" s="34" t="s">
        <v>1044</v>
      </c>
      <c r="AY1151" s="34" t="s">
        <v>3529</v>
      </c>
      <c r="BA1151" s="34" t="s">
        <v>1044</v>
      </c>
      <c r="BB1151" s="34" t="s">
        <v>3557</v>
      </c>
      <c r="BC1151" s="34" t="s">
        <v>4170</v>
      </c>
      <c r="BD1151" s="34" t="s">
        <v>4170</v>
      </c>
      <c r="BE1151" s="34" t="s">
        <v>4170</v>
      </c>
      <c r="BF1151" s="34" t="s">
        <v>4170</v>
      </c>
      <c r="BG1151" s="34" t="s">
        <v>4170</v>
      </c>
      <c r="BH1151" s="34" t="s">
        <v>4170</v>
      </c>
      <c r="BI1151" s="34" t="s">
        <v>4881</v>
      </c>
      <c r="BJ1151" s="34" t="s">
        <v>4170</v>
      </c>
      <c r="BR1151" s="34" t="s">
        <v>1041</v>
      </c>
      <c r="BS1151" s="34" t="s">
        <v>1041</v>
      </c>
      <c r="BT1151" s="34" t="s">
        <v>1041</v>
      </c>
      <c r="BW1151" s="34" t="s">
        <v>1041</v>
      </c>
      <c r="CQ1151" s="34" t="s">
        <v>3645</v>
      </c>
      <c r="CR1151" s="34" t="s">
        <v>3657</v>
      </c>
      <c r="CU1151" s="34" t="s">
        <v>8845</v>
      </c>
      <c r="CV1151" s="34" t="s">
        <v>7428</v>
      </c>
      <c r="CW1151" s="34" t="s">
        <v>4226</v>
      </c>
      <c r="CX1151" s="34" t="s">
        <v>4542</v>
      </c>
      <c r="CY1151" s="34" t="s">
        <v>5453</v>
      </c>
      <c r="CZ1151" s="34" t="s">
        <v>4560</v>
      </c>
      <c r="DA1151" s="34" t="s">
        <v>4560</v>
      </c>
      <c r="DC1151" s="34" t="s">
        <v>5096</v>
      </c>
      <c r="DF1151" s="34" t="s">
        <v>5992</v>
      </c>
    </row>
    <row r="1152" spans="1:110">
      <c r="A1152" s="34" t="s">
        <v>7425</v>
      </c>
      <c r="B1152" s="34" t="s">
        <v>4609</v>
      </c>
      <c r="C1152" s="34">
        <v>47</v>
      </c>
      <c r="D1152" s="34" t="s">
        <v>440</v>
      </c>
      <c r="E1152" s="34" t="s">
        <v>4881</v>
      </c>
      <c r="F1152" s="34" t="s">
        <v>4170</v>
      </c>
      <c r="G1152" s="34" t="s">
        <v>4881</v>
      </c>
      <c r="H1152" s="34" t="s">
        <v>4170</v>
      </c>
      <c r="I1152" s="34" t="s">
        <v>4170</v>
      </c>
      <c r="J1152" s="34" t="s">
        <v>4170</v>
      </c>
      <c r="K1152" s="34" t="s">
        <v>4170</v>
      </c>
      <c r="L1152" s="34" t="s">
        <v>4881</v>
      </c>
      <c r="M1152" s="34" t="s">
        <v>1041</v>
      </c>
      <c r="N1152" s="34" t="s">
        <v>3155</v>
      </c>
      <c r="O1152" s="34" t="s">
        <v>4881</v>
      </c>
      <c r="P1152" s="34" t="s">
        <v>4170</v>
      </c>
      <c r="Q1152" s="34" t="s">
        <v>4170</v>
      </c>
      <c r="R1152" s="34" t="s">
        <v>4170</v>
      </c>
      <c r="S1152" s="34" t="s">
        <v>4170</v>
      </c>
      <c r="T1152" s="34" t="s">
        <v>4170</v>
      </c>
      <c r="U1152" s="34" t="s">
        <v>4170</v>
      </c>
      <c r="V1152" s="34" t="s">
        <v>4170</v>
      </c>
      <c r="W1152" s="34" t="s">
        <v>4170</v>
      </c>
      <c r="X1152" s="34" t="s">
        <v>4170</v>
      </c>
      <c r="Y1152" s="34" t="s">
        <v>4170</v>
      </c>
      <c r="Z1152" s="34" t="s">
        <v>4170</v>
      </c>
      <c r="AB1152" s="34" t="s">
        <v>3187</v>
      </c>
      <c r="AD1152" s="34" t="s">
        <v>3238</v>
      </c>
      <c r="AG1152" s="34" t="s">
        <v>3315</v>
      </c>
      <c r="AH1152" s="34" t="s">
        <v>1044</v>
      </c>
      <c r="AI1152" s="34" t="s">
        <v>1044</v>
      </c>
      <c r="AJ1152" s="34" t="s">
        <v>1044</v>
      </c>
      <c r="AK1152" s="34" t="s">
        <v>1044</v>
      </c>
      <c r="AM1152" s="34" t="s">
        <v>1044</v>
      </c>
      <c r="AN1152" s="34" t="s">
        <v>3338</v>
      </c>
      <c r="AP1152" s="34" t="s">
        <v>1044</v>
      </c>
      <c r="AY1152" s="34" t="s">
        <v>3487</v>
      </c>
      <c r="BA1152" s="34" t="s">
        <v>1044</v>
      </c>
      <c r="BB1152" s="34" t="s">
        <v>3545</v>
      </c>
      <c r="BC1152" s="34" t="s">
        <v>4170</v>
      </c>
      <c r="BD1152" s="34" t="s">
        <v>4170</v>
      </c>
      <c r="BE1152" s="34" t="s">
        <v>4881</v>
      </c>
      <c r="BF1152" s="34" t="s">
        <v>4170</v>
      </c>
      <c r="BG1152" s="34" t="s">
        <v>4170</v>
      </c>
      <c r="BH1152" s="34" t="s">
        <v>4170</v>
      </c>
      <c r="BI1152" s="34" t="s">
        <v>4170</v>
      </c>
      <c r="BJ1152" s="34" t="s">
        <v>4170</v>
      </c>
      <c r="BM1152" s="34" t="s">
        <v>3564</v>
      </c>
      <c r="BQ1152" s="34" t="s">
        <v>3571</v>
      </c>
      <c r="BR1152" s="34" t="s">
        <v>1041</v>
      </c>
      <c r="BS1152" s="34" t="s">
        <v>1041</v>
      </c>
      <c r="BT1152" s="34" t="s">
        <v>1041</v>
      </c>
      <c r="BW1152" s="34" t="s">
        <v>1041</v>
      </c>
      <c r="CQ1152" s="34" t="s">
        <v>3645</v>
      </c>
      <c r="CR1152" s="34" t="s">
        <v>3657</v>
      </c>
      <c r="CU1152" s="34" t="s">
        <v>8846</v>
      </c>
      <c r="CV1152" s="34" t="s">
        <v>7428</v>
      </c>
      <c r="CW1152" s="34" t="s">
        <v>4226</v>
      </c>
      <c r="CX1152" s="34" t="s">
        <v>4542</v>
      </c>
      <c r="CY1152" s="34" t="s">
        <v>5447</v>
      </c>
      <c r="DA1152" s="34" t="s">
        <v>4560</v>
      </c>
      <c r="DB1152" s="34" t="s">
        <v>1043</v>
      </c>
      <c r="DC1152" s="34" t="s">
        <v>5094</v>
      </c>
      <c r="DF1152" s="34" t="s">
        <v>5992</v>
      </c>
    </row>
    <row r="1153" spans="1:110">
      <c r="A1153" s="34" t="s">
        <v>7429</v>
      </c>
      <c r="B1153" s="34" t="s">
        <v>4881</v>
      </c>
      <c r="C1153" s="34">
        <v>38</v>
      </c>
      <c r="D1153" s="34" t="s">
        <v>440</v>
      </c>
      <c r="E1153" s="34" t="s">
        <v>4881</v>
      </c>
      <c r="F1153" s="34" t="s">
        <v>4170</v>
      </c>
      <c r="G1153" s="34" t="s">
        <v>4881</v>
      </c>
      <c r="H1153" s="34" t="s">
        <v>4170</v>
      </c>
      <c r="I1153" s="34" t="s">
        <v>4170</v>
      </c>
      <c r="J1153" s="34" t="s">
        <v>4170</v>
      </c>
      <c r="K1153" s="34" t="s">
        <v>4170</v>
      </c>
      <c r="L1153" s="34" t="s">
        <v>4881</v>
      </c>
      <c r="M1153" s="34" t="s">
        <v>1041</v>
      </c>
      <c r="N1153" s="34" t="s">
        <v>3155</v>
      </c>
      <c r="O1153" s="34" t="s">
        <v>4881</v>
      </c>
      <c r="P1153" s="34" t="s">
        <v>4170</v>
      </c>
      <c r="Q1153" s="34" t="s">
        <v>4170</v>
      </c>
      <c r="R1153" s="34" t="s">
        <v>4170</v>
      </c>
      <c r="S1153" s="34" t="s">
        <v>4170</v>
      </c>
      <c r="T1153" s="34" t="s">
        <v>4170</v>
      </c>
      <c r="U1153" s="34" t="s">
        <v>4170</v>
      </c>
      <c r="V1153" s="34" t="s">
        <v>4170</v>
      </c>
      <c r="W1153" s="34" t="s">
        <v>4170</v>
      </c>
      <c r="X1153" s="34" t="s">
        <v>4170</v>
      </c>
      <c r="Y1153" s="34" t="s">
        <v>4170</v>
      </c>
      <c r="Z1153" s="34" t="s">
        <v>4170</v>
      </c>
      <c r="AB1153" s="34" t="s">
        <v>3187</v>
      </c>
      <c r="AD1153" s="34" t="s">
        <v>3232</v>
      </c>
      <c r="AG1153" s="34" t="s">
        <v>3291</v>
      </c>
      <c r="AH1153" s="34" t="s">
        <v>1041</v>
      </c>
      <c r="AI1153" s="34" t="s">
        <v>1044</v>
      </c>
      <c r="AJ1153" s="34" t="s">
        <v>1044</v>
      </c>
      <c r="AQ1153" s="34" t="s">
        <v>3358</v>
      </c>
      <c r="AS1153" s="34" t="s">
        <v>3426</v>
      </c>
      <c r="AU1153" s="34" t="s">
        <v>3438</v>
      </c>
      <c r="AV1153" s="34" t="s">
        <v>3449</v>
      </c>
      <c r="AW1153" s="34" t="s">
        <v>3452</v>
      </c>
      <c r="AX1153" s="34" t="s">
        <v>3470</v>
      </c>
      <c r="AY1153" s="34" t="s">
        <v>3508</v>
      </c>
      <c r="BB1153" s="34" t="s">
        <v>3557</v>
      </c>
      <c r="BC1153" s="34" t="s">
        <v>4170</v>
      </c>
      <c r="BD1153" s="34" t="s">
        <v>4170</v>
      </c>
      <c r="BE1153" s="34" t="s">
        <v>4170</v>
      </c>
      <c r="BF1153" s="34" t="s">
        <v>4170</v>
      </c>
      <c r="BG1153" s="34" t="s">
        <v>4170</v>
      </c>
      <c r="BH1153" s="34" t="s">
        <v>4170</v>
      </c>
      <c r="BI1153" s="34" t="s">
        <v>4881</v>
      </c>
      <c r="BJ1153" s="34" t="s">
        <v>4170</v>
      </c>
      <c r="BR1153" s="34" t="s">
        <v>1044</v>
      </c>
      <c r="BS1153" s="34" t="s">
        <v>1041</v>
      </c>
      <c r="BT1153" s="34" t="s">
        <v>1041</v>
      </c>
      <c r="BW1153" s="34" t="s">
        <v>1041</v>
      </c>
      <c r="CQ1153" s="34" t="s">
        <v>3642</v>
      </c>
      <c r="CR1153" s="34" t="s">
        <v>3657</v>
      </c>
      <c r="CU1153" s="34" t="s">
        <v>8847</v>
      </c>
      <c r="CV1153" s="34" t="s">
        <v>7430</v>
      </c>
      <c r="CW1153" s="34" t="s">
        <v>4226</v>
      </c>
      <c r="CX1153" s="34" t="s">
        <v>4542</v>
      </c>
      <c r="CY1153" s="34" t="s">
        <v>5447</v>
      </c>
      <c r="CZ1153" s="34" t="s">
        <v>4556</v>
      </c>
      <c r="DA1153" s="34" t="s">
        <v>4556</v>
      </c>
      <c r="DC1153" s="34" t="s">
        <v>5096</v>
      </c>
      <c r="DF1153" s="34" t="s">
        <v>5992</v>
      </c>
    </row>
    <row r="1154" spans="1:110">
      <c r="A1154" s="34" t="s">
        <v>7429</v>
      </c>
      <c r="B1154" s="34" t="s">
        <v>4609</v>
      </c>
      <c r="C1154" s="34">
        <v>42</v>
      </c>
      <c r="D1154" s="34" t="s">
        <v>442</v>
      </c>
      <c r="E1154" s="34" t="s">
        <v>4170</v>
      </c>
      <c r="F1154" s="34" t="s">
        <v>4881</v>
      </c>
      <c r="G1154" s="34" t="s">
        <v>4170</v>
      </c>
      <c r="H1154" s="34" t="s">
        <v>4881</v>
      </c>
      <c r="I1154" s="34" t="s">
        <v>4170</v>
      </c>
      <c r="J1154" s="34" t="s">
        <v>4170</v>
      </c>
      <c r="K1154" s="34" t="s">
        <v>4170</v>
      </c>
      <c r="L1154" s="34" t="s">
        <v>4170</v>
      </c>
      <c r="M1154" s="34" t="s">
        <v>1041</v>
      </c>
      <c r="N1154" s="34" t="s">
        <v>3170</v>
      </c>
      <c r="O1154" s="34" t="s">
        <v>4170</v>
      </c>
      <c r="P1154" s="34" t="s">
        <v>4170</v>
      </c>
      <c r="Q1154" s="34" t="s">
        <v>4170</v>
      </c>
      <c r="R1154" s="34" t="s">
        <v>4170</v>
      </c>
      <c r="S1154" s="34" t="s">
        <v>4170</v>
      </c>
      <c r="T1154" s="34" t="s">
        <v>4881</v>
      </c>
      <c r="U1154" s="34" t="s">
        <v>4170</v>
      </c>
      <c r="V1154" s="34" t="s">
        <v>4170</v>
      </c>
      <c r="W1154" s="34" t="s">
        <v>4170</v>
      </c>
      <c r="X1154" s="34" t="s">
        <v>4170</v>
      </c>
      <c r="Y1154" s="34" t="s">
        <v>4170</v>
      </c>
      <c r="Z1154" s="34" t="s">
        <v>4170</v>
      </c>
      <c r="AB1154" s="34" t="s">
        <v>3217</v>
      </c>
      <c r="AD1154" s="34" t="s">
        <v>3232</v>
      </c>
      <c r="AG1154" s="34" t="s">
        <v>3315</v>
      </c>
      <c r="AH1154" s="34" t="s">
        <v>1044</v>
      </c>
      <c r="AI1154" s="34" t="s">
        <v>1044</v>
      </c>
      <c r="AJ1154" s="34" t="s">
        <v>1044</v>
      </c>
      <c r="AK1154" s="34" t="s">
        <v>1044</v>
      </c>
      <c r="AM1154" s="34" t="s">
        <v>1044</v>
      </c>
      <c r="AN1154" s="34" t="s">
        <v>3338</v>
      </c>
      <c r="AP1154" s="34" t="s">
        <v>1044</v>
      </c>
      <c r="AY1154" s="34" t="s">
        <v>3487</v>
      </c>
      <c r="BA1154" s="34" t="s">
        <v>1044</v>
      </c>
      <c r="BB1154" s="34" t="s">
        <v>3548</v>
      </c>
      <c r="BC1154" s="34" t="s">
        <v>4170</v>
      </c>
      <c r="BD1154" s="34" t="s">
        <v>4170</v>
      </c>
      <c r="BE1154" s="34" t="s">
        <v>4170</v>
      </c>
      <c r="BF1154" s="34" t="s">
        <v>4881</v>
      </c>
      <c r="BG1154" s="34" t="s">
        <v>4170</v>
      </c>
      <c r="BH1154" s="34" t="s">
        <v>4170</v>
      </c>
      <c r="BI1154" s="34" t="s">
        <v>4170</v>
      </c>
      <c r="BJ1154" s="34" t="s">
        <v>4170</v>
      </c>
      <c r="BN1154" s="34" t="s">
        <v>3561</v>
      </c>
      <c r="BQ1154" s="34" t="s">
        <v>3574</v>
      </c>
      <c r="BR1154" s="34" t="s">
        <v>1041</v>
      </c>
      <c r="BS1154" s="34" t="s">
        <v>1044</v>
      </c>
      <c r="CR1154" s="34" t="s">
        <v>3663</v>
      </c>
      <c r="CU1154" s="34" t="s">
        <v>8848</v>
      </c>
      <c r="CV1154" s="34" t="s">
        <v>7430</v>
      </c>
      <c r="CW1154" s="34" t="s">
        <v>4226</v>
      </c>
      <c r="CX1154" s="34" t="s">
        <v>4542</v>
      </c>
      <c r="CY1154" s="34" t="s">
        <v>5453</v>
      </c>
      <c r="DA1154" s="34" t="s">
        <v>4560</v>
      </c>
      <c r="DB1154" s="34" t="s">
        <v>1043</v>
      </c>
      <c r="DC1154" s="34" t="s">
        <v>5096</v>
      </c>
      <c r="DF1154" s="34" t="s">
        <v>5992</v>
      </c>
    </row>
    <row r="1155" spans="1:110">
      <c r="A1155" s="34" t="s">
        <v>7431</v>
      </c>
      <c r="B1155" s="34" t="s">
        <v>4881</v>
      </c>
      <c r="C1155" s="34">
        <v>31</v>
      </c>
      <c r="D1155" s="34" t="s">
        <v>440</v>
      </c>
      <c r="E1155" s="34" t="s">
        <v>4881</v>
      </c>
      <c r="F1155" s="34" t="s">
        <v>4170</v>
      </c>
      <c r="G1155" s="34" t="s">
        <v>4881</v>
      </c>
      <c r="H1155" s="34" t="s">
        <v>4170</v>
      </c>
      <c r="I1155" s="34" t="s">
        <v>4170</v>
      </c>
      <c r="J1155" s="34" t="s">
        <v>4170</v>
      </c>
      <c r="K1155" s="34" t="s">
        <v>4170</v>
      </c>
      <c r="L1155" s="34" t="s">
        <v>4881</v>
      </c>
      <c r="M1155" s="34" t="s">
        <v>1041</v>
      </c>
      <c r="N1155" s="34" t="s">
        <v>3155</v>
      </c>
      <c r="O1155" s="34" t="s">
        <v>4881</v>
      </c>
      <c r="P1155" s="34" t="s">
        <v>4170</v>
      </c>
      <c r="Q1155" s="34" t="s">
        <v>4170</v>
      </c>
      <c r="R1155" s="34" t="s">
        <v>4170</v>
      </c>
      <c r="S1155" s="34" t="s">
        <v>4170</v>
      </c>
      <c r="T1155" s="34" t="s">
        <v>4170</v>
      </c>
      <c r="U1155" s="34" t="s">
        <v>4170</v>
      </c>
      <c r="V1155" s="34" t="s">
        <v>4170</v>
      </c>
      <c r="W1155" s="34" t="s">
        <v>4170</v>
      </c>
      <c r="X1155" s="34" t="s">
        <v>4170</v>
      </c>
      <c r="Y1155" s="34" t="s">
        <v>4170</v>
      </c>
      <c r="Z1155" s="34" t="s">
        <v>4170</v>
      </c>
      <c r="AB1155" s="34" t="s">
        <v>3187</v>
      </c>
      <c r="AD1155" s="34" t="s">
        <v>3235</v>
      </c>
      <c r="AG1155" s="34" t="s">
        <v>3309</v>
      </c>
      <c r="AH1155" s="34" t="s">
        <v>1044</v>
      </c>
      <c r="AI1155" s="34" t="s">
        <v>1044</v>
      </c>
      <c r="AJ1155" s="34" t="s">
        <v>1044</v>
      </c>
      <c r="AK1155" s="34" t="s">
        <v>1044</v>
      </c>
      <c r="AM1155" s="34" t="s">
        <v>1044</v>
      </c>
      <c r="AN1155" s="34" t="s">
        <v>3335</v>
      </c>
      <c r="AP1155" s="34" t="s">
        <v>1044</v>
      </c>
      <c r="AY1155" s="34" t="s">
        <v>3487</v>
      </c>
      <c r="BA1155" s="34" t="s">
        <v>1044</v>
      </c>
      <c r="BB1155" s="34" t="s">
        <v>3557</v>
      </c>
      <c r="BC1155" s="34" t="s">
        <v>4170</v>
      </c>
      <c r="BD1155" s="34" t="s">
        <v>4170</v>
      </c>
      <c r="BE1155" s="34" t="s">
        <v>4170</v>
      </c>
      <c r="BF1155" s="34" t="s">
        <v>4170</v>
      </c>
      <c r="BG1155" s="34" t="s">
        <v>4170</v>
      </c>
      <c r="BH1155" s="34" t="s">
        <v>4170</v>
      </c>
      <c r="BI1155" s="34" t="s">
        <v>4881</v>
      </c>
      <c r="BJ1155" s="34" t="s">
        <v>4170</v>
      </c>
      <c r="BR1155" s="34" t="s">
        <v>1044</v>
      </c>
      <c r="BS1155" s="34" t="s">
        <v>1044</v>
      </c>
      <c r="CR1155" s="34" t="s">
        <v>3657</v>
      </c>
      <c r="CU1155" s="34" t="s">
        <v>8849</v>
      </c>
      <c r="CV1155" s="34" t="s">
        <v>7433</v>
      </c>
      <c r="CW1155" s="34" t="s">
        <v>4226</v>
      </c>
      <c r="CX1155" s="34" t="s">
        <v>4539</v>
      </c>
      <c r="CY1155" s="34" t="s">
        <v>5446</v>
      </c>
      <c r="CZ1155" s="34" t="s">
        <v>4560</v>
      </c>
      <c r="DA1155" s="34" t="s">
        <v>4560</v>
      </c>
      <c r="DC1155" s="34" t="s">
        <v>5096</v>
      </c>
      <c r="DF1155" s="34" t="s">
        <v>5993</v>
      </c>
    </row>
    <row r="1156" spans="1:110">
      <c r="A1156" s="34" t="s">
        <v>7431</v>
      </c>
      <c r="B1156" s="34" t="s">
        <v>4609</v>
      </c>
      <c r="C1156" s="34">
        <v>4</v>
      </c>
      <c r="D1156" s="34" t="s">
        <v>440</v>
      </c>
      <c r="E1156" s="34" t="s">
        <v>4881</v>
      </c>
      <c r="F1156" s="34" t="s">
        <v>4170</v>
      </c>
      <c r="G1156" s="34" t="s">
        <v>4170</v>
      </c>
      <c r="H1156" s="34" t="s">
        <v>4170</v>
      </c>
      <c r="I1156" s="34" t="s">
        <v>4881</v>
      </c>
      <c r="J1156" s="34" t="s">
        <v>4170</v>
      </c>
      <c r="K1156" s="34" t="s">
        <v>4170</v>
      </c>
      <c r="L1156" s="34" t="s">
        <v>4170</v>
      </c>
      <c r="N1156" s="34" t="s">
        <v>3170</v>
      </c>
      <c r="O1156" s="34" t="s">
        <v>4170</v>
      </c>
      <c r="P1156" s="34" t="s">
        <v>4170</v>
      </c>
      <c r="Q1156" s="34" t="s">
        <v>4170</v>
      </c>
      <c r="R1156" s="34" t="s">
        <v>4170</v>
      </c>
      <c r="S1156" s="34" t="s">
        <v>4170</v>
      </c>
      <c r="T1156" s="34" t="s">
        <v>4881</v>
      </c>
      <c r="U1156" s="34" t="s">
        <v>4170</v>
      </c>
      <c r="V1156" s="34" t="s">
        <v>4170</v>
      </c>
      <c r="W1156" s="34" t="s">
        <v>4170</v>
      </c>
      <c r="X1156" s="34" t="s">
        <v>4170</v>
      </c>
      <c r="Y1156" s="34" t="s">
        <v>4170</v>
      </c>
      <c r="Z1156" s="34" t="s">
        <v>4170</v>
      </c>
      <c r="AB1156" s="34" t="s">
        <v>3217</v>
      </c>
      <c r="AE1156" s="34" t="s">
        <v>3256</v>
      </c>
      <c r="BR1156" s="34" t="s">
        <v>1044</v>
      </c>
      <c r="BS1156" s="34" t="s">
        <v>1044</v>
      </c>
      <c r="CR1156" s="34" t="s">
        <v>3663</v>
      </c>
      <c r="CU1156" s="34" t="s">
        <v>8850</v>
      </c>
      <c r="CV1156" s="34" t="s">
        <v>7433</v>
      </c>
      <c r="CW1156" s="34" t="s">
        <v>4226</v>
      </c>
      <c r="CX1156" s="34" t="s">
        <v>4608</v>
      </c>
      <c r="CY1156" s="34" t="s">
        <v>5444</v>
      </c>
      <c r="DE1156" s="34" t="s">
        <v>4649</v>
      </c>
      <c r="DF1156" s="34" t="s">
        <v>5993</v>
      </c>
    </row>
    <row r="1157" spans="1:110">
      <c r="A1157" s="34" t="s">
        <v>7431</v>
      </c>
      <c r="B1157" s="34" t="s">
        <v>4848</v>
      </c>
      <c r="C1157" s="34">
        <v>37</v>
      </c>
      <c r="D1157" s="34" t="s">
        <v>442</v>
      </c>
      <c r="E1157" s="34" t="s">
        <v>4170</v>
      </c>
      <c r="F1157" s="34" t="s">
        <v>4881</v>
      </c>
      <c r="G1157" s="34" t="s">
        <v>4170</v>
      </c>
      <c r="H1157" s="34" t="s">
        <v>4881</v>
      </c>
      <c r="I1157" s="34" t="s">
        <v>4170</v>
      </c>
      <c r="J1157" s="34" t="s">
        <v>4170</v>
      </c>
      <c r="K1157" s="34" t="s">
        <v>4170</v>
      </c>
      <c r="L1157" s="34" t="s">
        <v>4170</v>
      </c>
      <c r="M1157" s="34" t="s">
        <v>1041</v>
      </c>
      <c r="N1157" s="34" t="s">
        <v>3170</v>
      </c>
      <c r="O1157" s="34" t="s">
        <v>4170</v>
      </c>
      <c r="P1157" s="34" t="s">
        <v>4170</v>
      </c>
      <c r="Q1157" s="34" t="s">
        <v>4170</v>
      </c>
      <c r="R1157" s="34" t="s">
        <v>4170</v>
      </c>
      <c r="S1157" s="34" t="s">
        <v>4170</v>
      </c>
      <c r="T1157" s="34" t="s">
        <v>4881</v>
      </c>
      <c r="U1157" s="34" t="s">
        <v>4170</v>
      </c>
      <c r="V1157" s="34" t="s">
        <v>4170</v>
      </c>
      <c r="W1157" s="34" t="s">
        <v>4170</v>
      </c>
      <c r="X1157" s="34" t="s">
        <v>4170</v>
      </c>
      <c r="Y1157" s="34" t="s">
        <v>4170</v>
      </c>
      <c r="Z1157" s="34" t="s">
        <v>4170</v>
      </c>
      <c r="AB1157" s="34" t="s">
        <v>3217</v>
      </c>
      <c r="AD1157" s="34" t="s">
        <v>3235</v>
      </c>
      <c r="AG1157" s="34" t="s">
        <v>3315</v>
      </c>
      <c r="AH1157" s="34" t="s">
        <v>1044</v>
      </c>
      <c r="AI1157" s="34" t="s">
        <v>1044</v>
      </c>
      <c r="AJ1157" s="34" t="s">
        <v>1044</v>
      </c>
      <c r="AK1157" s="34" t="s">
        <v>1044</v>
      </c>
      <c r="AM1157" s="34" t="s">
        <v>1044</v>
      </c>
      <c r="AN1157" s="34" t="s">
        <v>3338</v>
      </c>
      <c r="AP1157" s="34" t="s">
        <v>1044</v>
      </c>
      <c r="AY1157" s="34" t="s">
        <v>3487</v>
      </c>
      <c r="BA1157" s="34" t="s">
        <v>1044</v>
      </c>
      <c r="BB1157" s="34" t="s">
        <v>3545</v>
      </c>
      <c r="BC1157" s="34" t="s">
        <v>4170</v>
      </c>
      <c r="BD1157" s="34" t="s">
        <v>4170</v>
      </c>
      <c r="BE1157" s="34" t="s">
        <v>4881</v>
      </c>
      <c r="BF1157" s="34" t="s">
        <v>4170</v>
      </c>
      <c r="BG1157" s="34" t="s">
        <v>4170</v>
      </c>
      <c r="BH1157" s="34" t="s">
        <v>4170</v>
      </c>
      <c r="BI1157" s="34" t="s">
        <v>4170</v>
      </c>
      <c r="BJ1157" s="34" t="s">
        <v>4170</v>
      </c>
      <c r="BM1157" s="34" t="s">
        <v>3564</v>
      </c>
      <c r="BQ1157" s="34" t="s">
        <v>3571</v>
      </c>
      <c r="BR1157" s="34" t="s">
        <v>1041</v>
      </c>
      <c r="BS1157" s="34" t="s">
        <v>1044</v>
      </c>
      <c r="CR1157" s="34" t="s">
        <v>3663</v>
      </c>
      <c r="CU1157" s="34" t="s">
        <v>8851</v>
      </c>
      <c r="CV1157" s="34" t="s">
        <v>7433</v>
      </c>
      <c r="CW1157" s="34" t="s">
        <v>4226</v>
      </c>
      <c r="CX1157" s="34" t="s">
        <v>4542</v>
      </c>
      <c r="CY1157" s="34" t="s">
        <v>5453</v>
      </c>
      <c r="DA1157" s="34" t="s">
        <v>4560</v>
      </c>
      <c r="DB1157" s="34" t="s">
        <v>1043</v>
      </c>
      <c r="DC1157" s="34" t="s">
        <v>5094</v>
      </c>
      <c r="DF1157" s="34" t="s">
        <v>5993</v>
      </c>
    </row>
    <row r="1158" spans="1:110">
      <c r="A1158" s="34" t="s">
        <v>7431</v>
      </c>
      <c r="B1158" s="34" t="s">
        <v>4626</v>
      </c>
      <c r="C1158" s="34">
        <v>69</v>
      </c>
      <c r="D1158" s="34" t="s">
        <v>442</v>
      </c>
      <c r="E1158" s="34" t="s">
        <v>4170</v>
      </c>
      <c r="F1158" s="34" t="s">
        <v>4881</v>
      </c>
      <c r="G1158" s="34" t="s">
        <v>4170</v>
      </c>
      <c r="H1158" s="34" t="s">
        <v>4881</v>
      </c>
      <c r="I1158" s="34" t="s">
        <v>4170</v>
      </c>
      <c r="J1158" s="34" t="s">
        <v>4170</v>
      </c>
      <c r="K1158" s="34" t="s">
        <v>4170</v>
      </c>
      <c r="L1158" s="34" t="s">
        <v>4170</v>
      </c>
      <c r="M1158" s="34" t="s">
        <v>1041</v>
      </c>
      <c r="N1158" s="34" t="s">
        <v>3170</v>
      </c>
      <c r="O1158" s="34" t="s">
        <v>4170</v>
      </c>
      <c r="P1158" s="34" t="s">
        <v>4170</v>
      </c>
      <c r="Q1158" s="34" t="s">
        <v>4170</v>
      </c>
      <c r="R1158" s="34" t="s">
        <v>4170</v>
      </c>
      <c r="S1158" s="34" t="s">
        <v>4170</v>
      </c>
      <c r="T1158" s="34" t="s">
        <v>4881</v>
      </c>
      <c r="U1158" s="34" t="s">
        <v>4170</v>
      </c>
      <c r="V1158" s="34" t="s">
        <v>4170</v>
      </c>
      <c r="W1158" s="34" t="s">
        <v>4170</v>
      </c>
      <c r="X1158" s="34" t="s">
        <v>4170</v>
      </c>
      <c r="Y1158" s="34" t="s">
        <v>4170</v>
      </c>
      <c r="Z1158" s="34" t="s">
        <v>4170</v>
      </c>
      <c r="AB1158" s="34" t="s">
        <v>3217</v>
      </c>
      <c r="AD1158" s="34" t="s">
        <v>3232</v>
      </c>
      <c r="AG1158" s="34" t="s">
        <v>3315</v>
      </c>
      <c r="AH1158" s="34" t="s">
        <v>1044</v>
      </c>
      <c r="AI1158" s="34" t="s">
        <v>1044</v>
      </c>
      <c r="AJ1158" s="34" t="s">
        <v>1044</v>
      </c>
      <c r="AK1158" s="34" t="s">
        <v>1044</v>
      </c>
      <c r="AM1158" s="34" t="s">
        <v>1044</v>
      </c>
      <c r="AN1158" s="34" t="s">
        <v>3338</v>
      </c>
      <c r="AP1158" s="34" t="s">
        <v>1044</v>
      </c>
      <c r="AY1158" s="34" t="s">
        <v>3487</v>
      </c>
      <c r="BA1158" s="34" t="s">
        <v>1044</v>
      </c>
      <c r="BB1158" s="34" t="s">
        <v>7796</v>
      </c>
      <c r="BC1158" s="34" t="s">
        <v>4881</v>
      </c>
      <c r="BD1158" s="34" t="s">
        <v>4170</v>
      </c>
      <c r="BE1158" s="34" t="s">
        <v>4881</v>
      </c>
      <c r="BF1158" s="34" t="s">
        <v>4170</v>
      </c>
      <c r="BG1158" s="34" t="s">
        <v>4170</v>
      </c>
      <c r="BH1158" s="34" t="s">
        <v>4170</v>
      </c>
      <c r="BI1158" s="34" t="s">
        <v>4170</v>
      </c>
      <c r="BJ1158" s="34" t="s">
        <v>4170</v>
      </c>
      <c r="BK1158" s="34" t="s">
        <v>3561</v>
      </c>
      <c r="BM1158" s="34" t="s">
        <v>3567</v>
      </c>
      <c r="BQ1158" s="34" t="s">
        <v>1044</v>
      </c>
      <c r="BR1158" s="34" t="s">
        <v>1041</v>
      </c>
      <c r="BS1158" s="34" t="s">
        <v>1044</v>
      </c>
      <c r="CR1158" s="34" t="s">
        <v>3663</v>
      </c>
      <c r="CU1158" s="34" t="s">
        <v>8852</v>
      </c>
      <c r="CV1158" s="34" t="s">
        <v>7433</v>
      </c>
      <c r="CW1158" s="34" t="s">
        <v>4226</v>
      </c>
      <c r="CX1158" s="34" t="s">
        <v>4546</v>
      </c>
      <c r="CY1158" s="34" t="s">
        <v>5455</v>
      </c>
      <c r="DA1158" s="34" t="s">
        <v>4560</v>
      </c>
      <c r="DB1158" s="34" t="s">
        <v>1046</v>
      </c>
      <c r="DC1158" s="34" t="s">
        <v>5094</v>
      </c>
      <c r="DF1158" s="34" t="s">
        <v>5993</v>
      </c>
    </row>
    <row r="1159" spans="1:110">
      <c r="A1159" s="34" t="s">
        <v>7434</v>
      </c>
      <c r="B1159" s="34" t="s">
        <v>4881</v>
      </c>
      <c r="C1159" s="34">
        <v>70</v>
      </c>
      <c r="D1159" s="34" t="s">
        <v>440</v>
      </c>
      <c r="E1159" s="34" t="s">
        <v>4881</v>
      </c>
      <c r="F1159" s="34" t="s">
        <v>4170</v>
      </c>
      <c r="G1159" s="34" t="s">
        <v>4881</v>
      </c>
      <c r="H1159" s="34" t="s">
        <v>4170</v>
      </c>
      <c r="I1159" s="34" t="s">
        <v>4170</v>
      </c>
      <c r="J1159" s="34" t="s">
        <v>4170</v>
      </c>
      <c r="K1159" s="34" t="s">
        <v>4170</v>
      </c>
      <c r="L1159" s="34" t="s">
        <v>4170</v>
      </c>
      <c r="M1159" s="34" t="s">
        <v>1041</v>
      </c>
      <c r="N1159" s="34" t="s">
        <v>3155</v>
      </c>
      <c r="O1159" s="34" t="s">
        <v>4881</v>
      </c>
      <c r="P1159" s="34" t="s">
        <v>4170</v>
      </c>
      <c r="Q1159" s="34" t="s">
        <v>4170</v>
      </c>
      <c r="R1159" s="34" t="s">
        <v>4170</v>
      </c>
      <c r="S1159" s="34" t="s">
        <v>4170</v>
      </c>
      <c r="T1159" s="34" t="s">
        <v>4170</v>
      </c>
      <c r="U1159" s="34" t="s">
        <v>4170</v>
      </c>
      <c r="V1159" s="34" t="s">
        <v>4170</v>
      </c>
      <c r="W1159" s="34" t="s">
        <v>4170</v>
      </c>
      <c r="X1159" s="34" t="s">
        <v>4170</v>
      </c>
      <c r="Y1159" s="34" t="s">
        <v>4170</v>
      </c>
      <c r="Z1159" s="34" t="s">
        <v>4170</v>
      </c>
      <c r="AB1159" s="34" t="s">
        <v>3187</v>
      </c>
      <c r="AD1159" s="34" t="s">
        <v>3238</v>
      </c>
      <c r="AG1159" s="34" t="s">
        <v>3312</v>
      </c>
      <c r="AH1159" s="34" t="s">
        <v>1044</v>
      </c>
      <c r="AI1159" s="34" t="s">
        <v>1044</v>
      </c>
      <c r="AJ1159" s="34" t="s">
        <v>1044</v>
      </c>
      <c r="AK1159" s="34" t="s">
        <v>1044</v>
      </c>
      <c r="AM1159" s="34" t="s">
        <v>1044</v>
      </c>
      <c r="AN1159" s="34" t="s">
        <v>3312</v>
      </c>
      <c r="AP1159" s="34" t="s">
        <v>1044</v>
      </c>
      <c r="AY1159" s="34" t="s">
        <v>3487</v>
      </c>
      <c r="BA1159" s="34" t="s">
        <v>1044</v>
      </c>
      <c r="BB1159" s="34" t="s">
        <v>3545</v>
      </c>
      <c r="BC1159" s="34" t="s">
        <v>4170</v>
      </c>
      <c r="BD1159" s="34" t="s">
        <v>4170</v>
      </c>
      <c r="BE1159" s="34" t="s">
        <v>4881</v>
      </c>
      <c r="BF1159" s="34" t="s">
        <v>4170</v>
      </c>
      <c r="BG1159" s="34" t="s">
        <v>4170</v>
      </c>
      <c r="BH1159" s="34" t="s">
        <v>4170</v>
      </c>
      <c r="BI1159" s="34" t="s">
        <v>4170</v>
      </c>
      <c r="BJ1159" s="34" t="s">
        <v>4170</v>
      </c>
      <c r="BM1159" s="34" t="s">
        <v>3561</v>
      </c>
      <c r="BQ1159" s="34" t="s">
        <v>1044</v>
      </c>
      <c r="BR1159" s="34" t="s">
        <v>1041</v>
      </c>
      <c r="BS1159" s="34" t="s">
        <v>1041</v>
      </c>
      <c r="BT1159" s="34" t="s">
        <v>1041</v>
      </c>
      <c r="BW1159" s="34" t="s">
        <v>1041</v>
      </c>
      <c r="CQ1159" s="34" t="s">
        <v>3651</v>
      </c>
      <c r="CR1159" s="34" t="s">
        <v>3657</v>
      </c>
      <c r="CU1159" s="34" t="s">
        <v>8853</v>
      </c>
      <c r="CV1159" s="34" t="s">
        <v>7435</v>
      </c>
      <c r="CW1159" s="34" t="s">
        <v>4226</v>
      </c>
      <c r="CX1159" s="34" t="s">
        <v>4546</v>
      </c>
      <c r="CY1159" s="34" t="s">
        <v>5449</v>
      </c>
      <c r="CZ1159" s="34" t="s">
        <v>4560</v>
      </c>
      <c r="DA1159" s="34" t="s">
        <v>4560</v>
      </c>
      <c r="DB1159" s="34" t="s">
        <v>1046</v>
      </c>
      <c r="DC1159" s="34" t="s">
        <v>5096</v>
      </c>
      <c r="DF1159" s="34" t="s">
        <v>5992</v>
      </c>
    </row>
    <row r="1160" spans="1:110">
      <c r="A1160" s="34" t="s">
        <v>7434</v>
      </c>
      <c r="B1160" s="34" t="s">
        <v>4609</v>
      </c>
      <c r="C1160" s="34">
        <v>71</v>
      </c>
      <c r="D1160" s="34" t="s">
        <v>442</v>
      </c>
      <c r="E1160" s="34" t="s">
        <v>4170</v>
      </c>
      <c r="F1160" s="34" t="s">
        <v>4881</v>
      </c>
      <c r="G1160" s="34" t="s">
        <v>4170</v>
      </c>
      <c r="H1160" s="34" t="s">
        <v>4881</v>
      </c>
      <c r="I1160" s="34" t="s">
        <v>4170</v>
      </c>
      <c r="J1160" s="34" t="s">
        <v>4170</v>
      </c>
      <c r="K1160" s="34" t="s">
        <v>4170</v>
      </c>
      <c r="L1160" s="34" t="s">
        <v>4170</v>
      </c>
      <c r="M1160" s="34" t="s">
        <v>1041</v>
      </c>
      <c r="N1160" s="34" t="s">
        <v>3155</v>
      </c>
      <c r="O1160" s="34" t="s">
        <v>4881</v>
      </c>
      <c r="P1160" s="34" t="s">
        <v>4170</v>
      </c>
      <c r="Q1160" s="34" t="s">
        <v>4170</v>
      </c>
      <c r="R1160" s="34" t="s">
        <v>4170</v>
      </c>
      <c r="S1160" s="34" t="s">
        <v>4170</v>
      </c>
      <c r="T1160" s="34" t="s">
        <v>4170</v>
      </c>
      <c r="U1160" s="34" t="s">
        <v>4170</v>
      </c>
      <c r="V1160" s="34" t="s">
        <v>4170</v>
      </c>
      <c r="W1160" s="34" t="s">
        <v>4170</v>
      </c>
      <c r="X1160" s="34" t="s">
        <v>4170</v>
      </c>
      <c r="Y1160" s="34" t="s">
        <v>4170</v>
      </c>
      <c r="Z1160" s="34" t="s">
        <v>4170</v>
      </c>
      <c r="AB1160" s="34" t="s">
        <v>3187</v>
      </c>
      <c r="AD1160" s="34" t="s">
        <v>3238</v>
      </c>
      <c r="AG1160" s="34" t="s">
        <v>3312</v>
      </c>
      <c r="AH1160" s="34" t="s">
        <v>1044</v>
      </c>
      <c r="AI1160" s="34" t="s">
        <v>1044</v>
      </c>
      <c r="AJ1160" s="34" t="s">
        <v>1044</v>
      </c>
      <c r="AK1160" s="34" t="s">
        <v>1044</v>
      </c>
      <c r="AM1160" s="34" t="s">
        <v>1044</v>
      </c>
      <c r="AN1160" s="34" t="s">
        <v>3312</v>
      </c>
      <c r="AP1160" s="34" t="s">
        <v>1044</v>
      </c>
      <c r="AY1160" s="34" t="s">
        <v>3487</v>
      </c>
      <c r="BA1160" s="34" t="s">
        <v>1044</v>
      </c>
      <c r="BB1160" s="34" t="s">
        <v>3539</v>
      </c>
      <c r="BC1160" s="34" t="s">
        <v>4881</v>
      </c>
      <c r="BD1160" s="34" t="s">
        <v>4170</v>
      </c>
      <c r="BE1160" s="34" t="s">
        <v>4170</v>
      </c>
      <c r="BF1160" s="34" t="s">
        <v>4170</v>
      </c>
      <c r="BG1160" s="34" t="s">
        <v>4170</v>
      </c>
      <c r="BH1160" s="34" t="s">
        <v>4170</v>
      </c>
      <c r="BI1160" s="34" t="s">
        <v>4170</v>
      </c>
      <c r="BJ1160" s="34" t="s">
        <v>4170</v>
      </c>
      <c r="BK1160" s="34" t="s">
        <v>3564</v>
      </c>
      <c r="BQ1160" s="34" t="s">
        <v>3577</v>
      </c>
      <c r="BR1160" s="34" t="s">
        <v>1041</v>
      </c>
      <c r="BS1160" s="34" t="s">
        <v>1041</v>
      </c>
      <c r="BT1160" s="34" t="s">
        <v>1041</v>
      </c>
      <c r="BW1160" s="34" t="s">
        <v>1041</v>
      </c>
      <c r="CQ1160" s="34" t="s">
        <v>3651</v>
      </c>
      <c r="CR1160" s="34" t="s">
        <v>3657</v>
      </c>
      <c r="CU1160" s="34" t="s">
        <v>8854</v>
      </c>
      <c r="CV1160" s="34" t="s">
        <v>7435</v>
      </c>
      <c r="CW1160" s="34" t="s">
        <v>4226</v>
      </c>
      <c r="CX1160" s="34" t="s">
        <v>4546</v>
      </c>
      <c r="CY1160" s="34" t="s">
        <v>5455</v>
      </c>
      <c r="DA1160" s="34" t="s">
        <v>4560</v>
      </c>
      <c r="DB1160" s="34" t="s">
        <v>1043</v>
      </c>
      <c r="DC1160" s="34" t="s">
        <v>5094</v>
      </c>
      <c r="DF1160" s="34" t="s">
        <v>5992</v>
      </c>
    </row>
    <row r="1161" spans="1:110">
      <c r="A1161" s="34" t="s">
        <v>7436</v>
      </c>
      <c r="B1161" s="34" t="s">
        <v>4881</v>
      </c>
      <c r="C1161" s="34">
        <v>61</v>
      </c>
      <c r="D1161" s="34" t="s">
        <v>442</v>
      </c>
      <c r="E1161" s="34" t="s">
        <v>4170</v>
      </c>
      <c r="F1161" s="34" t="s">
        <v>4881</v>
      </c>
      <c r="G1161" s="34" t="s">
        <v>4170</v>
      </c>
      <c r="H1161" s="34" t="s">
        <v>4881</v>
      </c>
      <c r="I1161" s="34" t="s">
        <v>4170</v>
      </c>
      <c r="J1161" s="34" t="s">
        <v>4170</v>
      </c>
      <c r="K1161" s="34" t="s">
        <v>4170</v>
      </c>
      <c r="L1161" s="34" t="s">
        <v>4170</v>
      </c>
      <c r="M1161" s="34" t="s">
        <v>1041</v>
      </c>
      <c r="N1161" s="34" t="s">
        <v>3155</v>
      </c>
      <c r="O1161" s="34" t="s">
        <v>4881</v>
      </c>
      <c r="P1161" s="34" t="s">
        <v>4170</v>
      </c>
      <c r="Q1161" s="34" t="s">
        <v>4170</v>
      </c>
      <c r="R1161" s="34" t="s">
        <v>4170</v>
      </c>
      <c r="S1161" s="34" t="s">
        <v>4170</v>
      </c>
      <c r="T1161" s="34" t="s">
        <v>4170</v>
      </c>
      <c r="U1161" s="34" t="s">
        <v>4170</v>
      </c>
      <c r="V1161" s="34" t="s">
        <v>4170</v>
      </c>
      <c r="W1161" s="34" t="s">
        <v>4170</v>
      </c>
      <c r="X1161" s="34" t="s">
        <v>4170</v>
      </c>
      <c r="Y1161" s="34" t="s">
        <v>4170</v>
      </c>
      <c r="Z1161" s="34" t="s">
        <v>4170</v>
      </c>
      <c r="AB1161" s="34" t="s">
        <v>3187</v>
      </c>
      <c r="AD1161" s="34" t="s">
        <v>3238</v>
      </c>
      <c r="AG1161" s="34" t="s">
        <v>3291</v>
      </c>
      <c r="AH1161" s="34" t="s">
        <v>1041</v>
      </c>
      <c r="AI1161" s="34" t="s">
        <v>1044</v>
      </c>
      <c r="AJ1161" s="34" t="s">
        <v>1044</v>
      </c>
      <c r="AQ1161" s="34" t="s">
        <v>3369</v>
      </c>
      <c r="AS1161" s="34" t="s">
        <v>3420</v>
      </c>
      <c r="AU1161" s="34" t="s">
        <v>3441</v>
      </c>
      <c r="AV1161" s="34" t="s">
        <v>154</v>
      </c>
      <c r="AW1161" s="34" t="s">
        <v>3452</v>
      </c>
      <c r="AX1161" s="34" t="s">
        <v>3476</v>
      </c>
      <c r="AY1161" s="34" t="s">
        <v>3253</v>
      </c>
      <c r="BB1161" s="34" t="s">
        <v>3557</v>
      </c>
      <c r="BC1161" s="34" t="s">
        <v>4170</v>
      </c>
      <c r="BD1161" s="34" t="s">
        <v>4170</v>
      </c>
      <c r="BE1161" s="34" t="s">
        <v>4170</v>
      </c>
      <c r="BF1161" s="34" t="s">
        <v>4170</v>
      </c>
      <c r="BG1161" s="34" t="s">
        <v>4170</v>
      </c>
      <c r="BH1161" s="34" t="s">
        <v>4170</v>
      </c>
      <c r="BI1161" s="34" t="s">
        <v>4881</v>
      </c>
      <c r="BJ1161" s="34" t="s">
        <v>4170</v>
      </c>
      <c r="BR1161" s="34" t="s">
        <v>1041</v>
      </c>
      <c r="BS1161" s="34" t="s">
        <v>1044</v>
      </c>
      <c r="CR1161" s="34" t="s">
        <v>3657</v>
      </c>
      <c r="CU1161" s="34" t="s">
        <v>8855</v>
      </c>
      <c r="CV1161" s="34" t="s">
        <v>7437</v>
      </c>
      <c r="CW1161" s="34" t="s">
        <v>4226</v>
      </c>
      <c r="CX1161" s="34" t="s">
        <v>4546</v>
      </c>
      <c r="CY1161" s="34" t="s">
        <v>5455</v>
      </c>
      <c r="CZ1161" s="34" t="s">
        <v>4556</v>
      </c>
      <c r="DA1161" s="34" t="s">
        <v>4556</v>
      </c>
      <c r="DC1161" s="34" t="s">
        <v>5096</v>
      </c>
      <c r="DF1161" s="34" t="s">
        <v>5992</v>
      </c>
    </row>
    <row r="1162" spans="1:110">
      <c r="A1162" s="34" t="s">
        <v>7438</v>
      </c>
      <c r="B1162" s="34" t="s">
        <v>4881</v>
      </c>
      <c r="C1162" s="34">
        <v>40</v>
      </c>
      <c r="D1162" s="34" t="s">
        <v>442</v>
      </c>
      <c r="E1162" s="34" t="s">
        <v>4170</v>
      </c>
      <c r="F1162" s="34" t="s">
        <v>4881</v>
      </c>
      <c r="G1162" s="34" t="s">
        <v>4170</v>
      </c>
      <c r="H1162" s="34" t="s">
        <v>4881</v>
      </c>
      <c r="I1162" s="34" t="s">
        <v>4170</v>
      </c>
      <c r="J1162" s="34" t="s">
        <v>4170</v>
      </c>
      <c r="K1162" s="34" t="s">
        <v>4170</v>
      </c>
      <c r="L1162" s="34" t="s">
        <v>4170</v>
      </c>
      <c r="M1162" s="34" t="s">
        <v>1041</v>
      </c>
      <c r="N1162" s="34" t="s">
        <v>3155</v>
      </c>
      <c r="O1162" s="34" t="s">
        <v>4881</v>
      </c>
      <c r="P1162" s="34" t="s">
        <v>4170</v>
      </c>
      <c r="Q1162" s="34" t="s">
        <v>4170</v>
      </c>
      <c r="R1162" s="34" t="s">
        <v>4170</v>
      </c>
      <c r="S1162" s="34" t="s">
        <v>4170</v>
      </c>
      <c r="T1162" s="34" t="s">
        <v>4170</v>
      </c>
      <c r="U1162" s="34" t="s">
        <v>4170</v>
      </c>
      <c r="V1162" s="34" t="s">
        <v>4170</v>
      </c>
      <c r="W1162" s="34" t="s">
        <v>4170</v>
      </c>
      <c r="X1162" s="34" t="s">
        <v>4170</v>
      </c>
      <c r="Y1162" s="34" t="s">
        <v>4170</v>
      </c>
      <c r="Z1162" s="34" t="s">
        <v>4170</v>
      </c>
      <c r="AB1162" s="34" t="s">
        <v>3187</v>
      </c>
      <c r="AD1162" s="34" t="s">
        <v>3241</v>
      </c>
      <c r="AG1162" s="34" t="s">
        <v>3291</v>
      </c>
      <c r="AH1162" s="34" t="s">
        <v>1041</v>
      </c>
      <c r="AI1162" s="34" t="s">
        <v>1044</v>
      </c>
      <c r="AJ1162" s="34" t="s">
        <v>1044</v>
      </c>
      <c r="AQ1162" s="34" t="s">
        <v>3402</v>
      </c>
      <c r="AS1162" s="34" t="s">
        <v>3426</v>
      </c>
      <c r="AU1162" s="34" t="s">
        <v>3444</v>
      </c>
      <c r="AV1162" s="34" t="s">
        <v>154</v>
      </c>
      <c r="AW1162" s="34" t="s">
        <v>3452</v>
      </c>
      <c r="AX1162" s="34" t="s">
        <v>3476</v>
      </c>
      <c r="AY1162" s="34" t="s">
        <v>3493</v>
      </c>
      <c r="BB1162" s="34" t="s">
        <v>3557</v>
      </c>
      <c r="BC1162" s="34" t="s">
        <v>4170</v>
      </c>
      <c r="BD1162" s="34" t="s">
        <v>4170</v>
      </c>
      <c r="BE1162" s="34" t="s">
        <v>4170</v>
      </c>
      <c r="BF1162" s="34" t="s">
        <v>4170</v>
      </c>
      <c r="BG1162" s="34" t="s">
        <v>4170</v>
      </c>
      <c r="BH1162" s="34" t="s">
        <v>4170</v>
      </c>
      <c r="BI1162" s="34" t="s">
        <v>4881</v>
      </c>
      <c r="BJ1162" s="34" t="s">
        <v>4170</v>
      </c>
      <c r="BR1162" s="34" t="s">
        <v>1044</v>
      </c>
      <c r="BS1162" s="34" t="s">
        <v>1041</v>
      </c>
      <c r="BT1162" s="34" t="s">
        <v>1041</v>
      </c>
      <c r="BW1162" s="34" t="s">
        <v>1041</v>
      </c>
      <c r="CQ1162" s="34" t="s">
        <v>3642</v>
      </c>
      <c r="CR1162" s="34" t="s">
        <v>3657</v>
      </c>
      <c r="CU1162" s="34" t="s">
        <v>8856</v>
      </c>
      <c r="CV1162" s="34" t="s">
        <v>7439</v>
      </c>
      <c r="CW1162" s="34" t="s">
        <v>4226</v>
      </c>
      <c r="CX1162" s="34" t="s">
        <v>4542</v>
      </c>
      <c r="CY1162" s="34" t="s">
        <v>5453</v>
      </c>
      <c r="CZ1162" s="34" t="s">
        <v>4556</v>
      </c>
      <c r="DA1162" s="34" t="s">
        <v>4556</v>
      </c>
      <c r="DC1162" s="34" t="s">
        <v>5096</v>
      </c>
      <c r="DF1162" s="34" t="s">
        <v>5992</v>
      </c>
    </row>
    <row r="1163" spans="1:110">
      <c r="A1163" s="34" t="s">
        <v>7438</v>
      </c>
      <c r="B1163" s="34" t="s">
        <v>4609</v>
      </c>
      <c r="C1163" s="34">
        <v>9</v>
      </c>
      <c r="D1163" s="34" t="s">
        <v>442</v>
      </c>
      <c r="E1163" s="34" t="s">
        <v>4170</v>
      </c>
      <c r="F1163" s="34" t="s">
        <v>4881</v>
      </c>
      <c r="G1163" s="34" t="s">
        <v>4170</v>
      </c>
      <c r="H1163" s="34" t="s">
        <v>4170</v>
      </c>
      <c r="I1163" s="34" t="s">
        <v>4170</v>
      </c>
      <c r="J1163" s="34" t="s">
        <v>4881</v>
      </c>
      <c r="K1163" s="34" t="s">
        <v>4170</v>
      </c>
      <c r="L1163" s="34" t="s">
        <v>4170</v>
      </c>
      <c r="N1163" s="34" t="s">
        <v>3155</v>
      </c>
      <c r="O1163" s="34" t="s">
        <v>4881</v>
      </c>
      <c r="P1163" s="34" t="s">
        <v>4170</v>
      </c>
      <c r="Q1163" s="34" t="s">
        <v>4170</v>
      </c>
      <c r="R1163" s="34" t="s">
        <v>4170</v>
      </c>
      <c r="S1163" s="34" t="s">
        <v>4170</v>
      </c>
      <c r="T1163" s="34" t="s">
        <v>4170</v>
      </c>
      <c r="U1163" s="34" t="s">
        <v>4170</v>
      </c>
      <c r="V1163" s="34" t="s">
        <v>4170</v>
      </c>
      <c r="W1163" s="34" t="s">
        <v>4170</v>
      </c>
      <c r="X1163" s="34" t="s">
        <v>4170</v>
      </c>
      <c r="Y1163" s="34" t="s">
        <v>4170</v>
      </c>
      <c r="Z1163" s="34" t="s">
        <v>4170</v>
      </c>
      <c r="AB1163" s="34" t="s">
        <v>3187</v>
      </c>
      <c r="AE1163" s="34" t="s">
        <v>3259</v>
      </c>
      <c r="BB1163" s="34" t="s">
        <v>3557</v>
      </c>
      <c r="BC1163" s="34" t="s">
        <v>4170</v>
      </c>
      <c r="BD1163" s="34" t="s">
        <v>4170</v>
      </c>
      <c r="BE1163" s="34" t="s">
        <v>4170</v>
      </c>
      <c r="BF1163" s="34" t="s">
        <v>4170</v>
      </c>
      <c r="BG1163" s="34" t="s">
        <v>4170</v>
      </c>
      <c r="BH1163" s="34" t="s">
        <v>4170</v>
      </c>
      <c r="BI1163" s="34" t="s">
        <v>4881</v>
      </c>
      <c r="BJ1163" s="34" t="s">
        <v>4170</v>
      </c>
      <c r="BR1163" s="34" t="s">
        <v>1044</v>
      </c>
      <c r="BS1163" s="34" t="s">
        <v>1044</v>
      </c>
      <c r="CR1163" s="34" t="s">
        <v>3657</v>
      </c>
      <c r="CU1163" s="34" t="s">
        <v>8857</v>
      </c>
      <c r="CV1163" s="34" t="s">
        <v>7439</v>
      </c>
      <c r="CW1163" s="34" t="s">
        <v>4226</v>
      </c>
      <c r="CX1163" s="34" t="s">
        <v>4619</v>
      </c>
      <c r="CY1163" s="34" t="s">
        <v>5454</v>
      </c>
      <c r="DC1163" s="34" t="s">
        <v>5096</v>
      </c>
      <c r="DE1163" s="34" t="s">
        <v>4649</v>
      </c>
      <c r="DF1163" s="34" t="s">
        <v>5992</v>
      </c>
    </row>
    <row r="1164" spans="1:110">
      <c r="A1164" s="34" t="s">
        <v>7438</v>
      </c>
      <c r="B1164" s="34" t="s">
        <v>4848</v>
      </c>
      <c r="C1164" s="34">
        <v>11</v>
      </c>
      <c r="D1164" s="34" t="s">
        <v>440</v>
      </c>
      <c r="E1164" s="34" t="s">
        <v>4881</v>
      </c>
      <c r="F1164" s="34" t="s">
        <v>4170</v>
      </c>
      <c r="G1164" s="34" t="s">
        <v>4170</v>
      </c>
      <c r="H1164" s="34" t="s">
        <v>4170</v>
      </c>
      <c r="I1164" s="34" t="s">
        <v>4881</v>
      </c>
      <c r="J1164" s="34" t="s">
        <v>4170</v>
      </c>
      <c r="K1164" s="34" t="s">
        <v>4170</v>
      </c>
      <c r="L1164" s="34" t="s">
        <v>4881</v>
      </c>
      <c r="N1164" s="34" t="s">
        <v>3155</v>
      </c>
      <c r="O1164" s="34" t="s">
        <v>4881</v>
      </c>
      <c r="P1164" s="34" t="s">
        <v>4170</v>
      </c>
      <c r="Q1164" s="34" t="s">
        <v>4170</v>
      </c>
      <c r="R1164" s="34" t="s">
        <v>4170</v>
      </c>
      <c r="S1164" s="34" t="s">
        <v>4170</v>
      </c>
      <c r="T1164" s="34" t="s">
        <v>4170</v>
      </c>
      <c r="U1164" s="34" t="s">
        <v>4170</v>
      </c>
      <c r="V1164" s="34" t="s">
        <v>4170</v>
      </c>
      <c r="W1164" s="34" t="s">
        <v>4170</v>
      </c>
      <c r="X1164" s="34" t="s">
        <v>4170</v>
      </c>
      <c r="Y1164" s="34" t="s">
        <v>4170</v>
      </c>
      <c r="Z1164" s="34" t="s">
        <v>4170</v>
      </c>
      <c r="AB1164" s="34" t="s">
        <v>3187</v>
      </c>
      <c r="AE1164" s="34" t="s">
        <v>3262</v>
      </c>
      <c r="BB1164" s="34" t="s">
        <v>3557</v>
      </c>
      <c r="BC1164" s="34" t="s">
        <v>4170</v>
      </c>
      <c r="BD1164" s="34" t="s">
        <v>4170</v>
      </c>
      <c r="BE1164" s="34" t="s">
        <v>4170</v>
      </c>
      <c r="BF1164" s="34" t="s">
        <v>4170</v>
      </c>
      <c r="BG1164" s="34" t="s">
        <v>4170</v>
      </c>
      <c r="BH1164" s="34" t="s">
        <v>4170</v>
      </c>
      <c r="BI1164" s="34" t="s">
        <v>4881</v>
      </c>
      <c r="BJ1164" s="34" t="s">
        <v>4170</v>
      </c>
      <c r="BR1164" s="34" t="s">
        <v>1044</v>
      </c>
      <c r="BS1164" s="34" t="s">
        <v>1044</v>
      </c>
      <c r="CR1164" s="34" t="s">
        <v>3657</v>
      </c>
      <c r="CU1164" s="34" t="s">
        <v>8858</v>
      </c>
      <c r="CV1164" s="34" t="s">
        <v>7439</v>
      </c>
      <c r="CW1164" s="34" t="s">
        <v>4226</v>
      </c>
      <c r="CX1164" s="34" t="s">
        <v>4619</v>
      </c>
      <c r="CY1164" s="34" t="s">
        <v>5448</v>
      </c>
      <c r="DC1164" s="34" t="s">
        <v>5096</v>
      </c>
      <c r="DE1164" s="34" t="s">
        <v>4649</v>
      </c>
      <c r="DF1164" s="34" t="s">
        <v>5992</v>
      </c>
    </row>
    <row r="1165" spans="1:110">
      <c r="A1165" s="34" t="s">
        <v>7438</v>
      </c>
      <c r="B1165" s="34" t="s">
        <v>4626</v>
      </c>
      <c r="C1165" s="34">
        <v>13</v>
      </c>
      <c r="D1165" s="34" t="s">
        <v>440</v>
      </c>
      <c r="E1165" s="34" t="s">
        <v>4881</v>
      </c>
      <c r="F1165" s="34" t="s">
        <v>4170</v>
      </c>
      <c r="G1165" s="34" t="s">
        <v>4170</v>
      </c>
      <c r="H1165" s="34" t="s">
        <v>4170</v>
      </c>
      <c r="I1165" s="34" t="s">
        <v>4881</v>
      </c>
      <c r="J1165" s="34" t="s">
        <v>4170</v>
      </c>
      <c r="K1165" s="34" t="s">
        <v>4170</v>
      </c>
      <c r="L1165" s="34" t="s">
        <v>4881</v>
      </c>
      <c r="N1165" s="34" t="s">
        <v>3155</v>
      </c>
      <c r="O1165" s="34" t="s">
        <v>4881</v>
      </c>
      <c r="P1165" s="34" t="s">
        <v>4170</v>
      </c>
      <c r="Q1165" s="34" t="s">
        <v>4170</v>
      </c>
      <c r="R1165" s="34" t="s">
        <v>4170</v>
      </c>
      <c r="S1165" s="34" t="s">
        <v>4170</v>
      </c>
      <c r="T1165" s="34" t="s">
        <v>4170</v>
      </c>
      <c r="U1165" s="34" t="s">
        <v>4170</v>
      </c>
      <c r="V1165" s="34" t="s">
        <v>4170</v>
      </c>
      <c r="W1165" s="34" t="s">
        <v>4170</v>
      </c>
      <c r="X1165" s="34" t="s">
        <v>4170</v>
      </c>
      <c r="Y1165" s="34" t="s">
        <v>4170</v>
      </c>
      <c r="Z1165" s="34" t="s">
        <v>4170</v>
      </c>
      <c r="AB1165" s="34" t="s">
        <v>3187</v>
      </c>
      <c r="AE1165" s="34" t="s">
        <v>3262</v>
      </c>
      <c r="BB1165" s="34" t="s">
        <v>3557</v>
      </c>
      <c r="BC1165" s="34" t="s">
        <v>4170</v>
      </c>
      <c r="BD1165" s="34" t="s">
        <v>4170</v>
      </c>
      <c r="BE1165" s="34" t="s">
        <v>4170</v>
      </c>
      <c r="BF1165" s="34" t="s">
        <v>4170</v>
      </c>
      <c r="BG1165" s="34" t="s">
        <v>4170</v>
      </c>
      <c r="BH1165" s="34" t="s">
        <v>4170</v>
      </c>
      <c r="BI1165" s="34" t="s">
        <v>4881</v>
      </c>
      <c r="BJ1165" s="34" t="s">
        <v>4170</v>
      </c>
      <c r="BR1165" s="34" t="s">
        <v>1044</v>
      </c>
      <c r="BS1165" s="34" t="s">
        <v>1044</v>
      </c>
      <c r="CR1165" s="34" t="s">
        <v>3657</v>
      </c>
      <c r="CU1165" s="34" t="s">
        <v>8859</v>
      </c>
      <c r="CV1165" s="34" t="s">
        <v>7439</v>
      </c>
      <c r="CW1165" s="34" t="s">
        <v>4226</v>
      </c>
      <c r="CX1165" s="34" t="s">
        <v>4611</v>
      </c>
      <c r="CY1165" s="34" t="s">
        <v>5445</v>
      </c>
      <c r="DC1165" s="34" t="s">
        <v>5096</v>
      </c>
      <c r="DE1165" s="34" t="s">
        <v>4649</v>
      </c>
      <c r="DF1165" s="34" t="s">
        <v>5992</v>
      </c>
    </row>
    <row r="1166" spans="1:110">
      <c r="A1166" s="34" t="s">
        <v>7438</v>
      </c>
      <c r="B1166" s="34" t="s">
        <v>4628</v>
      </c>
      <c r="C1166" s="34">
        <v>31</v>
      </c>
      <c r="D1166" s="34" t="s">
        <v>440</v>
      </c>
      <c r="E1166" s="34" t="s">
        <v>4881</v>
      </c>
      <c r="F1166" s="34" t="s">
        <v>4170</v>
      </c>
      <c r="G1166" s="34" t="s">
        <v>4881</v>
      </c>
      <c r="H1166" s="34" t="s">
        <v>4170</v>
      </c>
      <c r="I1166" s="34" t="s">
        <v>4170</v>
      </c>
      <c r="J1166" s="34" t="s">
        <v>4170</v>
      </c>
      <c r="K1166" s="34" t="s">
        <v>4170</v>
      </c>
      <c r="L1166" s="34" t="s">
        <v>4881</v>
      </c>
      <c r="M1166" s="34" t="s">
        <v>1041</v>
      </c>
      <c r="N1166" s="34" t="s">
        <v>3155</v>
      </c>
      <c r="O1166" s="34" t="s">
        <v>4881</v>
      </c>
      <c r="P1166" s="34" t="s">
        <v>4170</v>
      </c>
      <c r="Q1166" s="34" t="s">
        <v>4170</v>
      </c>
      <c r="R1166" s="34" t="s">
        <v>4170</v>
      </c>
      <c r="S1166" s="34" t="s">
        <v>4170</v>
      </c>
      <c r="T1166" s="34" t="s">
        <v>4170</v>
      </c>
      <c r="U1166" s="34" t="s">
        <v>4170</v>
      </c>
      <c r="V1166" s="34" t="s">
        <v>4170</v>
      </c>
      <c r="W1166" s="34" t="s">
        <v>4170</v>
      </c>
      <c r="X1166" s="34" t="s">
        <v>4170</v>
      </c>
      <c r="Y1166" s="34" t="s">
        <v>4170</v>
      </c>
      <c r="Z1166" s="34" t="s">
        <v>4170</v>
      </c>
      <c r="AB1166" s="34" t="s">
        <v>3187</v>
      </c>
      <c r="AD1166" s="34" t="s">
        <v>3232</v>
      </c>
      <c r="AG1166" s="34" t="s">
        <v>3291</v>
      </c>
      <c r="AH1166" s="34" t="s">
        <v>1041</v>
      </c>
      <c r="AI1166" s="34" t="s">
        <v>1044</v>
      </c>
      <c r="AJ1166" s="34" t="s">
        <v>1044</v>
      </c>
      <c r="AQ1166" s="34" t="s">
        <v>3384</v>
      </c>
      <c r="AS1166" s="34" t="s">
        <v>3426</v>
      </c>
      <c r="AU1166" s="34" t="s">
        <v>3441</v>
      </c>
      <c r="AV1166" s="34" t="s">
        <v>3449</v>
      </c>
      <c r="AW1166" s="34" t="s">
        <v>3452</v>
      </c>
      <c r="AX1166" s="34" t="s">
        <v>3473</v>
      </c>
      <c r="AY1166" s="34" t="s">
        <v>3253</v>
      </c>
      <c r="BB1166" s="34" t="s">
        <v>3557</v>
      </c>
      <c r="BC1166" s="34" t="s">
        <v>4170</v>
      </c>
      <c r="BD1166" s="34" t="s">
        <v>4170</v>
      </c>
      <c r="BE1166" s="34" t="s">
        <v>4170</v>
      </c>
      <c r="BF1166" s="34" t="s">
        <v>4170</v>
      </c>
      <c r="BG1166" s="34" t="s">
        <v>4170</v>
      </c>
      <c r="BH1166" s="34" t="s">
        <v>4170</v>
      </c>
      <c r="BI1166" s="34" t="s">
        <v>4881</v>
      </c>
      <c r="BJ1166" s="34" t="s">
        <v>4170</v>
      </c>
      <c r="BR1166" s="34" t="s">
        <v>1044</v>
      </c>
      <c r="BS1166" s="34" t="s">
        <v>1044</v>
      </c>
      <c r="CR1166" s="34" t="s">
        <v>3657</v>
      </c>
      <c r="CU1166" s="34" t="s">
        <v>8860</v>
      </c>
      <c r="CV1166" s="34" t="s">
        <v>7439</v>
      </c>
      <c r="CW1166" s="34" t="s">
        <v>4226</v>
      </c>
      <c r="CX1166" s="34" t="s">
        <v>4539</v>
      </c>
      <c r="CY1166" s="34" t="s">
        <v>5446</v>
      </c>
      <c r="DA1166" s="34" t="s">
        <v>4556</v>
      </c>
      <c r="DC1166" s="34" t="s">
        <v>5096</v>
      </c>
      <c r="DF1166" s="34" t="s">
        <v>5992</v>
      </c>
    </row>
    <row r="1167" spans="1:110">
      <c r="A1167" s="34" t="s">
        <v>7440</v>
      </c>
      <c r="B1167" s="34" t="s">
        <v>4881</v>
      </c>
      <c r="C1167" s="34">
        <v>29</v>
      </c>
      <c r="D1167" s="34" t="s">
        <v>440</v>
      </c>
      <c r="E1167" s="34" t="s">
        <v>4881</v>
      </c>
      <c r="F1167" s="34" t="s">
        <v>4170</v>
      </c>
      <c r="G1167" s="34" t="s">
        <v>4881</v>
      </c>
      <c r="H1167" s="34" t="s">
        <v>4170</v>
      </c>
      <c r="I1167" s="34" t="s">
        <v>4170</v>
      </c>
      <c r="J1167" s="34" t="s">
        <v>4170</v>
      </c>
      <c r="K1167" s="34" t="s">
        <v>4170</v>
      </c>
      <c r="L1167" s="34" t="s">
        <v>4881</v>
      </c>
      <c r="M1167" s="34" t="s">
        <v>1041</v>
      </c>
      <c r="N1167" s="34" t="s">
        <v>3155</v>
      </c>
      <c r="O1167" s="34" t="s">
        <v>4881</v>
      </c>
      <c r="P1167" s="34" t="s">
        <v>4170</v>
      </c>
      <c r="Q1167" s="34" t="s">
        <v>4170</v>
      </c>
      <c r="R1167" s="34" t="s">
        <v>4170</v>
      </c>
      <c r="S1167" s="34" t="s">
        <v>4170</v>
      </c>
      <c r="T1167" s="34" t="s">
        <v>4170</v>
      </c>
      <c r="U1167" s="34" t="s">
        <v>4170</v>
      </c>
      <c r="V1167" s="34" t="s">
        <v>4170</v>
      </c>
      <c r="W1167" s="34" t="s">
        <v>4170</v>
      </c>
      <c r="X1167" s="34" t="s">
        <v>4170</v>
      </c>
      <c r="Y1167" s="34" t="s">
        <v>4170</v>
      </c>
      <c r="Z1167" s="34" t="s">
        <v>4170</v>
      </c>
      <c r="AB1167" s="34" t="s">
        <v>3187</v>
      </c>
      <c r="AD1167" s="34" t="s">
        <v>3247</v>
      </c>
      <c r="AE1167" s="34" t="s">
        <v>3253</v>
      </c>
      <c r="AG1167" s="34" t="s">
        <v>3291</v>
      </c>
      <c r="AH1167" s="34" t="s">
        <v>1041</v>
      </c>
      <c r="AI1167" s="34" t="s">
        <v>1044</v>
      </c>
      <c r="AJ1167" s="34" t="s">
        <v>1044</v>
      </c>
      <c r="AQ1167" s="34" t="s">
        <v>3384</v>
      </c>
      <c r="AS1167" s="34" t="s">
        <v>3409</v>
      </c>
      <c r="AU1167" s="34" t="s">
        <v>3444</v>
      </c>
      <c r="AV1167" s="34" t="s">
        <v>3449</v>
      </c>
      <c r="AW1167" s="34" t="s">
        <v>3464</v>
      </c>
      <c r="AX1167" s="34" t="s">
        <v>3476</v>
      </c>
      <c r="AY1167" s="34" t="s">
        <v>3487</v>
      </c>
      <c r="BB1167" s="34" t="s">
        <v>3557</v>
      </c>
      <c r="BC1167" s="34" t="s">
        <v>4170</v>
      </c>
      <c r="BD1167" s="34" t="s">
        <v>4170</v>
      </c>
      <c r="BE1167" s="34" t="s">
        <v>4170</v>
      </c>
      <c r="BF1167" s="34" t="s">
        <v>4170</v>
      </c>
      <c r="BG1167" s="34" t="s">
        <v>4170</v>
      </c>
      <c r="BH1167" s="34" t="s">
        <v>4170</v>
      </c>
      <c r="BI1167" s="34" t="s">
        <v>4881</v>
      </c>
      <c r="BJ1167" s="34" t="s">
        <v>4170</v>
      </c>
      <c r="BR1167" s="34" t="s">
        <v>1044</v>
      </c>
      <c r="BS1167" s="34" t="s">
        <v>1044</v>
      </c>
      <c r="CR1167" s="34" t="s">
        <v>3657</v>
      </c>
      <c r="CU1167" s="34" t="s">
        <v>8861</v>
      </c>
      <c r="CV1167" s="34" t="s">
        <v>7441</v>
      </c>
      <c r="CW1167" s="34" t="s">
        <v>4226</v>
      </c>
      <c r="CX1167" s="34" t="s">
        <v>4539</v>
      </c>
      <c r="CY1167" s="34" t="s">
        <v>5446</v>
      </c>
      <c r="CZ1167" s="34" t="s">
        <v>4556</v>
      </c>
      <c r="DA1167" s="34" t="s">
        <v>4556</v>
      </c>
      <c r="DC1167" s="34" t="s">
        <v>5096</v>
      </c>
      <c r="DD1167" s="34" t="s">
        <v>6185</v>
      </c>
      <c r="DF1167" s="34" t="s">
        <v>5992</v>
      </c>
    </row>
    <row r="1168" spans="1:110">
      <c r="A1168" s="34" t="s">
        <v>7440</v>
      </c>
      <c r="B1168" s="34" t="s">
        <v>4609</v>
      </c>
      <c r="C1168" s="34">
        <v>4</v>
      </c>
      <c r="D1168" s="34" t="s">
        <v>440</v>
      </c>
      <c r="E1168" s="34" t="s">
        <v>4881</v>
      </c>
      <c r="F1168" s="34" t="s">
        <v>4170</v>
      </c>
      <c r="G1168" s="34" t="s">
        <v>4170</v>
      </c>
      <c r="H1168" s="34" t="s">
        <v>4170</v>
      </c>
      <c r="I1168" s="34" t="s">
        <v>4881</v>
      </c>
      <c r="J1168" s="34" t="s">
        <v>4170</v>
      </c>
      <c r="K1168" s="34" t="s">
        <v>4170</v>
      </c>
      <c r="L1168" s="34" t="s">
        <v>4170</v>
      </c>
      <c r="N1168" s="34" t="s">
        <v>3155</v>
      </c>
      <c r="O1168" s="34" t="s">
        <v>4881</v>
      </c>
      <c r="P1168" s="34" t="s">
        <v>4170</v>
      </c>
      <c r="Q1168" s="34" t="s">
        <v>4170</v>
      </c>
      <c r="R1168" s="34" t="s">
        <v>4170</v>
      </c>
      <c r="S1168" s="34" t="s">
        <v>4170</v>
      </c>
      <c r="T1168" s="34" t="s">
        <v>4170</v>
      </c>
      <c r="U1168" s="34" t="s">
        <v>4170</v>
      </c>
      <c r="V1168" s="34" t="s">
        <v>4170</v>
      </c>
      <c r="W1168" s="34" t="s">
        <v>4170</v>
      </c>
      <c r="X1168" s="34" t="s">
        <v>4170</v>
      </c>
      <c r="Y1168" s="34" t="s">
        <v>4170</v>
      </c>
      <c r="Z1168" s="34" t="s">
        <v>4170</v>
      </c>
      <c r="AB1168" s="34" t="s">
        <v>3187</v>
      </c>
      <c r="AE1168" s="34" t="s">
        <v>3253</v>
      </c>
      <c r="BR1168" s="34" t="s">
        <v>1044</v>
      </c>
      <c r="BS1168" s="34" t="s">
        <v>1044</v>
      </c>
      <c r="CR1168" s="34" t="s">
        <v>3657</v>
      </c>
      <c r="CU1168" s="34" t="s">
        <v>8862</v>
      </c>
      <c r="CV1168" s="34" t="s">
        <v>7441</v>
      </c>
      <c r="CW1168" s="34" t="s">
        <v>4226</v>
      </c>
      <c r="CX1168" s="34" t="s">
        <v>4608</v>
      </c>
      <c r="CY1168" s="34" t="s">
        <v>5444</v>
      </c>
      <c r="DE1168" s="34" t="s">
        <v>4650</v>
      </c>
      <c r="DF1168" s="34" t="s">
        <v>5992</v>
      </c>
    </row>
    <row r="1169" spans="1:110">
      <c r="A1169" s="34" t="s">
        <v>7440</v>
      </c>
      <c r="B1169" s="34" t="s">
        <v>4848</v>
      </c>
      <c r="C1169" s="34">
        <v>33</v>
      </c>
      <c r="D1169" s="34" t="s">
        <v>442</v>
      </c>
      <c r="E1169" s="34" t="s">
        <v>4170</v>
      </c>
      <c r="F1169" s="34" t="s">
        <v>4881</v>
      </c>
      <c r="G1169" s="34" t="s">
        <v>4170</v>
      </c>
      <c r="H1169" s="34" t="s">
        <v>4881</v>
      </c>
      <c r="I1169" s="34" t="s">
        <v>4170</v>
      </c>
      <c r="J1169" s="34" t="s">
        <v>4170</v>
      </c>
      <c r="K1169" s="34" t="s">
        <v>4170</v>
      </c>
      <c r="L1169" s="34" t="s">
        <v>4170</v>
      </c>
      <c r="M1169" s="34" t="s">
        <v>1041</v>
      </c>
      <c r="N1169" s="34" t="s">
        <v>3155</v>
      </c>
      <c r="O1169" s="34" t="s">
        <v>4881</v>
      </c>
      <c r="P1169" s="34" t="s">
        <v>4170</v>
      </c>
      <c r="Q1169" s="34" t="s">
        <v>4170</v>
      </c>
      <c r="R1169" s="34" t="s">
        <v>4170</v>
      </c>
      <c r="S1169" s="34" t="s">
        <v>4170</v>
      </c>
      <c r="T1169" s="34" t="s">
        <v>4170</v>
      </c>
      <c r="U1169" s="34" t="s">
        <v>4170</v>
      </c>
      <c r="V1169" s="34" t="s">
        <v>4170</v>
      </c>
      <c r="W1169" s="34" t="s">
        <v>4170</v>
      </c>
      <c r="X1169" s="34" t="s">
        <v>4170</v>
      </c>
      <c r="Y1169" s="34" t="s">
        <v>4170</v>
      </c>
      <c r="Z1169" s="34" t="s">
        <v>4170</v>
      </c>
      <c r="AB1169" s="34" t="s">
        <v>3187</v>
      </c>
      <c r="AD1169" s="34" t="s">
        <v>3247</v>
      </c>
      <c r="AG1169" s="34" t="s">
        <v>3291</v>
      </c>
      <c r="AH1169" s="34" t="s">
        <v>1041</v>
      </c>
      <c r="AI1169" s="34" t="s">
        <v>1044</v>
      </c>
      <c r="AJ1169" s="34" t="s">
        <v>1044</v>
      </c>
      <c r="AQ1169" s="34" t="s">
        <v>3375</v>
      </c>
      <c r="AS1169" s="34" t="s">
        <v>3423</v>
      </c>
      <c r="AU1169" s="34" t="s">
        <v>3432</v>
      </c>
      <c r="AV1169" s="34" t="s">
        <v>154</v>
      </c>
      <c r="AW1169" s="34" t="s">
        <v>3467</v>
      </c>
      <c r="AX1169" s="34" t="s">
        <v>3476</v>
      </c>
      <c r="AY1169" s="34" t="s">
        <v>3487</v>
      </c>
      <c r="BB1169" s="34" t="s">
        <v>3557</v>
      </c>
      <c r="BC1169" s="34" t="s">
        <v>4170</v>
      </c>
      <c r="BD1169" s="34" t="s">
        <v>4170</v>
      </c>
      <c r="BE1169" s="34" t="s">
        <v>4170</v>
      </c>
      <c r="BF1169" s="34" t="s">
        <v>4170</v>
      </c>
      <c r="BG1169" s="34" t="s">
        <v>4170</v>
      </c>
      <c r="BH1169" s="34" t="s">
        <v>4170</v>
      </c>
      <c r="BI1169" s="34" t="s">
        <v>4881</v>
      </c>
      <c r="BJ1169" s="34" t="s">
        <v>4170</v>
      </c>
      <c r="BR1169" s="34" t="s">
        <v>1044</v>
      </c>
      <c r="BS1169" s="34" t="s">
        <v>1044</v>
      </c>
      <c r="CR1169" s="34" t="s">
        <v>3657</v>
      </c>
      <c r="CU1169" s="34" t="s">
        <v>8863</v>
      </c>
      <c r="CV1169" s="34" t="s">
        <v>7441</v>
      </c>
      <c r="CW1169" s="34" t="s">
        <v>4226</v>
      </c>
      <c r="CX1169" s="34" t="s">
        <v>4539</v>
      </c>
      <c r="CY1169" s="34" t="s">
        <v>5452</v>
      </c>
      <c r="DA1169" s="34" t="s">
        <v>4556</v>
      </c>
      <c r="DC1169" s="34" t="s">
        <v>5096</v>
      </c>
      <c r="DF1169" s="34" t="s">
        <v>5992</v>
      </c>
    </row>
    <row r="1170" spans="1:110">
      <c r="A1170" s="34" t="s">
        <v>7442</v>
      </c>
      <c r="B1170" s="34" t="s">
        <v>4881</v>
      </c>
      <c r="C1170" s="34">
        <v>34</v>
      </c>
      <c r="D1170" s="34" t="s">
        <v>440</v>
      </c>
      <c r="E1170" s="34" t="s">
        <v>4881</v>
      </c>
      <c r="F1170" s="34" t="s">
        <v>4170</v>
      </c>
      <c r="G1170" s="34" t="s">
        <v>4881</v>
      </c>
      <c r="H1170" s="34" t="s">
        <v>4170</v>
      </c>
      <c r="I1170" s="34" t="s">
        <v>4170</v>
      </c>
      <c r="J1170" s="34" t="s">
        <v>4170</v>
      </c>
      <c r="K1170" s="34" t="s">
        <v>4170</v>
      </c>
      <c r="L1170" s="34" t="s">
        <v>4881</v>
      </c>
      <c r="M1170" s="34" t="s">
        <v>1041</v>
      </c>
      <c r="N1170" s="34" t="s">
        <v>3155</v>
      </c>
      <c r="O1170" s="34" t="s">
        <v>4881</v>
      </c>
      <c r="P1170" s="34" t="s">
        <v>4170</v>
      </c>
      <c r="Q1170" s="34" t="s">
        <v>4170</v>
      </c>
      <c r="R1170" s="34" t="s">
        <v>4170</v>
      </c>
      <c r="S1170" s="34" t="s">
        <v>4170</v>
      </c>
      <c r="T1170" s="34" t="s">
        <v>4170</v>
      </c>
      <c r="U1170" s="34" t="s">
        <v>4170</v>
      </c>
      <c r="V1170" s="34" t="s">
        <v>4170</v>
      </c>
      <c r="W1170" s="34" t="s">
        <v>4170</v>
      </c>
      <c r="X1170" s="34" t="s">
        <v>4170</v>
      </c>
      <c r="Y1170" s="34" t="s">
        <v>4170</v>
      </c>
      <c r="Z1170" s="34" t="s">
        <v>4170</v>
      </c>
      <c r="AB1170" s="34" t="s">
        <v>3187</v>
      </c>
      <c r="AD1170" s="34" t="s">
        <v>3238</v>
      </c>
      <c r="AG1170" s="34" t="s">
        <v>3291</v>
      </c>
      <c r="AH1170" s="34" t="s">
        <v>1041</v>
      </c>
      <c r="AI1170" s="34" t="s">
        <v>1044</v>
      </c>
      <c r="AJ1170" s="34" t="s">
        <v>1044</v>
      </c>
      <c r="AQ1170" s="34" t="s">
        <v>3372</v>
      </c>
      <c r="AS1170" s="34" t="s">
        <v>3409</v>
      </c>
      <c r="AU1170" s="34" t="s">
        <v>3444</v>
      </c>
      <c r="AV1170" s="34" t="s">
        <v>3449</v>
      </c>
      <c r="AW1170" s="34" t="s">
        <v>3452</v>
      </c>
      <c r="AX1170" s="34" t="s">
        <v>3476</v>
      </c>
      <c r="AY1170" s="34" t="s">
        <v>3253</v>
      </c>
      <c r="BB1170" s="34" t="s">
        <v>3557</v>
      </c>
      <c r="BC1170" s="34" t="s">
        <v>4170</v>
      </c>
      <c r="BD1170" s="34" t="s">
        <v>4170</v>
      </c>
      <c r="BE1170" s="34" t="s">
        <v>4170</v>
      </c>
      <c r="BF1170" s="34" t="s">
        <v>4170</v>
      </c>
      <c r="BG1170" s="34" t="s">
        <v>4170</v>
      </c>
      <c r="BH1170" s="34" t="s">
        <v>4170</v>
      </c>
      <c r="BI1170" s="34" t="s">
        <v>4881</v>
      </c>
      <c r="BJ1170" s="34" t="s">
        <v>4170</v>
      </c>
      <c r="BR1170" s="34" t="s">
        <v>1044</v>
      </c>
      <c r="BS1170" s="34" t="s">
        <v>1044</v>
      </c>
      <c r="CR1170" s="34" t="s">
        <v>3657</v>
      </c>
      <c r="CU1170" s="34" t="s">
        <v>8864</v>
      </c>
      <c r="CV1170" s="34" t="s">
        <v>7444</v>
      </c>
      <c r="CW1170" s="34" t="s">
        <v>4226</v>
      </c>
      <c r="CX1170" s="34" t="s">
        <v>4539</v>
      </c>
      <c r="CY1170" s="34" t="s">
        <v>5446</v>
      </c>
      <c r="CZ1170" s="34" t="s">
        <v>4556</v>
      </c>
      <c r="DA1170" s="34" t="s">
        <v>4556</v>
      </c>
      <c r="DC1170" s="34" t="s">
        <v>5096</v>
      </c>
      <c r="DF1170" s="34" t="s">
        <v>5992</v>
      </c>
    </row>
    <row r="1171" spans="1:110">
      <c r="A1171" s="34" t="s">
        <v>7442</v>
      </c>
      <c r="B1171" s="34" t="s">
        <v>4609</v>
      </c>
      <c r="C1171" s="34">
        <v>2</v>
      </c>
      <c r="D1171" s="34" t="s">
        <v>440</v>
      </c>
      <c r="E1171" s="34" t="s">
        <v>4881</v>
      </c>
      <c r="F1171" s="34" t="s">
        <v>4170</v>
      </c>
      <c r="G1171" s="34" t="s">
        <v>4170</v>
      </c>
      <c r="H1171" s="34" t="s">
        <v>4170</v>
      </c>
      <c r="I1171" s="34" t="s">
        <v>4881</v>
      </c>
      <c r="J1171" s="34" t="s">
        <v>4170</v>
      </c>
      <c r="K1171" s="34" t="s">
        <v>4170</v>
      </c>
      <c r="L1171" s="34" t="s">
        <v>4170</v>
      </c>
      <c r="N1171" s="34" t="s">
        <v>3155</v>
      </c>
      <c r="O1171" s="34" t="s">
        <v>4881</v>
      </c>
      <c r="P1171" s="34" t="s">
        <v>4170</v>
      </c>
      <c r="Q1171" s="34" t="s">
        <v>4170</v>
      </c>
      <c r="R1171" s="34" t="s">
        <v>4170</v>
      </c>
      <c r="S1171" s="34" t="s">
        <v>4170</v>
      </c>
      <c r="T1171" s="34" t="s">
        <v>4170</v>
      </c>
      <c r="U1171" s="34" t="s">
        <v>4170</v>
      </c>
      <c r="V1171" s="34" t="s">
        <v>4170</v>
      </c>
      <c r="W1171" s="34" t="s">
        <v>4170</v>
      </c>
      <c r="X1171" s="34" t="s">
        <v>4170</v>
      </c>
      <c r="Y1171" s="34" t="s">
        <v>4170</v>
      </c>
      <c r="Z1171" s="34" t="s">
        <v>4170</v>
      </c>
      <c r="AB1171" s="34" t="s">
        <v>3187</v>
      </c>
      <c r="BR1171" s="34" t="s">
        <v>1044</v>
      </c>
      <c r="BS1171" s="34" t="s">
        <v>1044</v>
      </c>
      <c r="CR1171" s="34" t="s">
        <v>3657</v>
      </c>
      <c r="CU1171" s="34" t="s">
        <v>8865</v>
      </c>
      <c r="CV1171" s="34" t="s">
        <v>7444</v>
      </c>
      <c r="CW1171" s="34" t="s">
        <v>4226</v>
      </c>
      <c r="CX1171" s="34" t="s">
        <v>4608</v>
      </c>
      <c r="CY1171" s="34" t="s">
        <v>5444</v>
      </c>
      <c r="DF1171" s="34" t="s">
        <v>5992</v>
      </c>
    </row>
    <row r="1172" spans="1:110">
      <c r="A1172" s="34" t="s">
        <v>7442</v>
      </c>
      <c r="B1172" s="34" t="s">
        <v>4848</v>
      </c>
      <c r="C1172" s="34">
        <v>9</v>
      </c>
      <c r="D1172" s="34" t="s">
        <v>440</v>
      </c>
      <c r="E1172" s="34" t="s">
        <v>4881</v>
      </c>
      <c r="F1172" s="34" t="s">
        <v>4170</v>
      </c>
      <c r="G1172" s="34" t="s">
        <v>4170</v>
      </c>
      <c r="H1172" s="34" t="s">
        <v>4170</v>
      </c>
      <c r="I1172" s="34" t="s">
        <v>4881</v>
      </c>
      <c r="J1172" s="34" t="s">
        <v>4170</v>
      </c>
      <c r="K1172" s="34" t="s">
        <v>4170</v>
      </c>
      <c r="L1172" s="34" t="s">
        <v>4170</v>
      </c>
      <c r="N1172" s="34" t="s">
        <v>3155</v>
      </c>
      <c r="O1172" s="34" t="s">
        <v>4881</v>
      </c>
      <c r="P1172" s="34" t="s">
        <v>4170</v>
      </c>
      <c r="Q1172" s="34" t="s">
        <v>4170</v>
      </c>
      <c r="R1172" s="34" t="s">
        <v>4170</v>
      </c>
      <c r="S1172" s="34" t="s">
        <v>4170</v>
      </c>
      <c r="T1172" s="34" t="s">
        <v>4170</v>
      </c>
      <c r="U1172" s="34" t="s">
        <v>4170</v>
      </c>
      <c r="V1172" s="34" t="s">
        <v>4170</v>
      </c>
      <c r="W1172" s="34" t="s">
        <v>4170</v>
      </c>
      <c r="X1172" s="34" t="s">
        <v>4170</v>
      </c>
      <c r="Y1172" s="34" t="s">
        <v>4170</v>
      </c>
      <c r="Z1172" s="34" t="s">
        <v>4170</v>
      </c>
      <c r="AB1172" s="34" t="s">
        <v>3187</v>
      </c>
      <c r="AE1172" s="34" t="s">
        <v>3259</v>
      </c>
      <c r="BB1172" s="34" t="s">
        <v>3557</v>
      </c>
      <c r="BC1172" s="34" t="s">
        <v>4170</v>
      </c>
      <c r="BD1172" s="34" t="s">
        <v>4170</v>
      </c>
      <c r="BE1172" s="34" t="s">
        <v>4170</v>
      </c>
      <c r="BF1172" s="34" t="s">
        <v>4170</v>
      </c>
      <c r="BG1172" s="34" t="s">
        <v>4170</v>
      </c>
      <c r="BH1172" s="34" t="s">
        <v>4170</v>
      </c>
      <c r="BI1172" s="34" t="s">
        <v>4881</v>
      </c>
      <c r="BJ1172" s="34" t="s">
        <v>4170</v>
      </c>
      <c r="BR1172" s="34" t="s">
        <v>1044</v>
      </c>
      <c r="BS1172" s="34" t="s">
        <v>1041</v>
      </c>
      <c r="BT1172" s="34" t="s">
        <v>1041</v>
      </c>
      <c r="BW1172" s="34" t="s">
        <v>1041</v>
      </c>
      <c r="CQ1172" s="34" t="s">
        <v>3642</v>
      </c>
      <c r="CR1172" s="34" t="s">
        <v>3657</v>
      </c>
      <c r="CU1172" s="34" t="s">
        <v>8866</v>
      </c>
      <c r="CV1172" s="34" t="s">
        <v>7444</v>
      </c>
      <c r="CW1172" s="34" t="s">
        <v>4226</v>
      </c>
      <c r="CX1172" s="34" t="s">
        <v>4619</v>
      </c>
      <c r="CY1172" s="34" t="s">
        <v>5448</v>
      </c>
      <c r="DC1172" s="34" t="s">
        <v>5096</v>
      </c>
      <c r="DE1172" s="34" t="s">
        <v>4649</v>
      </c>
      <c r="DF1172" s="34" t="s">
        <v>5992</v>
      </c>
    </row>
    <row r="1173" spans="1:110">
      <c r="A1173" s="34" t="s">
        <v>7442</v>
      </c>
      <c r="B1173" s="34" t="s">
        <v>4626</v>
      </c>
      <c r="C1173" s="34">
        <v>12</v>
      </c>
      <c r="D1173" s="34" t="s">
        <v>440</v>
      </c>
      <c r="E1173" s="34" t="s">
        <v>4881</v>
      </c>
      <c r="F1173" s="34" t="s">
        <v>4170</v>
      </c>
      <c r="G1173" s="34" t="s">
        <v>4170</v>
      </c>
      <c r="H1173" s="34" t="s">
        <v>4170</v>
      </c>
      <c r="I1173" s="34" t="s">
        <v>4881</v>
      </c>
      <c r="J1173" s="34" t="s">
        <v>4170</v>
      </c>
      <c r="K1173" s="34" t="s">
        <v>4170</v>
      </c>
      <c r="L1173" s="34" t="s">
        <v>4881</v>
      </c>
      <c r="N1173" s="34" t="s">
        <v>3155</v>
      </c>
      <c r="O1173" s="34" t="s">
        <v>4881</v>
      </c>
      <c r="P1173" s="34" t="s">
        <v>4170</v>
      </c>
      <c r="Q1173" s="34" t="s">
        <v>4170</v>
      </c>
      <c r="R1173" s="34" t="s">
        <v>4170</v>
      </c>
      <c r="S1173" s="34" t="s">
        <v>4170</v>
      </c>
      <c r="T1173" s="34" t="s">
        <v>4170</v>
      </c>
      <c r="U1173" s="34" t="s">
        <v>4170</v>
      </c>
      <c r="V1173" s="34" t="s">
        <v>4170</v>
      </c>
      <c r="W1173" s="34" t="s">
        <v>4170</v>
      </c>
      <c r="X1173" s="34" t="s">
        <v>4170</v>
      </c>
      <c r="Y1173" s="34" t="s">
        <v>4170</v>
      </c>
      <c r="Z1173" s="34" t="s">
        <v>4170</v>
      </c>
      <c r="AB1173" s="34" t="s">
        <v>3187</v>
      </c>
      <c r="AE1173" s="34" t="s">
        <v>3262</v>
      </c>
      <c r="BB1173" s="34" t="s">
        <v>3557</v>
      </c>
      <c r="BC1173" s="34" t="s">
        <v>4170</v>
      </c>
      <c r="BD1173" s="34" t="s">
        <v>4170</v>
      </c>
      <c r="BE1173" s="34" t="s">
        <v>4170</v>
      </c>
      <c r="BF1173" s="34" t="s">
        <v>4170</v>
      </c>
      <c r="BG1173" s="34" t="s">
        <v>4170</v>
      </c>
      <c r="BH1173" s="34" t="s">
        <v>4170</v>
      </c>
      <c r="BI1173" s="34" t="s">
        <v>4881</v>
      </c>
      <c r="BJ1173" s="34" t="s">
        <v>4170</v>
      </c>
      <c r="BR1173" s="34" t="s">
        <v>1044</v>
      </c>
      <c r="BS1173" s="34" t="s">
        <v>1044</v>
      </c>
      <c r="CR1173" s="34" t="s">
        <v>3657</v>
      </c>
      <c r="CU1173" s="34" t="s">
        <v>8867</v>
      </c>
      <c r="CV1173" s="34" t="s">
        <v>7444</v>
      </c>
      <c r="CW1173" s="34" t="s">
        <v>4226</v>
      </c>
      <c r="CX1173" s="34" t="s">
        <v>4611</v>
      </c>
      <c r="CY1173" s="34" t="s">
        <v>5445</v>
      </c>
      <c r="DC1173" s="34" t="s">
        <v>5096</v>
      </c>
      <c r="DE1173" s="34" t="s">
        <v>4649</v>
      </c>
      <c r="DF1173" s="34" t="s">
        <v>5992</v>
      </c>
    </row>
    <row r="1174" spans="1:110">
      <c r="A1174" s="34" t="s">
        <v>7445</v>
      </c>
      <c r="B1174" s="34" t="s">
        <v>4881</v>
      </c>
      <c r="C1174" s="34">
        <v>34</v>
      </c>
      <c r="D1174" s="34" t="s">
        <v>440</v>
      </c>
      <c r="E1174" s="34" t="s">
        <v>4881</v>
      </c>
      <c r="F1174" s="34" t="s">
        <v>4170</v>
      </c>
      <c r="G1174" s="34" t="s">
        <v>4881</v>
      </c>
      <c r="H1174" s="34" t="s">
        <v>4170</v>
      </c>
      <c r="I1174" s="34" t="s">
        <v>4170</v>
      </c>
      <c r="J1174" s="34" t="s">
        <v>4170</v>
      </c>
      <c r="K1174" s="34" t="s">
        <v>4170</v>
      </c>
      <c r="L1174" s="34" t="s">
        <v>4881</v>
      </c>
      <c r="M1174" s="34" t="s">
        <v>1041</v>
      </c>
      <c r="N1174" s="34" t="s">
        <v>3155</v>
      </c>
      <c r="O1174" s="34" t="s">
        <v>4881</v>
      </c>
      <c r="P1174" s="34" t="s">
        <v>4170</v>
      </c>
      <c r="Q1174" s="34" t="s">
        <v>4170</v>
      </c>
      <c r="R1174" s="34" t="s">
        <v>4170</v>
      </c>
      <c r="S1174" s="34" t="s">
        <v>4170</v>
      </c>
      <c r="T1174" s="34" t="s">
        <v>4170</v>
      </c>
      <c r="U1174" s="34" t="s">
        <v>4170</v>
      </c>
      <c r="V1174" s="34" t="s">
        <v>4170</v>
      </c>
      <c r="W1174" s="34" t="s">
        <v>4170</v>
      </c>
      <c r="X1174" s="34" t="s">
        <v>4170</v>
      </c>
      <c r="Y1174" s="34" t="s">
        <v>4170</v>
      </c>
      <c r="Z1174" s="34" t="s">
        <v>4170</v>
      </c>
      <c r="AB1174" s="34" t="s">
        <v>3187</v>
      </c>
      <c r="AD1174" s="34" t="s">
        <v>3241</v>
      </c>
      <c r="AG1174" s="34" t="s">
        <v>3309</v>
      </c>
      <c r="AH1174" s="34" t="s">
        <v>1044</v>
      </c>
      <c r="AI1174" s="34" t="s">
        <v>1044</v>
      </c>
      <c r="AJ1174" s="34" t="s">
        <v>1044</v>
      </c>
      <c r="AK1174" s="34" t="s">
        <v>1044</v>
      </c>
      <c r="AM1174" s="34" t="s">
        <v>1044</v>
      </c>
      <c r="AN1174" s="34" t="s">
        <v>3335</v>
      </c>
      <c r="AP1174" s="34" t="s">
        <v>1044</v>
      </c>
      <c r="AY1174" s="34" t="s">
        <v>3487</v>
      </c>
      <c r="BA1174" s="34" t="s">
        <v>1044</v>
      </c>
      <c r="BB1174" s="34" t="s">
        <v>3557</v>
      </c>
      <c r="BC1174" s="34" t="s">
        <v>4170</v>
      </c>
      <c r="BD1174" s="34" t="s">
        <v>4170</v>
      </c>
      <c r="BE1174" s="34" t="s">
        <v>4170</v>
      </c>
      <c r="BF1174" s="34" t="s">
        <v>4170</v>
      </c>
      <c r="BG1174" s="34" t="s">
        <v>4170</v>
      </c>
      <c r="BH1174" s="34" t="s">
        <v>4170</v>
      </c>
      <c r="BI1174" s="34" t="s">
        <v>4881</v>
      </c>
      <c r="BJ1174" s="34" t="s">
        <v>4170</v>
      </c>
      <c r="BR1174" s="34" t="s">
        <v>1044</v>
      </c>
      <c r="BS1174" s="34" t="s">
        <v>1044</v>
      </c>
      <c r="CR1174" s="34" t="s">
        <v>3657</v>
      </c>
      <c r="CU1174" s="34" t="s">
        <v>8868</v>
      </c>
      <c r="CV1174" s="34" t="s">
        <v>7446</v>
      </c>
      <c r="CW1174" s="34" t="s">
        <v>4226</v>
      </c>
      <c r="CX1174" s="34" t="s">
        <v>4539</v>
      </c>
      <c r="CY1174" s="34" t="s">
        <v>5446</v>
      </c>
      <c r="CZ1174" s="34" t="s">
        <v>4560</v>
      </c>
      <c r="DA1174" s="34" t="s">
        <v>4560</v>
      </c>
      <c r="DC1174" s="34" t="s">
        <v>5096</v>
      </c>
      <c r="DF1174" s="34" t="s">
        <v>5993</v>
      </c>
    </row>
    <row r="1175" spans="1:110">
      <c r="A1175" s="34" t="s">
        <v>7445</v>
      </c>
      <c r="B1175" s="34" t="s">
        <v>4609</v>
      </c>
      <c r="C1175" s="34">
        <v>7</v>
      </c>
      <c r="D1175" s="34" t="s">
        <v>442</v>
      </c>
      <c r="E1175" s="34" t="s">
        <v>4170</v>
      </c>
      <c r="F1175" s="34" t="s">
        <v>4881</v>
      </c>
      <c r="G1175" s="34" t="s">
        <v>4170</v>
      </c>
      <c r="H1175" s="34" t="s">
        <v>4170</v>
      </c>
      <c r="I1175" s="34" t="s">
        <v>4170</v>
      </c>
      <c r="J1175" s="34" t="s">
        <v>4881</v>
      </c>
      <c r="K1175" s="34" t="s">
        <v>4170</v>
      </c>
      <c r="L1175" s="34" t="s">
        <v>4170</v>
      </c>
      <c r="N1175" s="34" t="s">
        <v>3155</v>
      </c>
      <c r="O1175" s="34" t="s">
        <v>4881</v>
      </c>
      <c r="P1175" s="34" t="s">
        <v>4170</v>
      </c>
      <c r="Q1175" s="34" t="s">
        <v>4170</v>
      </c>
      <c r="R1175" s="34" t="s">
        <v>4170</v>
      </c>
      <c r="S1175" s="34" t="s">
        <v>4170</v>
      </c>
      <c r="T1175" s="34" t="s">
        <v>4170</v>
      </c>
      <c r="U1175" s="34" t="s">
        <v>4170</v>
      </c>
      <c r="V1175" s="34" t="s">
        <v>4170</v>
      </c>
      <c r="W1175" s="34" t="s">
        <v>4170</v>
      </c>
      <c r="X1175" s="34" t="s">
        <v>4170</v>
      </c>
      <c r="Y1175" s="34" t="s">
        <v>4170</v>
      </c>
      <c r="Z1175" s="34" t="s">
        <v>4170</v>
      </c>
      <c r="AB1175" s="34" t="s">
        <v>3187</v>
      </c>
      <c r="AE1175" s="34" t="s">
        <v>3259</v>
      </c>
      <c r="BB1175" s="34" t="s">
        <v>3557</v>
      </c>
      <c r="BC1175" s="34" t="s">
        <v>4170</v>
      </c>
      <c r="BD1175" s="34" t="s">
        <v>4170</v>
      </c>
      <c r="BE1175" s="34" t="s">
        <v>4170</v>
      </c>
      <c r="BF1175" s="34" t="s">
        <v>4170</v>
      </c>
      <c r="BG1175" s="34" t="s">
        <v>4170</v>
      </c>
      <c r="BH1175" s="34" t="s">
        <v>4170</v>
      </c>
      <c r="BI1175" s="34" t="s">
        <v>4881</v>
      </c>
      <c r="BJ1175" s="34" t="s">
        <v>4170</v>
      </c>
      <c r="BR1175" s="34" t="s">
        <v>1044</v>
      </c>
      <c r="BS1175" s="34" t="s">
        <v>1044</v>
      </c>
      <c r="CR1175" s="34" t="s">
        <v>3657</v>
      </c>
      <c r="CU1175" s="34" t="s">
        <v>8869</v>
      </c>
      <c r="CV1175" s="34" t="s">
        <v>7446</v>
      </c>
      <c r="CW1175" s="34" t="s">
        <v>4226</v>
      </c>
      <c r="CX1175" s="34" t="s">
        <v>4619</v>
      </c>
      <c r="CY1175" s="34" t="s">
        <v>5454</v>
      </c>
      <c r="DC1175" s="34" t="s">
        <v>5096</v>
      </c>
      <c r="DE1175" s="34" t="s">
        <v>4649</v>
      </c>
      <c r="DF1175" s="34" t="s">
        <v>5993</v>
      </c>
    </row>
    <row r="1176" spans="1:110">
      <c r="A1176" s="34" t="s">
        <v>7445</v>
      </c>
      <c r="B1176" s="34" t="s">
        <v>4848</v>
      </c>
      <c r="C1176" s="34">
        <v>10</v>
      </c>
      <c r="D1176" s="34" t="s">
        <v>440</v>
      </c>
      <c r="E1176" s="34" t="s">
        <v>4881</v>
      </c>
      <c r="F1176" s="34" t="s">
        <v>4170</v>
      </c>
      <c r="G1176" s="34" t="s">
        <v>4170</v>
      </c>
      <c r="H1176" s="34" t="s">
        <v>4170</v>
      </c>
      <c r="I1176" s="34" t="s">
        <v>4881</v>
      </c>
      <c r="J1176" s="34" t="s">
        <v>4170</v>
      </c>
      <c r="K1176" s="34" t="s">
        <v>4170</v>
      </c>
      <c r="L1176" s="34" t="s">
        <v>4881</v>
      </c>
      <c r="N1176" s="34" t="s">
        <v>3155</v>
      </c>
      <c r="O1176" s="34" t="s">
        <v>4881</v>
      </c>
      <c r="P1176" s="34" t="s">
        <v>4170</v>
      </c>
      <c r="Q1176" s="34" t="s">
        <v>4170</v>
      </c>
      <c r="R1176" s="34" t="s">
        <v>4170</v>
      </c>
      <c r="S1176" s="34" t="s">
        <v>4170</v>
      </c>
      <c r="T1176" s="34" t="s">
        <v>4170</v>
      </c>
      <c r="U1176" s="34" t="s">
        <v>4170</v>
      </c>
      <c r="V1176" s="34" t="s">
        <v>4170</v>
      </c>
      <c r="W1176" s="34" t="s">
        <v>4170</v>
      </c>
      <c r="X1176" s="34" t="s">
        <v>4170</v>
      </c>
      <c r="Y1176" s="34" t="s">
        <v>4170</v>
      </c>
      <c r="Z1176" s="34" t="s">
        <v>4170</v>
      </c>
      <c r="AB1176" s="34" t="s">
        <v>3187</v>
      </c>
      <c r="AE1176" s="34" t="s">
        <v>3262</v>
      </c>
      <c r="BB1176" s="34" t="s">
        <v>3557</v>
      </c>
      <c r="BC1176" s="34" t="s">
        <v>4170</v>
      </c>
      <c r="BD1176" s="34" t="s">
        <v>4170</v>
      </c>
      <c r="BE1176" s="34" t="s">
        <v>4170</v>
      </c>
      <c r="BF1176" s="34" t="s">
        <v>4170</v>
      </c>
      <c r="BG1176" s="34" t="s">
        <v>4170</v>
      </c>
      <c r="BH1176" s="34" t="s">
        <v>4170</v>
      </c>
      <c r="BI1176" s="34" t="s">
        <v>4881</v>
      </c>
      <c r="BJ1176" s="34" t="s">
        <v>4170</v>
      </c>
      <c r="BR1176" s="34" t="s">
        <v>1044</v>
      </c>
      <c r="BS1176" s="34" t="s">
        <v>1044</v>
      </c>
      <c r="CR1176" s="34" t="s">
        <v>3657</v>
      </c>
      <c r="CU1176" s="34" t="s">
        <v>8870</v>
      </c>
      <c r="CV1176" s="34" t="s">
        <v>7446</v>
      </c>
      <c r="CW1176" s="34" t="s">
        <v>4226</v>
      </c>
      <c r="CX1176" s="34" t="s">
        <v>4619</v>
      </c>
      <c r="CY1176" s="34" t="s">
        <v>5448</v>
      </c>
      <c r="DC1176" s="34" t="s">
        <v>5096</v>
      </c>
      <c r="DE1176" s="34" t="s">
        <v>4649</v>
      </c>
      <c r="DF1176" s="34" t="s">
        <v>5993</v>
      </c>
    </row>
    <row r="1177" spans="1:110">
      <c r="A1177" s="34" t="s">
        <v>7447</v>
      </c>
      <c r="B1177" s="34" t="s">
        <v>4881</v>
      </c>
      <c r="C1177" s="34">
        <v>31</v>
      </c>
      <c r="D1177" s="34" t="s">
        <v>440</v>
      </c>
      <c r="E1177" s="34" t="s">
        <v>4881</v>
      </c>
      <c r="F1177" s="34" t="s">
        <v>4170</v>
      </c>
      <c r="G1177" s="34" t="s">
        <v>4881</v>
      </c>
      <c r="H1177" s="34" t="s">
        <v>4170</v>
      </c>
      <c r="I1177" s="34" t="s">
        <v>4170</v>
      </c>
      <c r="J1177" s="34" t="s">
        <v>4170</v>
      </c>
      <c r="K1177" s="34" t="s">
        <v>4170</v>
      </c>
      <c r="L1177" s="34" t="s">
        <v>4881</v>
      </c>
      <c r="M1177" s="34" t="s">
        <v>1041</v>
      </c>
      <c r="N1177" s="34" t="s">
        <v>3155</v>
      </c>
      <c r="O1177" s="34" t="s">
        <v>4881</v>
      </c>
      <c r="P1177" s="34" t="s">
        <v>4170</v>
      </c>
      <c r="Q1177" s="34" t="s">
        <v>4170</v>
      </c>
      <c r="R1177" s="34" t="s">
        <v>4170</v>
      </c>
      <c r="S1177" s="34" t="s">
        <v>4170</v>
      </c>
      <c r="T1177" s="34" t="s">
        <v>4170</v>
      </c>
      <c r="U1177" s="34" t="s">
        <v>4170</v>
      </c>
      <c r="V1177" s="34" t="s">
        <v>4170</v>
      </c>
      <c r="W1177" s="34" t="s">
        <v>4170</v>
      </c>
      <c r="X1177" s="34" t="s">
        <v>4170</v>
      </c>
      <c r="Y1177" s="34" t="s">
        <v>4170</v>
      </c>
      <c r="Z1177" s="34" t="s">
        <v>4170</v>
      </c>
      <c r="AB1177" s="34" t="s">
        <v>3187</v>
      </c>
      <c r="AD1177" s="34" t="s">
        <v>3238</v>
      </c>
      <c r="AG1177" s="34" t="s">
        <v>3300</v>
      </c>
      <c r="AH1177" s="34" t="s">
        <v>1044</v>
      </c>
      <c r="AI1177" s="34" t="s">
        <v>1044</v>
      </c>
      <c r="AJ1177" s="34" t="s">
        <v>1044</v>
      </c>
      <c r="AK1177" s="34" t="s">
        <v>1044</v>
      </c>
      <c r="AM1177" s="34" t="s">
        <v>1044</v>
      </c>
      <c r="AN1177" s="34" t="s">
        <v>3326</v>
      </c>
      <c r="AP1177" s="34" t="s">
        <v>1041</v>
      </c>
      <c r="AY1177" s="34" t="s">
        <v>3535</v>
      </c>
      <c r="BA1177" s="34" t="s">
        <v>1044</v>
      </c>
      <c r="BB1177" s="34" t="s">
        <v>3557</v>
      </c>
      <c r="BC1177" s="34" t="s">
        <v>4170</v>
      </c>
      <c r="BD1177" s="34" t="s">
        <v>4170</v>
      </c>
      <c r="BE1177" s="34" t="s">
        <v>4170</v>
      </c>
      <c r="BF1177" s="34" t="s">
        <v>4170</v>
      </c>
      <c r="BG1177" s="34" t="s">
        <v>4170</v>
      </c>
      <c r="BH1177" s="34" t="s">
        <v>4170</v>
      </c>
      <c r="BI1177" s="34" t="s">
        <v>4881</v>
      </c>
      <c r="BJ1177" s="34" t="s">
        <v>4170</v>
      </c>
      <c r="BR1177" s="34" t="s">
        <v>1041</v>
      </c>
      <c r="BS1177" s="34" t="s">
        <v>1044</v>
      </c>
      <c r="CR1177" s="34" t="s">
        <v>3657</v>
      </c>
      <c r="CU1177" s="34" t="s">
        <v>8871</v>
      </c>
      <c r="CV1177" s="34" t="s">
        <v>7448</v>
      </c>
      <c r="CW1177" s="34" t="s">
        <v>4226</v>
      </c>
      <c r="CX1177" s="34" t="s">
        <v>4539</v>
      </c>
      <c r="CY1177" s="34" t="s">
        <v>5446</v>
      </c>
      <c r="CZ1177" s="34" t="s">
        <v>4560</v>
      </c>
      <c r="DA1177" s="34" t="s">
        <v>4560</v>
      </c>
      <c r="DC1177" s="34" t="s">
        <v>5096</v>
      </c>
      <c r="DF1177" s="34" t="s">
        <v>5993</v>
      </c>
    </row>
    <row r="1178" spans="1:110">
      <c r="A1178" s="34" t="s">
        <v>7447</v>
      </c>
      <c r="B1178" s="34" t="s">
        <v>4609</v>
      </c>
      <c r="C1178" s="34">
        <v>11</v>
      </c>
      <c r="D1178" s="34" t="s">
        <v>440</v>
      </c>
      <c r="E1178" s="34" t="s">
        <v>4881</v>
      </c>
      <c r="F1178" s="34" t="s">
        <v>4170</v>
      </c>
      <c r="G1178" s="34" t="s">
        <v>4170</v>
      </c>
      <c r="H1178" s="34" t="s">
        <v>4170</v>
      </c>
      <c r="I1178" s="34" t="s">
        <v>4881</v>
      </c>
      <c r="J1178" s="34" t="s">
        <v>4170</v>
      </c>
      <c r="K1178" s="34" t="s">
        <v>4170</v>
      </c>
      <c r="L1178" s="34" t="s">
        <v>4881</v>
      </c>
      <c r="N1178" s="34" t="s">
        <v>3155</v>
      </c>
      <c r="O1178" s="34" t="s">
        <v>4881</v>
      </c>
      <c r="P1178" s="34" t="s">
        <v>4170</v>
      </c>
      <c r="Q1178" s="34" t="s">
        <v>4170</v>
      </c>
      <c r="R1178" s="34" t="s">
        <v>4170</v>
      </c>
      <c r="S1178" s="34" t="s">
        <v>4170</v>
      </c>
      <c r="T1178" s="34" t="s">
        <v>4170</v>
      </c>
      <c r="U1178" s="34" t="s">
        <v>4170</v>
      </c>
      <c r="V1178" s="34" t="s">
        <v>4170</v>
      </c>
      <c r="W1178" s="34" t="s">
        <v>4170</v>
      </c>
      <c r="X1178" s="34" t="s">
        <v>4170</v>
      </c>
      <c r="Y1178" s="34" t="s">
        <v>4170</v>
      </c>
      <c r="Z1178" s="34" t="s">
        <v>4170</v>
      </c>
      <c r="AB1178" s="34" t="s">
        <v>3187</v>
      </c>
      <c r="AE1178" s="34" t="s">
        <v>3262</v>
      </c>
      <c r="BB1178" s="34" t="s">
        <v>3557</v>
      </c>
      <c r="BC1178" s="34" t="s">
        <v>4170</v>
      </c>
      <c r="BD1178" s="34" t="s">
        <v>4170</v>
      </c>
      <c r="BE1178" s="34" t="s">
        <v>4170</v>
      </c>
      <c r="BF1178" s="34" t="s">
        <v>4170</v>
      </c>
      <c r="BG1178" s="34" t="s">
        <v>4170</v>
      </c>
      <c r="BH1178" s="34" t="s">
        <v>4170</v>
      </c>
      <c r="BI1178" s="34" t="s">
        <v>4881</v>
      </c>
      <c r="BJ1178" s="34" t="s">
        <v>4170</v>
      </c>
      <c r="BR1178" s="34" t="s">
        <v>1044</v>
      </c>
      <c r="BS1178" s="34" t="s">
        <v>1044</v>
      </c>
      <c r="CR1178" s="34" t="s">
        <v>3657</v>
      </c>
      <c r="CU1178" s="34" t="s">
        <v>8872</v>
      </c>
      <c r="CV1178" s="34" t="s">
        <v>7448</v>
      </c>
      <c r="CW1178" s="34" t="s">
        <v>4226</v>
      </c>
      <c r="CX1178" s="34" t="s">
        <v>4619</v>
      </c>
      <c r="CY1178" s="34" t="s">
        <v>5448</v>
      </c>
      <c r="DC1178" s="34" t="s">
        <v>5096</v>
      </c>
      <c r="DE1178" s="34" t="s">
        <v>4649</v>
      </c>
      <c r="DF1178" s="34" t="s">
        <v>5993</v>
      </c>
    </row>
    <row r="1179" spans="1:110">
      <c r="A1179" s="34" t="s">
        <v>7449</v>
      </c>
      <c r="B1179" s="34" t="s">
        <v>4881</v>
      </c>
      <c r="C1179" s="34">
        <v>32</v>
      </c>
      <c r="D1179" s="34" t="s">
        <v>440</v>
      </c>
      <c r="E1179" s="34" t="s">
        <v>4881</v>
      </c>
      <c r="F1179" s="34" t="s">
        <v>4170</v>
      </c>
      <c r="G1179" s="34" t="s">
        <v>4881</v>
      </c>
      <c r="H1179" s="34" t="s">
        <v>4170</v>
      </c>
      <c r="I1179" s="34" t="s">
        <v>4170</v>
      </c>
      <c r="J1179" s="34" t="s">
        <v>4170</v>
      </c>
      <c r="K1179" s="34" t="s">
        <v>4170</v>
      </c>
      <c r="L1179" s="34" t="s">
        <v>4881</v>
      </c>
      <c r="M1179" s="34" t="s">
        <v>1041</v>
      </c>
      <c r="N1179" s="34" t="s">
        <v>3155</v>
      </c>
      <c r="O1179" s="34" t="s">
        <v>4881</v>
      </c>
      <c r="P1179" s="34" t="s">
        <v>4170</v>
      </c>
      <c r="Q1179" s="34" t="s">
        <v>4170</v>
      </c>
      <c r="R1179" s="34" t="s">
        <v>4170</v>
      </c>
      <c r="S1179" s="34" t="s">
        <v>4170</v>
      </c>
      <c r="T1179" s="34" t="s">
        <v>4170</v>
      </c>
      <c r="U1179" s="34" t="s">
        <v>4170</v>
      </c>
      <c r="V1179" s="34" t="s">
        <v>4170</v>
      </c>
      <c r="W1179" s="34" t="s">
        <v>4170</v>
      </c>
      <c r="X1179" s="34" t="s">
        <v>4170</v>
      </c>
      <c r="Y1179" s="34" t="s">
        <v>4170</v>
      </c>
      <c r="Z1179" s="34" t="s">
        <v>4170</v>
      </c>
      <c r="AB1179" s="34" t="s">
        <v>3187</v>
      </c>
      <c r="AD1179" s="34" t="s">
        <v>3244</v>
      </c>
      <c r="AG1179" s="34" t="s">
        <v>3309</v>
      </c>
      <c r="AH1179" s="34" t="s">
        <v>1044</v>
      </c>
      <c r="AI1179" s="34" t="s">
        <v>1044</v>
      </c>
      <c r="AJ1179" s="34" t="s">
        <v>1044</v>
      </c>
      <c r="AK1179" s="34" t="s">
        <v>1044</v>
      </c>
      <c r="AM1179" s="34" t="s">
        <v>1044</v>
      </c>
      <c r="AN1179" s="34" t="s">
        <v>3335</v>
      </c>
      <c r="AP1179" s="34" t="s">
        <v>1044</v>
      </c>
      <c r="AY1179" s="34" t="s">
        <v>3487</v>
      </c>
      <c r="BA1179" s="34" t="s">
        <v>1044</v>
      </c>
      <c r="BB1179" s="34" t="s">
        <v>3557</v>
      </c>
      <c r="BC1179" s="34" t="s">
        <v>4170</v>
      </c>
      <c r="BD1179" s="34" t="s">
        <v>4170</v>
      </c>
      <c r="BE1179" s="34" t="s">
        <v>4170</v>
      </c>
      <c r="BF1179" s="34" t="s">
        <v>4170</v>
      </c>
      <c r="BG1179" s="34" t="s">
        <v>4170</v>
      </c>
      <c r="BH1179" s="34" t="s">
        <v>4170</v>
      </c>
      <c r="BI1179" s="34" t="s">
        <v>4881</v>
      </c>
      <c r="BJ1179" s="34" t="s">
        <v>4170</v>
      </c>
      <c r="BR1179" s="34" t="s">
        <v>1044</v>
      </c>
      <c r="BS1179" s="34" t="s">
        <v>1044</v>
      </c>
      <c r="CR1179" s="34" t="s">
        <v>3657</v>
      </c>
      <c r="CU1179" s="34" t="s">
        <v>8873</v>
      </c>
      <c r="CV1179" s="34" t="s">
        <v>7450</v>
      </c>
      <c r="CW1179" s="34" t="s">
        <v>4226</v>
      </c>
      <c r="CX1179" s="34" t="s">
        <v>4539</v>
      </c>
      <c r="CY1179" s="34" t="s">
        <v>5446</v>
      </c>
      <c r="CZ1179" s="34" t="s">
        <v>4560</v>
      </c>
      <c r="DA1179" s="34" t="s">
        <v>4560</v>
      </c>
      <c r="DC1179" s="34" t="s">
        <v>5096</v>
      </c>
      <c r="DF1179" s="34" t="s">
        <v>5992</v>
      </c>
    </row>
    <row r="1180" spans="1:110">
      <c r="A1180" s="34" t="s">
        <v>7449</v>
      </c>
      <c r="B1180" s="34" t="s">
        <v>4609</v>
      </c>
      <c r="C1180" s="34">
        <v>5</v>
      </c>
      <c r="D1180" s="34" t="s">
        <v>442</v>
      </c>
      <c r="E1180" s="34" t="s">
        <v>4170</v>
      </c>
      <c r="F1180" s="34" t="s">
        <v>4881</v>
      </c>
      <c r="G1180" s="34" t="s">
        <v>4170</v>
      </c>
      <c r="H1180" s="34" t="s">
        <v>4170</v>
      </c>
      <c r="I1180" s="34" t="s">
        <v>4170</v>
      </c>
      <c r="J1180" s="34" t="s">
        <v>4881</v>
      </c>
      <c r="K1180" s="34" t="s">
        <v>4170</v>
      </c>
      <c r="L1180" s="34" t="s">
        <v>4170</v>
      </c>
      <c r="N1180" s="34" t="s">
        <v>3155</v>
      </c>
      <c r="O1180" s="34" t="s">
        <v>4881</v>
      </c>
      <c r="P1180" s="34" t="s">
        <v>4170</v>
      </c>
      <c r="Q1180" s="34" t="s">
        <v>4170</v>
      </c>
      <c r="R1180" s="34" t="s">
        <v>4170</v>
      </c>
      <c r="S1180" s="34" t="s">
        <v>4170</v>
      </c>
      <c r="T1180" s="34" t="s">
        <v>4170</v>
      </c>
      <c r="U1180" s="34" t="s">
        <v>4170</v>
      </c>
      <c r="V1180" s="34" t="s">
        <v>4170</v>
      </c>
      <c r="W1180" s="34" t="s">
        <v>4170</v>
      </c>
      <c r="X1180" s="34" t="s">
        <v>4170</v>
      </c>
      <c r="Y1180" s="34" t="s">
        <v>4170</v>
      </c>
      <c r="Z1180" s="34" t="s">
        <v>4170</v>
      </c>
      <c r="AB1180" s="34" t="s">
        <v>3187</v>
      </c>
      <c r="AE1180" s="34" t="s">
        <v>3253</v>
      </c>
      <c r="BB1180" s="34" t="s">
        <v>3557</v>
      </c>
      <c r="BC1180" s="34" t="s">
        <v>4170</v>
      </c>
      <c r="BD1180" s="34" t="s">
        <v>4170</v>
      </c>
      <c r="BE1180" s="34" t="s">
        <v>4170</v>
      </c>
      <c r="BF1180" s="34" t="s">
        <v>4170</v>
      </c>
      <c r="BG1180" s="34" t="s">
        <v>4170</v>
      </c>
      <c r="BH1180" s="34" t="s">
        <v>4170</v>
      </c>
      <c r="BI1180" s="34" t="s">
        <v>4881</v>
      </c>
      <c r="BJ1180" s="34" t="s">
        <v>4170</v>
      </c>
      <c r="BR1180" s="34" t="s">
        <v>1044</v>
      </c>
      <c r="BS1180" s="34" t="s">
        <v>1044</v>
      </c>
      <c r="CR1180" s="34" t="s">
        <v>3657</v>
      </c>
      <c r="CU1180" s="34" t="s">
        <v>8874</v>
      </c>
      <c r="CV1180" s="34" t="s">
        <v>7450</v>
      </c>
      <c r="CW1180" s="34" t="s">
        <v>4226</v>
      </c>
      <c r="CX1180" s="34" t="s">
        <v>4608</v>
      </c>
      <c r="CY1180" s="34" t="s">
        <v>5450</v>
      </c>
      <c r="DC1180" s="34" t="s">
        <v>5096</v>
      </c>
      <c r="DE1180" s="34" t="s">
        <v>4650</v>
      </c>
      <c r="DF1180" s="34" t="s">
        <v>5992</v>
      </c>
    </row>
    <row r="1181" spans="1:110">
      <c r="A1181" s="34" t="s">
        <v>7449</v>
      </c>
      <c r="B1181" s="34" t="s">
        <v>4848</v>
      </c>
      <c r="C1181" s="34">
        <v>31</v>
      </c>
      <c r="D1181" s="34" t="s">
        <v>442</v>
      </c>
      <c r="E1181" s="34" t="s">
        <v>4170</v>
      </c>
      <c r="F1181" s="34" t="s">
        <v>4881</v>
      </c>
      <c r="G1181" s="34" t="s">
        <v>4170</v>
      </c>
      <c r="H1181" s="34" t="s">
        <v>4881</v>
      </c>
      <c r="I1181" s="34" t="s">
        <v>4170</v>
      </c>
      <c r="J1181" s="34" t="s">
        <v>4170</v>
      </c>
      <c r="K1181" s="34" t="s">
        <v>4170</v>
      </c>
      <c r="L1181" s="34" t="s">
        <v>4170</v>
      </c>
      <c r="M1181" s="34" t="s">
        <v>1041</v>
      </c>
      <c r="N1181" s="34" t="s">
        <v>3155</v>
      </c>
      <c r="O1181" s="34" t="s">
        <v>4881</v>
      </c>
      <c r="P1181" s="34" t="s">
        <v>4170</v>
      </c>
      <c r="Q1181" s="34" t="s">
        <v>4170</v>
      </c>
      <c r="R1181" s="34" t="s">
        <v>4170</v>
      </c>
      <c r="S1181" s="34" t="s">
        <v>4170</v>
      </c>
      <c r="T1181" s="34" t="s">
        <v>4170</v>
      </c>
      <c r="U1181" s="34" t="s">
        <v>4170</v>
      </c>
      <c r="V1181" s="34" t="s">
        <v>4170</v>
      </c>
      <c r="W1181" s="34" t="s">
        <v>4170</v>
      </c>
      <c r="X1181" s="34" t="s">
        <v>4170</v>
      </c>
      <c r="Y1181" s="34" t="s">
        <v>4170</v>
      </c>
      <c r="Z1181" s="34" t="s">
        <v>4170</v>
      </c>
      <c r="AB1181" s="34" t="s">
        <v>3187</v>
      </c>
      <c r="AD1181" s="34" t="s">
        <v>3238</v>
      </c>
      <c r="AG1181" s="34" t="s">
        <v>3291</v>
      </c>
      <c r="AH1181" s="34" t="s">
        <v>1041</v>
      </c>
      <c r="AI1181" s="34" t="s">
        <v>1044</v>
      </c>
      <c r="AJ1181" s="34" t="s">
        <v>1044</v>
      </c>
      <c r="AQ1181" s="34" t="s">
        <v>3364</v>
      </c>
      <c r="AS1181" s="34" t="s">
        <v>3423</v>
      </c>
      <c r="AU1181" s="34" t="s">
        <v>3432</v>
      </c>
      <c r="AV1181" s="34" t="s">
        <v>154</v>
      </c>
      <c r="AW1181" s="34" t="s">
        <v>3452</v>
      </c>
      <c r="AX1181" s="34" t="s">
        <v>3476</v>
      </c>
      <c r="AY1181" s="34" t="s">
        <v>3487</v>
      </c>
      <c r="BB1181" s="34" t="s">
        <v>3557</v>
      </c>
      <c r="BC1181" s="34" t="s">
        <v>4170</v>
      </c>
      <c r="BD1181" s="34" t="s">
        <v>4170</v>
      </c>
      <c r="BE1181" s="34" t="s">
        <v>4170</v>
      </c>
      <c r="BF1181" s="34" t="s">
        <v>4170</v>
      </c>
      <c r="BG1181" s="34" t="s">
        <v>4170</v>
      </c>
      <c r="BH1181" s="34" t="s">
        <v>4170</v>
      </c>
      <c r="BI1181" s="34" t="s">
        <v>4881</v>
      </c>
      <c r="BJ1181" s="34" t="s">
        <v>4170</v>
      </c>
      <c r="BR1181" s="34" t="s">
        <v>1044</v>
      </c>
      <c r="BS1181" s="34" t="s">
        <v>1044</v>
      </c>
      <c r="CR1181" s="34" t="s">
        <v>3654</v>
      </c>
      <c r="CU1181" s="34" t="s">
        <v>8875</v>
      </c>
      <c r="CV1181" s="34" t="s">
        <v>7450</v>
      </c>
      <c r="CW1181" s="34" t="s">
        <v>4226</v>
      </c>
      <c r="CX1181" s="34" t="s">
        <v>4539</v>
      </c>
      <c r="CY1181" s="34" t="s">
        <v>5452</v>
      </c>
      <c r="DA1181" s="34" t="s">
        <v>4556</v>
      </c>
      <c r="DC1181" s="34" t="s">
        <v>5096</v>
      </c>
      <c r="DF1181" s="34" t="s">
        <v>5992</v>
      </c>
    </row>
    <row r="1182" spans="1:110">
      <c r="A1182" s="34" t="s">
        <v>7451</v>
      </c>
      <c r="B1182" s="34" t="s">
        <v>4881</v>
      </c>
      <c r="C1182" s="34">
        <v>66</v>
      </c>
      <c r="D1182" s="34" t="s">
        <v>440</v>
      </c>
      <c r="E1182" s="34" t="s">
        <v>4881</v>
      </c>
      <c r="F1182" s="34" t="s">
        <v>4170</v>
      </c>
      <c r="G1182" s="34" t="s">
        <v>4881</v>
      </c>
      <c r="H1182" s="34" t="s">
        <v>4170</v>
      </c>
      <c r="I1182" s="34" t="s">
        <v>4170</v>
      </c>
      <c r="J1182" s="34" t="s">
        <v>4170</v>
      </c>
      <c r="K1182" s="34" t="s">
        <v>4170</v>
      </c>
      <c r="L1182" s="34" t="s">
        <v>4170</v>
      </c>
      <c r="M1182" s="34" t="s">
        <v>1041</v>
      </c>
      <c r="N1182" s="34" t="s">
        <v>3155</v>
      </c>
      <c r="O1182" s="34" t="s">
        <v>4881</v>
      </c>
      <c r="P1182" s="34" t="s">
        <v>4170</v>
      </c>
      <c r="Q1182" s="34" t="s">
        <v>4170</v>
      </c>
      <c r="R1182" s="34" t="s">
        <v>4170</v>
      </c>
      <c r="S1182" s="34" t="s">
        <v>4170</v>
      </c>
      <c r="T1182" s="34" t="s">
        <v>4170</v>
      </c>
      <c r="U1182" s="34" t="s">
        <v>4170</v>
      </c>
      <c r="V1182" s="34" t="s">
        <v>4170</v>
      </c>
      <c r="W1182" s="34" t="s">
        <v>4170</v>
      </c>
      <c r="X1182" s="34" t="s">
        <v>4170</v>
      </c>
      <c r="Y1182" s="34" t="s">
        <v>4170</v>
      </c>
      <c r="Z1182" s="34" t="s">
        <v>4170</v>
      </c>
      <c r="AB1182" s="34" t="s">
        <v>3187</v>
      </c>
      <c r="AD1182" s="34" t="s">
        <v>3247</v>
      </c>
      <c r="AG1182" s="34" t="s">
        <v>3312</v>
      </c>
      <c r="AH1182" s="34" t="s">
        <v>1044</v>
      </c>
      <c r="AI1182" s="34" t="s">
        <v>1044</v>
      </c>
      <c r="AJ1182" s="34" t="s">
        <v>1044</v>
      </c>
      <c r="AK1182" s="34" t="s">
        <v>1044</v>
      </c>
      <c r="AM1182" s="34" t="s">
        <v>1044</v>
      </c>
      <c r="AN1182" s="34" t="s">
        <v>3312</v>
      </c>
      <c r="AP1182" s="34" t="s">
        <v>1044</v>
      </c>
      <c r="AY1182" s="34" t="s">
        <v>3487</v>
      </c>
      <c r="BA1182" s="34" t="s">
        <v>1044</v>
      </c>
      <c r="BB1182" s="34" t="s">
        <v>3557</v>
      </c>
      <c r="BC1182" s="34" t="s">
        <v>4170</v>
      </c>
      <c r="BD1182" s="34" t="s">
        <v>4170</v>
      </c>
      <c r="BE1182" s="34" t="s">
        <v>4170</v>
      </c>
      <c r="BF1182" s="34" t="s">
        <v>4170</v>
      </c>
      <c r="BG1182" s="34" t="s">
        <v>4170</v>
      </c>
      <c r="BH1182" s="34" t="s">
        <v>4170</v>
      </c>
      <c r="BI1182" s="34" t="s">
        <v>4881</v>
      </c>
      <c r="BJ1182" s="34" t="s">
        <v>4170</v>
      </c>
      <c r="BR1182" s="34" t="s">
        <v>1044</v>
      </c>
      <c r="BS1182" s="34" t="s">
        <v>1044</v>
      </c>
      <c r="CR1182" s="34" t="s">
        <v>3657</v>
      </c>
      <c r="CU1182" s="34" t="s">
        <v>8876</v>
      </c>
      <c r="CV1182" s="34" t="s">
        <v>7453</v>
      </c>
      <c r="CW1182" s="34" t="s">
        <v>4226</v>
      </c>
      <c r="CX1182" s="34" t="s">
        <v>4546</v>
      </c>
      <c r="CY1182" s="34" t="s">
        <v>5449</v>
      </c>
      <c r="CZ1182" s="34" t="s">
        <v>4560</v>
      </c>
      <c r="DA1182" s="34" t="s">
        <v>4560</v>
      </c>
      <c r="DC1182" s="34" t="s">
        <v>5096</v>
      </c>
      <c r="DF1182" s="34" t="s">
        <v>5992</v>
      </c>
    </row>
    <row r="1183" spans="1:110">
      <c r="A1183" s="34" t="s">
        <v>7451</v>
      </c>
      <c r="B1183" s="34" t="s">
        <v>4609</v>
      </c>
      <c r="C1183" s="34">
        <v>7</v>
      </c>
      <c r="D1183" s="34" t="s">
        <v>442</v>
      </c>
      <c r="E1183" s="34" t="s">
        <v>4170</v>
      </c>
      <c r="F1183" s="34" t="s">
        <v>4881</v>
      </c>
      <c r="G1183" s="34" t="s">
        <v>4170</v>
      </c>
      <c r="H1183" s="34" t="s">
        <v>4170</v>
      </c>
      <c r="I1183" s="34" t="s">
        <v>4170</v>
      </c>
      <c r="J1183" s="34" t="s">
        <v>4881</v>
      </c>
      <c r="K1183" s="34" t="s">
        <v>4170</v>
      </c>
      <c r="L1183" s="34" t="s">
        <v>4170</v>
      </c>
      <c r="N1183" s="34" t="s">
        <v>3155</v>
      </c>
      <c r="O1183" s="34" t="s">
        <v>4881</v>
      </c>
      <c r="P1183" s="34" t="s">
        <v>4170</v>
      </c>
      <c r="Q1183" s="34" t="s">
        <v>4170</v>
      </c>
      <c r="R1183" s="34" t="s">
        <v>4170</v>
      </c>
      <c r="S1183" s="34" t="s">
        <v>4170</v>
      </c>
      <c r="T1183" s="34" t="s">
        <v>4170</v>
      </c>
      <c r="U1183" s="34" t="s">
        <v>4170</v>
      </c>
      <c r="V1183" s="34" t="s">
        <v>4170</v>
      </c>
      <c r="W1183" s="34" t="s">
        <v>4170</v>
      </c>
      <c r="X1183" s="34" t="s">
        <v>4170</v>
      </c>
      <c r="Y1183" s="34" t="s">
        <v>4170</v>
      </c>
      <c r="Z1183" s="34" t="s">
        <v>4170</v>
      </c>
      <c r="AB1183" s="34" t="s">
        <v>3187</v>
      </c>
      <c r="AE1183" s="34" t="s">
        <v>3253</v>
      </c>
      <c r="BB1183" s="34" t="s">
        <v>8545</v>
      </c>
      <c r="BC1183" s="34" t="s">
        <v>4170</v>
      </c>
      <c r="BD1183" s="34" t="s">
        <v>4170</v>
      </c>
      <c r="BE1183" s="34" t="s">
        <v>4170</v>
      </c>
      <c r="BF1183" s="34" t="s">
        <v>4881</v>
      </c>
      <c r="BG1183" s="34" t="s">
        <v>4170</v>
      </c>
      <c r="BH1183" s="34" t="s">
        <v>4881</v>
      </c>
      <c r="BI1183" s="34" t="s">
        <v>4170</v>
      </c>
      <c r="BJ1183" s="34" t="s">
        <v>4170</v>
      </c>
      <c r="BN1183" s="34" t="s">
        <v>3564</v>
      </c>
      <c r="BP1183" s="34" t="s">
        <v>3564</v>
      </c>
      <c r="BQ1183" s="34" t="s">
        <v>3571</v>
      </c>
      <c r="BR1183" s="34" t="s">
        <v>1044</v>
      </c>
      <c r="BS1183" s="34" t="s">
        <v>1044</v>
      </c>
      <c r="CR1183" s="34" t="s">
        <v>3657</v>
      </c>
      <c r="CU1183" s="34" t="s">
        <v>8877</v>
      </c>
      <c r="CV1183" s="34" t="s">
        <v>7453</v>
      </c>
      <c r="CW1183" s="34" t="s">
        <v>4226</v>
      </c>
      <c r="CX1183" s="34" t="s">
        <v>4619</v>
      </c>
      <c r="CY1183" s="34" t="s">
        <v>5454</v>
      </c>
      <c r="DB1183" s="34" t="s">
        <v>1043</v>
      </c>
      <c r="DC1183" s="34" t="s">
        <v>5094</v>
      </c>
      <c r="DE1183" s="34" t="s">
        <v>4650</v>
      </c>
      <c r="DF1183" s="34" t="s">
        <v>5992</v>
      </c>
    </row>
    <row r="1184" spans="1:110">
      <c r="A1184" s="34" t="s">
        <v>7451</v>
      </c>
      <c r="B1184" s="34" t="s">
        <v>4848</v>
      </c>
      <c r="C1184" s="34">
        <v>37</v>
      </c>
      <c r="D1184" s="34" t="s">
        <v>440</v>
      </c>
      <c r="E1184" s="34" t="s">
        <v>4881</v>
      </c>
      <c r="F1184" s="34" t="s">
        <v>4170</v>
      </c>
      <c r="G1184" s="34" t="s">
        <v>4881</v>
      </c>
      <c r="H1184" s="34" t="s">
        <v>4170</v>
      </c>
      <c r="I1184" s="34" t="s">
        <v>4170</v>
      </c>
      <c r="J1184" s="34" t="s">
        <v>4170</v>
      </c>
      <c r="K1184" s="34" t="s">
        <v>4170</v>
      </c>
      <c r="L1184" s="34" t="s">
        <v>4881</v>
      </c>
      <c r="M1184" s="34" t="s">
        <v>1041</v>
      </c>
      <c r="N1184" s="34" t="s">
        <v>3155</v>
      </c>
      <c r="O1184" s="34" t="s">
        <v>4881</v>
      </c>
      <c r="P1184" s="34" t="s">
        <v>4170</v>
      </c>
      <c r="Q1184" s="34" t="s">
        <v>4170</v>
      </c>
      <c r="R1184" s="34" t="s">
        <v>4170</v>
      </c>
      <c r="S1184" s="34" t="s">
        <v>4170</v>
      </c>
      <c r="T1184" s="34" t="s">
        <v>4170</v>
      </c>
      <c r="U1184" s="34" t="s">
        <v>4170</v>
      </c>
      <c r="V1184" s="34" t="s">
        <v>4170</v>
      </c>
      <c r="W1184" s="34" t="s">
        <v>4170</v>
      </c>
      <c r="X1184" s="34" t="s">
        <v>4170</v>
      </c>
      <c r="Y1184" s="34" t="s">
        <v>4170</v>
      </c>
      <c r="Z1184" s="34" t="s">
        <v>4170</v>
      </c>
      <c r="AB1184" s="34" t="s">
        <v>3187</v>
      </c>
      <c r="AD1184" s="34" t="s">
        <v>3244</v>
      </c>
      <c r="AG1184" s="34" t="s">
        <v>3291</v>
      </c>
      <c r="AH1184" s="34" t="s">
        <v>1041</v>
      </c>
      <c r="AI1184" s="34" t="s">
        <v>1044</v>
      </c>
      <c r="AJ1184" s="34" t="s">
        <v>1044</v>
      </c>
      <c r="AQ1184" s="34" t="s">
        <v>3384</v>
      </c>
      <c r="AS1184" s="34" t="s">
        <v>3409</v>
      </c>
      <c r="AU1184" s="34" t="s">
        <v>3444</v>
      </c>
      <c r="AV1184" s="34" t="s">
        <v>3449</v>
      </c>
      <c r="AW1184" s="34" t="s">
        <v>3455</v>
      </c>
      <c r="AX1184" s="34" t="s">
        <v>3476</v>
      </c>
      <c r="AY1184" s="34" t="s">
        <v>3529</v>
      </c>
      <c r="BB1184" s="34" t="s">
        <v>3557</v>
      </c>
      <c r="BC1184" s="34" t="s">
        <v>4170</v>
      </c>
      <c r="BD1184" s="34" t="s">
        <v>4170</v>
      </c>
      <c r="BE1184" s="34" t="s">
        <v>4170</v>
      </c>
      <c r="BF1184" s="34" t="s">
        <v>4170</v>
      </c>
      <c r="BG1184" s="34" t="s">
        <v>4170</v>
      </c>
      <c r="BH1184" s="34" t="s">
        <v>4170</v>
      </c>
      <c r="BI1184" s="34" t="s">
        <v>4881</v>
      </c>
      <c r="BJ1184" s="34" t="s">
        <v>4170</v>
      </c>
      <c r="BR1184" s="34" t="s">
        <v>1044</v>
      </c>
      <c r="BS1184" s="34" t="s">
        <v>1044</v>
      </c>
      <c r="CR1184" s="34" t="s">
        <v>3657</v>
      </c>
      <c r="CU1184" s="34" t="s">
        <v>8878</v>
      </c>
      <c r="CV1184" s="34" t="s">
        <v>7453</v>
      </c>
      <c r="CW1184" s="34" t="s">
        <v>4226</v>
      </c>
      <c r="CX1184" s="34" t="s">
        <v>4542</v>
      </c>
      <c r="CY1184" s="34" t="s">
        <v>5447</v>
      </c>
      <c r="DA1184" s="34" t="s">
        <v>4556</v>
      </c>
      <c r="DC1184" s="34" t="s">
        <v>5096</v>
      </c>
      <c r="DF1184" s="34" t="s">
        <v>5992</v>
      </c>
    </row>
    <row r="1185" spans="1:110">
      <c r="A1185" s="34" t="s">
        <v>7454</v>
      </c>
      <c r="B1185" s="34" t="s">
        <v>4881</v>
      </c>
      <c r="C1185" s="34">
        <v>29</v>
      </c>
      <c r="D1185" s="34" t="s">
        <v>440</v>
      </c>
      <c r="E1185" s="34" t="s">
        <v>4881</v>
      </c>
      <c r="F1185" s="34" t="s">
        <v>4170</v>
      </c>
      <c r="G1185" s="34" t="s">
        <v>4881</v>
      </c>
      <c r="H1185" s="34" t="s">
        <v>4170</v>
      </c>
      <c r="I1185" s="34" t="s">
        <v>4170</v>
      </c>
      <c r="J1185" s="34" t="s">
        <v>4170</v>
      </c>
      <c r="K1185" s="34" t="s">
        <v>4170</v>
      </c>
      <c r="L1185" s="34" t="s">
        <v>4881</v>
      </c>
      <c r="M1185" s="34" t="s">
        <v>1041</v>
      </c>
      <c r="N1185" s="34" t="s">
        <v>3155</v>
      </c>
      <c r="O1185" s="34" t="s">
        <v>4881</v>
      </c>
      <c r="P1185" s="34" t="s">
        <v>4170</v>
      </c>
      <c r="Q1185" s="34" t="s">
        <v>4170</v>
      </c>
      <c r="R1185" s="34" t="s">
        <v>4170</v>
      </c>
      <c r="S1185" s="34" t="s">
        <v>4170</v>
      </c>
      <c r="T1185" s="34" t="s">
        <v>4170</v>
      </c>
      <c r="U1185" s="34" t="s">
        <v>4170</v>
      </c>
      <c r="V1185" s="34" t="s">
        <v>4170</v>
      </c>
      <c r="W1185" s="34" t="s">
        <v>4170</v>
      </c>
      <c r="X1185" s="34" t="s">
        <v>4170</v>
      </c>
      <c r="Y1185" s="34" t="s">
        <v>4170</v>
      </c>
      <c r="Z1185" s="34" t="s">
        <v>4170</v>
      </c>
      <c r="AB1185" s="34" t="s">
        <v>3187</v>
      </c>
      <c r="AD1185" s="34" t="s">
        <v>3241</v>
      </c>
      <c r="AE1185" s="34" t="s">
        <v>3253</v>
      </c>
      <c r="AG1185" s="34" t="s">
        <v>3309</v>
      </c>
      <c r="AH1185" s="34" t="s">
        <v>1044</v>
      </c>
      <c r="AI1185" s="34" t="s">
        <v>1044</v>
      </c>
      <c r="AJ1185" s="34" t="s">
        <v>1044</v>
      </c>
      <c r="AK1185" s="34" t="s">
        <v>1044</v>
      </c>
      <c r="AM1185" s="34" t="s">
        <v>1044</v>
      </c>
      <c r="AN1185" s="34" t="s">
        <v>3335</v>
      </c>
      <c r="AP1185" s="34" t="s">
        <v>1044</v>
      </c>
      <c r="AY1185" s="34" t="s">
        <v>3487</v>
      </c>
      <c r="BA1185" s="34" t="s">
        <v>1044</v>
      </c>
      <c r="BB1185" s="34" t="s">
        <v>3557</v>
      </c>
      <c r="BC1185" s="34" t="s">
        <v>4170</v>
      </c>
      <c r="BD1185" s="34" t="s">
        <v>4170</v>
      </c>
      <c r="BE1185" s="34" t="s">
        <v>4170</v>
      </c>
      <c r="BF1185" s="34" t="s">
        <v>4170</v>
      </c>
      <c r="BG1185" s="34" t="s">
        <v>4170</v>
      </c>
      <c r="BH1185" s="34" t="s">
        <v>4170</v>
      </c>
      <c r="BI1185" s="34" t="s">
        <v>4881</v>
      </c>
      <c r="BJ1185" s="34" t="s">
        <v>4170</v>
      </c>
      <c r="BR1185" s="34" t="s">
        <v>1044</v>
      </c>
      <c r="BS1185" s="34" t="s">
        <v>1044</v>
      </c>
      <c r="CR1185" s="34" t="s">
        <v>3657</v>
      </c>
      <c r="CU1185" s="34" t="s">
        <v>8879</v>
      </c>
      <c r="CV1185" s="34" t="s">
        <v>7455</v>
      </c>
      <c r="CW1185" s="34" t="s">
        <v>4226</v>
      </c>
      <c r="CX1185" s="34" t="s">
        <v>4539</v>
      </c>
      <c r="CY1185" s="34" t="s">
        <v>5446</v>
      </c>
      <c r="CZ1185" s="34" t="s">
        <v>4560</v>
      </c>
      <c r="DA1185" s="34" t="s">
        <v>4560</v>
      </c>
      <c r="DC1185" s="34" t="s">
        <v>5096</v>
      </c>
      <c r="DD1185" s="34" t="s">
        <v>6186</v>
      </c>
      <c r="DF1185" s="34" t="s">
        <v>5992</v>
      </c>
    </row>
    <row r="1186" spans="1:110">
      <c r="A1186" s="34" t="s">
        <v>7454</v>
      </c>
      <c r="B1186" s="34" t="s">
        <v>4609</v>
      </c>
      <c r="C1186" s="34">
        <v>2</v>
      </c>
      <c r="D1186" s="34" t="s">
        <v>440</v>
      </c>
      <c r="E1186" s="34" t="s">
        <v>4881</v>
      </c>
      <c r="F1186" s="34" t="s">
        <v>4170</v>
      </c>
      <c r="G1186" s="34" t="s">
        <v>4170</v>
      </c>
      <c r="H1186" s="34" t="s">
        <v>4170</v>
      </c>
      <c r="I1186" s="34" t="s">
        <v>4881</v>
      </c>
      <c r="J1186" s="34" t="s">
        <v>4170</v>
      </c>
      <c r="K1186" s="34" t="s">
        <v>4170</v>
      </c>
      <c r="L1186" s="34" t="s">
        <v>4170</v>
      </c>
      <c r="N1186" s="34" t="s">
        <v>3155</v>
      </c>
      <c r="O1186" s="34" t="s">
        <v>4881</v>
      </c>
      <c r="P1186" s="34" t="s">
        <v>4170</v>
      </c>
      <c r="Q1186" s="34" t="s">
        <v>4170</v>
      </c>
      <c r="R1186" s="34" t="s">
        <v>4170</v>
      </c>
      <c r="S1186" s="34" t="s">
        <v>4170</v>
      </c>
      <c r="T1186" s="34" t="s">
        <v>4170</v>
      </c>
      <c r="U1186" s="34" t="s">
        <v>4170</v>
      </c>
      <c r="V1186" s="34" t="s">
        <v>4170</v>
      </c>
      <c r="W1186" s="34" t="s">
        <v>4170</v>
      </c>
      <c r="X1186" s="34" t="s">
        <v>4170</v>
      </c>
      <c r="Y1186" s="34" t="s">
        <v>4170</v>
      </c>
      <c r="Z1186" s="34" t="s">
        <v>4170</v>
      </c>
      <c r="AB1186" s="34" t="s">
        <v>3187</v>
      </c>
      <c r="BR1186" s="34" t="s">
        <v>1044</v>
      </c>
      <c r="BS1186" s="34" t="s">
        <v>1044</v>
      </c>
      <c r="CR1186" s="34" t="s">
        <v>3657</v>
      </c>
      <c r="CU1186" s="34" t="s">
        <v>8880</v>
      </c>
      <c r="CV1186" s="34" t="s">
        <v>7455</v>
      </c>
      <c r="CW1186" s="34" t="s">
        <v>4226</v>
      </c>
      <c r="CX1186" s="34" t="s">
        <v>4608</v>
      </c>
      <c r="CY1186" s="34" t="s">
        <v>5444</v>
      </c>
      <c r="DF1186" s="34" t="s">
        <v>5992</v>
      </c>
    </row>
    <row r="1187" spans="1:110">
      <c r="A1187" s="34" t="s">
        <v>7454</v>
      </c>
      <c r="B1187" s="34" t="s">
        <v>4848</v>
      </c>
      <c r="C1187" s="34">
        <v>60</v>
      </c>
      <c r="D1187" s="34" t="s">
        <v>440</v>
      </c>
      <c r="E1187" s="34" t="s">
        <v>4881</v>
      </c>
      <c r="F1187" s="34" t="s">
        <v>4170</v>
      </c>
      <c r="G1187" s="34" t="s">
        <v>4881</v>
      </c>
      <c r="H1187" s="34" t="s">
        <v>4170</v>
      </c>
      <c r="I1187" s="34" t="s">
        <v>4170</v>
      </c>
      <c r="J1187" s="34" t="s">
        <v>4170</v>
      </c>
      <c r="K1187" s="34" t="s">
        <v>4170</v>
      </c>
      <c r="L1187" s="34" t="s">
        <v>4170</v>
      </c>
      <c r="M1187" s="34" t="s">
        <v>1041</v>
      </c>
      <c r="N1187" s="34" t="s">
        <v>3155</v>
      </c>
      <c r="O1187" s="34" t="s">
        <v>4881</v>
      </c>
      <c r="P1187" s="34" t="s">
        <v>4170</v>
      </c>
      <c r="Q1187" s="34" t="s">
        <v>4170</v>
      </c>
      <c r="R1187" s="34" t="s">
        <v>4170</v>
      </c>
      <c r="S1187" s="34" t="s">
        <v>4170</v>
      </c>
      <c r="T1187" s="34" t="s">
        <v>4170</v>
      </c>
      <c r="U1187" s="34" t="s">
        <v>4170</v>
      </c>
      <c r="V1187" s="34" t="s">
        <v>4170</v>
      </c>
      <c r="W1187" s="34" t="s">
        <v>4170</v>
      </c>
      <c r="X1187" s="34" t="s">
        <v>4170</v>
      </c>
      <c r="Y1187" s="34" t="s">
        <v>4170</v>
      </c>
      <c r="Z1187" s="34" t="s">
        <v>4170</v>
      </c>
      <c r="AB1187" s="34" t="s">
        <v>3187</v>
      </c>
      <c r="AD1187" s="34" t="s">
        <v>3244</v>
      </c>
      <c r="AG1187" s="34" t="s">
        <v>3291</v>
      </c>
      <c r="AH1187" s="34" t="s">
        <v>1041</v>
      </c>
      <c r="AI1187" s="34" t="s">
        <v>1044</v>
      </c>
      <c r="AJ1187" s="34" t="s">
        <v>1044</v>
      </c>
      <c r="AQ1187" s="34" t="s">
        <v>3399</v>
      </c>
      <c r="AS1187" s="34" t="s">
        <v>3426</v>
      </c>
      <c r="AU1187" s="34" t="s">
        <v>3444</v>
      </c>
      <c r="AV1187" s="34" t="s">
        <v>3449</v>
      </c>
      <c r="AW1187" s="34" t="s">
        <v>3452</v>
      </c>
      <c r="AX1187" s="34" t="s">
        <v>3470</v>
      </c>
      <c r="AY1187" s="34" t="s">
        <v>3511</v>
      </c>
      <c r="BB1187" s="34" t="s">
        <v>3557</v>
      </c>
      <c r="BC1187" s="34" t="s">
        <v>4170</v>
      </c>
      <c r="BD1187" s="34" t="s">
        <v>4170</v>
      </c>
      <c r="BE1187" s="34" t="s">
        <v>4170</v>
      </c>
      <c r="BF1187" s="34" t="s">
        <v>4170</v>
      </c>
      <c r="BG1187" s="34" t="s">
        <v>4170</v>
      </c>
      <c r="BH1187" s="34" t="s">
        <v>4170</v>
      </c>
      <c r="BI1187" s="34" t="s">
        <v>4881</v>
      </c>
      <c r="BJ1187" s="34" t="s">
        <v>4170</v>
      </c>
      <c r="BR1187" s="34" t="s">
        <v>1044</v>
      </c>
      <c r="BS1187" s="34" t="s">
        <v>1044</v>
      </c>
      <c r="CR1187" s="34" t="s">
        <v>3657</v>
      </c>
      <c r="CU1187" s="34" t="s">
        <v>8881</v>
      </c>
      <c r="CV1187" s="34" t="s">
        <v>7455</v>
      </c>
      <c r="CW1187" s="34" t="s">
        <v>4226</v>
      </c>
      <c r="CX1187" s="34" t="s">
        <v>4546</v>
      </c>
      <c r="CY1187" s="34" t="s">
        <v>5449</v>
      </c>
      <c r="DA1187" s="34" t="s">
        <v>4556</v>
      </c>
      <c r="DC1187" s="34" t="s">
        <v>5096</v>
      </c>
      <c r="DF1187" s="34" t="s">
        <v>5992</v>
      </c>
    </row>
    <row r="1188" spans="1:110">
      <c r="A1188" s="34" t="s">
        <v>7456</v>
      </c>
      <c r="B1188" s="34" t="s">
        <v>4881</v>
      </c>
      <c r="C1188" s="34">
        <v>62</v>
      </c>
      <c r="D1188" s="34" t="s">
        <v>442</v>
      </c>
      <c r="E1188" s="34" t="s">
        <v>4170</v>
      </c>
      <c r="F1188" s="34" t="s">
        <v>4881</v>
      </c>
      <c r="G1188" s="34" t="s">
        <v>4170</v>
      </c>
      <c r="H1188" s="34" t="s">
        <v>4881</v>
      </c>
      <c r="I1188" s="34" t="s">
        <v>4170</v>
      </c>
      <c r="J1188" s="34" t="s">
        <v>4170</v>
      </c>
      <c r="K1188" s="34" t="s">
        <v>4170</v>
      </c>
      <c r="L1188" s="34" t="s">
        <v>4170</v>
      </c>
      <c r="M1188" s="34" t="s">
        <v>1041</v>
      </c>
      <c r="N1188" s="34" t="s">
        <v>3155</v>
      </c>
      <c r="O1188" s="34" t="s">
        <v>4881</v>
      </c>
      <c r="P1188" s="34" t="s">
        <v>4170</v>
      </c>
      <c r="Q1188" s="34" t="s">
        <v>4170</v>
      </c>
      <c r="R1188" s="34" t="s">
        <v>4170</v>
      </c>
      <c r="S1188" s="34" t="s">
        <v>4170</v>
      </c>
      <c r="T1188" s="34" t="s">
        <v>4170</v>
      </c>
      <c r="U1188" s="34" t="s">
        <v>4170</v>
      </c>
      <c r="V1188" s="34" t="s">
        <v>4170</v>
      </c>
      <c r="W1188" s="34" t="s">
        <v>4170</v>
      </c>
      <c r="X1188" s="34" t="s">
        <v>4170</v>
      </c>
      <c r="Y1188" s="34" t="s">
        <v>4170</v>
      </c>
      <c r="Z1188" s="34" t="s">
        <v>4170</v>
      </c>
      <c r="AB1188" s="34" t="s">
        <v>3196</v>
      </c>
      <c r="AD1188" s="34" t="s">
        <v>3235</v>
      </c>
      <c r="AG1188" s="34" t="s">
        <v>3315</v>
      </c>
      <c r="AH1188" s="34" t="s">
        <v>1044</v>
      </c>
      <c r="AI1188" s="34" t="s">
        <v>1044</v>
      </c>
      <c r="AJ1188" s="34" t="s">
        <v>1044</v>
      </c>
      <c r="AK1188" s="34" t="s">
        <v>1044</v>
      </c>
      <c r="AM1188" s="34" t="s">
        <v>1044</v>
      </c>
      <c r="AN1188" s="34" t="s">
        <v>3338</v>
      </c>
      <c r="AP1188" s="34" t="s">
        <v>1044</v>
      </c>
      <c r="AY1188" s="34" t="s">
        <v>3487</v>
      </c>
      <c r="BA1188" s="34" t="s">
        <v>1044</v>
      </c>
      <c r="BB1188" s="34" t="s">
        <v>8009</v>
      </c>
      <c r="BC1188" s="34" t="s">
        <v>4881</v>
      </c>
      <c r="BD1188" s="34" t="s">
        <v>4881</v>
      </c>
      <c r="BE1188" s="34" t="s">
        <v>4881</v>
      </c>
      <c r="BF1188" s="34" t="s">
        <v>4170</v>
      </c>
      <c r="BG1188" s="34" t="s">
        <v>4170</v>
      </c>
      <c r="BH1188" s="34" t="s">
        <v>4170</v>
      </c>
      <c r="BI1188" s="34" t="s">
        <v>4170</v>
      </c>
      <c r="BJ1188" s="34" t="s">
        <v>4170</v>
      </c>
      <c r="BK1188" s="34" t="s">
        <v>3561</v>
      </c>
      <c r="BL1188" s="34" t="s">
        <v>3564</v>
      </c>
      <c r="BM1188" s="34" t="s">
        <v>3561</v>
      </c>
      <c r="BQ1188" s="34" t="s">
        <v>3574</v>
      </c>
      <c r="BR1188" s="34" t="s">
        <v>1041</v>
      </c>
      <c r="BS1188" s="34" t="s">
        <v>1044</v>
      </c>
      <c r="CR1188" s="34" t="s">
        <v>3657</v>
      </c>
      <c r="CU1188" s="34" t="s">
        <v>8882</v>
      </c>
      <c r="CV1188" s="34" t="s">
        <v>7457</v>
      </c>
      <c r="CW1188" s="34" t="s">
        <v>4226</v>
      </c>
      <c r="CX1188" s="34" t="s">
        <v>4546</v>
      </c>
      <c r="CY1188" s="34" t="s">
        <v>5455</v>
      </c>
      <c r="CZ1188" s="34" t="s">
        <v>4560</v>
      </c>
      <c r="DA1188" s="34" t="s">
        <v>4560</v>
      </c>
      <c r="DB1188" s="34" t="s">
        <v>1043</v>
      </c>
      <c r="DC1188" s="34" t="s">
        <v>5094</v>
      </c>
      <c r="DF1188" s="34" t="s">
        <v>5992</v>
      </c>
    </row>
    <row r="1189" spans="1:110">
      <c r="A1189" s="34" t="s">
        <v>7456</v>
      </c>
      <c r="B1189" s="34" t="s">
        <v>4609</v>
      </c>
      <c r="C1189" s="34">
        <v>61</v>
      </c>
      <c r="D1189" s="34" t="s">
        <v>440</v>
      </c>
      <c r="E1189" s="34" t="s">
        <v>4881</v>
      </c>
      <c r="F1189" s="34" t="s">
        <v>4170</v>
      </c>
      <c r="G1189" s="34" t="s">
        <v>4881</v>
      </c>
      <c r="H1189" s="34" t="s">
        <v>4170</v>
      </c>
      <c r="I1189" s="34" t="s">
        <v>4170</v>
      </c>
      <c r="J1189" s="34" t="s">
        <v>4170</v>
      </c>
      <c r="K1189" s="34" t="s">
        <v>4170</v>
      </c>
      <c r="L1189" s="34" t="s">
        <v>4170</v>
      </c>
      <c r="M1189" s="34" t="s">
        <v>1041</v>
      </c>
      <c r="N1189" s="34" t="s">
        <v>3155</v>
      </c>
      <c r="O1189" s="34" t="s">
        <v>4881</v>
      </c>
      <c r="P1189" s="34" t="s">
        <v>4170</v>
      </c>
      <c r="Q1189" s="34" t="s">
        <v>4170</v>
      </c>
      <c r="R1189" s="34" t="s">
        <v>4170</v>
      </c>
      <c r="S1189" s="34" t="s">
        <v>4170</v>
      </c>
      <c r="T1189" s="34" t="s">
        <v>4170</v>
      </c>
      <c r="U1189" s="34" t="s">
        <v>4170</v>
      </c>
      <c r="V1189" s="34" t="s">
        <v>4170</v>
      </c>
      <c r="W1189" s="34" t="s">
        <v>4170</v>
      </c>
      <c r="X1189" s="34" t="s">
        <v>4170</v>
      </c>
      <c r="Y1189" s="34" t="s">
        <v>4170</v>
      </c>
      <c r="Z1189" s="34" t="s">
        <v>4170</v>
      </c>
      <c r="AB1189" s="34" t="s">
        <v>3187</v>
      </c>
      <c r="AD1189" s="34" t="s">
        <v>3241</v>
      </c>
      <c r="AG1189" s="34" t="s">
        <v>3312</v>
      </c>
      <c r="AH1189" s="34" t="s">
        <v>1044</v>
      </c>
      <c r="AI1189" s="34" t="s">
        <v>1044</v>
      </c>
      <c r="AJ1189" s="34" t="s">
        <v>1044</v>
      </c>
      <c r="AK1189" s="34" t="s">
        <v>1044</v>
      </c>
      <c r="AM1189" s="34" t="s">
        <v>1044</v>
      </c>
      <c r="AN1189" s="34" t="s">
        <v>3312</v>
      </c>
      <c r="AP1189" s="34" t="s">
        <v>1044</v>
      </c>
      <c r="AY1189" s="34" t="s">
        <v>3487</v>
      </c>
      <c r="BA1189" s="34" t="s">
        <v>1044</v>
      </c>
      <c r="BB1189" s="34" t="s">
        <v>3545</v>
      </c>
      <c r="BC1189" s="34" t="s">
        <v>4170</v>
      </c>
      <c r="BD1189" s="34" t="s">
        <v>4170</v>
      </c>
      <c r="BE1189" s="34" t="s">
        <v>4881</v>
      </c>
      <c r="BF1189" s="34" t="s">
        <v>4170</v>
      </c>
      <c r="BG1189" s="34" t="s">
        <v>4170</v>
      </c>
      <c r="BH1189" s="34" t="s">
        <v>4170</v>
      </c>
      <c r="BI1189" s="34" t="s">
        <v>4170</v>
      </c>
      <c r="BJ1189" s="34" t="s">
        <v>4170</v>
      </c>
      <c r="BM1189" s="34" t="s">
        <v>3564</v>
      </c>
      <c r="BQ1189" s="34" t="s">
        <v>1044</v>
      </c>
      <c r="BR1189" s="34" t="s">
        <v>1044</v>
      </c>
      <c r="BS1189" s="34" t="s">
        <v>1044</v>
      </c>
      <c r="CR1189" s="34" t="s">
        <v>3657</v>
      </c>
      <c r="CU1189" s="34" t="s">
        <v>8883</v>
      </c>
      <c r="CV1189" s="34" t="s">
        <v>7457</v>
      </c>
      <c r="CW1189" s="34" t="s">
        <v>4226</v>
      </c>
      <c r="CX1189" s="34" t="s">
        <v>4546</v>
      </c>
      <c r="CY1189" s="34" t="s">
        <v>5449</v>
      </c>
      <c r="DA1189" s="34" t="s">
        <v>4560</v>
      </c>
      <c r="DB1189" s="34" t="s">
        <v>1046</v>
      </c>
      <c r="DC1189" s="34" t="s">
        <v>5094</v>
      </c>
      <c r="DF1189" s="34" t="s">
        <v>5992</v>
      </c>
    </row>
    <row r="1190" spans="1:110">
      <c r="A1190" s="34" t="s">
        <v>7458</v>
      </c>
      <c r="B1190" s="34" t="s">
        <v>4881</v>
      </c>
      <c r="C1190" s="34">
        <v>58</v>
      </c>
      <c r="D1190" s="34" t="s">
        <v>442</v>
      </c>
      <c r="E1190" s="34" t="s">
        <v>4170</v>
      </c>
      <c r="F1190" s="34" t="s">
        <v>4881</v>
      </c>
      <c r="G1190" s="34" t="s">
        <v>4170</v>
      </c>
      <c r="H1190" s="34" t="s">
        <v>4881</v>
      </c>
      <c r="I1190" s="34" t="s">
        <v>4170</v>
      </c>
      <c r="J1190" s="34" t="s">
        <v>4170</v>
      </c>
      <c r="K1190" s="34" t="s">
        <v>4170</v>
      </c>
      <c r="L1190" s="34" t="s">
        <v>4170</v>
      </c>
      <c r="M1190" s="34" t="s">
        <v>1041</v>
      </c>
      <c r="N1190" s="34" t="s">
        <v>3155</v>
      </c>
      <c r="O1190" s="34" t="s">
        <v>4881</v>
      </c>
      <c r="P1190" s="34" t="s">
        <v>4170</v>
      </c>
      <c r="Q1190" s="34" t="s">
        <v>4170</v>
      </c>
      <c r="R1190" s="34" t="s">
        <v>4170</v>
      </c>
      <c r="S1190" s="34" t="s">
        <v>4170</v>
      </c>
      <c r="T1190" s="34" t="s">
        <v>4170</v>
      </c>
      <c r="U1190" s="34" t="s">
        <v>4170</v>
      </c>
      <c r="V1190" s="34" t="s">
        <v>4170</v>
      </c>
      <c r="W1190" s="34" t="s">
        <v>4170</v>
      </c>
      <c r="X1190" s="34" t="s">
        <v>4170</v>
      </c>
      <c r="Y1190" s="34" t="s">
        <v>4170</v>
      </c>
      <c r="Z1190" s="34" t="s">
        <v>4170</v>
      </c>
      <c r="AB1190" s="34" t="s">
        <v>3187</v>
      </c>
      <c r="AD1190" s="34" t="s">
        <v>3244</v>
      </c>
      <c r="AG1190" s="34" t="s">
        <v>3300</v>
      </c>
      <c r="AH1190" s="34" t="s">
        <v>1044</v>
      </c>
      <c r="AI1190" s="34" t="s">
        <v>1044</v>
      </c>
      <c r="AJ1190" s="34" t="s">
        <v>1044</v>
      </c>
      <c r="AK1190" s="34" t="s">
        <v>1044</v>
      </c>
      <c r="AM1190" s="34" t="s">
        <v>1041</v>
      </c>
      <c r="AP1190" s="34" t="s">
        <v>1041</v>
      </c>
      <c r="AY1190" s="34" t="s">
        <v>3508</v>
      </c>
      <c r="BA1190" s="34" t="s">
        <v>1044</v>
      </c>
      <c r="BB1190" s="34" t="s">
        <v>3557</v>
      </c>
      <c r="BC1190" s="34" t="s">
        <v>4170</v>
      </c>
      <c r="BD1190" s="34" t="s">
        <v>4170</v>
      </c>
      <c r="BE1190" s="34" t="s">
        <v>4170</v>
      </c>
      <c r="BF1190" s="34" t="s">
        <v>4170</v>
      </c>
      <c r="BG1190" s="34" t="s">
        <v>4170</v>
      </c>
      <c r="BH1190" s="34" t="s">
        <v>4170</v>
      </c>
      <c r="BI1190" s="34" t="s">
        <v>4881</v>
      </c>
      <c r="BJ1190" s="34" t="s">
        <v>4170</v>
      </c>
      <c r="BR1190" s="34" t="s">
        <v>1041</v>
      </c>
      <c r="BS1190" s="34" t="s">
        <v>1044</v>
      </c>
      <c r="CR1190" s="34" t="s">
        <v>3657</v>
      </c>
      <c r="CU1190" s="34" t="s">
        <v>8884</v>
      </c>
      <c r="CV1190" s="34" t="s">
        <v>7459</v>
      </c>
      <c r="CW1190" s="34" t="s">
        <v>4226</v>
      </c>
      <c r="CX1190" s="34" t="s">
        <v>4542</v>
      </c>
      <c r="CY1190" s="34" t="s">
        <v>5453</v>
      </c>
      <c r="CZ1190" s="34" t="s">
        <v>3302</v>
      </c>
      <c r="DA1190" s="34" t="s">
        <v>3302</v>
      </c>
      <c r="DC1190" s="34" t="s">
        <v>5096</v>
      </c>
    </row>
    <row r="1191" spans="1:110">
      <c r="A1191" s="34" t="s">
        <v>7458</v>
      </c>
      <c r="B1191" s="34" t="s">
        <v>4609</v>
      </c>
      <c r="C1191" s="34">
        <v>21</v>
      </c>
      <c r="D1191" s="34" t="s">
        <v>442</v>
      </c>
      <c r="E1191" s="34" t="s">
        <v>4170</v>
      </c>
      <c r="F1191" s="34" t="s">
        <v>4881</v>
      </c>
      <c r="G1191" s="34" t="s">
        <v>4170</v>
      </c>
      <c r="H1191" s="34" t="s">
        <v>4881</v>
      </c>
      <c r="I1191" s="34" t="s">
        <v>4170</v>
      </c>
      <c r="J1191" s="34" t="s">
        <v>4170</v>
      </c>
      <c r="K1191" s="34" t="s">
        <v>4170</v>
      </c>
      <c r="L1191" s="34" t="s">
        <v>4170</v>
      </c>
      <c r="M1191" s="34" t="s">
        <v>1044</v>
      </c>
      <c r="N1191" s="34" t="s">
        <v>3155</v>
      </c>
      <c r="O1191" s="34" t="s">
        <v>4881</v>
      </c>
      <c r="P1191" s="34" t="s">
        <v>4170</v>
      </c>
      <c r="Q1191" s="34" t="s">
        <v>4170</v>
      </c>
      <c r="R1191" s="34" t="s">
        <v>4170</v>
      </c>
      <c r="S1191" s="34" t="s">
        <v>4170</v>
      </c>
      <c r="T1191" s="34" t="s">
        <v>4170</v>
      </c>
      <c r="U1191" s="34" t="s">
        <v>4170</v>
      </c>
      <c r="V1191" s="34" t="s">
        <v>4170</v>
      </c>
      <c r="W1191" s="34" t="s">
        <v>4170</v>
      </c>
      <c r="X1191" s="34" t="s">
        <v>4170</v>
      </c>
      <c r="Y1191" s="34" t="s">
        <v>4170</v>
      </c>
      <c r="Z1191" s="34" t="s">
        <v>4170</v>
      </c>
      <c r="AB1191" s="34" t="s">
        <v>3187</v>
      </c>
      <c r="AD1191" s="34" t="s">
        <v>3241</v>
      </c>
      <c r="AE1191" s="34" t="s">
        <v>3253</v>
      </c>
      <c r="AG1191" s="34" t="s">
        <v>3300</v>
      </c>
      <c r="AH1191" s="34" t="s">
        <v>1044</v>
      </c>
      <c r="AI1191" s="34" t="s">
        <v>1044</v>
      </c>
      <c r="AJ1191" s="34" t="s">
        <v>1044</v>
      </c>
      <c r="AK1191" s="34" t="s">
        <v>1044</v>
      </c>
      <c r="AM1191" s="34" t="s">
        <v>1041</v>
      </c>
      <c r="AP1191" s="34" t="s">
        <v>1041</v>
      </c>
      <c r="AY1191" s="34" t="s">
        <v>3523</v>
      </c>
      <c r="BA1191" s="34" t="s">
        <v>1044</v>
      </c>
      <c r="BB1191" s="34" t="s">
        <v>3557</v>
      </c>
      <c r="BC1191" s="34" t="s">
        <v>4170</v>
      </c>
      <c r="BD1191" s="34" t="s">
        <v>4170</v>
      </c>
      <c r="BE1191" s="34" t="s">
        <v>4170</v>
      </c>
      <c r="BF1191" s="34" t="s">
        <v>4170</v>
      </c>
      <c r="BG1191" s="34" t="s">
        <v>4170</v>
      </c>
      <c r="BH1191" s="34" t="s">
        <v>4170</v>
      </c>
      <c r="BI1191" s="34" t="s">
        <v>4881</v>
      </c>
      <c r="BJ1191" s="34" t="s">
        <v>4170</v>
      </c>
      <c r="BR1191" s="34" t="s">
        <v>1044</v>
      </c>
      <c r="BS1191" s="34" t="s">
        <v>1044</v>
      </c>
      <c r="CR1191" s="34" t="s">
        <v>3657</v>
      </c>
      <c r="CU1191" s="34" t="s">
        <v>8885</v>
      </c>
      <c r="CV1191" s="34" t="s">
        <v>7459</v>
      </c>
      <c r="CW1191" s="34" t="s">
        <v>4226</v>
      </c>
      <c r="CX1191" s="34" t="s">
        <v>4539</v>
      </c>
      <c r="CY1191" s="34" t="s">
        <v>5452</v>
      </c>
      <c r="DA1191" s="34" t="s">
        <v>3302</v>
      </c>
      <c r="DC1191" s="34" t="s">
        <v>5096</v>
      </c>
      <c r="DD1191" s="34" t="s">
        <v>6186</v>
      </c>
    </row>
    <row r="1192" spans="1:110">
      <c r="A1192" s="34" t="s">
        <v>7458</v>
      </c>
      <c r="B1192" s="34" t="s">
        <v>4848</v>
      </c>
      <c r="C1192" s="34">
        <v>53</v>
      </c>
      <c r="D1192" s="34" t="s">
        <v>440</v>
      </c>
      <c r="E1192" s="34" t="s">
        <v>4881</v>
      </c>
      <c r="F1192" s="34" t="s">
        <v>4170</v>
      </c>
      <c r="G1192" s="34" t="s">
        <v>4881</v>
      </c>
      <c r="H1192" s="34" t="s">
        <v>4170</v>
      </c>
      <c r="I1192" s="34" t="s">
        <v>4170</v>
      </c>
      <c r="J1192" s="34" t="s">
        <v>4170</v>
      </c>
      <c r="K1192" s="34" t="s">
        <v>4170</v>
      </c>
      <c r="L1192" s="34" t="s">
        <v>4881</v>
      </c>
      <c r="M1192" s="34" t="s">
        <v>1041</v>
      </c>
      <c r="N1192" s="34" t="s">
        <v>3155</v>
      </c>
      <c r="O1192" s="34" t="s">
        <v>4881</v>
      </c>
      <c r="P1192" s="34" t="s">
        <v>4170</v>
      </c>
      <c r="Q1192" s="34" t="s">
        <v>4170</v>
      </c>
      <c r="R1192" s="34" t="s">
        <v>4170</v>
      </c>
      <c r="S1192" s="34" t="s">
        <v>4170</v>
      </c>
      <c r="T1192" s="34" t="s">
        <v>4170</v>
      </c>
      <c r="U1192" s="34" t="s">
        <v>4170</v>
      </c>
      <c r="V1192" s="34" t="s">
        <v>4170</v>
      </c>
      <c r="W1192" s="34" t="s">
        <v>4170</v>
      </c>
      <c r="X1192" s="34" t="s">
        <v>4170</v>
      </c>
      <c r="Y1192" s="34" t="s">
        <v>4170</v>
      </c>
      <c r="Z1192" s="34" t="s">
        <v>4170</v>
      </c>
      <c r="AB1192" s="34" t="s">
        <v>3187</v>
      </c>
      <c r="AD1192" s="34" t="s">
        <v>3244</v>
      </c>
      <c r="AG1192" s="34" t="s">
        <v>3303</v>
      </c>
      <c r="AH1192" s="34" t="s">
        <v>1044</v>
      </c>
      <c r="AI1192" s="34" t="s">
        <v>1044</v>
      </c>
      <c r="AJ1192" s="34" t="s">
        <v>1044</v>
      </c>
      <c r="AK1192" s="34" t="s">
        <v>1044</v>
      </c>
      <c r="AM1192" s="34" t="s">
        <v>1044</v>
      </c>
      <c r="AN1192" s="34" t="s">
        <v>3350</v>
      </c>
      <c r="AP1192" s="34" t="s">
        <v>1044</v>
      </c>
      <c r="AY1192" s="34" t="s">
        <v>3487</v>
      </c>
      <c r="BA1192" s="34" t="s">
        <v>1044</v>
      </c>
      <c r="BB1192" s="34" t="s">
        <v>3557</v>
      </c>
      <c r="BC1192" s="34" t="s">
        <v>4170</v>
      </c>
      <c r="BD1192" s="34" t="s">
        <v>4170</v>
      </c>
      <c r="BE1192" s="34" t="s">
        <v>4170</v>
      </c>
      <c r="BF1192" s="34" t="s">
        <v>4170</v>
      </c>
      <c r="BG1192" s="34" t="s">
        <v>4170</v>
      </c>
      <c r="BH1192" s="34" t="s">
        <v>4170</v>
      </c>
      <c r="BI1192" s="34" t="s">
        <v>4881</v>
      </c>
      <c r="BJ1192" s="34" t="s">
        <v>4170</v>
      </c>
      <c r="BR1192" s="34" t="s">
        <v>1041</v>
      </c>
      <c r="BS1192" s="34" t="s">
        <v>1044</v>
      </c>
      <c r="CR1192" s="34" t="s">
        <v>3657</v>
      </c>
      <c r="CU1192" s="34" t="s">
        <v>8886</v>
      </c>
      <c r="CV1192" s="34" t="s">
        <v>7459</v>
      </c>
      <c r="CW1192" s="34" t="s">
        <v>4226</v>
      </c>
      <c r="CX1192" s="34" t="s">
        <v>4542</v>
      </c>
      <c r="CY1192" s="34" t="s">
        <v>5447</v>
      </c>
      <c r="DA1192" s="34" t="s">
        <v>4560</v>
      </c>
      <c r="DC1192" s="34" t="s">
        <v>5096</v>
      </c>
    </row>
    <row r="1193" spans="1:110">
      <c r="A1193" s="34" t="s">
        <v>7460</v>
      </c>
      <c r="B1193" s="34" t="s">
        <v>4881</v>
      </c>
      <c r="C1193" s="34">
        <v>69</v>
      </c>
      <c r="D1193" s="34" t="s">
        <v>440</v>
      </c>
      <c r="E1193" s="34" t="s">
        <v>4881</v>
      </c>
      <c r="F1193" s="34" t="s">
        <v>4170</v>
      </c>
      <c r="G1193" s="34" t="s">
        <v>4881</v>
      </c>
      <c r="H1193" s="34" t="s">
        <v>4170</v>
      </c>
      <c r="I1193" s="34" t="s">
        <v>4170</v>
      </c>
      <c r="J1193" s="34" t="s">
        <v>4170</v>
      </c>
      <c r="K1193" s="34" t="s">
        <v>4170</v>
      </c>
      <c r="L1193" s="34" t="s">
        <v>4170</v>
      </c>
      <c r="M1193" s="34" t="s">
        <v>1041</v>
      </c>
      <c r="N1193" s="34" t="s">
        <v>3155</v>
      </c>
      <c r="O1193" s="34" t="s">
        <v>4881</v>
      </c>
      <c r="P1193" s="34" t="s">
        <v>4170</v>
      </c>
      <c r="Q1193" s="34" t="s">
        <v>4170</v>
      </c>
      <c r="R1193" s="34" t="s">
        <v>4170</v>
      </c>
      <c r="S1193" s="34" t="s">
        <v>4170</v>
      </c>
      <c r="T1193" s="34" t="s">
        <v>4170</v>
      </c>
      <c r="U1193" s="34" t="s">
        <v>4170</v>
      </c>
      <c r="V1193" s="34" t="s">
        <v>4170</v>
      </c>
      <c r="W1193" s="34" t="s">
        <v>4170</v>
      </c>
      <c r="X1193" s="34" t="s">
        <v>4170</v>
      </c>
      <c r="Y1193" s="34" t="s">
        <v>4170</v>
      </c>
      <c r="Z1193" s="34" t="s">
        <v>4170</v>
      </c>
      <c r="AB1193" s="34" t="s">
        <v>3187</v>
      </c>
      <c r="AD1193" s="34" t="s">
        <v>3241</v>
      </c>
      <c r="AG1193" s="34" t="s">
        <v>3312</v>
      </c>
      <c r="AH1193" s="34" t="s">
        <v>1044</v>
      </c>
      <c r="AI1193" s="34" t="s">
        <v>1044</v>
      </c>
      <c r="AJ1193" s="34" t="s">
        <v>1044</v>
      </c>
      <c r="AK1193" s="34" t="s">
        <v>1044</v>
      </c>
      <c r="AM1193" s="34" t="s">
        <v>1044</v>
      </c>
      <c r="AN1193" s="34" t="s">
        <v>3312</v>
      </c>
      <c r="AP1193" s="34" t="s">
        <v>1041</v>
      </c>
      <c r="AY1193" s="34" t="s">
        <v>3493</v>
      </c>
      <c r="BA1193" s="34" t="s">
        <v>1044</v>
      </c>
      <c r="BB1193" s="34" t="s">
        <v>3557</v>
      </c>
      <c r="BC1193" s="34" t="s">
        <v>4170</v>
      </c>
      <c r="BD1193" s="34" t="s">
        <v>4170</v>
      </c>
      <c r="BE1193" s="34" t="s">
        <v>4170</v>
      </c>
      <c r="BF1193" s="34" t="s">
        <v>4170</v>
      </c>
      <c r="BG1193" s="34" t="s">
        <v>4170</v>
      </c>
      <c r="BH1193" s="34" t="s">
        <v>4170</v>
      </c>
      <c r="BI1193" s="34" t="s">
        <v>4881</v>
      </c>
      <c r="BJ1193" s="34" t="s">
        <v>4170</v>
      </c>
      <c r="BR1193" s="34" t="s">
        <v>1044</v>
      </c>
      <c r="BS1193" s="34" t="s">
        <v>1044</v>
      </c>
      <c r="CR1193" s="34" t="s">
        <v>3657</v>
      </c>
      <c r="CU1193" s="34" t="s">
        <v>8887</v>
      </c>
      <c r="CV1193" s="34" t="s">
        <v>7461</v>
      </c>
      <c r="CW1193" s="34" t="s">
        <v>4226</v>
      </c>
      <c r="CX1193" s="34" t="s">
        <v>4546</v>
      </c>
      <c r="CY1193" s="34" t="s">
        <v>5449</v>
      </c>
      <c r="CZ1193" s="34" t="s">
        <v>4560</v>
      </c>
      <c r="DA1193" s="34" t="s">
        <v>4560</v>
      </c>
      <c r="DC1193" s="34" t="s">
        <v>5096</v>
      </c>
      <c r="DF1193" s="34" t="s">
        <v>5992</v>
      </c>
    </row>
    <row r="1194" spans="1:110">
      <c r="A1194" s="34" t="s">
        <v>7462</v>
      </c>
      <c r="B1194" s="34" t="s">
        <v>4881</v>
      </c>
      <c r="C1194" s="34">
        <v>29</v>
      </c>
      <c r="D1194" s="34" t="s">
        <v>440</v>
      </c>
      <c r="E1194" s="34" t="s">
        <v>4881</v>
      </c>
      <c r="F1194" s="34" t="s">
        <v>4170</v>
      </c>
      <c r="G1194" s="34" t="s">
        <v>4881</v>
      </c>
      <c r="H1194" s="34" t="s">
        <v>4170</v>
      </c>
      <c r="I1194" s="34" t="s">
        <v>4170</v>
      </c>
      <c r="J1194" s="34" t="s">
        <v>4170</v>
      </c>
      <c r="K1194" s="34" t="s">
        <v>4170</v>
      </c>
      <c r="L1194" s="34" t="s">
        <v>4881</v>
      </c>
      <c r="M1194" s="34" t="s">
        <v>1041</v>
      </c>
      <c r="N1194" s="34" t="s">
        <v>3155</v>
      </c>
      <c r="O1194" s="34" t="s">
        <v>4881</v>
      </c>
      <c r="P1194" s="34" t="s">
        <v>4170</v>
      </c>
      <c r="Q1194" s="34" t="s">
        <v>4170</v>
      </c>
      <c r="R1194" s="34" t="s">
        <v>4170</v>
      </c>
      <c r="S1194" s="34" t="s">
        <v>4170</v>
      </c>
      <c r="T1194" s="34" t="s">
        <v>4170</v>
      </c>
      <c r="U1194" s="34" t="s">
        <v>4170</v>
      </c>
      <c r="V1194" s="34" t="s">
        <v>4170</v>
      </c>
      <c r="W1194" s="34" t="s">
        <v>4170</v>
      </c>
      <c r="X1194" s="34" t="s">
        <v>4170</v>
      </c>
      <c r="Y1194" s="34" t="s">
        <v>4170</v>
      </c>
      <c r="Z1194" s="34" t="s">
        <v>4170</v>
      </c>
      <c r="AB1194" s="34" t="s">
        <v>3187</v>
      </c>
      <c r="AD1194" s="34" t="s">
        <v>3238</v>
      </c>
      <c r="AE1194" s="34" t="s">
        <v>3253</v>
      </c>
      <c r="AG1194" s="34" t="s">
        <v>3309</v>
      </c>
      <c r="AH1194" s="34" t="s">
        <v>1044</v>
      </c>
      <c r="AI1194" s="34" t="s">
        <v>1044</v>
      </c>
      <c r="AJ1194" s="34" t="s">
        <v>1044</v>
      </c>
      <c r="AK1194" s="34" t="s">
        <v>1044</v>
      </c>
      <c r="AM1194" s="34" t="s">
        <v>1044</v>
      </c>
      <c r="AN1194" s="34" t="s">
        <v>3335</v>
      </c>
      <c r="AP1194" s="34" t="s">
        <v>1044</v>
      </c>
      <c r="AY1194" s="34" t="s">
        <v>3487</v>
      </c>
      <c r="BA1194" s="34" t="s">
        <v>1044</v>
      </c>
      <c r="BB1194" s="34" t="s">
        <v>3557</v>
      </c>
      <c r="BC1194" s="34" t="s">
        <v>4170</v>
      </c>
      <c r="BD1194" s="34" t="s">
        <v>4170</v>
      </c>
      <c r="BE1194" s="34" t="s">
        <v>4170</v>
      </c>
      <c r="BF1194" s="34" t="s">
        <v>4170</v>
      </c>
      <c r="BG1194" s="34" t="s">
        <v>4170</v>
      </c>
      <c r="BH1194" s="34" t="s">
        <v>4170</v>
      </c>
      <c r="BI1194" s="34" t="s">
        <v>4881</v>
      </c>
      <c r="BJ1194" s="34" t="s">
        <v>4170</v>
      </c>
      <c r="BR1194" s="34" t="s">
        <v>1044</v>
      </c>
      <c r="BS1194" s="34" t="s">
        <v>1044</v>
      </c>
      <c r="CR1194" s="34" t="s">
        <v>3657</v>
      </c>
      <c r="CU1194" s="34" t="s">
        <v>8888</v>
      </c>
      <c r="CV1194" s="34" t="s">
        <v>7463</v>
      </c>
      <c r="CW1194" s="34" t="s">
        <v>4226</v>
      </c>
      <c r="CX1194" s="34" t="s">
        <v>4539</v>
      </c>
      <c r="CY1194" s="34" t="s">
        <v>5446</v>
      </c>
      <c r="CZ1194" s="34" t="s">
        <v>4560</v>
      </c>
      <c r="DA1194" s="34" t="s">
        <v>4560</v>
      </c>
      <c r="DC1194" s="34" t="s">
        <v>5096</v>
      </c>
      <c r="DD1194" s="34" t="s">
        <v>6186</v>
      </c>
      <c r="DF1194" s="34" t="s">
        <v>5992</v>
      </c>
    </row>
    <row r="1195" spans="1:110">
      <c r="A1195" s="34" t="s">
        <v>7462</v>
      </c>
      <c r="B1195" s="34" t="s">
        <v>4609</v>
      </c>
      <c r="C1195" s="34">
        <v>0</v>
      </c>
      <c r="D1195" s="34" t="s">
        <v>440</v>
      </c>
      <c r="E1195" s="34" t="s">
        <v>4881</v>
      </c>
      <c r="F1195" s="34" t="s">
        <v>4170</v>
      </c>
      <c r="G1195" s="34" t="s">
        <v>4170</v>
      </c>
      <c r="H1195" s="34" t="s">
        <v>4170</v>
      </c>
      <c r="I1195" s="34" t="s">
        <v>4881</v>
      </c>
      <c r="J1195" s="34" t="s">
        <v>4170</v>
      </c>
      <c r="K1195" s="34" t="s">
        <v>4170</v>
      </c>
      <c r="L1195" s="34" t="s">
        <v>4170</v>
      </c>
      <c r="N1195" s="34" t="s">
        <v>3155</v>
      </c>
      <c r="O1195" s="34" t="s">
        <v>4881</v>
      </c>
      <c r="P1195" s="34" t="s">
        <v>4170</v>
      </c>
      <c r="Q1195" s="34" t="s">
        <v>4170</v>
      </c>
      <c r="R1195" s="34" t="s">
        <v>4170</v>
      </c>
      <c r="S1195" s="34" t="s">
        <v>4170</v>
      </c>
      <c r="T1195" s="34" t="s">
        <v>4170</v>
      </c>
      <c r="U1195" s="34" t="s">
        <v>4170</v>
      </c>
      <c r="V1195" s="34" t="s">
        <v>4170</v>
      </c>
      <c r="W1195" s="34" t="s">
        <v>4170</v>
      </c>
      <c r="X1195" s="34" t="s">
        <v>4170</v>
      </c>
      <c r="Y1195" s="34" t="s">
        <v>4170</v>
      </c>
      <c r="Z1195" s="34" t="s">
        <v>4170</v>
      </c>
      <c r="AB1195" s="34" t="s">
        <v>3187</v>
      </c>
      <c r="BR1195" s="34" t="s">
        <v>1044</v>
      </c>
      <c r="BS1195" s="34" t="s">
        <v>1044</v>
      </c>
      <c r="CR1195" s="34" t="s">
        <v>3657</v>
      </c>
      <c r="CU1195" s="34" t="s">
        <v>8889</v>
      </c>
      <c r="CV1195" s="34" t="s">
        <v>7463</v>
      </c>
      <c r="CW1195" s="34" t="s">
        <v>4226</v>
      </c>
      <c r="CX1195" s="34" t="s">
        <v>4608</v>
      </c>
      <c r="CY1195" s="34" t="s">
        <v>5444</v>
      </c>
      <c r="DF1195" s="34" t="s">
        <v>5992</v>
      </c>
    </row>
    <row r="1196" spans="1:110">
      <c r="A1196" s="34" t="s">
        <v>7464</v>
      </c>
      <c r="B1196" s="34" t="s">
        <v>4881</v>
      </c>
      <c r="C1196" s="34">
        <v>30</v>
      </c>
      <c r="D1196" s="34" t="s">
        <v>440</v>
      </c>
      <c r="E1196" s="34" t="s">
        <v>4881</v>
      </c>
      <c r="F1196" s="34" t="s">
        <v>4170</v>
      </c>
      <c r="G1196" s="34" t="s">
        <v>4881</v>
      </c>
      <c r="H1196" s="34" t="s">
        <v>4170</v>
      </c>
      <c r="I1196" s="34" t="s">
        <v>4170</v>
      </c>
      <c r="J1196" s="34" t="s">
        <v>4170</v>
      </c>
      <c r="K1196" s="34" t="s">
        <v>4170</v>
      </c>
      <c r="L1196" s="34" t="s">
        <v>4881</v>
      </c>
      <c r="M1196" s="34" t="s">
        <v>1041</v>
      </c>
      <c r="N1196" s="34" t="s">
        <v>3155</v>
      </c>
      <c r="O1196" s="34" t="s">
        <v>4881</v>
      </c>
      <c r="P1196" s="34" t="s">
        <v>4170</v>
      </c>
      <c r="Q1196" s="34" t="s">
        <v>4170</v>
      </c>
      <c r="R1196" s="34" t="s">
        <v>4170</v>
      </c>
      <c r="S1196" s="34" t="s">
        <v>4170</v>
      </c>
      <c r="T1196" s="34" t="s">
        <v>4170</v>
      </c>
      <c r="U1196" s="34" t="s">
        <v>4170</v>
      </c>
      <c r="V1196" s="34" t="s">
        <v>4170</v>
      </c>
      <c r="W1196" s="34" t="s">
        <v>4170</v>
      </c>
      <c r="X1196" s="34" t="s">
        <v>4170</v>
      </c>
      <c r="Y1196" s="34" t="s">
        <v>4170</v>
      </c>
      <c r="Z1196" s="34" t="s">
        <v>4170</v>
      </c>
      <c r="AB1196" s="34" t="s">
        <v>3187</v>
      </c>
      <c r="AD1196" s="34" t="s">
        <v>3241</v>
      </c>
      <c r="AG1196" s="34" t="s">
        <v>3291</v>
      </c>
      <c r="AH1196" s="34" t="s">
        <v>1041</v>
      </c>
      <c r="AI1196" s="34" t="s">
        <v>1044</v>
      </c>
      <c r="AJ1196" s="34" t="s">
        <v>1044</v>
      </c>
      <c r="AQ1196" s="34" t="s">
        <v>3372</v>
      </c>
      <c r="AS1196" s="34" t="s">
        <v>3415</v>
      </c>
      <c r="AU1196" s="34" t="s">
        <v>3432</v>
      </c>
      <c r="AV1196" s="34" t="s">
        <v>154</v>
      </c>
      <c r="AW1196" s="34" t="s">
        <v>3452</v>
      </c>
      <c r="AX1196" s="34" t="s">
        <v>3476</v>
      </c>
      <c r="AY1196" s="34" t="s">
        <v>3253</v>
      </c>
      <c r="BB1196" s="34" t="s">
        <v>3557</v>
      </c>
      <c r="BC1196" s="34" t="s">
        <v>4170</v>
      </c>
      <c r="BD1196" s="34" t="s">
        <v>4170</v>
      </c>
      <c r="BE1196" s="34" t="s">
        <v>4170</v>
      </c>
      <c r="BF1196" s="34" t="s">
        <v>4170</v>
      </c>
      <c r="BG1196" s="34" t="s">
        <v>4170</v>
      </c>
      <c r="BH1196" s="34" t="s">
        <v>4170</v>
      </c>
      <c r="BI1196" s="34" t="s">
        <v>4881</v>
      </c>
      <c r="BJ1196" s="34" t="s">
        <v>4170</v>
      </c>
      <c r="BR1196" s="34" t="s">
        <v>1044</v>
      </c>
      <c r="BS1196" s="34" t="s">
        <v>1044</v>
      </c>
      <c r="CR1196" s="34" t="s">
        <v>3654</v>
      </c>
      <c r="CU1196" s="34" t="s">
        <v>8890</v>
      </c>
      <c r="CV1196" s="34" t="s">
        <v>7465</v>
      </c>
      <c r="CW1196" s="34" t="s">
        <v>4226</v>
      </c>
      <c r="CX1196" s="34" t="s">
        <v>4539</v>
      </c>
      <c r="CY1196" s="34" t="s">
        <v>5446</v>
      </c>
      <c r="CZ1196" s="34" t="s">
        <v>4556</v>
      </c>
      <c r="DA1196" s="34" t="s">
        <v>4556</v>
      </c>
      <c r="DC1196" s="34" t="s">
        <v>5096</v>
      </c>
    </row>
    <row r="1197" spans="1:110">
      <c r="A1197" s="34" t="s">
        <v>7464</v>
      </c>
      <c r="B1197" s="34" t="s">
        <v>4609</v>
      </c>
      <c r="C1197" s="34">
        <v>31</v>
      </c>
      <c r="D1197" s="34" t="s">
        <v>442</v>
      </c>
      <c r="E1197" s="34" t="s">
        <v>4170</v>
      </c>
      <c r="F1197" s="34" t="s">
        <v>4881</v>
      </c>
      <c r="G1197" s="34" t="s">
        <v>4170</v>
      </c>
      <c r="H1197" s="34" t="s">
        <v>4881</v>
      </c>
      <c r="I1197" s="34" t="s">
        <v>4170</v>
      </c>
      <c r="J1197" s="34" t="s">
        <v>4170</v>
      </c>
      <c r="K1197" s="34" t="s">
        <v>4170</v>
      </c>
      <c r="L1197" s="34" t="s">
        <v>4170</v>
      </c>
      <c r="M1197" s="34" t="s">
        <v>1041</v>
      </c>
      <c r="N1197" s="34" t="s">
        <v>3170</v>
      </c>
      <c r="O1197" s="34" t="s">
        <v>4170</v>
      </c>
      <c r="P1197" s="34" t="s">
        <v>4170</v>
      </c>
      <c r="Q1197" s="34" t="s">
        <v>4170</v>
      </c>
      <c r="R1197" s="34" t="s">
        <v>4170</v>
      </c>
      <c r="S1197" s="34" t="s">
        <v>4170</v>
      </c>
      <c r="T1197" s="34" t="s">
        <v>4881</v>
      </c>
      <c r="U1197" s="34" t="s">
        <v>4170</v>
      </c>
      <c r="V1197" s="34" t="s">
        <v>4170</v>
      </c>
      <c r="W1197" s="34" t="s">
        <v>4170</v>
      </c>
      <c r="X1197" s="34" t="s">
        <v>4170</v>
      </c>
      <c r="Y1197" s="34" t="s">
        <v>4170</v>
      </c>
      <c r="Z1197" s="34" t="s">
        <v>4170</v>
      </c>
      <c r="AB1197" s="34" t="s">
        <v>3217</v>
      </c>
      <c r="AD1197" s="34" t="s">
        <v>3244</v>
      </c>
      <c r="AG1197" s="34" t="s">
        <v>3291</v>
      </c>
      <c r="AH1197" s="34" t="s">
        <v>1041</v>
      </c>
      <c r="AI1197" s="34" t="s">
        <v>1044</v>
      </c>
      <c r="AJ1197" s="34" t="s">
        <v>1044</v>
      </c>
      <c r="AQ1197" s="34" t="s">
        <v>3372</v>
      </c>
      <c r="AS1197" s="34" t="s">
        <v>3415</v>
      </c>
      <c r="AU1197" s="34" t="s">
        <v>3432</v>
      </c>
      <c r="AV1197" s="34" t="s">
        <v>154</v>
      </c>
      <c r="AW1197" s="34" t="s">
        <v>3452</v>
      </c>
      <c r="AX1197" s="34" t="s">
        <v>3476</v>
      </c>
      <c r="AY1197" s="34" t="s">
        <v>3253</v>
      </c>
      <c r="BB1197" s="34" t="s">
        <v>3557</v>
      </c>
      <c r="BC1197" s="34" t="s">
        <v>4170</v>
      </c>
      <c r="BD1197" s="34" t="s">
        <v>4170</v>
      </c>
      <c r="BE1197" s="34" t="s">
        <v>4170</v>
      </c>
      <c r="BF1197" s="34" t="s">
        <v>4170</v>
      </c>
      <c r="BG1197" s="34" t="s">
        <v>4170</v>
      </c>
      <c r="BH1197" s="34" t="s">
        <v>4170</v>
      </c>
      <c r="BI1197" s="34" t="s">
        <v>4881</v>
      </c>
      <c r="BJ1197" s="34" t="s">
        <v>4170</v>
      </c>
      <c r="BR1197" s="34" t="s">
        <v>1044</v>
      </c>
      <c r="BS1197" s="34" t="s">
        <v>1044</v>
      </c>
      <c r="CR1197" s="34" t="s">
        <v>3654</v>
      </c>
      <c r="CU1197" s="34" t="s">
        <v>8891</v>
      </c>
      <c r="CV1197" s="34" t="s">
        <v>7465</v>
      </c>
      <c r="CW1197" s="34" t="s">
        <v>4226</v>
      </c>
      <c r="CX1197" s="34" t="s">
        <v>4539</v>
      </c>
      <c r="CY1197" s="34" t="s">
        <v>5452</v>
      </c>
      <c r="DA1197" s="34" t="s">
        <v>4556</v>
      </c>
      <c r="DC1197" s="34" t="s">
        <v>5096</v>
      </c>
    </row>
    <row r="1198" spans="1:110">
      <c r="A1198" s="34" t="s">
        <v>7466</v>
      </c>
      <c r="B1198" s="34" t="s">
        <v>4881</v>
      </c>
      <c r="C1198" s="34">
        <v>46</v>
      </c>
      <c r="D1198" s="34" t="s">
        <v>442</v>
      </c>
      <c r="E1198" s="34" t="s">
        <v>4170</v>
      </c>
      <c r="F1198" s="34" t="s">
        <v>4881</v>
      </c>
      <c r="G1198" s="34" t="s">
        <v>4170</v>
      </c>
      <c r="H1198" s="34" t="s">
        <v>4881</v>
      </c>
      <c r="I1198" s="34" t="s">
        <v>4170</v>
      </c>
      <c r="J1198" s="34" t="s">
        <v>4170</v>
      </c>
      <c r="K1198" s="34" t="s">
        <v>4170</v>
      </c>
      <c r="L1198" s="34" t="s">
        <v>4170</v>
      </c>
      <c r="M1198" s="34" t="s">
        <v>1041</v>
      </c>
      <c r="N1198" s="34" t="s">
        <v>3155</v>
      </c>
      <c r="O1198" s="34" t="s">
        <v>4881</v>
      </c>
      <c r="P1198" s="34" t="s">
        <v>4170</v>
      </c>
      <c r="Q1198" s="34" t="s">
        <v>4170</v>
      </c>
      <c r="R1198" s="34" t="s">
        <v>4170</v>
      </c>
      <c r="S1198" s="34" t="s">
        <v>4170</v>
      </c>
      <c r="T1198" s="34" t="s">
        <v>4170</v>
      </c>
      <c r="U1198" s="34" t="s">
        <v>4170</v>
      </c>
      <c r="V1198" s="34" t="s">
        <v>4170</v>
      </c>
      <c r="W1198" s="34" t="s">
        <v>4170</v>
      </c>
      <c r="X1198" s="34" t="s">
        <v>4170</v>
      </c>
      <c r="Y1198" s="34" t="s">
        <v>4170</v>
      </c>
      <c r="Z1198" s="34" t="s">
        <v>4170</v>
      </c>
      <c r="AB1198" s="34" t="s">
        <v>3187</v>
      </c>
      <c r="AD1198" s="34" t="s">
        <v>3244</v>
      </c>
      <c r="AG1198" s="34" t="s">
        <v>3315</v>
      </c>
      <c r="AH1198" s="34" t="s">
        <v>1044</v>
      </c>
      <c r="AI1198" s="34" t="s">
        <v>1044</v>
      </c>
      <c r="AJ1198" s="34" t="s">
        <v>1044</v>
      </c>
      <c r="AK1198" s="34" t="s">
        <v>1044</v>
      </c>
      <c r="AM1198" s="34" t="s">
        <v>1044</v>
      </c>
      <c r="AN1198" s="34" t="s">
        <v>3338</v>
      </c>
      <c r="AP1198" s="34" t="s">
        <v>1044</v>
      </c>
      <c r="AY1198" s="34" t="s">
        <v>3487</v>
      </c>
      <c r="BA1198" s="34" t="s">
        <v>1044</v>
      </c>
      <c r="BB1198" s="34" t="s">
        <v>3557</v>
      </c>
      <c r="BC1198" s="34" t="s">
        <v>4170</v>
      </c>
      <c r="BD1198" s="34" t="s">
        <v>4170</v>
      </c>
      <c r="BE1198" s="34" t="s">
        <v>4170</v>
      </c>
      <c r="BF1198" s="34" t="s">
        <v>4170</v>
      </c>
      <c r="BG1198" s="34" t="s">
        <v>4170</v>
      </c>
      <c r="BH1198" s="34" t="s">
        <v>4170</v>
      </c>
      <c r="BI1198" s="34" t="s">
        <v>4881</v>
      </c>
      <c r="BJ1198" s="34" t="s">
        <v>4170</v>
      </c>
      <c r="BR1198" s="34" t="s">
        <v>1041</v>
      </c>
      <c r="BS1198" s="34" t="s">
        <v>1044</v>
      </c>
      <c r="CR1198" s="34" t="s">
        <v>3657</v>
      </c>
      <c r="CU1198" s="34" t="s">
        <v>8892</v>
      </c>
      <c r="CV1198" s="34" t="s">
        <v>7467</v>
      </c>
      <c r="CW1198" s="34" t="s">
        <v>4226</v>
      </c>
      <c r="CX1198" s="34" t="s">
        <v>4542</v>
      </c>
      <c r="CY1198" s="34" t="s">
        <v>5453</v>
      </c>
      <c r="CZ1198" s="34" t="s">
        <v>4560</v>
      </c>
      <c r="DA1198" s="34" t="s">
        <v>4560</v>
      </c>
      <c r="DC1198" s="34" t="s">
        <v>5096</v>
      </c>
    </row>
    <row r="1199" spans="1:110">
      <c r="A1199" s="34" t="s">
        <v>7468</v>
      </c>
      <c r="B1199" s="34" t="s">
        <v>4881</v>
      </c>
      <c r="C1199" s="34">
        <v>27</v>
      </c>
      <c r="D1199" s="34" t="s">
        <v>442</v>
      </c>
      <c r="E1199" s="34" t="s">
        <v>4170</v>
      </c>
      <c r="F1199" s="34" t="s">
        <v>4881</v>
      </c>
      <c r="G1199" s="34" t="s">
        <v>4170</v>
      </c>
      <c r="H1199" s="34" t="s">
        <v>4881</v>
      </c>
      <c r="I1199" s="34" t="s">
        <v>4170</v>
      </c>
      <c r="J1199" s="34" t="s">
        <v>4170</v>
      </c>
      <c r="K1199" s="34" t="s">
        <v>4170</v>
      </c>
      <c r="L1199" s="34" t="s">
        <v>4170</v>
      </c>
      <c r="M1199" s="34" t="s">
        <v>1041</v>
      </c>
      <c r="N1199" s="34" t="s">
        <v>3155</v>
      </c>
      <c r="O1199" s="34" t="s">
        <v>4881</v>
      </c>
      <c r="P1199" s="34" t="s">
        <v>4170</v>
      </c>
      <c r="Q1199" s="34" t="s">
        <v>4170</v>
      </c>
      <c r="R1199" s="34" t="s">
        <v>4170</v>
      </c>
      <c r="S1199" s="34" t="s">
        <v>4170</v>
      </c>
      <c r="T1199" s="34" t="s">
        <v>4170</v>
      </c>
      <c r="U1199" s="34" t="s">
        <v>4170</v>
      </c>
      <c r="V1199" s="34" t="s">
        <v>4170</v>
      </c>
      <c r="W1199" s="34" t="s">
        <v>4170</v>
      </c>
      <c r="X1199" s="34" t="s">
        <v>4170</v>
      </c>
      <c r="Y1199" s="34" t="s">
        <v>4170</v>
      </c>
      <c r="Z1199" s="34" t="s">
        <v>4170</v>
      </c>
      <c r="AB1199" s="34" t="s">
        <v>3187</v>
      </c>
      <c r="AD1199" s="34" t="s">
        <v>3238</v>
      </c>
      <c r="AE1199" s="34" t="s">
        <v>3253</v>
      </c>
      <c r="AG1199" s="34" t="s">
        <v>3291</v>
      </c>
      <c r="AH1199" s="34" t="s">
        <v>1041</v>
      </c>
      <c r="AI1199" s="34" t="s">
        <v>1044</v>
      </c>
      <c r="AJ1199" s="34" t="s">
        <v>1044</v>
      </c>
      <c r="AQ1199" s="34" t="s">
        <v>3375</v>
      </c>
      <c r="AS1199" s="34" t="s">
        <v>3423</v>
      </c>
      <c r="AU1199" s="34" t="s">
        <v>3435</v>
      </c>
      <c r="AV1199" s="34" t="s">
        <v>154</v>
      </c>
      <c r="AW1199" s="34" t="s">
        <v>3452</v>
      </c>
      <c r="AX1199" s="34" t="s">
        <v>3473</v>
      </c>
      <c r="AY1199" s="34" t="s">
        <v>3487</v>
      </c>
      <c r="BB1199" s="34" t="s">
        <v>3557</v>
      </c>
      <c r="BC1199" s="34" t="s">
        <v>4170</v>
      </c>
      <c r="BD1199" s="34" t="s">
        <v>4170</v>
      </c>
      <c r="BE1199" s="34" t="s">
        <v>4170</v>
      </c>
      <c r="BF1199" s="34" t="s">
        <v>4170</v>
      </c>
      <c r="BG1199" s="34" t="s">
        <v>4170</v>
      </c>
      <c r="BH1199" s="34" t="s">
        <v>4170</v>
      </c>
      <c r="BI1199" s="34" t="s">
        <v>4881</v>
      </c>
      <c r="BJ1199" s="34" t="s">
        <v>4170</v>
      </c>
      <c r="BR1199" s="34" t="s">
        <v>1044</v>
      </c>
      <c r="BS1199" s="34" t="s">
        <v>1044</v>
      </c>
      <c r="CR1199" s="34" t="s">
        <v>3654</v>
      </c>
      <c r="CU1199" s="34" t="s">
        <v>8893</v>
      </c>
      <c r="CV1199" s="34" t="s">
        <v>7469</v>
      </c>
      <c r="CW1199" s="34" t="s">
        <v>4226</v>
      </c>
      <c r="CX1199" s="34" t="s">
        <v>4539</v>
      </c>
      <c r="CY1199" s="34" t="s">
        <v>5452</v>
      </c>
      <c r="CZ1199" s="34" t="s">
        <v>4556</v>
      </c>
      <c r="DA1199" s="34" t="s">
        <v>4556</v>
      </c>
      <c r="DC1199" s="34" t="s">
        <v>5096</v>
      </c>
      <c r="DD1199" s="34" t="s">
        <v>6185</v>
      </c>
      <c r="DF1199" s="34" t="s">
        <v>5992</v>
      </c>
    </row>
    <row r="1200" spans="1:110">
      <c r="A1200" s="34" t="s">
        <v>7468</v>
      </c>
      <c r="B1200" s="34" t="s">
        <v>4609</v>
      </c>
      <c r="C1200" s="34">
        <v>26</v>
      </c>
      <c r="D1200" s="34" t="s">
        <v>440</v>
      </c>
      <c r="E1200" s="34" t="s">
        <v>4881</v>
      </c>
      <c r="F1200" s="34" t="s">
        <v>4170</v>
      </c>
      <c r="G1200" s="34" t="s">
        <v>4881</v>
      </c>
      <c r="H1200" s="34" t="s">
        <v>4170</v>
      </c>
      <c r="I1200" s="34" t="s">
        <v>4170</v>
      </c>
      <c r="J1200" s="34" t="s">
        <v>4170</v>
      </c>
      <c r="K1200" s="34" t="s">
        <v>4170</v>
      </c>
      <c r="L1200" s="34" t="s">
        <v>4881</v>
      </c>
      <c r="M1200" s="34" t="s">
        <v>1041</v>
      </c>
      <c r="N1200" s="34" t="s">
        <v>3155</v>
      </c>
      <c r="O1200" s="34" t="s">
        <v>4881</v>
      </c>
      <c r="P1200" s="34" t="s">
        <v>4170</v>
      </c>
      <c r="Q1200" s="34" t="s">
        <v>4170</v>
      </c>
      <c r="R1200" s="34" t="s">
        <v>4170</v>
      </c>
      <c r="S1200" s="34" t="s">
        <v>4170</v>
      </c>
      <c r="T1200" s="34" t="s">
        <v>4170</v>
      </c>
      <c r="U1200" s="34" t="s">
        <v>4170</v>
      </c>
      <c r="V1200" s="34" t="s">
        <v>4170</v>
      </c>
      <c r="W1200" s="34" t="s">
        <v>4170</v>
      </c>
      <c r="X1200" s="34" t="s">
        <v>4170</v>
      </c>
      <c r="Y1200" s="34" t="s">
        <v>4170</v>
      </c>
      <c r="Z1200" s="34" t="s">
        <v>4170</v>
      </c>
      <c r="AB1200" s="34" t="s">
        <v>3187</v>
      </c>
      <c r="AD1200" s="34" t="s">
        <v>3244</v>
      </c>
      <c r="AE1200" s="34" t="s">
        <v>3253</v>
      </c>
      <c r="AG1200" s="34" t="s">
        <v>3291</v>
      </c>
      <c r="AH1200" s="34" t="s">
        <v>1041</v>
      </c>
      <c r="AI1200" s="34" t="s">
        <v>1044</v>
      </c>
      <c r="AJ1200" s="34" t="s">
        <v>1044</v>
      </c>
      <c r="AQ1200" s="34" t="s">
        <v>3375</v>
      </c>
      <c r="AS1200" s="34" t="s">
        <v>3423</v>
      </c>
      <c r="AU1200" s="34" t="s">
        <v>3435</v>
      </c>
      <c r="AV1200" s="34" t="s">
        <v>154</v>
      </c>
      <c r="AW1200" s="34" t="s">
        <v>3452</v>
      </c>
      <c r="AX1200" s="34" t="s">
        <v>3473</v>
      </c>
      <c r="AY1200" s="34" t="s">
        <v>3487</v>
      </c>
      <c r="BB1200" s="34" t="s">
        <v>3557</v>
      </c>
      <c r="BC1200" s="34" t="s">
        <v>4170</v>
      </c>
      <c r="BD1200" s="34" t="s">
        <v>4170</v>
      </c>
      <c r="BE1200" s="34" t="s">
        <v>4170</v>
      </c>
      <c r="BF1200" s="34" t="s">
        <v>4170</v>
      </c>
      <c r="BG1200" s="34" t="s">
        <v>4170</v>
      </c>
      <c r="BH1200" s="34" t="s">
        <v>4170</v>
      </c>
      <c r="BI1200" s="34" t="s">
        <v>4881</v>
      </c>
      <c r="BJ1200" s="34" t="s">
        <v>4170</v>
      </c>
      <c r="BR1200" s="34" t="s">
        <v>1044</v>
      </c>
      <c r="BS1200" s="34" t="s">
        <v>1044</v>
      </c>
      <c r="CR1200" s="34" t="s">
        <v>3654</v>
      </c>
      <c r="CU1200" s="34" t="s">
        <v>8894</v>
      </c>
      <c r="CV1200" s="34" t="s">
        <v>7469</v>
      </c>
      <c r="CW1200" s="34" t="s">
        <v>4226</v>
      </c>
      <c r="CX1200" s="34" t="s">
        <v>4539</v>
      </c>
      <c r="CY1200" s="34" t="s">
        <v>5446</v>
      </c>
      <c r="DA1200" s="34" t="s">
        <v>4556</v>
      </c>
      <c r="DC1200" s="34" t="s">
        <v>5096</v>
      </c>
      <c r="DD1200" s="34" t="s">
        <v>6185</v>
      </c>
      <c r="DF1200" s="34" t="s">
        <v>5992</v>
      </c>
    </row>
    <row r="1201" spans="1:110">
      <c r="A1201" s="34" t="s">
        <v>7470</v>
      </c>
      <c r="B1201" s="34" t="s">
        <v>4881</v>
      </c>
      <c r="C1201" s="34">
        <v>33</v>
      </c>
      <c r="D1201" s="34" t="s">
        <v>440</v>
      </c>
      <c r="E1201" s="34" t="s">
        <v>4881</v>
      </c>
      <c r="F1201" s="34" t="s">
        <v>4170</v>
      </c>
      <c r="G1201" s="34" t="s">
        <v>4881</v>
      </c>
      <c r="H1201" s="34" t="s">
        <v>4170</v>
      </c>
      <c r="I1201" s="34" t="s">
        <v>4170</v>
      </c>
      <c r="J1201" s="34" t="s">
        <v>4170</v>
      </c>
      <c r="K1201" s="34" t="s">
        <v>4170</v>
      </c>
      <c r="L1201" s="34" t="s">
        <v>4881</v>
      </c>
      <c r="M1201" s="34" t="s">
        <v>1041</v>
      </c>
      <c r="N1201" s="34" t="s">
        <v>3155</v>
      </c>
      <c r="O1201" s="34" t="s">
        <v>4881</v>
      </c>
      <c r="P1201" s="34" t="s">
        <v>4170</v>
      </c>
      <c r="Q1201" s="34" t="s">
        <v>4170</v>
      </c>
      <c r="R1201" s="34" t="s">
        <v>4170</v>
      </c>
      <c r="S1201" s="34" t="s">
        <v>4170</v>
      </c>
      <c r="T1201" s="34" t="s">
        <v>4170</v>
      </c>
      <c r="U1201" s="34" t="s">
        <v>4170</v>
      </c>
      <c r="V1201" s="34" t="s">
        <v>4170</v>
      </c>
      <c r="W1201" s="34" t="s">
        <v>4170</v>
      </c>
      <c r="X1201" s="34" t="s">
        <v>4170</v>
      </c>
      <c r="Y1201" s="34" t="s">
        <v>4170</v>
      </c>
      <c r="Z1201" s="34" t="s">
        <v>4170</v>
      </c>
      <c r="AB1201" s="34" t="s">
        <v>3187</v>
      </c>
      <c r="AD1201" s="34" t="s">
        <v>3244</v>
      </c>
      <c r="AG1201" s="34" t="s">
        <v>3291</v>
      </c>
      <c r="AH1201" s="34" t="s">
        <v>1041</v>
      </c>
      <c r="AI1201" s="34" t="s">
        <v>1044</v>
      </c>
      <c r="AJ1201" s="34" t="s">
        <v>1044</v>
      </c>
      <c r="AQ1201" s="34" t="s">
        <v>3384</v>
      </c>
      <c r="AS1201" s="34" t="s">
        <v>3409</v>
      </c>
      <c r="AU1201" s="34" t="s">
        <v>3432</v>
      </c>
      <c r="AV1201" s="34" t="s">
        <v>154</v>
      </c>
      <c r="AW1201" s="34" t="s">
        <v>3452</v>
      </c>
      <c r="AX1201" s="34" t="s">
        <v>3476</v>
      </c>
      <c r="AY1201" s="34" t="s">
        <v>3493</v>
      </c>
      <c r="BB1201" s="34" t="s">
        <v>3557</v>
      </c>
      <c r="BC1201" s="34" t="s">
        <v>4170</v>
      </c>
      <c r="BD1201" s="34" t="s">
        <v>4170</v>
      </c>
      <c r="BE1201" s="34" t="s">
        <v>4170</v>
      </c>
      <c r="BF1201" s="34" t="s">
        <v>4170</v>
      </c>
      <c r="BG1201" s="34" t="s">
        <v>4170</v>
      </c>
      <c r="BH1201" s="34" t="s">
        <v>4170</v>
      </c>
      <c r="BI1201" s="34" t="s">
        <v>4881</v>
      </c>
      <c r="BJ1201" s="34" t="s">
        <v>4170</v>
      </c>
      <c r="BR1201" s="34" t="s">
        <v>1044</v>
      </c>
      <c r="BS1201" s="34" t="s">
        <v>1044</v>
      </c>
      <c r="CR1201" s="34" t="s">
        <v>3657</v>
      </c>
      <c r="CU1201" s="34" t="s">
        <v>8895</v>
      </c>
      <c r="CV1201" s="34" t="s">
        <v>7473</v>
      </c>
      <c r="CW1201" s="34" t="s">
        <v>4226</v>
      </c>
      <c r="CX1201" s="34" t="s">
        <v>4539</v>
      </c>
      <c r="CY1201" s="34" t="s">
        <v>5446</v>
      </c>
      <c r="CZ1201" s="34" t="s">
        <v>4556</v>
      </c>
      <c r="DA1201" s="34" t="s">
        <v>4556</v>
      </c>
      <c r="DC1201" s="34" t="s">
        <v>5096</v>
      </c>
      <c r="DF1201" s="34" t="s">
        <v>5992</v>
      </c>
    </row>
    <row r="1202" spans="1:110">
      <c r="A1202" s="34" t="s">
        <v>7470</v>
      </c>
      <c r="B1202" s="34" t="s">
        <v>4609</v>
      </c>
      <c r="C1202" s="34">
        <v>10</v>
      </c>
      <c r="D1202" s="34" t="s">
        <v>440</v>
      </c>
      <c r="E1202" s="34" t="s">
        <v>4881</v>
      </c>
      <c r="F1202" s="34" t="s">
        <v>4170</v>
      </c>
      <c r="G1202" s="34" t="s">
        <v>4170</v>
      </c>
      <c r="H1202" s="34" t="s">
        <v>4170</v>
      </c>
      <c r="I1202" s="34" t="s">
        <v>4881</v>
      </c>
      <c r="J1202" s="34" t="s">
        <v>4170</v>
      </c>
      <c r="K1202" s="34" t="s">
        <v>4170</v>
      </c>
      <c r="L1202" s="34" t="s">
        <v>4881</v>
      </c>
      <c r="N1202" s="34" t="s">
        <v>3155</v>
      </c>
      <c r="O1202" s="34" t="s">
        <v>4881</v>
      </c>
      <c r="P1202" s="34" t="s">
        <v>4170</v>
      </c>
      <c r="Q1202" s="34" t="s">
        <v>4170</v>
      </c>
      <c r="R1202" s="34" t="s">
        <v>4170</v>
      </c>
      <c r="S1202" s="34" t="s">
        <v>4170</v>
      </c>
      <c r="T1202" s="34" t="s">
        <v>4170</v>
      </c>
      <c r="U1202" s="34" t="s">
        <v>4170</v>
      </c>
      <c r="V1202" s="34" t="s">
        <v>4170</v>
      </c>
      <c r="W1202" s="34" t="s">
        <v>4170</v>
      </c>
      <c r="X1202" s="34" t="s">
        <v>4170</v>
      </c>
      <c r="Y1202" s="34" t="s">
        <v>4170</v>
      </c>
      <c r="Z1202" s="34" t="s">
        <v>4170</v>
      </c>
      <c r="AB1202" s="34" t="s">
        <v>3187</v>
      </c>
      <c r="AE1202" s="34" t="s">
        <v>3262</v>
      </c>
      <c r="BB1202" s="34" t="s">
        <v>3557</v>
      </c>
      <c r="BC1202" s="34" t="s">
        <v>4170</v>
      </c>
      <c r="BD1202" s="34" t="s">
        <v>4170</v>
      </c>
      <c r="BE1202" s="34" t="s">
        <v>4170</v>
      </c>
      <c r="BF1202" s="34" t="s">
        <v>4170</v>
      </c>
      <c r="BG1202" s="34" t="s">
        <v>4170</v>
      </c>
      <c r="BH1202" s="34" t="s">
        <v>4170</v>
      </c>
      <c r="BI1202" s="34" t="s">
        <v>4881</v>
      </c>
      <c r="BJ1202" s="34" t="s">
        <v>4170</v>
      </c>
      <c r="BR1202" s="34" t="s">
        <v>1044</v>
      </c>
      <c r="BS1202" s="34" t="s">
        <v>1044</v>
      </c>
      <c r="CR1202" s="34" t="s">
        <v>3657</v>
      </c>
      <c r="CU1202" s="34" t="s">
        <v>8896</v>
      </c>
      <c r="CV1202" s="34" t="s">
        <v>7473</v>
      </c>
      <c r="CW1202" s="34" t="s">
        <v>4226</v>
      </c>
      <c r="CX1202" s="34" t="s">
        <v>4619</v>
      </c>
      <c r="CY1202" s="34" t="s">
        <v>5448</v>
      </c>
      <c r="DC1202" s="34" t="s">
        <v>5096</v>
      </c>
      <c r="DE1202" s="34" t="s">
        <v>4649</v>
      </c>
      <c r="DF1202" s="34" t="s">
        <v>5992</v>
      </c>
    </row>
    <row r="1203" spans="1:110">
      <c r="A1203" s="34" t="s">
        <v>7470</v>
      </c>
      <c r="B1203" s="34" t="s">
        <v>4848</v>
      </c>
      <c r="C1203" s="34">
        <v>36</v>
      </c>
      <c r="D1203" s="34" t="s">
        <v>442</v>
      </c>
      <c r="E1203" s="34" t="s">
        <v>4170</v>
      </c>
      <c r="F1203" s="34" t="s">
        <v>4881</v>
      </c>
      <c r="G1203" s="34" t="s">
        <v>4170</v>
      </c>
      <c r="H1203" s="34" t="s">
        <v>4881</v>
      </c>
      <c r="I1203" s="34" t="s">
        <v>4170</v>
      </c>
      <c r="J1203" s="34" t="s">
        <v>4170</v>
      </c>
      <c r="K1203" s="34" t="s">
        <v>4170</v>
      </c>
      <c r="L1203" s="34" t="s">
        <v>4170</v>
      </c>
      <c r="M1203" s="34" t="s">
        <v>1041</v>
      </c>
      <c r="N1203" s="34" t="s">
        <v>3155</v>
      </c>
      <c r="O1203" s="34" t="s">
        <v>4881</v>
      </c>
      <c r="P1203" s="34" t="s">
        <v>4170</v>
      </c>
      <c r="Q1203" s="34" t="s">
        <v>4170</v>
      </c>
      <c r="R1203" s="34" t="s">
        <v>4170</v>
      </c>
      <c r="S1203" s="34" t="s">
        <v>4170</v>
      </c>
      <c r="T1203" s="34" t="s">
        <v>4170</v>
      </c>
      <c r="U1203" s="34" t="s">
        <v>4170</v>
      </c>
      <c r="V1203" s="34" t="s">
        <v>4170</v>
      </c>
      <c r="W1203" s="34" t="s">
        <v>4170</v>
      </c>
      <c r="X1203" s="34" t="s">
        <v>4170</v>
      </c>
      <c r="Y1203" s="34" t="s">
        <v>4170</v>
      </c>
      <c r="Z1203" s="34" t="s">
        <v>4170</v>
      </c>
      <c r="AB1203" s="34" t="s">
        <v>3187</v>
      </c>
      <c r="AD1203" s="34" t="s">
        <v>3247</v>
      </c>
      <c r="AG1203" s="34" t="s">
        <v>3291</v>
      </c>
      <c r="AH1203" s="34" t="s">
        <v>1041</v>
      </c>
      <c r="AI1203" s="34" t="s">
        <v>1044</v>
      </c>
      <c r="AJ1203" s="34" t="s">
        <v>1044</v>
      </c>
      <c r="AQ1203" s="34" t="s">
        <v>3384</v>
      </c>
      <c r="AS1203" s="34" t="s">
        <v>3409</v>
      </c>
      <c r="AU1203" s="34" t="s">
        <v>3432</v>
      </c>
      <c r="AV1203" s="34" t="s">
        <v>154</v>
      </c>
      <c r="AW1203" s="34" t="s">
        <v>3461</v>
      </c>
      <c r="AX1203" s="34" t="s">
        <v>3476</v>
      </c>
      <c r="AY1203" s="34" t="s">
        <v>3502</v>
      </c>
      <c r="BB1203" s="34" t="s">
        <v>3557</v>
      </c>
      <c r="BC1203" s="34" t="s">
        <v>4170</v>
      </c>
      <c r="BD1203" s="34" t="s">
        <v>4170</v>
      </c>
      <c r="BE1203" s="34" t="s">
        <v>4170</v>
      </c>
      <c r="BF1203" s="34" t="s">
        <v>4170</v>
      </c>
      <c r="BG1203" s="34" t="s">
        <v>4170</v>
      </c>
      <c r="BH1203" s="34" t="s">
        <v>4170</v>
      </c>
      <c r="BI1203" s="34" t="s">
        <v>4881</v>
      </c>
      <c r="BJ1203" s="34" t="s">
        <v>4170</v>
      </c>
      <c r="BR1203" s="34" t="s">
        <v>1044</v>
      </c>
      <c r="BS1203" s="34" t="s">
        <v>1044</v>
      </c>
      <c r="CR1203" s="34" t="s">
        <v>3657</v>
      </c>
      <c r="CU1203" s="34" t="s">
        <v>8897</v>
      </c>
      <c r="CV1203" s="34" t="s">
        <v>7473</v>
      </c>
      <c r="CW1203" s="34" t="s">
        <v>4226</v>
      </c>
      <c r="CX1203" s="34" t="s">
        <v>4542</v>
      </c>
      <c r="CY1203" s="34" t="s">
        <v>5453</v>
      </c>
      <c r="DA1203" s="34" t="s">
        <v>4556</v>
      </c>
      <c r="DC1203" s="34" t="s">
        <v>5096</v>
      </c>
      <c r="DF1203" s="34" t="s">
        <v>5992</v>
      </c>
    </row>
    <row r="1204" spans="1:110">
      <c r="A1204" s="34" t="s">
        <v>7474</v>
      </c>
      <c r="B1204" s="34" t="s">
        <v>4881</v>
      </c>
      <c r="C1204" s="34">
        <v>26</v>
      </c>
      <c r="D1204" s="34" t="s">
        <v>440</v>
      </c>
      <c r="E1204" s="34" t="s">
        <v>4881</v>
      </c>
      <c r="F1204" s="34" t="s">
        <v>4170</v>
      </c>
      <c r="G1204" s="34" t="s">
        <v>4881</v>
      </c>
      <c r="H1204" s="34" t="s">
        <v>4170</v>
      </c>
      <c r="I1204" s="34" t="s">
        <v>4170</v>
      </c>
      <c r="J1204" s="34" t="s">
        <v>4170</v>
      </c>
      <c r="K1204" s="34" t="s">
        <v>4170</v>
      </c>
      <c r="L1204" s="34" t="s">
        <v>4881</v>
      </c>
      <c r="M1204" s="34" t="s">
        <v>1041</v>
      </c>
      <c r="N1204" s="34" t="s">
        <v>3155</v>
      </c>
      <c r="O1204" s="34" t="s">
        <v>4881</v>
      </c>
      <c r="P1204" s="34" t="s">
        <v>4170</v>
      </c>
      <c r="Q1204" s="34" t="s">
        <v>4170</v>
      </c>
      <c r="R1204" s="34" t="s">
        <v>4170</v>
      </c>
      <c r="S1204" s="34" t="s">
        <v>4170</v>
      </c>
      <c r="T1204" s="34" t="s">
        <v>4170</v>
      </c>
      <c r="U1204" s="34" t="s">
        <v>4170</v>
      </c>
      <c r="V1204" s="34" t="s">
        <v>4170</v>
      </c>
      <c r="W1204" s="34" t="s">
        <v>4170</v>
      </c>
      <c r="X1204" s="34" t="s">
        <v>4170</v>
      </c>
      <c r="Y1204" s="34" t="s">
        <v>4170</v>
      </c>
      <c r="Z1204" s="34" t="s">
        <v>4170</v>
      </c>
      <c r="AB1204" s="34" t="s">
        <v>3187</v>
      </c>
      <c r="AD1204" s="34" t="s">
        <v>3241</v>
      </c>
      <c r="AE1204" s="34" t="s">
        <v>3253</v>
      </c>
      <c r="AG1204" s="34" t="s">
        <v>3291</v>
      </c>
      <c r="AH1204" s="34" t="s">
        <v>1041</v>
      </c>
      <c r="AI1204" s="34" t="s">
        <v>1044</v>
      </c>
      <c r="AJ1204" s="34" t="s">
        <v>1044</v>
      </c>
      <c r="AQ1204" s="34" t="s">
        <v>3375</v>
      </c>
      <c r="AS1204" s="34" t="s">
        <v>3409</v>
      </c>
      <c r="AU1204" s="34" t="s">
        <v>3432</v>
      </c>
      <c r="AV1204" s="34" t="s">
        <v>154</v>
      </c>
      <c r="AW1204" s="34" t="s">
        <v>3461</v>
      </c>
      <c r="AX1204" s="34" t="s">
        <v>3476</v>
      </c>
      <c r="AY1204" s="34" t="s">
        <v>3487</v>
      </c>
      <c r="BB1204" s="34" t="s">
        <v>3557</v>
      </c>
      <c r="BC1204" s="34" t="s">
        <v>4170</v>
      </c>
      <c r="BD1204" s="34" t="s">
        <v>4170</v>
      </c>
      <c r="BE1204" s="34" t="s">
        <v>4170</v>
      </c>
      <c r="BF1204" s="34" t="s">
        <v>4170</v>
      </c>
      <c r="BG1204" s="34" t="s">
        <v>4170</v>
      </c>
      <c r="BH1204" s="34" t="s">
        <v>4170</v>
      </c>
      <c r="BI1204" s="34" t="s">
        <v>4881</v>
      </c>
      <c r="BJ1204" s="34" t="s">
        <v>4170</v>
      </c>
      <c r="BR1204" s="34" t="s">
        <v>1044</v>
      </c>
      <c r="BS1204" s="34" t="s">
        <v>1044</v>
      </c>
      <c r="CR1204" s="34" t="s">
        <v>3657</v>
      </c>
      <c r="CU1204" s="34" t="s">
        <v>8898</v>
      </c>
      <c r="CV1204" s="34" t="s">
        <v>7475</v>
      </c>
      <c r="CW1204" s="34" t="s">
        <v>4226</v>
      </c>
      <c r="CX1204" s="34" t="s">
        <v>4539</v>
      </c>
      <c r="CY1204" s="34" t="s">
        <v>5446</v>
      </c>
      <c r="CZ1204" s="34" t="s">
        <v>4556</v>
      </c>
      <c r="DA1204" s="34" t="s">
        <v>4556</v>
      </c>
      <c r="DC1204" s="34" t="s">
        <v>5096</v>
      </c>
      <c r="DD1204" s="34" t="s">
        <v>6185</v>
      </c>
    </row>
    <row r="1205" spans="1:110">
      <c r="A1205" s="34" t="s">
        <v>7476</v>
      </c>
      <c r="B1205" s="34" t="s">
        <v>4881</v>
      </c>
      <c r="C1205" s="34">
        <v>55</v>
      </c>
      <c r="D1205" s="34" t="s">
        <v>440</v>
      </c>
      <c r="E1205" s="34" t="s">
        <v>4881</v>
      </c>
      <c r="F1205" s="34" t="s">
        <v>4170</v>
      </c>
      <c r="G1205" s="34" t="s">
        <v>4881</v>
      </c>
      <c r="H1205" s="34" t="s">
        <v>4170</v>
      </c>
      <c r="I1205" s="34" t="s">
        <v>4170</v>
      </c>
      <c r="J1205" s="34" t="s">
        <v>4170</v>
      </c>
      <c r="K1205" s="34" t="s">
        <v>4170</v>
      </c>
      <c r="L1205" s="34" t="s">
        <v>4881</v>
      </c>
      <c r="M1205" s="34" t="s">
        <v>1041</v>
      </c>
      <c r="N1205" s="34" t="s">
        <v>3155</v>
      </c>
      <c r="O1205" s="34" t="s">
        <v>4881</v>
      </c>
      <c r="P1205" s="34" t="s">
        <v>4170</v>
      </c>
      <c r="Q1205" s="34" t="s">
        <v>4170</v>
      </c>
      <c r="R1205" s="34" t="s">
        <v>4170</v>
      </c>
      <c r="S1205" s="34" t="s">
        <v>4170</v>
      </c>
      <c r="T1205" s="34" t="s">
        <v>4170</v>
      </c>
      <c r="U1205" s="34" t="s">
        <v>4170</v>
      </c>
      <c r="V1205" s="34" t="s">
        <v>4170</v>
      </c>
      <c r="W1205" s="34" t="s">
        <v>4170</v>
      </c>
      <c r="X1205" s="34" t="s">
        <v>4170</v>
      </c>
      <c r="Y1205" s="34" t="s">
        <v>4170</v>
      </c>
      <c r="Z1205" s="34" t="s">
        <v>4170</v>
      </c>
      <c r="AB1205" s="34" t="s">
        <v>3187</v>
      </c>
      <c r="AD1205" s="34" t="s">
        <v>3238</v>
      </c>
      <c r="AG1205" s="34" t="s">
        <v>3309</v>
      </c>
      <c r="AH1205" s="34" t="s">
        <v>1044</v>
      </c>
      <c r="AI1205" s="34" t="s">
        <v>1044</v>
      </c>
      <c r="AJ1205" s="34" t="s">
        <v>1044</v>
      </c>
      <c r="AK1205" s="34" t="s">
        <v>1044</v>
      </c>
      <c r="AM1205" s="34" t="s">
        <v>1044</v>
      </c>
      <c r="AN1205" s="34" t="s">
        <v>3335</v>
      </c>
      <c r="AP1205" s="34" t="s">
        <v>1044</v>
      </c>
      <c r="AY1205" s="34" t="s">
        <v>3529</v>
      </c>
      <c r="BA1205" s="34" t="s">
        <v>1044</v>
      </c>
      <c r="BB1205" s="34" t="s">
        <v>3557</v>
      </c>
      <c r="BC1205" s="34" t="s">
        <v>4170</v>
      </c>
      <c r="BD1205" s="34" t="s">
        <v>4170</v>
      </c>
      <c r="BE1205" s="34" t="s">
        <v>4170</v>
      </c>
      <c r="BF1205" s="34" t="s">
        <v>4170</v>
      </c>
      <c r="BG1205" s="34" t="s">
        <v>4170</v>
      </c>
      <c r="BH1205" s="34" t="s">
        <v>4170</v>
      </c>
      <c r="BI1205" s="34" t="s">
        <v>4881</v>
      </c>
      <c r="BJ1205" s="34" t="s">
        <v>4170</v>
      </c>
      <c r="BR1205" s="34" t="s">
        <v>1041</v>
      </c>
      <c r="BS1205" s="34" t="s">
        <v>1044</v>
      </c>
      <c r="CR1205" s="34" t="s">
        <v>3657</v>
      </c>
      <c r="CU1205" s="34" t="s">
        <v>8899</v>
      </c>
      <c r="CV1205" s="34" t="s">
        <v>7477</v>
      </c>
      <c r="CW1205" s="34" t="s">
        <v>4226</v>
      </c>
      <c r="CX1205" s="34" t="s">
        <v>4542</v>
      </c>
      <c r="CY1205" s="34" t="s">
        <v>5447</v>
      </c>
      <c r="CZ1205" s="34" t="s">
        <v>4560</v>
      </c>
      <c r="DA1205" s="34" t="s">
        <v>4560</v>
      </c>
      <c r="DC1205" s="34" t="s">
        <v>5096</v>
      </c>
      <c r="DF1205" s="34" t="s">
        <v>5992</v>
      </c>
    </row>
    <row r="1206" spans="1:110">
      <c r="A1206" s="34" t="s">
        <v>7476</v>
      </c>
      <c r="B1206" s="34" t="s">
        <v>4609</v>
      </c>
      <c r="C1206" s="34">
        <v>2</v>
      </c>
      <c r="D1206" s="34" t="s">
        <v>442</v>
      </c>
      <c r="E1206" s="34" t="s">
        <v>4170</v>
      </c>
      <c r="F1206" s="34" t="s">
        <v>4881</v>
      </c>
      <c r="G1206" s="34" t="s">
        <v>4170</v>
      </c>
      <c r="H1206" s="34" t="s">
        <v>4170</v>
      </c>
      <c r="I1206" s="34" t="s">
        <v>4170</v>
      </c>
      <c r="J1206" s="34" t="s">
        <v>4881</v>
      </c>
      <c r="K1206" s="34" t="s">
        <v>4170</v>
      </c>
      <c r="L1206" s="34" t="s">
        <v>4170</v>
      </c>
      <c r="N1206" s="34" t="s">
        <v>3155</v>
      </c>
      <c r="O1206" s="34" t="s">
        <v>4881</v>
      </c>
      <c r="P1206" s="34" t="s">
        <v>4170</v>
      </c>
      <c r="Q1206" s="34" t="s">
        <v>4170</v>
      </c>
      <c r="R1206" s="34" t="s">
        <v>4170</v>
      </c>
      <c r="S1206" s="34" t="s">
        <v>4170</v>
      </c>
      <c r="T1206" s="34" t="s">
        <v>4170</v>
      </c>
      <c r="U1206" s="34" t="s">
        <v>4170</v>
      </c>
      <c r="V1206" s="34" t="s">
        <v>4170</v>
      </c>
      <c r="W1206" s="34" t="s">
        <v>4170</v>
      </c>
      <c r="X1206" s="34" t="s">
        <v>4170</v>
      </c>
      <c r="Y1206" s="34" t="s">
        <v>4170</v>
      </c>
      <c r="Z1206" s="34" t="s">
        <v>4170</v>
      </c>
      <c r="AB1206" s="34" t="s">
        <v>3187</v>
      </c>
      <c r="BR1206" s="34" t="s">
        <v>1044</v>
      </c>
      <c r="BS1206" s="34" t="s">
        <v>1044</v>
      </c>
      <c r="CR1206" s="34" t="s">
        <v>3657</v>
      </c>
      <c r="CU1206" s="34" t="s">
        <v>8900</v>
      </c>
      <c r="CV1206" s="34" t="s">
        <v>7477</v>
      </c>
      <c r="CW1206" s="34" t="s">
        <v>4226</v>
      </c>
      <c r="CX1206" s="34" t="s">
        <v>4608</v>
      </c>
      <c r="CY1206" s="34" t="s">
        <v>5450</v>
      </c>
      <c r="DF1206" s="34" t="s">
        <v>5992</v>
      </c>
    </row>
    <row r="1207" spans="1:110">
      <c r="A1207" s="34" t="s">
        <v>7476</v>
      </c>
      <c r="B1207" s="34" t="s">
        <v>4848</v>
      </c>
      <c r="C1207" s="34">
        <v>37</v>
      </c>
      <c r="D1207" s="34" t="s">
        <v>440</v>
      </c>
      <c r="E1207" s="34" t="s">
        <v>4881</v>
      </c>
      <c r="F1207" s="34" t="s">
        <v>4170</v>
      </c>
      <c r="G1207" s="34" t="s">
        <v>4881</v>
      </c>
      <c r="H1207" s="34" t="s">
        <v>4170</v>
      </c>
      <c r="I1207" s="34" t="s">
        <v>4170</v>
      </c>
      <c r="J1207" s="34" t="s">
        <v>4170</v>
      </c>
      <c r="K1207" s="34" t="s">
        <v>4170</v>
      </c>
      <c r="L1207" s="34" t="s">
        <v>4881</v>
      </c>
      <c r="M1207" s="34" t="s">
        <v>1041</v>
      </c>
      <c r="N1207" s="34" t="s">
        <v>3155</v>
      </c>
      <c r="O1207" s="34" t="s">
        <v>4881</v>
      </c>
      <c r="P1207" s="34" t="s">
        <v>4170</v>
      </c>
      <c r="Q1207" s="34" t="s">
        <v>4170</v>
      </c>
      <c r="R1207" s="34" t="s">
        <v>4170</v>
      </c>
      <c r="S1207" s="34" t="s">
        <v>4170</v>
      </c>
      <c r="T1207" s="34" t="s">
        <v>4170</v>
      </c>
      <c r="U1207" s="34" t="s">
        <v>4170</v>
      </c>
      <c r="V1207" s="34" t="s">
        <v>4170</v>
      </c>
      <c r="W1207" s="34" t="s">
        <v>4170</v>
      </c>
      <c r="X1207" s="34" t="s">
        <v>4170</v>
      </c>
      <c r="Y1207" s="34" t="s">
        <v>4170</v>
      </c>
      <c r="Z1207" s="34" t="s">
        <v>4170</v>
      </c>
      <c r="AB1207" s="34" t="s">
        <v>3187</v>
      </c>
      <c r="AD1207" s="34" t="s">
        <v>3244</v>
      </c>
      <c r="AG1207" s="34" t="s">
        <v>3315</v>
      </c>
      <c r="AH1207" s="34" t="s">
        <v>1044</v>
      </c>
      <c r="AI1207" s="34" t="s">
        <v>1044</v>
      </c>
      <c r="AJ1207" s="34" t="s">
        <v>1044</v>
      </c>
      <c r="AK1207" s="34" t="s">
        <v>1044</v>
      </c>
      <c r="AM1207" s="34" t="s">
        <v>1044</v>
      </c>
      <c r="AN1207" s="34" t="s">
        <v>3338</v>
      </c>
      <c r="AP1207" s="34" t="s">
        <v>1044</v>
      </c>
      <c r="AY1207" s="34" t="s">
        <v>3487</v>
      </c>
      <c r="BA1207" s="34" t="s">
        <v>1044</v>
      </c>
      <c r="BB1207" s="34" t="s">
        <v>3545</v>
      </c>
      <c r="BC1207" s="34" t="s">
        <v>4170</v>
      </c>
      <c r="BD1207" s="34" t="s">
        <v>4170</v>
      </c>
      <c r="BE1207" s="34" t="s">
        <v>4881</v>
      </c>
      <c r="BF1207" s="34" t="s">
        <v>4170</v>
      </c>
      <c r="BG1207" s="34" t="s">
        <v>4170</v>
      </c>
      <c r="BH1207" s="34" t="s">
        <v>4170</v>
      </c>
      <c r="BI1207" s="34" t="s">
        <v>4170</v>
      </c>
      <c r="BJ1207" s="34" t="s">
        <v>4170</v>
      </c>
      <c r="BM1207" s="34" t="s">
        <v>3561</v>
      </c>
      <c r="BQ1207" s="34" t="s">
        <v>1044</v>
      </c>
      <c r="BR1207" s="34" t="s">
        <v>1044</v>
      </c>
      <c r="BS1207" s="34" t="s">
        <v>1044</v>
      </c>
      <c r="CR1207" s="34" t="s">
        <v>3657</v>
      </c>
      <c r="CU1207" s="34" t="s">
        <v>8901</v>
      </c>
      <c r="CV1207" s="34" t="s">
        <v>7477</v>
      </c>
      <c r="CW1207" s="34" t="s">
        <v>4226</v>
      </c>
      <c r="CX1207" s="34" t="s">
        <v>4542</v>
      </c>
      <c r="CY1207" s="34" t="s">
        <v>5447</v>
      </c>
      <c r="DA1207" s="34" t="s">
        <v>4560</v>
      </c>
      <c r="DB1207" s="34" t="s">
        <v>1046</v>
      </c>
      <c r="DC1207" s="34" t="s">
        <v>5096</v>
      </c>
      <c r="DF1207" s="34" t="s">
        <v>5992</v>
      </c>
    </row>
    <row r="1208" spans="1:110">
      <c r="A1208" s="34" t="s">
        <v>7478</v>
      </c>
      <c r="B1208" s="34" t="s">
        <v>4881</v>
      </c>
      <c r="C1208" s="34">
        <v>39</v>
      </c>
      <c r="D1208" s="34" t="s">
        <v>442</v>
      </c>
      <c r="E1208" s="34" t="s">
        <v>4170</v>
      </c>
      <c r="F1208" s="34" t="s">
        <v>4881</v>
      </c>
      <c r="G1208" s="34" t="s">
        <v>4170</v>
      </c>
      <c r="H1208" s="34" t="s">
        <v>4881</v>
      </c>
      <c r="I1208" s="34" t="s">
        <v>4170</v>
      </c>
      <c r="J1208" s="34" t="s">
        <v>4170</v>
      </c>
      <c r="K1208" s="34" t="s">
        <v>4170</v>
      </c>
      <c r="L1208" s="34" t="s">
        <v>4170</v>
      </c>
      <c r="M1208" s="34" t="s">
        <v>1041</v>
      </c>
      <c r="N1208" s="34" t="s">
        <v>3155</v>
      </c>
      <c r="O1208" s="34" t="s">
        <v>4881</v>
      </c>
      <c r="P1208" s="34" t="s">
        <v>4170</v>
      </c>
      <c r="Q1208" s="34" t="s">
        <v>4170</v>
      </c>
      <c r="R1208" s="34" t="s">
        <v>4170</v>
      </c>
      <c r="S1208" s="34" t="s">
        <v>4170</v>
      </c>
      <c r="T1208" s="34" t="s">
        <v>4170</v>
      </c>
      <c r="U1208" s="34" t="s">
        <v>4170</v>
      </c>
      <c r="V1208" s="34" t="s">
        <v>4170</v>
      </c>
      <c r="W1208" s="34" t="s">
        <v>4170</v>
      </c>
      <c r="X1208" s="34" t="s">
        <v>4170</v>
      </c>
      <c r="Y1208" s="34" t="s">
        <v>4170</v>
      </c>
      <c r="Z1208" s="34" t="s">
        <v>4170</v>
      </c>
      <c r="AB1208" s="34" t="s">
        <v>3187</v>
      </c>
      <c r="AD1208" s="34" t="s">
        <v>3244</v>
      </c>
      <c r="AG1208" s="34" t="s">
        <v>3291</v>
      </c>
      <c r="AH1208" s="34" t="s">
        <v>1041</v>
      </c>
      <c r="AI1208" s="34" t="s">
        <v>1044</v>
      </c>
      <c r="AJ1208" s="34" t="s">
        <v>1044</v>
      </c>
      <c r="AQ1208" s="34" t="s">
        <v>3372</v>
      </c>
      <c r="AS1208" s="34" t="s">
        <v>3415</v>
      </c>
      <c r="AU1208" s="34" t="s">
        <v>3432</v>
      </c>
      <c r="AV1208" s="34" t="s">
        <v>154</v>
      </c>
      <c r="AW1208" s="34" t="s">
        <v>3452</v>
      </c>
      <c r="AX1208" s="34" t="s">
        <v>3476</v>
      </c>
      <c r="AY1208" s="34" t="s">
        <v>3487</v>
      </c>
      <c r="BB1208" s="34" t="s">
        <v>3557</v>
      </c>
      <c r="BC1208" s="34" t="s">
        <v>4170</v>
      </c>
      <c r="BD1208" s="34" t="s">
        <v>4170</v>
      </c>
      <c r="BE1208" s="34" t="s">
        <v>4170</v>
      </c>
      <c r="BF1208" s="34" t="s">
        <v>4170</v>
      </c>
      <c r="BG1208" s="34" t="s">
        <v>4170</v>
      </c>
      <c r="BH1208" s="34" t="s">
        <v>4170</v>
      </c>
      <c r="BI1208" s="34" t="s">
        <v>4881</v>
      </c>
      <c r="BJ1208" s="34" t="s">
        <v>4170</v>
      </c>
      <c r="BR1208" s="34" t="s">
        <v>1044</v>
      </c>
      <c r="BS1208" s="34" t="s">
        <v>1044</v>
      </c>
      <c r="CR1208" s="34" t="s">
        <v>3654</v>
      </c>
      <c r="CU1208" s="34" t="s">
        <v>8902</v>
      </c>
      <c r="CV1208" s="34" t="s">
        <v>7479</v>
      </c>
      <c r="CW1208" s="34" t="s">
        <v>4226</v>
      </c>
      <c r="CX1208" s="34" t="s">
        <v>4542</v>
      </c>
      <c r="CY1208" s="34" t="s">
        <v>5453</v>
      </c>
      <c r="CZ1208" s="34" t="s">
        <v>4556</v>
      </c>
      <c r="DA1208" s="34" t="s">
        <v>4556</v>
      </c>
      <c r="DC1208" s="34" t="s">
        <v>5096</v>
      </c>
      <c r="DF1208" s="34" t="s">
        <v>5992</v>
      </c>
    </row>
    <row r="1209" spans="1:110">
      <c r="A1209" s="34" t="s">
        <v>7478</v>
      </c>
      <c r="B1209" s="34" t="s">
        <v>4609</v>
      </c>
      <c r="C1209" s="34">
        <v>62</v>
      </c>
      <c r="D1209" s="34" t="s">
        <v>440</v>
      </c>
      <c r="E1209" s="34" t="s">
        <v>4881</v>
      </c>
      <c r="F1209" s="34" t="s">
        <v>4170</v>
      </c>
      <c r="G1209" s="34" t="s">
        <v>4881</v>
      </c>
      <c r="H1209" s="34" t="s">
        <v>4170</v>
      </c>
      <c r="I1209" s="34" t="s">
        <v>4170</v>
      </c>
      <c r="J1209" s="34" t="s">
        <v>4170</v>
      </c>
      <c r="K1209" s="34" t="s">
        <v>4170</v>
      </c>
      <c r="L1209" s="34" t="s">
        <v>4170</v>
      </c>
      <c r="M1209" s="34" t="s">
        <v>1041</v>
      </c>
      <c r="N1209" s="34" t="s">
        <v>3155</v>
      </c>
      <c r="O1209" s="34" t="s">
        <v>4881</v>
      </c>
      <c r="P1209" s="34" t="s">
        <v>4170</v>
      </c>
      <c r="Q1209" s="34" t="s">
        <v>4170</v>
      </c>
      <c r="R1209" s="34" t="s">
        <v>4170</v>
      </c>
      <c r="S1209" s="34" t="s">
        <v>4170</v>
      </c>
      <c r="T1209" s="34" t="s">
        <v>4170</v>
      </c>
      <c r="U1209" s="34" t="s">
        <v>4170</v>
      </c>
      <c r="V1209" s="34" t="s">
        <v>4170</v>
      </c>
      <c r="W1209" s="34" t="s">
        <v>4170</v>
      </c>
      <c r="X1209" s="34" t="s">
        <v>4170</v>
      </c>
      <c r="Y1209" s="34" t="s">
        <v>4170</v>
      </c>
      <c r="Z1209" s="34" t="s">
        <v>4170</v>
      </c>
      <c r="AB1209" s="34" t="s">
        <v>3187</v>
      </c>
      <c r="AD1209" s="34" t="s">
        <v>3238</v>
      </c>
      <c r="AG1209" s="34" t="s">
        <v>3315</v>
      </c>
      <c r="AH1209" s="34" t="s">
        <v>1044</v>
      </c>
      <c r="AI1209" s="34" t="s">
        <v>1044</v>
      </c>
      <c r="AJ1209" s="34" t="s">
        <v>1044</v>
      </c>
      <c r="AK1209" s="34" t="s">
        <v>1044</v>
      </c>
      <c r="AM1209" s="34" t="s">
        <v>1044</v>
      </c>
      <c r="AN1209" s="34" t="s">
        <v>3338</v>
      </c>
      <c r="AP1209" s="34" t="s">
        <v>1044</v>
      </c>
      <c r="AY1209" s="34" t="s">
        <v>3487</v>
      </c>
      <c r="BA1209" s="34" t="s">
        <v>1044</v>
      </c>
      <c r="BB1209" s="34" t="s">
        <v>8545</v>
      </c>
      <c r="BC1209" s="34" t="s">
        <v>4170</v>
      </c>
      <c r="BD1209" s="34" t="s">
        <v>4170</v>
      </c>
      <c r="BE1209" s="34" t="s">
        <v>4170</v>
      </c>
      <c r="BF1209" s="34" t="s">
        <v>4881</v>
      </c>
      <c r="BG1209" s="34" t="s">
        <v>4170</v>
      </c>
      <c r="BH1209" s="34" t="s">
        <v>4881</v>
      </c>
      <c r="BI1209" s="34" t="s">
        <v>4170</v>
      </c>
      <c r="BJ1209" s="34" t="s">
        <v>4170</v>
      </c>
      <c r="BN1209" s="34" t="s">
        <v>3561</v>
      </c>
      <c r="BP1209" s="34" t="s">
        <v>3561</v>
      </c>
      <c r="BQ1209" s="34" t="s">
        <v>3574</v>
      </c>
      <c r="BR1209" s="34" t="s">
        <v>1041</v>
      </c>
      <c r="BS1209" s="34" t="s">
        <v>1044</v>
      </c>
      <c r="CR1209" s="34" t="s">
        <v>3657</v>
      </c>
      <c r="CU1209" s="34" t="s">
        <v>8903</v>
      </c>
      <c r="CV1209" s="34" t="s">
        <v>7479</v>
      </c>
      <c r="CW1209" s="34" t="s">
        <v>4226</v>
      </c>
      <c r="CX1209" s="34" t="s">
        <v>4546</v>
      </c>
      <c r="CY1209" s="34" t="s">
        <v>5449</v>
      </c>
      <c r="DA1209" s="34" t="s">
        <v>4560</v>
      </c>
      <c r="DB1209" s="34" t="s">
        <v>1043</v>
      </c>
      <c r="DC1209" s="34" t="s">
        <v>5096</v>
      </c>
      <c r="DF1209" s="34" t="s">
        <v>5992</v>
      </c>
    </row>
    <row r="1210" spans="1:110">
      <c r="A1210" s="34" t="s">
        <v>7480</v>
      </c>
      <c r="B1210" s="34" t="s">
        <v>4881</v>
      </c>
      <c r="C1210" s="34">
        <v>32</v>
      </c>
      <c r="D1210" s="34" t="s">
        <v>442</v>
      </c>
      <c r="E1210" s="34" t="s">
        <v>4170</v>
      </c>
      <c r="F1210" s="34" t="s">
        <v>4881</v>
      </c>
      <c r="G1210" s="34" t="s">
        <v>4170</v>
      </c>
      <c r="H1210" s="34" t="s">
        <v>4881</v>
      </c>
      <c r="I1210" s="34" t="s">
        <v>4170</v>
      </c>
      <c r="J1210" s="34" t="s">
        <v>4170</v>
      </c>
      <c r="K1210" s="34" t="s">
        <v>4170</v>
      </c>
      <c r="L1210" s="34" t="s">
        <v>4170</v>
      </c>
      <c r="M1210" s="34" t="s">
        <v>1041</v>
      </c>
      <c r="N1210" s="34" t="s">
        <v>3155</v>
      </c>
      <c r="O1210" s="34" t="s">
        <v>4881</v>
      </c>
      <c r="P1210" s="34" t="s">
        <v>4170</v>
      </c>
      <c r="Q1210" s="34" t="s">
        <v>4170</v>
      </c>
      <c r="R1210" s="34" t="s">
        <v>4170</v>
      </c>
      <c r="S1210" s="34" t="s">
        <v>4170</v>
      </c>
      <c r="T1210" s="34" t="s">
        <v>4170</v>
      </c>
      <c r="U1210" s="34" t="s">
        <v>4170</v>
      </c>
      <c r="V1210" s="34" t="s">
        <v>4170</v>
      </c>
      <c r="W1210" s="34" t="s">
        <v>4170</v>
      </c>
      <c r="X1210" s="34" t="s">
        <v>4170</v>
      </c>
      <c r="Y1210" s="34" t="s">
        <v>4170</v>
      </c>
      <c r="Z1210" s="34" t="s">
        <v>4170</v>
      </c>
      <c r="AB1210" s="34" t="s">
        <v>3187</v>
      </c>
      <c r="AD1210" s="34" t="s">
        <v>3238</v>
      </c>
      <c r="AG1210" s="34" t="s">
        <v>3297</v>
      </c>
      <c r="AH1210" s="34" t="s">
        <v>1044</v>
      </c>
      <c r="AI1210" s="34" t="s">
        <v>1044</v>
      </c>
      <c r="AJ1210" s="34" t="s">
        <v>1044</v>
      </c>
      <c r="AK1210" s="34" t="s">
        <v>1041</v>
      </c>
      <c r="AL1210" s="34" t="s">
        <v>452</v>
      </c>
      <c r="AQ1210" s="34" t="s">
        <v>3375</v>
      </c>
      <c r="AS1210" s="34" t="s">
        <v>3423</v>
      </c>
      <c r="AU1210" s="34" t="s">
        <v>3435</v>
      </c>
      <c r="AV1210" s="34" t="s">
        <v>154</v>
      </c>
      <c r="AW1210" s="34" t="s">
        <v>3467</v>
      </c>
      <c r="AX1210" s="34" t="s">
        <v>3476</v>
      </c>
      <c r="AY1210" s="34" t="s">
        <v>3253</v>
      </c>
      <c r="BB1210" s="34" t="s">
        <v>3557</v>
      </c>
      <c r="BC1210" s="34" t="s">
        <v>4170</v>
      </c>
      <c r="BD1210" s="34" t="s">
        <v>4170</v>
      </c>
      <c r="BE1210" s="34" t="s">
        <v>4170</v>
      </c>
      <c r="BF1210" s="34" t="s">
        <v>4170</v>
      </c>
      <c r="BG1210" s="34" t="s">
        <v>4170</v>
      </c>
      <c r="BH1210" s="34" t="s">
        <v>4170</v>
      </c>
      <c r="BI1210" s="34" t="s">
        <v>4881</v>
      </c>
      <c r="BJ1210" s="34" t="s">
        <v>4170</v>
      </c>
      <c r="BR1210" s="34" t="s">
        <v>1044</v>
      </c>
      <c r="BS1210" s="34" t="s">
        <v>1044</v>
      </c>
      <c r="CR1210" s="34" t="s">
        <v>3657</v>
      </c>
      <c r="CU1210" s="34" t="s">
        <v>8904</v>
      </c>
      <c r="CV1210" s="34" t="s">
        <v>7481</v>
      </c>
      <c r="CW1210" s="34" t="s">
        <v>4226</v>
      </c>
      <c r="CX1210" s="34" t="s">
        <v>4539</v>
      </c>
      <c r="CY1210" s="34" t="s">
        <v>5452</v>
      </c>
      <c r="CZ1210" s="34" t="s">
        <v>4556</v>
      </c>
      <c r="DA1210" s="34" t="s">
        <v>4556</v>
      </c>
      <c r="DC1210" s="34" t="s">
        <v>5096</v>
      </c>
    </row>
    <row r="1211" spans="1:110">
      <c r="A1211" s="34" t="s">
        <v>7482</v>
      </c>
      <c r="B1211" s="34" t="s">
        <v>4881</v>
      </c>
      <c r="C1211" s="34">
        <v>49</v>
      </c>
      <c r="D1211" s="34" t="s">
        <v>440</v>
      </c>
      <c r="E1211" s="34" t="s">
        <v>4881</v>
      </c>
      <c r="F1211" s="34" t="s">
        <v>4170</v>
      </c>
      <c r="G1211" s="34" t="s">
        <v>4881</v>
      </c>
      <c r="H1211" s="34" t="s">
        <v>4170</v>
      </c>
      <c r="I1211" s="34" t="s">
        <v>4170</v>
      </c>
      <c r="J1211" s="34" t="s">
        <v>4170</v>
      </c>
      <c r="K1211" s="34" t="s">
        <v>4170</v>
      </c>
      <c r="L1211" s="34" t="s">
        <v>4881</v>
      </c>
      <c r="M1211" s="34" t="s">
        <v>1041</v>
      </c>
      <c r="N1211" s="34" t="s">
        <v>3155</v>
      </c>
      <c r="O1211" s="34" t="s">
        <v>4881</v>
      </c>
      <c r="P1211" s="34" t="s">
        <v>4170</v>
      </c>
      <c r="Q1211" s="34" t="s">
        <v>4170</v>
      </c>
      <c r="R1211" s="34" t="s">
        <v>4170</v>
      </c>
      <c r="S1211" s="34" t="s">
        <v>4170</v>
      </c>
      <c r="T1211" s="34" t="s">
        <v>4170</v>
      </c>
      <c r="U1211" s="34" t="s">
        <v>4170</v>
      </c>
      <c r="V1211" s="34" t="s">
        <v>4170</v>
      </c>
      <c r="W1211" s="34" t="s">
        <v>4170</v>
      </c>
      <c r="X1211" s="34" t="s">
        <v>4170</v>
      </c>
      <c r="Y1211" s="34" t="s">
        <v>4170</v>
      </c>
      <c r="Z1211" s="34" t="s">
        <v>4170</v>
      </c>
      <c r="AB1211" s="34" t="s">
        <v>3187</v>
      </c>
      <c r="AD1211" s="34" t="s">
        <v>3244</v>
      </c>
      <c r="AG1211" s="34" t="s">
        <v>3291</v>
      </c>
      <c r="AH1211" s="34" t="s">
        <v>1041</v>
      </c>
      <c r="AI1211" s="34" t="s">
        <v>1044</v>
      </c>
      <c r="AJ1211" s="34" t="s">
        <v>1044</v>
      </c>
      <c r="AQ1211" s="34" t="s">
        <v>3390</v>
      </c>
      <c r="AS1211" s="34" t="s">
        <v>3409</v>
      </c>
      <c r="AU1211" s="34" t="s">
        <v>3435</v>
      </c>
      <c r="AV1211" s="34" t="s">
        <v>154</v>
      </c>
      <c r="AW1211" s="34" t="s">
        <v>3452</v>
      </c>
      <c r="AX1211" s="34" t="s">
        <v>3476</v>
      </c>
      <c r="AY1211" s="34" t="s">
        <v>3487</v>
      </c>
      <c r="BB1211" s="34" t="s">
        <v>3557</v>
      </c>
      <c r="BC1211" s="34" t="s">
        <v>4170</v>
      </c>
      <c r="BD1211" s="34" t="s">
        <v>4170</v>
      </c>
      <c r="BE1211" s="34" t="s">
        <v>4170</v>
      </c>
      <c r="BF1211" s="34" t="s">
        <v>4170</v>
      </c>
      <c r="BG1211" s="34" t="s">
        <v>4170</v>
      </c>
      <c r="BH1211" s="34" t="s">
        <v>4170</v>
      </c>
      <c r="BI1211" s="34" t="s">
        <v>4881</v>
      </c>
      <c r="BJ1211" s="34" t="s">
        <v>4170</v>
      </c>
      <c r="BR1211" s="34" t="s">
        <v>1041</v>
      </c>
      <c r="BS1211" s="34" t="s">
        <v>1044</v>
      </c>
      <c r="CR1211" s="34" t="s">
        <v>3657</v>
      </c>
      <c r="CU1211" s="34" t="s">
        <v>8905</v>
      </c>
      <c r="CV1211" s="34" t="s">
        <v>7483</v>
      </c>
      <c r="CW1211" s="34" t="s">
        <v>4226</v>
      </c>
      <c r="CX1211" s="34" t="s">
        <v>4542</v>
      </c>
      <c r="CY1211" s="34" t="s">
        <v>5447</v>
      </c>
      <c r="CZ1211" s="34" t="s">
        <v>4556</v>
      </c>
      <c r="DA1211" s="34" t="s">
        <v>4556</v>
      </c>
      <c r="DC1211" s="34" t="s">
        <v>5096</v>
      </c>
      <c r="DF1211" s="34" t="s">
        <v>5993</v>
      </c>
    </row>
    <row r="1212" spans="1:110">
      <c r="A1212" s="34" t="s">
        <v>7482</v>
      </c>
      <c r="B1212" s="34" t="s">
        <v>4609</v>
      </c>
      <c r="C1212" s="34">
        <v>18</v>
      </c>
      <c r="D1212" s="34" t="s">
        <v>442</v>
      </c>
      <c r="E1212" s="34" t="s">
        <v>4170</v>
      </c>
      <c r="F1212" s="34" t="s">
        <v>4881</v>
      </c>
      <c r="G1212" s="34" t="s">
        <v>4170</v>
      </c>
      <c r="H1212" s="34" t="s">
        <v>4881</v>
      </c>
      <c r="I1212" s="34" t="s">
        <v>4170</v>
      </c>
      <c r="J1212" s="34" t="s">
        <v>4170</v>
      </c>
      <c r="K1212" s="34" t="s">
        <v>4170</v>
      </c>
      <c r="L1212" s="34" t="s">
        <v>4170</v>
      </c>
      <c r="M1212" s="34" t="s">
        <v>1041</v>
      </c>
      <c r="N1212" s="34" t="s">
        <v>7857</v>
      </c>
      <c r="O1212" s="34" t="s">
        <v>4881</v>
      </c>
      <c r="P1212" s="34" t="s">
        <v>4170</v>
      </c>
      <c r="Q1212" s="34" t="s">
        <v>4170</v>
      </c>
      <c r="R1212" s="34" t="s">
        <v>4170</v>
      </c>
      <c r="S1212" s="34" t="s">
        <v>4170</v>
      </c>
      <c r="T1212" s="34" t="s">
        <v>4881</v>
      </c>
      <c r="U1212" s="34" t="s">
        <v>4170</v>
      </c>
      <c r="V1212" s="34" t="s">
        <v>4170</v>
      </c>
      <c r="W1212" s="34" t="s">
        <v>4170</v>
      </c>
      <c r="X1212" s="34" t="s">
        <v>4170</v>
      </c>
      <c r="Y1212" s="34" t="s">
        <v>4170</v>
      </c>
      <c r="Z1212" s="34" t="s">
        <v>4170</v>
      </c>
      <c r="AB1212" s="34" t="s">
        <v>3217</v>
      </c>
      <c r="AD1212" s="34" t="s">
        <v>3232</v>
      </c>
      <c r="AE1212" s="34" t="s">
        <v>3268</v>
      </c>
      <c r="AG1212" s="34" t="s">
        <v>3306</v>
      </c>
      <c r="AH1212" s="34" t="s">
        <v>1044</v>
      </c>
      <c r="AI1212" s="34" t="s">
        <v>1044</v>
      </c>
      <c r="AJ1212" s="34" t="s">
        <v>1044</v>
      </c>
      <c r="AK1212" s="34" t="s">
        <v>1044</v>
      </c>
      <c r="AM1212" s="34" t="s">
        <v>1044</v>
      </c>
      <c r="AN1212" s="34" t="s">
        <v>3341</v>
      </c>
      <c r="AP1212" s="34" t="s">
        <v>1044</v>
      </c>
      <c r="AY1212" s="34" t="s">
        <v>3487</v>
      </c>
      <c r="BA1212" s="34" t="s">
        <v>1044</v>
      </c>
      <c r="BB1212" s="34" t="s">
        <v>3557</v>
      </c>
      <c r="BC1212" s="34" t="s">
        <v>4170</v>
      </c>
      <c r="BD1212" s="34" t="s">
        <v>4170</v>
      </c>
      <c r="BE1212" s="34" t="s">
        <v>4170</v>
      </c>
      <c r="BF1212" s="34" t="s">
        <v>4170</v>
      </c>
      <c r="BG1212" s="34" t="s">
        <v>4170</v>
      </c>
      <c r="BH1212" s="34" t="s">
        <v>4170</v>
      </c>
      <c r="BI1212" s="34" t="s">
        <v>4881</v>
      </c>
      <c r="BJ1212" s="34" t="s">
        <v>4170</v>
      </c>
      <c r="BR1212" s="34" t="s">
        <v>1041</v>
      </c>
      <c r="BS1212" s="34" t="s">
        <v>1044</v>
      </c>
      <c r="CR1212" s="34" t="s">
        <v>3663</v>
      </c>
      <c r="CU1212" s="34" t="s">
        <v>8906</v>
      </c>
      <c r="CV1212" s="34" t="s">
        <v>7483</v>
      </c>
      <c r="CW1212" s="34" t="s">
        <v>4226</v>
      </c>
      <c r="CX1212" s="34" t="s">
        <v>4539</v>
      </c>
      <c r="CY1212" s="34" t="s">
        <v>5452</v>
      </c>
      <c r="DA1212" s="34" t="s">
        <v>4560</v>
      </c>
      <c r="DC1212" s="34" t="s">
        <v>5096</v>
      </c>
      <c r="DD1212" s="34" t="s">
        <v>6185</v>
      </c>
      <c r="DF1212" s="34" t="s">
        <v>5993</v>
      </c>
    </row>
    <row r="1213" spans="1:110">
      <c r="A1213" s="34" t="s">
        <v>7482</v>
      </c>
      <c r="B1213" s="34" t="s">
        <v>4848</v>
      </c>
      <c r="C1213" s="34">
        <v>72</v>
      </c>
      <c r="D1213" s="34" t="s">
        <v>442</v>
      </c>
      <c r="E1213" s="34" t="s">
        <v>4170</v>
      </c>
      <c r="F1213" s="34" t="s">
        <v>4881</v>
      </c>
      <c r="G1213" s="34" t="s">
        <v>4170</v>
      </c>
      <c r="H1213" s="34" t="s">
        <v>4881</v>
      </c>
      <c r="I1213" s="34" t="s">
        <v>4170</v>
      </c>
      <c r="J1213" s="34" t="s">
        <v>4170</v>
      </c>
      <c r="K1213" s="34" t="s">
        <v>4170</v>
      </c>
      <c r="L1213" s="34" t="s">
        <v>4170</v>
      </c>
      <c r="M1213" s="34" t="s">
        <v>1041</v>
      </c>
      <c r="N1213" s="34" t="s">
        <v>3155</v>
      </c>
      <c r="O1213" s="34" t="s">
        <v>4881</v>
      </c>
      <c r="P1213" s="34" t="s">
        <v>4170</v>
      </c>
      <c r="Q1213" s="34" t="s">
        <v>4170</v>
      </c>
      <c r="R1213" s="34" t="s">
        <v>4170</v>
      </c>
      <c r="S1213" s="34" t="s">
        <v>4170</v>
      </c>
      <c r="T1213" s="34" t="s">
        <v>4170</v>
      </c>
      <c r="U1213" s="34" t="s">
        <v>4170</v>
      </c>
      <c r="V1213" s="34" t="s">
        <v>4170</v>
      </c>
      <c r="W1213" s="34" t="s">
        <v>4170</v>
      </c>
      <c r="X1213" s="34" t="s">
        <v>4170</v>
      </c>
      <c r="Y1213" s="34" t="s">
        <v>4170</v>
      </c>
      <c r="Z1213" s="34" t="s">
        <v>4170</v>
      </c>
      <c r="AB1213" s="34" t="s">
        <v>3187</v>
      </c>
      <c r="AD1213" s="34" t="s">
        <v>3238</v>
      </c>
      <c r="AG1213" s="34" t="s">
        <v>3312</v>
      </c>
      <c r="AH1213" s="34" t="s">
        <v>1044</v>
      </c>
      <c r="AI1213" s="34" t="s">
        <v>1044</v>
      </c>
      <c r="AJ1213" s="34" t="s">
        <v>1044</v>
      </c>
      <c r="AK1213" s="34" t="s">
        <v>1044</v>
      </c>
      <c r="AM1213" s="34" t="s">
        <v>1044</v>
      </c>
      <c r="AN1213" s="34" t="s">
        <v>3312</v>
      </c>
      <c r="AP1213" s="34" t="s">
        <v>1044</v>
      </c>
      <c r="AY1213" s="34" t="s">
        <v>3487</v>
      </c>
      <c r="BA1213" s="34" t="s">
        <v>1044</v>
      </c>
      <c r="BB1213" s="34" t="s">
        <v>7796</v>
      </c>
      <c r="BC1213" s="34" t="s">
        <v>4881</v>
      </c>
      <c r="BD1213" s="34" t="s">
        <v>4170</v>
      </c>
      <c r="BE1213" s="34" t="s">
        <v>4881</v>
      </c>
      <c r="BF1213" s="34" t="s">
        <v>4170</v>
      </c>
      <c r="BG1213" s="34" t="s">
        <v>4170</v>
      </c>
      <c r="BH1213" s="34" t="s">
        <v>4170</v>
      </c>
      <c r="BI1213" s="34" t="s">
        <v>4170</v>
      </c>
      <c r="BJ1213" s="34" t="s">
        <v>4170</v>
      </c>
      <c r="BK1213" s="34" t="s">
        <v>3564</v>
      </c>
      <c r="BM1213" s="34" t="s">
        <v>3564</v>
      </c>
      <c r="BQ1213" s="34" t="s">
        <v>3574</v>
      </c>
      <c r="BR1213" s="34" t="s">
        <v>1041</v>
      </c>
      <c r="BS1213" s="34" t="s">
        <v>1044</v>
      </c>
      <c r="CR1213" s="34" t="s">
        <v>3657</v>
      </c>
      <c r="CU1213" s="34" t="s">
        <v>8907</v>
      </c>
      <c r="CV1213" s="34" t="s">
        <v>7483</v>
      </c>
      <c r="CW1213" s="34" t="s">
        <v>4226</v>
      </c>
      <c r="CX1213" s="34" t="s">
        <v>4546</v>
      </c>
      <c r="CY1213" s="34" t="s">
        <v>5455</v>
      </c>
      <c r="DA1213" s="34" t="s">
        <v>4560</v>
      </c>
      <c r="DB1213" s="34" t="s">
        <v>1043</v>
      </c>
      <c r="DC1213" s="34" t="s">
        <v>5094</v>
      </c>
      <c r="DF1213" s="34" t="s">
        <v>5993</v>
      </c>
    </row>
    <row r="1214" spans="1:110">
      <c r="A1214" s="34" t="s">
        <v>7484</v>
      </c>
      <c r="B1214" s="34" t="s">
        <v>4881</v>
      </c>
      <c r="C1214" s="34">
        <v>44</v>
      </c>
      <c r="D1214" s="34" t="s">
        <v>442</v>
      </c>
      <c r="E1214" s="34" t="s">
        <v>4170</v>
      </c>
      <c r="F1214" s="34" t="s">
        <v>4881</v>
      </c>
      <c r="G1214" s="34" t="s">
        <v>4170</v>
      </c>
      <c r="H1214" s="34" t="s">
        <v>4881</v>
      </c>
      <c r="I1214" s="34" t="s">
        <v>4170</v>
      </c>
      <c r="J1214" s="34" t="s">
        <v>4170</v>
      </c>
      <c r="K1214" s="34" t="s">
        <v>4170</v>
      </c>
      <c r="L1214" s="34" t="s">
        <v>4170</v>
      </c>
      <c r="M1214" s="34" t="s">
        <v>1041</v>
      </c>
      <c r="N1214" s="34" t="s">
        <v>3155</v>
      </c>
      <c r="O1214" s="34" t="s">
        <v>4881</v>
      </c>
      <c r="P1214" s="34" t="s">
        <v>4170</v>
      </c>
      <c r="Q1214" s="34" t="s">
        <v>4170</v>
      </c>
      <c r="R1214" s="34" t="s">
        <v>4170</v>
      </c>
      <c r="S1214" s="34" t="s">
        <v>4170</v>
      </c>
      <c r="T1214" s="34" t="s">
        <v>4170</v>
      </c>
      <c r="U1214" s="34" t="s">
        <v>4170</v>
      </c>
      <c r="V1214" s="34" t="s">
        <v>4170</v>
      </c>
      <c r="W1214" s="34" t="s">
        <v>4170</v>
      </c>
      <c r="X1214" s="34" t="s">
        <v>4170</v>
      </c>
      <c r="Y1214" s="34" t="s">
        <v>4170</v>
      </c>
      <c r="Z1214" s="34" t="s">
        <v>4170</v>
      </c>
      <c r="AB1214" s="34" t="s">
        <v>3187</v>
      </c>
      <c r="AD1214" s="34" t="s">
        <v>3235</v>
      </c>
      <c r="AG1214" s="34" t="s">
        <v>3303</v>
      </c>
      <c r="AH1214" s="34" t="s">
        <v>1044</v>
      </c>
      <c r="AI1214" s="34" t="s">
        <v>1044</v>
      </c>
      <c r="AJ1214" s="34" t="s">
        <v>1044</v>
      </c>
      <c r="AK1214" s="34" t="s">
        <v>1044</v>
      </c>
      <c r="AM1214" s="34" t="s">
        <v>1044</v>
      </c>
      <c r="AN1214" s="34" t="s">
        <v>3350</v>
      </c>
      <c r="AP1214" s="34" t="s">
        <v>1044</v>
      </c>
      <c r="AY1214" s="34" t="s">
        <v>3487</v>
      </c>
      <c r="BA1214" s="34" t="s">
        <v>1044</v>
      </c>
      <c r="BB1214" s="34" t="s">
        <v>3557</v>
      </c>
      <c r="BC1214" s="34" t="s">
        <v>4170</v>
      </c>
      <c r="BD1214" s="34" t="s">
        <v>4170</v>
      </c>
      <c r="BE1214" s="34" t="s">
        <v>4170</v>
      </c>
      <c r="BF1214" s="34" t="s">
        <v>4170</v>
      </c>
      <c r="BG1214" s="34" t="s">
        <v>4170</v>
      </c>
      <c r="BH1214" s="34" t="s">
        <v>4170</v>
      </c>
      <c r="BI1214" s="34" t="s">
        <v>4881</v>
      </c>
      <c r="BJ1214" s="34" t="s">
        <v>4170</v>
      </c>
      <c r="BR1214" s="34" t="s">
        <v>1044</v>
      </c>
      <c r="BS1214" s="34" t="s">
        <v>1044</v>
      </c>
      <c r="CR1214" s="34" t="s">
        <v>3657</v>
      </c>
      <c r="CU1214" s="34" t="s">
        <v>8908</v>
      </c>
      <c r="CV1214" s="34" t="s">
        <v>7485</v>
      </c>
      <c r="CW1214" s="34" t="s">
        <v>4226</v>
      </c>
      <c r="CX1214" s="34" t="s">
        <v>4542</v>
      </c>
      <c r="CY1214" s="34" t="s">
        <v>5453</v>
      </c>
      <c r="CZ1214" s="34" t="s">
        <v>4560</v>
      </c>
      <c r="DA1214" s="34" t="s">
        <v>4560</v>
      </c>
      <c r="DC1214" s="34" t="s">
        <v>5096</v>
      </c>
    </row>
    <row r="1215" spans="1:110">
      <c r="A1215" s="34" t="s">
        <v>7486</v>
      </c>
      <c r="B1215" s="34" t="s">
        <v>4881</v>
      </c>
      <c r="C1215" s="34">
        <v>52</v>
      </c>
      <c r="D1215" s="34" t="s">
        <v>440</v>
      </c>
      <c r="E1215" s="34" t="s">
        <v>4881</v>
      </c>
      <c r="F1215" s="34" t="s">
        <v>4170</v>
      </c>
      <c r="G1215" s="34" t="s">
        <v>4881</v>
      </c>
      <c r="H1215" s="34" t="s">
        <v>4170</v>
      </c>
      <c r="I1215" s="34" t="s">
        <v>4170</v>
      </c>
      <c r="J1215" s="34" t="s">
        <v>4170</v>
      </c>
      <c r="K1215" s="34" t="s">
        <v>4170</v>
      </c>
      <c r="L1215" s="34" t="s">
        <v>4881</v>
      </c>
      <c r="M1215" s="34" t="s">
        <v>1041</v>
      </c>
      <c r="N1215" s="34" t="s">
        <v>3155</v>
      </c>
      <c r="O1215" s="34" t="s">
        <v>4881</v>
      </c>
      <c r="P1215" s="34" t="s">
        <v>4170</v>
      </c>
      <c r="Q1215" s="34" t="s">
        <v>4170</v>
      </c>
      <c r="R1215" s="34" t="s">
        <v>4170</v>
      </c>
      <c r="S1215" s="34" t="s">
        <v>4170</v>
      </c>
      <c r="T1215" s="34" t="s">
        <v>4170</v>
      </c>
      <c r="U1215" s="34" t="s">
        <v>4170</v>
      </c>
      <c r="V1215" s="34" t="s">
        <v>4170</v>
      </c>
      <c r="W1215" s="34" t="s">
        <v>4170</v>
      </c>
      <c r="X1215" s="34" t="s">
        <v>4170</v>
      </c>
      <c r="Y1215" s="34" t="s">
        <v>4170</v>
      </c>
      <c r="Z1215" s="34" t="s">
        <v>4170</v>
      </c>
      <c r="AB1215" s="34" t="s">
        <v>3187</v>
      </c>
      <c r="AD1215" s="34" t="s">
        <v>3244</v>
      </c>
      <c r="AG1215" s="34" t="s">
        <v>3309</v>
      </c>
      <c r="AH1215" s="34" t="s">
        <v>1044</v>
      </c>
      <c r="AI1215" s="34" t="s">
        <v>1044</v>
      </c>
      <c r="AJ1215" s="34" t="s">
        <v>1044</v>
      </c>
      <c r="AK1215" s="34" t="s">
        <v>1044</v>
      </c>
      <c r="AM1215" s="34" t="s">
        <v>1044</v>
      </c>
      <c r="AN1215" s="34" t="s">
        <v>3350</v>
      </c>
      <c r="AP1215" s="34" t="s">
        <v>1044</v>
      </c>
      <c r="AY1215" s="34" t="s">
        <v>3487</v>
      </c>
      <c r="BA1215" s="34" t="s">
        <v>1044</v>
      </c>
      <c r="BB1215" s="34" t="s">
        <v>3557</v>
      </c>
      <c r="BC1215" s="34" t="s">
        <v>4170</v>
      </c>
      <c r="BD1215" s="34" t="s">
        <v>4170</v>
      </c>
      <c r="BE1215" s="34" t="s">
        <v>4170</v>
      </c>
      <c r="BF1215" s="34" t="s">
        <v>4170</v>
      </c>
      <c r="BG1215" s="34" t="s">
        <v>4170</v>
      </c>
      <c r="BH1215" s="34" t="s">
        <v>4170</v>
      </c>
      <c r="BI1215" s="34" t="s">
        <v>4881</v>
      </c>
      <c r="BJ1215" s="34" t="s">
        <v>4170</v>
      </c>
      <c r="BR1215" s="34" t="s">
        <v>1044</v>
      </c>
      <c r="BS1215" s="34" t="s">
        <v>1044</v>
      </c>
      <c r="CR1215" s="34" t="s">
        <v>3657</v>
      </c>
      <c r="CU1215" s="34" t="s">
        <v>8909</v>
      </c>
      <c r="CV1215" s="34" t="s">
        <v>7487</v>
      </c>
      <c r="CW1215" s="34" t="s">
        <v>4226</v>
      </c>
      <c r="CX1215" s="34" t="s">
        <v>4542</v>
      </c>
      <c r="CY1215" s="34" t="s">
        <v>5447</v>
      </c>
      <c r="CZ1215" s="34" t="s">
        <v>4560</v>
      </c>
      <c r="DA1215" s="34" t="s">
        <v>4560</v>
      </c>
      <c r="DC1215" s="34" t="s">
        <v>5096</v>
      </c>
    </row>
    <row r="1216" spans="1:110">
      <c r="A1216" s="34" t="s">
        <v>7486</v>
      </c>
      <c r="B1216" s="34" t="s">
        <v>4609</v>
      </c>
      <c r="C1216" s="34">
        <v>54</v>
      </c>
      <c r="D1216" s="34" t="s">
        <v>442</v>
      </c>
      <c r="E1216" s="34" t="s">
        <v>4170</v>
      </c>
      <c r="F1216" s="34" t="s">
        <v>4881</v>
      </c>
      <c r="G1216" s="34" t="s">
        <v>4170</v>
      </c>
      <c r="H1216" s="34" t="s">
        <v>4881</v>
      </c>
      <c r="I1216" s="34" t="s">
        <v>4170</v>
      </c>
      <c r="J1216" s="34" t="s">
        <v>4170</v>
      </c>
      <c r="K1216" s="34" t="s">
        <v>4170</v>
      </c>
      <c r="L1216" s="34" t="s">
        <v>4170</v>
      </c>
      <c r="M1216" s="34" t="s">
        <v>1041</v>
      </c>
      <c r="N1216" s="34" t="s">
        <v>3155</v>
      </c>
      <c r="O1216" s="34" t="s">
        <v>4881</v>
      </c>
      <c r="P1216" s="34" t="s">
        <v>4170</v>
      </c>
      <c r="Q1216" s="34" t="s">
        <v>4170</v>
      </c>
      <c r="R1216" s="34" t="s">
        <v>4170</v>
      </c>
      <c r="S1216" s="34" t="s">
        <v>4170</v>
      </c>
      <c r="T1216" s="34" t="s">
        <v>4170</v>
      </c>
      <c r="U1216" s="34" t="s">
        <v>4170</v>
      </c>
      <c r="V1216" s="34" t="s">
        <v>4170</v>
      </c>
      <c r="W1216" s="34" t="s">
        <v>4170</v>
      </c>
      <c r="X1216" s="34" t="s">
        <v>4170</v>
      </c>
      <c r="Y1216" s="34" t="s">
        <v>4170</v>
      </c>
      <c r="Z1216" s="34" t="s">
        <v>4170</v>
      </c>
      <c r="AB1216" s="34" t="s">
        <v>3187</v>
      </c>
      <c r="AD1216" s="34" t="s">
        <v>3244</v>
      </c>
      <c r="AG1216" s="34" t="s">
        <v>3297</v>
      </c>
      <c r="AH1216" s="34" t="s">
        <v>1044</v>
      </c>
      <c r="AI1216" s="34" t="s">
        <v>1044</v>
      </c>
      <c r="AJ1216" s="34" t="s">
        <v>1044</v>
      </c>
      <c r="AK1216" s="34" t="s">
        <v>1041</v>
      </c>
      <c r="AL1216" s="34" t="s">
        <v>452</v>
      </c>
      <c r="AQ1216" s="34" t="s">
        <v>3375</v>
      </c>
      <c r="AS1216" s="34" t="s">
        <v>3423</v>
      </c>
      <c r="AU1216" s="34" t="s">
        <v>3432</v>
      </c>
      <c r="AV1216" s="34" t="s">
        <v>154</v>
      </c>
      <c r="AW1216" s="34" t="s">
        <v>3467</v>
      </c>
      <c r="AX1216" s="34" t="s">
        <v>3476</v>
      </c>
      <c r="AY1216" s="34" t="s">
        <v>3487</v>
      </c>
      <c r="BB1216" s="34" t="s">
        <v>3557</v>
      </c>
      <c r="BC1216" s="34" t="s">
        <v>4170</v>
      </c>
      <c r="BD1216" s="34" t="s">
        <v>4170</v>
      </c>
      <c r="BE1216" s="34" t="s">
        <v>4170</v>
      </c>
      <c r="BF1216" s="34" t="s">
        <v>4170</v>
      </c>
      <c r="BG1216" s="34" t="s">
        <v>4170</v>
      </c>
      <c r="BH1216" s="34" t="s">
        <v>4170</v>
      </c>
      <c r="BI1216" s="34" t="s">
        <v>4881</v>
      </c>
      <c r="BJ1216" s="34" t="s">
        <v>4170</v>
      </c>
      <c r="BR1216" s="34" t="s">
        <v>1044</v>
      </c>
      <c r="BS1216" s="34" t="s">
        <v>1044</v>
      </c>
      <c r="CR1216" s="34" t="s">
        <v>3657</v>
      </c>
      <c r="CU1216" s="34" t="s">
        <v>8910</v>
      </c>
      <c r="CV1216" s="34" t="s">
        <v>7487</v>
      </c>
      <c r="CW1216" s="34" t="s">
        <v>4226</v>
      </c>
      <c r="CX1216" s="34" t="s">
        <v>4542</v>
      </c>
      <c r="CY1216" s="34" t="s">
        <v>5453</v>
      </c>
      <c r="DA1216" s="34" t="s">
        <v>4556</v>
      </c>
      <c r="DC1216" s="34" t="s">
        <v>5096</v>
      </c>
    </row>
    <row r="1217" spans="1:110">
      <c r="A1217" s="34" t="s">
        <v>7488</v>
      </c>
      <c r="B1217" s="34" t="s">
        <v>4881</v>
      </c>
      <c r="C1217" s="34">
        <v>51</v>
      </c>
      <c r="D1217" s="34" t="s">
        <v>440</v>
      </c>
      <c r="E1217" s="34" t="s">
        <v>4881</v>
      </c>
      <c r="F1217" s="34" t="s">
        <v>4170</v>
      </c>
      <c r="G1217" s="34" t="s">
        <v>4881</v>
      </c>
      <c r="H1217" s="34" t="s">
        <v>4170</v>
      </c>
      <c r="I1217" s="34" t="s">
        <v>4170</v>
      </c>
      <c r="J1217" s="34" t="s">
        <v>4170</v>
      </c>
      <c r="K1217" s="34" t="s">
        <v>4170</v>
      </c>
      <c r="L1217" s="34" t="s">
        <v>4881</v>
      </c>
      <c r="M1217" s="34" t="s">
        <v>1041</v>
      </c>
      <c r="N1217" s="34" t="s">
        <v>3170</v>
      </c>
      <c r="O1217" s="34" t="s">
        <v>4170</v>
      </c>
      <c r="P1217" s="34" t="s">
        <v>4170</v>
      </c>
      <c r="Q1217" s="34" t="s">
        <v>4170</v>
      </c>
      <c r="R1217" s="34" t="s">
        <v>4170</v>
      </c>
      <c r="S1217" s="34" t="s">
        <v>4170</v>
      </c>
      <c r="T1217" s="34" t="s">
        <v>4881</v>
      </c>
      <c r="U1217" s="34" t="s">
        <v>4170</v>
      </c>
      <c r="V1217" s="34" t="s">
        <v>4170</v>
      </c>
      <c r="W1217" s="34" t="s">
        <v>4170</v>
      </c>
      <c r="X1217" s="34" t="s">
        <v>4170</v>
      </c>
      <c r="Y1217" s="34" t="s">
        <v>4170</v>
      </c>
      <c r="Z1217" s="34" t="s">
        <v>4170</v>
      </c>
      <c r="AB1217" s="34" t="s">
        <v>3217</v>
      </c>
      <c r="AD1217" s="34" t="s">
        <v>3238</v>
      </c>
      <c r="AG1217" s="34" t="s">
        <v>3291</v>
      </c>
      <c r="AH1217" s="34" t="s">
        <v>1041</v>
      </c>
      <c r="AI1217" s="34" t="s">
        <v>1044</v>
      </c>
      <c r="AJ1217" s="34" t="s">
        <v>1044</v>
      </c>
      <c r="AQ1217" s="34" t="s">
        <v>3399</v>
      </c>
      <c r="AS1217" s="34" t="s">
        <v>3415</v>
      </c>
      <c r="AU1217" s="34" t="s">
        <v>3435</v>
      </c>
      <c r="AV1217" s="34" t="s">
        <v>3449</v>
      </c>
      <c r="AW1217" s="34" t="s">
        <v>3452</v>
      </c>
      <c r="AX1217" s="34" t="s">
        <v>3476</v>
      </c>
      <c r="AY1217" s="34" t="s">
        <v>3487</v>
      </c>
      <c r="BB1217" s="34" t="s">
        <v>3539</v>
      </c>
      <c r="BC1217" s="34" t="s">
        <v>4881</v>
      </c>
      <c r="BD1217" s="34" t="s">
        <v>4170</v>
      </c>
      <c r="BE1217" s="34" t="s">
        <v>4170</v>
      </c>
      <c r="BF1217" s="34" t="s">
        <v>4170</v>
      </c>
      <c r="BG1217" s="34" t="s">
        <v>4170</v>
      </c>
      <c r="BH1217" s="34" t="s">
        <v>4170</v>
      </c>
      <c r="BI1217" s="34" t="s">
        <v>4170</v>
      </c>
      <c r="BJ1217" s="34" t="s">
        <v>4170</v>
      </c>
      <c r="BK1217" s="34" t="s">
        <v>3561</v>
      </c>
      <c r="BQ1217" s="34" t="s">
        <v>1044</v>
      </c>
      <c r="BR1217" s="34" t="s">
        <v>1044</v>
      </c>
      <c r="BS1217" s="34" t="s">
        <v>1044</v>
      </c>
      <c r="CR1217" s="34" t="s">
        <v>3654</v>
      </c>
      <c r="CU1217" s="34" t="s">
        <v>8911</v>
      </c>
      <c r="CV1217" s="34" t="s">
        <v>7489</v>
      </c>
      <c r="CW1217" s="34" t="s">
        <v>4226</v>
      </c>
      <c r="CX1217" s="34" t="s">
        <v>4542</v>
      </c>
      <c r="CY1217" s="34" t="s">
        <v>5447</v>
      </c>
      <c r="CZ1217" s="34" t="s">
        <v>4556</v>
      </c>
      <c r="DA1217" s="34" t="s">
        <v>4556</v>
      </c>
      <c r="DB1217" s="34" t="s">
        <v>1046</v>
      </c>
      <c r="DC1217" s="34" t="s">
        <v>5096</v>
      </c>
    </row>
    <row r="1218" spans="1:110">
      <c r="A1218" s="34" t="s">
        <v>7488</v>
      </c>
      <c r="B1218" s="34" t="s">
        <v>4609</v>
      </c>
      <c r="C1218" s="34">
        <v>53</v>
      </c>
      <c r="D1218" s="34" t="s">
        <v>442</v>
      </c>
      <c r="E1218" s="34" t="s">
        <v>4170</v>
      </c>
      <c r="F1218" s="34" t="s">
        <v>4881</v>
      </c>
      <c r="G1218" s="34" t="s">
        <v>4170</v>
      </c>
      <c r="H1218" s="34" t="s">
        <v>4881</v>
      </c>
      <c r="I1218" s="34" t="s">
        <v>4170</v>
      </c>
      <c r="J1218" s="34" t="s">
        <v>4170</v>
      </c>
      <c r="K1218" s="34" t="s">
        <v>4170</v>
      </c>
      <c r="L1218" s="34" t="s">
        <v>4170</v>
      </c>
      <c r="M1218" s="34" t="s">
        <v>1041</v>
      </c>
      <c r="N1218" s="34" t="s">
        <v>3155</v>
      </c>
      <c r="O1218" s="34" t="s">
        <v>4881</v>
      </c>
      <c r="P1218" s="34" t="s">
        <v>4170</v>
      </c>
      <c r="Q1218" s="34" t="s">
        <v>4170</v>
      </c>
      <c r="R1218" s="34" t="s">
        <v>4170</v>
      </c>
      <c r="S1218" s="34" t="s">
        <v>4170</v>
      </c>
      <c r="T1218" s="34" t="s">
        <v>4170</v>
      </c>
      <c r="U1218" s="34" t="s">
        <v>4170</v>
      </c>
      <c r="V1218" s="34" t="s">
        <v>4170</v>
      </c>
      <c r="W1218" s="34" t="s">
        <v>4170</v>
      </c>
      <c r="X1218" s="34" t="s">
        <v>4170</v>
      </c>
      <c r="Y1218" s="34" t="s">
        <v>4170</v>
      </c>
      <c r="Z1218" s="34" t="s">
        <v>4170</v>
      </c>
      <c r="AB1218" s="34" t="s">
        <v>3187</v>
      </c>
      <c r="AD1218" s="34" t="s">
        <v>3238</v>
      </c>
      <c r="AG1218" s="34" t="s">
        <v>3291</v>
      </c>
      <c r="AH1218" s="34" t="s">
        <v>1041</v>
      </c>
      <c r="AI1218" s="34" t="s">
        <v>1044</v>
      </c>
      <c r="AJ1218" s="34" t="s">
        <v>1044</v>
      </c>
      <c r="AQ1218" s="34" t="s">
        <v>3402</v>
      </c>
      <c r="AS1218" s="34" t="s">
        <v>3420</v>
      </c>
      <c r="AU1218" s="34" t="s">
        <v>3435</v>
      </c>
      <c r="AV1218" s="34" t="s">
        <v>154</v>
      </c>
      <c r="AW1218" s="34" t="s">
        <v>3452</v>
      </c>
      <c r="AX1218" s="34" t="s">
        <v>3476</v>
      </c>
      <c r="AY1218" s="34" t="s">
        <v>3487</v>
      </c>
      <c r="BB1218" s="34" t="s">
        <v>3557</v>
      </c>
      <c r="BC1218" s="34" t="s">
        <v>4170</v>
      </c>
      <c r="BD1218" s="34" t="s">
        <v>4170</v>
      </c>
      <c r="BE1218" s="34" t="s">
        <v>4170</v>
      </c>
      <c r="BF1218" s="34" t="s">
        <v>4170</v>
      </c>
      <c r="BG1218" s="34" t="s">
        <v>4170</v>
      </c>
      <c r="BH1218" s="34" t="s">
        <v>4170</v>
      </c>
      <c r="BI1218" s="34" t="s">
        <v>4881</v>
      </c>
      <c r="BJ1218" s="34" t="s">
        <v>4170</v>
      </c>
      <c r="BR1218" s="34" t="s">
        <v>1044</v>
      </c>
      <c r="BS1218" s="34" t="s">
        <v>1044</v>
      </c>
      <c r="CR1218" s="34" t="s">
        <v>3654</v>
      </c>
      <c r="CU1218" s="34" t="s">
        <v>8912</v>
      </c>
      <c r="CV1218" s="34" t="s">
        <v>7489</v>
      </c>
      <c r="CW1218" s="34" t="s">
        <v>4226</v>
      </c>
      <c r="CX1218" s="34" t="s">
        <v>4542</v>
      </c>
      <c r="CY1218" s="34" t="s">
        <v>5453</v>
      </c>
      <c r="DA1218" s="34" t="s">
        <v>4556</v>
      </c>
      <c r="DC1218" s="34" t="s">
        <v>5096</v>
      </c>
    </row>
    <row r="1219" spans="1:110">
      <c r="A1219" s="34" t="s">
        <v>7490</v>
      </c>
      <c r="B1219" s="34" t="s">
        <v>4881</v>
      </c>
      <c r="C1219" s="34">
        <v>38</v>
      </c>
      <c r="D1219" s="34" t="s">
        <v>442</v>
      </c>
      <c r="E1219" s="34" t="s">
        <v>4170</v>
      </c>
      <c r="F1219" s="34" t="s">
        <v>4881</v>
      </c>
      <c r="G1219" s="34" t="s">
        <v>4170</v>
      </c>
      <c r="H1219" s="34" t="s">
        <v>4881</v>
      </c>
      <c r="I1219" s="34" t="s">
        <v>4170</v>
      </c>
      <c r="J1219" s="34" t="s">
        <v>4170</v>
      </c>
      <c r="K1219" s="34" t="s">
        <v>4170</v>
      </c>
      <c r="L1219" s="34" t="s">
        <v>4170</v>
      </c>
      <c r="M1219" s="34" t="s">
        <v>1041</v>
      </c>
      <c r="N1219" s="34" t="s">
        <v>3155</v>
      </c>
      <c r="O1219" s="34" t="s">
        <v>4881</v>
      </c>
      <c r="P1219" s="34" t="s">
        <v>4170</v>
      </c>
      <c r="Q1219" s="34" t="s">
        <v>4170</v>
      </c>
      <c r="R1219" s="34" t="s">
        <v>4170</v>
      </c>
      <c r="S1219" s="34" t="s">
        <v>4170</v>
      </c>
      <c r="T1219" s="34" t="s">
        <v>4170</v>
      </c>
      <c r="U1219" s="34" t="s">
        <v>4170</v>
      </c>
      <c r="V1219" s="34" t="s">
        <v>4170</v>
      </c>
      <c r="W1219" s="34" t="s">
        <v>4170</v>
      </c>
      <c r="X1219" s="34" t="s">
        <v>4170</v>
      </c>
      <c r="Y1219" s="34" t="s">
        <v>4170</v>
      </c>
      <c r="Z1219" s="34" t="s">
        <v>4170</v>
      </c>
      <c r="AB1219" s="34" t="s">
        <v>3187</v>
      </c>
      <c r="AD1219" s="34" t="s">
        <v>3238</v>
      </c>
      <c r="AG1219" s="34" t="s">
        <v>3297</v>
      </c>
      <c r="AH1219" s="34" t="s">
        <v>1044</v>
      </c>
      <c r="AI1219" s="34" t="s">
        <v>1044</v>
      </c>
      <c r="AJ1219" s="34" t="s">
        <v>1044</v>
      </c>
      <c r="AK1219" s="34" t="s">
        <v>1041</v>
      </c>
      <c r="AL1219" s="34" t="s">
        <v>452</v>
      </c>
      <c r="AQ1219" s="34" t="s">
        <v>3375</v>
      </c>
      <c r="AS1219" s="34" t="s">
        <v>3423</v>
      </c>
      <c r="AU1219" s="34" t="s">
        <v>3432</v>
      </c>
      <c r="AV1219" s="34" t="s">
        <v>154</v>
      </c>
      <c r="AW1219" s="34" t="s">
        <v>3467</v>
      </c>
      <c r="AX1219" s="34" t="s">
        <v>3476</v>
      </c>
      <c r="AY1219" s="34" t="s">
        <v>3487</v>
      </c>
      <c r="BB1219" s="34" t="s">
        <v>3557</v>
      </c>
      <c r="BC1219" s="34" t="s">
        <v>4170</v>
      </c>
      <c r="BD1219" s="34" t="s">
        <v>4170</v>
      </c>
      <c r="BE1219" s="34" t="s">
        <v>4170</v>
      </c>
      <c r="BF1219" s="34" t="s">
        <v>4170</v>
      </c>
      <c r="BG1219" s="34" t="s">
        <v>4170</v>
      </c>
      <c r="BH1219" s="34" t="s">
        <v>4170</v>
      </c>
      <c r="BI1219" s="34" t="s">
        <v>4881</v>
      </c>
      <c r="BJ1219" s="34" t="s">
        <v>4170</v>
      </c>
      <c r="BR1219" s="34" t="s">
        <v>1044</v>
      </c>
      <c r="BS1219" s="34" t="s">
        <v>1044</v>
      </c>
      <c r="CR1219" s="34" t="s">
        <v>3657</v>
      </c>
      <c r="CU1219" s="34" t="s">
        <v>8913</v>
      </c>
      <c r="CV1219" s="34" t="s">
        <v>7492</v>
      </c>
      <c r="CW1219" s="34" t="s">
        <v>4226</v>
      </c>
      <c r="CX1219" s="34" t="s">
        <v>4542</v>
      </c>
      <c r="CY1219" s="34" t="s">
        <v>5453</v>
      </c>
      <c r="CZ1219" s="34" t="s">
        <v>4556</v>
      </c>
      <c r="DA1219" s="34" t="s">
        <v>4556</v>
      </c>
      <c r="DC1219" s="34" t="s">
        <v>5096</v>
      </c>
    </row>
    <row r="1220" spans="1:110">
      <c r="A1220" s="34" t="s">
        <v>7490</v>
      </c>
      <c r="B1220" s="34" t="s">
        <v>4609</v>
      </c>
      <c r="C1220" s="34">
        <v>8</v>
      </c>
      <c r="D1220" s="34" t="s">
        <v>440</v>
      </c>
      <c r="E1220" s="34" t="s">
        <v>4881</v>
      </c>
      <c r="F1220" s="34" t="s">
        <v>4170</v>
      </c>
      <c r="G1220" s="34" t="s">
        <v>4170</v>
      </c>
      <c r="H1220" s="34" t="s">
        <v>4170</v>
      </c>
      <c r="I1220" s="34" t="s">
        <v>4881</v>
      </c>
      <c r="J1220" s="34" t="s">
        <v>4170</v>
      </c>
      <c r="K1220" s="34" t="s">
        <v>4170</v>
      </c>
      <c r="L1220" s="34" t="s">
        <v>4170</v>
      </c>
      <c r="N1220" s="34" t="s">
        <v>3155</v>
      </c>
      <c r="O1220" s="34" t="s">
        <v>4881</v>
      </c>
      <c r="P1220" s="34" t="s">
        <v>4170</v>
      </c>
      <c r="Q1220" s="34" t="s">
        <v>4170</v>
      </c>
      <c r="R1220" s="34" t="s">
        <v>4170</v>
      </c>
      <c r="S1220" s="34" t="s">
        <v>4170</v>
      </c>
      <c r="T1220" s="34" t="s">
        <v>4170</v>
      </c>
      <c r="U1220" s="34" t="s">
        <v>4170</v>
      </c>
      <c r="V1220" s="34" t="s">
        <v>4170</v>
      </c>
      <c r="W1220" s="34" t="s">
        <v>4170</v>
      </c>
      <c r="X1220" s="34" t="s">
        <v>4170</v>
      </c>
      <c r="Y1220" s="34" t="s">
        <v>4170</v>
      </c>
      <c r="Z1220" s="34" t="s">
        <v>4170</v>
      </c>
      <c r="AB1220" s="34" t="s">
        <v>3187</v>
      </c>
      <c r="AE1220" s="34" t="s">
        <v>3259</v>
      </c>
      <c r="BB1220" s="34" t="s">
        <v>3557</v>
      </c>
      <c r="BC1220" s="34" t="s">
        <v>4170</v>
      </c>
      <c r="BD1220" s="34" t="s">
        <v>4170</v>
      </c>
      <c r="BE1220" s="34" t="s">
        <v>4170</v>
      </c>
      <c r="BF1220" s="34" t="s">
        <v>4170</v>
      </c>
      <c r="BG1220" s="34" t="s">
        <v>4170</v>
      </c>
      <c r="BH1220" s="34" t="s">
        <v>4170</v>
      </c>
      <c r="BI1220" s="34" t="s">
        <v>4881</v>
      </c>
      <c r="BJ1220" s="34" t="s">
        <v>4170</v>
      </c>
      <c r="BR1220" s="34" t="s">
        <v>1044</v>
      </c>
      <c r="BS1220" s="34" t="s">
        <v>1044</v>
      </c>
      <c r="CR1220" s="34" t="s">
        <v>3657</v>
      </c>
      <c r="CU1220" s="34" t="s">
        <v>8914</v>
      </c>
      <c r="CV1220" s="34" t="s">
        <v>7492</v>
      </c>
      <c r="CW1220" s="34" t="s">
        <v>4226</v>
      </c>
      <c r="CX1220" s="34" t="s">
        <v>4619</v>
      </c>
      <c r="CY1220" s="34" t="s">
        <v>5448</v>
      </c>
      <c r="DC1220" s="34" t="s">
        <v>5096</v>
      </c>
      <c r="DE1220" s="34" t="s">
        <v>4649</v>
      </c>
    </row>
    <row r="1221" spans="1:110">
      <c r="A1221" s="34" t="s">
        <v>7490</v>
      </c>
      <c r="B1221" s="34" t="s">
        <v>4848</v>
      </c>
      <c r="C1221" s="34">
        <v>14</v>
      </c>
      <c r="D1221" s="34" t="s">
        <v>440</v>
      </c>
      <c r="E1221" s="34" t="s">
        <v>4881</v>
      </c>
      <c r="F1221" s="34" t="s">
        <v>4170</v>
      </c>
      <c r="G1221" s="34" t="s">
        <v>4170</v>
      </c>
      <c r="H1221" s="34" t="s">
        <v>4170</v>
      </c>
      <c r="I1221" s="34" t="s">
        <v>4881</v>
      </c>
      <c r="J1221" s="34" t="s">
        <v>4170</v>
      </c>
      <c r="K1221" s="34" t="s">
        <v>4170</v>
      </c>
      <c r="L1221" s="34" t="s">
        <v>4881</v>
      </c>
      <c r="N1221" s="34" t="s">
        <v>3155</v>
      </c>
      <c r="O1221" s="34" t="s">
        <v>4881</v>
      </c>
      <c r="P1221" s="34" t="s">
        <v>4170</v>
      </c>
      <c r="Q1221" s="34" t="s">
        <v>4170</v>
      </c>
      <c r="R1221" s="34" t="s">
        <v>4170</v>
      </c>
      <c r="S1221" s="34" t="s">
        <v>4170</v>
      </c>
      <c r="T1221" s="34" t="s">
        <v>4170</v>
      </c>
      <c r="U1221" s="34" t="s">
        <v>4170</v>
      </c>
      <c r="V1221" s="34" t="s">
        <v>4170</v>
      </c>
      <c r="W1221" s="34" t="s">
        <v>4170</v>
      </c>
      <c r="X1221" s="34" t="s">
        <v>4170</v>
      </c>
      <c r="Y1221" s="34" t="s">
        <v>4170</v>
      </c>
      <c r="Z1221" s="34" t="s">
        <v>4170</v>
      </c>
      <c r="AB1221" s="34" t="s">
        <v>3187</v>
      </c>
      <c r="AE1221" s="34" t="s">
        <v>3262</v>
      </c>
      <c r="BB1221" s="34" t="s">
        <v>3557</v>
      </c>
      <c r="BC1221" s="34" t="s">
        <v>4170</v>
      </c>
      <c r="BD1221" s="34" t="s">
        <v>4170</v>
      </c>
      <c r="BE1221" s="34" t="s">
        <v>4170</v>
      </c>
      <c r="BF1221" s="34" t="s">
        <v>4170</v>
      </c>
      <c r="BG1221" s="34" t="s">
        <v>4170</v>
      </c>
      <c r="BH1221" s="34" t="s">
        <v>4170</v>
      </c>
      <c r="BI1221" s="34" t="s">
        <v>4881</v>
      </c>
      <c r="BJ1221" s="34" t="s">
        <v>4170</v>
      </c>
      <c r="BR1221" s="34" t="s">
        <v>1044</v>
      </c>
      <c r="BS1221" s="34" t="s">
        <v>1044</v>
      </c>
      <c r="CR1221" s="34" t="s">
        <v>3657</v>
      </c>
      <c r="CU1221" s="34" t="s">
        <v>8915</v>
      </c>
      <c r="CV1221" s="34" t="s">
        <v>7492</v>
      </c>
      <c r="CW1221" s="34" t="s">
        <v>4226</v>
      </c>
      <c r="CX1221" s="34" t="s">
        <v>4611</v>
      </c>
      <c r="CY1221" s="34" t="s">
        <v>5445</v>
      </c>
      <c r="DC1221" s="34" t="s">
        <v>5096</v>
      </c>
      <c r="DE1221" s="34" t="s">
        <v>4649</v>
      </c>
    </row>
    <row r="1222" spans="1:110">
      <c r="A1222" s="34" t="s">
        <v>7490</v>
      </c>
      <c r="B1222" s="34" t="s">
        <v>4626</v>
      </c>
      <c r="C1222" s="34">
        <v>35</v>
      </c>
      <c r="D1222" s="34" t="s">
        <v>440</v>
      </c>
      <c r="E1222" s="34" t="s">
        <v>4881</v>
      </c>
      <c r="F1222" s="34" t="s">
        <v>4170</v>
      </c>
      <c r="G1222" s="34" t="s">
        <v>4881</v>
      </c>
      <c r="H1222" s="34" t="s">
        <v>4170</v>
      </c>
      <c r="I1222" s="34" t="s">
        <v>4170</v>
      </c>
      <c r="J1222" s="34" t="s">
        <v>4170</v>
      </c>
      <c r="K1222" s="34" t="s">
        <v>4170</v>
      </c>
      <c r="L1222" s="34" t="s">
        <v>4881</v>
      </c>
      <c r="M1222" s="34" t="s">
        <v>1041</v>
      </c>
      <c r="N1222" s="34" t="s">
        <v>3155</v>
      </c>
      <c r="O1222" s="34" t="s">
        <v>4881</v>
      </c>
      <c r="P1222" s="34" t="s">
        <v>4170</v>
      </c>
      <c r="Q1222" s="34" t="s">
        <v>4170</v>
      </c>
      <c r="R1222" s="34" t="s">
        <v>4170</v>
      </c>
      <c r="S1222" s="34" t="s">
        <v>4170</v>
      </c>
      <c r="T1222" s="34" t="s">
        <v>4170</v>
      </c>
      <c r="U1222" s="34" t="s">
        <v>4170</v>
      </c>
      <c r="V1222" s="34" t="s">
        <v>4170</v>
      </c>
      <c r="W1222" s="34" t="s">
        <v>4170</v>
      </c>
      <c r="X1222" s="34" t="s">
        <v>4170</v>
      </c>
      <c r="Y1222" s="34" t="s">
        <v>4170</v>
      </c>
      <c r="Z1222" s="34" t="s">
        <v>4170</v>
      </c>
      <c r="AB1222" s="34" t="s">
        <v>3187</v>
      </c>
      <c r="AD1222" s="34" t="s">
        <v>3247</v>
      </c>
      <c r="AG1222" s="34" t="s">
        <v>3291</v>
      </c>
      <c r="AH1222" s="34" t="s">
        <v>1041</v>
      </c>
      <c r="AI1222" s="34" t="s">
        <v>1044</v>
      </c>
      <c r="AJ1222" s="34" t="s">
        <v>1044</v>
      </c>
      <c r="AQ1222" s="34" t="s">
        <v>3381</v>
      </c>
      <c r="AS1222" s="34" t="s">
        <v>3409</v>
      </c>
      <c r="AU1222" s="34" t="s">
        <v>3435</v>
      </c>
      <c r="AV1222" s="34" t="s">
        <v>154</v>
      </c>
      <c r="AW1222" s="34" t="s">
        <v>3461</v>
      </c>
      <c r="AX1222" s="34" t="s">
        <v>3476</v>
      </c>
      <c r="AY1222" s="34" t="s">
        <v>3487</v>
      </c>
      <c r="BB1222" s="34" t="s">
        <v>3557</v>
      </c>
      <c r="BC1222" s="34" t="s">
        <v>4170</v>
      </c>
      <c r="BD1222" s="34" t="s">
        <v>4170</v>
      </c>
      <c r="BE1222" s="34" t="s">
        <v>4170</v>
      </c>
      <c r="BF1222" s="34" t="s">
        <v>4170</v>
      </c>
      <c r="BG1222" s="34" t="s">
        <v>4170</v>
      </c>
      <c r="BH1222" s="34" t="s">
        <v>4170</v>
      </c>
      <c r="BI1222" s="34" t="s">
        <v>4881</v>
      </c>
      <c r="BJ1222" s="34" t="s">
        <v>4170</v>
      </c>
      <c r="BR1222" s="34" t="s">
        <v>1044</v>
      </c>
      <c r="BS1222" s="34" t="s">
        <v>1044</v>
      </c>
      <c r="CR1222" s="34" t="s">
        <v>3657</v>
      </c>
      <c r="CU1222" s="34" t="s">
        <v>8916</v>
      </c>
      <c r="CV1222" s="34" t="s">
        <v>7492</v>
      </c>
      <c r="CW1222" s="34" t="s">
        <v>4226</v>
      </c>
      <c r="CX1222" s="34" t="s">
        <v>4542</v>
      </c>
      <c r="CY1222" s="34" t="s">
        <v>5447</v>
      </c>
      <c r="DA1222" s="34" t="s">
        <v>4556</v>
      </c>
      <c r="DC1222" s="34" t="s">
        <v>5096</v>
      </c>
    </row>
    <row r="1223" spans="1:110">
      <c r="A1223" s="34" t="s">
        <v>7493</v>
      </c>
      <c r="B1223" s="34" t="s">
        <v>4881</v>
      </c>
      <c r="C1223" s="34">
        <v>31</v>
      </c>
      <c r="D1223" s="34" t="s">
        <v>440</v>
      </c>
      <c r="E1223" s="34" t="s">
        <v>4881</v>
      </c>
      <c r="F1223" s="34" t="s">
        <v>4170</v>
      </c>
      <c r="G1223" s="34" t="s">
        <v>4881</v>
      </c>
      <c r="H1223" s="34" t="s">
        <v>4170</v>
      </c>
      <c r="I1223" s="34" t="s">
        <v>4170</v>
      </c>
      <c r="J1223" s="34" t="s">
        <v>4170</v>
      </c>
      <c r="K1223" s="34" t="s">
        <v>4170</v>
      </c>
      <c r="L1223" s="34" t="s">
        <v>4881</v>
      </c>
      <c r="M1223" s="34" t="s">
        <v>1041</v>
      </c>
      <c r="N1223" s="34" t="s">
        <v>3155</v>
      </c>
      <c r="O1223" s="34" t="s">
        <v>4881</v>
      </c>
      <c r="P1223" s="34" t="s">
        <v>4170</v>
      </c>
      <c r="Q1223" s="34" t="s">
        <v>4170</v>
      </c>
      <c r="R1223" s="34" t="s">
        <v>4170</v>
      </c>
      <c r="S1223" s="34" t="s">
        <v>4170</v>
      </c>
      <c r="T1223" s="34" t="s">
        <v>4170</v>
      </c>
      <c r="U1223" s="34" t="s">
        <v>4170</v>
      </c>
      <c r="V1223" s="34" t="s">
        <v>4170</v>
      </c>
      <c r="W1223" s="34" t="s">
        <v>4170</v>
      </c>
      <c r="X1223" s="34" t="s">
        <v>4170</v>
      </c>
      <c r="Y1223" s="34" t="s">
        <v>4170</v>
      </c>
      <c r="Z1223" s="34" t="s">
        <v>4170</v>
      </c>
      <c r="AB1223" s="34" t="s">
        <v>3187</v>
      </c>
      <c r="AD1223" s="34" t="s">
        <v>3244</v>
      </c>
      <c r="AG1223" s="34" t="s">
        <v>3309</v>
      </c>
      <c r="AH1223" s="34" t="s">
        <v>1044</v>
      </c>
      <c r="AI1223" s="34" t="s">
        <v>1044</v>
      </c>
      <c r="AJ1223" s="34" t="s">
        <v>1044</v>
      </c>
      <c r="AK1223" s="34" t="s">
        <v>1044</v>
      </c>
      <c r="AM1223" s="34" t="s">
        <v>1044</v>
      </c>
      <c r="AN1223" s="34" t="s">
        <v>3335</v>
      </c>
      <c r="AP1223" s="34" t="s">
        <v>1044</v>
      </c>
      <c r="AY1223" s="34" t="s">
        <v>3487</v>
      </c>
      <c r="BA1223" s="34" t="s">
        <v>1044</v>
      </c>
      <c r="BB1223" s="34" t="s">
        <v>3557</v>
      </c>
      <c r="BC1223" s="34" t="s">
        <v>4170</v>
      </c>
      <c r="BD1223" s="34" t="s">
        <v>4170</v>
      </c>
      <c r="BE1223" s="34" t="s">
        <v>4170</v>
      </c>
      <c r="BF1223" s="34" t="s">
        <v>4170</v>
      </c>
      <c r="BG1223" s="34" t="s">
        <v>4170</v>
      </c>
      <c r="BH1223" s="34" t="s">
        <v>4170</v>
      </c>
      <c r="BI1223" s="34" t="s">
        <v>4881</v>
      </c>
      <c r="BJ1223" s="34" t="s">
        <v>4170</v>
      </c>
      <c r="BR1223" s="34" t="s">
        <v>1044</v>
      </c>
      <c r="BS1223" s="34" t="s">
        <v>1044</v>
      </c>
      <c r="CR1223" s="34" t="s">
        <v>3657</v>
      </c>
      <c r="CU1223" s="34" t="s">
        <v>8917</v>
      </c>
      <c r="CV1223" s="34" t="s">
        <v>7494</v>
      </c>
      <c r="CW1223" s="34" t="s">
        <v>4226</v>
      </c>
      <c r="CX1223" s="34" t="s">
        <v>4539</v>
      </c>
      <c r="CY1223" s="34" t="s">
        <v>5446</v>
      </c>
      <c r="CZ1223" s="34" t="s">
        <v>4560</v>
      </c>
      <c r="DA1223" s="34" t="s">
        <v>4560</v>
      </c>
      <c r="DC1223" s="34" t="s">
        <v>5096</v>
      </c>
      <c r="DF1223" s="34" t="s">
        <v>5992</v>
      </c>
    </row>
    <row r="1224" spans="1:110">
      <c r="A1224" s="34" t="s">
        <v>7493</v>
      </c>
      <c r="B1224" s="34" t="s">
        <v>4609</v>
      </c>
      <c r="C1224" s="34">
        <v>5</v>
      </c>
      <c r="D1224" s="34" t="s">
        <v>440</v>
      </c>
      <c r="E1224" s="34" t="s">
        <v>4881</v>
      </c>
      <c r="F1224" s="34" t="s">
        <v>4170</v>
      </c>
      <c r="G1224" s="34" t="s">
        <v>4170</v>
      </c>
      <c r="H1224" s="34" t="s">
        <v>4170</v>
      </c>
      <c r="I1224" s="34" t="s">
        <v>4881</v>
      </c>
      <c r="J1224" s="34" t="s">
        <v>4170</v>
      </c>
      <c r="K1224" s="34" t="s">
        <v>4170</v>
      </c>
      <c r="L1224" s="34" t="s">
        <v>4170</v>
      </c>
      <c r="N1224" s="34" t="s">
        <v>3155</v>
      </c>
      <c r="O1224" s="34" t="s">
        <v>4881</v>
      </c>
      <c r="P1224" s="34" t="s">
        <v>4170</v>
      </c>
      <c r="Q1224" s="34" t="s">
        <v>4170</v>
      </c>
      <c r="R1224" s="34" t="s">
        <v>4170</v>
      </c>
      <c r="S1224" s="34" t="s">
        <v>4170</v>
      </c>
      <c r="T1224" s="34" t="s">
        <v>4170</v>
      </c>
      <c r="U1224" s="34" t="s">
        <v>4170</v>
      </c>
      <c r="V1224" s="34" t="s">
        <v>4170</v>
      </c>
      <c r="W1224" s="34" t="s">
        <v>4170</v>
      </c>
      <c r="X1224" s="34" t="s">
        <v>4170</v>
      </c>
      <c r="Y1224" s="34" t="s">
        <v>4170</v>
      </c>
      <c r="Z1224" s="34" t="s">
        <v>4170</v>
      </c>
      <c r="AB1224" s="34" t="s">
        <v>3187</v>
      </c>
      <c r="AE1224" s="34" t="s">
        <v>3256</v>
      </c>
      <c r="BB1224" s="34" t="s">
        <v>3557</v>
      </c>
      <c r="BC1224" s="34" t="s">
        <v>4170</v>
      </c>
      <c r="BD1224" s="34" t="s">
        <v>4170</v>
      </c>
      <c r="BE1224" s="34" t="s">
        <v>4170</v>
      </c>
      <c r="BF1224" s="34" t="s">
        <v>4170</v>
      </c>
      <c r="BG1224" s="34" t="s">
        <v>4170</v>
      </c>
      <c r="BH1224" s="34" t="s">
        <v>4170</v>
      </c>
      <c r="BI1224" s="34" t="s">
        <v>4881</v>
      </c>
      <c r="BJ1224" s="34" t="s">
        <v>4170</v>
      </c>
      <c r="BR1224" s="34" t="s">
        <v>1044</v>
      </c>
      <c r="BS1224" s="34" t="s">
        <v>1044</v>
      </c>
      <c r="CR1224" s="34" t="s">
        <v>3657</v>
      </c>
      <c r="CU1224" s="34" t="s">
        <v>8918</v>
      </c>
      <c r="CV1224" s="34" t="s">
        <v>7494</v>
      </c>
      <c r="CW1224" s="34" t="s">
        <v>4226</v>
      </c>
      <c r="CX1224" s="34" t="s">
        <v>4608</v>
      </c>
      <c r="CY1224" s="34" t="s">
        <v>5444</v>
      </c>
      <c r="DC1224" s="34" t="s">
        <v>5096</v>
      </c>
      <c r="DE1224" s="34" t="s">
        <v>4649</v>
      </c>
      <c r="DF1224" s="34" t="s">
        <v>5992</v>
      </c>
    </row>
    <row r="1225" spans="1:110">
      <c r="A1225" s="34" t="s">
        <v>7493</v>
      </c>
      <c r="B1225" s="34" t="s">
        <v>4848</v>
      </c>
      <c r="C1225" s="34">
        <v>10</v>
      </c>
      <c r="D1225" s="34" t="s">
        <v>440</v>
      </c>
      <c r="E1225" s="34" t="s">
        <v>4881</v>
      </c>
      <c r="F1225" s="34" t="s">
        <v>4170</v>
      </c>
      <c r="G1225" s="34" t="s">
        <v>4170</v>
      </c>
      <c r="H1225" s="34" t="s">
        <v>4170</v>
      </c>
      <c r="I1225" s="34" t="s">
        <v>4881</v>
      </c>
      <c r="J1225" s="34" t="s">
        <v>4170</v>
      </c>
      <c r="K1225" s="34" t="s">
        <v>4170</v>
      </c>
      <c r="L1225" s="34" t="s">
        <v>4881</v>
      </c>
      <c r="N1225" s="34" t="s">
        <v>3155</v>
      </c>
      <c r="O1225" s="34" t="s">
        <v>4881</v>
      </c>
      <c r="P1225" s="34" t="s">
        <v>4170</v>
      </c>
      <c r="Q1225" s="34" t="s">
        <v>4170</v>
      </c>
      <c r="R1225" s="34" t="s">
        <v>4170</v>
      </c>
      <c r="S1225" s="34" t="s">
        <v>4170</v>
      </c>
      <c r="T1225" s="34" t="s">
        <v>4170</v>
      </c>
      <c r="U1225" s="34" t="s">
        <v>4170</v>
      </c>
      <c r="V1225" s="34" t="s">
        <v>4170</v>
      </c>
      <c r="W1225" s="34" t="s">
        <v>4170</v>
      </c>
      <c r="X1225" s="34" t="s">
        <v>4170</v>
      </c>
      <c r="Y1225" s="34" t="s">
        <v>4170</v>
      </c>
      <c r="Z1225" s="34" t="s">
        <v>4170</v>
      </c>
      <c r="AB1225" s="34" t="s">
        <v>3187</v>
      </c>
      <c r="AE1225" s="34" t="s">
        <v>3262</v>
      </c>
      <c r="BB1225" s="34" t="s">
        <v>3557</v>
      </c>
      <c r="BC1225" s="34" t="s">
        <v>4170</v>
      </c>
      <c r="BD1225" s="34" t="s">
        <v>4170</v>
      </c>
      <c r="BE1225" s="34" t="s">
        <v>4170</v>
      </c>
      <c r="BF1225" s="34" t="s">
        <v>4170</v>
      </c>
      <c r="BG1225" s="34" t="s">
        <v>4170</v>
      </c>
      <c r="BH1225" s="34" t="s">
        <v>4170</v>
      </c>
      <c r="BI1225" s="34" t="s">
        <v>4881</v>
      </c>
      <c r="BJ1225" s="34" t="s">
        <v>4170</v>
      </c>
      <c r="BR1225" s="34" t="s">
        <v>1044</v>
      </c>
      <c r="BS1225" s="34" t="s">
        <v>1044</v>
      </c>
      <c r="CR1225" s="34" t="s">
        <v>3657</v>
      </c>
      <c r="CU1225" s="34" t="s">
        <v>8919</v>
      </c>
      <c r="CV1225" s="34" t="s">
        <v>7494</v>
      </c>
      <c r="CW1225" s="34" t="s">
        <v>4226</v>
      </c>
      <c r="CX1225" s="34" t="s">
        <v>4619</v>
      </c>
      <c r="CY1225" s="34" t="s">
        <v>5448</v>
      </c>
      <c r="DC1225" s="34" t="s">
        <v>5096</v>
      </c>
      <c r="DE1225" s="34" t="s">
        <v>4649</v>
      </c>
      <c r="DF1225" s="34" t="s">
        <v>5992</v>
      </c>
    </row>
    <row r="1226" spans="1:110">
      <c r="A1226" s="34" t="s">
        <v>7495</v>
      </c>
      <c r="B1226" s="34" t="s">
        <v>4881</v>
      </c>
      <c r="C1226" s="34">
        <v>41</v>
      </c>
      <c r="D1226" s="34" t="s">
        <v>440</v>
      </c>
      <c r="E1226" s="34" t="s">
        <v>4881</v>
      </c>
      <c r="F1226" s="34" t="s">
        <v>4170</v>
      </c>
      <c r="G1226" s="34" t="s">
        <v>4881</v>
      </c>
      <c r="H1226" s="34" t="s">
        <v>4170</v>
      </c>
      <c r="I1226" s="34" t="s">
        <v>4170</v>
      </c>
      <c r="J1226" s="34" t="s">
        <v>4170</v>
      </c>
      <c r="K1226" s="34" t="s">
        <v>4170</v>
      </c>
      <c r="L1226" s="34" t="s">
        <v>4881</v>
      </c>
      <c r="M1226" s="34" t="s">
        <v>1041</v>
      </c>
      <c r="N1226" s="34" t="s">
        <v>3155</v>
      </c>
      <c r="O1226" s="34" t="s">
        <v>4881</v>
      </c>
      <c r="P1226" s="34" t="s">
        <v>4170</v>
      </c>
      <c r="Q1226" s="34" t="s">
        <v>4170</v>
      </c>
      <c r="R1226" s="34" t="s">
        <v>4170</v>
      </c>
      <c r="S1226" s="34" t="s">
        <v>4170</v>
      </c>
      <c r="T1226" s="34" t="s">
        <v>4170</v>
      </c>
      <c r="U1226" s="34" t="s">
        <v>4170</v>
      </c>
      <c r="V1226" s="34" t="s">
        <v>4170</v>
      </c>
      <c r="W1226" s="34" t="s">
        <v>4170</v>
      </c>
      <c r="X1226" s="34" t="s">
        <v>4170</v>
      </c>
      <c r="Y1226" s="34" t="s">
        <v>4170</v>
      </c>
      <c r="Z1226" s="34" t="s">
        <v>4170</v>
      </c>
      <c r="AB1226" s="34" t="s">
        <v>3187</v>
      </c>
      <c r="AD1226" s="34" t="s">
        <v>3244</v>
      </c>
      <c r="AG1226" s="34" t="s">
        <v>3291</v>
      </c>
      <c r="AH1226" s="34" t="s">
        <v>1041</v>
      </c>
      <c r="AI1226" s="34" t="s">
        <v>1044</v>
      </c>
      <c r="AJ1226" s="34" t="s">
        <v>1041</v>
      </c>
      <c r="AQ1226" s="34" t="s">
        <v>3390</v>
      </c>
      <c r="AS1226" s="34" t="s">
        <v>3415</v>
      </c>
      <c r="AU1226" s="34" t="s">
        <v>3438</v>
      </c>
      <c r="AV1226" s="34" t="s">
        <v>3449</v>
      </c>
      <c r="AW1226" s="34" t="s">
        <v>3461</v>
      </c>
      <c r="AX1226" s="34" t="s">
        <v>3476</v>
      </c>
      <c r="AY1226" s="34" t="s">
        <v>3253</v>
      </c>
      <c r="BB1226" s="34" t="s">
        <v>3539</v>
      </c>
      <c r="BC1226" s="34" t="s">
        <v>4881</v>
      </c>
      <c r="BD1226" s="34" t="s">
        <v>4170</v>
      </c>
      <c r="BE1226" s="34" t="s">
        <v>4170</v>
      </c>
      <c r="BF1226" s="34" t="s">
        <v>4170</v>
      </c>
      <c r="BG1226" s="34" t="s">
        <v>4170</v>
      </c>
      <c r="BH1226" s="34" t="s">
        <v>4170</v>
      </c>
      <c r="BI1226" s="34" t="s">
        <v>4170</v>
      </c>
      <c r="BJ1226" s="34" t="s">
        <v>4170</v>
      </c>
      <c r="BK1226" s="34" t="s">
        <v>3564</v>
      </c>
      <c r="BQ1226" s="34" t="s">
        <v>1044</v>
      </c>
      <c r="BR1226" s="34" t="s">
        <v>1044</v>
      </c>
      <c r="BS1226" s="34" t="s">
        <v>1041</v>
      </c>
      <c r="BT1226" s="34" t="s">
        <v>1041</v>
      </c>
      <c r="BW1226" s="34" t="s">
        <v>1041</v>
      </c>
      <c r="CQ1226" s="34" t="s">
        <v>3642</v>
      </c>
      <c r="CR1226" s="34" t="s">
        <v>3657</v>
      </c>
      <c r="CU1226" s="34" t="s">
        <v>8920</v>
      </c>
      <c r="CV1226" s="34" t="s">
        <v>7496</v>
      </c>
      <c r="CW1226" s="34" t="s">
        <v>4226</v>
      </c>
      <c r="CX1226" s="34" t="s">
        <v>4542</v>
      </c>
      <c r="CY1226" s="34" t="s">
        <v>5447</v>
      </c>
      <c r="CZ1226" s="34" t="s">
        <v>4556</v>
      </c>
      <c r="DA1226" s="34" t="s">
        <v>4556</v>
      </c>
      <c r="DB1226" s="34" t="s">
        <v>1046</v>
      </c>
      <c r="DC1226" s="34" t="s">
        <v>5094</v>
      </c>
    </row>
    <row r="1227" spans="1:110">
      <c r="A1227" s="34" t="s">
        <v>7495</v>
      </c>
      <c r="B1227" s="34" t="s">
        <v>4609</v>
      </c>
      <c r="C1227" s="34">
        <v>6</v>
      </c>
      <c r="D1227" s="34" t="s">
        <v>440</v>
      </c>
      <c r="E1227" s="34" t="s">
        <v>4881</v>
      </c>
      <c r="F1227" s="34" t="s">
        <v>4170</v>
      </c>
      <c r="G1227" s="34" t="s">
        <v>4170</v>
      </c>
      <c r="H1227" s="34" t="s">
        <v>4170</v>
      </c>
      <c r="I1227" s="34" t="s">
        <v>4881</v>
      </c>
      <c r="J1227" s="34" t="s">
        <v>4170</v>
      </c>
      <c r="K1227" s="34" t="s">
        <v>4170</v>
      </c>
      <c r="L1227" s="34" t="s">
        <v>4170</v>
      </c>
      <c r="N1227" s="34" t="s">
        <v>3155</v>
      </c>
      <c r="O1227" s="34" t="s">
        <v>4881</v>
      </c>
      <c r="P1227" s="34" t="s">
        <v>4170</v>
      </c>
      <c r="Q1227" s="34" t="s">
        <v>4170</v>
      </c>
      <c r="R1227" s="34" t="s">
        <v>4170</v>
      </c>
      <c r="S1227" s="34" t="s">
        <v>4170</v>
      </c>
      <c r="T1227" s="34" t="s">
        <v>4170</v>
      </c>
      <c r="U1227" s="34" t="s">
        <v>4170</v>
      </c>
      <c r="V1227" s="34" t="s">
        <v>4170</v>
      </c>
      <c r="W1227" s="34" t="s">
        <v>4170</v>
      </c>
      <c r="X1227" s="34" t="s">
        <v>4170</v>
      </c>
      <c r="Y1227" s="34" t="s">
        <v>4170</v>
      </c>
      <c r="Z1227" s="34" t="s">
        <v>4170</v>
      </c>
      <c r="AB1227" s="34" t="s">
        <v>3187</v>
      </c>
      <c r="AE1227" s="34" t="s">
        <v>3256</v>
      </c>
      <c r="BB1227" s="34" t="s">
        <v>3557</v>
      </c>
      <c r="BC1227" s="34" t="s">
        <v>4170</v>
      </c>
      <c r="BD1227" s="34" t="s">
        <v>4170</v>
      </c>
      <c r="BE1227" s="34" t="s">
        <v>4170</v>
      </c>
      <c r="BF1227" s="34" t="s">
        <v>4170</v>
      </c>
      <c r="BG1227" s="34" t="s">
        <v>4170</v>
      </c>
      <c r="BH1227" s="34" t="s">
        <v>4170</v>
      </c>
      <c r="BI1227" s="34" t="s">
        <v>4881</v>
      </c>
      <c r="BJ1227" s="34" t="s">
        <v>4170</v>
      </c>
      <c r="BR1227" s="34" t="s">
        <v>1044</v>
      </c>
      <c r="BS1227" s="34" t="s">
        <v>1044</v>
      </c>
      <c r="CR1227" s="34" t="s">
        <v>3657</v>
      </c>
      <c r="CU1227" s="34" t="s">
        <v>8921</v>
      </c>
      <c r="CV1227" s="34" t="s">
        <v>7496</v>
      </c>
      <c r="CW1227" s="34" t="s">
        <v>4226</v>
      </c>
      <c r="CX1227" s="34" t="s">
        <v>4619</v>
      </c>
      <c r="CY1227" s="34" t="s">
        <v>5448</v>
      </c>
      <c r="DC1227" s="34" t="s">
        <v>5096</v>
      </c>
      <c r="DE1227" s="34" t="s">
        <v>4649</v>
      </c>
    </row>
    <row r="1228" spans="1:110">
      <c r="A1228" s="34" t="s">
        <v>7495</v>
      </c>
      <c r="B1228" s="34" t="s">
        <v>4848</v>
      </c>
      <c r="C1228" s="34">
        <v>6</v>
      </c>
      <c r="D1228" s="34" t="s">
        <v>440</v>
      </c>
      <c r="E1228" s="34" t="s">
        <v>4881</v>
      </c>
      <c r="F1228" s="34" t="s">
        <v>4170</v>
      </c>
      <c r="G1228" s="34" t="s">
        <v>4170</v>
      </c>
      <c r="H1228" s="34" t="s">
        <v>4170</v>
      </c>
      <c r="I1228" s="34" t="s">
        <v>4881</v>
      </c>
      <c r="J1228" s="34" t="s">
        <v>4170</v>
      </c>
      <c r="K1228" s="34" t="s">
        <v>4170</v>
      </c>
      <c r="L1228" s="34" t="s">
        <v>4170</v>
      </c>
      <c r="N1228" s="34" t="s">
        <v>3155</v>
      </c>
      <c r="O1228" s="34" t="s">
        <v>4881</v>
      </c>
      <c r="P1228" s="34" t="s">
        <v>4170</v>
      </c>
      <c r="Q1228" s="34" t="s">
        <v>4170</v>
      </c>
      <c r="R1228" s="34" t="s">
        <v>4170</v>
      </c>
      <c r="S1228" s="34" t="s">
        <v>4170</v>
      </c>
      <c r="T1228" s="34" t="s">
        <v>4170</v>
      </c>
      <c r="U1228" s="34" t="s">
        <v>4170</v>
      </c>
      <c r="V1228" s="34" t="s">
        <v>4170</v>
      </c>
      <c r="W1228" s="34" t="s">
        <v>4170</v>
      </c>
      <c r="X1228" s="34" t="s">
        <v>4170</v>
      </c>
      <c r="Y1228" s="34" t="s">
        <v>4170</v>
      </c>
      <c r="Z1228" s="34" t="s">
        <v>4170</v>
      </c>
      <c r="AB1228" s="34" t="s">
        <v>3187</v>
      </c>
      <c r="AE1228" s="34" t="s">
        <v>3256</v>
      </c>
      <c r="BB1228" s="34" t="s">
        <v>3557</v>
      </c>
      <c r="BC1228" s="34" t="s">
        <v>4170</v>
      </c>
      <c r="BD1228" s="34" t="s">
        <v>4170</v>
      </c>
      <c r="BE1228" s="34" t="s">
        <v>4170</v>
      </c>
      <c r="BF1228" s="34" t="s">
        <v>4170</v>
      </c>
      <c r="BG1228" s="34" t="s">
        <v>4170</v>
      </c>
      <c r="BH1228" s="34" t="s">
        <v>4170</v>
      </c>
      <c r="BI1228" s="34" t="s">
        <v>4881</v>
      </c>
      <c r="BJ1228" s="34" t="s">
        <v>4170</v>
      </c>
      <c r="BR1228" s="34" t="s">
        <v>1044</v>
      </c>
      <c r="BS1228" s="34" t="s">
        <v>1044</v>
      </c>
      <c r="CR1228" s="34" t="s">
        <v>3657</v>
      </c>
      <c r="CU1228" s="34" t="s">
        <v>8922</v>
      </c>
      <c r="CV1228" s="34" t="s">
        <v>7496</v>
      </c>
      <c r="CW1228" s="34" t="s">
        <v>4226</v>
      </c>
      <c r="CX1228" s="34" t="s">
        <v>4619</v>
      </c>
      <c r="CY1228" s="34" t="s">
        <v>5448</v>
      </c>
      <c r="DC1228" s="34" t="s">
        <v>5096</v>
      </c>
      <c r="DE1228" s="34" t="s">
        <v>4649</v>
      </c>
    </row>
    <row r="1229" spans="1:110">
      <c r="A1229" s="34" t="s">
        <v>7495</v>
      </c>
      <c r="B1229" s="34" t="s">
        <v>4626</v>
      </c>
      <c r="C1229" s="34">
        <v>8</v>
      </c>
      <c r="D1229" s="34" t="s">
        <v>442</v>
      </c>
      <c r="E1229" s="34" t="s">
        <v>4170</v>
      </c>
      <c r="F1229" s="34" t="s">
        <v>4881</v>
      </c>
      <c r="G1229" s="34" t="s">
        <v>4170</v>
      </c>
      <c r="H1229" s="34" t="s">
        <v>4170</v>
      </c>
      <c r="I1229" s="34" t="s">
        <v>4170</v>
      </c>
      <c r="J1229" s="34" t="s">
        <v>4881</v>
      </c>
      <c r="K1229" s="34" t="s">
        <v>4170</v>
      </c>
      <c r="L1229" s="34" t="s">
        <v>4170</v>
      </c>
      <c r="N1229" s="34" t="s">
        <v>3155</v>
      </c>
      <c r="O1229" s="34" t="s">
        <v>4881</v>
      </c>
      <c r="P1229" s="34" t="s">
        <v>4170</v>
      </c>
      <c r="Q1229" s="34" t="s">
        <v>4170</v>
      </c>
      <c r="R1229" s="34" t="s">
        <v>4170</v>
      </c>
      <c r="S1229" s="34" t="s">
        <v>4170</v>
      </c>
      <c r="T1229" s="34" t="s">
        <v>4170</v>
      </c>
      <c r="U1229" s="34" t="s">
        <v>4170</v>
      </c>
      <c r="V1229" s="34" t="s">
        <v>4170</v>
      </c>
      <c r="W1229" s="34" t="s">
        <v>4170</v>
      </c>
      <c r="X1229" s="34" t="s">
        <v>4170</v>
      </c>
      <c r="Y1229" s="34" t="s">
        <v>4170</v>
      </c>
      <c r="Z1229" s="34" t="s">
        <v>4170</v>
      </c>
      <c r="AB1229" s="34" t="s">
        <v>3187</v>
      </c>
      <c r="AE1229" s="34" t="s">
        <v>3259</v>
      </c>
      <c r="BB1229" s="34" t="s">
        <v>3539</v>
      </c>
      <c r="BC1229" s="34" t="s">
        <v>4881</v>
      </c>
      <c r="BD1229" s="34" t="s">
        <v>4170</v>
      </c>
      <c r="BE1229" s="34" t="s">
        <v>4170</v>
      </c>
      <c r="BF1229" s="34" t="s">
        <v>4170</v>
      </c>
      <c r="BG1229" s="34" t="s">
        <v>4170</v>
      </c>
      <c r="BH1229" s="34" t="s">
        <v>4170</v>
      </c>
      <c r="BI1229" s="34" t="s">
        <v>4170</v>
      </c>
      <c r="BJ1229" s="34" t="s">
        <v>4170</v>
      </c>
      <c r="BK1229" s="34" t="s">
        <v>3564</v>
      </c>
      <c r="BQ1229" s="34" t="s">
        <v>1044</v>
      </c>
      <c r="BR1229" s="34" t="s">
        <v>1044</v>
      </c>
      <c r="BS1229" s="34" t="s">
        <v>1041</v>
      </c>
      <c r="BT1229" s="34" t="s">
        <v>1041</v>
      </c>
      <c r="BW1229" s="34" t="s">
        <v>1041</v>
      </c>
      <c r="CQ1229" s="34" t="s">
        <v>3642</v>
      </c>
      <c r="CR1229" s="34" t="s">
        <v>3654</v>
      </c>
      <c r="CU1229" s="34" t="s">
        <v>8923</v>
      </c>
      <c r="CV1229" s="34" t="s">
        <v>7496</v>
      </c>
      <c r="CW1229" s="34" t="s">
        <v>4226</v>
      </c>
      <c r="CX1229" s="34" t="s">
        <v>4619</v>
      </c>
      <c r="CY1229" s="34" t="s">
        <v>5454</v>
      </c>
      <c r="DB1229" s="34" t="s">
        <v>1046</v>
      </c>
      <c r="DC1229" s="34" t="s">
        <v>5094</v>
      </c>
      <c r="DE1229" s="34" t="s">
        <v>4649</v>
      </c>
    </row>
    <row r="1230" spans="1:110">
      <c r="A1230" s="34" t="s">
        <v>7497</v>
      </c>
      <c r="B1230" s="34" t="s">
        <v>4881</v>
      </c>
      <c r="C1230" s="34">
        <v>36</v>
      </c>
      <c r="D1230" s="34" t="s">
        <v>440</v>
      </c>
      <c r="E1230" s="34" t="s">
        <v>4881</v>
      </c>
      <c r="F1230" s="34" t="s">
        <v>4170</v>
      </c>
      <c r="G1230" s="34" t="s">
        <v>4881</v>
      </c>
      <c r="H1230" s="34" t="s">
        <v>4170</v>
      </c>
      <c r="I1230" s="34" t="s">
        <v>4170</v>
      </c>
      <c r="J1230" s="34" t="s">
        <v>4170</v>
      </c>
      <c r="K1230" s="34" t="s">
        <v>4170</v>
      </c>
      <c r="L1230" s="34" t="s">
        <v>4881</v>
      </c>
      <c r="M1230" s="34" t="s">
        <v>1041</v>
      </c>
      <c r="N1230" s="34" t="s">
        <v>3155</v>
      </c>
      <c r="O1230" s="34" t="s">
        <v>4881</v>
      </c>
      <c r="P1230" s="34" t="s">
        <v>4170</v>
      </c>
      <c r="Q1230" s="34" t="s">
        <v>4170</v>
      </c>
      <c r="R1230" s="34" t="s">
        <v>4170</v>
      </c>
      <c r="S1230" s="34" t="s">
        <v>4170</v>
      </c>
      <c r="T1230" s="34" t="s">
        <v>4170</v>
      </c>
      <c r="U1230" s="34" t="s">
        <v>4170</v>
      </c>
      <c r="V1230" s="34" t="s">
        <v>4170</v>
      </c>
      <c r="W1230" s="34" t="s">
        <v>4170</v>
      </c>
      <c r="X1230" s="34" t="s">
        <v>4170</v>
      </c>
      <c r="Y1230" s="34" t="s">
        <v>4170</v>
      </c>
      <c r="Z1230" s="34" t="s">
        <v>4170</v>
      </c>
      <c r="AB1230" s="34" t="s">
        <v>3187</v>
      </c>
      <c r="AD1230" s="34" t="s">
        <v>3247</v>
      </c>
      <c r="AG1230" s="34" t="s">
        <v>3300</v>
      </c>
      <c r="AH1230" s="34" t="s">
        <v>1044</v>
      </c>
      <c r="AI1230" s="34" t="s">
        <v>1044</v>
      </c>
      <c r="AJ1230" s="34" t="s">
        <v>1044</v>
      </c>
      <c r="AK1230" s="34" t="s">
        <v>1044</v>
      </c>
      <c r="AM1230" s="34" t="s">
        <v>1041</v>
      </c>
      <c r="AP1230" s="34" t="s">
        <v>1041</v>
      </c>
      <c r="AY1230" s="34" t="s">
        <v>3502</v>
      </c>
      <c r="BA1230" s="34" t="s">
        <v>1044</v>
      </c>
      <c r="BB1230" s="34" t="s">
        <v>3557</v>
      </c>
      <c r="BC1230" s="34" t="s">
        <v>4170</v>
      </c>
      <c r="BD1230" s="34" t="s">
        <v>4170</v>
      </c>
      <c r="BE1230" s="34" t="s">
        <v>4170</v>
      </c>
      <c r="BF1230" s="34" t="s">
        <v>4170</v>
      </c>
      <c r="BG1230" s="34" t="s">
        <v>4170</v>
      </c>
      <c r="BH1230" s="34" t="s">
        <v>4170</v>
      </c>
      <c r="BI1230" s="34" t="s">
        <v>4881</v>
      </c>
      <c r="BJ1230" s="34" t="s">
        <v>4170</v>
      </c>
      <c r="BR1230" s="34" t="s">
        <v>1044</v>
      </c>
      <c r="BS1230" s="34" t="s">
        <v>1041</v>
      </c>
      <c r="BT1230" s="34" t="s">
        <v>1041</v>
      </c>
      <c r="BW1230" s="34" t="s">
        <v>1041</v>
      </c>
      <c r="CQ1230" s="34" t="s">
        <v>3642</v>
      </c>
      <c r="CR1230" s="34" t="s">
        <v>3657</v>
      </c>
      <c r="CU1230" s="34" t="s">
        <v>8924</v>
      </c>
      <c r="CV1230" s="34" t="s">
        <v>7498</v>
      </c>
      <c r="CW1230" s="34" t="s">
        <v>4226</v>
      </c>
      <c r="CX1230" s="34" t="s">
        <v>4542</v>
      </c>
      <c r="CY1230" s="34" t="s">
        <v>5447</v>
      </c>
      <c r="CZ1230" s="34" t="s">
        <v>3302</v>
      </c>
      <c r="DA1230" s="34" t="s">
        <v>3302</v>
      </c>
      <c r="DC1230" s="34" t="s">
        <v>5096</v>
      </c>
      <c r="DF1230" s="34" t="s">
        <v>5992</v>
      </c>
    </row>
    <row r="1231" spans="1:110">
      <c r="A1231" s="34" t="s">
        <v>7497</v>
      </c>
      <c r="B1231" s="34" t="s">
        <v>4609</v>
      </c>
      <c r="C1231" s="34">
        <v>9</v>
      </c>
      <c r="D1231" s="34" t="s">
        <v>440</v>
      </c>
      <c r="E1231" s="34" t="s">
        <v>4881</v>
      </c>
      <c r="F1231" s="34" t="s">
        <v>4170</v>
      </c>
      <c r="G1231" s="34" t="s">
        <v>4170</v>
      </c>
      <c r="H1231" s="34" t="s">
        <v>4170</v>
      </c>
      <c r="I1231" s="34" t="s">
        <v>4881</v>
      </c>
      <c r="J1231" s="34" t="s">
        <v>4170</v>
      </c>
      <c r="K1231" s="34" t="s">
        <v>4170</v>
      </c>
      <c r="L1231" s="34" t="s">
        <v>4170</v>
      </c>
      <c r="N1231" s="34" t="s">
        <v>3155</v>
      </c>
      <c r="O1231" s="34" t="s">
        <v>4881</v>
      </c>
      <c r="P1231" s="34" t="s">
        <v>4170</v>
      </c>
      <c r="Q1231" s="34" t="s">
        <v>4170</v>
      </c>
      <c r="R1231" s="34" t="s">
        <v>4170</v>
      </c>
      <c r="S1231" s="34" t="s">
        <v>4170</v>
      </c>
      <c r="T1231" s="34" t="s">
        <v>4170</v>
      </c>
      <c r="U1231" s="34" t="s">
        <v>4170</v>
      </c>
      <c r="V1231" s="34" t="s">
        <v>4170</v>
      </c>
      <c r="W1231" s="34" t="s">
        <v>4170</v>
      </c>
      <c r="X1231" s="34" t="s">
        <v>4170</v>
      </c>
      <c r="Y1231" s="34" t="s">
        <v>4170</v>
      </c>
      <c r="Z1231" s="34" t="s">
        <v>4170</v>
      </c>
      <c r="AB1231" s="34" t="s">
        <v>3187</v>
      </c>
      <c r="AE1231" s="34" t="s">
        <v>3259</v>
      </c>
      <c r="BB1231" s="34" t="s">
        <v>3557</v>
      </c>
      <c r="BC1231" s="34" t="s">
        <v>4170</v>
      </c>
      <c r="BD1231" s="34" t="s">
        <v>4170</v>
      </c>
      <c r="BE1231" s="34" t="s">
        <v>4170</v>
      </c>
      <c r="BF1231" s="34" t="s">
        <v>4170</v>
      </c>
      <c r="BG1231" s="34" t="s">
        <v>4170</v>
      </c>
      <c r="BH1231" s="34" t="s">
        <v>4170</v>
      </c>
      <c r="BI1231" s="34" t="s">
        <v>4881</v>
      </c>
      <c r="BJ1231" s="34" t="s">
        <v>4170</v>
      </c>
      <c r="BR1231" s="34" t="s">
        <v>1044</v>
      </c>
      <c r="BS1231" s="34" t="s">
        <v>1044</v>
      </c>
      <c r="CR1231" s="34" t="s">
        <v>3657</v>
      </c>
      <c r="CU1231" s="34" t="s">
        <v>8925</v>
      </c>
      <c r="CV1231" s="34" t="s">
        <v>7498</v>
      </c>
      <c r="CW1231" s="34" t="s">
        <v>4226</v>
      </c>
      <c r="CX1231" s="34" t="s">
        <v>4619</v>
      </c>
      <c r="CY1231" s="34" t="s">
        <v>5448</v>
      </c>
      <c r="DC1231" s="34" t="s">
        <v>5096</v>
      </c>
      <c r="DE1231" s="34" t="s">
        <v>4649</v>
      </c>
      <c r="DF1231" s="34" t="s">
        <v>5992</v>
      </c>
    </row>
    <row r="1232" spans="1:110">
      <c r="A1232" s="34" t="s">
        <v>7497</v>
      </c>
      <c r="B1232" s="34" t="s">
        <v>4848</v>
      </c>
      <c r="C1232" s="34">
        <v>64</v>
      </c>
      <c r="D1232" s="34" t="s">
        <v>440</v>
      </c>
      <c r="E1232" s="34" t="s">
        <v>4881</v>
      </c>
      <c r="F1232" s="34" t="s">
        <v>4170</v>
      </c>
      <c r="G1232" s="34" t="s">
        <v>4881</v>
      </c>
      <c r="H1232" s="34" t="s">
        <v>4170</v>
      </c>
      <c r="I1232" s="34" t="s">
        <v>4170</v>
      </c>
      <c r="J1232" s="34" t="s">
        <v>4170</v>
      </c>
      <c r="K1232" s="34" t="s">
        <v>4170</v>
      </c>
      <c r="L1232" s="34" t="s">
        <v>4170</v>
      </c>
      <c r="M1232" s="34" t="s">
        <v>1041</v>
      </c>
      <c r="N1232" s="34" t="s">
        <v>3170</v>
      </c>
      <c r="O1232" s="34" t="s">
        <v>4170</v>
      </c>
      <c r="P1232" s="34" t="s">
        <v>4170</v>
      </c>
      <c r="Q1232" s="34" t="s">
        <v>4170</v>
      </c>
      <c r="R1232" s="34" t="s">
        <v>4170</v>
      </c>
      <c r="S1232" s="34" t="s">
        <v>4170</v>
      </c>
      <c r="T1232" s="34" t="s">
        <v>4881</v>
      </c>
      <c r="U1232" s="34" t="s">
        <v>4170</v>
      </c>
      <c r="V1232" s="34" t="s">
        <v>4170</v>
      </c>
      <c r="W1232" s="34" t="s">
        <v>4170</v>
      </c>
      <c r="X1232" s="34" t="s">
        <v>4170</v>
      </c>
      <c r="Y1232" s="34" t="s">
        <v>4170</v>
      </c>
      <c r="Z1232" s="34" t="s">
        <v>4170</v>
      </c>
      <c r="AB1232" s="34" t="s">
        <v>3217</v>
      </c>
      <c r="AD1232" s="34" t="s">
        <v>3238</v>
      </c>
      <c r="AG1232" s="34" t="s">
        <v>3312</v>
      </c>
      <c r="AH1232" s="34" t="s">
        <v>1044</v>
      </c>
      <c r="AI1232" s="34" t="s">
        <v>1044</v>
      </c>
      <c r="AJ1232" s="34" t="s">
        <v>1044</v>
      </c>
      <c r="AK1232" s="34" t="s">
        <v>1044</v>
      </c>
      <c r="AM1232" s="34" t="s">
        <v>1044</v>
      </c>
      <c r="AN1232" s="34" t="s">
        <v>3312</v>
      </c>
      <c r="AP1232" s="34" t="s">
        <v>1044</v>
      </c>
      <c r="AY1232" s="34" t="s">
        <v>3487</v>
      </c>
      <c r="BA1232" s="34" t="s">
        <v>1044</v>
      </c>
      <c r="BB1232" s="34" t="s">
        <v>3557</v>
      </c>
      <c r="BC1232" s="34" t="s">
        <v>4170</v>
      </c>
      <c r="BD1232" s="34" t="s">
        <v>4170</v>
      </c>
      <c r="BE1232" s="34" t="s">
        <v>4170</v>
      </c>
      <c r="BF1232" s="34" t="s">
        <v>4170</v>
      </c>
      <c r="BG1232" s="34" t="s">
        <v>4170</v>
      </c>
      <c r="BH1232" s="34" t="s">
        <v>4170</v>
      </c>
      <c r="BI1232" s="34" t="s">
        <v>4881</v>
      </c>
      <c r="BJ1232" s="34" t="s">
        <v>4170</v>
      </c>
      <c r="BR1232" s="34" t="s">
        <v>1041</v>
      </c>
      <c r="BS1232" s="34" t="s">
        <v>1041</v>
      </c>
      <c r="BT1232" s="34" t="s">
        <v>1041</v>
      </c>
      <c r="BW1232" s="34" t="s">
        <v>1041</v>
      </c>
      <c r="CQ1232" s="34" t="s">
        <v>3642</v>
      </c>
      <c r="CR1232" s="34" t="s">
        <v>3663</v>
      </c>
      <c r="CU1232" s="34" t="s">
        <v>8926</v>
      </c>
      <c r="CV1232" s="34" t="s">
        <v>7498</v>
      </c>
      <c r="CW1232" s="34" t="s">
        <v>4226</v>
      </c>
      <c r="CX1232" s="34" t="s">
        <v>4546</v>
      </c>
      <c r="CY1232" s="34" t="s">
        <v>5449</v>
      </c>
      <c r="DA1232" s="34" t="s">
        <v>4560</v>
      </c>
      <c r="DC1232" s="34" t="s">
        <v>5096</v>
      </c>
      <c r="DF1232" s="34" t="s">
        <v>5992</v>
      </c>
    </row>
    <row r="1233" spans="1:110">
      <c r="A1233" s="34" t="s">
        <v>7499</v>
      </c>
      <c r="B1233" s="34" t="s">
        <v>4881</v>
      </c>
      <c r="C1233" s="34">
        <v>64</v>
      </c>
      <c r="D1233" s="34" t="s">
        <v>440</v>
      </c>
      <c r="E1233" s="34" t="s">
        <v>4881</v>
      </c>
      <c r="F1233" s="34" t="s">
        <v>4170</v>
      </c>
      <c r="G1233" s="34" t="s">
        <v>4881</v>
      </c>
      <c r="H1233" s="34" t="s">
        <v>4170</v>
      </c>
      <c r="I1233" s="34" t="s">
        <v>4170</v>
      </c>
      <c r="J1233" s="34" t="s">
        <v>4170</v>
      </c>
      <c r="K1233" s="34" t="s">
        <v>4170</v>
      </c>
      <c r="L1233" s="34" t="s">
        <v>4170</v>
      </c>
      <c r="M1233" s="34" t="s">
        <v>1041</v>
      </c>
      <c r="N1233" s="34" t="s">
        <v>3155</v>
      </c>
      <c r="O1233" s="34" t="s">
        <v>4881</v>
      </c>
      <c r="P1233" s="34" t="s">
        <v>4170</v>
      </c>
      <c r="Q1233" s="34" t="s">
        <v>4170</v>
      </c>
      <c r="R1233" s="34" t="s">
        <v>4170</v>
      </c>
      <c r="S1233" s="34" t="s">
        <v>4170</v>
      </c>
      <c r="T1233" s="34" t="s">
        <v>4170</v>
      </c>
      <c r="U1233" s="34" t="s">
        <v>4170</v>
      </c>
      <c r="V1233" s="34" t="s">
        <v>4170</v>
      </c>
      <c r="W1233" s="34" t="s">
        <v>4170</v>
      </c>
      <c r="X1233" s="34" t="s">
        <v>4170</v>
      </c>
      <c r="Y1233" s="34" t="s">
        <v>4170</v>
      </c>
      <c r="Z1233" s="34" t="s">
        <v>4170</v>
      </c>
      <c r="AB1233" s="34" t="s">
        <v>3187</v>
      </c>
      <c r="AD1233" s="34" t="s">
        <v>3232</v>
      </c>
      <c r="AG1233" s="34" t="s">
        <v>3312</v>
      </c>
      <c r="AH1233" s="34" t="s">
        <v>1044</v>
      </c>
      <c r="AI1233" s="34" t="s">
        <v>1044</v>
      </c>
      <c r="AJ1233" s="34" t="s">
        <v>1044</v>
      </c>
      <c r="AK1233" s="34" t="s">
        <v>1044</v>
      </c>
      <c r="AM1233" s="34" t="s">
        <v>1044</v>
      </c>
      <c r="AN1233" s="34" t="s">
        <v>3312</v>
      </c>
      <c r="AP1233" s="34" t="s">
        <v>1044</v>
      </c>
      <c r="AY1233" s="34" t="s">
        <v>3487</v>
      </c>
      <c r="BA1233" s="34" t="s">
        <v>1044</v>
      </c>
      <c r="BB1233" s="34" t="s">
        <v>3557</v>
      </c>
      <c r="BC1233" s="34" t="s">
        <v>4170</v>
      </c>
      <c r="BD1233" s="34" t="s">
        <v>4170</v>
      </c>
      <c r="BE1233" s="34" t="s">
        <v>4170</v>
      </c>
      <c r="BF1233" s="34" t="s">
        <v>4170</v>
      </c>
      <c r="BG1233" s="34" t="s">
        <v>4170</v>
      </c>
      <c r="BH1233" s="34" t="s">
        <v>4170</v>
      </c>
      <c r="BI1233" s="34" t="s">
        <v>4881</v>
      </c>
      <c r="BJ1233" s="34" t="s">
        <v>4170</v>
      </c>
      <c r="BR1233" s="34" t="s">
        <v>1041</v>
      </c>
      <c r="BS1233" s="34" t="s">
        <v>1044</v>
      </c>
      <c r="CR1233" s="34" t="s">
        <v>3657</v>
      </c>
      <c r="CU1233" s="34" t="s">
        <v>8927</v>
      </c>
      <c r="CV1233" s="34" t="s">
        <v>7500</v>
      </c>
      <c r="CW1233" s="34" t="s">
        <v>4226</v>
      </c>
      <c r="CX1233" s="34" t="s">
        <v>4546</v>
      </c>
      <c r="CY1233" s="34" t="s">
        <v>5449</v>
      </c>
      <c r="CZ1233" s="34" t="s">
        <v>4560</v>
      </c>
      <c r="DA1233" s="34" t="s">
        <v>4560</v>
      </c>
      <c r="DC1233" s="34" t="s">
        <v>5096</v>
      </c>
      <c r="DF1233" s="34" t="s">
        <v>5992</v>
      </c>
    </row>
    <row r="1234" spans="1:110">
      <c r="A1234" s="34" t="s">
        <v>7501</v>
      </c>
      <c r="B1234" s="34" t="s">
        <v>4881</v>
      </c>
      <c r="C1234" s="34">
        <v>33</v>
      </c>
      <c r="D1234" s="34" t="s">
        <v>440</v>
      </c>
      <c r="E1234" s="34" t="s">
        <v>4881</v>
      </c>
      <c r="F1234" s="34" t="s">
        <v>4170</v>
      </c>
      <c r="G1234" s="34" t="s">
        <v>4881</v>
      </c>
      <c r="H1234" s="34" t="s">
        <v>4170</v>
      </c>
      <c r="I1234" s="34" t="s">
        <v>4170</v>
      </c>
      <c r="J1234" s="34" t="s">
        <v>4170</v>
      </c>
      <c r="K1234" s="34" t="s">
        <v>4170</v>
      </c>
      <c r="L1234" s="34" t="s">
        <v>4881</v>
      </c>
      <c r="M1234" s="34" t="s">
        <v>1041</v>
      </c>
      <c r="N1234" s="34" t="s">
        <v>3155</v>
      </c>
      <c r="O1234" s="34" t="s">
        <v>4881</v>
      </c>
      <c r="P1234" s="34" t="s">
        <v>4170</v>
      </c>
      <c r="Q1234" s="34" t="s">
        <v>4170</v>
      </c>
      <c r="R1234" s="34" t="s">
        <v>4170</v>
      </c>
      <c r="S1234" s="34" t="s">
        <v>4170</v>
      </c>
      <c r="T1234" s="34" t="s">
        <v>4170</v>
      </c>
      <c r="U1234" s="34" t="s">
        <v>4170</v>
      </c>
      <c r="V1234" s="34" t="s">
        <v>4170</v>
      </c>
      <c r="W1234" s="34" t="s">
        <v>4170</v>
      </c>
      <c r="X1234" s="34" t="s">
        <v>4170</v>
      </c>
      <c r="Y1234" s="34" t="s">
        <v>4170</v>
      </c>
      <c r="Z1234" s="34" t="s">
        <v>4170</v>
      </c>
      <c r="AB1234" s="34" t="s">
        <v>3187</v>
      </c>
      <c r="AD1234" s="34" t="s">
        <v>3238</v>
      </c>
      <c r="AG1234" s="34" t="s">
        <v>3288</v>
      </c>
      <c r="AH1234" s="34" t="s">
        <v>1044</v>
      </c>
      <c r="AI1234" s="34" t="s">
        <v>1041</v>
      </c>
      <c r="AJ1234" s="34" t="s">
        <v>1041</v>
      </c>
      <c r="AQ1234" s="34" t="s">
        <v>3358</v>
      </c>
      <c r="AS1234" s="34" t="s">
        <v>3406</v>
      </c>
      <c r="AU1234" s="34" t="s">
        <v>3435</v>
      </c>
      <c r="AV1234" s="34" t="s">
        <v>154</v>
      </c>
      <c r="AW1234" s="34" t="s">
        <v>3461</v>
      </c>
      <c r="AX1234" s="34" t="s">
        <v>3476</v>
      </c>
      <c r="AY1234" s="34" t="s">
        <v>3487</v>
      </c>
      <c r="BB1234" s="34" t="s">
        <v>3557</v>
      </c>
      <c r="BC1234" s="34" t="s">
        <v>4170</v>
      </c>
      <c r="BD1234" s="34" t="s">
        <v>4170</v>
      </c>
      <c r="BE1234" s="34" t="s">
        <v>4170</v>
      </c>
      <c r="BF1234" s="34" t="s">
        <v>4170</v>
      </c>
      <c r="BG1234" s="34" t="s">
        <v>4170</v>
      </c>
      <c r="BH1234" s="34" t="s">
        <v>4170</v>
      </c>
      <c r="BI1234" s="34" t="s">
        <v>4881</v>
      </c>
      <c r="BJ1234" s="34" t="s">
        <v>4170</v>
      </c>
      <c r="BR1234" s="34" t="s">
        <v>1044</v>
      </c>
      <c r="BS1234" s="34" t="s">
        <v>1044</v>
      </c>
      <c r="CR1234" s="34" t="s">
        <v>3657</v>
      </c>
      <c r="CU1234" s="34" t="s">
        <v>8928</v>
      </c>
      <c r="CV1234" s="34" t="s">
        <v>7502</v>
      </c>
      <c r="CW1234" s="34" t="s">
        <v>4226</v>
      </c>
      <c r="CX1234" s="34" t="s">
        <v>4539</v>
      </c>
      <c r="CY1234" s="34" t="s">
        <v>5446</v>
      </c>
      <c r="CZ1234" s="34" t="s">
        <v>4556</v>
      </c>
      <c r="DA1234" s="34" t="s">
        <v>4556</v>
      </c>
      <c r="DC1234" s="34" t="s">
        <v>5096</v>
      </c>
      <c r="DF1234" s="34" t="s">
        <v>5992</v>
      </c>
    </row>
    <row r="1235" spans="1:110">
      <c r="A1235" s="34" t="s">
        <v>7501</v>
      </c>
      <c r="B1235" s="34" t="s">
        <v>4609</v>
      </c>
      <c r="C1235" s="34">
        <v>7</v>
      </c>
      <c r="D1235" s="34" t="s">
        <v>442</v>
      </c>
      <c r="E1235" s="34" t="s">
        <v>4170</v>
      </c>
      <c r="F1235" s="34" t="s">
        <v>4881</v>
      </c>
      <c r="G1235" s="34" t="s">
        <v>4170</v>
      </c>
      <c r="H1235" s="34" t="s">
        <v>4170</v>
      </c>
      <c r="I1235" s="34" t="s">
        <v>4170</v>
      </c>
      <c r="J1235" s="34" t="s">
        <v>4881</v>
      </c>
      <c r="K1235" s="34" t="s">
        <v>4170</v>
      </c>
      <c r="L1235" s="34" t="s">
        <v>4170</v>
      </c>
      <c r="N1235" s="34" t="s">
        <v>7857</v>
      </c>
      <c r="O1235" s="34" t="s">
        <v>4881</v>
      </c>
      <c r="P1235" s="34" t="s">
        <v>4170</v>
      </c>
      <c r="Q1235" s="34" t="s">
        <v>4170</v>
      </c>
      <c r="R1235" s="34" t="s">
        <v>4170</v>
      </c>
      <c r="S1235" s="34" t="s">
        <v>4170</v>
      </c>
      <c r="T1235" s="34" t="s">
        <v>4881</v>
      </c>
      <c r="U1235" s="34" t="s">
        <v>4170</v>
      </c>
      <c r="V1235" s="34" t="s">
        <v>4170</v>
      </c>
      <c r="W1235" s="34" t="s">
        <v>4170</v>
      </c>
      <c r="X1235" s="34" t="s">
        <v>4170</v>
      </c>
      <c r="Y1235" s="34" t="s">
        <v>4170</v>
      </c>
      <c r="Z1235" s="34" t="s">
        <v>4170</v>
      </c>
      <c r="AB1235" s="34" t="s">
        <v>3217</v>
      </c>
      <c r="AE1235" s="34" t="s">
        <v>3259</v>
      </c>
      <c r="BB1235" s="34" t="s">
        <v>3557</v>
      </c>
      <c r="BC1235" s="34" t="s">
        <v>4170</v>
      </c>
      <c r="BD1235" s="34" t="s">
        <v>4170</v>
      </c>
      <c r="BE1235" s="34" t="s">
        <v>4170</v>
      </c>
      <c r="BF1235" s="34" t="s">
        <v>4170</v>
      </c>
      <c r="BG1235" s="34" t="s">
        <v>4170</v>
      </c>
      <c r="BH1235" s="34" t="s">
        <v>4170</v>
      </c>
      <c r="BI1235" s="34" t="s">
        <v>4881</v>
      </c>
      <c r="BJ1235" s="34" t="s">
        <v>4170</v>
      </c>
      <c r="BR1235" s="34" t="s">
        <v>1044</v>
      </c>
      <c r="BS1235" s="34" t="s">
        <v>1044</v>
      </c>
      <c r="CR1235" s="34" t="s">
        <v>3663</v>
      </c>
      <c r="CU1235" s="34" t="s">
        <v>8929</v>
      </c>
      <c r="CV1235" s="34" t="s">
        <v>7502</v>
      </c>
      <c r="CW1235" s="34" t="s">
        <v>4226</v>
      </c>
      <c r="CX1235" s="34" t="s">
        <v>4619</v>
      </c>
      <c r="CY1235" s="34" t="s">
        <v>5454</v>
      </c>
      <c r="DC1235" s="34" t="s">
        <v>5096</v>
      </c>
      <c r="DE1235" s="34" t="s">
        <v>4649</v>
      </c>
      <c r="DF1235" s="34" t="s">
        <v>5992</v>
      </c>
    </row>
    <row r="1236" spans="1:110">
      <c r="A1236" s="34" t="s">
        <v>7501</v>
      </c>
      <c r="B1236" s="34" t="s">
        <v>4848</v>
      </c>
      <c r="C1236" s="34">
        <v>6</v>
      </c>
      <c r="D1236" s="34" t="s">
        <v>442</v>
      </c>
      <c r="E1236" s="34" t="s">
        <v>4170</v>
      </c>
      <c r="F1236" s="34" t="s">
        <v>4881</v>
      </c>
      <c r="G1236" s="34" t="s">
        <v>4170</v>
      </c>
      <c r="H1236" s="34" t="s">
        <v>4170</v>
      </c>
      <c r="I1236" s="34" t="s">
        <v>4170</v>
      </c>
      <c r="J1236" s="34" t="s">
        <v>4881</v>
      </c>
      <c r="K1236" s="34" t="s">
        <v>4170</v>
      </c>
      <c r="L1236" s="34" t="s">
        <v>4170</v>
      </c>
      <c r="N1236" s="34" t="s">
        <v>3170</v>
      </c>
      <c r="O1236" s="34" t="s">
        <v>4170</v>
      </c>
      <c r="P1236" s="34" t="s">
        <v>4170</v>
      </c>
      <c r="Q1236" s="34" t="s">
        <v>4170</v>
      </c>
      <c r="R1236" s="34" t="s">
        <v>4170</v>
      </c>
      <c r="S1236" s="34" t="s">
        <v>4170</v>
      </c>
      <c r="T1236" s="34" t="s">
        <v>4881</v>
      </c>
      <c r="U1236" s="34" t="s">
        <v>4170</v>
      </c>
      <c r="V1236" s="34" t="s">
        <v>4170</v>
      </c>
      <c r="W1236" s="34" t="s">
        <v>4170</v>
      </c>
      <c r="X1236" s="34" t="s">
        <v>4170</v>
      </c>
      <c r="Y1236" s="34" t="s">
        <v>4170</v>
      </c>
      <c r="Z1236" s="34" t="s">
        <v>4170</v>
      </c>
      <c r="AB1236" s="34" t="s">
        <v>3217</v>
      </c>
      <c r="AE1236" s="34" t="s">
        <v>3256</v>
      </c>
      <c r="BB1236" s="34" t="s">
        <v>3557</v>
      </c>
      <c r="BC1236" s="34" t="s">
        <v>4170</v>
      </c>
      <c r="BD1236" s="34" t="s">
        <v>4170</v>
      </c>
      <c r="BE1236" s="34" t="s">
        <v>4170</v>
      </c>
      <c r="BF1236" s="34" t="s">
        <v>4170</v>
      </c>
      <c r="BG1236" s="34" t="s">
        <v>4170</v>
      </c>
      <c r="BH1236" s="34" t="s">
        <v>4170</v>
      </c>
      <c r="BI1236" s="34" t="s">
        <v>4881</v>
      </c>
      <c r="BJ1236" s="34" t="s">
        <v>4170</v>
      </c>
      <c r="BR1236" s="34" t="s">
        <v>1044</v>
      </c>
      <c r="BS1236" s="34" t="s">
        <v>1044</v>
      </c>
      <c r="CR1236" s="34" t="s">
        <v>3663</v>
      </c>
      <c r="CU1236" s="34" t="s">
        <v>8930</v>
      </c>
      <c r="CV1236" s="34" t="s">
        <v>7502</v>
      </c>
      <c r="CW1236" s="34" t="s">
        <v>4226</v>
      </c>
      <c r="CX1236" s="34" t="s">
        <v>4619</v>
      </c>
      <c r="CY1236" s="34" t="s">
        <v>5454</v>
      </c>
      <c r="DC1236" s="34" t="s">
        <v>5096</v>
      </c>
      <c r="DE1236" s="34" t="s">
        <v>4649</v>
      </c>
      <c r="DF1236" s="34" t="s">
        <v>5992</v>
      </c>
    </row>
    <row r="1237" spans="1:110">
      <c r="A1237" s="34" t="s">
        <v>7501</v>
      </c>
      <c r="B1237" s="34" t="s">
        <v>4626</v>
      </c>
      <c r="C1237" s="34">
        <v>37</v>
      </c>
      <c r="D1237" s="34" t="s">
        <v>442</v>
      </c>
      <c r="E1237" s="34" t="s">
        <v>4170</v>
      </c>
      <c r="F1237" s="34" t="s">
        <v>4881</v>
      </c>
      <c r="G1237" s="34" t="s">
        <v>4170</v>
      </c>
      <c r="H1237" s="34" t="s">
        <v>4881</v>
      </c>
      <c r="I1237" s="34" t="s">
        <v>4170</v>
      </c>
      <c r="J1237" s="34" t="s">
        <v>4170</v>
      </c>
      <c r="K1237" s="34" t="s">
        <v>4170</v>
      </c>
      <c r="L1237" s="34" t="s">
        <v>4170</v>
      </c>
      <c r="M1237" s="34" t="s">
        <v>1041</v>
      </c>
      <c r="N1237" s="34" t="s">
        <v>3170</v>
      </c>
      <c r="O1237" s="34" t="s">
        <v>4170</v>
      </c>
      <c r="P1237" s="34" t="s">
        <v>4170</v>
      </c>
      <c r="Q1237" s="34" t="s">
        <v>4170</v>
      </c>
      <c r="R1237" s="34" t="s">
        <v>4170</v>
      </c>
      <c r="S1237" s="34" t="s">
        <v>4170</v>
      </c>
      <c r="T1237" s="34" t="s">
        <v>4881</v>
      </c>
      <c r="U1237" s="34" t="s">
        <v>4170</v>
      </c>
      <c r="V1237" s="34" t="s">
        <v>4170</v>
      </c>
      <c r="W1237" s="34" t="s">
        <v>4170</v>
      </c>
      <c r="X1237" s="34" t="s">
        <v>4170</v>
      </c>
      <c r="Y1237" s="34" t="s">
        <v>4170</v>
      </c>
      <c r="Z1237" s="34" t="s">
        <v>4170</v>
      </c>
      <c r="AB1237" s="34" t="s">
        <v>3217</v>
      </c>
      <c r="AD1237" s="34" t="s">
        <v>3244</v>
      </c>
      <c r="AG1237" s="34" t="s">
        <v>3288</v>
      </c>
      <c r="AH1237" s="34" t="s">
        <v>1044</v>
      </c>
      <c r="AI1237" s="34" t="s">
        <v>1041</v>
      </c>
      <c r="AJ1237" s="34" t="s">
        <v>1041</v>
      </c>
      <c r="AQ1237" s="34" t="s">
        <v>3358</v>
      </c>
      <c r="AS1237" s="34" t="s">
        <v>3406</v>
      </c>
      <c r="AU1237" s="34" t="s">
        <v>3435</v>
      </c>
      <c r="AV1237" s="34" t="s">
        <v>154</v>
      </c>
      <c r="AW1237" s="34" t="s">
        <v>3461</v>
      </c>
      <c r="AX1237" s="34" t="s">
        <v>3476</v>
      </c>
      <c r="AY1237" s="34" t="s">
        <v>3487</v>
      </c>
      <c r="BB1237" s="34" t="s">
        <v>3557</v>
      </c>
      <c r="BC1237" s="34" t="s">
        <v>4170</v>
      </c>
      <c r="BD1237" s="34" t="s">
        <v>4170</v>
      </c>
      <c r="BE1237" s="34" t="s">
        <v>4170</v>
      </c>
      <c r="BF1237" s="34" t="s">
        <v>4170</v>
      </c>
      <c r="BG1237" s="34" t="s">
        <v>4170</v>
      </c>
      <c r="BH1237" s="34" t="s">
        <v>4170</v>
      </c>
      <c r="BI1237" s="34" t="s">
        <v>4881</v>
      </c>
      <c r="BJ1237" s="34" t="s">
        <v>4170</v>
      </c>
      <c r="BR1237" s="34" t="s">
        <v>1044</v>
      </c>
      <c r="BS1237" s="34" t="s">
        <v>1044</v>
      </c>
      <c r="CR1237" s="34" t="s">
        <v>3660</v>
      </c>
      <c r="CU1237" s="34" t="s">
        <v>8931</v>
      </c>
      <c r="CV1237" s="34" t="s">
        <v>7502</v>
      </c>
      <c r="CW1237" s="34" t="s">
        <v>4226</v>
      </c>
      <c r="CX1237" s="34" t="s">
        <v>4542</v>
      </c>
      <c r="CY1237" s="34" t="s">
        <v>5453</v>
      </c>
      <c r="DA1237" s="34" t="s">
        <v>4556</v>
      </c>
      <c r="DC1237" s="34" t="s">
        <v>5096</v>
      </c>
      <c r="DF1237" s="34" t="s">
        <v>5992</v>
      </c>
    </row>
    <row r="1238" spans="1:110">
      <c r="A1238" s="34" t="s">
        <v>7503</v>
      </c>
      <c r="B1238" s="34" t="s">
        <v>4881</v>
      </c>
      <c r="C1238" s="34">
        <v>51</v>
      </c>
      <c r="D1238" s="34" t="s">
        <v>440</v>
      </c>
      <c r="E1238" s="34" t="s">
        <v>4881</v>
      </c>
      <c r="F1238" s="34" t="s">
        <v>4170</v>
      </c>
      <c r="G1238" s="34" t="s">
        <v>4881</v>
      </c>
      <c r="H1238" s="34" t="s">
        <v>4170</v>
      </c>
      <c r="I1238" s="34" t="s">
        <v>4170</v>
      </c>
      <c r="J1238" s="34" t="s">
        <v>4170</v>
      </c>
      <c r="K1238" s="34" t="s">
        <v>4170</v>
      </c>
      <c r="L1238" s="34" t="s">
        <v>4881</v>
      </c>
      <c r="M1238" s="34" t="s">
        <v>1041</v>
      </c>
      <c r="N1238" s="34" t="s">
        <v>7857</v>
      </c>
      <c r="O1238" s="34" t="s">
        <v>4881</v>
      </c>
      <c r="P1238" s="34" t="s">
        <v>4170</v>
      </c>
      <c r="Q1238" s="34" t="s">
        <v>4170</v>
      </c>
      <c r="R1238" s="34" t="s">
        <v>4170</v>
      </c>
      <c r="S1238" s="34" t="s">
        <v>4170</v>
      </c>
      <c r="T1238" s="34" t="s">
        <v>4881</v>
      </c>
      <c r="U1238" s="34" t="s">
        <v>4170</v>
      </c>
      <c r="V1238" s="34" t="s">
        <v>4170</v>
      </c>
      <c r="W1238" s="34" t="s">
        <v>4170</v>
      </c>
      <c r="X1238" s="34" t="s">
        <v>4170</v>
      </c>
      <c r="Y1238" s="34" t="s">
        <v>4170</v>
      </c>
      <c r="Z1238" s="34" t="s">
        <v>4170</v>
      </c>
      <c r="AB1238" s="34" t="s">
        <v>3217</v>
      </c>
      <c r="AD1238" s="34" t="s">
        <v>3235</v>
      </c>
      <c r="AG1238" s="34" t="s">
        <v>3300</v>
      </c>
      <c r="AH1238" s="34" t="s">
        <v>1044</v>
      </c>
      <c r="AI1238" s="34" t="s">
        <v>1044</v>
      </c>
      <c r="AJ1238" s="34" t="s">
        <v>1044</v>
      </c>
      <c r="AK1238" s="34" t="s">
        <v>1044</v>
      </c>
      <c r="AM1238" s="34" t="s">
        <v>1044</v>
      </c>
      <c r="AN1238" s="34" t="s">
        <v>3332</v>
      </c>
      <c r="AP1238" s="34" t="s">
        <v>1041</v>
      </c>
      <c r="AY1238" s="34" t="s">
        <v>452</v>
      </c>
      <c r="AZ1238" s="34" t="s">
        <v>8932</v>
      </c>
      <c r="BA1238" s="34" t="s">
        <v>1044</v>
      </c>
      <c r="BB1238" s="34" t="s">
        <v>3557</v>
      </c>
      <c r="BC1238" s="34" t="s">
        <v>4170</v>
      </c>
      <c r="BD1238" s="34" t="s">
        <v>4170</v>
      </c>
      <c r="BE1238" s="34" t="s">
        <v>4170</v>
      </c>
      <c r="BF1238" s="34" t="s">
        <v>4170</v>
      </c>
      <c r="BG1238" s="34" t="s">
        <v>4170</v>
      </c>
      <c r="BH1238" s="34" t="s">
        <v>4170</v>
      </c>
      <c r="BI1238" s="34" t="s">
        <v>4881</v>
      </c>
      <c r="BJ1238" s="34" t="s">
        <v>4170</v>
      </c>
      <c r="BR1238" s="34" t="s">
        <v>1041</v>
      </c>
      <c r="BS1238" s="34" t="s">
        <v>1044</v>
      </c>
      <c r="CR1238" s="34" t="s">
        <v>1044</v>
      </c>
      <c r="CS1238" s="34" t="s">
        <v>3300</v>
      </c>
      <c r="CU1238" s="34" t="s">
        <v>8933</v>
      </c>
      <c r="CV1238" s="34" t="s">
        <v>7505</v>
      </c>
      <c r="CW1238" s="34" t="s">
        <v>4226</v>
      </c>
      <c r="CX1238" s="34" t="s">
        <v>4542</v>
      </c>
      <c r="CY1238" s="34" t="s">
        <v>5447</v>
      </c>
      <c r="CZ1238" s="34" t="s">
        <v>4560</v>
      </c>
      <c r="DA1238" s="34" t="s">
        <v>4560</v>
      </c>
      <c r="DC1238" s="34" t="s">
        <v>5096</v>
      </c>
    </row>
    <row r="1239" spans="1:110">
      <c r="A1239" s="34" t="s">
        <v>7503</v>
      </c>
      <c r="B1239" s="34" t="s">
        <v>4609</v>
      </c>
      <c r="C1239" s="34">
        <v>15</v>
      </c>
      <c r="D1239" s="34" t="s">
        <v>442</v>
      </c>
      <c r="E1239" s="34" t="s">
        <v>4170</v>
      </c>
      <c r="F1239" s="34" t="s">
        <v>4881</v>
      </c>
      <c r="G1239" s="34" t="s">
        <v>4170</v>
      </c>
      <c r="H1239" s="34" t="s">
        <v>4170</v>
      </c>
      <c r="I1239" s="34" t="s">
        <v>4170</v>
      </c>
      <c r="J1239" s="34" t="s">
        <v>4881</v>
      </c>
      <c r="K1239" s="34" t="s">
        <v>4170</v>
      </c>
      <c r="L1239" s="34" t="s">
        <v>4170</v>
      </c>
      <c r="M1239" s="34" t="s">
        <v>1041</v>
      </c>
      <c r="N1239" s="34" t="s">
        <v>3155</v>
      </c>
      <c r="O1239" s="34" t="s">
        <v>4881</v>
      </c>
      <c r="P1239" s="34" t="s">
        <v>4170</v>
      </c>
      <c r="Q1239" s="34" t="s">
        <v>4170</v>
      </c>
      <c r="R1239" s="34" t="s">
        <v>4170</v>
      </c>
      <c r="S1239" s="34" t="s">
        <v>4170</v>
      </c>
      <c r="T1239" s="34" t="s">
        <v>4170</v>
      </c>
      <c r="U1239" s="34" t="s">
        <v>4170</v>
      </c>
      <c r="V1239" s="34" t="s">
        <v>4170</v>
      </c>
      <c r="W1239" s="34" t="s">
        <v>4170</v>
      </c>
      <c r="X1239" s="34" t="s">
        <v>4170</v>
      </c>
      <c r="Y1239" s="34" t="s">
        <v>4170</v>
      </c>
      <c r="Z1239" s="34" t="s">
        <v>4170</v>
      </c>
      <c r="AB1239" s="34" t="s">
        <v>3187</v>
      </c>
      <c r="AD1239" s="34" t="s">
        <v>3226</v>
      </c>
      <c r="AE1239" s="34" t="s">
        <v>3262</v>
      </c>
      <c r="AG1239" s="34" t="s">
        <v>3306</v>
      </c>
      <c r="AH1239" s="34" t="s">
        <v>1044</v>
      </c>
      <c r="AI1239" s="34" t="s">
        <v>1044</v>
      </c>
      <c r="AJ1239" s="34" t="s">
        <v>1044</v>
      </c>
      <c r="AK1239" s="34" t="s">
        <v>1044</v>
      </c>
      <c r="AM1239" s="34" t="s">
        <v>1044</v>
      </c>
      <c r="AN1239" s="34" t="s">
        <v>3341</v>
      </c>
      <c r="AP1239" s="34" t="s">
        <v>1044</v>
      </c>
      <c r="AY1239" s="34" t="s">
        <v>3487</v>
      </c>
      <c r="BA1239" s="34" t="s">
        <v>1044</v>
      </c>
      <c r="BB1239" s="34" t="s">
        <v>3557</v>
      </c>
      <c r="BC1239" s="34" t="s">
        <v>4170</v>
      </c>
      <c r="BD1239" s="34" t="s">
        <v>4170</v>
      </c>
      <c r="BE1239" s="34" t="s">
        <v>4170</v>
      </c>
      <c r="BF1239" s="34" t="s">
        <v>4170</v>
      </c>
      <c r="BG1239" s="34" t="s">
        <v>4170</v>
      </c>
      <c r="BH1239" s="34" t="s">
        <v>4170</v>
      </c>
      <c r="BI1239" s="34" t="s">
        <v>4881</v>
      </c>
      <c r="BJ1239" s="34" t="s">
        <v>4170</v>
      </c>
      <c r="BR1239" s="34" t="s">
        <v>1044</v>
      </c>
      <c r="BS1239" s="34" t="s">
        <v>1044</v>
      </c>
      <c r="CR1239" s="34" t="s">
        <v>3657</v>
      </c>
      <c r="CU1239" s="34" t="s">
        <v>8934</v>
      </c>
      <c r="CV1239" s="34" t="s">
        <v>7505</v>
      </c>
      <c r="CW1239" s="34" t="s">
        <v>4226</v>
      </c>
      <c r="CX1239" s="34" t="s">
        <v>4611</v>
      </c>
      <c r="CY1239" s="34" t="s">
        <v>5451</v>
      </c>
      <c r="DA1239" s="34" t="s">
        <v>4560</v>
      </c>
      <c r="DC1239" s="34" t="s">
        <v>5096</v>
      </c>
      <c r="DD1239" s="34" t="s">
        <v>6185</v>
      </c>
      <c r="DE1239" s="34" t="s">
        <v>4649</v>
      </c>
    </row>
    <row r="1240" spans="1:110">
      <c r="A1240" s="34" t="s">
        <v>7506</v>
      </c>
      <c r="B1240" s="34" t="s">
        <v>4881</v>
      </c>
      <c r="C1240" s="34">
        <v>20</v>
      </c>
      <c r="D1240" s="34" t="s">
        <v>440</v>
      </c>
      <c r="E1240" s="34" t="s">
        <v>4881</v>
      </c>
      <c r="F1240" s="34" t="s">
        <v>4170</v>
      </c>
      <c r="G1240" s="34" t="s">
        <v>4881</v>
      </c>
      <c r="H1240" s="34" t="s">
        <v>4170</v>
      </c>
      <c r="I1240" s="34" t="s">
        <v>4170</v>
      </c>
      <c r="J1240" s="34" t="s">
        <v>4170</v>
      </c>
      <c r="K1240" s="34" t="s">
        <v>4170</v>
      </c>
      <c r="L1240" s="34" t="s">
        <v>4881</v>
      </c>
      <c r="M1240" s="34" t="s">
        <v>1041</v>
      </c>
      <c r="N1240" s="34" t="s">
        <v>3155</v>
      </c>
      <c r="O1240" s="34" t="s">
        <v>4881</v>
      </c>
      <c r="P1240" s="34" t="s">
        <v>4170</v>
      </c>
      <c r="Q1240" s="34" t="s">
        <v>4170</v>
      </c>
      <c r="R1240" s="34" t="s">
        <v>4170</v>
      </c>
      <c r="S1240" s="34" t="s">
        <v>4170</v>
      </c>
      <c r="T1240" s="34" t="s">
        <v>4170</v>
      </c>
      <c r="U1240" s="34" t="s">
        <v>4170</v>
      </c>
      <c r="V1240" s="34" t="s">
        <v>4170</v>
      </c>
      <c r="W1240" s="34" t="s">
        <v>4170</v>
      </c>
      <c r="X1240" s="34" t="s">
        <v>4170</v>
      </c>
      <c r="Y1240" s="34" t="s">
        <v>4170</v>
      </c>
      <c r="Z1240" s="34" t="s">
        <v>4170</v>
      </c>
      <c r="AB1240" s="34" t="s">
        <v>3187</v>
      </c>
      <c r="AD1240" s="34" t="s">
        <v>3232</v>
      </c>
      <c r="AE1240" s="34" t="s">
        <v>3268</v>
      </c>
      <c r="AG1240" s="34" t="s">
        <v>3306</v>
      </c>
      <c r="AH1240" s="34" t="s">
        <v>1044</v>
      </c>
      <c r="AI1240" s="34" t="s">
        <v>1044</v>
      </c>
      <c r="AJ1240" s="34" t="s">
        <v>1044</v>
      </c>
      <c r="AK1240" s="34" t="s">
        <v>1044</v>
      </c>
      <c r="AM1240" s="34" t="s">
        <v>1044</v>
      </c>
      <c r="AN1240" s="34" t="s">
        <v>3341</v>
      </c>
      <c r="AP1240" s="34" t="s">
        <v>1044</v>
      </c>
      <c r="AY1240" s="34" t="s">
        <v>3487</v>
      </c>
      <c r="BA1240" s="34" t="s">
        <v>1044</v>
      </c>
      <c r="BB1240" s="34" t="s">
        <v>3557</v>
      </c>
      <c r="BC1240" s="34" t="s">
        <v>4170</v>
      </c>
      <c r="BD1240" s="34" t="s">
        <v>4170</v>
      </c>
      <c r="BE1240" s="34" t="s">
        <v>4170</v>
      </c>
      <c r="BF1240" s="34" t="s">
        <v>4170</v>
      </c>
      <c r="BG1240" s="34" t="s">
        <v>4170</v>
      </c>
      <c r="BH1240" s="34" t="s">
        <v>4170</v>
      </c>
      <c r="BI1240" s="34" t="s">
        <v>4881</v>
      </c>
      <c r="BJ1240" s="34" t="s">
        <v>4170</v>
      </c>
      <c r="BR1240" s="34" t="s">
        <v>1044</v>
      </c>
      <c r="BS1240" s="34" t="s">
        <v>1044</v>
      </c>
      <c r="CR1240" s="34" t="s">
        <v>3657</v>
      </c>
      <c r="CU1240" s="34" t="s">
        <v>8935</v>
      </c>
      <c r="CV1240" s="34" t="s">
        <v>7507</v>
      </c>
      <c r="CW1240" s="34" t="s">
        <v>4226</v>
      </c>
      <c r="CX1240" s="34" t="s">
        <v>4539</v>
      </c>
      <c r="CY1240" s="34" t="s">
        <v>5446</v>
      </c>
      <c r="CZ1240" s="34" t="s">
        <v>4560</v>
      </c>
      <c r="DA1240" s="34" t="s">
        <v>4560</v>
      </c>
      <c r="DC1240" s="34" t="s">
        <v>5096</v>
      </c>
      <c r="DD1240" s="34" t="s">
        <v>6185</v>
      </c>
    </row>
    <row r="1241" spans="1:110">
      <c r="A1241" s="34" t="s">
        <v>7508</v>
      </c>
      <c r="B1241" s="34" t="s">
        <v>4881</v>
      </c>
      <c r="C1241" s="34">
        <v>57</v>
      </c>
      <c r="D1241" s="34" t="s">
        <v>440</v>
      </c>
      <c r="E1241" s="34" t="s">
        <v>4881</v>
      </c>
      <c r="F1241" s="34" t="s">
        <v>4170</v>
      </c>
      <c r="G1241" s="34" t="s">
        <v>4881</v>
      </c>
      <c r="H1241" s="34" t="s">
        <v>4170</v>
      </c>
      <c r="I1241" s="34" t="s">
        <v>4170</v>
      </c>
      <c r="J1241" s="34" t="s">
        <v>4170</v>
      </c>
      <c r="K1241" s="34" t="s">
        <v>4170</v>
      </c>
      <c r="L1241" s="34" t="s">
        <v>4170</v>
      </c>
      <c r="M1241" s="34" t="s">
        <v>1041</v>
      </c>
      <c r="N1241" s="34" t="s">
        <v>3170</v>
      </c>
      <c r="O1241" s="34" t="s">
        <v>4170</v>
      </c>
      <c r="P1241" s="34" t="s">
        <v>4170</v>
      </c>
      <c r="Q1241" s="34" t="s">
        <v>4170</v>
      </c>
      <c r="R1241" s="34" t="s">
        <v>4170</v>
      </c>
      <c r="S1241" s="34" t="s">
        <v>4170</v>
      </c>
      <c r="T1241" s="34" t="s">
        <v>4881</v>
      </c>
      <c r="U1241" s="34" t="s">
        <v>4170</v>
      </c>
      <c r="V1241" s="34" t="s">
        <v>4170</v>
      </c>
      <c r="W1241" s="34" t="s">
        <v>4170</v>
      </c>
      <c r="X1241" s="34" t="s">
        <v>4170</v>
      </c>
      <c r="Y1241" s="34" t="s">
        <v>4170</v>
      </c>
      <c r="Z1241" s="34" t="s">
        <v>4170</v>
      </c>
      <c r="AB1241" s="34" t="s">
        <v>3217</v>
      </c>
      <c r="AD1241" s="34" t="s">
        <v>3244</v>
      </c>
      <c r="AG1241" s="34" t="s">
        <v>3291</v>
      </c>
      <c r="AH1241" s="34" t="s">
        <v>1041</v>
      </c>
      <c r="AI1241" s="34" t="s">
        <v>1044</v>
      </c>
      <c r="AJ1241" s="34" t="s">
        <v>1044</v>
      </c>
      <c r="AQ1241" s="34" t="s">
        <v>3375</v>
      </c>
      <c r="AS1241" s="34" t="s">
        <v>3415</v>
      </c>
      <c r="AU1241" s="34" t="s">
        <v>3435</v>
      </c>
      <c r="AV1241" s="34" t="s">
        <v>154</v>
      </c>
      <c r="AW1241" s="34" t="s">
        <v>3452</v>
      </c>
      <c r="AX1241" s="34" t="s">
        <v>3473</v>
      </c>
      <c r="AY1241" s="34" t="s">
        <v>3487</v>
      </c>
      <c r="BB1241" s="34" t="s">
        <v>3557</v>
      </c>
      <c r="BC1241" s="34" t="s">
        <v>4170</v>
      </c>
      <c r="BD1241" s="34" t="s">
        <v>4170</v>
      </c>
      <c r="BE1241" s="34" t="s">
        <v>4170</v>
      </c>
      <c r="BF1241" s="34" t="s">
        <v>4170</v>
      </c>
      <c r="BG1241" s="34" t="s">
        <v>4170</v>
      </c>
      <c r="BH1241" s="34" t="s">
        <v>4170</v>
      </c>
      <c r="BI1241" s="34" t="s">
        <v>4881</v>
      </c>
      <c r="BJ1241" s="34" t="s">
        <v>4170</v>
      </c>
      <c r="BR1241" s="34" t="s">
        <v>1044</v>
      </c>
      <c r="BS1241" s="34" t="s">
        <v>1044</v>
      </c>
      <c r="CR1241" s="34" t="s">
        <v>3654</v>
      </c>
      <c r="CU1241" s="34" t="s">
        <v>8936</v>
      </c>
      <c r="CV1241" s="34" t="s">
        <v>7509</v>
      </c>
      <c r="CW1241" s="34" t="s">
        <v>4226</v>
      </c>
      <c r="CX1241" s="34" t="s">
        <v>4542</v>
      </c>
      <c r="CY1241" s="34" t="s">
        <v>5447</v>
      </c>
      <c r="CZ1241" s="34" t="s">
        <v>4556</v>
      </c>
      <c r="DA1241" s="34" t="s">
        <v>4556</v>
      </c>
      <c r="DC1241" s="34" t="s">
        <v>5096</v>
      </c>
      <c r="DF1241" s="34" t="s">
        <v>5992</v>
      </c>
    </row>
    <row r="1242" spans="1:110">
      <c r="A1242" s="34" t="s">
        <v>7508</v>
      </c>
      <c r="B1242" s="34" t="s">
        <v>4609</v>
      </c>
      <c r="C1242" s="34">
        <v>83</v>
      </c>
      <c r="D1242" s="34" t="s">
        <v>440</v>
      </c>
      <c r="E1242" s="34" t="s">
        <v>4881</v>
      </c>
      <c r="F1242" s="34" t="s">
        <v>4170</v>
      </c>
      <c r="G1242" s="34" t="s">
        <v>4881</v>
      </c>
      <c r="H1242" s="34" t="s">
        <v>4170</v>
      </c>
      <c r="I1242" s="34" t="s">
        <v>4170</v>
      </c>
      <c r="J1242" s="34" t="s">
        <v>4170</v>
      </c>
      <c r="K1242" s="34" t="s">
        <v>4170</v>
      </c>
      <c r="L1242" s="34" t="s">
        <v>4170</v>
      </c>
      <c r="M1242" s="34" t="s">
        <v>1041</v>
      </c>
      <c r="N1242" s="34" t="s">
        <v>3155</v>
      </c>
      <c r="O1242" s="34" t="s">
        <v>4881</v>
      </c>
      <c r="P1242" s="34" t="s">
        <v>4170</v>
      </c>
      <c r="Q1242" s="34" t="s">
        <v>4170</v>
      </c>
      <c r="R1242" s="34" t="s">
        <v>4170</v>
      </c>
      <c r="S1242" s="34" t="s">
        <v>4170</v>
      </c>
      <c r="T1242" s="34" t="s">
        <v>4170</v>
      </c>
      <c r="U1242" s="34" t="s">
        <v>4170</v>
      </c>
      <c r="V1242" s="34" t="s">
        <v>4170</v>
      </c>
      <c r="W1242" s="34" t="s">
        <v>4170</v>
      </c>
      <c r="X1242" s="34" t="s">
        <v>4170</v>
      </c>
      <c r="Y1242" s="34" t="s">
        <v>4170</v>
      </c>
      <c r="Z1242" s="34" t="s">
        <v>4170</v>
      </c>
      <c r="AB1242" s="34" t="s">
        <v>3187</v>
      </c>
      <c r="AD1242" s="34" t="s">
        <v>3238</v>
      </c>
      <c r="AG1242" s="34" t="s">
        <v>3312</v>
      </c>
      <c r="AH1242" s="34" t="s">
        <v>1044</v>
      </c>
      <c r="AI1242" s="34" t="s">
        <v>1044</v>
      </c>
      <c r="AJ1242" s="34" t="s">
        <v>1044</v>
      </c>
      <c r="AK1242" s="34" t="s">
        <v>1044</v>
      </c>
      <c r="AM1242" s="34" t="s">
        <v>1044</v>
      </c>
      <c r="AN1242" s="34" t="s">
        <v>3312</v>
      </c>
      <c r="AP1242" s="34" t="s">
        <v>1044</v>
      </c>
      <c r="AY1242" s="34" t="s">
        <v>3487</v>
      </c>
      <c r="BA1242" s="34" t="s">
        <v>1044</v>
      </c>
      <c r="BB1242" s="34" t="s">
        <v>3545</v>
      </c>
      <c r="BC1242" s="34" t="s">
        <v>4170</v>
      </c>
      <c r="BD1242" s="34" t="s">
        <v>4170</v>
      </c>
      <c r="BE1242" s="34" t="s">
        <v>4881</v>
      </c>
      <c r="BF1242" s="34" t="s">
        <v>4170</v>
      </c>
      <c r="BG1242" s="34" t="s">
        <v>4170</v>
      </c>
      <c r="BH1242" s="34" t="s">
        <v>4170</v>
      </c>
      <c r="BI1242" s="34" t="s">
        <v>4170</v>
      </c>
      <c r="BJ1242" s="34" t="s">
        <v>4170</v>
      </c>
      <c r="BM1242" s="34" t="s">
        <v>3561</v>
      </c>
      <c r="BQ1242" s="34" t="s">
        <v>1044</v>
      </c>
      <c r="BR1242" s="34" t="s">
        <v>1041</v>
      </c>
      <c r="BS1242" s="34" t="s">
        <v>1044</v>
      </c>
      <c r="CR1242" s="34" t="s">
        <v>3657</v>
      </c>
      <c r="CU1242" s="34" t="s">
        <v>8937</v>
      </c>
      <c r="CV1242" s="34" t="s">
        <v>7509</v>
      </c>
      <c r="CW1242" s="34" t="s">
        <v>4226</v>
      </c>
      <c r="CX1242" s="34" t="s">
        <v>4546</v>
      </c>
      <c r="CY1242" s="34" t="s">
        <v>5449</v>
      </c>
      <c r="DA1242" s="34" t="s">
        <v>4560</v>
      </c>
      <c r="DB1242" s="34" t="s">
        <v>1046</v>
      </c>
      <c r="DC1242" s="34" t="s">
        <v>5096</v>
      </c>
      <c r="DF1242" s="34" t="s">
        <v>5992</v>
      </c>
    </row>
    <row r="1243" spans="1:110">
      <c r="A1243" s="34" t="s">
        <v>7510</v>
      </c>
      <c r="B1243" s="34" t="s">
        <v>4881</v>
      </c>
      <c r="C1243" s="34">
        <v>50</v>
      </c>
      <c r="D1243" s="34" t="s">
        <v>440</v>
      </c>
      <c r="E1243" s="34" t="s">
        <v>4881</v>
      </c>
      <c r="F1243" s="34" t="s">
        <v>4170</v>
      </c>
      <c r="G1243" s="34" t="s">
        <v>4881</v>
      </c>
      <c r="H1243" s="34" t="s">
        <v>4170</v>
      </c>
      <c r="I1243" s="34" t="s">
        <v>4170</v>
      </c>
      <c r="J1243" s="34" t="s">
        <v>4170</v>
      </c>
      <c r="K1243" s="34" t="s">
        <v>4170</v>
      </c>
      <c r="L1243" s="34" t="s">
        <v>4881</v>
      </c>
      <c r="M1243" s="34" t="s">
        <v>1041</v>
      </c>
      <c r="N1243" s="34" t="s">
        <v>3155</v>
      </c>
      <c r="O1243" s="34" t="s">
        <v>4881</v>
      </c>
      <c r="P1243" s="34" t="s">
        <v>4170</v>
      </c>
      <c r="Q1243" s="34" t="s">
        <v>4170</v>
      </c>
      <c r="R1243" s="34" t="s">
        <v>4170</v>
      </c>
      <c r="S1243" s="34" t="s">
        <v>4170</v>
      </c>
      <c r="T1243" s="34" t="s">
        <v>4170</v>
      </c>
      <c r="U1243" s="34" t="s">
        <v>4170</v>
      </c>
      <c r="V1243" s="34" t="s">
        <v>4170</v>
      </c>
      <c r="W1243" s="34" t="s">
        <v>4170</v>
      </c>
      <c r="X1243" s="34" t="s">
        <v>4170</v>
      </c>
      <c r="Y1243" s="34" t="s">
        <v>4170</v>
      </c>
      <c r="Z1243" s="34" t="s">
        <v>4170</v>
      </c>
      <c r="AB1243" s="34" t="s">
        <v>3187</v>
      </c>
      <c r="AD1243" s="34" t="s">
        <v>3244</v>
      </c>
      <c r="AG1243" s="34" t="s">
        <v>3303</v>
      </c>
      <c r="AH1243" s="34" t="s">
        <v>1044</v>
      </c>
      <c r="AI1243" s="34" t="s">
        <v>1044</v>
      </c>
      <c r="AJ1243" s="34" t="s">
        <v>1044</v>
      </c>
      <c r="AK1243" s="34" t="s">
        <v>1044</v>
      </c>
      <c r="AM1243" s="34" t="s">
        <v>1044</v>
      </c>
      <c r="AN1243" s="34" t="s">
        <v>3350</v>
      </c>
      <c r="AP1243" s="34" t="s">
        <v>1044</v>
      </c>
      <c r="AY1243" s="34" t="s">
        <v>3487</v>
      </c>
      <c r="BA1243" s="34" t="s">
        <v>1044</v>
      </c>
      <c r="BB1243" s="34" t="s">
        <v>3557</v>
      </c>
      <c r="BC1243" s="34" t="s">
        <v>4170</v>
      </c>
      <c r="BD1243" s="34" t="s">
        <v>4170</v>
      </c>
      <c r="BE1243" s="34" t="s">
        <v>4170</v>
      </c>
      <c r="BF1243" s="34" t="s">
        <v>4170</v>
      </c>
      <c r="BG1243" s="34" t="s">
        <v>4170</v>
      </c>
      <c r="BH1243" s="34" t="s">
        <v>4170</v>
      </c>
      <c r="BI1243" s="34" t="s">
        <v>4881</v>
      </c>
      <c r="BJ1243" s="34" t="s">
        <v>4170</v>
      </c>
      <c r="BR1243" s="34" t="s">
        <v>1044</v>
      </c>
      <c r="BS1243" s="34" t="s">
        <v>1041</v>
      </c>
      <c r="BT1243" s="34" t="s">
        <v>1041</v>
      </c>
      <c r="BW1243" s="34" t="s">
        <v>1041</v>
      </c>
      <c r="CQ1243" s="34" t="s">
        <v>3645</v>
      </c>
      <c r="CR1243" s="34" t="s">
        <v>3657</v>
      </c>
      <c r="CU1243" s="34" t="s">
        <v>8938</v>
      </c>
      <c r="CV1243" s="34" t="s">
        <v>7511</v>
      </c>
      <c r="CW1243" s="34" t="s">
        <v>4226</v>
      </c>
      <c r="CX1243" s="34" t="s">
        <v>4542</v>
      </c>
      <c r="CY1243" s="34" t="s">
        <v>5447</v>
      </c>
      <c r="CZ1243" s="34" t="s">
        <v>4560</v>
      </c>
      <c r="DA1243" s="34" t="s">
        <v>4560</v>
      </c>
      <c r="DC1243" s="34" t="s">
        <v>5096</v>
      </c>
    </row>
    <row r="1244" spans="1:110">
      <c r="A1244" s="34" t="s">
        <v>7510</v>
      </c>
      <c r="B1244" s="34" t="s">
        <v>4609</v>
      </c>
      <c r="C1244" s="34">
        <v>23</v>
      </c>
      <c r="D1244" s="34" t="s">
        <v>442</v>
      </c>
      <c r="E1244" s="34" t="s">
        <v>4170</v>
      </c>
      <c r="F1244" s="34" t="s">
        <v>4881</v>
      </c>
      <c r="G1244" s="34" t="s">
        <v>4170</v>
      </c>
      <c r="H1244" s="34" t="s">
        <v>4881</v>
      </c>
      <c r="I1244" s="34" t="s">
        <v>4170</v>
      </c>
      <c r="J1244" s="34" t="s">
        <v>4170</v>
      </c>
      <c r="K1244" s="34" t="s">
        <v>4170</v>
      </c>
      <c r="L1244" s="34" t="s">
        <v>4170</v>
      </c>
      <c r="M1244" s="34" t="s">
        <v>1041</v>
      </c>
      <c r="N1244" s="34" t="s">
        <v>3155</v>
      </c>
      <c r="O1244" s="34" t="s">
        <v>4881</v>
      </c>
      <c r="P1244" s="34" t="s">
        <v>4170</v>
      </c>
      <c r="Q1244" s="34" t="s">
        <v>4170</v>
      </c>
      <c r="R1244" s="34" t="s">
        <v>4170</v>
      </c>
      <c r="S1244" s="34" t="s">
        <v>4170</v>
      </c>
      <c r="T1244" s="34" t="s">
        <v>4170</v>
      </c>
      <c r="U1244" s="34" t="s">
        <v>4170</v>
      </c>
      <c r="V1244" s="34" t="s">
        <v>4170</v>
      </c>
      <c r="W1244" s="34" t="s">
        <v>4170</v>
      </c>
      <c r="X1244" s="34" t="s">
        <v>4170</v>
      </c>
      <c r="Y1244" s="34" t="s">
        <v>4170</v>
      </c>
      <c r="Z1244" s="34" t="s">
        <v>4170</v>
      </c>
      <c r="AB1244" s="34" t="s">
        <v>3187</v>
      </c>
      <c r="AD1244" s="34" t="s">
        <v>3241</v>
      </c>
      <c r="AE1244" s="34" t="s">
        <v>3280</v>
      </c>
      <c r="AG1244" s="34" t="s">
        <v>3306</v>
      </c>
      <c r="AH1244" s="34" t="s">
        <v>1044</v>
      </c>
      <c r="AI1244" s="34" t="s">
        <v>1044</v>
      </c>
      <c r="AJ1244" s="34" t="s">
        <v>1044</v>
      </c>
      <c r="AK1244" s="34" t="s">
        <v>1044</v>
      </c>
      <c r="AM1244" s="34" t="s">
        <v>1044</v>
      </c>
      <c r="AN1244" s="34" t="s">
        <v>3341</v>
      </c>
      <c r="AP1244" s="34" t="s">
        <v>1044</v>
      </c>
      <c r="AY1244" s="34" t="s">
        <v>3487</v>
      </c>
      <c r="BA1244" s="34" t="s">
        <v>1044</v>
      </c>
      <c r="BB1244" s="34" t="s">
        <v>3557</v>
      </c>
      <c r="BC1244" s="34" t="s">
        <v>4170</v>
      </c>
      <c r="BD1244" s="34" t="s">
        <v>4170</v>
      </c>
      <c r="BE1244" s="34" t="s">
        <v>4170</v>
      </c>
      <c r="BF1244" s="34" t="s">
        <v>4170</v>
      </c>
      <c r="BG1244" s="34" t="s">
        <v>4170</v>
      </c>
      <c r="BH1244" s="34" t="s">
        <v>4170</v>
      </c>
      <c r="BI1244" s="34" t="s">
        <v>4881</v>
      </c>
      <c r="BJ1244" s="34" t="s">
        <v>4170</v>
      </c>
      <c r="BR1244" s="34" t="s">
        <v>1044</v>
      </c>
      <c r="BS1244" s="34" t="s">
        <v>1044</v>
      </c>
      <c r="CR1244" s="34" t="s">
        <v>3657</v>
      </c>
      <c r="CU1244" s="34" t="s">
        <v>8939</v>
      </c>
      <c r="CV1244" s="34" t="s">
        <v>7511</v>
      </c>
      <c r="CW1244" s="34" t="s">
        <v>4226</v>
      </c>
      <c r="CX1244" s="34" t="s">
        <v>4539</v>
      </c>
      <c r="CY1244" s="34" t="s">
        <v>5452</v>
      </c>
      <c r="DA1244" s="34" t="s">
        <v>4560</v>
      </c>
      <c r="DC1244" s="34" t="s">
        <v>5096</v>
      </c>
      <c r="DD1244" s="34" t="s">
        <v>6185</v>
      </c>
    </row>
    <row r="1245" spans="1:110">
      <c r="A1245" s="34" t="s">
        <v>7510</v>
      </c>
      <c r="B1245" s="34" t="s">
        <v>4848</v>
      </c>
      <c r="C1245" s="34">
        <v>11</v>
      </c>
      <c r="D1245" s="34" t="s">
        <v>440</v>
      </c>
      <c r="E1245" s="34" t="s">
        <v>4881</v>
      </c>
      <c r="F1245" s="34" t="s">
        <v>4170</v>
      </c>
      <c r="G1245" s="34" t="s">
        <v>4170</v>
      </c>
      <c r="H1245" s="34" t="s">
        <v>4170</v>
      </c>
      <c r="I1245" s="34" t="s">
        <v>4881</v>
      </c>
      <c r="J1245" s="34" t="s">
        <v>4170</v>
      </c>
      <c r="K1245" s="34" t="s">
        <v>4170</v>
      </c>
      <c r="L1245" s="34" t="s">
        <v>4881</v>
      </c>
      <c r="N1245" s="34" t="s">
        <v>3155</v>
      </c>
      <c r="O1245" s="34" t="s">
        <v>4881</v>
      </c>
      <c r="P1245" s="34" t="s">
        <v>4170</v>
      </c>
      <c r="Q1245" s="34" t="s">
        <v>4170</v>
      </c>
      <c r="R1245" s="34" t="s">
        <v>4170</v>
      </c>
      <c r="S1245" s="34" t="s">
        <v>4170</v>
      </c>
      <c r="T1245" s="34" t="s">
        <v>4170</v>
      </c>
      <c r="U1245" s="34" t="s">
        <v>4170</v>
      </c>
      <c r="V1245" s="34" t="s">
        <v>4170</v>
      </c>
      <c r="W1245" s="34" t="s">
        <v>4170</v>
      </c>
      <c r="X1245" s="34" t="s">
        <v>4170</v>
      </c>
      <c r="Y1245" s="34" t="s">
        <v>4170</v>
      </c>
      <c r="Z1245" s="34" t="s">
        <v>4170</v>
      </c>
      <c r="AB1245" s="34" t="s">
        <v>3187</v>
      </c>
      <c r="AE1245" s="34" t="s">
        <v>3262</v>
      </c>
      <c r="BB1245" s="34" t="s">
        <v>3557</v>
      </c>
      <c r="BC1245" s="34" t="s">
        <v>4170</v>
      </c>
      <c r="BD1245" s="34" t="s">
        <v>4170</v>
      </c>
      <c r="BE1245" s="34" t="s">
        <v>4170</v>
      </c>
      <c r="BF1245" s="34" t="s">
        <v>4170</v>
      </c>
      <c r="BG1245" s="34" t="s">
        <v>4170</v>
      </c>
      <c r="BH1245" s="34" t="s">
        <v>4170</v>
      </c>
      <c r="BI1245" s="34" t="s">
        <v>4881</v>
      </c>
      <c r="BJ1245" s="34" t="s">
        <v>4170</v>
      </c>
      <c r="BR1245" s="34" t="s">
        <v>1044</v>
      </c>
      <c r="BS1245" s="34" t="s">
        <v>1044</v>
      </c>
      <c r="CR1245" s="34" t="s">
        <v>3657</v>
      </c>
      <c r="CU1245" s="34" t="s">
        <v>8940</v>
      </c>
      <c r="CV1245" s="34" t="s">
        <v>7511</v>
      </c>
      <c r="CW1245" s="34" t="s">
        <v>4226</v>
      </c>
      <c r="CX1245" s="34" t="s">
        <v>4619</v>
      </c>
      <c r="CY1245" s="34" t="s">
        <v>5448</v>
      </c>
      <c r="DC1245" s="34" t="s">
        <v>5096</v>
      </c>
      <c r="DE1245" s="34" t="s">
        <v>4649</v>
      </c>
    </row>
    <row r="1246" spans="1:110">
      <c r="A1246" s="34" t="s">
        <v>7512</v>
      </c>
      <c r="B1246" s="34" t="s">
        <v>4881</v>
      </c>
      <c r="C1246" s="34">
        <v>72</v>
      </c>
      <c r="D1246" s="34" t="s">
        <v>442</v>
      </c>
      <c r="E1246" s="34" t="s">
        <v>4170</v>
      </c>
      <c r="F1246" s="34" t="s">
        <v>4881</v>
      </c>
      <c r="G1246" s="34" t="s">
        <v>4170</v>
      </c>
      <c r="H1246" s="34" t="s">
        <v>4881</v>
      </c>
      <c r="I1246" s="34" t="s">
        <v>4170</v>
      </c>
      <c r="J1246" s="34" t="s">
        <v>4170</v>
      </c>
      <c r="K1246" s="34" t="s">
        <v>4170</v>
      </c>
      <c r="L1246" s="34" t="s">
        <v>4170</v>
      </c>
      <c r="M1246" s="34" t="s">
        <v>1041</v>
      </c>
      <c r="N1246" s="34" t="s">
        <v>3155</v>
      </c>
      <c r="O1246" s="34" t="s">
        <v>4881</v>
      </c>
      <c r="P1246" s="34" t="s">
        <v>4170</v>
      </c>
      <c r="Q1246" s="34" t="s">
        <v>4170</v>
      </c>
      <c r="R1246" s="34" t="s">
        <v>4170</v>
      </c>
      <c r="S1246" s="34" t="s">
        <v>4170</v>
      </c>
      <c r="T1246" s="34" t="s">
        <v>4170</v>
      </c>
      <c r="U1246" s="34" t="s">
        <v>4170</v>
      </c>
      <c r="V1246" s="34" t="s">
        <v>4170</v>
      </c>
      <c r="W1246" s="34" t="s">
        <v>4170</v>
      </c>
      <c r="X1246" s="34" t="s">
        <v>4170</v>
      </c>
      <c r="Y1246" s="34" t="s">
        <v>4170</v>
      </c>
      <c r="Z1246" s="34" t="s">
        <v>4170</v>
      </c>
      <c r="AB1246" s="34" t="s">
        <v>3187</v>
      </c>
      <c r="AD1246" s="34" t="s">
        <v>3238</v>
      </c>
      <c r="AG1246" s="34" t="s">
        <v>3312</v>
      </c>
      <c r="AH1246" s="34" t="s">
        <v>1044</v>
      </c>
      <c r="AI1246" s="34" t="s">
        <v>1044</v>
      </c>
      <c r="AJ1246" s="34" t="s">
        <v>1044</v>
      </c>
      <c r="AK1246" s="34" t="s">
        <v>1044</v>
      </c>
      <c r="AM1246" s="34" t="s">
        <v>1044</v>
      </c>
      <c r="AN1246" s="34" t="s">
        <v>3312</v>
      </c>
      <c r="AP1246" s="34" t="s">
        <v>1041</v>
      </c>
      <c r="AY1246" s="34" t="s">
        <v>3511</v>
      </c>
      <c r="BA1246" s="34" t="s">
        <v>1044</v>
      </c>
      <c r="BB1246" s="34" t="s">
        <v>3545</v>
      </c>
      <c r="BC1246" s="34" t="s">
        <v>4170</v>
      </c>
      <c r="BD1246" s="34" t="s">
        <v>4170</v>
      </c>
      <c r="BE1246" s="34" t="s">
        <v>4881</v>
      </c>
      <c r="BF1246" s="34" t="s">
        <v>4170</v>
      </c>
      <c r="BG1246" s="34" t="s">
        <v>4170</v>
      </c>
      <c r="BH1246" s="34" t="s">
        <v>4170</v>
      </c>
      <c r="BI1246" s="34" t="s">
        <v>4170</v>
      </c>
      <c r="BJ1246" s="34" t="s">
        <v>4170</v>
      </c>
      <c r="BM1246" s="34" t="s">
        <v>3561</v>
      </c>
      <c r="BQ1246" s="34" t="s">
        <v>3577</v>
      </c>
      <c r="BR1246" s="34" t="s">
        <v>1041</v>
      </c>
      <c r="BS1246" s="34" t="s">
        <v>1044</v>
      </c>
      <c r="CR1246" s="34" t="s">
        <v>3657</v>
      </c>
      <c r="CU1246" s="34" t="s">
        <v>8941</v>
      </c>
      <c r="CV1246" s="34" t="s">
        <v>7513</v>
      </c>
      <c r="CW1246" s="34" t="s">
        <v>4226</v>
      </c>
      <c r="CX1246" s="34" t="s">
        <v>4546</v>
      </c>
      <c r="CY1246" s="34" t="s">
        <v>5455</v>
      </c>
      <c r="CZ1246" s="34" t="s">
        <v>4560</v>
      </c>
      <c r="DA1246" s="34" t="s">
        <v>4560</v>
      </c>
      <c r="DB1246" s="34" t="s">
        <v>1043</v>
      </c>
      <c r="DC1246" s="34" t="s">
        <v>5096</v>
      </c>
      <c r="DF1246" s="34" t="s">
        <v>5992</v>
      </c>
    </row>
    <row r="1247" spans="1:110">
      <c r="A1247" s="34" t="s">
        <v>7512</v>
      </c>
      <c r="B1247" s="34" t="s">
        <v>4609</v>
      </c>
      <c r="C1247" s="34">
        <v>68</v>
      </c>
      <c r="D1247" s="34" t="s">
        <v>440</v>
      </c>
      <c r="E1247" s="34" t="s">
        <v>4881</v>
      </c>
      <c r="F1247" s="34" t="s">
        <v>4170</v>
      </c>
      <c r="G1247" s="34" t="s">
        <v>4881</v>
      </c>
      <c r="H1247" s="34" t="s">
        <v>4170</v>
      </c>
      <c r="I1247" s="34" t="s">
        <v>4170</v>
      </c>
      <c r="J1247" s="34" t="s">
        <v>4170</v>
      </c>
      <c r="K1247" s="34" t="s">
        <v>4170</v>
      </c>
      <c r="L1247" s="34" t="s">
        <v>4170</v>
      </c>
      <c r="M1247" s="34" t="s">
        <v>1041</v>
      </c>
      <c r="N1247" s="34" t="s">
        <v>3155</v>
      </c>
      <c r="O1247" s="34" t="s">
        <v>4881</v>
      </c>
      <c r="P1247" s="34" t="s">
        <v>4170</v>
      </c>
      <c r="Q1247" s="34" t="s">
        <v>4170</v>
      </c>
      <c r="R1247" s="34" t="s">
        <v>4170</v>
      </c>
      <c r="S1247" s="34" t="s">
        <v>4170</v>
      </c>
      <c r="T1247" s="34" t="s">
        <v>4170</v>
      </c>
      <c r="U1247" s="34" t="s">
        <v>4170</v>
      </c>
      <c r="V1247" s="34" t="s">
        <v>4170</v>
      </c>
      <c r="W1247" s="34" t="s">
        <v>4170</v>
      </c>
      <c r="X1247" s="34" t="s">
        <v>4170</v>
      </c>
      <c r="Y1247" s="34" t="s">
        <v>4170</v>
      </c>
      <c r="Z1247" s="34" t="s">
        <v>4170</v>
      </c>
      <c r="AB1247" s="34" t="s">
        <v>3187</v>
      </c>
      <c r="AD1247" s="34" t="s">
        <v>3235</v>
      </c>
      <c r="AG1247" s="34" t="s">
        <v>3312</v>
      </c>
      <c r="AH1247" s="34" t="s">
        <v>1044</v>
      </c>
      <c r="AI1247" s="34" t="s">
        <v>1044</v>
      </c>
      <c r="AJ1247" s="34" t="s">
        <v>1044</v>
      </c>
      <c r="AK1247" s="34" t="s">
        <v>1044</v>
      </c>
      <c r="AM1247" s="34" t="s">
        <v>1044</v>
      </c>
      <c r="AN1247" s="34" t="s">
        <v>3312</v>
      </c>
      <c r="AP1247" s="34" t="s">
        <v>1044</v>
      </c>
      <c r="AY1247" s="34" t="s">
        <v>3487</v>
      </c>
      <c r="BA1247" s="34" t="s">
        <v>1044</v>
      </c>
      <c r="BB1247" s="34" t="s">
        <v>3545</v>
      </c>
      <c r="BC1247" s="34" t="s">
        <v>4170</v>
      </c>
      <c r="BD1247" s="34" t="s">
        <v>4170</v>
      </c>
      <c r="BE1247" s="34" t="s">
        <v>4881</v>
      </c>
      <c r="BF1247" s="34" t="s">
        <v>4170</v>
      </c>
      <c r="BG1247" s="34" t="s">
        <v>4170</v>
      </c>
      <c r="BH1247" s="34" t="s">
        <v>4170</v>
      </c>
      <c r="BI1247" s="34" t="s">
        <v>4170</v>
      </c>
      <c r="BJ1247" s="34" t="s">
        <v>4170</v>
      </c>
      <c r="BM1247" s="34" t="s">
        <v>3561</v>
      </c>
      <c r="BQ1247" s="34" t="s">
        <v>1044</v>
      </c>
      <c r="BR1247" s="34" t="s">
        <v>1044</v>
      </c>
      <c r="BS1247" s="34" t="s">
        <v>1044</v>
      </c>
      <c r="CR1247" s="34" t="s">
        <v>3657</v>
      </c>
      <c r="CU1247" s="34" t="s">
        <v>8942</v>
      </c>
      <c r="CV1247" s="34" t="s">
        <v>7513</v>
      </c>
      <c r="CW1247" s="34" t="s">
        <v>4226</v>
      </c>
      <c r="CX1247" s="34" t="s">
        <v>4546</v>
      </c>
      <c r="CY1247" s="34" t="s">
        <v>5449</v>
      </c>
      <c r="DA1247" s="34" t="s">
        <v>4560</v>
      </c>
      <c r="DB1247" s="34" t="s">
        <v>1046</v>
      </c>
      <c r="DC1247" s="34" t="s">
        <v>5096</v>
      </c>
      <c r="DF1247" s="34" t="s">
        <v>5992</v>
      </c>
    </row>
    <row r="1248" spans="1:110">
      <c r="A1248" s="34" t="s">
        <v>7514</v>
      </c>
      <c r="B1248" s="34" t="s">
        <v>4881</v>
      </c>
      <c r="C1248" s="34">
        <v>27</v>
      </c>
      <c r="D1248" s="34" t="s">
        <v>440</v>
      </c>
      <c r="E1248" s="34" t="s">
        <v>4881</v>
      </c>
      <c r="F1248" s="34" t="s">
        <v>4170</v>
      </c>
      <c r="G1248" s="34" t="s">
        <v>4881</v>
      </c>
      <c r="H1248" s="34" t="s">
        <v>4170</v>
      </c>
      <c r="I1248" s="34" t="s">
        <v>4170</v>
      </c>
      <c r="J1248" s="34" t="s">
        <v>4170</v>
      </c>
      <c r="K1248" s="34" t="s">
        <v>4170</v>
      </c>
      <c r="L1248" s="34" t="s">
        <v>4881</v>
      </c>
      <c r="M1248" s="34" t="s">
        <v>1041</v>
      </c>
      <c r="N1248" s="34" t="s">
        <v>3155</v>
      </c>
      <c r="O1248" s="34" t="s">
        <v>4881</v>
      </c>
      <c r="P1248" s="34" t="s">
        <v>4170</v>
      </c>
      <c r="Q1248" s="34" t="s">
        <v>4170</v>
      </c>
      <c r="R1248" s="34" t="s">
        <v>4170</v>
      </c>
      <c r="S1248" s="34" t="s">
        <v>4170</v>
      </c>
      <c r="T1248" s="34" t="s">
        <v>4170</v>
      </c>
      <c r="U1248" s="34" t="s">
        <v>4170</v>
      </c>
      <c r="V1248" s="34" t="s">
        <v>4170</v>
      </c>
      <c r="W1248" s="34" t="s">
        <v>4170</v>
      </c>
      <c r="X1248" s="34" t="s">
        <v>4170</v>
      </c>
      <c r="Y1248" s="34" t="s">
        <v>4170</v>
      </c>
      <c r="Z1248" s="34" t="s">
        <v>4170</v>
      </c>
      <c r="AB1248" s="34" t="s">
        <v>3187</v>
      </c>
      <c r="AD1248" s="34" t="s">
        <v>3241</v>
      </c>
      <c r="AE1248" s="34" t="s">
        <v>3253</v>
      </c>
      <c r="AG1248" s="34" t="s">
        <v>3303</v>
      </c>
      <c r="AH1248" s="34" t="s">
        <v>1044</v>
      </c>
      <c r="AI1248" s="34" t="s">
        <v>1044</v>
      </c>
      <c r="AJ1248" s="34" t="s">
        <v>1044</v>
      </c>
      <c r="AK1248" s="34" t="s">
        <v>1044</v>
      </c>
      <c r="AM1248" s="34" t="s">
        <v>1044</v>
      </c>
      <c r="AN1248" s="34" t="s">
        <v>3350</v>
      </c>
      <c r="AP1248" s="34" t="s">
        <v>1044</v>
      </c>
      <c r="AY1248" s="34" t="s">
        <v>3487</v>
      </c>
      <c r="BA1248" s="34" t="s">
        <v>1044</v>
      </c>
      <c r="BB1248" s="34" t="s">
        <v>3557</v>
      </c>
      <c r="BC1248" s="34" t="s">
        <v>4170</v>
      </c>
      <c r="BD1248" s="34" t="s">
        <v>4170</v>
      </c>
      <c r="BE1248" s="34" t="s">
        <v>4170</v>
      </c>
      <c r="BF1248" s="34" t="s">
        <v>4170</v>
      </c>
      <c r="BG1248" s="34" t="s">
        <v>4170</v>
      </c>
      <c r="BH1248" s="34" t="s">
        <v>4170</v>
      </c>
      <c r="BI1248" s="34" t="s">
        <v>4881</v>
      </c>
      <c r="BJ1248" s="34" t="s">
        <v>4170</v>
      </c>
      <c r="BR1248" s="34" t="s">
        <v>1044</v>
      </c>
      <c r="BS1248" s="34" t="s">
        <v>1044</v>
      </c>
      <c r="CR1248" s="34" t="s">
        <v>3657</v>
      </c>
      <c r="CU1248" s="34" t="s">
        <v>8943</v>
      </c>
      <c r="CV1248" s="34" t="s">
        <v>7515</v>
      </c>
      <c r="CW1248" s="34" t="s">
        <v>4226</v>
      </c>
      <c r="CX1248" s="34" t="s">
        <v>4539</v>
      </c>
      <c r="CY1248" s="34" t="s">
        <v>5446</v>
      </c>
      <c r="CZ1248" s="34" t="s">
        <v>4560</v>
      </c>
      <c r="DA1248" s="34" t="s">
        <v>4560</v>
      </c>
      <c r="DC1248" s="34" t="s">
        <v>5096</v>
      </c>
      <c r="DD1248" s="34" t="s">
        <v>6186</v>
      </c>
    </row>
    <row r="1249" spans="1:110">
      <c r="A1249" s="34" t="s">
        <v>7514</v>
      </c>
      <c r="B1249" s="34" t="s">
        <v>4609</v>
      </c>
      <c r="C1249" s="34">
        <v>30</v>
      </c>
      <c r="D1249" s="34" t="s">
        <v>442</v>
      </c>
      <c r="E1249" s="34" t="s">
        <v>4170</v>
      </c>
      <c r="F1249" s="34" t="s">
        <v>4881</v>
      </c>
      <c r="G1249" s="34" t="s">
        <v>4170</v>
      </c>
      <c r="H1249" s="34" t="s">
        <v>4881</v>
      </c>
      <c r="I1249" s="34" t="s">
        <v>4170</v>
      </c>
      <c r="J1249" s="34" t="s">
        <v>4170</v>
      </c>
      <c r="K1249" s="34" t="s">
        <v>4170</v>
      </c>
      <c r="L1249" s="34" t="s">
        <v>4170</v>
      </c>
      <c r="M1249" s="34" t="s">
        <v>1041</v>
      </c>
      <c r="N1249" s="34" t="s">
        <v>7857</v>
      </c>
      <c r="O1249" s="34" t="s">
        <v>4881</v>
      </c>
      <c r="P1249" s="34" t="s">
        <v>4170</v>
      </c>
      <c r="Q1249" s="34" t="s">
        <v>4170</v>
      </c>
      <c r="R1249" s="34" t="s">
        <v>4170</v>
      </c>
      <c r="S1249" s="34" t="s">
        <v>4170</v>
      </c>
      <c r="T1249" s="34" t="s">
        <v>4881</v>
      </c>
      <c r="U1249" s="34" t="s">
        <v>4170</v>
      </c>
      <c r="V1249" s="34" t="s">
        <v>4170</v>
      </c>
      <c r="W1249" s="34" t="s">
        <v>4170</v>
      </c>
      <c r="X1249" s="34" t="s">
        <v>4170</v>
      </c>
      <c r="Y1249" s="34" t="s">
        <v>4170</v>
      </c>
      <c r="Z1249" s="34" t="s">
        <v>4170</v>
      </c>
      <c r="AB1249" s="34" t="s">
        <v>3217</v>
      </c>
      <c r="AD1249" s="34" t="s">
        <v>3247</v>
      </c>
      <c r="AG1249" s="34" t="s">
        <v>3291</v>
      </c>
      <c r="AH1249" s="34" t="s">
        <v>1041</v>
      </c>
      <c r="AI1249" s="34" t="s">
        <v>1044</v>
      </c>
      <c r="AJ1249" s="34" t="s">
        <v>1044</v>
      </c>
      <c r="AQ1249" s="34" t="s">
        <v>3372</v>
      </c>
      <c r="AS1249" s="34" t="s">
        <v>3409</v>
      </c>
      <c r="AU1249" s="34" t="s">
        <v>3435</v>
      </c>
      <c r="AV1249" s="34" t="s">
        <v>154</v>
      </c>
      <c r="AW1249" s="34" t="s">
        <v>3455</v>
      </c>
      <c r="AX1249" s="34" t="s">
        <v>3476</v>
      </c>
      <c r="AY1249" s="34" t="s">
        <v>3253</v>
      </c>
      <c r="BB1249" s="34" t="s">
        <v>3557</v>
      </c>
      <c r="BC1249" s="34" t="s">
        <v>4170</v>
      </c>
      <c r="BD1249" s="34" t="s">
        <v>4170</v>
      </c>
      <c r="BE1249" s="34" t="s">
        <v>4170</v>
      </c>
      <c r="BF1249" s="34" t="s">
        <v>4170</v>
      </c>
      <c r="BG1249" s="34" t="s">
        <v>4170</v>
      </c>
      <c r="BH1249" s="34" t="s">
        <v>4170</v>
      </c>
      <c r="BI1249" s="34" t="s">
        <v>4881</v>
      </c>
      <c r="BJ1249" s="34" t="s">
        <v>4170</v>
      </c>
      <c r="BR1249" s="34" t="s">
        <v>1044</v>
      </c>
      <c r="BS1249" s="34" t="s">
        <v>1044</v>
      </c>
      <c r="CR1249" s="34" t="s">
        <v>1044</v>
      </c>
      <c r="CS1249" s="34" t="s">
        <v>3666</v>
      </c>
      <c r="CU1249" s="34" t="s">
        <v>8944</v>
      </c>
      <c r="CV1249" s="34" t="s">
        <v>7515</v>
      </c>
      <c r="CW1249" s="34" t="s">
        <v>4226</v>
      </c>
      <c r="CX1249" s="34" t="s">
        <v>4539</v>
      </c>
      <c r="CY1249" s="34" t="s">
        <v>5452</v>
      </c>
      <c r="DA1249" s="34" t="s">
        <v>4556</v>
      </c>
      <c r="DC1249" s="34" t="s">
        <v>5096</v>
      </c>
    </row>
    <row r="1250" spans="1:110">
      <c r="A1250" s="34" t="s">
        <v>7516</v>
      </c>
      <c r="B1250" s="34" t="s">
        <v>4881</v>
      </c>
      <c r="C1250" s="34">
        <v>28</v>
      </c>
      <c r="D1250" s="34" t="s">
        <v>440</v>
      </c>
      <c r="E1250" s="34" t="s">
        <v>4881</v>
      </c>
      <c r="F1250" s="34" t="s">
        <v>4170</v>
      </c>
      <c r="G1250" s="34" t="s">
        <v>4881</v>
      </c>
      <c r="H1250" s="34" t="s">
        <v>4170</v>
      </c>
      <c r="I1250" s="34" t="s">
        <v>4170</v>
      </c>
      <c r="J1250" s="34" t="s">
        <v>4170</v>
      </c>
      <c r="K1250" s="34" t="s">
        <v>4170</v>
      </c>
      <c r="L1250" s="34" t="s">
        <v>4881</v>
      </c>
      <c r="M1250" s="34" t="s">
        <v>1041</v>
      </c>
      <c r="N1250" s="34" t="s">
        <v>3155</v>
      </c>
      <c r="O1250" s="34" t="s">
        <v>4881</v>
      </c>
      <c r="P1250" s="34" t="s">
        <v>4170</v>
      </c>
      <c r="Q1250" s="34" t="s">
        <v>4170</v>
      </c>
      <c r="R1250" s="34" t="s">
        <v>4170</v>
      </c>
      <c r="S1250" s="34" t="s">
        <v>4170</v>
      </c>
      <c r="T1250" s="34" t="s">
        <v>4170</v>
      </c>
      <c r="U1250" s="34" t="s">
        <v>4170</v>
      </c>
      <c r="V1250" s="34" t="s">
        <v>4170</v>
      </c>
      <c r="W1250" s="34" t="s">
        <v>4170</v>
      </c>
      <c r="X1250" s="34" t="s">
        <v>4170</v>
      </c>
      <c r="Y1250" s="34" t="s">
        <v>4170</v>
      </c>
      <c r="Z1250" s="34" t="s">
        <v>4170</v>
      </c>
      <c r="AB1250" s="34" t="s">
        <v>3187</v>
      </c>
      <c r="AD1250" s="34" t="s">
        <v>3247</v>
      </c>
      <c r="AE1250" s="34" t="s">
        <v>3253</v>
      </c>
      <c r="AG1250" s="34" t="s">
        <v>3309</v>
      </c>
      <c r="AH1250" s="34" t="s">
        <v>1044</v>
      </c>
      <c r="AI1250" s="34" t="s">
        <v>1044</v>
      </c>
      <c r="AJ1250" s="34" t="s">
        <v>1044</v>
      </c>
      <c r="AK1250" s="34" t="s">
        <v>1044</v>
      </c>
      <c r="AM1250" s="34" t="s">
        <v>1044</v>
      </c>
      <c r="AN1250" s="34" t="s">
        <v>3335</v>
      </c>
      <c r="AP1250" s="34" t="s">
        <v>1044</v>
      </c>
      <c r="AY1250" s="34" t="s">
        <v>3487</v>
      </c>
      <c r="BA1250" s="34" t="s">
        <v>1044</v>
      </c>
      <c r="BB1250" s="34" t="s">
        <v>3557</v>
      </c>
      <c r="BC1250" s="34" t="s">
        <v>4170</v>
      </c>
      <c r="BD1250" s="34" t="s">
        <v>4170</v>
      </c>
      <c r="BE1250" s="34" t="s">
        <v>4170</v>
      </c>
      <c r="BF1250" s="34" t="s">
        <v>4170</v>
      </c>
      <c r="BG1250" s="34" t="s">
        <v>4170</v>
      </c>
      <c r="BH1250" s="34" t="s">
        <v>4170</v>
      </c>
      <c r="BI1250" s="34" t="s">
        <v>4881</v>
      </c>
      <c r="BJ1250" s="34" t="s">
        <v>4170</v>
      </c>
      <c r="BR1250" s="34" t="s">
        <v>1044</v>
      </c>
      <c r="BS1250" s="34" t="s">
        <v>1044</v>
      </c>
      <c r="CR1250" s="34" t="s">
        <v>3657</v>
      </c>
      <c r="CU1250" s="34" t="s">
        <v>8945</v>
      </c>
      <c r="CV1250" s="34" t="s">
        <v>7517</v>
      </c>
      <c r="CW1250" s="34" t="s">
        <v>4226</v>
      </c>
      <c r="CX1250" s="34" t="s">
        <v>4539</v>
      </c>
      <c r="CY1250" s="34" t="s">
        <v>5446</v>
      </c>
      <c r="CZ1250" s="34" t="s">
        <v>4560</v>
      </c>
      <c r="DA1250" s="34" t="s">
        <v>4560</v>
      </c>
      <c r="DC1250" s="34" t="s">
        <v>5096</v>
      </c>
      <c r="DD1250" s="34" t="s">
        <v>6186</v>
      </c>
    </row>
    <row r="1251" spans="1:110">
      <c r="A1251" s="34" t="s">
        <v>7516</v>
      </c>
      <c r="B1251" s="34" t="s">
        <v>4609</v>
      </c>
      <c r="C1251" s="34">
        <v>6</v>
      </c>
      <c r="D1251" s="34" t="s">
        <v>442</v>
      </c>
      <c r="E1251" s="34" t="s">
        <v>4170</v>
      </c>
      <c r="F1251" s="34" t="s">
        <v>4881</v>
      </c>
      <c r="G1251" s="34" t="s">
        <v>4170</v>
      </c>
      <c r="H1251" s="34" t="s">
        <v>4170</v>
      </c>
      <c r="I1251" s="34" t="s">
        <v>4170</v>
      </c>
      <c r="J1251" s="34" t="s">
        <v>4881</v>
      </c>
      <c r="K1251" s="34" t="s">
        <v>4170</v>
      </c>
      <c r="L1251" s="34" t="s">
        <v>4170</v>
      </c>
      <c r="N1251" s="34" t="s">
        <v>3155</v>
      </c>
      <c r="O1251" s="34" t="s">
        <v>4881</v>
      </c>
      <c r="P1251" s="34" t="s">
        <v>4170</v>
      </c>
      <c r="Q1251" s="34" t="s">
        <v>4170</v>
      </c>
      <c r="R1251" s="34" t="s">
        <v>4170</v>
      </c>
      <c r="S1251" s="34" t="s">
        <v>4170</v>
      </c>
      <c r="T1251" s="34" t="s">
        <v>4170</v>
      </c>
      <c r="U1251" s="34" t="s">
        <v>4170</v>
      </c>
      <c r="V1251" s="34" t="s">
        <v>4170</v>
      </c>
      <c r="W1251" s="34" t="s">
        <v>4170</v>
      </c>
      <c r="X1251" s="34" t="s">
        <v>4170</v>
      </c>
      <c r="Y1251" s="34" t="s">
        <v>4170</v>
      </c>
      <c r="Z1251" s="34" t="s">
        <v>4170</v>
      </c>
      <c r="AB1251" s="34" t="s">
        <v>3187</v>
      </c>
      <c r="AE1251" s="34" t="s">
        <v>3256</v>
      </c>
      <c r="BB1251" s="34" t="s">
        <v>3557</v>
      </c>
      <c r="BC1251" s="34" t="s">
        <v>4170</v>
      </c>
      <c r="BD1251" s="34" t="s">
        <v>4170</v>
      </c>
      <c r="BE1251" s="34" t="s">
        <v>4170</v>
      </c>
      <c r="BF1251" s="34" t="s">
        <v>4170</v>
      </c>
      <c r="BG1251" s="34" t="s">
        <v>4170</v>
      </c>
      <c r="BH1251" s="34" t="s">
        <v>4170</v>
      </c>
      <c r="BI1251" s="34" t="s">
        <v>4881</v>
      </c>
      <c r="BJ1251" s="34" t="s">
        <v>4170</v>
      </c>
      <c r="BR1251" s="34" t="s">
        <v>1044</v>
      </c>
      <c r="BS1251" s="34" t="s">
        <v>1041</v>
      </c>
      <c r="BT1251" s="34" t="s">
        <v>1041</v>
      </c>
      <c r="BW1251" s="34" t="s">
        <v>1041</v>
      </c>
      <c r="CQ1251" s="34" t="s">
        <v>3645</v>
      </c>
      <c r="CR1251" s="34" t="s">
        <v>3657</v>
      </c>
      <c r="CU1251" s="34" t="s">
        <v>8946</v>
      </c>
      <c r="CV1251" s="34" t="s">
        <v>7517</v>
      </c>
      <c r="CW1251" s="34" t="s">
        <v>4226</v>
      </c>
      <c r="CX1251" s="34" t="s">
        <v>4619</v>
      </c>
      <c r="CY1251" s="34" t="s">
        <v>5454</v>
      </c>
      <c r="DC1251" s="34" t="s">
        <v>5096</v>
      </c>
      <c r="DE1251" s="34" t="s">
        <v>4649</v>
      </c>
    </row>
    <row r="1252" spans="1:110">
      <c r="A1252" s="34" t="s">
        <v>7518</v>
      </c>
      <c r="B1252" s="34" t="s">
        <v>4881</v>
      </c>
      <c r="C1252" s="34">
        <v>45</v>
      </c>
      <c r="D1252" s="34" t="s">
        <v>440</v>
      </c>
      <c r="E1252" s="34" t="s">
        <v>4881</v>
      </c>
      <c r="F1252" s="34" t="s">
        <v>4170</v>
      </c>
      <c r="G1252" s="34" t="s">
        <v>4881</v>
      </c>
      <c r="H1252" s="34" t="s">
        <v>4170</v>
      </c>
      <c r="I1252" s="34" t="s">
        <v>4170</v>
      </c>
      <c r="J1252" s="34" t="s">
        <v>4170</v>
      </c>
      <c r="K1252" s="34" t="s">
        <v>4170</v>
      </c>
      <c r="L1252" s="34" t="s">
        <v>4881</v>
      </c>
      <c r="M1252" s="34" t="s">
        <v>1041</v>
      </c>
      <c r="N1252" s="34" t="s">
        <v>3155</v>
      </c>
      <c r="O1252" s="34" t="s">
        <v>4881</v>
      </c>
      <c r="P1252" s="34" t="s">
        <v>4170</v>
      </c>
      <c r="Q1252" s="34" t="s">
        <v>4170</v>
      </c>
      <c r="R1252" s="34" t="s">
        <v>4170</v>
      </c>
      <c r="S1252" s="34" t="s">
        <v>4170</v>
      </c>
      <c r="T1252" s="34" t="s">
        <v>4170</v>
      </c>
      <c r="U1252" s="34" t="s">
        <v>4170</v>
      </c>
      <c r="V1252" s="34" t="s">
        <v>4170</v>
      </c>
      <c r="W1252" s="34" t="s">
        <v>4170</v>
      </c>
      <c r="X1252" s="34" t="s">
        <v>4170</v>
      </c>
      <c r="Y1252" s="34" t="s">
        <v>4170</v>
      </c>
      <c r="Z1252" s="34" t="s">
        <v>4170</v>
      </c>
      <c r="AB1252" s="34" t="s">
        <v>3187</v>
      </c>
      <c r="AD1252" s="34" t="s">
        <v>3244</v>
      </c>
      <c r="AG1252" s="34" t="s">
        <v>3288</v>
      </c>
      <c r="AH1252" s="34" t="s">
        <v>1044</v>
      </c>
      <c r="AI1252" s="34" t="s">
        <v>1041</v>
      </c>
      <c r="AJ1252" s="34" t="s">
        <v>1041</v>
      </c>
      <c r="AQ1252" s="34" t="s">
        <v>3372</v>
      </c>
      <c r="AS1252" s="34" t="s">
        <v>3406</v>
      </c>
      <c r="AU1252" s="34" t="s">
        <v>3435</v>
      </c>
      <c r="AV1252" s="34" t="s">
        <v>154</v>
      </c>
      <c r="AW1252" s="34" t="s">
        <v>3461</v>
      </c>
      <c r="AX1252" s="34" t="s">
        <v>3476</v>
      </c>
      <c r="AY1252" s="34" t="s">
        <v>3487</v>
      </c>
      <c r="BB1252" s="34" t="s">
        <v>3557</v>
      </c>
      <c r="BC1252" s="34" t="s">
        <v>4170</v>
      </c>
      <c r="BD1252" s="34" t="s">
        <v>4170</v>
      </c>
      <c r="BE1252" s="34" t="s">
        <v>4170</v>
      </c>
      <c r="BF1252" s="34" t="s">
        <v>4170</v>
      </c>
      <c r="BG1252" s="34" t="s">
        <v>4170</v>
      </c>
      <c r="BH1252" s="34" t="s">
        <v>4170</v>
      </c>
      <c r="BI1252" s="34" t="s">
        <v>4881</v>
      </c>
      <c r="BJ1252" s="34" t="s">
        <v>4170</v>
      </c>
      <c r="BR1252" s="34" t="s">
        <v>1044</v>
      </c>
      <c r="BS1252" s="34" t="s">
        <v>1044</v>
      </c>
      <c r="CR1252" s="34" t="s">
        <v>3657</v>
      </c>
      <c r="CU1252" s="34" t="s">
        <v>8947</v>
      </c>
      <c r="CV1252" s="34" t="s">
        <v>7519</v>
      </c>
      <c r="CW1252" s="34" t="s">
        <v>4226</v>
      </c>
      <c r="CX1252" s="34" t="s">
        <v>4542</v>
      </c>
      <c r="CY1252" s="34" t="s">
        <v>5447</v>
      </c>
      <c r="CZ1252" s="34" t="s">
        <v>4556</v>
      </c>
      <c r="DA1252" s="34" t="s">
        <v>4556</v>
      </c>
      <c r="DC1252" s="34" t="s">
        <v>5096</v>
      </c>
      <c r="DF1252" s="34" t="s">
        <v>5992</v>
      </c>
    </row>
    <row r="1253" spans="1:110">
      <c r="A1253" s="34" t="s">
        <v>7518</v>
      </c>
      <c r="B1253" s="34" t="s">
        <v>4609</v>
      </c>
      <c r="C1253" s="34">
        <v>5</v>
      </c>
      <c r="D1253" s="34" t="s">
        <v>442</v>
      </c>
      <c r="E1253" s="34" t="s">
        <v>4170</v>
      </c>
      <c r="F1253" s="34" t="s">
        <v>4881</v>
      </c>
      <c r="G1253" s="34" t="s">
        <v>4170</v>
      </c>
      <c r="H1253" s="34" t="s">
        <v>4170</v>
      </c>
      <c r="I1253" s="34" t="s">
        <v>4170</v>
      </c>
      <c r="J1253" s="34" t="s">
        <v>4881</v>
      </c>
      <c r="K1253" s="34" t="s">
        <v>4170</v>
      </c>
      <c r="L1253" s="34" t="s">
        <v>4170</v>
      </c>
      <c r="N1253" s="34" t="s">
        <v>3155</v>
      </c>
      <c r="O1253" s="34" t="s">
        <v>4881</v>
      </c>
      <c r="P1253" s="34" t="s">
        <v>4170</v>
      </c>
      <c r="Q1253" s="34" t="s">
        <v>4170</v>
      </c>
      <c r="R1253" s="34" t="s">
        <v>4170</v>
      </c>
      <c r="S1253" s="34" t="s">
        <v>4170</v>
      </c>
      <c r="T1253" s="34" t="s">
        <v>4170</v>
      </c>
      <c r="U1253" s="34" t="s">
        <v>4170</v>
      </c>
      <c r="V1253" s="34" t="s">
        <v>4170</v>
      </c>
      <c r="W1253" s="34" t="s">
        <v>4170</v>
      </c>
      <c r="X1253" s="34" t="s">
        <v>4170</v>
      </c>
      <c r="Y1253" s="34" t="s">
        <v>4170</v>
      </c>
      <c r="Z1253" s="34" t="s">
        <v>4170</v>
      </c>
      <c r="AB1253" s="34" t="s">
        <v>3187</v>
      </c>
      <c r="AE1253" s="34" t="s">
        <v>3256</v>
      </c>
      <c r="BB1253" s="34" t="s">
        <v>3557</v>
      </c>
      <c r="BC1253" s="34" t="s">
        <v>4170</v>
      </c>
      <c r="BD1253" s="34" t="s">
        <v>4170</v>
      </c>
      <c r="BE1253" s="34" t="s">
        <v>4170</v>
      </c>
      <c r="BF1253" s="34" t="s">
        <v>4170</v>
      </c>
      <c r="BG1253" s="34" t="s">
        <v>4170</v>
      </c>
      <c r="BH1253" s="34" t="s">
        <v>4170</v>
      </c>
      <c r="BI1253" s="34" t="s">
        <v>4881</v>
      </c>
      <c r="BJ1253" s="34" t="s">
        <v>4170</v>
      </c>
      <c r="BR1253" s="34" t="s">
        <v>1044</v>
      </c>
      <c r="BS1253" s="34" t="s">
        <v>1044</v>
      </c>
      <c r="CR1253" s="34" t="s">
        <v>3657</v>
      </c>
      <c r="CU1253" s="34" t="s">
        <v>8948</v>
      </c>
      <c r="CV1253" s="34" t="s">
        <v>7519</v>
      </c>
      <c r="CW1253" s="34" t="s">
        <v>4226</v>
      </c>
      <c r="CX1253" s="34" t="s">
        <v>4608</v>
      </c>
      <c r="CY1253" s="34" t="s">
        <v>5450</v>
      </c>
      <c r="DC1253" s="34" t="s">
        <v>5096</v>
      </c>
      <c r="DE1253" s="34" t="s">
        <v>4649</v>
      </c>
      <c r="DF1253" s="34" t="s">
        <v>5992</v>
      </c>
    </row>
    <row r="1254" spans="1:110">
      <c r="A1254" s="34" t="s">
        <v>7518</v>
      </c>
      <c r="B1254" s="34" t="s">
        <v>4848</v>
      </c>
      <c r="C1254" s="34">
        <v>16</v>
      </c>
      <c r="D1254" s="34" t="s">
        <v>440</v>
      </c>
      <c r="E1254" s="34" t="s">
        <v>4881</v>
      </c>
      <c r="F1254" s="34" t="s">
        <v>4170</v>
      </c>
      <c r="G1254" s="34" t="s">
        <v>4170</v>
      </c>
      <c r="H1254" s="34" t="s">
        <v>4170</v>
      </c>
      <c r="I1254" s="34" t="s">
        <v>4881</v>
      </c>
      <c r="J1254" s="34" t="s">
        <v>4170</v>
      </c>
      <c r="K1254" s="34" t="s">
        <v>4170</v>
      </c>
      <c r="L1254" s="34" t="s">
        <v>4881</v>
      </c>
      <c r="M1254" s="34" t="s">
        <v>1044</v>
      </c>
      <c r="N1254" s="34" t="s">
        <v>3155</v>
      </c>
      <c r="O1254" s="34" t="s">
        <v>4881</v>
      </c>
      <c r="P1254" s="34" t="s">
        <v>4170</v>
      </c>
      <c r="Q1254" s="34" t="s">
        <v>4170</v>
      </c>
      <c r="R1254" s="34" t="s">
        <v>4170</v>
      </c>
      <c r="S1254" s="34" t="s">
        <v>4170</v>
      </c>
      <c r="T1254" s="34" t="s">
        <v>4170</v>
      </c>
      <c r="U1254" s="34" t="s">
        <v>4170</v>
      </c>
      <c r="V1254" s="34" t="s">
        <v>4170</v>
      </c>
      <c r="W1254" s="34" t="s">
        <v>4170</v>
      </c>
      <c r="X1254" s="34" t="s">
        <v>4170</v>
      </c>
      <c r="Y1254" s="34" t="s">
        <v>4170</v>
      </c>
      <c r="Z1254" s="34" t="s">
        <v>4170</v>
      </c>
      <c r="AB1254" s="34" t="s">
        <v>3187</v>
      </c>
      <c r="AD1254" s="34" t="s">
        <v>3229</v>
      </c>
      <c r="AE1254" s="34" t="s">
        <v>3265</v>
      </c>
      <c r="AG1254" s="34" t="s">
        <v>3306</v>
      </c>
      <c r="AH1254" s="34" t="s">
        <v>1044</v>
      </c>
      <c r="AI1254" s="34" t="s">
        <v>1044</v>
      </c>
      <c r="AJ1254" s="34" t="s">
        <v>1044</v>
      </c>
      <c r="AK1254" s="34" t="s">
        <v>1044</v>
      </c>
      <c r="AM1254" s="34" t="s">
        <v>1044</v>
      </c>
      <c r="AN1254" s="34" t="s">
        <v>3341</v>
      </c>
      <c r="AP1254" s="34" t="s">
        <v>1044</v>
      </c>
      <c r="AY1254" s="34" t="s">
        <v>3487</v>
      </c>
      <c r="BA1254" s="34" t="s">
        <v>1044</v>
      </c>
      <c r="BB1254" s="34" t="s">
        <v>3557</v>
      </c>
      <c r="BC1254" s="34" t="s">
        <v>4170</v>
      </c>
      <c r="BD1254" s="34" t="s">
        <v>4170</v>
      </c>
      <c r="BE1254" s="34" t="s">
        <v>4170</v>
      </c>
      <c r="BF1254" s="34" t="s">
        <v>4170</v>
      </c>
      <c r="BG1254" s="34" t="s">
        <v>4170</v>
      </c>
      <c r="BH1254" s="34" t="s">
        <v>4170</v>
      </c>
      <c r="BI1254" s="34" t="s">
        <v>4881</v>
      </c>
      <c r="BJ1254" s="34" t="s">
        <v>4170</v>
      </c>
      <c r="BR1254" s="34" t="s">
        <v>1044</v>
      </c>
      <c r="BS1254" s="34" t="s">
        <v>1044</v>
      </c>
      <c r="CR1254" s="34" t="s">
        <v>3657</v>
      </c>
      <c r="CU1254" s="34" t="s">
        <v>8949</v>
      </c>
      <c r="CV1254" s="34" t="s">
        <v>7519</v>
      </c>
      <c r="CW1254" s="34" t="s">
        <v>4226</v>
      </c>
      <c r="CX1254" s="34" t="s">
        <v>4611</v>
      </c>
      <c r="CY1254" s="34" t="s">
        <v>5445</v>
      </c>
      <c r="DA1254" s="34" t="s">
        <v>4560</v>
      </c>
      <c r="DC1254" s="34" t="s">
        <v>5096</v>
      </c>
      <c r="DD1254" s="34" t="s">
        <v>6185</v>
      </c>
      <c r="DE1254" s="34" t="s">
        <v>4649</v>
      </c>
      <c r="DF1254" s="34" t="s">
        <v>5992</v>
      </c>
    </row>
    <row r="1255" spans="1:110">
      <c r="A1255" s="34" t="s">
        <v>7518</v>
      </c>
      <c r="B1255" s="34" t="s">
        <v>4626</v>
      </c>
      <c r="C1255" s="34">
        <v>45</v>
      </c>
      <c r="D1255" s="34" t="s">
        <v>442</v>
      </c>
      <c r="E1255" s="34" t="s">
        <v>4170</v>
      </c>
      <c r="F1255" s="34" t="s">
        <v>4881</v>
      </c>
      <c r="G1255" s="34" t="s">
        <v>4170</v>
      </c>
      <c r="H1255" s="34" t="s">
        <v>4881</v>
      </c>
      <c r="I1255" s="34" t="s">
        <v>4170</v>
      </c>
      <c r="J1255" s="34" t="s">
        <v>4170</v>
      </c>
      <c r="K1255" s="34" t="s">
        <v>4170</v>
      </c>
      <c r="L1255" s="34" t="s">
        <v>4170</v>
      </c>
      <c r="M1255" s="34" t="s">
        <v>1041</v>
      </c>
      <c r="N1255" s="34" t="s">
        <v>3155</v>
      </c>
      <c r="O1255" s="34" t="s">
        <v>4881</v>
      </c>
      <c r="P1255" s="34" t="s">
        <v>4170</v>
      </c>
      <c r="Q1255" s="34" t="s">
        <v>4170</v>
      </c>
      <c r="R1255" s="34" t="s">
        <v>4170</v>
      </c>
      <c r="S1255" s="34" t="s">
        <v>4170</v>
      </c>
      <c r="T1255" s="34" t="s">
        <v>4170</v>
      </c>
      <c r="U1255" s="34" t="s">
        <v>4170</v>
      </c>
      <c r="V1255" s="34" t="s">
        <v>4170</v>
      </c>
      <c r="W1255" s="34" t="s">
        <v>4170</v>
      </c>
      <c r="X1255" s="34" t="s">
        <v>4170</v>
      </c>
      <c r="Y1255" s="34" t="s">
        <v>4170</v>
      </c>
      <c r="Z1255" s="34" t="s">
        <v>4170</v>
      </c>
      <c r="AB1255" s="34" t="s">
        <v>3187</v>
      </c>
      <c r="AD1255" s="34" t="s">
        <v>3244</v>
      </c>
      <c r="AG1255" s="34" t="s">
        <v>3288</v>
      </c>
      <c r="AH1255" s="34" t="s">
        <v>1044</v>
      </c>
      <c r="AI1255" s="34" t="s">
        <v>1041</v>
      </c>
      <c r="AJ1255" s="34" t="s">
        <v>1041</v>
      </c>
      <c r="AQ1255" s="34" t="s">
        <v>3372</v>
      </c>
      <c r="AS1255" s="34" t="s">
        <v>3409</v>
      </c>
      <c r="AU1255" s="34" t="s">
        <v>3435</v>
      </c>
      <c r="AV1255" s="34" t="s">
        <v>154</v>
      </c>
      <c r="AW1255" s="34" t="s">
        <v>3461</v>
      </c>
      <c r="AX1255" s="34" t="s">
        <v>3476</v>
      </c>
      <c r="AY1255" s="34" t="s">
        <v>3487</v>
      </c>
      <c r="BB1255" s="34" t="s">
        <v>3557</v>
      </c>
      <c r="BC1255" s="34" t="s">
        <v>4170</v>
      </c>
      <c r="BD1255" s="34" t="s">
        <v>4170</v>
      </c>
      <c r="BE1255" s="34" t="s">
        <v>4170</v>
      </c>
      <c r="BF1255" s="34" t="s">
        <v>4170</v>
      </c>
      <c r="BG1255" s="34" t="s">
        <v>4170</v>
      </c>
      <c r="BH1255" s="34" t="s">
        <v>4170</v>
      </c>
      <c r="BI1255" s="34" t="s">
        <v>4881</v>
      </c>
      <c r="BJ1255" s="34" t="s">
        <v>4170</v>
      </c>
      <c r="BR1255" s="34" t="s">
        <v>1044</v>
      </c>
      <c r="BS1255" s="34" t="s">
        <v>1044</v>
      </c>
      <c r="CR1255" s="34" t="s">
        <v>3657</v>
      </c>
      <c r="CU1255" s="34" t="s">
        <v>8950</v>
      </c>
      <c r="CV1255" s="34" t="s">
        <v>7519</v>
      </c>
      <c r="CW1255" s="34" t="s">
        <v>4226</v>
      </c>
      <c r="CX1255" s="34" t="s">
        <v>4542</v>
      </c>
      <c r="CY1255" s="34" t="s">
        <v>5453</v>
      </c>
      <c r="DA1255" s="34" t="s">
        <v>4556</v>
      </c>
      <c r="DC1255" s="34" t="s">
        <v>5096</v>
      </c>
      <c r="DF1255" s="34" t="s">
        <v>5992</v>
      </c>
    </row>
    <row r="1256" spans="1:110">
      <c r="A1256" s="34" t="s">
        <v>7520</v>
      </c>
      <c r="B1256" s="34" t="s">
        <v>4881</v>
      </c>
      <c r="C1256" s="34">
        <v>20</v>
      </c>
      <c r="D1256" s="34" t="s">
        <v>442</v>
      </c>
      <c r="E1256" s="34" t="s">
        <v>4170</v>
      </c>
      <c r="F1256" s="34" t="s">
        <v>4881</v>
      </c>
      <c r="G1256" s="34" t="s">
        <v>4170</v>
      </c>
      <c r="H1256" s="34" t="s">
        <v>4881</v>
      </c>
      <c r="I1256" s="34" t="s">
        <v>4170</v>
      </c>
      <c r="J1256" s="34" t="s">
        <v>4170</v>
      </c>
      <c r="K1256" s="34" t="s">
        <v>4170</v>
      </c>
      <c r="L1256" s="34" t="s">
        <v>4170</v>
      </c>
      <c r="M1256" s="34" t="s">
        <v>1041</v>
      </c>
      <c r="N1256" s="34" t="s">
        <v>3155</v>
      </c>
      <c r="O1256" s="34" t="s">
        <v>4881</v>
      </c>
      <c r="P1256" s="34" t="s">
        <v>4170</v>
      </c>
      <c r="Q1256" s="34" t="s">
        <v>4170</v>
      </c>
      <c r="R1256" s="34" t="s">
        <v>4170</v>
      </c>
      <c r="S1256" s="34" t="s">
        <v>4170</v>
      </c>
      <c r="T1256" s="34" t="s">
        <v>4170</v>
      </c>
      <c r="U1256" s="34" t="s">
        <v>4170</v>
      </c>
      <c r="V1256" s="34" t="s">
        <v>4170</v>
      </c>
      <c r="W1256" s="34" t="s">
        <v>4170</v>
      </c>
      <c r="X1256" s="34" t="s">
        <v>4170</v>
      </c>
      <c r="Y1256" s="34" t="s">
        <v>4170</v>
      </c>
      <c r="Z1256" s="34" t="s">
        <v>4170</v>
      </c>
      <c r="AB1256" s="34" t="s">
        <v>3187</v>
      </c>
      <c r="AD1256" s="34" t="s">
        <v>3235</v>
      </c>
      <c r="AE1256" s="34" t="s">
        <v>3253</v>
      </c>
      <c r="AG1256" s="34" t="s">
        <v>3291</v>
      </c>
      <c r="AH1256" s="34" t="s">
        <v>1041</v>
      </c>
      <c r="AI1256" s="34" t="s">
        <v>1044</v>
      </c>
      <c r="AJ1256" s="34" t="s">
        <v>1044</v>
      </c>
      <c r="AQ1256" s="34" t="s">
        <v>3378</v>
      </c>
      <c r="AS1256" s="34" t="s">
        <v>3415</v>
      </c>
      <c r="AU1256" s="34" t="s">
        <v>3432</v>
      </c>
      <c r="AV1256" s="34" t="s">
        <v>154</v>
      </c>
      <c r="AW1256" s="34" t="s">
        <v>3452</v>
      </c>
      <c r="AX1256" s="34" t="s">
        <v>3476</v>
      </c>
      <c r="AY1256" s="34" t="s">
        <v>3253</v>
      </c>
      <c r="BB1256" s="34" t="s">
        <v>3557</v>
      </c>
      <c r="BC1256" s="34" t="s">
        <v>4170</v>
      </c>
      <c r="BD1256" s="34" t="s">
        <v>4170</v>
      </c>
      <c r="BE1256" s="34" t="s">
        <v>4170</v>
      </c>
      <c r="BF1256" s="34" t="s">
        <v>4170</v>
      </c>
      <c r="BG1256" s="34" t="s">
        <v>4170</v>
      </c>
      <c r="BH1256" s="34" t="s">
        <v>4170</v>
      </c>
      <c r="BI1256" s="34" t="s">
        <v>4881</v>
      </c>
      <c r="BJ1256" s="34" t="s">
        <v>4170</v>
      </c>
      <c r="BR1256" s="34" t="s">
        <v>1044</v>
      </c>
      <c r="BS1256" s="34" t="s">
        <v>1044</v>
      </c>
      <c r="CR1256" s="34" t="s">
        <v>3654</v>
      </c>
      <c r="CU1256" s="34" t="s">
        <v>8951</v>
      </c>
      <c r="CV1256" s="34" t="s">
        <v>7521</v>
      </c>
      <c r="CW1256" s="34" t="s">
        <v>4226</v>
      </c>
      <c r="CX1256" s="34" t="s">
        <v>4539</v>
      </c>
      <c r="CY1256" s="34" t="s">
        <v>5452</v>
      </c>
      <c r="CZ1256" s="34" t="s">
        <v>4556</v>
      </c>
      <c r="DA1256" s="34" t="s">
        <v>4556</v>
      </c>
      <c r="DC1256" s="34" t="s">
        <v>5096</v>
      </c>
      <c r="DD1256" s="34" t="s">
        <v>6185</v>
      </c>
      <c r="DF1256" s="34" t="s">
        <v>5992</v>
      </c>
    </row>
    <row r="1257" spans="1:110">
      <c r="A1257" s="34" t="s">
        <v>7520</v>
      </c>
      <c r="B1257" s="34" t="s">
        <v>4609</v>
      </c>
      <c r="C1257" s="34">
        <v>17</v>
      </c>
      <c r="D1257" s="34" t="s">
        <v>442</v>
      </c>
      <c r="E1257" s="34" t="s">
        <v>4170</v>
      </c>
      <c r="F1257" s="34" t="s">
        <v>4881</v>
      </c>
      <c r="G1257" s="34" t="s">
        <v>4170</v>
      </c>
      <c r="H1257" s="34" t="s">
        <v>4170</v>
      </c>
      <c r="I1257" s="34" t="s">
        <v>4170</v>
      </c>
      <c r="J1257" s="34" t="s">
        <v>4881</v>
      </c>
      <c r="K1257" s="34" t="s">
        <v>4170</v>
      </c>
      <c r="L1257" s="34" t="s">
        <v>4170</v>
      </c>
      <c r="M1257" s="34" t="s">
        <v>1044</v>
      </c>
      <c r="N1257" s="34" t="s">
        <v>3155</v>
      </c>
      <c r="O1257" s="34" t="s">
        <v>4881</v>
      </c>
      <c r="P1257" s="34" t="s">
        <v>4170</v>
      </c>
      <c r="Q1257" s="34" t="s">
        <v>4170</v>
      </c>
      <c r="R1257" s="34" t="s">
        <v>4170</v>
      </c>
      <c r="S1257" s="34" t="s">
        <v>4170</v>
      </c>
      <c r="T1257" s="34" t="s">
        <v>4170</v>
      </c>
      <c r="U1257" s="34" t="s">
        <v>4170</v>
      </c>
      <c r="V1257" s="34" t="s">
        <v>4170</v>
      </c>
      <c r="W1257" s="34" t="s">
        <v>4170</v>
      </c>
      <c r="X1257" s="34" t="s">
        <v>4170</v>
      </c>
      <c r="Y1257" s="34" t="s">
        <v>4170</v>
      </c>
      <c r="Z1257" s="34" t="s">
        <v>4170</v>
      </c>
      <c r="AB1257" s="34" t="s">
        <v>3187</v>
      </c>
      <c r="AD1257" s="34" t="s">
        <v>3229</v>
      </c>
      <c r="AE1257" s="34" t="s">
        <v>3268</v>
      </c>
      <c r="AG1257" s="34" t="s">
        <v>3306</v>
      </c>
      <c r="AH1257" s="34" t="s">
        <v>1044</v>
      </c>
      <c r="AI1257" s="34" t="s">
        <v>1044</v>
      </c>
      <c r="AJ1257" s="34" t="s">
        <v>1044</v>
      </c>
      <c r="AK1257" s="34" t="s">
        <v>1044</v>
      </c>
      <c r="AM1257" s="34" t="s">
        <v>1044</v>
      </c>
      <c r="AN1257" s="34" t="s">
        <v>3341</v>
      </c>
      <c r="AP1257" s="34" t="s">
        <v>1044</v>
      </c>
      <c r="AY1257" s="34" t="s">
        <v>3487</v>
      </c>
      <c r="BA1257" s="34" t="s">
        <v>1044</v>
      </c>
      <c r="BB1257" s="34" t="s">
        <v>3557</v>
      </c>
      <c r="BC1257" s="34" t="s">
        <v>4170</v>
      </c>
      <c r="BD1257" s="34" t="s">
        <v>4170</v>
      </c>
      <c r="BE1257" s="34" t="s">
        <v>4170</v>
      </c>
      <c r="BF1257" s="34" t="s">
        <v>4170</v>
      </c>
      <c r="BG1257" s="34" t="s">
        <v>4170</v>
      </c>
      <c r="BH1257" s="34" t="s">
        <v>4170</v>
      </c>
      <c r="BI1257" s="34" t="s">
        <v>4881</v>
      </c>
      <c r="BJ1257" s="34" t="s">
        <v>4170</v>
      </c>
      <c r="BR1257" s="34" t="s">
        <v>1044</v>
      </c>
      <c r="BS1257" s="34" t="s">
        <v>1044</v>
      </c>
      <c r="CR1257" s="34" t="s">
        <v>3657</v>
      </c>
      <c r="CU1257" s="34" t="s">
        <v>8952</v>
      </c>
      <c r="CV1257" s="34" t="s">
        <v>7521</v>
      </c>
      <c r="CW1257" s="34" t="s">
        <v>4226</v>
      </c>
      <c r="CX1257" s="34" t="s">
        <v>4611</v>
      </c>
      <c r="CY1257" s="34" t="s">
        <v>5451</v>
      </c>
      <c r="DA1257" s="34" t="s">
        <v>4560</v>
      </c>
      <c r="DC1257" s="34" t="s">
        <v>5096</v>
      </c>
      <c r="DD1257" s="34" t="s">
        <v>6185</v>
      </c>
      <c r="DF1257" s="34" t="s">
        <v>5992</v>
      </c>
    </row>
    <row r="1258" spans="1:110">
      <c r="A1258" s="34" t="s">
        <v>7520</v>
      </c>
      <c r="B1258" s="34" t="s">
        <v>4848</v>
      </c>
      <c r="C1258" s="34">
        <v>33</v>
      </c>
      <c r="D1258" s="34" t="s">
        <v>440</v>
      </c>
      <c r="E1258" s="34" t="s">
        <v>4881</v>
      </c>
      <c r="F1258" s="34" t="s">
        <v>4170</v>
      </c>
      <c r="G1258" s="34" t="s">
        <v>4881</v>
      </c>
      <c r="H1258" s="34" t="s">
        <v>4170</v>
      </c>
      <c r="I1258" s="34" t="s">
        <v>4170</v>
      </c>
      <c r="J1258" s="34" t="s">
        <v>4170</v>
      </c>
      <c r="K1258" s="34" t="s">
        <v>4170</v>
      </c>
      <c r="L1258" s="34" t="s">
        <v>4881</v>
      </c>
      <c r="M1258" s="34" t="s">
        <v>1041</v>
      </c>
      <c r="N1258" s="34" t="s">
        <v>3155</v>
      </c>
      <c r="O1258" s="34" t="s">
        <v>4881</v>
      </c>
      <c r="P1258" s="34" t="s">
        <v>4170</v>
      </c>
      <c r="Q1258" s="34" t="s">
        <v>4170</v>
      </c>
      <c r="R1258" s="34" t="s">
        <v>4170</v>
      </c>
      <c r="S1258" s="34" t="s">
        <v>4170</v>
      </c>
      <c r="T1258" s="34" t="s">
        <v>4170</v>
      </c>
      <c r="U1258" s="34" t="s">
        <v>4170</v>
      </c>
      <c r="V1258" s="34" t="s">
        <v>4170</v>
      </c>
      <c r="W1258" s="34" t="s">
        <v>4170</v>
      </c>
      <c r="X1258" s="34" t="s">
        <v>4170</v>
      </c>
      <c r="Y1258" s="34" t="s">
        <v>4170</v>
      </c>
      <c r="Z1258" s="34" t="s">
        <v>4170</v>
      </c>
      <c r="AB1258" s="34" t="s">
        <v>3187</v>
      </c>
      <c r="AD1258" s="34" t="s">
        <v>3232</v>
      </c>
      <c r="AG1258" s="34" t="s">
        <v>3309</v>
      </c>
      <c r="AH1258" s="34" t="s">
        <v>1044</v>
      </c>
      <c r="AI1258" s="34" t="s">
        <v>1044</v>
      </c>
      <c r="AJ1258" s="34" t="s">
        <v>1044</v>
      </c>
      <c r="AK1258" s="34" t="s">
        <v>1044</v>
      </c>
      <c r="AM1258" s="34" t="s">
        <v>1044</v>
      </c>
      <c r="AN1258" s="34" t="s">
        <v>3350</v>
      </c>
      <c r="AP1258" s="34" t="s">
        <v>1044</v>
      </c>
      <c r="AY1258" s="34" t="s">
        <v>3487</v>
      </c>
      <c r="BA1258" s="34" t="s">
        <v>1044</v>
      </c>
      <c r="BB1258" s="34" t="s">
        <v>3557</v>
      </c>
      <c r="BC1258" s="34" t="s">
        <v>4170</v>
      </c>
      <c r="BD1258" s="34" t="s">
        <v>4170</v>
      </c>
      <c r="BE1258" s="34" t="s">
        <v>4170</v>
      </c>
      <c r="BF1258" s="34" t="s">
        <v>4170</v>
      </c>
      <c r="BG1258" s="34" t="s">
        <v>4170</v>
      </c>
      <c r="BH1258" s="34" t="s">
        <v>4170</v>
      </c>
      <c r="BI1258" s="34" t="s">
        <v>4881</v>
      </c>
      <c r="BJ1258" s="34" t="s">
        <v>4170</v>
      </c>
      <c r="BR1258" s="34" t="s">
        <v>1044</v>
      </c>
      <c r="BS1258" s="34" t="s">
        <v>1044</v>
      </c>
      <c r="CR1258" s="34" t="s">
        <v>3657</v>
      </c>
      <c r="CU1258" s="34" t="s">
        <v>8953</v>
      </c>
      <c r="CV1258" s="34" t="s">
        <v>7521</v>
      </c>
      <c r="CW1258" s="34" t="s">
        <v>4226</v>
      </c>
      <c r="CX1258" s="34" t="s">
        <v>4539</v>
      </c>
      <c r="CY1258" s="34" t="s">
        <v>5446</v>
      </c>
      <c r="DA1258" s="34" t="s">
        <v>4560</v>
      </c>
      <c r="DC1258" s="34" t="s">
        <v>5096</v>
      </c>
      <c r="DF1258" s="34" t="s">
        <v>5992</v>
      </c>
    </row>
    <row r="1259" spans="1:110">
      <c r="A1259" s="34" t="s">
        <v>7522</v>
      </c>
      <c r="B1259" s="34" t="s">
        <v>4881</v>
      </c>
      <c r="C1259" s="34">
        <v>37</v>
      </c>
      <c r="D1259" s="34" t="s">
        <v>440</v>
      </c>
      <c r="E1259" s="34" t="s">
        <v>4881</v>
      </c>
      <c r="F1259" s="34" t="s">
        <v>4170</v>
      </c>
      <c r="G1259" s="34" t="s">
        <v>4881</v>
      </c>
      <c r="H1259" s="34" t="s">
        <v>4170</v>
      </c>
      <c r="I1259" s="34" t="s">
        <v>4170</v>
      </c>
      <c r="J1259" s="34" t="s">
        <v>4170</v>
      </c>
      <c r="K1259" s="34" t="s">
        <v>4170</v>
      </c>
      <c r="L1259" s="34" t="s">
        <v>4881</v>
      </c>
      <c r="M1259" s="34" t="s">
        <v>1041</v>
      </c>
      <c r="N1259" s="34" t="s">
        <v>3155</v>
      </c>
      <c r="O1259" s="34" t="s">
        <v>4881</v>
      </c>
      <c r="P1259" s="34" t="s">
        <v>4170</v>
      </c>
      <c r="Q1259" s="34" t="s">
        <v>4170</v>
      </c>
      <c r="R1259" s="34" t="s">
        <v>4170</v>
      </c>
      <c r="S1259" s="34" t="s">
        <v>4170</v>
      </c>
      <c r="T1259" s="34" t="s">
        <v>4170</v>
      </c>
      <c r="U1259" s="34" t="s">
        <v>4170</v>
      </c>
      <c r="V1259" s="34" t="s">
        <v>4170</v>
      </c>
      <c r="W1259" s="34" t="s">
        <v>4170</v>
      </c>
      <c r="X1259" s="34" t="s">
        <v>4170</v>
      </c>
      <c r="Y1259" s="34" t="s">
        <v>4170</v>
      </c>
      <c r="Z1259" s="34" t="s">
        <v>4170</v>
      </c>
      <c r="AB1259" s="34" t="s">
        <v>3187</v>
      </c>
      <c r="AD1259" s="34" t="s">
        <v>3238</v>
      </c>
      <c r="AG1259" s="34" t="s">
        <v>3309</v>
      </c>
      <c r="AH1259" s="34" t="s">
        <v>1044</v>
      </c>
      <c r="AI1259" s="34" t="s">
        <v>1044</v>
      </c>
      <c r="AJ1259" s="34" t="s">
        <v>1044</v>
      </c>
      <c r="AK1259" s="34" t="s">
        <v>1044</v>
      </c>
      <c r="AM1259" s="34" t="s">
        <v>1044</v>
      </c>
      <c r="AN1259" s="34" t="s">
        <v>3335</v>
      </c>
      <c r="AP1259" s="34" t="s">
        <v>1044</v>
      </c>
      <c r="AY1259" s="34" t="s">
        <v>3487</v>
      </c>
      <c r="BA1259" s="34" t="s">
        <v>1044</v>
      </c>
      <c r="BB1259" s="34" t="s">
        <v>3557</v>
      </c>
      <c r="BC1259" s="34" t="s">
        <v>4170</v>
      </c>
      <c r="BD1259" s="34" t="s">
        <v>4170</v>
      </c>
      <c r="BE1259" s="34" t="s">
        <v>4170</v>
      </c>
      <c r="BF1259" s="34" t="s">
        <v>4170</v>
      </c>
      <c r="BG1259" s="34" t="s">
        <v>4170</v>
      </c>
      <c r="BH1259" s="34" t="s">
        <v>4170</v>
      </c>
      <c r="BI1259" s="34" t="s">
        <v>4881</v>
      </c>
      <c r="BJ1259" s="34" t="s">
        <v>4170</v>
      </c>
      <c r="BR1259" s="34" t="s">
        <v>1044</v>
      </c>
      <c r="BS1259" s="34" t="s">
        <v>1044</v>
      </c>
      <c r="CR1259" s="34" t="s">
        <v>3657</v>
      </c>
      <c r="CU1259" s="34" t="s">
        <v>8954</v>
      </c>
      <c r="CV1259" s="34" t="s">
        <v>7523</v>
      </c>
      <c r="CW1259" s="34" t="s">
        <v>4226</v>
      </c>
      <c r="CX1259" s="34" t="s">
        <v>4542</v>
      </c>
      <c r="CY1259" s="34" t="s">
        <v>5447</v>
      </c>
      <c r="CZ1259" s="34" t="s">
        <v>4560</v>
      </c>
      <c r="DA1259" s="34" t="s">
        <v>4560</v>
      </c>
      <c r="DC1259" s="34" t="s">
        <v>5096</v>
      </c>
      <c r="DF1259" s="34" t="s">
        <v>5992</v>
      </c>
    </row>
    <row r="1260" spans="1:110">
      <c r="A1260" s="34" t="s">
        <v>7522</v>
      </c>
      <c r="B1260" s="34" t="s">
        <v>4609</v>
      </c>
      <c r="C1260" s="34">
        <v>3</v>
      </c>
      <c r="D1260" s="34" t="s">
        <v>442</v>
      </c>
      <c r="E1260" s="34" t="s">
        <v>4170</v>
      </c>
      <c r="F1260" s="34" t="s">
        <v>4881</v>
      </c>
      <c r="G1260" s="34" t="s">
        <v>4170</v>
      </c>
      <c r="H1260" s="34" t="s">
        <v>4170</v>
      </c>
      <c r="I1260" s="34" t="s">
        <v>4170</v>
      </c>
      <c r="J1260" s="34" t="s">
        <v>4881</v>
      </c>
      <c r="K1260" s="34" t="s">
        <v>4170</v>
      </c>
      <c r="L1260" s="34" t="s">
        <v>4170</v>
      </c>
      <c r="N1260" s="34" t="s">
        <v>3155</v>
      </c>
      <c r="O1260" s="34" t="s">
        <v>4881</v>
      </c>
      <c r="P1260" s="34" t="s">
        <v>4170</v>
      </c>
      <c r="Q1260" s="34" t="s">
        <v>4170</v>
      </c>
      <c r="R1260" s="34" t="s">
        <v>4170</v>
      </c>
      <c r="S1260" s="34" t="s">
        <v>4170</v>
      </c>
      <c r="T1260" s="34" t="s">
        <v>4170</v>
      </c>
      <c r="U1260" s="34" t="s">
        <v>4170</v>
      </c>
      <c r="V1260" s="34" t="s">
        <v>4170</v>
      </c>
      <c r="W1260" s="34" t="s">
        <v>4170</v>
      </c>
      <c r="X1260" s="34" t="s">
        <v>4170</v>
      </c>
      <c r="Y1260" s="34" t="s">
        <v>4170</v>
      </c>
      <c r="Z1260" s="34" t="s">
        <v>4170</v>
      </c>
      <c r="AB1260" s="34" t="s">
        <v>3187</v>
      </c>
      <c r="AE1260" s="34" t="s">
        <v>3253</v>
      </c>
      <c r="BR1260" s="34" t="s">
        <v>1044</v>
      </c>
      <c r="BS1260" s="34" t="s">
        <v>1044</v>
      </c>
      <c r="CR1260" s="34" t="s">
        <v>3657</v>
      </c>
      <c r="CU1260" s="34" t="s">
        <v>8955</v>
      </c>
      <c r="CV1260" s="34" t="s">
        <v>7523</v>
      </c>
      <c r="CW1260" s="34" t="s">
        <v>4226</v>
      </c>
      <c r="CX1260" s="34" t="s">
        <v>4608</v>
      </c>
      <c r="CY1260" s="34" t="s">
        <v>5450</v>
      </c>
      <c r="DE1260" s="34" t="s">
        <v>4650</v>
      </c>
      <c r="DF1260" s="34" t="s">
        <v>5992</v>
      </c>
    </row>
    <row r="1261" spans="1:110">
      <c r="A1261" s="34" t="s">
        <v>7522</v>
      </c>
      <c r="B1261" s="34" t="s">
        <v>4848</v>
      </c>
      <c r="C1261" s="34">
        <v>8</v>
      </c>
      <c r="D1261" s="34" t="s">
        <v>440</v>
      </c>
      <c r="E1261" s="34" t="s">
        <v>4881</v>
      </c>
      <c r="F1261" s="34" t="s">
        <v>4170</v>
      </c>
      <c r="G1261" s="34" t="s">
        <v>4170</v>
      </c>
      <c r="H1261" s="34" t="s">
        <v>4170</v>
      </c>
      <c r="I1261" s="34" t="s">
        <v>4881</v>
      </c>
      <c r="J1261" s="34" t="s">
        <v>4170</v>
      </c>
      <c r="K1261" s="34" t="s">
        <v>4170</v>
      </c>
      <c r="L1261" s="34" t="s">
        <v>4170</v>
      </c>
      <c r="N1261" s="34" t="s">
        <v>3155</v>
      </c>
      <c r="O1261" s="34" t="s">
        <v>4881</v>
      </c>
      <c r="P1261" s="34" t="s">
        <v>4170</v>
      </c>
      <c r="Q1261" s="34" t="s">
        <v>4170</v>
      </c>
      <c r="R1261" s="34" t="s">
        <v>4170</v>
      </c>
      <c r="S1261" s="34" t="s">
        <v>4170</v>
      </c>
      <c r="T1261" s="34" t="s">
        <v>4170</v>
      </c>
      <c r="U1261" s="34" t="s">
        <v>4170</v>
      </c>
      <c r="V1261" s="34" t="s">
        <v>4170</v>
      </c>
      <c r="W1261" s="34" t="s">
        <v>4170</v>
      </c>
      <c r="X1261" s="34" t="s">
        <v>4170</v>
      </c>
      <c r="Y1261" s="34" t="s">
        <v>4170</v>
      </c>
      <c r="Z1261" s="34" t="s">
        <v>4170</v>
      </c>
      <c r="AB1261" s="34" t="s">
        <v>3187</v>
      </c>
      <c r="AE1261" s="34" t="s">
        <v>3259</v>
      </c>
      <c r="BB1261" s="34" t="s">
        <v>3557</v>
      </c>
      <c r="BC1261" s="34" t="s">
        <v>4170</v>
      </c>
      <c r="BD1261" s="34" t="s">
        <v>4170</v>
      </c>
      <c r="BE1261" s="34" t="s">
        <v>4170</v>
      </c>
      <c r="BF1261" s="34" t="s">
        <v>4170</v>
      </c>
      <c r="BG1261" s="34" t="s">
        <v>4170</v>
      </c>
      <c r="BH1261" s="34" t="s">
        <v>4170</v>
      </c>
      <c r="BI1261" s="34" t="s">
        <v>4881</v>
      </c>
      <c r="BJ1261" s="34" t="s">
        <v>4170</v>
      </c>
      <c r="BR1261" s="34" t="s">
        <v>1044</v>
      </c>
      <c r="BS1261" s="34" t="s">
        <v>1044</v>
      </c>
      <c r="CR1261" s="34" t="s">
        <v>3657</v>
      </c>
      <c r="CU1261" s="34" t="s">
        <v>8956</v>
      </c>
      <c r="CV1261" s="34" t="s">
        <v>7523</v>
      </c>
      <c r="CW1261" s="34" t="s">
        <v>4226</v>
      </c>
      <c r="CX1261" s="34" t="s">
        <v>4619</v>
      </c>
      <c r="CY1261" s="34" t="s">
        <v>5448</v>
      </c>
      <c r="DC1261" s="34" t="s">
        <v>5096</v>
      </c>
      <c r="DE1261" s="34" t="s">
        <v>4649</v>
      </c>
      <c r="DF1261" s="34" t="s">
        <v>5992</v>
      </c>
    </row>
    <row r="1262" spans="1:110">
      <c r="A1262" s="34" t="s">
        <v>7522</v>
      </c>
      <c r="B1262" s="34" t="s">
        <v>4626</v>
      </c>
      <c r="C1262" s="34">
        <v>11</v>
      </c>
      <c r="D1262" s="34" t="s">
        <v>442</v>
      </c>
      <c r="E1262" s="34" t="s">
        <v>4170</v>
      </c>
      <c r="F1262" s="34" t="s">
        <v>4881</v>
      </c>
      <c r="G1262" s="34" t="s">
        <v>4170</v>
      </c>
      <c r="H1262" s="34" t="s">
        <v>4170</v>
      </c>
      <c r="I1262" s="34" t="s">
        <v>4170</v>
      </c>
      <c r="J1262" s="34" t="s">
        <v>4881</v>
      </c>
      <c r="K1262" s="34" t="s">
        <v>4170</v>
      </c>
      <c r="L1262" s="34" t="s">
        <v>4170</v>
      </c>
      <c r="N1262" s="34" t="s">
        <v>3155</v>
      </c>
      <c r="O1262" s="34" t="s">
        <v>4881</v>
      </c>
      <c r="P1262" s="34" t="s">
        <v>4170</v>
      </c>
      <c r="Q1262" s="34" t="s">
        <v>4170</v>
      </c>
      <c r="R1262" s="34" t="s">
        <v>4170</v>
      </c>
      <c r="S1262" s="34" t="s">
        <v>4170</v>
      </c>
      <c r="T1262" s="34" t="s">
        <v>4170</v>
      </c>
      <c r="U1262" s="34" t="s">
        <v>4170</v>
      </c>
      <c r="V1262" s="34" t="s">
        <v>4170</v>
      </c>
      <c r="W1262" s="34" t="s">
        <v>4170</v>
      </c>
      <c r="X1262" s="34" t="s">
        <v>4170</v>
      </c>
      <c r="Y1262" s="34" t="s">
        <v>4170</v>
      </c>
      <c r="Z1262" s="34" t="s">
        <v>4170</v>
      </c>
      <c r="AB1262" s="34" t="s">
        <v>3187</v>
      </c>
      <c r="AE1262" s="34" t="s">
        <v>3262</v>
      </c>
      <c r="BB1262" s="34" t="s">
        <v>3557</v>
      </c>
      <c r="BC1262" s="34" t="s">
        <v>4170</v>
      </c>
      <c r="BD1262" s="34" t="s">
        <v>4170</v>
      </c>
      <c r="BE1262" s="34" t="s">
        <v>4170</v>
      </c>
      <c r="BF1262" s="34" t="s">
        <v>4170</v>
      </c>
      <c r="BG1262" s="34" t="s">
        <v>4170</v>
      </c>
      <c r="BH1262" s="34" t="s">
        <v>4170</v>
      </c>
      <c r="BI1262" s="34" t="s">
        <v>4881</v>
      </c>
      <c r="BJ1262" s="34" t="s">
        <v>4170</v>
      </c>
      <c r="BR1262" s="34" t="s">
        <v>1044</v>
      </c>
      <c r="BS1262" s="34" t="s">
        <v>1044</v>
      </c>
      <c r="CR1262" s="34" t="s">
        <v>3657</v>
      </c>
      <c r="CU1262" s="34" t="s">
        <v>8957</v>
      </c>
      <c r="CV1262" s="34" t="s">
        <v>7523</v>
      </c>
      <c r="CW1262" s="34" t="s">
        <v>4226</v>
      </c>
      <c r="CX1262" s="34" t="s">
        <v>4619</v>
      </c>
      <c r="CY1262" s="34" t="s">
        <v>5454</v>
      </c>
      <c r="DC1262" s="34" t="s">
        <v>5096</v>
      </c>
      <c r="DE1262" s="34" t="s">
        <v>4649</v>
      </c>
      <c r="DF1262" s="34" t="s">
        <v>5992</v>
      </c>
    </row>
    <row r="1263" spans="1:110">
      <c r="A1263" s="34" t="s">
        <v>7524</v>
      </c>
      <c r="B1263" s="34" t="s">
        <v>4881</v>
      </c>
      <c r="C1263" s="34">
        <v>38</v>
      </c>
      <c r="D1263" s="34" t="s">
        <v>440</v>
      </c>
      <c r="E1263" s="34" t="s">
        <v>4881</v>
      </c>
      <c r="F1263" s="34" t="s">
        <v>4170</v>
      </c>
      <c r="G1263" s="34" t="s">
        <v>4881</v>
      </c>
      <c r="H1263" s="34" t="s">
        <v>4170</v>
      </c>
      <c r="I1263" s="34" t="s">
        <v>4170</v>
      </c>
      <c r="J1263" s="34" t="s">
        <v>4170</v>
      </c>
      <c r="K1263" s="34" t="s">
        <v>4170</v>
      </c>
      <c r="L1263" s="34" t="s">
        <v>4881</v>
      </c>
      <c r="M1263" s="34" t="s">
        <v>1041</v>
      </c>
      <c r="N1263" s="34" t="s">
        <v>3155</v>
      </c>
      <c r="O1263" s="34" t="s">
        <v>4881</v>
      </c>
      <c r="P1263" s="34" t="s">
        <v>4170</v>
      </c>
      <c r="Q1263" s="34" t="s">
        <v>4170</v>
      </c>
      <c r="R1263" s="34" t="s">
        <v>4170</v>
      </c>
      <c r="S1263" s="34" t="s">
        <v>4170</v>
      </c>
      <c r="T1263" s="34" t="s">
        <v>4170</v>
      </c>
      <c r="U1263" s="34" t="s">
        <v>4170</v>
      </c>
      <c r="V1263" s="34" t="s">
        <v>4170</v>
      </c>
      <c r="W1263" s="34" t="s">
        <v>4170</v>
      </c>
      <c r="X1263" s="34" t="s">
        <v>4170</v>
      </c>
      <c r="Y1263" s="34" t="s">
        <v>4170</v>
      </c>
      <c r="Z1263" s="34" t="s">
        <v>4170</v>
      </c>
      <c r="AB1263" s="34" t="s">
        <v>3187</v>
      </c>
      <c r="AD1263" s="34" t="s">
        <v>3235</v>
      </c>
      <c r="AG1263" s="34" t="s">
        <v>3291</v>
      </c>
      <c r="AH1263" s="34" t="s">
        <v>1041</v>
      </c>
      <c r="AI1263" s="34" t="s">
        <v>1044</v>
      </c>
      <c r="AJ1263" s="34" t="s">
        <v>1044</v>
      </c>
      <c r="AQ1263" s="34" t="s">
        <v>3390</v>
      </c>
      <c r="AS1263" s="34" t="s">
        <v>3415</v>
      </c>
      <c r="AU1263" s="34" t="s">
        <v>3444</v>
      </c>
      <c r="AV1263" s="34" t="s">
        <v>3449</v>
      </c>
      <c r="AW1263" s="34" t="s">
        <v>3452</v>
      </c>
      <c r="AX1263" s="34" t="s">
        <v>3476</v>
      </c>
      <c r="AY1263" s="34" t="s">
        <v>3487</v>
      </c>
      <c r="BB1263" s="34" t="s">
        <v>3557</v>
      </c>
      <c r="BC1263" s="34" t="s">
        <v>4170</v>
      </c>
      <c r="BD1263" s="34" t="s">
        <v>4170</v>
      </c>
      <c r="BE1263" s="34" t="s">
        <v>4170</v>
      </c>
      <c r="BF1263" s="34" t="s">
        <v>4170</v>
      </c>
      <c r="BG1263" s="34" t="s">
        <v>4170</v>
      </c>
      <c r="BH1263" s="34" t="s">
        <v>4170</v>
      </c>
      <c r="BI1263" s="34" t="s">
        <v>4881</v>
      </c>
      <c r="BJ1263" s="34" t="s">
        <v>4170</v>
      </c>
      <c r="BR1263" s="34" t="s">
        <v>1044</v>
      </c>
      <c r="BS1263" s="34" t="s">
        <v>1044</v>
      </c>
      <c r="CR1263" s="34" t="s">
        <v>3657</v>
      </c>
      <c r="CU1263" s="34" t="s">
        <v>8958</v>
      </c>
      <c r="CV1263" s="34" t="s">
        <v>7525</v>
      </c>
      <c r="CW1263" s="34" t="s">
        <v>4226</v>
      </c>
      <c r="CX1263" s="34" t="s">
        <v>4542</v>
      </c>
      <c r="CY1263" s="34" t="s">
        <v>5447</v>
      </c>
      <c r="CZ1263" s="34" t="s">
        <v>4556</v>
      </c>
      <c r="DA1263" s="34" t="s">
        <v>4556</v>
      </c>
      <c r="DC1263" s="34" t="s">
        <v>5096</v>
      </c>
      <c r="DF1263" s="34" t="s">
        <v>5992</v>
      </c>
    </row>
    <row r="1264" spans="1:110">
      <c r="A1264" s="34" t="s">
        <v>7526</v>
      </c>
      <c r="B1264" s="34" t="s">
        <v>4881</v>
      </c>
      <c r="C1264" s="34">
        <v>65</v>
      </c>
      <c r="D1264" s="34" t="s">
        <v>440</v>
      </c>
      <c r="E1264" s="34" t="s">
        <v>4881</v>
      </c>
      <c r="F1264" s="34" t="s">
        <v>4170</v>
      </c>
      <c r="G1264" s="34" t="s">
        <v>4881</v>
      </c>
      <c r="H1264" s="34" t="s">
        <v>4170</v>
      </c>
      <c r="I1264" s="34" t="s">
        <v>4170</v>
      </c>
      <c r="J1264" s="34" t="s">
        <v>4170</v>
      </c>
      <c r="K1264" s="34" t="s">
        <v>4170</v>
      </c>
      <c r="L1264" s="34" t="s">
        <v>4170</v>
      </c>
      <c r="M1264" s="34" t="s">
        <v>1041</v>
      </c>
      <c r="N1264" s="34" t="s">
        <v>3155</v>
      </c>
      <c r="O1264" s="34" t="s">
        <v>4881</v>
      </c>
      <c r="P1264" s="34" t="s">
        <v>4170</v>
      </c>
      <c r="Q1264" s="34" t="s">
        <v>4170</v>
      </c>
      <c r="R1264" s="34" t="s">
        <v>4170</v>
      </c>
      <c r="S1264" s="34" t="s">
        <v>4170</v>
      </c>
      <c r="T1264" s="34" t="s">
        <v>4170</v>
      </c>
      <c r="U1264" s="34" t="s">
        <v>4170</v>
      </c>
      <c r="V1264" s="34" t="s">
        <v>4170</v>
      </c>
      <c r="W1264" s="34" t="s">
        <v>4170</v>
      </c>
      <c r="X1264" s="34" t="s">
        <v>4170</v>
      </c>
      <c r="Y1264" s="34" t="s">
        <v>4170</v>
      </c>
      <c r="Z1264" s="34" t="s">
        <v>4170</v>
      </c>
      <c r="AB1264" s="34" t="s">
        <v>3187</v>
      </c>
      <c r="AD1264" s="34" t="s">
        <v>3238</v>
      </c>
      <c r="AG1264" s="34" t="s">
        <v>3312</v>
      </c>
      <c r="AH1264" s="34" t="s">
        <v>1044</v>
      </c>
      <c r="AI1264" s="34" t="s">
        <v>1044</v>
      </c>
      <c r="AJ1264" s="34" t="s">
        <v>1044</v>
      </c>
      <c r="AK1264" s="34" t="s">
        <v>1044</v>
      </c>
      <c r="AM1264" s="34" t="s">
        <v>1044</v>
      </c>
      <c r="AN1264" s="34" t="s">
        <v>3312</v>
      </c>
      <c r="AP1264" s="34" t="s">
        <v>1044</v>
      </c>
      <c r="AY1264" s="34" t="s">
        <v>3487</v>
      </c>
      <c r="BA1264" s="34" t="s">
        <v>1044</v>
      </c>
      <c r="BB1264" s="34" t="s">
        <v>8345</v>
      </c>
      <c r="BC1264" s="34" t="s">
        <v>4881</v>
      </c>
      <c r="BD1264" s="34" t="s">
        <v>4170</v>
      </c>
      <c r="BE1264" s="34" t="s">
        <v>4170</v>
      </c>
      <c r="BF1264" s="34" t="s">
        <v>4881</v>
      </c>
      <c r="BG1264" s="34" t="s">
        <v>4170</v>
      </c>
      <c r="BH1264" s="34" t="s">
        <v>4170</v>
      </c>
      <c r="BI1264" s="34" t="s">
        <v>4170</v>
      </c>
      <c r="BJ1264" s="34" t="s">
        <v>4170</v>
      </c>
      <c r="BK1264" s="34" t="s">
        <v>3561</v>
      </c>
      <c r="BN1264" s="34" t="s">
        <v>3564</v>
      </c>
      <c r="BQ1264" s="34" t="s">
        <v>1044</v>
      </c>
      <c r="BR1264" s="34" t="s">
        <v>1041</v>
      </c>
      <c r="BS1264" s="34" t="s">
        <v>1041</v>
      </c>
      <c r="BT1264" s="34" t="s">
        <v>1041</v>
      </c>
      <c r="BW1264" s="34" t="s">
        <v>1041</v>
      </c>
      <c r="CQ1264" s="34" t="s">
        <v>3642</v>
      </c>
      <c r="CR1264" s="34" t="s">
        <v>3657</v>
      </c>
      <c r="CU1264" s="34" t="s">
        <v>8959</v>
      </c>
      <c r="CV1264" s="34" t="s">
        <v>7527</v>
      </c>
      <c r="CW1264" s="34" t="s">
        <v>4226</v>
      </c>
      <c r="CX1264" s="34" t="s">
        <v>4546</v>
      </c>
      <c r="CY1264" s="34" t="s">
        <v>5449</v>
      </c>
      <c r="CZ1264" s="34" t="s">
        <v>4560</v>
      </c>
      <c r="DA1264" s="34" t="s">
        <v>4560</v>
      </c>
      <c r="DB1264" s="34" t="s">
        <v>1046</v>
      </c>
      <c r="DC1264" s="34" t="s">
        <v>5094</v>
      </c>
      <c r="DF1264" s="34" t="s">
        <v>5993</v>
      </c>
    </row>
    <row r="1265" spans="1:110">
      <c r="A1265" s="34" t="s">
        <v>7526</v>
      </c>
      <c r="B1265" s="34" t="s">
        <v>4609</v>
      </c>
      <c r="C1265" s="34">
        <v>68</v>
      </c>
      <c r="D1265" s="34" t="s">
        <v>442</v>
      </c>
      <c r="E1265" s="34" t="s">
        <v>4170</v>
      </c>
      <c r="F1265" s="34" t="s">
        <v>4881</v>
      </c>
      <c r="G1265" s="34" t="s">
        <v>4170</v>
      </c>
      <c r="H1265" s="34" t="s">
        <v>4881</v>
      </c>
      <c r="I1265" s="34" t="s">
        <v>4170</v>
      </c>
      <c r="J1265" s="34" t="s">
        <v>4170</v>
      </c>
      <c r="K1265" s="34" t="s">
        <v>4170</v>
      </c>
      <c r="L1265" s="34" t="s">
        <v>4170</v>
      </c>
      <c r="M1265" s="34" t="s">
        <v>1041</v>
      </c>
      <c r="N1265" s="34" t="s">
        <v>3155</v>
      </c>
      <c r="O1265" s="34" t="s">
        <v>4881</v>
      </c>
      <c r="P1265" s="34" t="s">
        <v>4170</v>
      </c>
      <c r="Q1265" s="34" t="s">
        <v>4170</v>
      </c>
      <c r="R1265" s="34" t="s">
        <v>4170</v>
      </c>
      <c r="S1265" s="34" t="s">
        <v>4170</v>
      </c>
      <c r="T1265" s="34" t="s">
        <v>4170</v>
      </c>
      <c r="U1265" s="34" t="s">
        <v>4170</v>
      </c>
      <c r="V1265" s="34" t="s">
        <v>4170</v>
      </c>
      <c r="W1265" s="34" t="s">
        <v>4170</v>
      </c>
      <c r="X1265" s="34" t="s">
        <v>4170</v>
      </c>
      <c r="Y1265" s="34" t="s">
        <v>4170</v>
      </c>
      <c r="Z1265" s="34" t="s">
        <v>4170</v>
      </c>
      <c r="AB1265" s="34" t="s">
        <v>3187</v>
      </c>
      <c r="AD1265" s="34" t="s">
        <v>3235</v>
      </c>
      <c r="AG1265" s="34" t="s">
        <v>3312</v>
      </c>
      <c r="AH1265" s="34" t="s">
        <v>1044</v>
      </c>
      <c r="AI1265" s="34" t="s">
        <v>1044</v>
      </c>
      <c r="AJ1265" s="34" t="s">
        <v>1044</v>
      </c>
      <c r="AK1265" s="34" t="s">
        <v>1044</v>
      </c>
      <c r="AM1265" s="34" t="s">
        <v>1044</v>
      </c>
      <c r="AN1265" s="34" t="s">
        <v>3312</v>
      </c>
      <c r="AP1265" s="34" t="s">
        <v>1044</v>
      </c>
      <c r="AY1265" s="34" t="s">
        <v>3487</v>
      </c>
      <c r="BA1265" s="34" t="s">
        <v>1044</v>
      </c>
      <c r="BB1265" s="34" t="s">
        <v>8960</v>
      </c>
      <c r="BC1265" s="34" t="s">
        <v>4881</v>
      </c>
      <c r="BD1265" s="34" t="s">
        <v>4881</v>
      </c>
      <c r="BE1265" s="34" t="s">
        <v>4170</v>
      </c>
      <c r="BF1265" s="34" t="s">
        <v>4881</v>
      </c>
      <c r="BG1265" s="34" t="s">
        <v>4170</v>
      </c>
      <c r="BH1265" s="34" t="s">
        <v>4170</v>
      </c>
      <c r="BI1265" s="34" t="s">
        <v>4170</v>
      </c>
      <c r="BJ1265" s="34" t="s">
        <v>4170</v>
      </c>
      <c r="BK1265" s="34" t="s">
        <v>3561</v>
      </c>
      <c r="BL1265" s="34" t="s">
        <v>3561</v>
      </c>
      <c r="BN1265" s="34" t="s">
        <v>3564</v>
      </c>
      <c r="BQ1265" s="34" t="s">
        <v>1044</v>
      </c>
      <c r="BR1265" s="34" t="s">
        <v>1041</v>
      </c>
      <c r="BS1265" s="34" t="s">
        <v>1044</v>
      </c>
      <c r="CR1265" s="34" t="s">
        <v>3657</v>
      </c>
      <c r="CU1265" s="34" t="s">
        <v>8961</v>
      </c>
      <c r="CV1265" s="34" t="s">
        <v>7527</v>
      </c>
      <c r="CW1265" s="34" t="s">
        <v>4226</v>
      </c>
      <c r="CX1265" s="34" t="s">
        <v>4546</v>
      </c>
      <c r="CY1265" s="34" t="s">
        <v>5455</v>
      </c>
      <c r="DA1265" s="34" t="s">
        <v>4560</v>
      </c>
      <c r="DB1265" s="34" t="s">
        <v>1046</v>
      </c>
      <c r="DC1265" s="34" t="s">
        <v>5094</v>
      </c>
      <c r="DF1265" s="34" t="s">
        <v>5993</v>
      </c>
    </row>
    <row r="1266" spans="1:110">
      <c r="A1266" s="34" t="s">
        <v>7528</v>
      </c>
      <c r="B1266" s="34" t="s">
        <v>4881</v>
      </c>
      <c r="C1266" s="34">
        <v>50</v>
      </c>
      <c r="D1266" s="34" t="s">
        <v>442</v>
      </c>
      <c r="E1266" s="34" t="s">
        <v>4170</v>
      </c>
      <c r="F1266" s="34" t="s">
        <v>4881</v>
      </c>
      <c r="G1266" s="34" t="s">
        <v>4170</v>
      </c>
      <c r="H1266" s="34" t="s">
        <v>4881</v>
      </c>
      <c r="I1266" s="34" t="s">
        <v>4170</v>
      </c>
      <c r="J1266" s="34" t="s">
        <v>4170</v>
      </c>
      <c r="K1266" s="34" t="s">
        <v>4170</v>
      </c>
      <c r="L1266" s="34" t="s">
        <v>4170</v>
      </c>
      <c r="M1266" s="34" t="s">
        <v>1041</v>
      </c>
      <c r="N1266" s="34" t="s">
        <v>3155</v>
      </c>
      <c r="O1266" s="34" t="s">
        <v>4881</v>
      </c>
      <c r="P1266" s="34" t="s">
        <v>4170</v>
      </c>
      <c r="Q1266" s="34" t="s">
        <v>4170</v>
      </c>
      <c r="R1266" s="34" t="s">
        <v>4170</v>
      </c>
      <c r="S1266" s="34" t="s">
        <v>4170</v>
      </c>
      <c r="T1266" s="34" t="s">
        <v>4170</v>
      </c>
      <c r="U1266" s="34" t="s">
        <v>4170</v>
      </c>
      <c r="V1266" s="34" t="s">
        <v>4170</v>
      </c>
      <c r="W1266" s="34" t="s">
        <v>4170</v>
      </c>
      <c r="X1266" s="34" t="s">
        <v>4170</v>
      </c>
      <c r="Y1266" s="34" t="s">
        <v>4170</v>
      </c>
      <c r="Z1266" s="34" t="s">
        <v>4170</v>
      </c>
      <c r="AB1266" s="34" t="s">
        <v>3187</v>
      </c>
      <c r="AD1266" s="34" t="s">
        <v>3244</v>
      </c>
      <c r="AG1266" s="34" t="s">
        <v>3297</v>
      </c>
      <c r="AH1266" s="34" t="s">
        <v>1044</v>
      </c>
      <c r="AI1266" s="34" t="s">
        <v>1044</v>
      </c>
      <c r="AJ1266" s="34" t="s">
        <v>1044</v>
      </c>
      <c r="AK1266" s="34" t="s">
        <v>1041</v>
      </c>
      <c r="AL1266" s="34" t="s">
        <v>452</v>
      </c>
      <c r="AQ1266" s="34" t="s">
        <v>3375</v>
      </c>
      <c r="AS1266" s="34" t="s">
        <v>3423</v>
      </c>
      <c r="AU1266" s="34" t="s">
        <v>3432</v>
      </c>
      <c r="AV1266" s="34" t="s">
        <v>154</v>
      </c>
      <c r="AW1266" s="34" t="s">
        <v>3467</v>
      </c>
      <c r="AX1266" s="34" t="s">
        <v>3476</v>
      </c>
      <c r="AY1266" s="34" t="s">
        <v>3487</v>
      </c>
      <c r="BB1266" s="34" t="s">
        <v>3557</v>
      </c>
      <c r="BC1266" s="34" t="s">
        <v>4170</v>
      </c>
      <c r="BD1266" s="34" t="s">
        <v>4170</v>
      </c>
      <c r="BE1266" s="34" t="s">
        <v>4170</v>
      </c>
      <c r="BF1266" s="34" t="s">
        <v>4170</v>
      </c>
      <c r="BG1266" s="34" t="s">
        <v>4170</v>
      </c>
      <c r="BH1266" s="34" t="s">
        <v>4170</v>
      </c>
      <c r="BI1266" s="34" t="s">
        <v>4881</v>
      </c>
      <c r="BJ1266" s="34" t="s">
        <v>4170</v>
      </c>
      <c r="BR1266" s="34" t="s">
        <v>1044</v>
      </c>
      <c r="BS1266" s="34" t="s">
        <v>1044</v>
      </c>
      <c r="CR1266" s="34" t="s">
        <v>3657</v>
      </c>
      <c r="CU1266" s="34" t="s">
        <v>8962</v>
      </c>
      <c r="CV1266" s="34" t="s">
        <v>7530</v>
      </c>
      <c r="CW1266" s="34" t="s">
        <v>4226</v>
      </c>
      <c r="CX1266" s="34" t="s">
        <v>4542</v>
      </c>
      <c r="CY1266" s="34" t="s">
        <v>5453</v>
      </c>
      <c r="CZ1266" s="34" t="s">
        <v>4556</v>
      </c>
      <c r="DA1266" s="34" t="s">
        <v>4556</v>
      </c>
      <c r="DC1266" s="34" t="s">
        <v>5096</v>
      </c>
      <c r="DF1266" s="34" t="s">
        <v>5992</v>
      </c>
    </row>
    <row r="1267" spans="1:110">
      <c r="A1267" s="34" t="s">
        <v>7528</v>
      </c>
      <c r="B1267" s="34" t="s">
        <v>4609</v>
      </c>
      <c r="C1267" s="34">
        <v>44</v>
      </c>
      <c r="D1267" s="34" t="s">
        <v>440</v>
      </c>
      <c r="E1267" s="34" t="s">
        <v>4881</v>
      </c>
      <c r="F1267" s="34" t="s">
        <v>4170</v>
      </c>
      <c r="G1267" s="34" t="s">
        <v>4881</v>
      </c>
      <c r="H1267" s="34" t="s">
        <v>4170</v>
      </c>
      <c r="I1267" s="34" t="s">
        <v>4170</v>
      </c>
      <c r="J1267" s="34" t="s">
        <v>4170</v>
      </c>
      <c r="K1267" s="34" t="s">
        <v>4170</v>
      </c>
      <c r="L1267" s="34" t="s">
        <v>4881</v>
      </c>
      <c r="M1267" s="34" t="s">
        <v>1041</v>
      </c>
      <c r="N1267" s="34" t="s">
        <v>3155</v>
      </c>
      <c r="O1267" s="34" t="s">
        <v>4881</v>
      </c>
      <c r="P1267" s="34" t="s">
        <v>4170</v>
      </c>
      <c r="Q1267" s="34" t="s">
        <v>4170</v>
      </c>
      <c r="R1267" s="34" t="s">
        <v>4170</v>
      </c>
      <c r="S1267" s="34" t="s">
        <v>4170</v>
      </c>
      <c r="T1267" s="34" t="s">
        <v>4170</v>
      </c>
      <c r="U1267" s="34" t="s">
        <v>4170</v>
      </c>
      <c r="V1267" s="34" t="s">
        <v>4170</v>
      </c>
      <c r="W1267" s="34" t="s">
        <v>4170</v>
      </c>
      <c r="X1267" s="34" t="s">
        <v>4170</v>
      </c>
      <c r="Y1267" s="34" t="s">
        <v>4170</v>
      </c>
      <c r="Z1267" s="34" t="s">
        <v>4170</v>
      </c>
      <c r="AB1267" s="34" t="s">
        <v>3187</v>
      </c>
      <c r="AD1267" s="34" t="s">
        <v>3238</v>
      </c>
      <c r="AG1267" s="34" t="s">
        <v>3309</v>
      </c>
      <c r="AH1267" s="34" t="s">
        <v>1044</v>
      </c>
      <c r="AI1267" s="34" t="s">
        <v>1044</v>
      </c>
      <c r="AJ1267" s="34" t="s">
        <v>1044</v>
      </c>
      <c r="AK1267" s="34" t="s">
        <v>1044</v>
      </c>
      <c r="AM1267" s="34" t="s">
        <v>1044</v>
      </c>
      <c r="AN1267" s="34" t="s">
        <v>3350</v>
      </c>
      <c r="AP1267" s="34" t="s">
        <v>1044</v>
      </c>
      <c r="AY1267" s="34" t="s">
        <v>3487</v>
      </c>
      <c r="BA1267" s="34" t="s">
        <v>1044</v>
      </c>
      <c r="BB1267" s="34" t="s">
        <v>3557</v>
      </c>
      <c r="BC1267" s="34" t="s">
        <v>4170</v>
      </c>
      <c r="BD1267" s="34" t="s">
        <v>4170</v>
      </c>
      <c r="BE1267" s="34" t="s">
        <v>4170</v>
      </c>
      <c r="BF1267" s="34" t="s">
        <v>4170</v>
      </c>
      <c r="BG1267" s="34" t="s">
        <v>4170</v>
      </c>
      <c r="BH1267" s="34" t="s">
        <v>4170</v>
      </c>
      <c r="BI1267" s="34" t="s">
        <v>4881</v>
      </c>
      <c r="BJ1267" s="34" t="s">
        <v>4170</v>
      </c>
      <c r="BR1267" s="34" t="s">
        <v>1044</v>
      </c>
      <c r="BS1267" s="34" t="s">
        <v>1044</v>
      </c>
      <c r="CR1267" s="34" t="s">
        <v>3657</v>
      </c>
      <c r="CU1267" s="34" t="s">
        <v>8963</v>
      </c>
      <c r="CV1267" s="34" t="s">
        <v>7530</v>
      </c>
      <c r="CW1267" s="34" t="s">
        <v>4226</v>
      </c>
      <c r="CX1267" s="34" t="s">
        <v>4542</v>
      </c>
      <c r="CY1267" s="34" t="s">
        <v>5447</v>
      </c>
      <c r="DA1267" s="34" t="s">
        <v>4560</v>
      </c>
      <c r="DC1267" s="34" t="s">
        <v>5096</v>
      </c>
      <c r="DF1267" s="34" t="s">
        <v>5992</v>
      </c>
    </row>
    <row r="1268" spans="1:110">
      <c r="A1268" s="34" t="s">
        <v>7531</v>
      </c>
      <c r="B1268" s="34" t="s">
        <v>4881</v>
      </c>
      <c r="C1268" s="34">
        <v>64</v>
      </c>
      <c r="D1268" s="34" t="s">
        <v>442</v>
      </c>
      <c r="E1268" s="34" t="s">
        <v>4170</v>
      </c>
      <c r="F1268" s="34" t="s">
        <v>4881</v>
      </c>
      <c r="G1268" s="34" t="s">
        <v>4170</v>
      </c>
      <c r="H1268" s="34" t="s">
        <v>4881</v>
      </c>
      <c r="I1268" s="34" t="s">
        <v>4170</v>
      </c>
      <c r="J1268" s="34" t="s">
        <v>4170</v>
      </c>
      <c r="K1268" s="34" t="s">
        <v>4170</v>
      </c>
      <c r="L1268" s="34" t="s">
        <v>4170</v>
      </c>
      <c r="M1268" s="34" t="s">
        <v>1041</v>
      </c>
      <c r="N1268" s="34" t="s">
        <v>7857</v>
      </c>
      <c r="O1268" s="34" t="s">
        <v>4881</v>
      </c>
      <c r="P1268" s="34" t="s">
        <v>4170</v>
      </c>
      <c r="Q1268" s="34" t="s">
        <v>4170</v>
      </c>
      <c r="R1268" s="34" t="s">
        <v>4170</v>
      </c>
      <c r="S1268" s="34" t="s">
        <v>4170</v>
      </c>
      <c r="T1268" s="34" t="s">
        <v>4881</v>
      </c>
      <c r="U1268" s="34" t="s">
        <v>4170</v>
      </c>
      <c r="V1268" s="34" t="s">
        <v>4170</v>
      </c>
      <c r="W1268" s="34" t="s">
        <v>4170</v>
      </c>
      <c r="X1268" s="34" t="s">
        <v>4170</v>
      </c>
      <c r="Y1268" s="34" t="s">
        <v>4170</v>
      </c>
      <c r="Z1268" s="34" t="s">
        <v>4170</v>
      </c>
      <c r="AB1268" s="34" t="s">
        <v>3217</v>
      </c>
      <c r="AD1268" s="34" t="s">
        <v>3238</v>
      </c>
      <c r="AG1268" s="34" t="s">
        <v>3312</v>
      </c>
      <c r="AH1268" s="34" t="s">
        <v>1044</v>
      </c>
      <c r="AI1268" s="34" t="s">
        <v>1044</v>
      </c>
      <c r="AJ1268" s="34" t="s">
        <v>1044</v>
      </c>
      <c r="AK1268" s="34" t="s">
        <v>1044</v>
      </c>
      <c r="AM1268" s="34" t="s">
        <v>1044</v>
      </c>
      <c r="AN1268" s="34" t="s">
        <v>3312</v>
      </c>
      <c r="AP1268" s="34" t="s">
        <v>1044</v>
      </c>
      <c r="AY1268" s="34" t="s">
        <v>3487</v>
      </c>
      <c r="BA1268" s="34" t="s">
        <v>1044</v>
      </c>
      <c r="BB1268" s="34" t="s">
        <v>8009</v>
      </c>
      <c r="BC1268" s="34" t="s">
        <v>4881</v>
      </c>
      <c r="BD1268" s="34" t="s">
        <v>4881</v>
      </c>
      <c r="BE1268" s="34" t="s">
        <v>4881</v>
      </c>
      <c r="BF1268" s="34" t="s">
        <v>4170</v>
      </c>
      <c r="BG1268" s="34" t="s">
        <v>4170</v>
      </c>
      <c r="BH1268" s="34" t="s">
        <v>4170</v>
      </c>
      <c r="BI1268" s="34" t="s">
        <v>4170</v>
      </c>
      <c r="BJ1268" s="34" t="s">
        <v>4170</v>
      </c>
      <c r="BK1268" s="34" t="s">
        <v>3561</v>
      </c>
      <c r="BL1268" s="34" t="s">
        <v>3561</v>
      </c>
      <c r="BM1268" s="34" t="s">
        <v>3561</v>
      </c>
      <c r="BQ1268" s="34" t="s">
        <v>1044</v>
      </c>
      <c r="BR1268" s="34" t="s">
        <v>1041</v>
      </c>
      <c r="BS1268" s="34" t="s">
        <v>1044</v>
      </c>
      <c r="CR1268" s="34" t="s">
        <v>3663</v>
      </c>
      <c r="CU1268" s="34" t="s">
        <v>8964</v>
      </c>
      <c r="CV1268" s="34" t="s">
        <v>7532</v>
      </c>
      <c r="CW1268" s="34" t="s">
        <v>4226</v>
      </c>
      <c r="CX1268" s="34" t="s">
        <v>4546</v>
      </c>
      <c r="CY1268" s="34" t="s">
        <v>5455</v>
      </c>
      <c r="CZ1268" s="34" t="s">
        <v>4560</v>
      </c>
      <c r="DA1268" s="34" t="s">
        <v>4560</v>
      </c>
      <c r="DB1268" s="34" t="s">
        <v>1046</v>
      </c>
      <c r="DC1268" s="34" t="s">
        <v>5096</v>
      </c>
      <c r="DF1268" s="34" t="s">
        <v>5993</v>
      </c>
    </row>
    <row r="1269" spans="1:110">
      <c r="A1269" s="34" t="s">
        <v>7531</v>
      </c>
      <c r="B1269" s="34" t="s">
        <v>4609</v>
      </c>
      <c r="C1269" s="34">
        <v>64</v>
      </c>
      <c r="D1269" s="34" t="s">
        <v>440</v>
      </c>
      <c r="E1269" s="34" t="s">
        <v>4881</v>
      </c>
      <c r="F1269" s="34" t="s">
        <v>4170</v>
      </c>
      <c r="G1269" s="34" t="s">
        <v>4881</v>
      </c>
      <c r="H1269" s="34" t="s">
        <v>4170</v>
      </c>
      <c r="I1269" s="34" t="s">
        <v>4170</v>
      </c>
      <c r="J1269" s="34" t="s">
        <v>4170</v>
      </c>
      <c r="K1269" s="34" t="s">
        <v>4170</v>
      </c>
      <c r="L1269" s="34" t="s">
        <v>4170</v>
      </c>
      <c r="M1269" s="34" t="s">
        <v>1041</v>
      </c>
      <c r="N1269" s="34" t="s">
        <v>3155</v>
      </c>
      <c r="O1269" s="34" t="s">
        <v>4881</v>
      </c>
      <c r="P1269" s="34" t="s">
        <v>4170</v>
      </c>
      <c r="Q1269" s="34" t="s">
        <v>4170</v>
      </c>
      <c r="R1269" s="34" t="s">
        <v>4170</v>
      </c>
      <c r="S1269" s="34" t="s">
        <v>4170</v>
      </c>
      <c r="T1269" s="34" t="s">
        <v>4170</v>
      </c>
      <c r="U1269" s="34" t="s">
        <v>4170</v>
      </c>
      <c r="V1269" s="34" t="s">
        <v>4170</v>
      </c>
      <c r="W1269" s="34" t="s">
        <v>4170</v>
      </c>
      <c r="X1269" s="34" t="s">
        <v>4170</v>
      </c>
      <c r="Y1269" s="34" t="s">
        <v>4170</v>
      </c>
      <c r="Z1269" s="34" t="s">
        <v>4170</v>
      </c>
      <c r="AB1269" s="34" t="s">
        <v>3187</v>
      </c>
      <c r="AD1269" s="34" t="s">
        <v>3238</v>
      </c>
      <c r="AG1269" s="34" t="s">
        <v>3312</v>
      </c>
      <c r="AH1269" s="34" t="s">
        <v>1044</v>
      </c>
      <c r="AI1269" s="34" t="s">
        <v>1044</v>
      </c>
      <c r="AJ1269" s="34" t="s">
        <v>1044</v>
      </c>
      <c r="AK1269" s="34" t="s">
        <v>1044</v>
      </c>
      <c r="AM1269" s="34" t="s">
        <v>1044</v>
      </c>
      <c r="AN1269" s="34" t="s">
        <v>3312</v>
      </c>
      <c r="AP1269" s="34" t="s">
        <v>1044</v>
      </c>
      <c r="AY1269" s="34" t="s">
        <v>3487</v>
      </c>
      <c r="BA1269" s="34" t="s">
        <v>1044</v>
      </c>
      <c r="BB1269" s="34" t="s">
        <v>7776</v>
      </c>
      <c r="BC1269" s="34" t="s">
        <v>4881</v>
      </c>
      <c r="BD1269" s="34" t="s">
        <v>4881</v>
      </c>
      <c r="BE1269" s="34" t="s">
        <v>4170</v>
      </c>
      <c r="BF1269" s="34" t="s">
        <v>4170</v>
      </c>
      <c r="BG1269" s="34" t="s">
        <v>4170</v>
      </c>
      <c r="BH1269" s="34" t="s">
        <v>4170</v>
      </c>
      <c r="BI1269" s="34" t="s">
        <v>4170</v>
      </c>
      <c r="BJ1269" s="34" t="s">
        <v>4170</v>
      </c>
      <c r="BK1269" s="34" t="s">
        <v>3561</v>
      </c>
      <c r="BL1269" s="34" t="s">
        <v>3561</v>
      </c>
      <c r="BQ1269" s="34" t="s">
        <v>3577</v>
      </c>
      <c r="BR1269" s="34" t="s">
        <v>1041</v>
      </c>
      <c r="BS1269" s="34" t="s">
        <v>1044</v>
      </c>
      <c r="CR1269" s="34" t="s">
        <v>3657</v>
      </c>
      <c r="CU1269" s="34" t="s">
        <v>8965</v>
      </c>
      <c r="CV1269" s="34" t="s">
        <v>7532</v>
      </c>
      <c r="CW1269" s="34" t="s">
        <v>4226</v>
      </c>
      <c r="CX1269" s="34" t="s">
        <v>4546</v>
      </c>
      <c r="CY1269" s="34" t="s">
        <v>5449</v>
      </c>
      <c r="DA1269" s="34" t="s">
        <v>4560</v>
      </c>
      <c r="DB1269" s="34" t="s">
        <v>1043</v>
      </c>
      <c r="DC1269" s="34" t="s">
        <v>5096</v>
      </c>
      <c r="DF1269" s="34" t="s">
        <v>5993</v>
      </c>
    </row>
    <row r="1270" spans="1:110">
      <c r="A1270" s="34" t="s">
        <v>7533</v>
      </c>
      <c r="B1270" s="34" t="s">
        <v>4881</v>
      </c>
      <c r="C1270" s="34">
        <v>73</v>
      </c>
      <c r="D1270" s="34" t="s">
        <v>442</v>
      </c>
      <c r="E1270" s="34" t="s">
        <v>4170</v>
      </c>
      <c r="F1270" s="34" t="s">
        <v>4881</v>
      </c>
      <c r="G1270" s="34" t="s">
        <v>4170</v>
      </c>
      <c r="H1270" s="34" t="s">
        <v>4881</v>
      </c>
      <c r="I1270" s="34" t="s">
        <v>4170</v>
      </c>
      <c r="J1270" s="34" t="s">
        <v>4170</v>
      </c>
      <c r="K1270" s="34" t="s">
        <v>4170</v>
      </c>
      <c r="L1270" s="34" t="s">
        <v>4170</v>
      </c>
      <c r="M1270" s="34" t="s">
        <v>1041</v>
      </c>
      <c r="N1270" s="34" t="s">
        <v>3155</v>
      </c>
      <c r="O1270" s="34" t="s">
        <v>4881</v>
      </c>
      <c r="P1270" s="34" t="s">
        <v>4170</v>
      </c>
      <c r="Q1270" s="34" t="s">
        <v>4170</v>
      </c>
      <c r="R1270" s="34" t="s">
        <v>4170</v>
      </c>
      <c r="S1270" s="34" t="s">
        <v>4170</v>
      </c>
      <c r="T1270" s="34" t="s">
        <v>4170</v>
      </c>
      <c r="U1270" s="34" t="s">
        <v>4170</v>
      </c>
      <c r="V1270" s="34" t="s">
        <v>4170</v>
      </c>
      <c r="W1270" s="34" t="s">
        <v>4170</v>
      </c>
      <c r="X1270" s="34" t="s">
        <v>4170</v>
      </c>
      <c r="Y1270" s="34" t="s">
        <v>4170</v>
      </c>
      <c r="Z1270" s="34" t="s">
        <v>4170</v>
      </c>
      <c r="AB1270" s="34" t="s">
        <v>3187</v>
      </c>
      <c r="AD1270" s="34" t="s">
        <v>3232</v>
      </c>
      <c r="AG1270" s="34" t="s">
        <v>3312</v>
      </c>
      <c r="AH1270" s="34" t="s">
        <v>1044</v>
      </c>
      <c r="AI1270" s="34" t="s">
        <v>1044</v>
      </c>
      <c r="AJ1270" s="34" t="s">
        <v>1044</v>
      </c>
      <c r="AK1270" s="34" t="s">
        <v>1044</v>
      </c>
      <c r="AM1270" s="34" t="s">
        <v>1044</v>
      </c>
      <c r="AN1270" s="34" t="s">
        <v>3312</v>
      </c>
      <c r="AP1270" s="34" t="s">
        <v>1044</v>
      </c>
      <c r="AY1270" s="34" t="s">
        <v>3487</v>
      </c>
      <c r="BA1270" s="34" t="s">
        <v>1044</v>
      </c>
      <c r="BB1270" s="34" t="s">
        <v>3539</v>
      </c>
      <c r="BC1270" s="34" t="s">
        <v>4881</v>
      </c>
      <c r="BD1270" s="34" t="s">
        <v>4170</v>
      </c>
      <c r="BE1270" s="34" t="s">
        <v>4170</v>
      </c>
      <c r="BF1270" s="34" t="s">
        <v>4170</v>
      </c>
      <c r="BG1270" s="34" t="s">
        <v>4170</v>
      </c>
      <c r="BH1270" s="34" t="s">
        <v>4170</v>
      </c>
      <c r="BI1270" s="34" t="s">
        <v>4170</v>
      </c>
      <c r="BJ1270" s="34" t="s">
        <v>4170</v>
      </c>
      <c r="BK1270" s="34" t="s">
        <v>3561</v>
      </c>
      <c r="BQ1270" s="34" t="s">
        <v>1044</v>
      </c>
      <c r="BR1270" s="34" t="s">
        <v>1041</v>
      </c>
      <c r="BS1270" s="34" t="s">
        <v>1044</v>
      </c>
      <c r="CR1270" s="34" t="s">
        <v>3657</v>
      </c>
      <c r="CU1270" s="34" t="s">
        <v>8966</v>
      </c>
      <c r="CV1270" s="34" t="s">
        <v>7534</v>
      </c>
      <c r="CW1270" s="34" t="s">
        <v>4226</v>
      </c>
      <c r="CX1270" s="34" t="s">
        <v>4546</v>
      </c>
      <c r="CY1270" s="34" t="s">
        <v>5455</v>
      </c>
      <c r="CZ1270" s="34" t="s">
        <v>4560</v>
      </c>
      <c r="DA1270" s="34" t="s">
        <v>4560</v>
      </c>
      <c r="DB1270" s="34" t="s">
        <v>1046</v>
      </c>
      <c r="DC1270" s="34" t="s">
        <v>5096</v>
      </c>
      <c r="DF1270" s="34" t="s">
        <v>5992</v>
      </c>
    </row>
    <row r="1271" spans="1:110">
      <c r="A1271" s="34" t="s">
        <v>7535</v>
      </c>
      <c r="B1271" s="34" t="s">
        <v>4881</v>
      </c>
      <c r="C1271" s="34">
        <v>72</v>
      </c>
      <c r="D1271" s="34" t="s">
        <v>440</v>
      </c>
      <c r="E1271" s="34" t="s">
        <v>4881</v>
      </c>
      <c r="F1271" s="34" t="s">
        <v>4170</v>
      </c>
      <c r="G1271" s="34" t="s">
        <v>4881</v>
      </c>
      <c r="H1271" s="34" t="s">
        <v>4170</v>
      </c>
      <c r="I1271" s="34" t="s">
        <v>4170</v>
      </c>
      <c r="J1271" s="34" t="s">
        <v>4170</v>
      </c>
      <c r="K1271" s="34" t="s">
        <v>4170</v>
      </c>
      <c r="L1271" s="34" t="s">
        <v>4170</v>
      </c>
      <c r="M1271" s="34" t="s">
        <v>1041</v>
      </c>
      <c r="N1271" s="34" t="s">
        <v>3155</v>
      </c>
      <c r="O1271" s="34" t="s">
        <v>4881</v>
      </c>
      <c r="P1271" s="34" t="s">
        <v>4170</v>
      </c>
      <c r="Q1271" s="34" t="s">
        <v>4170</v>
      </c>
      <c r="R1271" s="34" t="s">
        <v>4170</v>
      </c>
      <c r="S1271" s="34" t="s">
        <v>4170</v>
      </c>
      <c r="T1271" s="34" t="s">
        <v>4170</v>
      </c>
      <c r="U1271" s="34" t="s">
        <v>4170</v>
      </c>
      <c r="V1271" s="34" t="s">
        <v>4170</v>
      </c>
      <c r="W1271" s="34" t="s">
        <v>4170</v>
      </c>
      <c r="X1271" s="34" t="s">
        <v>4170</v>
      </c>
      <c r="Y1271" s="34" t="s">
        <v>4170</v>
      </c>
      <c r="Z1271" s="34" t="s">
        <v>4170</v>
      </c>
      <c r="AB1271" s="34" t="s">
        <v>3187</v>
      </c>
      <c r="AD1271" s="34" t="s">
        <v>3244</v>
      </c>
      <c r="AG1271" s="34" t="s">
        <v>3312</v>
      </c>
      <c r="AH1271" s="34" t="s">
        <v>1044</v>
      </c>
      <c r="AI1271" s="34" t="s">
        <v>1044</v>
      </c>
      <c r="AJ1271" s="34" t="s">
        <v>1044</v>
      </c>
      <c r="AK1271" s="34" t="s">
        <v>1044</v>
      </c>
      <c r="AM1271" s="34" t="s">
        <v>1044</v>
      </c>
      <c r="AN1271" s="34" t="s">
        <v>3312</v>
      </c>
      <c r="AP1271" s="34" t="s">
        <v>1044</v>
      </c>
      <c r="AY1271" s="34" t="s">
        <v>3487</v>
      </c>
      <c r="BA1271" s="34" t="s">
        <v>1044</v>
      </c>
      <c r="BB1271" s="34" t="s">
        <v>3557</v>
      </c>
      <c r="BC1271" s="34" t="s">
        <v>4170</v>
      </c>
      <c r="BD1271" s="34" t="s">
        <v>4170</v>
      </c>
      <c r="BE1271" s="34" t="s">
        <v>4170</v>
      </c>
      <c r="BF1271" s="34" t="s">
        <v>4170</v>
      </c>
      <c r="BG1271" s="34" t="s">
        <v>4170</v>
      </c>
      <c r="BH1271" s="34" t="s">
        <v>4170</v>
      </c>
      <c r="BI1271" s="34" t="s">
        <v>4881</v>
      </c>
      <c r="BJ1271" s="34" t="s">
        <v>4170</v>
      </c>
      <c r="BR1271" s="34" t="s">
        <v>1041</v>
      </c>
      <c r="BS1271" s="34" t="s">
        <v>1041</v>
      </c>
      <c r="BT1271" s="34" t="s">
        <v>1041</v>
      </c>
      <c r="BW1271" s="34" t="s">
        <v>1041</v>
      </c>
      <c r="CQ1271" s="34" t="s">
        <v>3645</v>
      </c>
      <c r="CR1271" s="34" t="s">
        <v>3654</v>
      </c>
      <c r="CU1271" s="34" t="s">
        <v>8967</v>
      </c>
      <c r="CV1271" s="34" t="s">
        <v>7536</v>
      </c>
      <c r="CW1271" s="34" t="s">
        <v>4226</v>
      </c>
      <c r="CX1271" s="34" t="s">
        <v>4546</v>
      </c>
      <c r="CY1271" s="34" t="s">
        <v>5449</v>
      </c>
      <c r="CZ1271" s="34" t="s">
        <v>4560</v>
      </c>
      <c r="DA1271" s="34" t="s">
        <v>4560</v>
      </c>
      <c r="DC1271" s="34" t="s">
        <v>5096</v>
      </c>
      <c r="DF1271" s="34" t="s">
        <v>5992</v>
      </c>
    </row>
    <row r="1272" spans="1:110">
      <c r="A1272" s="34" t="s">
        <v>7535</v>
      </c>
      <c r="B1272" s="34" t="s">
        <v>4609</v>
      </c>
      <c r="C1272" s="34">
        <v>73</v>
      </c>
      <c r="D1272" s="34" t="s">
        <v>442</v>
      </c>
      <c r="E1272" s="34" t="s">
        <v>4170</v>
      </c>
      <c r="F1272" s="34" t="s">
        <v>4881</v>
      </c>
      <c r="G1272" s="34" t="s">
        <v>4170</v>
      </c>
      <c r="H1272" s="34" t="s">
        <v>4881</v>
      </c>
      <c r="I1272" s="34" t="s">
        <v>4170</v>
      </c>
      <c r="J1272" s="34" t="s">
        <v>4170</v>
      </c>
      <c r="K1272" s="34" t="s">
        <v>4170</v>
      </c>
      <c r="L1272" s="34" t="s">
        <v>4170</v>
      </c>
      <c r="M1272" s="34" t="s">
        <v>1041</v>
      </c>
      <c r="N1272" s="34" t="s">
        <v>3155</v>
      </c>
      <c r="O1272" s="34" t="s">
        <v>4881</v>
      </c>
      <c r="P1272" s="34" t="s">
        <v>4170</v>
      </c>
      <c r="Q1272" s="34" t="s">
        <v>4170</v>
      </c>
      <c r="R1272" s="34" t="s">
        <v>4170</v>
      </c>
      <c r="S1272" s="34" t="s">
        <v>4170</v>
      </c>
      <c r="T1272" s="34" t="s">
        <v>4170</v>
      </c>
      <c r="U1272" s="34" t="s">
        <v>4170</v>
      </c>
      <c r="V1272" s="34" t="s">
        <v>4170</v>
      </c>
      <c r="W1272" s="34" t="s">
        <v>4170</v>
      </c>
      <c r="X1272" s="34" t="s">
        <v>4170</v>
      </c>
      <c r="Y1272" s="34" t="s">
        <v>4170</v>
      </c>
      <c r="Z1272" s="34" t="s">
        <v>4170</v>
      </c>
      <c r="AB1272" s="34" t="s">
        <v>3187</v>
      </c>
      <c r="AD1272" s="34" t="s">
        <v>3244</v>
      </c>
      <c r="AG1272" s="34" t="s">
        <v>3312</v>
      </c>
      <c r="AH1272" s="34" t="s">
        <v>1044</v>
      </c>
      <c r="AI1272" s="34" t="s">
        <v>1044</v>
      </c>
      <c r="AJ1272" s="34" t="s">
        <v>1044</v>
      </c>
      <c r="AK1272" s="34" t="s">
        <v>1044</v>
      </c>
      <c r="AM1272" s="34" t="s">
        <v>1044</v>
      </c>
      <c r="AN1272" s="34" t="s">
        <v>3312</v>
      </c>
      <c r="AP1272" s="34" t="s">
        <v>1044</v>
      </c>
      <c r="AY1272" s="34" t="s">
        <v>3487</v>
      </c>
      <c r="BA1272" s="34" t="s">
        <v>1044</v>
      </c>
      <c r="BB1272" s="34" t="s">
        <v>3557</v>
      </c>
      <c r="BC1272" s="34" t="s">
        <v>4170</v>
      </c>
      <c r="BD1272" s="34" t="s">
        <v>4170</v>
      </c>
      <c r="BE1272" s="34" t="s">
        <v>4170</v>
      </c>
      <c r="BF1272" s="34" t="s">
        <v>4170</v>
      </c>
      <c r="BG1272" s="34" t="s">
        <v>4170</v>
      </c>
      <c r="BH1272" s="34" t="s">
        <v>4170</v>
      </c>
      <c r="BI1272" s="34" t="s">
        <v>4881</v>
      </c>
      <c r="BJ1272" s="34" t="s">
        <v>4170</v>
      </c>
      <c r="BR1272" s="34" t="s">
        <v>1044</v>
      </c>
      <c r="BS1272" s="34" t="s">
        <v>1044</v>
      </c>
      <c r="CR1272" s="34" t="s">
        <v>3657</v>
      </c>
      <c r="CU1272" s="34" t="s">
        <v>8968</v>
      </c>
      <c r="CV1272" s="34" t="s">
        <v>7536</v>
      </c>
      <c r="CW1272" s="34" t="s">
        <v>4226</v>
      </c>
      <c r="CX1272" s="34" t="s">
        <v>4546</v>
      </c>
      <c r="CY1272" s="34" t="s">
        <v>5455</v>
      </c>
      <c r="DA1272" s="34" t="s">
        <v>4560</v>
      </c>
      <c r="DC1272" s="34" t="s">
        <v>5096</v>
      </c>
      <c r="DF1272" s="34" t="s">
        <v>5992</v>
      </c>
    </row>
    <row r="1273" spans="1:110">
      <c r="A1273" s="34" t="s">
        <v>7537</v>
      </c>
      <c r="B1273" s="34" t="s">
        <v>4881</v>
      </c>
      <c r="C1273" s="34">
        <v>31</v>
      </c>
      <c r="D1273" s="34" t="s">
        <v>440</v>
      </c>
      <c r="E1273" s="34" t="s">
        <v>4881</v>
      </c>
      <c r="F1273" s="34" t="s">
        <v>4170</v>
      </c>
      <c r="G1273" s="34" t="s">
        <v>4881</v>
      </c>
      <c r="H1273" s="34" t="s">
        <v>4170</v>
      </c>
      <c r="I1273" s="34" t="s">
        <v>4170</v>
      </c>
      <c r="J1273" s="34" t="s">
        <v>4170</v>
      </c>
      <c r="K1273" s="34" t="s">
        <v>4170</v>
      </c>
      <c r="L1273" s="34" t="s">
        <v>4881</v>
      </c>
      <c r="M1273" s="34" t="s">
        <v>1041</v>
      </c>
      <c r="N1273" s="34" t="s">
        <v>3155</v>
      </c>
      <c r="O1273" s="34" t="s">
        <v>4881</v>
      </c>
      <c r="P1273" s="34" t="s">
        <v>4170</v>
      </c>
      <c r="Q1273" s="34" t="s">
        <v>4170</v>
      </c>
      <c r="R1273" s="34" t="s">
        <v>4170</v>
      </c>
      <c r="S1273" s="34" t="s">
        <v>4170</v>
      </c>
      <c r="T1273" s="34" t="s">
        <v>4170</v>
      </c>
      <c r="U1273" s="34" t="s">
        <v>4170</v>
      </c>
      <c r="V1273" s="34" t="s">
        <v>4170</v>
      </c>
      <c r="W1273" s="34" t="s">
        <v>4170</v>
      </c>
      <c r="X1273" s="34" t="s">
        <v>4170</v>
      </c>
      <c r="Y1273" s="34" t="s">
        <v>4170</v>
      </c>
      <c r="Z1273" s="34" t="s">
        <v>4170</v>
      </c>
      <c r="AB1273" s="34" t="s">
        <v>3187</v>
      </c>
      <c r="AD1273" s="34" t="s">
        <v>3244</v>
      </c>
      <c r="AG1273" s="34" t="s">
        <v>3309</v>
      </c>
      <c r="AH1273" s="34" t="s">
        <v>1044</v>
      </c>
      <c r="AI1273" s="34" t="s">
        <v>1044</v>
      </c>
      <c r="AJ1273" s="34" t="s">
        <v>1044</v>
      </c>
      <c r="AK1273" s="34" t="s">
        <v>1044</v>
      </c>
      <c r="AM1273" s="34" t="s">
        <v>1044</v>
      </c>
      <c r="AN1273" s="34" t="s">
        <v>3347</v>
      </c>
      <c r="AP1273" s="34" t="s">
        <v>1041</v>
      </c>
      <c r="AY1273" s="34" t="s">
        <v>3487</v>
      </c>
      <c r="BA1273" s="34" t="s">
        <v>1044</v>
      </c>
      <c r="BB1273" s="34" t="s">
        <v>3557</v>
      </c>
      <c r="BC1273" s="34" t="s">
        <v>4170</v>
      </c>
      <c r="BD1273" s="34" t="s">
        <v>4170</v>
      </c>
      <c r="BE1273" s="34" t="s">
        <v>4170</v>
      </c>
      <c r="BF1273" s="34" t="s">
        <v>4170</v>
      </c>
      <c r="BG1273" s="34" t="s">
        <v>4170</v>
      </c>
      <c r="BH1273" s="34" t="s">
        <v>4170</v>
      </c>
      <c r="BI1273" s="34" t="s">
        <v>4881</v>
      </c>
      <c r="BJ1273" s="34" t="s">
        <v>4170</v>
      </c>
      <c r="BR1273" s="34" t="s">
        <v>1044</v>
      </c>
      <c r="BS1273" s="34" t="s">
        <v>1044</v>
      </c>
      <c r="CR1273" s="34" t="s">
        <v>3657</v>
      </c>
      <c r="CU1273" s="34" t="s">
        <v>8969</v>
      </c>
      <c r="CV1273" s="34" t="s">
        <v>7538</v>
      </c>
      <c r="CW1273" s="34" t="s">
        <v>4226</v>
      </c>
      <c r="CX1273" s="34" t="s">
        <v>4539</v>
      </c>
      <c r="CY1273" s="34" t="s">
        <v>5446</v>
      </c>
      <c r="CZ1273" s="34" t="s">
        <v>4560</v>
      </c>
      <c r="DA1273" s="34" t="s">
        <v>4560</v>
      </c>
      <c r="DC1273" s="34" t="s">
        <v>5096</v>
      </c>
      <c r="DF1273" s="34" t="s">
        <v>5992</v>
      </c>
    </row>
    <row r="1274" spans="1:110">
      <c r="A1274" s="34" t="s">
        <v>7537</v>
      </c>
      <c r="B1274" s="34" t="s">
        <v>4609</v>
      </c>
      <c r="C1274" s="34">
        <v>5</v>
      </c>
      <c r="D1274" s="34" t="s">
        <v>442</v>
      </c>
      <c r="E1274" s="34" t="s">
        <v>4170</v>
      </c>
      <c r="F1274" s="34" t="s">
        <v>4881</v>
      </c>
      <c r="G1274" s="34" t="s">
        <v>4170</v>
      </c>
      <c r="H1274" s="34" t="s">
        <v>4170</v>
      </c>
      <c r="I1274" s="34" t="s">
        <v>4170</v>
      </c>
      <c r="J1274" s="34" t="s">
        <v>4881</v>
      </c>
      <c r="K1274" s="34" t="s">
        <v>4170</v>
      </c>
      <c r="L1274" s="34" t="s">
        <v>4170</v>
      </c>
      <c r="N1274" s="34" t="s">
        <v>3155</v>
      </c>
      <c r="O1274" s="34" t="s">
        <v>4881</v>
      </c>
      <c r="P1274" s="34" t="s">
        <v>4170</v>
      </c>
      <c r="Q1274" s="34" t="s">
        <v>4170</v>
      </c>
      <c r="R1274" s="34" t="s">
        <v>4170</v>
      </c>
      <c r="S1274" s="34" t="s">
        <v>4170</v>
      </c>
      <c r="T1274" s="34" t="s">
        <v>4170</v>
      </c>
      <c r="U1274" s="34" t="s">
        <v>4170</v>
      </c>
      <c r="V1274" s="34" t="s">
        <v>4170</v>
      </c>
      <c r="W1274" s="34" t="s">
        <v>4170</v>
      </c>
      <c r="X1274" s="34" t="s">
        <v>4170</v>
      </c>
      <c r="Y1274" s="34" t="s">
        <v>4170</v>
      </c>
      <c r="Z1274" s="34" t="s">
        <v>4170</v>
      </c>
      <c r="AB1274" s="34" t="s">
        <v>3187</v>
      </c>
      <c r="AE1274" s="34" t="s">
        <v>3256</v>
      </c>
      <c r="BB1274" s="34" t="s">
        <v>3557</v>
      </c>
      <c r="BC1274" s="34" t="s">
        <v>4170</v>
      </c>
      <c r="BD1274" s="34" t="s">
        <v>4170</v>
      </c>
      <c r="BE1274" s="34" t="s">
        <v>4170</v>
      </c>
      <c r="BF1274" s="34" t="s">
        <v>4170</v>
      </c>
      <c r="BG1274" s="34" t="s">
        <v>4170</v>
      </c>
      <c r="BH1274" s="34" t="s">
        <v>4170</v>
      </c>
      <c r="BI1274" s="34" t="s">
        <v>4881</v>
      </c>
      <c r="BJ1274" s="34" t="s">
        <v>4170</v>
      </c>
      <c r="BR1274" s="34" t="s">
        <v>1044</v>
      </c>
      <c r="BS1274" s="34" t="s">
        <v>1044</v>
      </c>
      <c r="CR1274" s="34" t="s">
        <v>3657</v>
      </c>
      <c r="CU1274" s="34" t="s">
        <v>8970</v>
      </c>
      <c r="CV1274" s="34" t="s">
        <v>7538</v>
      </c>
      <c r="CW1274" s="34" t="s">
        <v>4226</v>
      </c>
      <c r="CX1274" s="34" t="s">
        <v>4608</v>
      </c>
      <c r="CY1274" s="34" t="s">
        <v>5450</v>
      </c>
      <c r="DC1274" s="34" t="s">
        <v>5096</v>
      </c>
      <c r="DE1274" s="34" t="s">
        <v>4649</v>
      </c>
      <c r="DF1274" s="34" t="s">
        <v>5992</v>
      </c>
    </row>
    <row r="1275" spans="1:110">
      <c r="A1275" s="34" t="s">
        <v>7537</v>
      </c>
      <c r="B1275" s="34" t="s">
        <v>4848</v>
      </c>
      <c r="C1275" s="34">
        <v>7</v>
      </c>
      <c r="D1275" s="34" t="s">
        <v>440</v>
      </c>
      <c r="E1275" s="34" t="s">
        <v>4881</v>
      </c>
      <c r="F1275" s="34" t="s">
        <v>4170</v>
      </c>
      <c r="G1275" s="34" t="s">
        <v>4170</v>
      </c>
      <c r="H1275" s="34" t="s">
        <v>4170</v>
      </c>
      <c r="I1275" s="34" t="s">
        <v>4881</v>
      </c>
      <c r="J1275" s="34" t="s">
        <v>4170</v>
      </c>
      <c r="K1275" s="34" t="s">
        <v>4170</v>
      </c>
      <c r="L1275" s="34" t="s">
        <v>4170</v>
      </c>
      <c r="N1275" s="34" t="s">
        <v>3155</v>
      </c>
      <c r="O1275" s="34" t="s">
        <v>4881</v>
      </c>
      <c r="P1275" s="34" t="s">
        <v>4170</v>
      </c>
      <c r="Q1275" s="34" t="s">
        <v>4170</v>
      </c>
      <c r="R1275" s="34" t="s">
        <v>4170</v>
      </c>
      <c r="S1275" s="34" t="s">
        <v>4170</v>
      </c>
      <c r="T1275" s="34" t="s">
        <v>4170</v>
      </c>
      <c r="U1275" s="34" t="s">
        <v>4170</v>
      </c>
      <c r="V1275" s="34" t="s">
        <v>4170</v>
      </c>
      <c r="W1275" s="34" t="s">
        <v>4170</v>
      </c>
      <c r="X1275" s="34" t="s">
        <v>4170</v>
      </c>
      <c r="Y1275" s="34" t="s">
        <v>4170</v>
      </c>
      <c r="Z1275" s="34" t="s">
        <v>4170</v>
      </c>
      <c r="AB1275" s="34" t="s">
        <v>3187</v>
      </c>
      <c r="AE1275" s="34" t="s">
        <v>3259</v>
      </c>
      <c r="BB1275" s="34" t="s">
        <v>3557</v>
      </c>
      <c r="BC1275" s="34" t="s">
        <v>4170</v>
      </c>
      <c r="BD1275" s="34" t="s">
        <v>4170</v>
      </c>
      <c r="BE1275" s="34" t="s">
        <v>4170</v>
      </c>
      <c r="BF1275" s="34" t="s">
        <v>4170</v>
      </c>
      <c r="BG1275" s="34" t="s">
        <v>4170</v>
      </c>
      <c r="BH1275" s="34" t="s">
        <v>4170</v>
      </c>
      <c r="BI1275" s="34" t="s">
        <v>4881</v>
      </c>
      <c r="BJ1275" s="34" t="s">
        <v>4170</v>
      </c>
      <c r="BR1275" s="34" t="s">
        <v>1044</v>
      </c>
      <c r="BS1275" s="34" t="s">
        <v>1044</v>
      </c>
      <c r="CR1275" s="34" t="s">
        <v>3657</v>
      </c>
      <c r="CU1275" s="34" t="s">
        <v>8971</v>
      </c>
      <c r="CV1275" s="34" t="s">
        <v>7538</v>
      </c>
      <c r="CW1275" s="34" t="s">
        <v>4226</v>
      </c>
      <c r="CX1275" s="34" t="s">
        <v>4619</v>
      </c>
      <c r="CY1275" s="34" t="s">
        <v>5448</v>
      </c>
      <c r="DC1275" s="34" t="s">
        <v>5096</v>
      </c>
      <c r="DE1275" s="34" t="s">
        <v>4649</v>
      </c>
      <c r="DF1275" s="34" t="s">
        <v>5992</v>
      </c>
    </row>
    <row r="1276" spans="1:110">
      <c r="A1276" s="34" t="s">
        <v>7537</v>
      </c>
      <c r="B1276" s="34" t="s">
        <v>4626</v>
      </c>
      <c r="C1276" s="34">
        <v>43</v>
      </c>
      <c r="D1276" s="34" t="s">
        <v>442</v>
      </c>
      <c r="E1276" s="34" t="s">
        <v>4170</v>
      </c>
      <c r="F1276" s="34" t="s">
        <v>4881</v>
      </c>
      <c r="G1276" s="34" t="s">
        <v>4170</v>
      </c>
      <c r="H1276" s="34" t="s">
        <v>4881</v>
      </c>
      <c r="I1276" s="34" t="s">
        <v>4170</v>
      </c>
      <c r="J1276" s="34" t="s">
        <v>4170</v>
      </c>
      <c r="K1276" s="34" t="s">
        <v>4170</v>
      </c>
      <c r="L1276" s="34" t="s">
        <v>4170</v>
      </c>
      <c r="M1276" s="34" t="s">
        <v>1041</v>
      </c>
      <c r="N1276" s="34" t="s">
        <v>3155</v>
      </c>
      <c r="O1276" s="34" t="s">
        <v>4881</v>
      </c>
      <c r="P1276" s="34" t="s">
        <v>4170</v>
      </c>
      <c r="Q1276" s="34" t="s">
        <v>4170</v>
      </c>
      <c r="R1276" s="34" t="s">
        <v>4170</v>
      </c>
      <c r="S1276" s="34" t="s">
        <v>4170</v>
      </c>
      <c r="T1276" s="34" t="s">
        <v>4170</v>
      </c>
      <c r="U1276" s="34" t="s">
        <v>4170</v>
      </c>
      <c r="V1276" s="34" t="s">
        <v>4170</v>
      </c>
      <c r="W1276" s="34" t="s">
        <v>4170</v>
      </c>
      <c r="X1276" s="34" t="s">
        <v>4170</v>
      </c>
      <c r="Y1276" s="34" t="s">
        <v>4170</v>
      </c>
      <c r="Z1276" s="34" t="s">
        <v>4170</v>
      </c>
      <c r="AB1276" s="34" t="s">
        <v>3187</v>
      </c>
      <c r="AD1276" s="34" t="s">
        <v>3244</v>
      </c>
      <c r="AG1276" s="34" t="s">
        <v>3297</v>
      </c>
      <c r="AH1276" s="34" t="s">
        <v>1044</v>
      </c>
      <c r="AI1276" s="34" t="s">
        <v>1044</v>
      </c>
      <c r="AJ1276" s="34" t="s">
        <v>1044</v>
      </c>
      <c r="AK1276" s="34" t="s">
        <v>1041</v>
      </c>
      <c r="AL1276" s="34" t="s">
        <v>452</v>
      </c>
      <c r="AQ1276" s="34" t="s">
        <v>3375</v>
      </c>
      <c r="AS1276" s="34" t="s">
        <v>3423</v>
      </c>
      <c r="AU1276" s="34" t="s">
        <v>3435</v>
      </c>
      <c r="AV1276" s="34" t="s">
        <v>154</v>
      </c>
      <c r="AW1276" s="34" t="s">
        <v>3467</v>
      </c>
      <c r="AX1276" s="34" t="s">
        <v>3476</v>
      </c>
      <c r="AY1276" s="34" t="s">
        <v>3487</v>
      </c>
      <c r="BB1276" s="34" t="s">
        <v>3557</v>
      </c>
      <c r="BC1276" s="34" t="s">
        <v>4170</v>
      </c>
      <c r="BD1276" s="34" t="s">
        <v>4170</v>
      </c>
      <c r="BE1276" s="34" t="s">
        <v>4170</v>
      </c>
      <c r="BF1276" s="34" t="s">
        <v>4170</v>
      </c>
      <c r="BG1276" s="34" t="s">
        <v>4170</v>
      </c>
      <c r="BH1276" s="34" t="s">
        <v>4170</v>
      </c>
      <c r="BI1276" s="34" t="s">
        <v>4881</v>
      </c>
      <c r="BJ1276" s="34" t="s">
        <v>4170</v>
      </c>
      <c r="BR1276" s="34" t="s">
        <v>1044</v>
      </c>
      <c r="BS1276" s="34" t="s">
        <v>1044</v>
      </c>
      <c r="CR1276" s="34" t="s">
        <v>3657</v>
      </c>
      <c r="CU1276" s="34" t="s">
        <v>8972</v>
      </c>
      <c r="CV1276" s="34" t="s">
        <v>7538</v>
      </c>
      <c r="CW1276" s="34" t="s">
        <v>4226</v>
      </c>
      <c r="CX1276" s="34" t="s">
        <v>4542</v>
      </c>
      <c r="CY1276" s="34" t="s">
        <v>5453</v>
      </c>
      <c r="DA1276" s="34" t="s">
        <v>4556</v>
      </c>
      <c r="DC1276" s="34" t="s">
        <v>5096</v>
      </c>
      <c r="DF1276" s="34" t="s">
        <v>5992</v>
      </c>
    </row>
    <row r="1277" spans="1:110">
      <c r="A1277" s="34" t="s">
        <v>7539</v>
      </c>
      <c r="B1277" s="34" t="s">
        <v>4881</v>
      </c>
      <c r="C1277" s="34">
        <v>46</v>
      </c>
      <c r="D1277" s="34" t="s">
        <v>442</v>
      </c>
      <c r="E1277" s="34" t="s">
        <v>4170</v>
      </c>
      <c r="F1277" s="34" t="s">
        <v>4881</v>
      </c>
      <c r="G1277" s="34" t="s">
        <v>4170</v>
      </c>
      <c r="H1277" s="34" t="s">
        <v>4881</v>
      </c>
      <c r="I1277" s="34" t="s">
        <v>4170</v>
      </c>
      <c r="J1277" s="34" t="s">
        <v>4170</v>
      </c>
      <c r="K1277" s="34" t="s">
        <v>4170</v>
      </c>
      <c r="L1277" s="34" t="s">
        <v>4170</v>
      </c>
      <c r="M1277" s="34" t="s">
        <v>1041</v>
      </c>
      <c r="N1277" s="34" t="s">
        <v>3155</v>
      </c>
      <c r="O1277" s="34" t="s">
        <v>4881</v>
      </c>
      <c r="P1277" s="34" t="s">
        <v>4170</v>
      </c>
      <c r="Q1277" s="34" t="s">
        <v>4170</v>
      </c>
      <c r="R1277" s="34" t="s">
        <v>4170</v>
      </c>
      <c r="S1277" s="34" t="s">
        <v>4170</v>
      </c>
      <c r="T1277" s="34" t="s">
        <v>4170</v>
      </c>
      <c r="U1277" s="34" t="s">
        <v>4170</v>
      </c>
      <c r="V1277" s="34" t="s">
        <v>4170</v>
      </c>
      <c r="W1277" s="34" t="s">
        <v>4170</v>
      </c>
      <c r="X1277" s="34" t="s">
        <v>4170</v>
      </c>
      <c r="Y1277" s="34" t="s">
        <v>4170</v>
      </c>
      <c r="Z1277" s="34" t="s">
        <v>4170</v>
      </c>
      <c r="AB1277" s="34" t="s">
        <v>3187</v>
      </c>
      <c r="AD1277" s="34" t="s">
        <v>3241</v>
      </c>
      <c r="AG1277" s="34" t="s">
        <v>3291</v>
      </c>
      <c r="AH1277" s="34" t="s">
        <v>1041</v>
      </c>
      <c r="AI1277" s="34" t="s">
        <v>1044</v>
      </c>
      <c r="AJ1277" s="34" t="s">
        <v>1044</v>
      </c>
      <c r="AQ1277" s="34" t="s">
        <v>3381</v>
      </c>
      <c r="AS1277" s="34" t="s">
        <v>3409</v>
      </c>
      <c r="AU1277" s="34" t="s">
        <v>3435</v>
      </c>
      <c r="AV1277" s="34" t="s">
        <v>154</v>
      </c>
      <c r="AW1277" s="34" t="s">
        <v>3455</v>
      </c>
      <c r="AX1277" s="34" t="s">
        <v>3476</v>
      </c>
      <c r="AY1277" s="34" t="s">
        <v>3253</v>
      </c>
      <c r="BB1277" s="34" t="s">
        <v>3557</v>
      </c>
      <c r="BC1277" s="34" t="s">
        <v>4170</v>
      </c>
      <c r="BD1277" s="34" t="s">
        <v>4170</v>
      </c>
      <c r="BE1277" s="34" t="s">
        <v>4170</v>
      </c>
      <c r="BF1277" s="34" t="s">
        <v>4170</v>
      </c>
      <c r="BG1277" s="34" t="s">
        <v>4170</v>
      </c>
      <c r="BH1277" s="34" t="s">
        <v>4170</v>
      </c>
      <c r="BI1277" s="34" t="s">
        <v>4881</v>
      </c>
      <c r="BJ1277" s="34" t="s">
        <v>4170</v>
      </c>
      <c r="BR1277" s="34" t="s">
        <v>1044</v>
      </c>
      <c r="BS1277" s="34" t="s">
        <v>1044</v>
      </c>
      <c r="CR1277" s="34" t="s">
        <v>3654</v>
      </c>
      <c r="CU1277" s="34" t="s">
        <v>8973</v>
      </c>
      <c r="CV1277" s="34" t="s">
        <v>7540</v>
      </c>
      <c r="CW1277" s="34" t="s">
        <v>4226</v>
      </c>
      <c r="CX1277" s="34" t="s">
        <v>4542</v>
      </c>
      <c r="CY1277" s="34" t="s">
        <v>5453</v>
      </c>
      <c r="CZ1277" s="34" t="s">
        <v>4556</v>
      </c>
      <c r="DA1277" s="34" t="s">
        <v>4556</v>
      </c>
      <c r="DC1277" s="34" t="s">
        <v>5096</v>
      </c>
    </row>
    <row r="1278" spans="1:110">
      <c r="A1278" s="34" t="s">
        <v>7541</v>
      </c>
      <c r="B1278" s="34" t="s">
        <v>4881</v>
      </c>
      <c r="C1278" s="34">
        <v>32</v>
      </c>
      <c r="D1278" s="34" t="s">
        <v>442</v>
      </c>
      <c r="E1278" s="34" t="s">
        <v>4170</v>
      </c>
      <c r="F1278" s="34" t="s">
        <v>4881</v>
      </c>
      <c r="G1278" s="34" t="s">
        <v>4170</v>
      </c>
      <c r="H1278" s="34" t="s">
        <v>4881</v>
      </c>
      <c r="I1278" s="34" t="s">
        <v>4170</v>
      </c>
      <c r="J1278" s="34" t="s">
        <v>4170</v>
      </c>
      <c r="K1278" s="34" t="s">
        <v>4170</v>
      </c>
      <c r="L1278" s="34" t="s">
        <v>4170</v>
      </c>
      <c r="M1278" s="34" t="s">
        <v>1041</v>
      </c>
      <c r="N1278" s="34" t="s">
        <v>3155</v>
      </c>
      <c r="O1278" s="34" t="s">
        <v>4881</v>
      </c>
      <c r="P1278" s="34" t="s">
        <v>4170</v>
      </c>
      <c r="Q1278" s="34" t="s">
        <v>4170</v>
      </c>
      <c r="R1278" s="34" t="s">
        <v>4170</v>
      </c>
      <c r="S1278" s="34" t="s">
        <v>4170</v>
      </c>
      <c r="T1278" s="34" t="s">
        <v>4170</v>
      </c>
      <c r="U1278" s="34" t="s">
        <v>4170</v>
      </c>
      <c r="V1278" s="34" t="s">
        <v>4170</v>
      </c>
      <c r="W1278" s="34" t="s">
        <v>4170</v>
      </c>
      <c r="X1278" s="34" t="s">
        <v>4170</v>
      </c>
      <c r="Y1278" s="34" t="s">
        <v>4170</v>
      </c>
      <c r="Z1278" s="34" t="s">
        <v>4170</v>
      </c>
      <c r="AB1278" s="34" t="s">
        <v>3187</v>
      </c>
      <c r="AD1278" s="34" t="s">
        <v>3238</v>
      </c>
      <c r="AG1278" s="34" t="s">
        <v>3291</v>
      </c>
      <c r="AH1278" s="34" t="s">
        <v>1041</v>
      </c>
      <c r="AI1278" s="34" t="s">
        <v>1044</v>
      </c>
      <c r="AJ1278" s="34" t="s">
        <v>1044</v>
      </c>
      <c r="AQ1278" s="34" t="s">
        <v>3369</v>
      </c>
      <c r="AS1278" s="34" t="s">
        <v>3426</v>
      </c>
      <c r="AU1278" s="34" t="s">
        <v>3444</v>
      </c>
      <c r="AV1278" s="34" t="s">
        <v>3449</v>
      </c>
      <c r="AW1278" s="34" t="s">
        <v>3452</v>
      </c>
      <c r="AX1278" s="34" t="s">
        <v>3473</v>
      </c>
      <c r="AY1278" s="34" t="s">
        <v>3502</v>
      </c>
      <c r="BB1278" s="34" t="s">
        <v>3557</v>
      </c>
      <c r="BC1278" s="34" t="s">
        <v>4170</v>
      </c>
      <c r="BD1278" s="34" t="s">
        <v>4170</v>
      </c>
      <c r="BE1278" s="34" t="s">
        <v>4170</v>
      </c>
      <c r="BF1278" s="34" t="s">
        <v>4170</v>
      </c>
      <c r="BG1278" s="34" t="s">
        <v>4170</v>
      </c>
      <c r="BH1278" s="34" t="s">
        <v>4170</v>
      </c>
      <c r="BI1278" s="34" t="s">
        <v>4881</v>
      </c>
      <c r="BJ1278" s="34" t="s">
        <v>4170</v>
      </c>
      <c r="BR1278" s="34" t="s">
        <v>1044</v>
      </c>
      <c r="BS1278" s="34" t="s">
        <v>1044</v>
      </c>
      <c r="CR1278" s="34" t="s">
        <v>3657</v>
      </c>
      <c r="CU1278" s="34" t="s">
        <v>8974</v>
      </c>
      <c r="CV1278" s="34" t="s">
        <v>7542</v>
      </c>
      <c r="CW1278" s="34" t="s">
        <v>4226</v>
      </c>
      <c r="CX1278" s="34" t="s">
        <v>4539</v>
      </c>
      <c r="CY1278" s="34" t="s">
        <v>5452</v>
      </c>
      <c r="CZ1278" s="34" t="s">
        <v>4556</v>
      </c>
      <c r="DA1278" s="34" t="s">
        <v>4556</v>
      </c>
      <c r="DC1278" s="34" t="s">
        <v>5096</v>
      </c>
      <c r="DF1278" s="34" t="s">
        <v>5992</v>
      </c>
    </row>
    <row r="1279" spans="1:110">
      <c r="A1279" s="34" t="s">
        <v>7543</v>
      </c>
      <c r="B1279" s="34" t="s">
        <v>4881</v>
      </c>
      <c r="C1279" s="34">
        <v>34</v>
      </c>
      <c r="D1279" s="34" t="s">
        <v>440</v>
      </c>
      <c r="E1279" s="34" t="s">
        <v>4881</v>
      </c>
      <c r="F1279" s="34" t="s">
        <v>4170</v>
      </c>
      <c r="G1279" s="34" t="s">
        <v>4881</v>
      </c>
      <c r="H1279" s="34" t="s">
        <v>4170</v>
      </c>
      <c r="I1279" s="34" t="s">
        <v>4170</v>
      </c>
      <c r="J1279" s="34" t="s">
        <v>4170</v>
      </c>
      <c r="K1279" s="34" t="s">
        <v>4170</v>
      </c>
      <c r="L1279" s="34" t="s">
        <v>4881</v>
      </c>
      <c r="M1279" s="34" t="s">
        <v>1041</v>
      </c>
      <c r="N1279" s="34" t="s">
        <v>3155</v>
      </c>
      <c r="O1279" s="34" t="s">
        <v>4881</v>
      </c>
      <c r="P1279" s="34" t="s">
        <v>4170</v>
      </c>
      <c r="Q1279" s="34" t="s">
        <v>4170</v>
      </c>
      <c r="R1279" s="34" t="s">
        <v>4170</v>
      </c>
      <c r="S1279" s="34" t="s">
        <v>4170</v>
      </c>
      <c r="T1279" s="34" t="s">
        <v>4170</v>
      </c>
      <c r="U1279" s="34" t="s">
        <v>4170</v>
      </c>
      <c r="V1279" s="34" t="s">
        <v>4170</v>
      </c>
      <c r="W1279" s="34" t="s">
        <v>4170</v>
      </c>
      <c r="X1279" s="34" t="s">
        <v>4170</v>
      </c>
      <c r="Y1279" s="34" t="s">
        <v>4170</v>
      </c>
      <c r="Z1279" s="34" t="s">
        <v>4170</v>
      </c>
      <c r="AB1279" s="34" t="s">
        <v>3187</v>
      </c>
      <c r="AD1279" s="34" t="s">
        <v>3232</v>
      </c>
      <c r="AG1279" s="34" t="s">
        <v>3291</v>
      </c>
      <c r="AH1279" s="34" t="s">
        <v>1041</v>
      </c>
      <c r="AI1279" s="34" t="s">
        <v>1044</v>
      </c>
      <c r="AJ1279" s="34" t="s">
        <v>1044</v>
      </c>
      <c r="AQ1279" s="34" t="s">
        <v>3399</v>
      </c>
      <c r="AS1279" s="34" t="s">
        <v>3415</v>
      </c>
      <c r="AU1279" s="34" t="s">
        <v>3432</v>
      </c>
      <c r="AV1279" s="34" t="s">
        <v>154</v>
      </c>
      <c r="AW1279" s="34" t="s">
        <v>3452</v>
      </c>
      <c r="AX1279" s="34" t="s">
        <v>3476</v>
      </c>
      <c r="AY1279" s="34" t="s">
        <v>3253</v>
      </c>
      <c r="BB1279" s="34" t="s">
        <v>3557</v>
      </c>
      <c r="BC1279" s="34" t="s">
        <v>4170</v>
      </c>
      <c r="BD1279" s="34" t="s">
        <v>4170</v>
      </c>
      <c r="BE1279" s="34" t="s">
        <v>4170</v>
      </c>
      <c r="BF1279" s="34" t="s">
        <v>4170</v>
      </c>
      <c r="BG1279" s="34" t="s">
        <v>4170</v>
      </c>
      <c r="BH1279" s="34" t="s">
        <v>4170</v>
      </c>
      <c r="BI1279" s="34" t="s">
        <v>4881</v>
      </c>
      <c r="BJ1279" s="34" t="s">
        <v>4170</v>
      </c>
      <c r="BR1279" s="34" t="s">
        <v>1044</v>
      </c>
      <c r="BS1279" s="34" t="s">
        <v>1044</v>
      </c>
      <c r="CR1279" s="34" t="s">
        <v>3654</v>
      </c>
      <c r="CU1279" s="34" t="s">
        <v>8975</v>
      </c>
      <c r="CV1279" s="34" t="s">
        <v>7544</v>
      </c>
      <c r="CW1279" s="34" t="s">
        <v>4226</v>
      </c>
      <c r="CX1279" s="34" t="s">
        <v>4539</v>
      </c>
      <c r="CY1279" s="34" t="s">
        <v>5446</v>
      </c>
      <c r="CZ1279" s="34" t="s">
        <v>4556</v>
      </c>
      <c r="DA1279" s="34" t="s">
        <v>4556</v>
      </c>
      <c r="DC1279" s="34" t="s">
        <v>5096</v>
      </c>
      <c r="DF1279" s="34" t="s">
        <v>5992</v>
      </c>
    </row>
    <row r="1280" spans="1:110">
      <c r="A1280" s="34" t="s">
        <v>7543</v>
      </c>
      <c r="B1280" s="34" t="s">
        <v>4609</v>
      </c>
      <c r="C1280" s="34">
        <v>55</v>
      </c>
      <c r="D1280" s="34" t="s">
        <v>440</v>
      </c>
      <c r="E1280" s="34" t="s">
        <v>4881</v>
      </c>
      <c r="F1280" s="34" t="s">
        <v>4170</v>
      </c>
      <c r="G1280" s="34" t="s">
        <v>4881</v>
      </c>
      <c r="H1280" s="34" t="s">
        <v>4170</v>
      </c>
      <c r="I1280" s="34" t="s">
        <v>4170</v>
      </c>
      <c r="J1280" s="34" t="s">
        <v>4170</v>
      </c>
      <c r="K1280" s="34" t="s">
        <v>4170</v>
      </c>
      <c r="L1280" s="34" t="s">
        <v>4881</v>
      </c>
      <c r="M1280" s="34" t="s">
        <v>1041</v>
      </c>
      <c r="N1280" s="34" t="s">
        <v>7857</v>
      </c>
      <c r="O1280" s="34" t="s">
        <v>4881</v>
      </c>
      <c r="P1280" s="34" t="s">
        <v>4170</v>
      </c>
      <c r="Q1280" s="34" t="s">
        <v>4170</v>
      </c>
      <c r="R1280" s="34" t="s">
        <v>4170</v>
      </c>
      <c r="S1280" s="34" t="s">
        <v>4170</v>
      </c>
      <c r="T1280" s="34" t="s">
        <v>4881</v>
      </c>
      <c r="U1280" s="34" t="s">
        <v>4170</v>
      </c>
      <c r="V1280" s="34" t="s">
        <v>4170</v>
      </c>
      <c r="W1280" s="34" t="s">
        <v>4170</v>
      </c>
      <c r="X1280" s="34" t="s">
        <v>4170</v>
      </c>
      <c r="Y1280" s="34" t="s">
        <v>4170</v>
      </c>
      <c r="Z1280" s="34" t="s">
        <v>4170</v>
      </c>
      <c r="AB1280" s="34" t="s">
        <v>3217</v>
      </c>
      <c r="AD1280" s="34" t="s">
        <v>3232</v>
      </c>
      <c r="AG1280" s="34" t="s">
        <v>3291</v>
      </c>
      <c r="AH1280" s="34" t="s">
        <v>1041</v>
      </c>
      <c r="AI1280" s="34" t="s">
        <v>1044</v>
      </c>
      <c r="AJ1280" s="34" t="s">
        <v>1044</v>
      </c>
      <c r="AQ1280" s="34" t="s">
        <v>3378</v>
      </c>
      <c r="AS1280" s="34" t="s">
        <v>3415</v>
      </c>
      <c r="AU1280" s="34" t="s">
        <v>3432</v>
      </c>
      <c r="AV1280" s="34" t="s">
        <v>154</v>
      </c>
      <c r="AW1280" s="34" t="s">
        <v>3452</v>
      </c>
      <c r="AX1280" s="34" t="s">
        <v>3476</v>
      </c>
      <c r="AY1280" s="34" t="s">
        <v>3253</v>
      </c>
      <c r="BB1280" s="34" t="s">
        <v>3557</v>
      </c>
      <c r="BC1280" s="34" t="s">
        <v>4170</v>
      </c>
      <c r="BD1280" s="34" t="s">
        <v>4170</v>
      </c>
      <c r="BE1280" s="34" t="s">
        <v>4170</v>
      </c>
      <c r="BF1280" s="34" t="s">
        <v>4170</v>
      </c>
      <c r="BG1280" s="34" t="s">
        <v>4170</v>
      </c>
      <c r="BH1280" s="34" t="s">
        <v>4170</v>
      </c>
      <c r="BI1280" s="34" t="s">
        <v>4881</v>
      </c>
      <c r="BJ1280" s="34" t="s">
        <v>4170</v>
      </c>
      <c r="BR1280" s="34" t="s">
        <v>1044</v>
      </c>
      <c r="BS1280" s="34" t="s">
        <v>1044</v>
      </c>
      <c r="CR1280" s="34" t="s">
        <v>3654</v>
      </c>
      <c r="CU1280" s="34" t="s">
        <v>8976</v>
      </c>
      <c r="CV1280" s="34" t="s">
        <v>7544</v>
      </c>
      <c r="CW1280" s="34" t="s">
        <v>4226</v>
      </c>
      <c r="CX1280" s="34" t="s">
        <v>4542</v>
      </c>
      <c r="CY1280" s="34" t="s">
        <v>5447</v>
      </c>
      <c r="DA1280" s="34" t="s">
        <v>4556</v>
      </c>
      <c r="DC1280" s="34" t="s">
        <v>5096</v>
      </c>
      <c r="DF1280" s="34" t="s">
        <v>5992</v>
      </c>
    </row>
    <row r="1281" spans="1:110">
      <c r="A1281" s="34" t="s">
        <v>7545</v>
      </c>
      <c r="B1281" s="34" t="s">
        <v>4881</v>
      </c>
      <c r="C1281" s="34">
        <v>74</v>
      </c>
      <c r="D1281" s="34" t="s">
        <v>440</v>
      </c>
      <c r="E1281" s="34" t="s">
        <v>4881</v>
      </c>
      <c r="F1281" s="34" t="s">
        <v>4170</v>
      </c>
      <c r="G1281" s="34" t="s">
        <v>4881</v>
      </c>
      <c r="H1281" s="34" t="s">
        <v>4170</v>
      </c>
      <c r="I1281" s="34" t="s">
        <v>4170</v>
      </c>
      <c r="J1281" s="34" t="s">
        <v>4170</v>
      </c>
      <c r="K1281" s="34" t="s">
        <v>4170</v>
      </c>
      <c r="L1281" s="34" t="s">
        <v>4170</v>
      </c>
      <c r="M1281" s="34" t="s">
        <v>1041</v>
      </c>
      <c r="N1281" s="34" t="s">
        <v>3155</v>
      </c>
      <c r="O1281" s="34" t="s">
        <v>4881</v>
      </c>
      <c r="P1281" s="34" t="s">
        <v>4170</v>
      </c>
      <c r="Q1281" s="34" t="s">
        <v>4170</v>
      </c>
      <c r="R1281" s="34" t="s">
        <v>4170</v>
      </c>
      <c r="S1281" s="34" t="s">
        <v>4170</v>
      </c>
      <c r="T1281" s="34" t="s">
        <v>4170</v>
      </c>
      <c r="U1281" s="34" t="s">
        <v>4170</v>
      </c>
      <c r="V1281" s="34" t="s">
        <v>4170</v>
      </c>
      <c r="W1281" s="34" t="s">
        <v>4170</v>
      </c>
      <c r="X1281" s="34" t="s">
        <v>4170</v>
      </c>
      <c r="Y1281" s="34" t="s">
        <v>4170</v>
      </c>
      <c r="Z1281" s="34" t="s">
        <v>4170</v>
      </c>
      <c r="AB1281" s="34" t="s">
        <v>3187</v>
      </c>
      <c r="AD1281" s="34" t="s">
        <v>3235</v>
      </c>
      <c r="AG1281" s="34" t="s">
        <v>3312</v>
      </c>
      <c r="AH1281" s="34" t="s">
        <v>1044</v>
      </c>
      <c r="AI1281" s="34" t="s">
        <v>1044</v>
      </c>
      <c r="AJ1281" s="34" t="s">
        <v>1044</v>
      </c>
      <c r="AK1281" s="34" t="s">
        <v>1044</v>
      </c>
      <c r="AM1281" s="34" t="s">
        <v>1044</v>
      </c>
      <c r="AN1281" s="34" t="s">
        <v>3312</v>
      </c>
      <c r="AP1281" s="34" t="s">
        <v>1044</v>
      </c>
      <c r="AY1281" s="34" t="s">
        <v>3487</v>
      </c>
      <c r="BA1281" s="34" t="s">
        <v>1044</v>
      </c>
      <c r="BB1281" s="34" t="s">
        <v>8345</v>
      </c>
      <c r="BC1281" s="34" t="s">
        <v>4881</v>
      </c>
      <c r="BD1281" s="34" t="s">
        <v>4170</v>
      </c>
      <c r="BE1281" s="34" t="s">
        <v>4170</v>
      </c>
      <c r="BF1281" s="34" t="s">
        <v>4881</v>
      </c>
      <c r="BG1281" s="34" t="s">
        <v>4170</v>
      </c>
      <c r="BH1281" s="34" t="s">
        <v>4170</v>
      </c>
      <c r="BI1281" s="34" t="s">
        <v>4170</v>
      </c>
      <c r="BJ1281" s="34" t="s">
        <v>4170</v>
      </c>
      <c r="BK1281" s="34" t="s">
        <v>3561</v>
      </c>
      <c r="BN1281" s="34" t="s">
        <v>3561</v>
      </c>
      <c r="BQ1281" s="34" t="s">
        <v>1044</v>
      </c>
      <c r="BR1281" s="34" t="s">
        <v>1041</v>
      </c>
      <c r="BS1281" s="34" t="s">
        <v>1041</v>
      </c>
      <c r="BT1281" s="34" t="s">
        <v>1041</v>
      </c>
      <c r="BW1281" s="34" t="s">
        <v>1041</v>
      </c>
      <c r="CQ1281" s="34" t="s">
        <v>3642</v>
      </c>
      <c r="CR1281" s="34" t="s">
        <v>3657</v>
      </c>
      <c r="CU1281" s="34" t="s">
        <v>8977</v>
      </c>
      <c r="CV1281" s="34" t="s">
        <v>7546</v>
      </c>
      <c r="CW1281" s="34" t="s">
        <v>4226</v>
      </c>
      <c r="CX1281" s="34" t="s">
        <v>4546</v>
      </c>
      <c r="CY1281" s="34" t="s">
        <v>5449</v>
      </c>
      <c r="CZ1281" s="34" t="s">
        <v>4560</v>
      </c>
      <c r="DA1281" s="34" t="s">
        <v>4560</v>
      </c>
      <c r="DB1281" s="34" t="s">
        <v>1046</v>
      </c>
      <c r="DC1281" s="34" t="s">
        <v>5096</v>
      </c>
      <c r="DF1281" s="34" t="s">
        <v>5992</v>
      </c>
    </row>
    <row r="1282" spans="1:110">
      <c r="A1282" s="34" t="s">
        <v>7547</v>
      </c>
      <c r="B1282" s="34" t="s">
        <v>4881</v>
      </c>
      <c r="C1282" s="34">
        <v>45</v>
      </c>
      <c r="D1282" s="34" t="s">
        <v>440</v>
      </c>
      <c r="E1282" s="34" t="s">
        <v>4881</v>
      </c>
      <c r="F1282" s="34" t="s">
        <v>4170</v>
      </c>
      <c r="G1282" s="34" t="s">
        <v>4881</v>
      </c>
      <c r="H1282" s="34" t="s">
        <v>4170</v>
      </c>
      <c r="I1282" s="34" t="s">
        <v>4170</v>
      </c>
      <c r="J1282" s="34" t="s">
        <v>4170</v>
      </c>
      <c r="K1282" s="34" t="s">
        <v>4170</v>
      </c>
      <c r="L1282" s="34" t="s">
        <v>4881</v>
      </c>
      <c r="M1282" s="34" t="s">
        <v>1041</v>
      </c>
      <c r="N1282" s="34" t="s">
        <v>3155</v>
      </c>
      <c r="O1282" s="34" t="s">
        <v>4881</v>
      </c>
      <c r="P1282" s="34" t="s">
        <v>4170</v>
      </c>
      <c r="Q1282" s="34" t="s">
        <v>4170</v>
      </c>
      <c r="R1282" s="34" t="s">
        <v>4170</v>
      </c>
      <c r="S1282" s="34" t="s">
        <v>4170</v>
      </c>
      <c r="T1282" s="34" t="s">
        <v>4170</v>
      </c>
      <c r="U1282" s="34" t="s">
        <v>4170</v>
      </c>
      <c r="V1282" s="34" t="s">
        <v>4170</v>
      </c>
      <c r="W1282" s="34" t="s">
        <v>4170</v>
      </c>
      <c r="X1282" s="34" t="s">
        <v>4170</v>
      </c>
      <c r="Y1282" s="34" t="s">
        <v>4170</v>
      </c>
      <c r="Z1282" s="34" t="s">
        <v>4170</v>
      </c>
      <c r="AB1282" s="34" t="s">
        <v>3187</v>
      </c>
      <c r="AD1282" s="34" t="s">
        <v>3244</v>
      </c>
      <c r="AG1282" s="34" t="s">
        <v>3309</v>
      </c>
      <c r="AH1282" s="34" t="s">
        <v>1044</v>
      </c>
      <c r="AI1282" s="34" t="s">
        <v>1044</v>
      </c>
      <c r="AJ1282" s="34" t="s">
        <v>1044</v>
      </c>
      <c r="AK1282" s="34" t="s">
        <v>1044</v>
      </c>
      <c r="AM1282" s="34" t="s">
        <v>1044</v>
      </c>
      <c r="AN1282" s="34" t="s">
        <v>3350</v>
      </c>
      <c r="AP1282" s="34" t="s">
        <v>1044</v>
      </c>
      <c r="AY1282" s="34" t="s">
        <v>3487</v>
      </c>
      <c r="BA1282" s="34" t="s">
        <v>1044</v>
      </c>
      <c r="BB1282" s="34" t="s">
        <v>3557</v>
      </c>
      <c r="BC1282" s="34" t="s">
        <v>4170</v>
      </c>
      <c r="BD1282" s="34" t="s">
        <v>4170</v>
      </c>
      <c r="BE1282" s="34" t="s">
        <v>4170</v>
      </c>
      <c r="BF1282" s="34" t="s">
        <v>4170</v>
      </c>
      <c r="BG1282" s="34" t="s">
        <v>4170</v>
      </c>
      <c r="BH1282" s="34" t="s">
        <v>4170</v>
      </c>
      <c r="BI1282" s="34" t="s">
        <v>4881</v>
      </c>
      <c r="BJ1282" s="34" t="s">
        <v>4170</v>
      </c>
      <c r="BR1282" s="34" t="s">
        <v>1044</v>
      </c>
      <c r="BS1282" s="34" t="s">
        <v>1044</v>
      </c>
      <c r="CR1282" s="34" t="s">
        <v>3657</v>
      </c>
      <c r="CU1282" s="34" t="s">
        <v>8978</v>
      </c>
      <c r="CV1282" s="34" t="s">
        <v>7549</v>
      </c>
      <c r="CW1282" s="34" t="s">
        <v>4226</v>
      </c>
      <c r="CX1282" s="34" t="s">
        <v>4542</v>
      </c>
      <c r="CY1282" s="34" t="s">
        <v>5447</v>
      </c>
      <c r="CZ1282" s="34" t="s">
        <v>4560</v>
      </c>
      <c r="DA1282" s="34" t="s">
        <v>4560</v>
      </c>
      <c r="DC1282" s="34" t="s">
        <v>5096</v>
      </c>
    </row>
    <row r="1283" spans="1:110">
      <c r="A1283" s="34" t="s">
        <v>7547</v>
      </c>
      <c r="B1283" s="34" t="s">
        <v>4609</v>
      </c>
      <c r="C1283" s="34">
        <v>18</v>
      </c>
      <c r="D1283" s="34" t="s">
        <v>442</v>
      </c>
      <c r="E1283" s="34" t="s">
        <v>4170</v>
      </c>
      <c r="F1283" s="34" t="s">
        <v>4881</v>
      </c>
      <c r="G1283" s="34" t="s">
        <v>4170</v>
      </c>
      <c r="H1283" s="34" t="s">
        <v>4881</v>
      </c>
      <c r="I1283" s="34" t="s">
        <v>4170</v>
      </c>
      <c r="J1283" s="34" t="s">
        <v>4170</v>
      </c>
      <c r="K1283" s="34" t="s">
        <v>4170</v>
      </c>
      <c r="L1283" s="34" t="s">
        <v>4170</v>
      </c>
      <c r="M1283" s="34" t="s">
        <v>1041</v>
      </c>
      <c r="N1283" s="34" t="s">
        <v>3155</v>
      </c>
      <c r="O1283" s="34" t="s">
        <v>4881</v>
      </c>
      <c r="P1283" s="34" t="s">
        <v>4170</v>
      </c>
      <c r="Q1283" s="34" t="s">
        <v>4170</v>
      </c>
      <c r="R1283" s="34" t="s">
        <v>4170</v>
      </c>
      <c r="S1283" s="34" t="s">
        <v>4170</v>
      </c>
      <c r="T1283" s="34" t="s">
        <v>4170</v>
      </c>
      <c r="U1283" s="34" t="s">
        <v>4170</v>
      </c>
      <c r="V1283" s="34" t="s">
        <v>4170</v>
      </c>
      <c r="W1283" s="34" t="s">
        <v>4170</v>
      </c>
      <c r="X1283" s="34" t="s">
        <v>4170</v>
      </c>
      <c r="Y1283" s="34" t="s">
        <v>4170</v>
      </c>
      <c r="Z1283" s="34" t="s">
        <v>4170</v>
      </c>
      <c r="AB1283" s="34" t="s">
        <v>3187</v>
      </c>
      <c r="AD1283" s="34" t="s">
        <v>3232</v>
      </c>
      <c r="AE1283" s="34" t="s">
        <v>3277</v>
      </c>
      <c r="AG1283" s="34" t="s">
        <v>3306</v>
      </c>
      <c r="AH1283" s="34" t="s">
        <v>1044</v>
      </c>
      <c r="AI1283" s="34" t="s">
        <v>1044</v>
      </c>
      <c r="AJ1283" s="34" t="s">
        <v>1044</v>
      </c>
      <c r="AK1283" s="34" t="s">
        <v>1044</v>
      </c>
      <c r="AM1283" s="34" t="s">
        <v>1044</v>
      </c>
      <c r="AN1283" s="34" t="s">
        <v>3341</v>
      </c>
      <c r="AP1283" s="34" t="s">
        <v>1044</v>
      </c>
      <c r="AY1283" s="34" t="s">
        <v>3487</v>
      </c>
      <c r="BA1283" s="34" t="s">
        <v>1044</v>
      </c>
      <c r="BB1283" s="34" t="s">
        <v>3539</v>
      </c>
      <c r="BC1283" s="34" t="s">
        <v>4881</v>
      </c>
      <c r="BD1283" s="34" t="s">
        <v>4170</v>
      </c>
      <c r="BE1283" s="34" t="s">
        <v>4170</v>
      </c>
      <c r="BF1283" s="34" t="s">
        <v>4170</v>
      </c>
      <c r="BG1283" s="34" t="s">
        <v>4170</v>
      </c>
      <c r="BH1283" s="34" t="s">
        <v>4170</v>
      </c>
      <c r="BI1283" s="34" t="s">
        <v>4170</v>
      </c>
      <c r="BJ1283" s="34" t="s">
        <v>4170</v>
      </c>
      <c r="BK1283" s="34" t="s">
        <v>3561</v>
      </c>
      <c r="BQ1283" s="34" t="s">
        <v>1044</v>
      </c>
      <c r="BR1283" s="34" t="s">
        <v>1044</v>
      </c>
      <c r="BS1283" s="34" t="s">
        <v>1044</v>
      </c>
      <c r="CR1283" s="34" t="s">
        <v>3657</v>
      </c>
      <c r="CU1283" s="34" t="s">
        <v>8979</v>
      </c>
      <c r="CV1283" s="34" t="s">
        <v>7549</v>
      </c>
      <c r="CW1283" s="34" t="s">
        <v>4226</v>
      </c>
      <c r="CX1283" s="34" t="s">
        <v>4539</v>
      </c>
      <c r="CY1283" s="34" t="s">
        <v>5452</v>
      </c>
      <c r="DA1283" s="34" t="s">
        <v>4560</v>
      </c>
      <c r="DB1283" s="34" t="s">
        <v>1046</v>
      </c>
      <c r="DC1283" s="34" t="s">
        <v>5096</v>
      </c>
      <c r="DD1283" s="34" t="s">
        <v>6185</v>
      </c>
    </row>
    <row r="1284" spans="1:110">
      <c r="A1284" s="34" t="s">
        <v>7547</v>
      </c>
      <c r="B1284" s="34" t="s">
        <v>4848</v>
      </c>
      <c r="C1284" s="34">
        <v>47</v>
      </c>
      <c r="D1284" s="34" t="s">
        <v>442</v>
      </c>
      <c r="E1284" s="34" t="s">
        <v>4170</v>
      </c>
      <c r="F1284" s="34" t="s">
        <v>4881</v>
      </c>
      <c r="G1284" s="34" t="s">
        <v>4170</v>
      </c>
      <c r="H1284" s="34" t="s">
        <v>4881</v>
      </c>
      <c r="I1284" s="34" t="s">
        <v>4170</v>
      </c>
      <c r="J1284" s="34" t="s">
        <v>4170</v>
      </c>
      <c r="K1284" s="34" t="s">
        <v>4170</v>
      </c>
      <c r="L1284" s="34" t="s">
        <v>4170</v>
      </c>
      <c r="M1284" s="34" t="s">
        <v>1041</v>
      </c>
      <c r="N1284" s="34" t="s">
        <v>3155</v>
      </c>
      <c r="O1284" s="34" t="s">
        <v>4881</v>
      </c>
      <c r="P1284" s="34" t="s">
        <v>4170</v>
      </c>
      <c r="Q1284" s="34" t="s">
        <v>4170</v>
      </c>
      <c r="R1284" s="34" t="s">
        <v>4170</v>
      </c>
      <c r="S1284" s="34" t="s">
        <v>4170</v>
      </c>
      <c r="T1284" s="34" t="s">
        <v>4170</v>
      </c>
      <c r="U1284" s="34" t="s">
        <v>4170</v>
      </c>
      <c r="V1284" s="34" t="s">
        <v>4170</v>
      </c>
      <c r="W1284" s="34" t="s">
        <v>4170</v>
      </c>
      <c r="X1284" s="34" t="s">
        <v>4170</v>
      </c>
      <c r="Y1284" s="34" t="s">
        <v>4170</v>
      </c>
      <c r="Z1284" s="34" t="s">
        <v>4170</v>
      </c>
      <c r="AB1284" s="34" t="s">
        <v>3187</v>
      </c>
      <c r="AD1284" s="34" t="s">
        <v>3244</v>
      </c>
      <c r="AG1284" s="34" t="s">
        <v>3297</v>
      </c>
      <c r="AH1284" s="34" t="s">
        <v>1044</v>
      </c>
      <c r="AI1284" s="34" t="s">
        <v>1044</v>
      </c>
      <c r="AJ1284" s="34" t="s">
        <v>1044</v>
      </c>
      <c r="AK1284" s="34" t="s">
        <v>1041</v>
      </c>
      <c r="AL1284" s="34" t="s">
        <v>452</v>
      </c>
      <c r="AQ1284" s="34" t="s">
        <v>3375</v>
      </c>
      <c r="AS1284" s="34" t="s">
        <v>3423</v>
      </c>
      <c r="AU1284" s="34" t="s">
        <v>3435</v>
      </c>
      <c r="AV1284" s="34" t="s">
        <v>154</v>
      </c>
      <c r="AW1284" s="34" t="s">
        <v>3467</v>
      </c>
      <c r="AX1284" s="34" t="s">
        <v>3476</v>
      </c>
      <c r="AY1284" s="34" t="s">
        <v>3487</v>
      </c>
      <c r="BB1284" s="34" t="s">
        <v>3557</v>
      </c>
      <c r="BC1284" s="34" t="s">
        <v>4170</v>
      </c>
      <c r="BD1284" s="34" t="s">
        <v>4170</v>
      </c>
      <c r="BE1284" s="34" t="s">
        <v>4170</v>
      </c>
      <c r="BF1284" s="34" t="s">
        <v>4170</v>
      </c>
      <c r="BG1284" s="34" t="s">
        <v>4170</v>
      </c>
      <c r="BH1284" s="34" t="s">
        <v>4170</v>
      </c>
      <c r="BI1284" s="34" t="s">
        <v>4881</v>
      </c>
      <c r="BJ1284" s="34" t="s">
        <v>4170</v>
      </c>
      <c r="BR1284" s="34" t="s">
        <v>1044</v>
      </c>
      <c r="BS1284" s="34" t="s">
        <v>1044</v>
      </c>
      <c r="CR1284" s="34" t="s">
        <v>3657</v>
      </c>
      <c r="CU1284" s="34" t="s">
        <v>8980</v>
      </c>
      <c r="CV1284" s="34" t="s">
        <v>7549</v>
      </c>
      <c r="CW1284" s="34" t="s">
        <v>4226</v>
      </c>
      <c r="CX1284" s="34" t="s">
        <v>4542</v>
      </c>
      <c r="CY1284" s="34" t="s">
        <v>5453</v>
      </c>
      <c r="DA1284" s="34" t="s">
        <v>4556</v>
      </c>
      <c r="DC1284" s="34" t="s">
        <v>5096</v>
      </c>
    </row>
    <row r="1285" spans="1:110">
      <c r="A1285" s="34" t="s">
        <v>7550</v>
      </c>
      <c r="B1285" s="34" t="s">
        <v>4881</v>
      </c>
      <c r="C1285" s="34">
        <v>20</v>
      </c>
      <c r="D1285" s="34" t="s">
        <v>440</v>
      </c>
      <c r="E1285" s="34" t="s">
        <v>4881</v>
      </c>
      <c r="F1285" s="34" t="s">
        <v>4170</v>
      </c>
      <c r="G1285" s="34" t="s">
        <v>4881</v>
      </c>
      <c r="H1285" s="34" t="s">
        <v>4170</v>
      </c>
      <c r="I1285" s="34" t="s">
        <v>4170</v>
      </c>
      <c r="J1285" s="34" t="s">
        <v>4170</v>
      </c>
      <c r="K1285" s="34" t="s">
        <v>4170</v>
      </c>
      <c r="L1285" s="34" t="s">
        <v>4881</v>
      </c>
      <c r="M1285" s="34" t="s">
        <v>1041</v>
      </c>
      <c r="N1285" s="34" t="s">
        <v>3155</v>
      </c>
      <c r="O1285" s="34" t="s">
        <v>4881</v>
      </c>
      <c r="P1285" s="34" t="s">
        <v>4170</v>
      </c>
      <c r="Q1285" s="34" t="s">
        <v>4170</v>
      </c>
      <c r="R1285" s="34" t="s">
        <v>4170</v>
      </c>
      <c r="S1285" s="34" t="s">
        <v>4170</v>
      </c>
      <c r="T1285" s="34" t="s">
        <v>4170</v>
      </c>
      <c r="U1285" s="34" t="s">
        <v>4170</v>
      </c>
      <c r="V1285" s="34" t="s">
        <v>4170</v>
      </c>
      <c r="W1285" s="34" t="s">
        <v>4170</v>
      </c>
      <c r="X1285" s="34" t="s">
        <v>4170</v>
      </c>
      <c r="Y1285" s="34" t="s">
        <v>4170</v>
      </c>
      <c r="Z1285" s="34" t="s">
        <v>4170</v>
      </c>
      <c r="AB1285" s="34" t="s">
        <v>3187</v>
      </c>
      <c r="AD1285" s="34" t="s">
        <v>3232</v>
      </c>
      <c r="AE1285" s="34" t="s">
        <v>3253</v>
      </c>
      <c r="AG1285" s="34" t="s">
        <v>3291</v>
      </c>
      <c r="AH1285" s="34" t="s">
        <v>1041</v>
      </c>
      <c r="AI1285" s="34" t="s">
        <v>1044</v>
      </c>
      <c r="AJ1285" s="34" t="s">
        <v>1044</v>
      </c>
      <c r="AQ1285" s="34" t="s">
        <v>3372</v>
      </c>
      <c r="AS1285" s="34" t="s">
        <v>3415</v>
      </c>
      <c r="AU1285" s="34" t="s">
        <v>3435</v>
      </c>
      <c r="AV1285" s="34" t="s">
        <v>154</v>
      </c>
      <c r="AW1285" s="34" t="s">
        <v>3452</v>
      </c>
      <c r="AX1285" s="34" t="s">
        <v>3476</v>
      </c>
      <c r="AY1285" s="34" t="s">
        <v>3502</v>
      </c>
      <c r="BB1285" s="34" t="s">
        <v>3557</v>
      </c>
      <c r="BC1285" s="34" t="s">
        <v>4170</v>
      </c>
      <c r="BD1285" s="34" t="s">
        <v>4170</v>
      </c>
      <c r="BE1285" s="34" t="s">
        <v>4170</v>
      </c>
      <c r="BF1285" s="34" t="s">
        <v>4170</v>
      </c>
      <c r="BG1285" s="34" t="s">
        <v>4170</v>
      </c>
      <c r="BH1285" s="34" t="s">
        <v>4170</v>
      </c>
      <c r="BI1285" s="34" t="s">
        <v>4881</v>
      </c>
      <c r="BJ1285" s="34" t="s">
        <v>4170</v>
      </c>
      <c r="BR1285" s="34" t="s">
        <v>1044</v>
      </c>
      <c r="BS1285" s="34" t="s">
        <v>1041</v>
      </c>
      <c r="BT1285" s="34" t="s">
        <v>1041</v>
      </c>
      <c r="BW1285" s="34" t="s">
        <v>1041</v>
      </c>
      <c r="CQ1285" s="34" t="s">
        <v>3645</v>
      </c>
      <c r="CR1285" s="34" t="s">
        <v>3654</v>
      </c>
      <c r="CU1285" s="34" t="s">
        <v>8981</v>
      </c>
      <c r="CV1285" s="34" t="s">
        <v>7552</v>
      </c>
      <c r="CW1285" s="34" t="s">
        <v>4226</v>
      </c>
      <c r="CX1285" s="34" t="s">
        <v>4539</v>
      </c>
      <c r="CY1285" s="34" t="s">
        <v>5446</v>
      </c>
      <c r="CZ1285" s="34" t="s">
        <v>4556</v>
      </c>
      <c r="DA1285" s="34" t="s">
        <v>4556</v>
      </c>
      <c r="DC1285" s="34" t="s">
        <v>5096</v>
      </c>
      <c r="DD1285" s="34" t="s">
        <v>6185</v>
      </c>
      <c r="DF1285" s="34" t="s">
        <v>5992</v>
      </c>
    </row>
    <row r="1286" spans="1:110">
      <c r="A1286" s="34" t="s">
        <v>7553</v>
      </c>
      <c r="B1286" s="34" t="s">
        <v>4881</v>
      </c>
      <c r="C1286" s="34">
        <v>40</v>
      </c>
      <c r="D1286" s="34" t="s">
        <v>442</v>
      </c>
      <c r="E1286" s="34" t="s">
        <v>4170</v>
      </c>
      <c r="F1286" s="34" t="s">
        <v>4881</v>
      </c>
      <c r="G1286" s="34" t="s">
        <v>4170</v>
      </c>
      <c r="H1286" s="34" t="s">
        <v>4881</v>
      </c>
      <c r="I1286" s="34" t="s">
        <v>4170</v>
      </c>
      <c r="J1286" s="34" t="s">
        <v>4170</v>
      </c>
      <c r="K1286" s="34" t="s">
        <v>4170</v>
      </c>
      <c r="L1286" s="34" t="s">
        <v>4170</v>
      </c>
      <c r="M1286" s="34" t="s">
        <v>1041</v>
      </c>
      <c r="N1286" s="34" t="s">
        <v>7857</v>
      </c>
      <c r="O1286" s="34" t="s">
        <v>4881</v>
      </c>
      <c r="P1286" s="34" t="s">
        <v>4170</v>
      </c>
      <c r="Q1286" s="34" t="s">
        <v>4170</v>
      </c>
      <c r="R1286" s="34" t="s">
        <v>4170</v>
      </c>
      <c r="S1286" s="34" t="s">
        <v>4170</v>
      </c>
      <c r="T1286" s="34" t="s">
        <v>4881</v>
      </c>
      <c r="U1286" s="34" t="s">
        <v>4170</v>
      </c>
      <c r="V1286" s="34" t="s">
        <v>4170</v>
      </c>
      <c r="W1286" s="34" t="s">
        <v>4170</v>
      </c>
      <c r="X1286" s="34" t="s">
        <v>4170</v>
      </c>
      <c r="Y1286" s="34" t="s">
        <v>4170</v>
      </c>
      <c r="Z1286" s="34" t="s">
        <v>4170</v>
      </c>
      <c r="AB1286" s="34" t="s">
        <v>3217</v>
      </c>
      <c r="AD1286" s="34" t="s">
        <v>3241</v>
      </c>
      <c r="AG1286" s="34" t="s">
        <v>3297</v>
      </c>
      <c r="AH1286" s="34" t="s">
        <v>1044</v>
      </c>
      <c r="AI1286" s="34" t="s">
        <v>1044</v>
      </c>
      <c r="AJ1286" s="34" t="s">
        <v>1044</v>
      </c>
      <c r="AK1286" s="34" t="s">
        <v>1041</v>
      </c>
      <c r="AL1286" s="34" t="s">
        <v>452</v>
      </c>
      <c r="AQ1286" s="34" t="s">
        <v>3375</v>
      </c>
      <c r="AS1286" s="34" t="s">
        <v>3423</v>
      </c>
      <c r="AU1286" s="34" t="s">
        <v>3432</v>
      </c>
      <c r="AV1286" s="34" t="s">
        <v>154</v>
      </c>
      <c r="AW1286" s="34" t="s">
        <v>3467</v>
      </c>
      <c r="AX1286" s="34" t="s">
        <v>3476</v>
      </c>
      <c r="AY1286" s="34" t="s">
        <v>3487</v>
      </c>
      <c r="BB1286" s="34" t="s">
        <v>3557</v>
      </c>
      <c r="BC1286" s="34" t="s">
        <v>4170</v>
      </c>
      <c r="BD1286" s="34" t="s">
        <v>4170</v>
      </c>
      <c r="BE1286" s="34" t="s">
        <v>4170</v>
      </c>
      <c r="BF1286" s="34" t="s">
        <v>4170</v>
      </c>
      <c r="BG1286" s="34" t="s">
        <v>4170</v>
      </c>
      <c r="BH1286" s="34" t="s">
        <v>4170</v>
      </c>
      <c r="BI1286" s="34" t="s">
        <v>4881</v>
      </c>
      <c r="BJ1286" s="34" t="s">
        <v>4170</v>
      </c>
      <c r="BR1286" s="34" t="s">
        <v>1041</v>
      </c>
      <c r="BS1286" s="34" t="s">
        <v>1044</v>
      </c>
      <c r="CR1286" s="34" t="s">
        <v>3657</v>
      </c>
      <c r="CU1286" s="34" t="s">
        <v>8982</v>
      </c>
      <c r="CV1286" s="34" t="s">
        <v>7555</v>
      </c>
      <c r="CW1286" s="34" t="s">
        <v>4226</v>
      </c>
      <c r="CX1286" s="34" t="s">
        <v>4542</v>
      </c>
      <c r="CY1286" s="34" t="s">
        <v>5453</v>
      </c>
      <c r="CZ1286" s="34" t="s">
        <v>4556</v>
      </c>
      <c r="DA1286" s="34" t="s">
        <v>4556</v>
      </c>
      <c r="DC1286" s="34" t="s">
        <v>5096</v>
      </c>
    </row>
    <row r="1287" spans="1:110">
      <c r="A1287" s="34" t="s">
        <v>7553</v>
      </c>
      <c r="B1287" s="34" t="s">
        <v>4609</v>
      </c>
      <c r="C1287" s="34">
        <v>4</v>
      </c>
      <c r="D1287" s="34" t="s">
        <v>440</v>
      </c>
      <c r="E1287" s="34" t="s">
        <v>4881</v>
      </c>
      <c r="F1287" s="34" t="s">
        <v>4170</v>
      </c>
      <c r="G1287" s="34" t="s">
        <v>4170</v>
      </c>
      <c r="H1287" s="34" t="s">
        <v>4170</v>
      </c>
      <c r="I1287" s="34" t="s">
        <v>4881</v>
      </c>
      <c r="J1287" s="34" t="s">
        <v>4170</v>
      </c>
      <c r="K1287" s="34" t="s">
        <v>4170</v>
      </c>
      <c r="L1287" s="34" t="s">
        <v>4170</v>
      </c>
      <c r="N1287" s="34" t="s">
        <v>3155</v>
      </c>
      <c r="O1287" s="34" t="s">
        <v>4881</v>
      </c>
      <c r="P1287" s="34" t="s">
        <v>4170</v>
      </c>
      <c r="Q1287" s="34" t="s">
        <v>4170</v>
      </c>
      <c r="R1287" s="34" t="s">
        <v>4170</v>
      </c>
      <c r="S1287" s="34" t="s">
        <v>4170</v>
      </c>
      <c r="T1287" s="34" t="s">
        <v>4170</v>
      </c>
      <c r="U1287" s="34" t="s">
        <v>4170</v>
      </c>
      <c r="V1287" s="34" t="s">
        <v>4170</v>
      </c>
      <c r="W1287" s="34" t="s">
        <v>4170</v>
      </c>
      <c r="X1287" s="34" t="s">
        <v>4170</v>
      </c>
      <c r="Y1287" s="34" t="s">
        <v>4170</v>
      </c>
      <c r="Z1287" s="34" t="s">
        <v>4170</v>
      </c>
      <c r="AB1287" s="34" t="s">
        <v>3187</v>
      </c>
      <c r="AE1287" s="34" t="s">
        <v>3256</v>
      </c>
      <c r="BR1287" s="34" t="s">
        <v>1044</v>
      </c>
      <c r="BS1287" s="34" t="s">
        <v>1044</v>
      </c>
      <c r="CR1287" s="34" t="s">
        <v>3657</v>
      </c>
      <c r="CU1287" s="34" t="s">
        <v>8983</v>
      </c>
      <c r="CV1287" s="34" t="s">
        <v>7555</v>
      </c>
      <c r="CW1287" s="34" t="s">
        <v>4226</v>
      </c>
      <c r="CX1287" s="34" t="s">
        <v>4608</v>
      </c>
      <c r="CY1287" s="34" t="s">
        <v>5444</v>
      </c>
      <c r="DE1287" s="34" t="s">
        <v>4649</v>
      </c>
    </row>
    <row r="1288" spans="1:110">
      <c r="A1288" s="34" t="s">
        <v>7553</v>
      </c>
      <c r="B1288" s="34" t="s">
        <v>4848</v>
      </c>
      <c r="C1288" s="34">
        <v>40</v>
      </c>
      <c r="D1288" s="34" t="s">
        <v>440</v>
      </c>
      <c r="E1288" s="34" t="s">
        <v>4881</v>
      </c>
      <c r="F1288" s="34" t="s">
        <v>4170</v>
      </c>
      <c r="G1288" s="34" t="s">
        <v>4881</v>
      </c>
      <c r="H1288" s="34" t="s">
        <v>4170</v>
      </c>
      <c r="I1288" s="34" t="s">
        <v>4170</v>
      </c>
      <c r="J1288" s="34" t="s">
        <v>4170</v>
      </c>
      <c r="K1288" s="34" t="s">
        <v>4170</v>
      </c>
      <c r="L1288" s="34" t="s">
        <v>4881</v>
      </c>
      <c r="M1288" s="34" t="s">
        <v>1041</v>
      </c>
      <c r="N1288" s="34" t="s">
        <v>3155</v>
      </c>
      <c r="O1288" s="34" t="s">
        <v>4881</v>
      </c>
      <c r="P1288" s="34" t="s">
        <v>4170</v>
      </c>
      <c r="Q1288" s="34" t="s">
        <v>4170</v>
      </c>
      <c r="R1288" s="34" t="s">
        <v>4170</v>
      </c>
      <c r="S1288" s="34" t="s">
        <v>4170</v>
      </c>
      <c r="T1288" s="34" t="s">
        <v>4170</v>
      </c>
      <c r="U1288" s="34" t="s">
        <v>4170</v>
      </c>
      <c r="V1288" s="34" t="s">
        <v>4170</v>
      </c>
      <c r="W1288" s="34" t="s">
        <v>4170</v>
      </c>
      <c r="X1288" s="34" t="s">
        <v>4170</v>
      </c>
      <c r="Y1288" s="34" t="s">
        <v>4170</v>
      </c>
      <c r="Z1288" s="34" t="s">
        <v>4170</v>
      </c>
      <c r="AB1288" s="34" t="s">
        <v>3187</v>
      </c>
      <c r="AD1288" s="34" t="s">
        <v>3241</v>
      </c>
      <c r="AG1288" s="34" t="s">
        <v>3309</v>
      </c>
      <c r="AH1288" s="34" t="s">
        <v>1044</v>
      </c>
      <c r="AI1288" s="34" t="s">
        <v>1044</v>
      </c>
      <c r="AJ1288" s="34" t="s">
        <v>1044</v>
      </c>
      <c r="AK1288" s="34" t="s">
        <v>1044</v>
      </c>
      <c r="AM1288" s="34" t="s">
        <v>1044</v>
      </c>
      <c r="AN1288" s="34" t="s">
        <v>3335</v>
      </c>
      <c r="AP1288" s="34" t="s">
        <v>1044</v>
      </c>
      <c r="AY1288" s="34" t="s">
        <v>3487</v>
      </c>
      <c r="BA1288" s="34" t="s">
        <v>1044</v>
      </c>
      <c r="BB1288" s="34" t="s">
        <v>3557</v>
      </c>
      <c r="BC1288" s="34" t="s">
        <v>4170</v>
      </c>
      <c r="BD1288" s="34" t="s">
        <v>4170</v>
      </c>
      <c r="BE1288" s="34" t="s">
        <v>4170</v>
      </c>
      <c r="BF1288" s="34" t="s">
        <v>4170</v>
      </c>
      <c r="BG1288" s="34" t="s">
        <v>4170</v>
      </c>
      <c r="BH1288" s="34" t="s">
        <v>4170</v>
      </c>
      <c r="BI1288" s="34" t="s">
        <v>4881</v>
      </c>
      <c r="BJ1288" s="34" t="s">
        <v>4170</v>
      </c>
      <c r="BR1288" s="34" t="s">
        <v>1044</v>
      </c>
      <c r="BS1288" s="34" t="s">
        <v>1044</v>
      </c>
      <c r="CR1288" s="34" t="s">
        <v>3657</v>
      </c>
      <c r="CU1288" s="34" t="s">
        <v>8984</v>
      </c>
      <c r="CV1288" s="34" t="s">
        <v>7555</v>
      </c>
      <c r="CW1288" s="34" t="s">
        <v>4226</v>
      </c>
      <c r="CX1288" s="34" t="s">
        <v>4542</v>
      </c>
      <c r="CY1288" s="34" t="s">
        <v>5447</v>
      </c>
      <c r="DA1288" s="34" t="s">
        <v>4560</v>
      </c>
      <c r="DC1288" s="34" t="s">
        <v>5096</v>
      </c>
    </row>
    <row r="1289" spans="1:110">
      <c r="A1289" s="34" t="s">
        <v>7556</v>
      </c>
      <c r="B1289" s="34" t="s">
        <v>4881</v>
      </c>
      <c r="C1289" s="34">
        <v>52</v>
      </c>
      <c r="D1289" s="34" t="s">
        <v>440</v>
      </c>
      <c r="E1289" s="34" t="s">
        <v>4881</v>
      </c>
      <c r="F1289" s="34" t="s">
        <v>4170</v>
      </c>
      <c r="G1289" s="34" t="s">
        <v>4881</v>
      </c>
      <c r="H1289" s="34" t="s">
        <v>4170</v>
      </c>
      <c r="I1289" s="34" t="s">
        <v>4170</v>
      </c>
      <c r="J1289" s="34" t="s">
        <v>4170</v>
      </c>
      <c r="K1289" s="34" t="s">
        <v>4170</v>
      </c>
      <c r="L1289" s="34" t="s">
        <v>4881</v>
      </c>
      <c r="M1289" s="34" t="s">
        <v>1041</v>
      </c>
      <c r="N1289" s="34" t="s">
        <v>3155</v>
      </c>
      <c r="O1289" s="34" t="s">
        <v>4881</v>
      </c>
      <c r="P1289" s="34" t="s">
        <v>4170</v>
      </c>
      <c r="Q1289" s="34" t="s">
        <v>4170</v>
      </c>
      <c r="R1289" s="34" t="s">
        <v>4170</v>
      </c>
      <c r="S1289" s="34" t="s">
        <v>4170</v>
      </c>
      <c r="T1289" s="34" t="s">
        <v>4170</v>
      </c>
      <c r="U1289" s="34" t="s">
        <v>4170</v>
      </c>
      <c r="V1289" s="34" t="s">
        <v>4170</v>
      </c>
      <c r="W1289" s="34" t="s">
        <v>4170</v>
      </c>
      <c r="X1289" s="34" t="s">
        <v>4170</v>
      </c>
      <c r="Y1289" s="34" t="s">
        <v>4170</v>
      </c>
      <c r="Z1289" s="34" t="s">
        <v>4170</v>
      </c>
      <c r="AB1289" s="34" t="s">
        <v>3187</v>
      </c>
      <c r="AD1289" s="34" t="s">
        <v>3244</v>
      </c>
      <c r="AG1289" s="34" t="s">
        <v>3291</v>
      </c>
      <c r="AH1289" s="34" t="s">
        <v>1041</v>
      </c>
      <c r="AI1289" s="34" t="s">
        <v>1044</v>
      </c>
      <c r="AJ1289" s="34" t="s">
        <v>1044</v>
      </c>
      <c r="AQ1289" s="34" t="s">
        <v>3364</v>
      </c>
      <c r="AS1289" s="34" t="s">
        <v>3423</v>
      </c>
      <c r="AU1289" s="34" t="s">
        <v>3435</v>
      </c>
      <c r="AV1289" s="34" t="s">
        <v>3449</v>
      </c>
      <c r="AW1289" s="34" t="s">
        <v>3452</v>
      </c>
      <c r="AX1289" s="34" t="s">
        <v>3476</v>
      </c>
      <c r="AY1289" s="34" t="s">
        <v>3487</v>
      </c>
      <c r="BB1289" s="34" t="s">
        <v>3545</v>
      </c>
      <c r="BC1289" s="34" t="s">
        <v>4170</v>
      </c>
      <c r="BD1289" s="34" t="s">
        <v>4170</v>
      </c>
      <c r="BE1289" s="34" t="s">
        <v>4881</v>
      </c>
      <c r="BF1289" s="34" t="s">
        <v>4170</v>
      </c>
      <c r="BG1289" s="34" t="s">
        <v>4170</v>
      </c>
      <c r="BH1289" s="34" t="s">
        <v>4170</v>
      </c>
      <c r="BI1289" s="34" t="s">
        <v>4170</v>
      </c>
      <c r="BJ1289" s="34" t="s">
        <v>4170</v>
      </c>
      <c r="BM1289" s="34" t="s">
        <v>3561</v>
      </c>
      <c r="BQ1289" s="34" t="s">
        <v>1044</v>
      </c>
      <c r="BR1289" s="34" t="s">
        <v>1041</v>
      </c>
      <c r="BS1289" s="34" t="s">
        <v>1041</v>
      </c>
      <c r="BT1289" s="34" t="s">
        <v>1041</v>
      </c>
      <c r="BW1289" s="34" t="s">
        <v>1041</v>
      </c>
      <c r="CQ1289" s="34" t="s">
        <v>3651</v>
      </c>
      <c r="CR1289" s="34" t="s">
        <v>3657</v>
      </c>
      <c r="CU1289" s="34" t="s">
        <v>8985</v>
      </c>
      <c r="CV1289" s="34" t="s">
        <v>7557</v>
      </c>
      <c r="CW1289" s="34" t="s">
        <v>4226</v>
      </c>
      <c r="CX1289" s="34" t="s">
        <v>4542</v>
      </c>
      <c r="CY1289" s="34" t="s">
        <v>5447</v>
      </c>
      <c r="CZ1289" s="34" t="s">
        <v>4556</v>
      </c>
      <c r="DA1289" s="34" t="s">
        <v>4556</v>
      </c>
      <c r="DB1289" s="34" t="s">
        <v>1046</v>
      </c>
      <c r="DC1289" s="34" t="s">
        <v>5096</v>
      </c>
      <c r="DF1289" s="34" t="s">
        <v>5992</v>
      </c>
    </row>
    <row r="1290" spans="1:110">
      <c r="A1290" s="34" t="s">
        <v>7556</v>
      </c>
      <c r="B1290" s="34" t="s">
        <v>4609</v>
      </c>
      <c r="C1290" s="34">
        <v>73</v>
      </c>
      <c r="D1290" s="34" t="s">
        <v>440</v>
      </c>
      <c r="E1290" s="34" t="s">
        <v>4881</v>
      </c>
      <c r="F1290" s="34" t="s">
        <v>4170</v>
      </c>
      <c r="G1290" s="34" t="s">
        <v>4881</v>
      </c>
      <c r="H1290" s="34" t="s">
        <v>4170</v>
      </c>
      <c r="I1290" s="34" t="s">
        <v>4170</v>
      </c>
      <c r="J1290" s="34" t="s">
        <v>4170</v>
      </c>
      <c r="K1290" s="34" t="s">
        <v>4170</v>
      </c>
      <c r="L1290" s="34" t="s">
        <v>4170</v>
      </c>
      <c r="M1290" s="34" t="s">
        <v>1041</v>
      </c>
      <c r="N1290" s="34" t="s">
        <v>3155</v>
      </c>
      <c r="O1290" s="34" t="s">
        <v>4881</v>
      </c>
      <c r="P1290" s="34" t="s">
        <v>4170</v>
      </c>
      <c r="Q1290" s="34" t="s">
        <v>4170</v>
      </c>
      <c r="R1290" s="34" t="s">
        <v>4170</v>
      </c>
      <c r="S1290" s="34" t="s">
        <v>4170</v>
      </c>
      <c r="T1290" s="34" t="s">
        <v>4170</v>
      </c>
      <c r="U1290" s="34" t="s">
        <v>4170</v>
      </c>
      <c r="V1290" s="34" t="s">
        <v>4170</v>
      </c>
      <c r="W1290" s="34" t="s">
        <v>4170</v>
      </c>
      <c r="X1290" s="34" t="s">
        <v>4170</v>
      </c>
      <c r="Y1290" s="34" t="s">
        <v>4170</v>
      </c>
      <c r="Z1290" s="34" t="s">
        <v>4170</v>
      </c>
      <c r="AB1290" s="34" t="s">
        <v>3187</v>
      </c>
      <c r="AD1290" s="34" t="s">
        <v>3238</v>
      </c>
      <c r="AG1290" s="34" t="s">
        <v>3312</v>
      </c>
      <c r="AH1290" s="34" t="s">
        <v>1044</v>
      </c>
      <c r="AI1290" s="34" t="s">
        <v>1044</v>
      </c>
      <c r="AJ1290" s="34" t="s">
        <v>1044</v>
      </c>
      <c r="AK1290" s="34" t="s">
        <v>1044</v>
      </c>
      <c r="AM1290" s="34" t="s">
        <v>1044</v>
      </c>
      <c r="AN1290" s="34" t="s">
        <v>3312</v>
      </c>
      <c r="AP1290" s="34" t="s">
        <v>1044</v>
      </c>
      <c r="AY1290" s="34" t="s">
        <v>3487</v>
      </c>
      <c r="BA1290" s="34" t="s">
        <v>1044</v>
      </c>
      <c r="BB1290" s="34" t="s">
        <v>7703</v>
      </c>
      <c r="BC1290" s="34" t="s">
        <v>4170</v>
      </c>
      <c r="BD1290" s="34" t="s">
        <v>4170</v>
      </c>
      <c r="BE1290" s="34" t="s">
        <v>4881</v>
      </c>
      <c r="BF1290" s="34" t="s">
        <v>4170</v>
      </c>
      <c r="BG1290" s="34" t="s">
        <v>4881</v>
      </c>
      <c r="BH1290" s="34" t="s">
        <v>4170</v>
      </c>
      <c r="BI1290" s="34" t="s">
        <v>4170</v>
      </c>
      <c r="BJ1290" s="34" t="s">
        <v>4170</v>
      </c>
      <c r="BM1290" s="34" t="s">
        <v>3564</v>
      </c>
      <c r="BO1290" s="34" t="s">
        <v>3561</v>
      </c>
      <c r="BQ1290" s="34" t="s">
        <v>1044</v>
      </c>
      <c r="BR1290" s="34" t="s">
        <v>1041</v>
      </c>
      <c r="BS1290" s="34" t="s">
        <v>1044</v>
      </c>
      <c r="CR1290" s="34" t="s">
        <v>3657</v>
      </c>
      <c r="CU1290" s="34" t="s">
        <v>8986</v>
      </c>
      <c r="CV1290" s="34" t="s">
        <v>7557</v>
      </c>
      <c r="CW1290" s="34" t="s">
        <v>4226</v>
      </c>
      <c r="CX1290" s="34" t="s">
        <v>4546</v>
      </c>
      <c r="CY1290" s="34" t="s">
        <v>5449</v>
      </c>
      <c r="DA1290" s="34" t="s">
        <v>4560</v>
      </c>
      <c r="DB1290" s="34" t="s">
        <v>1046</v>
      </c>
      <c r="DC1290" s="34" t="s">
        <v>5094</v>
      </c>
      <c r="DF1290" s="34" t="s">
        <v>5992</v>
      </c>
    </row>
    <row r="1291" spans="1:110">
      <c r="A1291" s="34" t="s">
        <v>7558</v>
      </c>
      <c r="B1291" s="34" t="s">
        <v>4881</v>
      </c>
      <c r="C1291" s="34">
        <v>42</v>
      </c>
      <c r="D1291" s="34" t="s">
        <v>442</v>
      </c>
      <c r="E1291" s="34" t="s">
        <v>4170</v>
      </c>
      <c r="F1291" s="34" t="s">
        <v>4881</v>
      </c>
      <c r="G1291" s="34" t="s">
        <v>4170</v>
      </c>
      <c r="H1291" s="34" t="s">
        <v>4881</v>
      </c>
      <c r="I1291" s="34" t="s">
        <v>4170</v>
      </c>
      <c r="J1291" s="34" t="s">
        <v>4170</v>
      </c>
      <c r="K1291" s="34" t="s">
        <v>4170</v>
      </c>
      <c r="L1291" s="34" t="s">
        <v>4170</v>
      </c>
      <c r="M1291" s="34" t="s">
        <v>1041</v>
      </c>
      <c r="N1291" s="34" t="s">
        <v>3155</v>
      </c>
      <c r="O1291" s="34" t="s">
        <v>4881</v>
      </c>
      <c r="P1291" s="34" t="s">
        <v>4170</v>
      </c>
      <c r="Q1291" s="34" t="s">
        <v>4170</v>
      </c>
      <c r="R1291" s="34" t="s">
        <v>4170</v>
      </c>
      <c r="S1291" s="34" t="s">
        <v>4170</v>
      </c>
      <c r="T1291" s="34" t="s">
        <v>4170</v>
      </c>
      <c r="U1291" s="34" t="s">
        <v>4170</v>
      </c>
      <c r="V1291" s="34" t="s">
        <v>4170</v>
      </c>
      <c r="W1291" s="34" t="s">
        <v>4170</v>
      </c>
      <c r="X1291" s="34" t="s">
        <v>4170</v>
      </c>
      <c r="Y1291" s="34" t="s">
        <v>4170</v>
      </c>
      <c r="Z1291" s="34" t="s">
        <v>4170</v>
      </c>
      <c r="AB1291" s="34" t="s">
        <v>3187</v>
      </c>
      <c r="AD1291" s="34" t="s">
        <v>3247</v>
      </c>
      <c r="AG1291" s="34" t="s">
        <v>3291</v>
      </c>
      <c r="AH1291" s="34" t="s">
        <v>1041</v>
      </c>
      <c r="AI1291" s="34" t="s">
        <v>1044</v>
      </c>
      <c r="AJ1291" s="34" t="s">
        <v>1044</v>
      </c>
      <c r="AQ1291" s="34" t="s">
        <v>3369</v>
      </c>
      <c r="AS1291" s="34" t="s">
        <v>3409</v>
      </c>
      <c r="AU1291" s="34" t="s">
        <v>3435</v>
      </c>
      <c r="AV1291" s="34" t="s">
        <v>154</v>
      </c>
      <c r="AW1291" s="34" t="s">
        <v>3461</v>
      </c>
      <c r="AX1291" s="34" t="s">
        <v>3476</v>
      </c>
      <c r="AY1291" s="34" t="s">
        <v>3487</v>
      </c>
      <c r="BB1291" s="34" t="s">
        <v>3539</v>
      </c>
      <c r="BC1291" s="34" t="s">
        <v>4881</v>
      </c>
      <c r="BD1291" s="34" t="s">
        <v>4170</v>
      </c>
      <c r="BE1291" s="34" t="s">
        <v>4170</v>
      </c>
      <c r="BF1291" s="34" t="s">
        <v>4170</v>
      </c>
      <c r="BG1291" s="34" t="s">
        <v>4170</v>
      </c>
      <c r="BH1291" s="34" t="s">
        <v>4170</v>
      </c>
      <c r="BI1291" s="34" t="s">
        <v>4170</v>
      </c>
      <c r="BJ1291" s="34" t="s">
        <v>4170</v>
      </c>
      <c r="BK1291" s="34" t="s">
        <v>3561</v>
      </c>
      <c r="BQ1291" s="34" t="s">
        <v>3574</v>
      </c>
      <c r="BR1291" s="34" t="s">
        <v>1044</v>
      </c>
      <c r="BS1291" s="34" t="s">
        <v>1044</v>
      </c>
      <c r="CR1291" s="34" t="s">
        <v>3657</v>
      </c>
      <c r="CU1291" s="34" t="s">
        <v>8987</v>
      </c>
      <c r="CV1291" s="34" t="s">
        <v>7559</v>
      </c>
      <c r="CW1291" s="34" t="s">
        <v>4226</v>
      </c>
      <c r="CX1291" s="34" t="s">
        <v>4542</v>
      </c>
      <c r="CY1291" s="34" t="s">
        <v>5453</v>
      </c>
      <c r="CZ1291" s="34" t="s">
        <v>4556</v>
      </c>
      <c r="DA1291" s="34" t="s">
        <v>4556</v>
      </c>
      <c r="DB1291" s="34" t="s">
        <v>1043</v>
      </c>
      <c r="DC1291" s="34" t="s">
        <v>5096</v>
      </c>
      <c r="DF1291" s="34" t="s">
        <v>5992</v>
      </c>
    </row>
    <row r="1292" spans="1:110">
      <c r="A1292" s="34" t="s">
        <v>7560</v>
      </c>
      <c r="B1292" s="34" t="s">
        <v>4881</v>
      </c>
      <c r="C1292" s="34">
        <v>29</v>
      </c>
      <c r="D1292" s="34" t="s">
        <v>440</v>
      </c>
      <c r="E1292" s="34" t="s">
        <v>4881</v>
      </c>
      <c r="F1292" s="34" t="s">
        <v>4170</v>
      </c>
      <c r="G1292" s="34" t="s">
        <v>4881</v>
      </c>
      <c r="H1292" s="34" t="s">
        <v>4170</v>
      </c>
      <c r="I1292" s="34" t="s">
        <v>4170</v>
      </c>
      <c r="J1292" s="34" t="s">
        <v>4170</v>
      </c>
      <c r="K1292" s="34" t="s">
        <v>4170</v>
      </c>
      <c r="L1292" s="34" t="s">
        <v>4881</v>
      </c>
      <c r="M1292" s="34" t="s">
        <v>1041</v>
      </c>
      <c r="N1292" s="34" t="s">
        <v>3155</v>
      </c>
      <c r="O1292" s="34" t="s">
        <v>4881</v>
      </c>
      <c r="P1292" s="34" t="s">
        <v>4170</v>
      </c>
      <c r="Q1292" s="34" t="s">
        <v>4170</v>
      </c>
      <c r="R1292" s="34" t="s">
        <v>4170</v>
      </c>
      <c r="S1292" s="34" t="s">
        <v>4170</v>
      </c>
      <c r="T1292" s="34" t="s">
        <v>4170</v>
      </c>
      <c r="U1292" s="34" t="s">
        <v>4170</v>
      </c>
      <c r="V1292" s="34" t="s">
        <v>4170</v>
      </c>
      <c r="W1292" s="34" t="s">
        <v>4170</v>
      </c>
      <c r="X1292" s="34" t="s">
        <v>4170</v>
      </c>
      <c r="Y1292" s="34" t="s">
        <v>4170</v>
      </c>
      <c r="Z1292" s="34" t="s">
        <v>4170</v>
      </c>
      <c r="AB1292" s="34" t="s">
        <v>3187</v>
      </c>
      <c r="AD1292" s="34" t="s">
        <v>3232</v>
      </c>
      <c r="AE1292" s="34" t="s">
        <v>3253</v>
      </c>
      <c r="AG1292" s="34" t="s">
        <v>3309</v>
      </c>
      <c r="AH1292" s="34" t="s">
        <v>1044</v>
      </c>
      <c r="AI1292" s="34" t="s">
        <v>1044</v>
      </c>
      <c r="AJ1292" s="34" t="s">
        <v>1044</v>
      </c>
      <c r="AK1292" s="34" t="s">
        <v>1044</v>
      </c>
      <c r="AM1292" s="34" t="s">
        <v>1044</v>
      </c>
      <c r="AN1292" s="34" t="s">
        <v>3335</v>
      </c>
      <c r="AP1292" s="34" t="s">
        <v>1044</v>
      </c>
      <c r="AY1292" s="34" t="s">
        <v>3487</v>
      </c>
      <c r="BA1292" s="34" t="s">
        <v>1044</v>
      </c>
      <c r="BB1292" s="34" t="s">
        <v>3557</v>
      </c>
      <c r="BC1292" s="34" t="s">
        <v>4170</v>
      </c>
      <c r="BD1292" s="34" t="s">
        <v>4170</v>
      </c>
      <c r="BE1292" s="34" t="s">
        <v>4170</v>
      </c>
      <c r="BF1292" s="34" t="s">
        <v>4170</v>
      </c>
      <c r="BG1292" s="34" t="s">
        <v>4170</v>
      </c>
      <c r="BH1292" s="34" t="s">
        <v>4170</v>
      </c>
      <c r="BI1292" s="34" t="s">
        <v>4881</v>
      </c>
      <c r="BJ1292" s="34" t="s">
        <v>4170</v>
      </c>
      <c r="BR1292" s="34" t="s">
        <v>1044</v>
      </c>
      <c r="BS1292" s="34" t="s">
        <v>1044</v>
      </c>
      <c r="CR1292" s="34" t="s">
        <v>3657</v>
      </c>
      <c r="CU1292" s="34" t="s">
        <v>8988</v>
      </c>
      <c r="CV1292" s="34" t="s">
        <v>7561</v>
      </c>
      <c r="CW1292" s="34" t="s">
        <v>4226</v>
      </c>
      <c r="CX1292" s="34" t="s">
        <v>4539</v>
      </c>
      <c r="CY1292" s="34" t="s">
        <v>5446</v>
      </c>
      <c r="CZ1292" s="34" t="s">
        <v>4560</v>
      </c>
      <c r="DA1292" s="34" t="s">
        <v>4560</v>
      </c>
      <c r="DC1292" s="34" t="s">
        <v>5096</v>
      </c>
      <c r="DD1292" s="34" t="s">
        <v>6186</v>
      </c>
      <c r="DF1292" s="34" t="s">
        <v>5993</v>
      </c>
    </row>
    <row r="1293" spans="1:110">
      <c r="A1293" s="34" t="s">
        <v>7560</v>
      </c>
      <c r="B1293" s="34" t="s">
        <v>4609</v>
      </c>
      <c r="C1293" s="34">
        <v>0</v>
      </c>
      <c r="D1293" s="34" t="s">
        <v>440</v>
      </c>
      <c r="E1293" s="34" t="s">
        <v>4881</v>
      </c>
      <c r="F1293" s="34" t="s">
        <v>4170</v>
      </c>
      <c r="G1293" s="34" t="s">
        <v>4170</v>
      </c>
      <c r="H1293" s="34" t="s">
        <v>4170</v>
      </c>
      <c r="I1293" s="34" t="s">
        <v>4881</v>
      </c>
      <c r="J1293" s="34" t="s">
        <v>4170</v>
      </c>
      <c r="K1293" s="34" t="s">
        <v>4170</v>
      </c>
      <c r="L1293" s="34" t="s">
        <v>4170</v>
      </c>
      <c r="N1293" s="34" t="s">
        <v>3170</v>
      </c>
      <c r="O1293" s="34" t="s">
        <v>4170</v>
      </c>
      <c r="P1293" s="34" t="s">
        <v>4170</v>
      </c>
      <c r="Q1293" s="34" t="s">
        <v>4170</v>
      </c>
      <c r="R1293" s="34" t="s">
        <v>4170</v>
      </c>
      <c r="S1293" s="34" t="s">
        <v>4170</v>
      </c>
      <c r="T1293" s="34" t="s">
        <v>4881</v>
      </c>
      <c r="U1293" s="34" t="s">
        <v>4170</v>
      </c>
      <c r="V1293" s="34" t="s">
        <v>4170</v>
      </c>
      <c r="W1293" s="34" t="s">
        <v>4170</v>
      </c>
      <c r="X1293" s="34" t="s">
        <v>4170</v>
      </c>
      <c r="Y1293" s="34" t="s">
        <v>4170</v>
      </c>
      <c r="Z1293" s="34" t="s">
        <v>4170</v>
      </c>
      <c r="AB1293" s="34" t="s">
        <v>3217</v>
      </c>
      <c r="BR1293" s="34" t="s">
        <v>1044</v>
      </c>
      <c r="BS1293" s="34" t="s">
        <v>1044</v>
      </c>
      <c r="CR1293" s="34" t="s">
        <v>3663</v>
      </c>
      <c r="CU1293" s="34" t="s">
        <v>8989</v>
      </c>
      <c r="CV1293" s="34" t="s">
        <v>7561</v>
      </c>
      <c r="CW1293" s="34" t="s">
        <v>4226</v>
      </c>
      <c r="CX1293" s="34" t="s">
        <v>4608</v>
      </c>
      <c r="CY1293" s="34" t="s">
        <v>5444</v>
      </c>
      <c r="DF1293" s="34" t="s">
        <v>5993</v>
      </c>
    </row>
    <row r="1294" spans="1:110">
      <c r="A1294" s="34" t="s">
        <v>7560</v>
      </c>
      <c r="B1294" s="34" t="s">
        <v>4848</v>
      </c>
      <c r="C1294" s="34">
        <v>11</v>
      </c>
      <c r="D1294" s="34" t="s">
        <v>440</v>
      </c>
      <c r="E1294" s="34" t="s">
        <v>4881</v>
      </c>
      <c r="F1294" s="34" t="s">
        <v>4170</v>
      </c>
      <c r="G1294" s="34" t="s">
        <v>4170</v>
      </c>
      <c r="H1294" s="34" t="s">
        <v>4170</v>
      </c>
      <c r="I1294" s="34" t="s">
        <v>4881</v>
      </c>
      <c r="J1294" s="34" t="s">
        <v>4170</v>
      </c>
      <c r="K1294" s="34" t="s">
        <v>4170</v>
      </c>
      <c r="L1294" s="34" t="s">
        <v>4881</v>
      </c>
      <c r="N1294" s="34" t="s">
        <v>3155</v>
      </c>
      <c r="O1294" s="34" t="s">
        <v>4881</v>
      </c>
      <c r="P1294" s="34" t="s">
        <v>4170</v>
      </c>
      <c r="Q1294" s="34" t="s">
        <v>4170</v>
      </c>
      <c r="R1294" s="34" t="s">
        <v>4170</v>
      </c>
      <c r="S1294" s="34" t="s">
        <v>4170</v>
      </c>
      <c r="T1294" s="34" t="s">
        <v>4170</v>
      </c>
      <c r="U1294" s="34" t="s">
        <v>4170</v>
      </c>
      <c r="V1294" s="34" t="s">
        <v>4170</v>
      </c>
      <c r="W1294" s="34" t="s">
        <v>4170</v>
      </c>
      <c r="X1294" s="34" t="s">
        <v>4170</v>
      </c>
      <c r="Y1294" s="34" t="s">
        <v>4170</v>
      </c>
      <c r="Z1294" s="34" t="s">
        <v>4170</v>
      </c>
      <c r="AB1294" s="34" t="s">
        <v>3187</v>
      </c>
      <c r="AE1294" s="34" t="s">
        <v>3262</v>
      </c>
      <c r="BB1294" s="34" t="s">
        <v>3557</v>
      </c>
      <c r="BC1294" s="34" t="s">
        <v>4170</v>
      </c>
      <c r="BD1294" s="34" t="s">
        <v>4170</v>
      </c>
      <c r="BE1294" s="34" t="s">
        <v>4170</v>
      </c>
      <c r="BF1294" s="34" t="s">
        <v>4170</v>
      </c>
      <c r="BG1294" s="34" t="s">
        <v>4170</v>
      </c>
      <c r="BH1294" s="34" t="s">
        <v>4170</v>
      </c>
      <c r="BI1294" s="34" t="s">
        <v>4881</v>
      </c>
      <c r="BJ1294" s="34" t="s">
        <v>4170</v>
      </c>
      <c r="BR1294" s="34" t="s">
        <v>1044</v>
      </c>
      <c r="BS1294" s="34" t="s">
        <v>1044</v>
      </c>
      <c r="CR1294" s="34" t="s">
        <v>3657</v>
      </c>
      <c r="CU1294" s="34" t="s">
        <v>8990</v>
      </c>
      <c r="CV1294" s="34" t="s">
        <v>7561</v>
      </c>
      <c r="CW1294" s="34" t="s">
        <v>4226</v>
      </c>
      <c r="CX1294" s="34" t="s">
        <v>4619</v>
      </c>
      <c r="CY1294" s="34" t="s">
        <v>5448</v>
      </c>
      <c r="DC1294" s="34" t="s">
        <v>5096</v>
      </c>
      <c r="DE1294" s="34" t="s">
        <v>4649</v>
      </c>
      <c r="DF1294" s="34" t="s">
        <v>5993</v>
      </c>
    </row>
    <row r="1295" spans="1:110">
      <c r="A1295" s="34" t="s">
        <v>7560</v>
      </c>
      <c r="B1295" s="34" t="s">
        <v>4626</v>
      </c>
      <c r="C1295" s="34">
        <v>10</v>
      </c>
      <c r="D1295" s="34" t="s">
        <v>440</v>
      </c>
      <c r="E1295" s="34" t="s">
        <v>4881</v>
      </c>
      <c r="F1295" s="34" t="s">
        <v>4170</v>
      </c>
      <c r="G1295" s="34" t="s">
        <v>4170</v>
      </c>
      <c r="H1295" s="34" t="s">
        <v>4170</v>
      </c>
      <c r="I1295" s="34" t="s">
        <v>4881</v>
      </c>
      <c r="J1295" s="34" t="s">
        <v>4170</v>
      </c>
      <c r="K1295" s="34" t="s">
        <v>4170</v>
      </c>
      <c r="L1295" s="34" t="s">
        <v>4881</v>
      </c>
      <c r="N1295" s="34" t="s">
        <v>3155</v>
      </c>
      <c r="O1295" s="34" t="s">
        <v>4881</v>
      </c>
      <c r="P1295" s="34" t="s">
        <v>4170</v>
      </c>
      <c r="Q1295" s="34" t="s">
        <v>4170</v>
      </c>
      <c r="R1295" s="34" t="s">
        <v>4170</v>
      </c>
      <c r="S1295" s="34" t="s">
        <v>4170</v>
      </c>
      <c r="T1295" s="34" t="s">
        <v>4170</v>
      </c>
      <c r="U1295" s="34" t="s">
        <v>4170</v>
      </c>
      <c r="V1295" s="34" t="s">
        <v>4170</v>
      </c>
      <c r="W1295" s="34" t="s">
        <v>4170</v>
      </c>
      <c r="X1295" s="34" t="s">
        <v>4170</v>
      </c>
      <c r="Y1295" s="34" t="s">
        <v>4170</v>
      </c>
      <c r="Z1295" s="34" t="s">
        <v>4170</v>
      </c>
      <c r="AB1295" s="34" t="s">
        <v>3187</v>
      </c>
      <c r="AE1295" s="34" t="s">
        <v>3259</v>
      </c>
      <c r="BB1295" s="34" t="s">
        <v>3557</v>
      </c>
      <c r="BC1295" s="34" t="s">
        <v>4170</v>
      </c>
      <c r="BD1295" s="34" t="s">
        <v>4170</v>
      </c>
      <c r="BE1295" s="34" t="s">
        <v>4170</v>
      </c>
      <c r="BF1295" s="34" t="s">
        <v>4170</v>
      </c>
      <c r="BG1295" s="34" t="s">
        <v>4170</v>
      </c>
      <c r="BH1295" s="34" t="s">
        <v>4170</v>
      </c>
      <c r="BI1295" s="34" t="s">
        <v>4881</v>
      </c>
      <c r="BJ1295" s="34" t="s">
        <v>4170</v>
      </c>
      <c r="BR1295" s="34" t="s">
        <v>1044</v>
      </c>
      <c r="BS1295" s="34" t="s">
        <v>1044</v>
      </c>
      <c r="CR1295" s="34" t="s">
        <v>3657</v>
      </c>
      <c r="CU1295" s="34" t="s">
        <v>8991</v>
      </c>
      <c r="CV1295" s="34" t="s">
        <v>7561</v>
      </c>
      <c r="CW1295" s="34" t="s">
        <v>4226</v>
      </c>
      <c r="CX1295" s="34" t="s">
        <v>4619</v>
      </c>
      <c r="CY1295" s="34" t="s">
        <v>5448</v>
      </c>
      <c r="DC1295" s="34" t="s">
        <v>5096</v>
      </c>
      <c r="DE1295" s="34" t="s">
        <v>4649</v>
      </c>
      <c r="DF1295" s="34" t="s">
        <v>5993</v>
      </c>
    </row>
    <row r="1296" spans="1:110">
      <c r="A1296" s="34" t="s">
        <v>7560</v>
      </c>
      <c r="B1296" s="34" t="s">
        <v>4628</v>
      </c>
      <c r="C1296" s="34">
        <v>6</v>
      </c>
      <c r="D1296" s="34" t="s">
        <v>442</v>
      </c>
      <c r="E1296" s="34" t="s">
        <v>4170</v>
      </c>
      <c r="F1296" s="34" t="s">
        <v>4881</v>
      </c>
      <c r="G1296" s="34" t="s">
        <v>4170</v>
      </c>
      <c r="H1296" s="34" t="s">
        <v>4170</v>
      </c>
      <c r="I1296" s="34" t="s">
        <v>4170</v>
      </c>
      <c r="J1296" s="34" t="s">
        <v>4881</v>
      </c>
      <c r="K1296" s="34" t="s">
        <v>4170</v>
      </c>
      <c r="L1296" s="34" t="s">
        <v>4170</v>
      </c>
      <c r="N1296" s="34" t="s">
        <v>3155</v>
      </c>
      <c r="O1296" s="34" t="s">
        <v>4881</v>
      </c>
      <c r="P1296" s="34" t="s">
        <v>4170</v>
      </c>
      <c r="Q1296" s="34" t="s">
        <v>4170</v>
      </c>
      <c r="R1296" s="34" t="s">
        <v>4170</v>
      </c>
      <c r="S1296" s="34" t="s">
        <v>4170</v>
      </c>
      <c r="T1296" s="34" t="s">
        <v>4170</v>
      </c>
      <c r="U1296" s="34" t="s">
        <v>4170</v>
      </c>
      <c r="V1296" s="34" t="s">
        <v>4170</v>
      </c>
      <c r="W1296" s="34" t="s">
        <v>4170</v>
      </c>
      <c r="X1296" s="34" t="s">
        <v>4170</v>
      </c>
      <c r="Y1296" s="34" t="s">
        <v>4170</v>
      </c>
      <c r="Z1296" s="34" t="s">
        <v>4170</v>
      </c>
      <c r="AB1296" s="34" t="s">
        <v>3187</v>
      </c>
      <c r="AE1296" s="34" t="s">
        <v>3259</v>
      </c>
      <c r="BB1296" s="34" t="s">
        <v>3557</v>
      </c>
      <c r="BC1296" s="34" t="s">
        <v>4170</v>
      </c>
      <c r="BD1296" s="34" t="s">
        <v>4170</v>
      </c>
      <c r="BE1296" s="34" t="s">
        <v>4170</v>
      </c>
      <c r="BF1296" s="34" t="s">
        <v>4170</v>
      </c>
      <c r="BG1296" s="34" t="s">
        <v>4170</v>
      </c>
      <c r="BH1296" s="34" t="s">
        <v>4170</v>
      </c>
      <c r="BI1296" s="34" t="s">
        <v>4881</v>
      </c>
      <c r="BJ1296" s="34" t="s">
        <v>4170</v>
      </c>
      <c r="BR1296" s="34" t="s">
        <v>1044</v>
      </c>
      <c r="BS1296" s="34" t="s">
        <v>1044</v>
      </c>
      <c r="CR1296" s="34" t="s">
        <v>3657</v>
      </c>
      <c r="CU1296" s="34" t="s">
        <v>8992</v>
      </c>
      <c r="CV1296" s="34" t="s">
        <v>7561</v>
      </c>
      <c r="CW1296" s="34" t="s">
        <v>4226</v>
      </c>
      <c r="CX1296" s="34" t="s">
        <v>4619</v>
      </c>
      <c r="CY1296" s="34" t="s">
        <v>5454</v>
      </c>
      <c r="DC1296" s="34" t="s">
        <v>5096</v>
      </c>
      <c r="DE1296" s="34" t="s">
        <v>4649</v>
      </c>
      <c r="DF1296" s="34" t="s">
        <v>5993</v>
      </c>
    </row>
    <row r="1297" spans="1:110">
      <c r="A1297" s="34" t="s">
        <v>7560</v>
      </c>
      <c r="B1297" s="34" t="s">
        <v>5326</v>
      </c>
      <c r="C1297" s="34">
        <v>5</v>
      </c>
      <c r="D1297" s="34" t="s">
        <v>442</v>
      </c>
      <c r="E1297" s="34" t="s">
        <v>4170</v>
      </c>
      <c r="F1297" s="34" t="s">
        <v>4881</v>
      </c>
      <c r="G1297" s="34" t="s">
        <v>4170</v>
      </c>
      <c r="H1297" s="34" t="s">
        <v>4170</v>
      </c>
      <c r="I1297" s="34" t="s">
        <v>4170</v>
      </c>
      <c r="J1297" s="34" t="s">
        <v>4881</v>
      </c>
      <c r="K1297" s="34" t="s">
        <v>4170</v>
      </c>
      <c r="L1297" s="34" t="s">
        <v>4170</v>
      </c>
      <c r="N1297" s="34" t="s">
        <v>3155</v>
      </c>
      <c r="O1297" s="34" t="s">
        <v>4881</v>
      </c>
      <c r="P1297" s="34" t="s">
        <v>4170</v>
      </c>
      <c r="Q1297" s="34" t="s">
        <v>4170</v>
      </c>
      <c r="R1297" s="34" t="s">
        <v>4170</v>
      </c>
      <c r="S1297" s="34" t="s">
        <v>4170</v>
      </c>
      <c r="T1297" s="34" t="s">
        <v>4170</v>
      </c>
      <c r="U1297" s="34" t="s">
        <v>4170</v>
      </c>
      <c r="V1297" s="34" t="s">
        <v>4170</v>
      </c>
      <c r="W1297" s="34" t="s">
        <v>4170</v>
      </c>
      <c r="X1297" s="34" t="s">
        <v>4170</v>
      </c>
      <c r="Y1297" s="34" t="s">
        <v>4170</v>
      </c>
      <c r="Z1297" s="34" t="s">
        <v>4170</v>
      </c>
      <c r="AB1297" s="34" t="s">
        <v>3187</v>
      </c>
      <c r="AE1297" s="34" t="s">
        <v>3256</v>
      </c>
      <c r="BB1297" s="34" t="s">
        <v>3557</v>
      </c>
      <c r="BC1297" s="34" t="s">
        <v>4170</v>
      </c>
      <c r="BD1297" s="34" t="s">
        <v>4170</v>
      </c>
      <c r="BE1297" s="34" t="s">
        <v>4170</v>
      </c>
      <c r="BF1297" s="34" t="s">
        <v>4170</v>
      </c>
      <c r="BG1297" s="34" t="s">
        <v>4170</v>
      </c>
      <c r="BH1297" s="34" t="s">
        <v>4170</v>
      </c>
      <c r="BI1297" s="34" t="s">
        <v>4881</v>
      </c>
      <c r="BJ1297" s="34" t="s">
        <v>4170</v>
      </c>
      <c r="BR1297" s="34" t="s">
        <v>1044</v>
      </c>
      <c r="BS1297" s="34" t="s">
        <v>1044</v>
      </c>
      <c r="CR1297" s="34" t="s">
        <v>3657</v>
      </c>
      <c r="CU1297" s="34" t="s">
        <v>8993</v>
      </c>
      <c r="CV1297" s="34" t="s">
        <v>7561</v>
      </c>
      <c r="CW1297" s="34" t="s">
        <v>4226</v>
      </c>
      <c r="CX1297" s="34" t="s">
        <v>4608</v>
      </c>
      <c r="CY1297" s="34" t="s">
        <v>5450</v>
      </c>
      <c r="DC1297" s="34" t="s">
        <v>5096</v>
      </c>
      <c r="DE1297" s="34" t="s">
        <v>4649</v>
      </c>
      <c r="DF1297" s="34" t="s">
        <v>5993</v>
      </c>
    </row>
    <row r="1298" spans="1:110">
      <c r="A1298" s="34" t="s">
        <v>7560</v>
      </c>
      <c r="B1298" s="34" t="s">
        <v>4882</v>
      </c>
      <c r="C1298" s="34">
        <v>3</v>
      </c>
      <c r="D1298" s="34" t="s">
        <v>440</v>
      </c>
      <c r="E1298" s="34" t="s">
        <v>4881</v>
      </c>
      <c r="F1298" s="34" t="s">
        <v>4170</v>
      </c>
      <c r="G1298" s="34" t="s">
        <v>4170</v>
      </c>
      <c r="H1298" s="34" t="s">
        <v>4170</v>
      </c>
      <c r="I1298" s="34" t="s">
        <v>4881</v>
      </c>
      <c r="J1298" s="34" t="s">
        <v>4170</v>
      </c>
      <c r="K1298" s="34" t="s">
        <v>4170</v>
      </c>
      <c r="L1298" s="34" t="s">
        <v>4170</v>
      </c>
      <c r="N1298" s="34" t="s">
        <v>3170</v>
      </c>
      <c r="O1298" s="34" t="s">
        <v>4170</v>
      </c>
      <c r="P1298" s="34" t="s">
        <v>4170</v>
      </c>
      <c r="Q1298" s="34" t="s">
        <v>4170</v>
      </c>
      <c r="R1298" s="34" t="s">
        <v>4170</v>
      </c>
      <c r="S1298" s="34" t="s">
        <v>4170</v>
      </c>
      <c r="T1298" s="34" t="s">
        <v>4881</v>
      </c>
      <c r="U1298" s="34" t="s">
        <v>4170</v>
      </c>
      <c r="V1298" s="34" t="s">
        <v>4170</v>
      </c>
      <c r="W1298" s="34" t="s">
        <v>4170</v>
      </c>
      <c r="X1298" s="34" t="s">
        <v>4170</v>
      </c>
      <c r="Y1298" s="34" t="s">
        <v>4170</v>
      </c>
      <c r="Z1298" s="34" t="s">
        <v>4170</v>
      </c>
      <c r="AB1298" s="34" t="s">
        <v>3217</v>
      </c>
      <c r="AE1298" s="34" t="s">
        <v>3256</v>
      </c>
      <c r="BR1298" s="34" t="s">
        <v>1044</v>
      </c>
      <c r="BS1298" s="34" t="s">
        <v>1044</v>
      </c>
      <c r="CR1298" s="34" t="s">
        <v>3663</v>
      </c>
      <c r="CU1298" s="34" t="s">
        <v>8994</v>
      </c>
      <c r="CV1298" s="34" t="s">
        <v>7561</v>
      </c>
      <c r="CW1298" s="34" t="s">
        <v>4226</v>
      </c>
      <c r="CX1298" s="34" t="s">
        <v>4608</v>
      </c>
      <c r="CY1298" s="34" t="s">
        <v>5444</v>
      </c>
      <c r="DE1298" s="34" t="s">
        <v>4649</v>
      </c>
      <c r="DF1298" s="34" t="s">
        <v>5993</v>
      </c>
    </row>
    <row r="1299" spans="1:110">
      <c r="A1299" s="34" t="s">
        <v>7562</v>
      </c>
      <c r="B1299" s="34" t="s">
        <v>4881</v>
      </c>
      <c r="C1299" s="34">
        <v>37</v>
      </c>
      <c r="D1299" s="34" t="s">
        <v>442</v>
      </c>
      <c r="E1299" s="34" t="s">
        <v>4170</v>
      </c>
      <c r="F1299" s="34" t="s">
        <v>4881</v>
      </c>
      <c r="G1299" s="34" t="s">
        <v>4170</v>
      </c>
      <c r="H1299" s="34" t="s">
        <v>4881</v>
      </c>
      <c r="I1299" s="34" t="s">
        <v>4170</v>
      </c>
      <c r="J1299" s="34" t="s">
        <v>4170</v>
      </c>
      <c r="K1299" s="34" t="s">
        <v>4170</v>
      </c>
      <c r="L1299" s="34" t="s">
        <v>4170</v>
      </c>
      <c r="M1299" s="34" t="s">
        <v>1041</v>
      </c>
      <c r="N1299" s="34" t="s">
        <v>3155</v>
      </c>
      <c r="O1299" s="34" t="s">
        <v>4881</v>
      </c>
      <c r="P1299" s="34" t="s">
        <v>4170</v>
      </c>
      <c r="Q1299" s="34" t="s">
        <v>4170</v>
      </c>
      <c r="R1299" s="34" t="s">
        <v>4170</v>
      </c>
      <c r="S1299" s="34" t="s">
        <v>4170</v>
      </c>
      <c r="T1299" s="34" t="s">
        <v>4170</v>
      </c>
      <c r="U1299" s="34" t="s">
        <v>4170</v>
      </c>
      <c r="V1299" s="34" t="s">
        <v>4170</v>
      </c>
      <c r="W1299" s="34" t="s">
        <v>4170</v>
      </c>
      <c r="X1299" s="34" t="s">
        <v>4170</v>
      </c>
      <c r="Y1299" s="34" t="s">
        <v>4170</v>
      </c>
      <c r="Z1299" s="34" t="s">
        <v>4170</v>
      </c>
      <c r="AB1299" s="34" t="s">
        <v>3187</v>
      </c>
      <c r="AD1299" s="34" t="s">
        <v>3247</v>
      </c>
      <c r="AG1299" s="34" t="s">
        <v>3291</v>
      </c>
      <c r="AH1299" s="34" t="s">
        <v>1041</v>
      </c>
      <c r="AI1299" s="34" t="s">
        <v>1044</v>
      </c>
      <c r="AJ1299" s="34" t="s">
        <v>1044</v>
      </c>
      <c r="AQ1299" s="34" t="s">
        <v>3393</v>
      </c>
      <c r="AS1299" s="34" t="s">
        <v>3409</v>
      </c>
      <c r="AU1299" s="34" t="s">
        <v>3435</v>
      </c>
      <c r="AV1299" s="34" t="s">
        <v>154</v>
      </c>
      <c r="AW1299" s="34" t="s">
        <v>3452</v>
      </c>
      <c r="AX1299" s="34" t="s">
        <v>3476</v>
      </c>
      <c r="AY1299" s="34" t="s">
        <v>3493</v>
      </c>
      <c r="BB1299" s="34" t="s">
        <v>3557</v>
      </c>
      <c r="BC1299" s="34" t="s">
        <v>4170</v>
      </c>
      <c r="BD1299" s="34" t="s">
        <v>4170</v>
      </c>
      <c r="BE1299" s="34" t="s">
        <v>4170</v>
      </c>
      <c r="BF1299" s="34" t="s">
        <v>4170</v>
      </c>
      <c r="BG1299" s="34" t="s">
        <v>4170</v>
      </c>
      <c r="BH1299" s="34" t="s">
        <v>4170</v>
      </c>
      <c r="BI1299" s="34" t="s">
        <v>4881</v>
      </c>
      <c r="BJ1299" s="34" t="s">
        <v>4170</v>
      </c>
      <c r="BR1299" s="34" t="s">
        <v>1044</v>
      </c>
      <c r="BS1299" s="34" t="s">
        <v>1044</v>
      </c>
      <c r="CR1299" s="34" t="s">
        <v>3654</v>
      </c>
      <c r="CU1299" s="34" t="s">
        <v>8995</v>
      </c>
      <c r="CV1299" s="34" t="s">
        <v>7563</v>
      </c>
      <c r="CW1299" s="34" t="s">
        <v>4226</v>
      </c>
      <c r="CX1299" s="34" t="s">
        <v>4542</v>
      </c>
      <c r="CY1299" s="34" t="s">
        <v>5453</v>
      </c>
      <c r="CZ1299" s="34" t="s">
        <v>4556</v>
      </c>
      <c r="DA1299" s="34" t="s">
        <v>4556</v>
      </c>
      <c r="DC1299" s="34" t="s">
        <v>5096</v>
      </c>
    </row>
    <row r="1300" spans="1:110">
      <c r="A1300" s="34" t="s">
        <v>7564</v>
      </c>
      <c r="B1300" s="34" t="s">
        <v>4881</v>
      </c>
      <c r="C1300" s="34">
        <v>58</v>
      </c>
      <c r="D1300" s="34" t="s">
        <v>440</v>
      </c>
      <c r="E1300" s="34" t="s">
        <v>4881</v>
      </c>
      <c r="F1300" s="34" t="s">
        <v>4170</v>
      </c>
      <c r="G1300" s="34" t="s">
        <v>4881</v>
      </c>
      <c r="H1300" s="34" t="s">
        <v>4170</v>
      </c>
      <c r="I1300" s="34" t="s">
        <v>4170</v>
      </c>
      <c r="J1300" s="34" t="s">
        <v>4170</v>
      </c>
      <c r="K1300" s="34" t="s">
        <v>4170</v>
      </c>
      <c r="L1300" s="34" t="s">
        <v>4170</v>
      </c>
      <c r="M1300" s="34" t="s">
        <v>1041</v>
      </c>
      <c r="N1300" s="34" t="s">
        <v>3155</v>
      </c>
      <c r="O1300" s="34" t="s">
        <v>4881</v>
      </c>
      <c r="P1300" s="34" t="s">
        <v>4170</v>
      </c>
      <c r="Q1300" s="34" t="s">
        <v>4170</v>
      </c>
      <c r="R1300" s="34" t="s">
        <v>4170</v>
      </c>
      <c r="S1300" s="34" t="s">
        <v>4170</v>
      </c>
      <c r="T1300" s="34" t="s">
        <v>4170</v>
      </c>
      <c r="U1300" s="34" t="s">
        <v>4170</v>
      </c>
      <c r="V1300" s="34" t="s">
        <v>4170</v>
      </c>
      <c r="W1300" s="34" t="s">
        <v>4170</v>
      </c>
      <c r="X1300" s="34" t="s">
        <v>4170</v>
      </c>
      <c r="Y1300" s="34" t="s">
        <v>4170</v>
      </c>
      <c r="Z1300" s="34" t="s">
        <v>4170</v>
      </c>
      <c r="AB1300" s="34" t="s">
        <v>3187</v>
      </c>
      <c r="AD1300" s="34" t="s">
        <v>3244</v>
      </c>
      <c r="AG1300" s="34" t="s">
        <v>3291</v>
      </c>
      <c r="AH1300" s="34" t="s">
        <v>1041</v>
      </c>
      <c r="AI1300" s="34" t="s">
        <v>1044</v>
      </c>
      <c r="AJ1300" s="34" t="s">
        <v>1044</v>
      </c>
      <c r="AQ1300" s="34" t="s">
        <v>3372</v>
      </c>
      <c r="AS1300" s="34" t="s">
        <v>3415</v>
      </c>
      <c r="AU1300" s="34" t="s">
        <v>3435</v>
      </c>
      <c r="AV1300" s="34" t="s">
        <v>3449</v>
      </c>
      <c r="AW1300" s="34" t="s">
        <v>3464</v>
      </c>
      <c r="AX1300" s="34" t="s">
        <v>3473</v>
      </c>
      <c r="AY1300" s="34" t="s">
        <v>3487</v>
      </c>
      <c r="BB1300" s="34" t="s">
        <v>3557</v>
      </c>
      <c r="BC1300" s="34" t="s">
        <v>4170</v>
      </c>
      <c r="BD1300" s="34" t="s">
        <v>4170</v>
      </c>
      <c r="BE1300" s="34" t="s">
        <v>4170</v>
      </c>
      <c r="BF1300" s="34" t="s">
        <v>4170</v>
      </c>
      <c r="BG1300" s="34" t="s">
        <v>4170</v>
      </c>
      <c r="BH1300" s="34" t="s">
        <v>4170</v>
      </c>
      <c r="BI1300" s="34" t="s">
        <v>4881</v>
      </c>
      <c r="BJ1300" s="34" t="s">
        <v>4170</v>
      </c>
      <c r="BR1300" s="34" t="s">
        <v>1044</v>
      </c>
      <c r="BS1300" s="34" t="s">
        <v>1044</v>
      </c>
      <c r="CR1300" s="34" t="s">
        <v>3657</v>
      </c>
      <c r="CU1300" s="34" t="s">
        <v>8996</v>
      </c>
      <c r="CV1300" s="34" t="s">
        <v>7565</v>
      </c>
      <c r="CW1300" s="34" t="s">
        <v>4226</v>
      </c>
      <c r="CX1300" s="34" t="s">
        <v>4542</v>
      </c>
      <c r="CY1300" s="34" t="s">
        <v>5447</v>
      </c>
      <c r="CZ1300" s="34" t="s">
        <v>4556</v>
      </c>
      <c r="DA1300" s="34" t="s">
        <v>4556</v>
      </c>
      <c r="DC1300" s="34" t="s">
        <v>5096</v>
      </c>
      <c r="DF1300" s="34" t="s">
        <v>5992</v>
      </c>
    </row>
    <row r="1301" spans="1:110">
      <c r="A1301" s="34" t="s">
        <v>7564</v>
      </c>
      <c r="B1301" s="34" t="s">
        <v>4609</v>
      </c>
      <c r="C1301" s="34">
        <v>18</v>
      </c>
      <c r="D1301" s="34" t="s">
        <v>440</v>
      </c>
      <c r="E1301" s="34" t="s">
        <v>4881</v>
      </c>
      <c r="F1301" s="34" t="s">
        <v>4170</v>
      </c>
      <c r="G1301" s="34" t="s">
        <v>4881</v>
      </c>
      <c r="H1301" s="34" t="s">
        <v>4170</v>
      </c>
      <c r="I1301" s="34" t="s">
        <v>4170</v>
      </c>
      <c r="J1301" s="34" t="s">
        <v>4170</v>
      </c>
      <c r="K1301" s="34" t="s">
        <v>4170</v>
      </c>
      <c r="L1301" s="34" t="s">
        <v>4881</v>
      </c>
      <c r="M1301" s="34" t="s">
        <v>1044</v>
      </c>
      <c r="N1301" s="34" t="s">
        <v>3155</v>
      </c>
      <c r="O1301" s="34" t="s">
        <v>4881</v>
      </c>
      <c r="P1301" s="34" t="s">
        <v>4170</v>
      </c>
      <c r="Q1301" s="34" t="s">
        <v>4170</v>
      </c>
      <c r="R1301" s="34" t="s">
        <v>4170</v>
      </c>
      <c r="S1301" s="34" t="s">
        <v>4170</v>
      </c>
      <c r="T1301" s="34" t="s">
        <v>4170</v>
      </c>
      <c r="U1301" s="34" t="s">
        <v>4170</v>
      </c>
      <c r="V1301" s="34" t="s">
        <v>4170</v>
      </c>
      <c r="W1301" s="34" t="s">
        <v>4170</v>
      </c>
      <c r="X1301" s="34" t="s">
        <v>4170</v>
      </c>
      <c r="Y1301" s="34" t="s">
        <v>4170</v>
      </c>
      <c r="Z1301" s="34" t="s">
        <v>4170</v>
      </c>
      <c r="AB1301" s="34" t="s">
        <v>3187</v>
      </c>
      <c r="AD1301" s="34" t="s">
        <v>3232</v>
      </c>
      <c r="AE1301" s="34" t="s">
        <v>3277</v>
      </c>
      <c r="AG1301" s="34" t="s">
        <v>3306</v>
      </c>
      <c r="AH1301" s="34" t="s">
        <v>1044</v>
      </c>
      <c r="AI1301" s="34" t="s">
        <v>1044</v>
      </c>
      <c r="AJ1301" s="34" t="s">
        <v>1044</v>
      </c>
      <c r="AK1301" s="34" t="s">
        <v>1044</v>
      </c>
      <c r="AM1301" s="34" t="s">
        <v>1044</v>
      </c>
      <c r="AN1301" s="34" t="s">
        <v>3341</v>
      </c>
      <c r="AP1301" s="34" t="s">
        <v>1044</v>
      </c>
      <c r="AY1301" s="34" t="s">
        <v>3487</v>
      </c>
      <c r="BA1301" s="34" t="s">
        <v>1044</v>
      </c>
      <c r="BB1301" s="34" t="s">
        <v>3557</v>
      </c>
      <c r="BC1301" s="34" t="s">
        <v>4170</v>
      </c>
      <c r="BD1301" s="34" t="s">
        <v>4170</v>
      </c>
      <c r="BE1301" s="34" t="s">
        <v>4170</v>
      </c>
      <c r="BF1301" s="34" t="s">
        <v>4170</v>
      </c>
      <c r="BG1301" s="34" t="s">
        <v>4170</v>
      </c>
      <c r="BH1301" s="34" t="s">
        <v>4170</v>
      </c>
      <c r="BI1301" s="34" t="s">
        <v>4881</v>
      </c>
      <c r="BJ1301" s="34" t="s">
        <v>4170</v>
      </c>
      <c r="BR1301" s="34" t="s">
        <v>1044</v>
      </c>
      <c r="BS1301" s="34" t="s">
        <v>1044</v>
      </c>
      <c r="CR1301" s="34" t="s">
        <v>3657</v>
      </c>
      <c r="CU1301" s="34" t="s">
        <v>8997</v>
      </c>
      <c r="CV1301" s="34" t="s">
        <v>7565</v>
      </c>
      <c r="CW1301" s="34" t="s">
        <v>4226</v>
      </c>
      <c r="CX1301" s="34" t="s">
        <v>4539</v>
      </c>
      <c r="CY1301" s="34" t="s">
        <v>5446</v>
      </c>
      <c r="DA1301" s="34" t="s">
        <v>4560</v>
      </c>
      <c r="DC1301" s="34" t="s">
        <v>5096</v>
      </c>
      <c r="DD1301" s="34" t="s">
        <v>6185</v>
      </c>
      <c r="DF1301" s="34" t="s">
        <v>5992</v>
      </c>
    </row>
    <row r="1302" spans="1:110">
      <c r="A1302" s="34" t="s">
        <v>7564</v>
      </c>
      <c r="B1302" s="34" t="s">
        <v>4848</v>
      </c>
      <c r="C1302" s="34">
        <v>59</v>
      </c>
      <c r="D1302" s="34" t="s">
        <v>442</v>
      </c>
      <c r="E1302" s="34" t="s">
        <v>4170</v>
      </c>
      <c r="F1302" s="34" t="s">
        <v>4881</v>
      </c>
      <c r="G1302" s="34" t="s">
        <v>4170</v>
      </c>
      <c r="H1302" s="34" t="s">
        <v>4881</v>
      </c>
      <c r="I1302" s="34" t="s">
        <v>4170</v>
      </c>
      <c r="J1302" s="34" t="s">
        <v>4170</v>
      </c>
      <c r="K1302" s="34" t="s">
        <v>4170</v>
      </c>
      <c r="L1302" s="34" t="s">
        <v>4170</v>
      </c>
      <c r="M1302" s="34" t="s">
        <v>1041</v>
      </c>
      <c r="N1302" s="34" t="s">
        <v>3155</v>
      </c>
      <c r="O1302" s="34" t="s">
        <v>4881</v>
      </c>
      <c r="P1302" s="34" t="s">
        <v>4170</v>
      </c>
      <c r="Q1302" s="34" t="s">
        <v>4170</v>
      </c>
      <c r="R1302" s="34" t="s">
        <v>4170</v>
      </c>
      <c r="S1302" s="34" t="s">
        <v>4170</v>
      </c>
      <c r="T1302" s="34" t="s">
        <v>4170</v>
      </c>
      <c r="U1302" s="34" t="s">
        <v>4170</v>
      </c>
      <c r="V1302" s="34" t="s">
        <v>4170</v>
      </c>
      <c r="W1302" s="34" t="s">
        <v>4170</v>
      </c>
      <c r="X1302" s="34" t="s">
        <v>4170</v>
      </c>
      <c r="Y1302" s="34" t="s">
        <v>4170</v>
      </c>
      <c r="Z1302" s="34" t="s">
        <v>4170</v>
      </c>
      <c r="AB1302" s="34" t="s">
        <v>3187</v>
      </c>
      <c r="AD1302" s="34" t="s">
        <v>3244</v>
      </c>
      <c r="AG1302" s="34" t="s">
        <v>3291</v>
      </c>
      <c r="AH1302" s="34" t="s">
        <v>1041</v>
      </c>
      <c r="AI1302" s="34" t="s">
        <v>1044</v>
      </c>
      <c r="AJ1302" s="34" t="s">
        <v>1044</v>
      </c>
      <c r="AQ1302" s="34" t="s">
        <v>3384</v>
      </c>
      <c r="AS1302" s="34" t="s">
        <v>3409</v>
      </c>
      <c r="AU1302" s="34" t="s">
        <v>3435</v>
      </c>
      <c r="AV1302" s="34" t="s">
        <v>154</v>
      </c>
      <c r="AW1302" s="34" t="s">
        <v>3464</v>
      </c>
      <c r="AX1302" s="34" t="s">
        <v>3476</v>
      </c>
      <c r="AY1302" s="34" t="s">
        <v>3487</v>
      </c>
      <c r="BB1302" s="34" t="s">
        <v>3557</v>
      </c>
      <c r="BC1302" s="34" t="s">
        <v>4170</v>
      </c>
      <c r="BD1302" s="34" t="s">
        <v>4170</v>
      </c>
      <c r="BE1302" s="34" t="s">
        <v>4170</v>
      </c>
      <c r="BF1302" s="34" t="s">
        <v>4170</v>
      </c>
      <c r="BG1302" s="34" t="s">
        <v>4170</v>
      </c>
      <c r="BH1302" s="34" t="s">
        <v>4170</v>
      </c>
      <c r="BI1302" s="34" t="s">
        <v>4881</v>
      </c>
      <c r="BJ1302" s="34" t="s">
        <v>4170</v>
      </c>
      <c r="BR1302" s="34" t="s">
        <v>1044</v>
      </c>
      <c r="BS1302" s="34" t="s">
        <v>1044</v>
      </c>
      <c r="CR1302" s="34" t="s">
        <v>3657</v>
      </c>
      <c r="CU1302" s="34" t="s">
        <v>8998</v>
      </c>
      <c r="CV1302" s="34" t="s">
        <v>7565</v>
      </c>
      <c r="CW1302" s="34" t="s">
        <v>4226</v>
      </c>
      <c r="CX1302" s="34" t="s">
        <v>4542</v>
      </c>
      <c r="CY1302" s="34" t="s">
        <v>5453</v>
      </c>
      <c r="DA1302" s="34" t="s">
        <v>4556</v>
      </c>
      <c r="DC1302" s="34" t="s">
        <v>5096</v>
      </c>
      <c r="DF1302" s="34" t="s">
        <v>5992</v>
      </c>
    </row>
    <row r="1303" spans="1:110">
      <c r="A1303" s="34" t="s">
        <v>7564</v>
      </c>
      <c r="B1303" s="34" t="s">
        <v>4626</v>
      </c>
      <c r="C1303" s="34">
        <v>88</v>
      </c>
      <c r="D1303" s="34" t="s">
        <v>440</v>
      </c>
      <c r="E1303" s="34" t="s">
        <v>4881</v>
      </c>
      <c r="F1303" s="34" t="s">
        <v>4170</v>
      </c>
      <c r="G1303" s="34" t="s">
        <v>4881</v>
      </c>
      <c r="H1303" s="34" t="s">
        <v>4170</v>
      </c>
      <c r="I1303" s="34" t="s">
        <v>4170</v>
      </c>
      <c r="J1303" s="34" t="s">
        <v>4170</v>
      </c>
      <c r="K1303" s="34" t="s">
        <v>4170</v>
      </c>
      <c r="L1303" s="34" t="s">
        <v>4170</v>
      </c>
      <c r="M1303" s="34" t="s">
        <v>1041</v>
      </c>
      <c r="N1303" s="34" t="s">
        <v>3155</v>
      </c>
      <c r="O1303" s="34" t="s">
        <v>4881</v>
      </c>
      <c r="P1303" s="34" t="s">
        <v>4170</v>
      </c>
      <c r="Q1303" s="34" t="s">
        <v>4170</v>
      </c>
      <c r="R1303" s="34" t="s">
        <v>4170</v>
      </c>
      <c r="S1303" s="34" t="s">
        <v>4170</v>
      </c>
      <c r="T1303" s="34" t="s">
        <v>4170</v>
      </c>
      <c r="U1303" s="34" t="s">
        <v>4170</v>
      </c>
      <c r="V1303" s="34" t="s">
        <v>4170</v>
      </c>
      <c r="W1303" s="34" t="s">
        <v>4170</v>
      </c>
      <c r="X1303" s="34" t="s">
        <v>4170</v>
      </c>
      <c r="Y1303" s="34" t="s">
        <v>4170</v>
      </c>
      <c r="Z1303" s="34" t="s">
        <v>4170</v>
      </c>
      <c r="AB1303" s="34" t="s">
        <v>3187</v>
      </c>
      <c r="AD1303" s="34" t="s">
        <v>3238</v>
      </c>
      <c r="AG1303" s="34" t="s">
        <v>3312</v>
      </c>
      <c r="AH1303" s="34" t="s">
        <v>1044</v>
      </c>
      <c r="AI1303" s="34" t="s">
        <v>1044</v>
      </c>
      <c r="AJ1303" s="34" t="s">
        <v>1044</v>
      </c>
      <c r="AK1303" s="34" t="s">
        <v>1044</v>
      </c>
      <c r="AM1303" s="34" t="s">
        <v>1044</v>
      </c>
      <c r="AN1303" s="34" t="s">
        <v>3312</v>
      </c>
      <c r="AP1303" s="34" t="s">
        <v>1044</v>
      </c>
      <c r="AY1303" s="34" t="s">
        <v>3487</v>
      </c>
      <c r="BA1303" s="34" t="s">
        <v>1044</v>
      </c>
      <c r="BB1303" s="34" t="s">
        <v>8999</v>
      </c>
      <c r="BC1303" s="34" t="s">
        <v>4170</v>
      </c>
      <c r="BD1303" s="34" t="s">
        <v>4881</v>
      </c>
      <c r="BE1303" s="34" t="s">
        <v>4881</v>
      </c>
      <c r="BF1303" s="34" t="s">
        <v>4170</v>
      </c>
      <c r="BG1303" s="34" t="s">
        <v>4881</v>
      </c>
      <c r="BH1303" s="34" t="s">
        <v>4170</v>
      </c>
      <c r="BI1303" s="34" t="s">
        <v>4170</v>
      </c>
      <c r="BJ1303" s="34" t="s">
        <v>4170</v>
      </c>
      <c r="BL1303" s="34" t="s">
        <v>3564</v>
      </c>
      <c r="BM1303" s="34" t="s">
        <v>3564</v>
      </c>
      <c r="BO1303" s="34" t="s">
        <v>3564</v>
      </c>
      <c r="BQ1303" s="34" t="s">
        <v>1053</v>
      </c>
      <c r="BR1303" s="34" t="s">
        <v>1041</v>
      </c>
      <c r="BS1303" s="34" t="s">
        <v>1044</v>
      </c>
      <c r="CR1303" s="34" t="s">
        <v>3657</v>
      </c>
      <c r="CU1303" s="34" t="s">
        <v>9000</v>
      </c>
      <c r="CV1303" s="34" t="s">
        <v>7565</v>
      </c>
      <c r="CW1303" s="34" t="s">
        <v>4226</v>
      </c>
      <c r="CX1303" s="34" t="s">
        <v>4546</v>
      </c>
      <c r="CY1303" s="34" t="s">
        <v>5449</v>
      </c>
      <c r="DA1303" s="34" t="s">
        <v>4560</v>
      </c>
      <c r="DC1303" s="34" t="s">
        <v>5094</v>
      </c>
      <c r="DF1303" s="34" t="s">
        <v>5992</v>
      </c>
    </row>
    <row r="1304" spans="1:110">
      <c r="A1304" s="34" t="s">
        <v>7566</v>
      </c>
      <c r="B1304" s="34" t="s">
        <v>4881</v>
      </c>
      <c r="C1304" s="34">
        <v>41</v>
      </c>
      <c r="D1304" s="34" t="s">
        <v>442</v>
      </c>
      <c r="E1304" s="34" t="s">
        <v>4170</v>
      </c>
      <c r="F1304" s="34" t="s">
        <v>4881</v>
      </c>
      <c r="G1304" s="34" t="s">
        <v>4170</v>
      </c>
      <c r="H1304" s="34" t="s">
        <v>4881</v>
      </c>
      <c r="I1304" s="34" t="s">
        <v>4170</v>
      </c>
      <c r="J1304" s="34" t="s">
        <v>4170</v>
      </c>
      <c r="K1304" s="34" t="s">
        <v>4170</v>
      </c>
      <c r="L1304" s="34" t="s">
        <v>4170</v>
      </c>
      <c r="M1304" s="34" t="s">
        <v>1041</v>
      </c>
      <c r="N1304" s="34" t="s">
        <v>3155</v>
      </c>
      <c r="O1304" s="34" t="s">
        <v>4881</v>
      </c>
      <c r="P1304" s="34" t="s">
        <v>4170</v>
      </c>
      <c r="Q1304" s="34" t="s">
        <v>4170</v>
      </c>
      <c r="R1304" s="34" t="s">
        <v>4170</v>
      </c>
      <c r="S1304" s="34" t="s">
        <v>4170</v>
      </c>
      <c r="T1304" s="34" t="s">
        <v>4170</v>
      </c>
      <c r="U1304" s="34" t="s">
        <v>4170</v>
      </c>
      <c r="V1304" s="34" t="s">
        <v>4170</v>
      </c>
      <c r="W1304" s="34" t="s">
        <v>4170</v>
      </c>
      <c r="X1304" s="34" t="s">
        <v>4170</v>
      </c>
      <c r="Y1304" s="34" t="s">
        <v>4170</v>
      </c>
      <c r="Z1304" s="34" t="s">
        <v>4170</v>
      </c>
      <c r="AB1304" s="34" t="s">
        <v>3187</v>
      </c>
      <c r="AD1304" s="34" t="s">
        <v>3241</v>
      </c>
      <c r="AG1304" s="34" t="s">
        <v>3297</v>
      </c>
      <c r="AH1304" s="34" t="s">
        <v>1044</v>
      </c>
      <c r="AI1304" s="34" t="s">
        <v>1044</v>
      </c>
      <c r="AJ1304" s="34" t="s">
        <v>1044</v>
      </c>
      <c r="AK1304" s="34" t="s">
        <v>1041</v>
      </c>
      <c r="AL1304" s="34" t="s">
        <v>452</v>
      </c>
      <c r="AQ1304" s="34" t="s">
        <v>3375</v>
      </c>
      <c r="AS1304" s="34" t="s">
        <v>3423</v>
      </c>
      <c r="AU1304" s="34" t="s">
        <v>3432</v>
      </c>
      <c r="AV1304" s="34" t="s">
        <v>154</v>
      </c>
      <c r="AW1304" s="34" t="s">
        <v>3467</v>
      </c>
      <c r="AX1304" s="34" t="s">
        <v>3476</v>
      </c>
      <c r="AY1304" s="34" t="s">
        <v>3487</v>
      </c>
      <c r="BB1304" s="34" t="s">
        <v>3557</v>
      </c>
      <c r="BC1304" s="34" t="s">
        <v>4170</v>
      </c>
      <c r="BD1304" s="34" t="s">
        <v>4170</v>
      </c>
      <c r="BE1304" s="34" t="s">
        <v>4170</v>
      </c>
      <c r="BF1304" s="34" t="s">
        <v>4170</v>
      </c>
      <c r="BG1304" s="34" t="s">
        <v>4170</v>
      </c>
      <c r="BH1304" s="34" t="s">
        <v>4170</v>
      </c>
      <c r="BI1304" s="34" t="s">
        <v>4881</v>
      </c>
      <c r="BJ1304" s="34" t="s">
        <v>4170</v>
      </c>
      <c r="BR1304" s="34" t="s">
        <v>1044</v>
      </c>
      <c r="BS1304" s="34" t="s">
        <v>1044</v>
      </c>
      <c r="CR1304" s="34" t="s">
        <v>3657</v>
      </c>
      <c r="CU1304" s="34" t="s">
        <v>9001</v>
      </c>
      <c r="CV1304" s="34" t="s">
        <v>7567</v>
      </c>
      <c r="CW1304" s="34" t="s">
        <v>4226</v>
      </c>
      <c r="CX1304" s="34" t="s">
        <v>4542</v>
      </c>
      <c r="CY1304" s="34" t="s">
        <v>5453</v>
      </c>
      <c r="CZ1304" s="34" t="s">
        <v>4556</v>
      </c>
      <c r="DA1304" s="34" t="s">
        <v>4556</v>
      </c>
      <c r="DC1304" s="34" t="s">
        <v>5096</v>
      </c>
    </row>
    <row r="1305" spans="1:110">
      <c r="A1305" s="34" t="s">
        <v>7568</v>
      </c>
      <c r="B1305" s="34" t="s">
        <v>4881</v>
      </c>
      <c r="C1305" s="34">
        <v>39</v>
      </c>
      <c r="D1305" s="34" t="s">
        <v>440</v>
      </c>
      <c r="E1305" s="34" t="s">
        <v>4881</v>
      </c>
      <c r="F1305" s="34" t="s">
        <v>4170</v>
      </c>
      <c r="G1305" s="34" t="s">
        <v>4881</v>
      </c>
      <c r="H1305" s="34" t="s">
        <v>4170</v>
      </c>
      <c r="I1305" s="34" t="s">
        <v>4170</v>
      </c>
      <c r="J1305" s="34" t="s">
        <v>4170</v>
      </c>
      <c r="K1305" s="34" t="s">
        <v>4170</v>
      </c>
      <c r="L1305" s="34" t="s">
        <v>4881</v>
      </c>
      <c r="M1305" s="34" t="s">
        <v>1041</v>
      </c>
      <c r="N1305" s="34" t="s">
        <v>3155</v>
      </c>
      <c r="O1305" s="34" t="s">
        <v>4881</v>
      </c>
      <c r="P1305" s="34" t="s">
        <v>4170</v>
      </c>
      <c r="Q1305" s="34" t="s">
        <v>4170</v>
      </c>
      <c r="R1305" s="34" t="s">
        <v>4170</v>
      </c>
      <c r="S1305" s="34" t="s">
        <v>4170</v>
      </c>
      <c r="T1305" s="34" t="s">
        <v>4170</v>
      </c>
      <c r="U1305" s="34" t="s">
        <v>4170</v>
      </c>
      <c r="V1305" s="34" t="s">
        <v>4170</v>
      </c>
      <c r="W1305" s="34" t="s">
        <v>4170</v>
      </c>
      <c r="X1305" s="34" t="s">
        <v>4170</v>
      </c>
      <c r="Y1305" s="34" t="s">
        <v>4170</v>
      </c>
      <c r="Z1305" s="34" t="s">
        <v>4170</v>
      </c>
      <c r="AB1305" s="34" t="s">
        <v>3187</v>
      </c>
      <c r="AD1305" s="34" t="s">
        <v>3244</v>
      </c>
      <c r="AG1305" s="34" t="s">
        <v>3291</v>
      </c>
      <c r="AH1305" s="34" t="s">
        <v>1041</v>
      </c>
      <c r="AI1305" s="34" t="s">
        <v>1044</v>
      </c>
      <c r="AJ1305" s="34" t="s">
        <v>1044</v>
      </c>
      <c r="AQ1305" s="34" t="s">
        <v>3390</v>
      </c>
      <c r="AS1305" s="34" t="s">
        <v>3409</v>
      </c>
      <c r="AU1305" s="34" t="s">
        <v>3441</v>
      </c>
      <c r="AV1305" s="34" t="s">
        <v>3449</v>
      </c>
      <c r="AW1305" s="34" t="s">
        <v>3461</v>
      </c>
      <c r="AX1305" s="34" t="s">
        <v>3476</v>
      </c>
      <c r="AY1305" s="34" t="s">
        <v>3487</v>
      </c>
      <c r="BB1305" s="34" t="s">
        <v>3557</v>
      </c>
      <c r="BC1305" s="34" t="s">
        <v>4170</v>
      </c>
      <c r="BD1305" s="34" t="s">
        <v>4170</v>
      </c>
      <c r="BE1305" s="34" t="s">
        <v>4170</v>
      </c>
      <c r="BF1305" s="34" t="s">
        <v>4170</v>
      </c>
      <c r="BG1305" s="34" t="s">
        <v>4170</v>
      </c>
      <c r="BH1305" s="34" t="s">
        <v>4170</v>
      </c>
      <c r="BI1305" s="34" t="s">
        <v>4881</v>
      </c>
      <c r="BJ1305" s="34" t="s">
        <v>4170</v>
      </c>
      <c r="BR1305" s="34" t="s">
        <v>1044</v>
      </c>
      <c r="BS1305" s="34" t="s">
        <v>1044</v>
      </c>
      <c r="CR1305" s="34" t="s">
        <v>3657</v>
      </c>
      <c r="CU1305" s="34" t="s">
        <v>9002</v>
      </c>
      <c r="CV1305" s="34" t="s">
        <v>7569</v>
      </c>
      <c r="CW1305" s="34" t="s">
        <v>4226</v>
      </c>
      <c r="CX1305" s="34" t="s">
        <v>4542</v>
      </c>
      <c r="CY1305" s="34" t="s">
        <v>5447</v>
      </c>
      <c r="CZ1305" s="34" t="s">
        <v>4556</v>
      </c>
      <c r="DA1305" s="34" t="s">
        <v>4556</v>
      </c>
      <c r="DC1305" s="34" t="s">
        <v>5096</v>
      </c>
      <c r="DF1305" s="34" t="s">
        <v>5992</v>
      </c>
    </row>
    <row r="1306" spans="1:110">
      <c r="A1306" s="34" t="s">
        <v>7568</v>
      </c>
      <c r="B1306" s="34" t="s">
        <v>4609</v>
      </c>
      <c r="C1306" s="34">
        <v>6</v>
      </c>
      <c r="D1306" s="34" t="s">
        <v>442</v>
      </c>
      <c r="E1306" s="34" t="s">
        <v>4170</v>
      </c>
      <c r="F1306" s="34" t="s">
        <v>4881</v>
      </c>
      <c r="G1306" s="34" t="s">
        <v>4170</v>
      </c>
      <c r="H1306" s="34" t="s">
        <v>4170</v>
      </c>
      <c r="I1306" s="34" t="s">
        <v>4170</v>
      </c>
      <c r="J1306" s="34" t="s">
        <v>4881</v>
      </c>
      <c r="K1306" s="34" t="s">
        <v>4170</v>
      </c>
      <c r="L1306" s="34" t="s">
        <v>4170</v>
      </c>
      <c r="N1306" s="34" t="s">
        <v>3155</v>
      </c>
      <c r="O1306" s="34" t="s">
        <v>4881</v>
      </c>
      <c r="P1306" s="34" t="s">
        <v>4170</v>
      </c>
      <c r="Q1306" s="34" t="s">
        <v>4170</v>
      </c>
      <c r="R1306" s="34" t="s">
        <v>4170</v>
      </c>
      <c r="S1306" s="34" t="s">
        <v>4170</v>
      </c>
      <c r="T1306" s="34" t="s">
        <v>4170</v>
      </c>
      <c r="U1306" s="34" t="s">
        <v>4170</v>
      </c>
      <c r="V1306" s="34" t="s">
        <v>4170</v>
      </c>
      <c r="W1306" s="34" t="s">
        <v>4170</v>
      </c>
      <c r="X1306" s="34" t="s">
        <v>4170</v>
      </c>
      <c r="Y1306" s="34" t="s">
        <v>4170</v>
      </c>
      <c r="Z1306" s="34" t="s">
        <v>4170</v>
      </c>
      <c r="AB1306" s="34" t="s">
        <v>3187</v>
      </c>
      <c r="AE1306" s="34" t="s">
        <v>3256</v>
      </c>
      <c r="BB1306" s="34" t="s">
        <v>3557</v>
      </c>
      <c r="BC1306" s="34" t="s">
        <v>4170</v>
      </c>
      <c r="BD1306" s="34" t="s">
        <v>4170</v>
      </c>
      <c r="BE1306" s="34" t="s">
        <v>4170</v>
      </c>
      <c r="BF1306" s="34" t="s">
        <v>4170</v>
      </c>
      <c r="BG1306" s="34" t="s">
        <v>4170</v>
      </c>
      <c r="BH1306" s="34" t="s">
        <v>4170</v>
      </c>
      <c r="BI1306" s="34" t="s">
        <v>4881</v>
      </c>
      <c r="BJ1306" s="34" t="s">
        <v>4170</v>
      </c>
      <c r="BR1306" s="34" t="s">
        <v>1044</v>
      </c>
      <c r="BS1306" s="34" t="s">
        <v>1044</v>
      </c>
      <c r="CR1306" s="34" t="s">
        <v>3657</v>
      </c>
      <c r="CU1306" s="34" t="s">
        <v>9003</v>
      </c>
      <c r="CV1306" s="34" t="s">
        <v>7569</v>
      </c>
      <c r="CW1306" s="34" t="s">
        <v>4226</v>
      </c>
      <c r="CX1306" s="34" t="s">
        <v>4619</v>
      </c>
      <c r="CY1306" s="34" t="s">
        <v>5454</v>
      </c>
      <c r="DC1306" s="34" t="s">
        <v>5096</v>
      </c>
      <c r="DE1306" s="34" t="s">
        <v>4649</v>
      </c>
      <c r="DF1306" s="34" t="s">
        <v>5992</v>
      </c>
    </row>
    <row r="1307" spans="1:110">
      <c r="A1307" s="34" t="s">
        <v>7570</v>
      </c>
      <c r="B1307" s="34" t="s">
        <v>4881</v>
      </c>
      <c r="C1307" s="34">
        <v>65</v>
      </c>
      <c r="D1307" s="34" t="s">
        <v>442</v>
      </c>
      <c r="E1307" s="34" t="s">
        <v>4170</v>
      </c>
      <c r="F1307" s="34" t="s">
        <v>4881</v>
      </c>
      <c r="G1307" s="34" t="s">
        <v>4170</v>
      </c>
      <c r="H1307" s="34" t="s">
        <v>4881</v>
      </c>
      <c r="I1307" s="34" t="s">
        <v>4170</v>
      </c>
      <c r="J1307" s="34" t="s">
        <v>4170</v>
      </c>
      <c r="K1307" s="34" t="s">
        <v>4170</v>
      </c>
      <c r="L1307" s="34" t="s">
        <v>4170</v>
      </c>
      <c r="M1307" s="34" t="s">
        <v>1041</v>
      </c>
      <c r="N1307" s="34" t="s">
        <v>3155</v>
      </c>
      <c r="O1307" s="34" t="s">
        <v>4881</v>
      </c>
      <c r="P1307" s="34" t="s">
        <v>4170</v>
      </c>
      <c r="Q1307" s="34" t="s">
        <v>4170</v>
      </c>
      <c r="R1307" s="34" t="s">
        <v>4170</v>
      </c>
      <c r="S1307" s="34" t="s">
        <v>4170</v>
      </c>
      <c r="T1307" s="34" t="s">
        <v>4170</v>
      </c>
      <c r="U1307" s="34" t="s">
        <v>4170</v>
      </c>
      <c r="V1307" s="34" t="s">
        <v>4170</v>
      </c>
      <c r="W1307" s="34" t="s">
        <v>4170</v>
      </c>
      <c r="X1307" s="34" t="s">
        <v>4170</v>
      </c>
      <c r="Y1307" s="34" t="s">
        <v>4170</v>
      </c>
      <c r="Z1307" s="34" t="s">
        <v>4170</v>
      </c>
      <c r="AB1307" s="34" t="s">
        <v>3187</v>
      </c>
      <c r="AD1307" s="34" t="s">
        <v>3244</v>
      </c>
      <c r="AG1307" s="34" t="s">
        <v>3312</v>
      </c>
      <c r="AH1307" s="34" t="s">
        <v>1044</v>
      </c>
      <c r="AI1307" s="34" t="s">
        <v>1044</v>
      </c>
      <c r="AJ1307" s="34" t="s">
        <v>1044</v>
      </c>
      <c r="AK1307" s="34" t="s">
        <v>1044</v>
      </c>
      <c r="AM1307" s="34" t="s">
        <v>1044</v>
      </c>
      <c r="AN1307" s="34" t="s">
        <v>3312</v>
      </c>
      <c r="AP1307" s="34" t="s">
        <v>1044</v>
      </c>
      <c r="AY1307" s="34" t="s">
        <v>3487</v>
      </c>
      <c r="BA1307" s="34" t="s">
        <v>1044</v>
      </c>
      <c r="BB1307" s="34" t="s">
        <v>3539</v>
      </c>
      <c r="BC1307" s="34" t="s">
        <v>4881</v>
      </c>
      <c r="BD1307" s="34" t="s">
        <v>4170</v>
      </c>
      <c r="BE1307" s="34" t="s">
        <v>4170</v>
      </c>
      <c r="BF1307" s="34" t="s">
        <v>4170</v>
      </c>
      <c r="BG1307" s="34" t="s">
        <v>4170</v>
      </c>
      <c r="BH1307" s="34" t="s">
        <v>4170</v>
      </c>
      <c r="BI1307" s="34" t="s">
        <v>4170</v>
      </c>
      <c r="BJ1307" s="34" t="s">
        <v>4170</v>
      </c>
      <c r="BK1307" s="34" t="s">
        <v>3561</v>
      </c>
      <c r="BQ1307" s="34" t="s">
        <v>1044</v>
      </c>
      <c r="BR1307" s="34" t="s">
        <v>1041</v>
      </c>
      <c r="BS1307" s="34" t="s">
        <v>1044</v>
      </c>
      <c r="CR1307" s="34" t="s">
        <v>3657</v>
      </c>
      <c r="CU1307" s="34" t="s">
        <v>9004</v>
      </c>
      <c r="CV1307" s="34" t="s">
        <v>7572</v>
      </c>
      <c r="CW1307" s="34" t="s">
        <v>4226</v>
      </c>
      <c r="CX1307" s="34" t="s">
        <v>4546</v>
      </c>
      <c r="CY1307" s="34" t="s">
        <v>5455</v>
      </c>
      <c r="CZ1307" s="34" t="s">
        <v>4560</v>
      </c>
      <c r="DA1307" s="34" t="s">
        <v>4560</v>
      </c>
      <c r="DB1307" s="34" t="s">
        <v>1046</v>
      </c>
      <c r="DC1307" s="34" t="s">
        <v>5096</v>
      </c>
      <c r="DF1307" s="34" t="s">
        <v>5993</v>
      </c>
    </row>
    <row r="1308" spans="1:110">
      <c r="A1308" s="34" t="s">
        <v>7573</v>
      </c>
      <c r="B1308" s="34" t="s">
        <v>4881</v>
      </c>
      <c r="C1308" s="34">
        <v>32</v>
      </c>
      <c r="D1308" s="34" t="s">
        <v>440</v>
      </c>
      <c r="E1308" s="34" t="s">
        <v>4881</v>
      </c>
      <c r="F1308" s="34" t="s">
        <v>4170</v>
      </c>
      <c r="G1308" s="34" t="s">
        <v>4881</v>
      </c>
      <c r="H1308" s="34" t="s">
        <v>4170</v>
      </c>
      <c r="I1308" s="34" t="s">
        <v>4170</v>
      </c>
      <c r="J1308" s="34" t="s">
        <v>4170</v>
      </c>
      <c r="K1308" s="34" t="s">
        <v>4170</v>
      </c>
      <c r="L1308" s="34" t="s">
        <v>4881</v>
      </c>
      <c r="M1308" s="34" t="s">
        <v>1041</v>
      </c>
      <c r="N1308" s="34" t="s">
        <v>3155</v>
      </c>
      <c r="O1308" s="34" t="s">
        <v>4881</v>
      </c>
      <c r="P1308" s="34" t="s">
        <v>4170</v>
      </c>
      <c r="Q1308" s="34" t="s">
        <v>4170</v>
      </c>
      <c r="R1308" s="34" t="s">
        <v>4170</v>
      </c>
      <c r="S1308" s="34" t="s">
        <v>4170</v>
      </c>
      <c r="T1308" s="34" t="s">
        <v>4170</v>
      </c>
      <c r="U1308" s="34" t="s">
        <v>4170</v>
      </c>
      <c r="V1308" s="34" t="s">
        <v>4170</v>
      </c>
      <c r="W1308" s="34" t="s">
        <v>4170</v>
      </c>
      <c r="X1308" s="34" t="s">
        <v>4170</v>
      </c>
      <c r="Y1308" s="34" t="s">
        <v>4170</v>
      </c>
      <c r="Z1308" s="34" t="s">
        <v>4170</v>
      </c>
      <c r="AB1308" s="34" t="s">
        <v>3187</v>
      </c>
      <c r="AD1308" s="34" t="s">
        <v>3238</v>
      </c>
      <c r="AG1308" s="34" t="s">
        <v>3309</v>
      </c>
      <c r="AH1308" s="34" t="s">
        <v>1044</v>
      </c>
      <c r="AI1308" s="34" t="s">
        <v>1044</v>
      </c>
      <c r="AJ1308" s="34" t="s">
        <v>1044</v>
      </c>
      <c r="AK1308" s="34" t="s">
        <v>1044</v>
      </c>
      <c r="AM1308" s="34" t="s">
        <v>1044</v>
      </c>
      <c r="AN1308" s="34" t="s">
        <v>3335</v>
      </c>
      <c r="AP1308" s="34" t="s">
        <v>1044</v>
      </c>
      <c r="AY1308" s="34" t="s">
        <v>3487</v>
      </c>
      <c r="BA1308" s="34" t="s">
        <v>1044</v>
      </c>
      <c r="BB1308" s="34" t="s">
        <v>3557</v>
      </c>
      <c r="BC1308" s="34" t="s">
        <v>4170</v>
      </c>
      <c r="BD1308" s="34" t="s">
        <v>4170</v>
      </c>
      <c r="BE1308" s="34" t="s">
        <v>4170</v>
      </c>
      <c r="BF1308" s="34" t="s">
        <v>4170</v>
      </c>
      <c r="BG1308" s="34" t="s">
        <v>4170</v>
      </c>
      <c r="BH1308" s="34" t="s">
        <v>4170</v>
      </c>
      <c r="BI1308" s="34" t="s">
        <v>4881</v>
      </c>
      <c r="BJ1308" s="34" t="s">
        <v>4170</v>
      </c>
      <c r="BR1308" s="34" t="s">
        <v>1044</v>
      </c>
      <c r="BS1308" s="34" t="s">
        <v>1044</v>
      </c>
      <c r="CR1308" s="34" t="s">
        <v>3657</v>
      </c>
      <c r="CU1308" s="34" t="s">
        <v>9005</v>
      </c>
      <c r="CV1308" s="34" t="s">
        <v>7574</v>
      </c>
      <c r="CW1308" s="34" t="s">
        <v>4226</v>
      </c>
      <c r="CX1308" s="34" t="s">
        <v>4539</v>
      </c>
      <c r="CY1308" s="34" t="s">
        <v>5446</v>
      </c>
      <c r="CZ1308" s="34" t="s">
        <v>4560</v>
      </c>
      <c r="DA1308" s="34" t="s">
        <v>4560</v>
      </c>
      <c r="DC1308" s="34" t="s">
        <v>5096</v>
      </c>
    </row>
    <row r="1309" spans="1:110">
      <c r="A1309" s="34" t="s">
        <v>7573</v>
      </c>
      <c r="B1309" s="34" t="s">
        <v>4609</v>
      </c>
      <c r="C1309" s="34">
        <v>1</v>
      </c>
      <c r="D1309" s="34" t="s">
        <v>440</v>
      </c>
      <c r="E1309" s="34" t="s">
        <v>4881</v>
      </c>
      <c r="F1309" s="34" t="s">
        <v>4170</v>
      </c>
      <c r="G1309" s="34" t="s">
        <v>4170</v>
      </c>
      <c r="H1309" s="34" t="s">
        <v>4170</v>
      </c>
      <c r="I1309" s="34" t="s">
        <v>4881</v>
      </c>
      <c r="J1309" s="34" t="s">
        <v>4170</v>
      </c>
      <c r="K1309" s="34" t="s">
        <v>4170</v>
      </c>
      <c r="L1309" s="34" t="s">
        <v>4170</v>
      </c>
      <c r="N1309" s="34" t="s">
        <v>3155</v>
      </c>
      <c r="O1309" s="34" t="s">
        <v>4881</v>
      </c>
      <c r="P1309" s="34" t="s">
        <v>4170</v>
      </c>
      <c r="Q1309" s="34" t="s">
        <v>4170</v>
      </c>
      <c r="R1309" s="34" t="s">
        <v>4170</v>
      </c>
      <c r="S1309" s="34" t="s">
        <v>4170</v>
      </c>
      <c r="T1309" s="34" t="s">
        <v>4170</v>
      </c>
      <c r="U1309" s="34" t="s">
        <v>4170</v>
      </c>
      <c r="V1309" s="34" t="s">
        <v>4170</v>
      </c>
      <c r="W1309" s="34" t="s">
        <v>4170</v>
      </c>
      <c r="X1309" s="34" t="s">
        <v>4170</v>
      </c>
      <c r="Y1309" s="34" t="s">
        <v>4170</v>
      </c>
      <c r="Z1309" s="34" t="s">
        <v>4170</v>
      </c>
      <c r="AB1309" s="34" t="s">
        <v>3187</v>
      </c>
      <c r="BR1309" s="34" t="s">
        <v>1044</v>
      </c>
      <c r="BS1309" s="34" t="s">
        <v>1044</v>
      </c>
      <c r="CR1309" s="34" t="s">
        <v>3657</v>
      </c>
      <c r="CU1309" s="34" t="s">
        <v>9006</v>
      </c>
      <c r="CV1309" s="34" t="s">
        <v>7574</v>
      </c>
      <c r="CW1309" s="34" t="s">
        <v>4226</v>
      </c>
      <c r="CX1309" s="34" t="s">
        <v>4608</v>
      </c>
      <c r="CY1309" s="34" t="s">
        <v>5444</v>
      </c>
    </row>
    <row r="1310" spans="1:110">
      <c r="A1310" s="34" t="s">
        <v>7575</v>
      </c>
      <c r="B1310" s="34" t="s">
        <v>4881</v>
      </c>
      <c r="C1310" s="34">
        <v>43</v>
      </c>
      <c r="D1310" s="34" t="s">
        <v>440</v>
      </c>
      <c r="E1310" s="34" t="s">
        <v>4881</v>
      </c>
      <c r="F1310" s="34" t="s">
        <v>4170</v>
      </c>
      <c r="G1310" s="34" t="s">
        <v>4881</v>
      </c>
      <c r="H1310" s="34" t="s">
        <v>4170</v>
      </c>
      <c r="I1310" s="34" t="s">
        <v>4170</v>
      </c>
      <c r="J1310" s="34" t="s">
        <v>4170</v>
      </c>
      <c r="K1310" s="34" t="s">
        <v>4170</v>
      </c>
      <c r="L1310" s="34" t="s">
        <v>4881</v>
      </c>
      <c r="M1310" s="34" t="s">
        <v>1041</v>
      </c>
      <c r="N1310" s="34" t="s">
        <v>3155</v>
      </c>
      <c r="O1310" s="34" t="s">
        <v>4881</v>
      </c>
      <c r="P1310" s="34" t="s">
        <v>4170</v>
      </c>
      <c r="Q1310" s="34" t="s">
        <v>4170</v>
      </c>
      <c r="R1310" s="34" t="s">
        <v>4170</v>
      </c>
      <c r="S1310" s="34" t="s">
        <v>4170</v>
      </c>
      <c r="T1310" s="34" t="s">
        <v>4170</v>
      </c>
      <c r="U1310" s="34" t="s">
        <v>4170</v>
      </c>
      <c r="V1310" s="34" t="s">
        <v>4170</v>
      </c>
      <c r="W1310" s="34" t="s">
        <v>4170</v>
      </c>
      <c r="X1310" s="34" t="s">
        <v>4170</v>
      </c>
      <c r="Y1310" s="34" t="s">
        <v>4170</v>
      </c>
      <c r="Z1310" s="34" t="s">
        <v>4170</v>
      </c>
      <c r="AB1310" s="34" t="s">
        <v>3187</v>
      </c>
      <c r="AD1310" s="34" t="s">
        <v>3232</v>
      </c>
      <c r="AG1310" s="34" t="s">
        <v>3309</v>
      </c>
      <c r="AH1310" s="34" t="s">
        <v>1044</v>
      </c>
      <c r="AI1310" s="34" t="s">
        <v>1044</v>
      </c>
      <c r="AJ1310" s="34" t="s">
        <v>1044</v>
      </c>
      <c r="AK1310" s="34" t="s">
        <v>1044</v>
      </c>
      <c r="AM1310" s="34" t="s">
        <v>1044</v>
      </c>
      <c r="AN1310" s="34" t="s">
        <v>3335</v>
      </c>
      <c r="AP1310" s="34" t="s">
        <v>1044</v>
      </c>
      <c r="AY1310" s="34" t="s">
        <v>3487</v>
      </c>
      <c r="BA1310" s="34" t="s">
        <v>1044</v>
      </c>
      <c r="BB1310" s="34" t="s">
        <v>3557</v>
      </c>
      <c r="BC1310" s="34" t="s">
        <v>4170</v>
      </c>
      <c r="BD1310" s="34" t="s">
        <v>4170</v>
      </c>
      <c r="BE1310" s="34" t="s">
        <v>4170</v>
      </c>
      <c r="BF1310" s="34" t="s">
        <v>4170</v>
      </c>
      <c r="BG1310" s="34" t="s">
        <v>4170</v>
      </c>
      <c r="BH1310" s="34" t="s">
        <v>4170</v>
      </c>
      <c r="BI1310" s="34" t="s">
        <v>4881</v>
      </c>
      <c r="BJ1310" s="34" t="s">
        <v>4170</v>
      </c>
      <c r="BR1310" s="34" t="s">
        <v>1044</v>
      </c>
      <c r="BS1310" s="34" t="s">
        <v>1044</v>
      </c>
      <c r="CR1310" s="34" t="s">
        <v>3657</v>
      </c>
      <c r="CU1310" s="34" t="s">
        <v>9007</v>
      </c>
      <c r="CV1310" s="34" t="s">
        <v>7576</v>
      </c>
      <c r="CW1310" s="34" t="s">
        <v>4226</v>
      </c>
      <c r="CX1310" s="34" t="s">
        <v>4542</v>
      </c>
      <c r="CY1310" s="34" t="s">
        <v>5447</v>
      </c>
      <c r="CZ1310" s="34" t="s">
        <v>4560</v>
      </c>
      <c r="DA1310" s="34" t="s">
        <v>4560</v>
      </c>
      <c r="DC1310" s="34" t="s">
        <v>5096</v>
      </c>
    </row>
    <row r="1311" spans="1:110">
      <c r="A1311" s="34" t="s">
        <v>7575</v>
      </c>
      <c r="B1311" s="34" t="s">
        <v>4609</v>
      </c>
      <c r="C1311" s="34">
        <v>3</v>
      </c>
      <c r="D1311" s="34" t="s">
        <v>440</v>
      </c>
      <c r="E1311" s="34" t="s">
        <v>4881</v>
      </c>
      <c r="F1311" s="34" t="s">
        <v>4170</v>
      </c>
      <c r="G1311" s="34" t="s">
        <v>4170</v>
      </c>
      <c r="H1311" s="34" t="s">
        <v>4170</v>
      </c>
      <c r="I1311" s="34" t="s">
        <v>4881</v>
      </c>
      <c r="J1311" s="34" t="s">
        <v>4170</v>
      </c>
      <c r="K1311" s="34" t="s">
        <v>4170</v>
      </c>
      <c r="L1311" s="34" t="s">
        <v>4170</v>
      </c>
      <c r="N1311" s="34" t="s">
        <v>3155</v>
      </c>
      <c r="O1311" s="34" t="s">
        <v>4881</v>
      </c>
      <c r="P1311" s="34" t="s">
        <v>4170</v>
      </c>
      <c r="Q1311" s="34" t="s">
        <v>4170</v>
      </c>
      <c r="R1311" s="34" t="s">
        <v>4170</v>
      </c>
      <c r="S1311" s="34" t="s">
        <v>4170</v>
      </c>
      <c r="T1311" s="34" t="s">
        <v>4170</v>
      </c>
      <c r="U1311" s="34" t="s">
        <v>4170</v>
      </c>
      <c r="V1311" s="34" t="s">
        <v>4170</v>
      </c>
      <c r="W1311" s="34" t="s">
        <v>4170</v>
      </c>
      <c r="X1311" s="34" t="s">
        <v>4170</v>
      </c>
      <c r="Y1311" s="34" t="s">
        <v>4170</v>
      </c>
      <c r="Z1311" s="34" t="s">
        <v>4170</v>
      </c>
      <c r="AB1311" s="34" t="s">
        <v>3187</v>
      </c>
      <c r="AE1311" s="34" t="s">
        <v>3256</v>
      </c>
      <c r="BR1311" s="34" t="s">
        <v>1044</v>
      </c>
      <c r="BS1311" s="34" t="s">
        <v>1044</v>
      </c>
      <c r="CR1311" s="34" t="s">
        <v>3657</v>
      </c>
      <c r="CU1311" s="34" t="s">
        <v>9008</v>
      </c>
      <c r="CV1311" s="34" t="s">
        <v>7576</v>
      </c>
      <c r="CW1311" s="34" t="s">
        <v>4226</v>
      </c>
      <c r="CX1311" s="34" t="s">
        <v>4608</v>
      </c>
      <c r="CY1311" s="34" t="s">
        <v>5444</v>
      </c>
      <c r="DE1311" s="34" t="s">
        <v>4649</v>
      </c>
    </row>
    <row r="1312" spans="1:110">
      <c r="A1312" s="34" t="s">
        <v>7575</v>
      </c>
      <c r="B1312" s="34" t="s">
        <v>4848</v>
      </c>
      <c r="C1312" s="34">
        <v>41</v>
      </c>
      <c r="D1312" s="34" t="s">
        <v>442</v>
      </c>
      <c r="E1312" s="34" t="s">
        <v>4170</v>
      </c>
      <c r="F1312" s="34" t="s">
        <v>4881</v>
      </c>
      <c r="G1312" s="34" t="s">
        <v>4170</v>
      </c>
      <c r="H1312" s="34" t="s">
        <v>4881</v>
      </c>
      <c r="I1312" s="34" t="s">
        <v>4170</v>
      </c>
      <c r="J1312" s="34" t="s">
        <v>4170</v>
      </c>
      <c r="K1312" s="34" t="s">
        <v>4170</v>
      </c>
      <c r="L1312" s="34" t="s">
        <v>4170</v>
      </c>
      <c r="M1312" s="34" t="s">
        <v>1041</v>
      </c>
      <c r="N1312" s="34" t="s">
        <v>3155</v>
      </c>
      <c r="O1312" s="34" t="s">
        <v>4881</v>
      </c>
      <c r="P1312" s="34" t="s">
        <v>4170</v>
      </c>
      <c r="Q1312" s="34" t="s">
        <v>4170</v>
      </c>
      <c r="R1312" s="34" t="s">
        <v>4170</v>
      </c>
      <c r="S1312" s="34" t="s">
        <v>4170</v>
      </c>
      <c r="T1312" s="34" t="s">
        <v>4170</v>
      </c>
      <c r="U1312" s="34" t="s">
        <v>4170</v>
      </c>
      <c r="V1312" s="34" t="s">
        <v>4170</v>
      </c>
      <c r="W1312" s="34" t="s">
        <v>4170</v>
      </c>
      <c r="X1312" s="34" t="s">
        <v>4170</v>
      </c>
      <c r="Y1312" s="34" t="s">
        <v>4170</v>
      </c>
      <c r="Z1312" s="34" t="s">
        <v>4170</v>
      </c>
      <c r="AB1312" s="34" t="s">
        <v>3187</v>
      </c>
      <c r="AD1312" s="34" t="s">
        <v>3244</v>
      </c>
      <c r="AG1312" s="34" t="s">
        <v>3300</v>
      </c>
      <c r="AH1312" s="34" t="s">
        <v>1044</v>
      </c>
      <c r="AI1312" s="34" t="s">
        <v>1044</v>
      </c>
      <c r="AJ1312" s="34" t="s">
        <v>1044</v>
      </c>
      <c r="AK1312" s="34" t="s">
        <v>1044</v>
      </c>
      <c r="AM1312" s="34" t="s">
        <v>1041</v>
      </c>
      <c r="AP1312" s="34" t="s">
        <v>1041</v>
      </c>
      <c r="AY1312" s="34" t="s">
        <v>3502</v>
      </c>
      <c r="BA1312" s="34" t="s">
        <v>1044</v>
      </c>
      <c r="BB1312" s="34" t="s">
        <v>3557</v>
      </c>
      <c r="BC1312" s="34" t="s">
        <v>4170</v>
      </c>
      <c r="BD1312" s="34" t="s">
        <v>4170</v>
      </c>
      <c r="BE1312" s="34" t="s">
        <v>4170</v>
      </c>
      <c r="BF1312" s="34" t="s">
        <v>4170</v>
      </c>
      <c r="BG1312" s="34" t="s">
        <v>4170</v>
      </c>
      <c r="BH1312" s="34" t="s">
        <v>4170</v>
      </c>
      <c r="BI1312" s="34" t="s">
        <v>4881</v>
      </c>
      <c r="BJ1312" s="34" t="s">
        <v>4170</v>
      </c>
      <c r="BR1312" s="34" t="s">
        <v>1044</v>
      </c>
      <c r="BS1312" s="34" t="s">
        <v>1044</v>
      </c>
      <c r="CR1312" s="34" t="s">
        <v>3657</v>
      </c>
      <c r="CU1312" s="34" t="s">
        <v>9009</v>
      </c>
      <c r="CV1312" s="34" t="s">
        <v>7576</v>
      </c>
      <c r="CW1312" s="34" t="s">
        <v>4226</v>
      </c>
      <c r="CX1312" s="34" t="s">
        <v>4542</v>
      </c>
      <c r="CY1312" s="34" t="s">
        <v>5453</v>
      </c>
      <c r="DA1312" s="34" t="s">
        <v>3302</v>
      </c>
      <c r="DC1312" s="34" t="s">
        <v>5096</v>
      </c>
    </row>
    <row r="1313" spans="1:110">
      <c r="A1313" s="34" t="s">
        <v>7577</v>
      </c>
      <c r="B1313" s="34" t="s">
        <v>4881</v>
      </c>
      <c r="C1313" s="34">
        <v>40</v>
      </c>
      <c r="D1313" s="34" t="s">
        <v>440</v>
      </c>
      <c r="E1313" s="34" t="s">
        <v>4881</v>
      </c>
      <c r="F1313" s="34" t="s">
        <v>4170</v>
      </c>
      <c r="G1313" s="34" t="s">
        <v>4881</v>
      </c>
      <c r="H1313" s="34" t="s">
        <v>4170</v>
      </c>
      <c r="I1313" s="34" t="s">
        <v>4170</v>
      </c>
      <c r="J1313" s="34" t="s">
        <v>4170</v>
      </c>
      <c r="K1313" s="34" t="s">
        <v>4170</v>
      </c>
      <c r="L1313" s="34" t="s">
        <v>4881</v>
      </c>
      <c r="M1313" s="34" t="s">
        <v>1041</v>
      </c>
      <c r="N1313" s="34" t="s">
        <v>3155</v>
      </c>
      <c r="O1313" s="34" t="s">
        <v>4881</v>
      </c>
      <c r="P1313" s="34" t="s">
        <v>4170</v>
      </c>
      <c r="Q1313" s="34" t="s">
        <v>4170</v>
      </c>
      <c r="R1313" s="34" t="s">
        <v>4170</v>
      </c>
      <c r="S1313" s="34" t="s">
        <v>4170</v>
      </c>
      <c r="T1313" s="34" t="s">
        <v>4170</v>
      </c>
      <c r="U1313" s="34" t="s">
        <v>4170</v>
      </c>
      <c r="V1313" s="34" t="s">
        <v>4170</v>
      </c>
      <c r="W1313" s="34" t="s">
        <v>4170</v>
      </c>
      <c r="X1313" s="34" t="s">
        <v>4170</v>
      </c>
      <c r="Y1313" s="34" t="s">
        <v>4170</v>
      </c>
      <c r="Z1313" s="34" t="s">
        <v>4170</v>
      </c>
      <c r="AB1313" s="34" t="s">
        <v>3187</v>
      </c>
      <c r="AD1313" s="34" t="s">
        <v>3235</v>
      </c>
      <c r="AG1313" s="34" t="s">
        <v>3309</v>
      </c>
      <c r="AH1313" s="34" t="s">
        <v>1044</v>
      </c>
      <c r="AI1313" s="34" t="s">
        <v>1044</v>
      </c>
      <c r="AJ1313" s="34" t="s">
        <v>1044</v>
      </c>
      <c r="AK1313" s="34" t="s">
        <v>1044</v>
      </c>
      <c r="AM1313" s="34" t="s">
        <v>1044</v>
      </c>
      <c r="AN1313" s="34" t="s">
        <v>3335</v>
      </c>
      <c r="AP1313" s="34" t="s">
        <v>1044</v>
      </c>
      <c r="AY1313" s="34" t="s">
        <v>3487</v>
      </c>
      <c r="BA1313" s="34" t="s">
        <v>1044</v>
      </c>
      <c r="BB1313" s="34" t="s">
        <v>3557</v>
      </c>
      <c r="BC1313" s="34" t="s">
        <v>4170</v>
      </c>
      <c r="BD1313" s="34" t="s">
        <v>4170</v>
      </c>
      <c r="BE1313" s="34" t="s">
        <v>4170</v>
      </c>
      <c r="BF1313" s="34" t="s">
        <v>4170</v>
      </c>
      <c r="BG1313" s="34" t="s">
        <v>4170</v>
      </c>
      <c r="BH1313" s="34" t="s">
        <v>4170</v>
      </c>
      <c r="BI1313" s="34" t="s">
        <v>4881</v>
      </c>
      <c r="BJ1313" s="34" t="s">
        <v>4170</v>
      </c>
      <c r="BR1313" s="34" t="s">
        <v>1041</v>
      </c>
      <c r="BS1313" s="34" t="s">
        <v>1041</v>
      </c>
      <c r="BT1313" s="34" t="s">
        <v>1041</v>
      </c>
      <c r="BW1313" s="34" t="s">
        <v>1041</v>
      </c>
      <c r="CQ1313" s="34" t="s">
        <v>3645</v>
      </c>
      <c r="CR1313" s="34" t="s">
        <v>3657</v>
      </c>
      <c r="CU1313" s="34" t="s">
        <v>9010</v>
      </c>
      <c r="CV1313" s="34" t="s">
        <v>7578</v>
      </c>
      <c r="CW1313" s="34" t="s">
        <v>4226</v>
      </c>
      <c r="CX1313" s="34" t="s">
        <v>4542</v>
      </c>
      <c r="CY1313" s="34" t="s">
        <v>5447</v>
      </c>
      <c r="CZ1313" s="34" t="s">
        <v>4560</v>
      </c>
      <c r="DA1313" s="34" t="s">
        <v>4560</v>
      </c>
      <c r="DC1313" s="34" t="s">
        <v>5096</v>
      </c>
      <c r="DF1313" s="34" t="s">
        <v>5992</v>
      </c>
    </row>
    <row r="1314" spans="1:110">
      <c r="A1314" s="34" t="s">
        <v>7577</v>
      </c>
      <c r="B1314" s="34" t="s">
        <v>4609</v>
      </c>
      <c r="C1314" s="34">
        <v>8</v>
      </c>
      <c r="D1314" s="34" t="s">
        <v>440</v>
      </c>
      <c r="E1314" s="34" t="s">
        <v>4881</v>
      </c>
      <c r="F1314" s="34" t="s">
        <v>4170</v>
      </c>
      <c r="G1314" s="34" t="s">
        <v>4170</v>
      </c>
      <c r="H1314" s="34" t="s">
        <v>4170</v>
      </c>
      <c r="I1314" s="34" t="s">
        <v>4881</v>
      </c>
      <c r="J1314" s="34" t="s">
        <v>4170</v>
      </c>
      <c r="K1314" s="34" t="s">
        <v>4170</v>
      </c>
      <c r="L1314" s="34" t="s">
        <v>4170</v>
      </c>
      <c r="N1314" s="34" t="s">
        <v>3155</v>
      </c>
      <c r="O1314" s="34" t="s">
        <v>4881</v>
      </c>
      <c r="P1314" s="34" t="s">
        <v>4170</v>
      </c>
      <c r="Q1314" s="34" t="s">
        <v>4170</v>
      </c>
      <c r="R1314" s="34" t="s">
        <v>4170</v>
      </c>
      <c r="S1314" s="34" t="s">
        <v>4170</v>
      </c>
      <c r="T1314" s="34" t="s">
        <v>4170</v>
      </c>
      <c r="U1314" s="34" t="s">
        <v>4170</v>
      </c>
      <c r="V1314" s="34" t="s">
        <v>4170</v>
      </c>
      <c r="W1314" s="34" t="s">
        <v>4170</v>
      </c>
      <c r="X1314" s="34" t="s">
        <v>4170</v>
      </c>
      <c r="Y1314" s="34" t="s">
        <v>4170</v>
      </c>
      <c r="Z1314" s="34" t="s">
        <v>4170</v>
      </c>
      <c r="AB1314" s="34" t="s">
        <v>3187</v>
      </c>
      <c r="AE1314" s="34" t="s">
        <v>3259</v>
      </c>
      <c r="BB1314" s="34" t="s">
        <v>3557</v>
      </c>
      <c r="BC1314" s="34" t="s">
        <v>4170</v>
      </c>
      <c r="BD1314" s="34" t="s">
        <v>4170</v>
      </c>
      <c r="BE1314" s="34" t="s">
        <v>4170</v>
      </c>
      <c r="BF1314" s="34" t="s">
        <v>4170</v>
      </c>
      <c r="BG1314" s="34" t="s">
        <v>4170</v>
      </c>
      <c r="BH1314" s="34" t="s">
        <v>4170</v>
      </c>
      <c r="BI1314" s="34" t="s">
        <v>4881</v>
      </c>
      <c r="BJ1314" s="34" t="s">
        <v>4170</v>
      </c>
      <c r="BR1314" s="34" t="s">
        <v>1041</v>
      </c>
      <c r="BS1314" s="34" t="s">
        <v>1041</v>
      </c>
      <c r="BT1314" s="34" t="s">
        <v>1041</v>
      </c>
      <c r="BW1314" s="34" t="s">
        <v>1041</v>
      </c>
      <c r="CQ1314" s="34" t="s">
        <v>3645</v>
      </c>
      <c r="CR1314" s="34" t="s">
        <v>3657</v>
      </c>
      <c r="CU1314" s="34" t="s">
        <v>9011</v>
      </c>
      <c r="CV1314" s="34" t="s">
        <v>7578</v>
      </c>
      <c r="CW1314" s="34" t="s">
        <v>4226</v>
      </c>
      <c r="CX1314" s="34" t="s">
        <v>4619</v>
      </c>
      <c r="CY1314" s="34" t="s">
        <v>5448</v>
      </c>
      <c r="DC1314" s="34" t="s">
        <v>5096</v>
      </c>
      <c r="DE1314" s="34" t="s">
        <v>4649</v>
      </c>
      <c r="DF1314" s="34" t="s">
        <v>5992</v>
      </c>
    </row>
    <row r="1315" spans="1:110">
      <c r="A1315" s="34" t="s">
        <v>7577</v>
      </c>
      <c r="B1315" s="34" t="s">
        <v>4848</v>
      </c>
      <c r="C1315" s="34">
        <v>22</v>
      </c>
      <c r="D1315" s="34" t="s">
        <v>440</v>
      </c>
      <c r="E1315" s="34" t="s">
        <v>4881</v>
      </c>
      <c r="F1315" s="34" t="s">
        <v>4170</v>
      </c>
      <c r="G1315" s="34" t="s">
        <v>4881</v>
      </c>
      <c r="H1315" s="34" t="s">
        <v>4170</v>
      </c>
      <c r="I1315" s="34" t="s">
        <v>4170</v>
      </c>
      <c r="J1315" s="34" t="s">
        <v>4170</v>
      </c>
      <c r="K1315" s="34" t="s">
        <v>4170</v>
      </c>
      <c r="L1315" s="34" t="s">
        <v>4881</v>
      </c>
      <c r="M1315" s="34" t="s">
        <v>1041</v>
      </c>
      <c r="N1315" s="34" t="s">
        <v>3155</v>
      </c>
      <c r="O1315" s="34" t="s">
        <v>4881</v>
      </c>
      <c r="P1315" s="34" t="s">
        <v>4170</v>
      </c>
      <c r="Q1315" s="34" t="s">
        <v>4170</v>
      </c>
      <c r="R1315" s="34" t="s">
        <v>4170</v>
      </c>
      <c r="S1315" s="34" t="s">
        <v>4170</v>
      </c>
      <c r="T1315" s="34" t="s">
        <v>4170</v>
      </c>
      <c r="U1315" s="34" t="s">
        <v>4170</v>
      </c>
      <c r="V1315" s="34" t="s">
        <v>4170</v>
      </c>
      <c r="W1315" s="34" t="s">
        <v>4170</v>
      </c>
      <c r="X1315" s="34" t="s">
        <v>4170</v>
      </c>
      <c r="Y1315" s="34" t="s">
        <v>4170</v>
      </c>
      <c r="Z1315" s="34" t="s">
        <v>4170</v>
      </c>
      <c r="AB1315" s="34" t="s">
        <v>3187</v>
      </c>
      <c r="AD1315" s="34" t="s">
        <v>3232</v>
      </c>
      <c r="AE1315" s="34" t="s">
        <v>3277</v>
      </c>
      <c r="AG1315" s="34" t="s">
        <v>3291</v>
      </c>
      <c r="AH1315" s="34" t="s">
        <v>1041</v>
      </c>
      <c r="AI1315" s="34" t="s">
        <v>1044</v>
      </c>
      <c r="AJ1315" s="34" t="s">
        <v>1044</v>
      </c>
      <c r="AQ1315" s="34" t="s">
        <v>3372</v>
      </c>
      <c r="AS1315" s="34" t="s">
        <v>3415</v>
      </c>
      <c r="AU1315" s="34" t="s">
        <v>3441</v>
      </c>
      <c r="AV1315" s="34" t="s">
        <v>3449</v>
      </c>
      <c r="AW1315" s="34" t="s">
        <v>3452</v>
      </c>
      <c r="AX1315" s="34" t="s">
        <v>3470</v>
      </c>
      <c r="AY1315" s="34" t="s">
        <v>3253</v>
      </c>
      <c r="BB1315" s="34" t="s">
        <v>3557</v>
      </c>
      <c r="BC1315" s="34" t="s">
        <v>4170</v>
      </c>
      <c r="BD1315" s="34" t="s">
        <v>4170</v>
      </c>
      <c r="BE1315" s="34" t="s">
        <v>4170</v>
      </c>
      <c r="BF1315" s="34" t="s">
        <v>4170</v>
      </c>
      <c r="BG1315" s="34" t="s">
        <v>4170</v>
      </c>
      <c r="BH1315" s="34" t="s">
        <v>4170</v>
      </c>
      <c r="BI1315" s="34" t="s">
        <v>4881</v>
      </c>
      <c r="BJ1315" s="34" t="s">
        <v>4170</v>
      </c>
      <c r="BR1315" s="34" t="s">
        <v>1041</v>
      </c>
      <c r="BS1315" s="34" t="s">
        <v>1041</v>
      </c>
      <c r="BT1315" s="34" t="s">
        <v>1041</v>
      </c>
      <c r="BW1315" s="34" t="s">
        <v>1041</v>
      </c>
      <c r="CQ1315" s="34" t="s">
        <v>3645</v>
      </c>
      <c r="CR1315" s="34" t="s">
        <v>3657</v>
      </c>
      <c r="CU1315" s="34" t="s">
        <v>9012</v>
      </c>
      <c r="CV1315" s="34" t="s">
        <v>7578</v>
      </c>
      <c r="CW1315" s="34" t="s">
        <v>4226</v>
      </c>
      <c r="CX1315" s="34" t="s">
        <v>4539</v>
      </c>
      <c r="CY1315" s="34" t="s">
        <v>5446</v>
      </c>
      <c r="DA1315" s="34" t="s">
        <v>4556</v>
      </c>
      <c r="DC1315" s="34" t="s">
        <v>5096</v>
      </c>
      <c r="DD1315" s="34" t="s">
        <v>6185</v>
      </c>
      <c r="DF1315" s="34" t="s">
        <v>5992</v>
      </c>
    </row>
    <row r="1316" spans="1:110">
      <c r="A1316" s="34" t="s">
        <v>7579</v>
      </c>
      <c r="B1316" s="34" t="s">
        <v>4881</v>
      </c>
      <c r="C1316" s="34">
        <v>37</v>
      </c>
      <c r="D1316" s="34" t="s">
        <v>440</v>
      </c>
      <c r="E1316" s="34" t="s">
        <v>4881</v>
      </c>
      <c r="F1316" s="34" t="s">
        <v>4170</v>
      </c>
      <c r="G1316" s="34" t="s">
        <v>4881</v>
      </c>
      <c r="H1316" s="34" t="s">
        <v>4170</v>
      </c>
      <c r="I1316" s="34" t="s">
        <v>4170</v>
      </c>
      <c r="J1316" s="34" t="s">
        <v>4170</v>
      </c>
      <c r="K1316" s="34" t="s">
        <v>4170</v>
      </c>
      <c r="L1316" s="34" t="s">
        <v>4881</v>
      </c>
      <c r="M1316" s="34" t="s">
        <v>1041</v>
      </c>
      <c r="N1316" s="34" t="s">
        <v>3155</v>
      </c>
      <c r="O1316" s="34" t="s">
        <v>4881</v>
      </c>
      <c r="P1316" s="34" t="s">
        <v>4170</v>
      </c>
      <c r="Q1316" s="34" t="s">
        <v>4170</v>
      </c>
      <c r="R1316" s="34" t="s">
        <v>4170</v>
      </c>
      <c r="S1316" s="34" t="s">
        <v>4170</v>
      </c>
      <c r="T1316" s="34" t="s">
        <v>4170</v>
      </c>
      <c r="U1316" s="34" t="s">
        <v>4170</v>
      </c>
      <c r="V1316" s="34" t="s">
        <v>4170</v>
      </c>
      <c r="W1316" s="34" t="s">
        <v>4170</v>
      </c>
      <c r="X1316" s="34" t="s">
        <v>4170</v>
      </c>
      <c r="Y1316" s="34" t="s">
        <v>4170</v>
      </c>
      <c r="Z1316" s="34" t="s">
        <v>4170</v>
      </c>
      <c r="AB1316" s="34" t="s">
        <v>3187</v>
      </c>
      <c r="AD1316" s="34" t="s">
        <v>3247</v>
      </c>
      <c r="AG1316" s="34" t="s">
        <v>3300</v>
      </c>
      <c r="AH1316" s="34" t="s">
        <v>1044</v>
      </c>
      <c r="AI1316" s="34" t="s">
        <v>1044</v>
      </c>
      <c r="AJ1316" s="34" t="s">
        <v>1044</v>
      </c>
      <c r="AK1316" s="34" t="s">
        <v>1044</v>
      </c>
      <c r="AM1316" s="34" t="s">
        <v>1041</v>
      </c>
      <c r="AP1316" s="34" t="s">
        <v>1041</v>
      </c>
      <c r="AY1316" s="34" t="s">
        <v>3505</v>
      </c>
      <c r="BA1316" s="34" t="s">
        <v>1044</v>
      </c>
      <c r="BB1316" s="34" t="s">
        <v>3557</v>
      </c>
      <c r="BC1316" s="34" t="s">
        <v>4170</v>
      </c>
      <c r="BD1316" s="34" t="s">
        <v>4170</v>
      </c>
      <c r="BE1316" s="34" t="s">
        <v>4170</v>
      </c>
      <c r="BF1316" s="34" t="s">
        <v>4170</v>
      </c>
      <c r="BG1316" s="34" t="s">
        <v>4170</v>
      </c>
      <c r="BH1316" s="34" t="s">
        <v>4170</v>
      </c>
      <c r="BI1316" s="34" t="s">
        <v>4881</v>
      </c>
      <c r="BJ1316" s="34" t="s">
        <v>4170</v>
      </c>
      <c r="BR1316" s="34" t="s">
        <v>1044</v>
      </c>
      <c r="BS1316" s="34" t="s">
        <v>1044</v>
      </c>
      <c r="CR1316" s="34" t="s">
        <v>3657</v>
      </c>
      <c r="CU1316" s="34" t="s">
        <v>9013</v>
      </c>
      <c r="CV1316" s="34" t="s">
        <v>7581</v>
      </c>
      <c r="CW1316" s="34" t="s">
        <v>4226</v>
      </c>
      <c r="CX1316" s="34" t="s">
        <v>4542</v>
      </c>
      <c r="CY1316" s="34" t="s">
        <v>5447</v>
      </c>
      <c r="CZ1316" s="34" t="s">
        <v>3302</v>
      </c>
      <c r="DA1316" s="34" t="s">
        <v>3302</v>
      </c>
      <c r="DC1316" s="34" t="s">
        <v>5096</v>
      </c>
      <c r="DF1316" s="34" t="s">
        <v>5993</v>
      </c>
    </row>
    <row r="1317" spans="1:110">
      <c r="A1317" s="34" t="s">
        <v>7579</v>
      </c>
      <c r="B1317" s="34" t="s">
        <v>4609</v>
      </c>
      <c r="C1317" s="34">
        <v>6</v>
      </c>
      <c r="D1317" s="34" t="s">
        <v>440</v>
      </c>
      <c r="E1317" s="34" t="s">
        <v>4881</v>
      </c>
      <c r="F1317" s="34" t="s">
        <v>4170</v>
      </c>
      <c r="G1317" s="34" t="s">
        <v>4170</v>
      </c>
      <c r="H1317" s="34" t="s">
        <v>4170</v>
      </c>
      <c r="I1317" s="34" t="s">
        <v>4881</v>
      </c>
      <c r="J1317" s="34" t="s">
        <v>4170</v>
      </c>
      <c r="K1317" s="34" t="s">
        <v>4170</v>
      </c>
      <c r="L1317" s="34" t="s">
        <v>4170</v>
      </c>
      <c r="N1317" s="34" t="s">
        <v>3155</v>
      </c>
      <c r="O1317" s="34" t="s">
        <v>4881</v>
      </c>
      <c r="P1317" s="34" t="s">
        <v>4170</v>
      </c>
      <c r="Q1317" s="34" t="s">
        <v>4170</v>
      </c>
      <c r="R1317" s="34" t="s">
        <v>4170</v>
      </c>
      <c r="S1317" s="34" t="s">
        <v>4170</v>
      </c>
      <c r="T1317" s="34" t="s">
        <v>4170</v>
      </c>
      <c r="U1317" s="34" t="s">
        <v>4170</v>
      </c>
      <c r="V1317" s="34" t="s">
        <v>4170</v>
      </c>
      <c r="W1317" s="34" t="s">
        <v>4170</v>
      </c>
      <c r="X1317" s="34" t="s">
        <v>4170</v>
      </c>
      <c r="Y1317" s="34" t="s">
        <v>4170</v>
      </c>
      <c r="Z1317" s="34" t="s">
        <v>4170</v>
      </c>
      <c r="AB1317" s="34" t="s">
        <v>3187</v>
      </c>
      <c r="AE1317" s="34" t="s">
        <v>3253</v>
      </c>
      <c r="BB1317" s="34" t="s">
        <v>8406</v>
      </c>
      <c r="BC1317" s="34" t="s">
        <v>4170</v>
      </c>
      <c r="BD1317" s="34" t="s">
        <v>4170</v>
      </c>
      <c r="BE1317" s="34" t="s">
        <v>4170</v>
      </c>
      <c r="BF1317" s="34" t="s">
        <v>4170</v>
      </c>
      <c r="BG1317" s="34" t="s">
        <v>4881</v>
      </c>
      <c r="BH1317" s="34" t="s">
        <v>4881</v>
      </c>
      <c r="BI1317" s="34" t="s">
        <v>4170</v>
      </c>
      <c r="BJ1317" s="34" t="s">
        <v>4170</v>
      </c>
      <c r="BO1317" s="34" t="s">
        <v>3564</v>
      </c>
      <c r="BP1317" s="34" t="s">
        <v>3561</v>
      </c>
      <c r="BQ1317" s="34" t="s">
        <v>3571</v>
      </c>
      <c r="BR1317" s="34" t="s">
        <v>1044</v>
      </c>
      <c r="BS1317" s="34" t="s">
        <v>1041</v>
      </c>
      <c r="BT1317" s="34" t="s">
        <v>1041</v>
      </c>
      <c r="BW1317" s="34" t="s">
        <v>1041</v>
      </c>
      <c r="CQ1317" s="34" t="s">
        <v>3642</v>
      </c>
      <c r="CR1317" s="34" t="s">
        <v>3657</v>
      </c>
      <c r="CU1317" s="34" t="s">
        <v>9014</v>
      </c>
      <c r="CV1317" s="34" t="s">
        <v>7581</v>
      </c>
      <c r="CW1317" s="34" t="s">
        <v>4226</v>
      </c>
      <c r="CX1317" s="34" t="s">
        <v>4619</v>
      </c>
      <c r="CY1317" s="34" t="s">
        <v>5448</v>
      </c>
      <c r="DB1317" s="34" t="s">
        <v>1043</v>
      </c>
      <c r="DC1317" s="34" t="s">
        <v>5094</v>
      </c>
      <c r="DE1317" s="34" t="s">
        <v>4650</v>
      </c>
      <c r="DF1317" s="34" t="s">
        <v>5993</v>
      </c>
    </row>
    <row r="1318" spans="1:110">
      <c r="A1318" s="34" t="s">
        <v>7579</v>
      </c>
      <c r="B1318" s="34" t="s">
        <v>4848</v>
      </c>
      <c r="C1318" s="34">
        <v>14</v>
      </c>
      <c r="D1318" s="34" t="s">
        <v>442</v>
      </c>
      <c r="E1318" s="34" t="s">
        <v>4170</v>
      </c>
      <c r="F1318" s="34" t="s">
        <v>4881</v>
      </c>
      <c r="G1318" s="34" t="s">
        <v>4170</v>
      </c>
      <c r="H1318" s="34" t="s">
        <v>4170</v>
      </c>
      <c r="I1318" s="34" t="s">
        <v>4170</v>
      </c>
      <c r="J1318" s="34" t="s">
        <v>4881</v>
      </c>
      <c r="K1318" s="34" t="s">
        <v>4170</v>
      </c>
      <c r="L1318" s="34" t="s">
        <v>4170</v>
      </c>
      <c r="N1318" s="34" t="s">
        <v>3155</v>
      </c>
      <c r="O1318" s="34" t="s">
        <v>4881</v>
      </c>
      <c r="P1318" s="34" t="s">
        <v>4170</v>
      </c>
      <c r="Q1318" s="34" t="s">
        <v>4170</v>
      </c>
      <c r="R1318" s="34" t="s">
        <v>4170</v>
      </c>
      <c r="S1318" s="34" t="s">
        <v>4170</v>
      </c>
      <c r="T1318" s="34" t="s">
        <v>4170</v>
      </c>
      <c r="U1318" s="34" t="s">
        <v>4170</v>
      </c>
      <c r="V1318" s="34" t="s">
        <v>4170</v>
      </c>
      <c r="W1318" s="34" t="s">
        <v>4170</v>
      </c>
      <c r="X1318" s="34" t="s">
        <v>4170</v>
      </c>
      <c r="Y1318" s="34" t="s">
        <v>4170</v>
      </c>
      <c r="Z1318" s="34" t="s">
        <v>4170</v>
      </c>
      <c r="AB1318" s="34" t="s">
        <v>3187</v>
      </c>
      <c r="AE1318" s="34" t="s">
        <v>3262</v>
      </c>
      <c r="BB1318" s="34" t="s">
        <v>3557</v>
      </c>
      <c r="BC1318" s="34" t="s">
        <v>4170</v>
      </c>
      <c r="BD1318" s="34" t="s">
        <v>4170</v>
      </c>
      <c r="BE1318" s="34" t="s">
        <v>4170</v>
      </c>
      <c r="BF1318" s="34" t="s">
        <v>4170</v>
      </c>
      <c r="BG1318" s="34" t="s">
        <v>4170</v>
      </c>
      <c r="BH1318" s="34" t="s">
        <v>4170</v>
      </c>
      <c r="BI1318" s="34" t="s">
        <v>4881</v>
      </c>
      <c r="BJ1318" s="34" t="s">
        <v>4170</v>
      </c>
      <c r="BR1318" s="34" t="s">
        <v>1044</v>
      </c>
      <c r="BS1318" s="34" t="s">
        <v>1044</v>
      </c>
      <c r="CR1318" s="34" t="s">
        <v>3657</v>
      </c>
      <c r="CU1318" s="34" t="s">
        <v>9015</v>
      </c>
      <c r="CV1318" s="34" t="s">
        <v>7581</v>
      </c>
      <c r="CW1318" s="34" t="s">
        <v>4226</v>
      </c>
      <c r="CX1318" s="34" t="s">
        <v>4611</v>
      </c>
      <c r="CY1318" s="34" t="s">
        <v>5451</v>
      </c>
      <c r="DC1318" s="34" t="s">
        <v>5096</v>
      </c>
      <c r="DE1318" s="34" t="s">
        <v>4649</v>
      </c>
      <c r="DF1318" s="34" t="s">
        <v>5993</v>
      </c>
    </row>
    <row r="1319" spans="1:110">
      <c r="A1319" s="34" t="s">
        <v>7582</v>
      </c>
      <c r="B1319" s="34" t="s">
        <v>4881</v>
      </c>
      <c r="C1319" s="34">
        <v>29</v>
      </c>
      <c r="D1319" s="34" t="s">
        <v>440</v>
      </c>
      <c r="E1319" s="34" t="s">
        <v>4881</v>
      </c>
      <c r="F1319" s="34" t="s">
        <v>4170</v>
      </c>
      <c r="G1319" s="34" t="s">
        <v>4881</v>
      </c>
      <c r="H1319" s="34" t="s">
        <v>4170</v>
      </c>
      <c r="I1319" s="34" t="s">
        <v>4170</v>
      </c>
      <c r="J1319" s="34" t="s">
        <v>4170</v>
      </c>
      <c r="K1319" s="34" t="s">
        <v>4170</v>
      </c>
      <c r="L1319" s="34" t="s">
        <v>4881</v>
      </c>
      <c r="M1319" s="34" t="s">
        <v>1041</v>
      </c>
      <c r="N1319" s="34" t="s">
        <v>3155</v>
      </c>
      <c r="O1319" s="34" t="s">
        <v>4881</v>
      </c>
      <c r="P1319" s="34" t="s">
        <v>4170</v>
      </c>
      <c r="Q1319" s="34" t="s">
        <v>4170</v>
      </c>
      <c r="R1319" s="34" t="s">
        <v>4170</v>
      </c>
      <c r="S1319" s="34" t="s">
        <v>4170</v>
      </c>
      <c r="T1319" s="34" t="s">
        <v>4170</v>
      </c>
      <c r="U1319" s="34" t="s">
        <v>4170</v>
      </c>
      <c r="V1319" s="34" t="s">
        <v>4170</v>
      </c>
      <c r="W1319" s="34" t="s">
        <v>4170</v>
      </c>
      <c r="X1319" s="34" t="s">
        <v>4170</v>
      </c>
      <c r="Y1319" s="34" t="s">
        <v>4170</v>
      </c>
      <c r="Z1319" s="34" t="s">
        <v>4170</v>
      </c>
      <c r="AB1319" s="34" t="s">
        <v>3187</v>
      </c>
      <c r="AD1319" s="34" t="s">
        <v>3238</v>
      </c>
      <c r="AE1319" s="34" t="s">
        <v>3253</v>
      </c>
      <c r="AG1319" s="34" t="s">
        <v>3309</v>
      </c>
      <c r="AH1319" s="34" t="s">
        <v>1044</v>
      </c>
      <c r="AI1319" s="34" t="s">
        <v>1044</v>
      </c>
      <c r="AJ1319" s="34" t="s">
        <v>1044</v>
      </c>
      <c r="AK1319" s="34" t="s">
        <v>1044</v>
      </c>
      <c r="AM1319" s="34" t="s">
        <v>1044</v>
      </c>
      <c r="AN1319" s="34" t="s">
        <v>3335</v>
      </c>
      <c r="AP1319" s="34" t="s">
        <v>1044</v>
      </c>
      <c r="AY1319" s="34" t="s">
        <v>3487</v>
      </c>
      <c r="BA1319" s="34" t="s">
        <v>1044</v>
      </c>
      <c r="BB1319" s="34" t="s">
        <v>3557</v>
      </c>
      <c r="BC1319" s="34" t="s">
        <v>4170</v>
      </c>
      <c r="BD1319" s="34" t="s">
        <v>4170</v>
      </c>
      <c r="BE1319" s="34" t="s">
        <v>4170</v>
      </c>
      <c r="BF1319" s="34" t="s">
        <v>4170</v>
      </c>
      <c r="BG1319" s="34" t="s">
        <v>4170</v>
      </c>
      <c r="BH1319" s="34" t="s">
        <v>4170</v>
      </c>
      <c r="BI1319" s="34" t="s">
        <v>4881</v>
      </c>
      <c r="BJ1319" s="34" t="s">
        <v>4170</v>
      </c>
      <c r="BR1319" s="34" t="s">
        <v>1044</v>
      </c>
      <c r="BS1319" s="34" t="s">
        <v>1044</v>
      </c>
      <c r="CR1319" s="34" t="s">
        <v>3657</v>
      </c>
      <c r="CU1319" s="34" t="s">
        <v>9016</v>
      </c>
      <c r="CV1319" s="34" t="s">
        <v>7583</v>
      </c>
      <c r="CW1319" s="34" t="s">
        <v>4226</v>
      </c>
      <c r="CX1319" s="34" t="s">
        <v>4539</v>
      </c>
      <c r="CY1319" s="34" t="s">
        <v>5446</v>
      </c>
      <c r="CZ1319" s="34" t="s">
        <v>4560</v>
      </c>
      <c r="DA1319" s="34" t="s">
        <v>4560</v>
      </c>
      <c r="DC1319" s="34" t="s">
        <v>5096</v>
      </c>
      <c r="DD1319" s="34" t="s">
        <v>6186</v>
      </c>
    </row>
    <row r="1320" spans="1:110">
      <c r="A1320" s="34" t="s">
        <v>7582</v>
      </c>
      <c r="B1320" s="34" t="s">
        <v>4609</v>
      </c>
      <c r="C1320" s="34">
        <v>6</v>
      </c>
      <c r="D1320" s="34" t="s">
        <v>442</v>
      </c>
      <c r="E1320" s="34" t="s">
        <v>4170</v>
      </c>
      <c r="F1320" s="34" t="s">
        <v>4881</v>
      </c>
      <c r="G1320" s="34" t="s">
        <v>4170</v>
      </c>
      <c r="H1320" s="34" t="s">
        <v>4170</v>
      </c>
      <c r="I1320" s="34" t="s">
        <v>4170</v>
      </c>
      <c r="J1320" s="34" t="s">
        <v>4881</v>
      </c>
      <c r="K1320" s="34" t="s">
        <v>4170</v>
      </c>
      <c r="L1320" s="34" t="s">
        <v>4170</v>
      </c>
      <c r="N1320" s="34" t="s">
        <v>3155</v>
      </c>
      <c r="O1320" s="34" t="s">
        <v>4881</v>
      </c>
      <c r="P1320" s="34" t="s">
        <v>4170</v>
      </c>
      <c r="Q1320" s="34" t="s">
        <v>4170</v>
      </c>
      <c r="R1320" s="34" t="s">
        <v>4170</v>
      </c>
      <c r="S1320" s="34" t="s">
        <v>4170</v>
      </c>
      <c r="T1320" s="34" t="s">
        <v>4170</v>
      </c>
      <c r="U1320" s="34" t="s">
        <v>4170</v>
      </c>
      <c r="V1320" s="34" t="s">
        <v>4170</v>
      </c>
      <c r="W1320" s="34" t="s">
        <v>4170</v>
      </c>
      <c r="X1320" s="34" t="s">
        <v>4170</v>
      </c>
      <c r="Y1320" s="34" t="s">
        <v>4170</v>
      </c>
      <c r="Z1320" s="34" t="s">
        <v>4170</v>
      </c>
      <c r="AB1320" s="34" t="s">
        <v>3187</v>
      </c>
      <c r="AE1320" s="34" t="s">
        <v>3256</v>
      </c>
      <c r="BB1320" s="34" t="s">
        <v>3557</v>
      </c>
      <c r="BC1320" s="34" t="s">
        <v>4170</v>
      </c>
      <c r="BD1320" s="34" t="s">
        <v>4170</v>
      </c>
      <c r="BE1320" s="34" t="s">
        <v>4170</v>
      </c>
      <c r="BF1320" s="34" t="s">
        <v>4170</v>
      </c>
      <c r="BG1320" s="34" t="s">
        <v>4170</v>
      </c>
      <c r="BH1320" s="34" t="s">
        <v>4170</v>
      </c>
      <c r="BI1320" s="34" t="s">
        <v>4881</v>
      </c>
      <c r="BJ1320" s="34" t="s">
        <v>4170</v>
      </c>
      <c r="BR1320" s="34" t="s">
        <v>1044</v>
      </c>
      <c r="BS1320" s="34" t="s">
        <v>1041</v>
      </c>
      <c r="BT1320" s="34" t="s">
        <v>1041</v>
      </c>
      <c r="BW1320" s="34" t="s">
        <v>1041</v>
      </c>
      <c r="CQ1320" s="34" t="s">
        <v>3645</v>
      </c>
      <c r="CR1320" s="34" t="s">
        <v>3657</v>
      </c>
      <c r="CU1320" s="34" t="s">
        <v>9017</v>
      </c>
      <c r="CV1320" s="34" t="s">
        <v>7583</v>
      </c>
      <c r="CW1320" s="34" t="s">
        <v>4226</v>
      </c>
      <c r="CX1320" s="34" t="s">
        <v>4619</v>
      </c>
      <c r="CY1320" s="34" t="s">
        <v>5454</v>
      </c>
      <c r="DC1320" s="34" t="s">
        <v>5096</v>
      </c>
      <c r="DE1320" s="34" t="s">
        <v>4649</v>
      </c>
    </row>
    <row r="1321" spans="1:110">
      <c r="A1321" s="34" t="s">
        <v>7582</v>
      </c>
      <c r="B1321" s="34" t="s">
        <v>4848</v>
      </c>
      <c r="C1321" s="34">
        <v>10</v>
      </c>
      <c r="D1321" s="34" t="s">
        <v>442</v>
      </c>
      <c r="E1321" s="34" t="s">
        <v>4170</v>
      </c>
      <c r="F1321" s="34" t="s">
        <v>4881</v>
      </c>
      <c r="G1321" s="34" t="s">
        <v>4170</v>
      </c>
      <c r="H1321" s="34" t="s">
        <v>4170</v>
      </c>
      <c r="I1321" s="34" t="s">
        <v>4170</v>
      </c>
      <c r="J1321" s="34" t="s">
        <v>4881</v>
      </c>
      <c r="K1321" s="34" t="s">
        <v>4170</v>
      </c>
      <c r="L1321" s="34" t="s">
        <v>4170</v>
      </c>
      <c r="N1321" s="34" t="s">
        <v>3155</v>
      </c>
      <c r="O1321" s="34" t="s">
        <v>4881</v>
      </c>
      <c r="P1321" s="34" t="s">
        <v>4170</v>
      </c>
      <c r="Q1321" s="34" t="s">
        <v>4170</v>
      </c>
      <c r="R1321" s="34" t="s">
        <v>4170</v>
      </c>
      <c r="S1321" s="34" t="s">
        <v>4170</v>
      </c>
      <c r="T1321" s="34" t="s">
        <v>4170</v>
      </c>
      <c r="U1321" s="34" t="s">
        <v>4170</v>
      </c>
      <c r="V1321" s="34" t="s">
        <v>4170</v>
      </c>
      <c r="W1321" s="34" t="s">
        <v>4170</v>
      </c>
      <c r="X1321" s="34" t="s">
        <v>4170</v>
      </c>
      <c r="Y1321" s="34" t="s">
        <v>4170</v>
      </c>
      <c r="Z1321" s="34" t="s">
        <v>4170</v>
      </c>
      <c r="AB1321" s="34" t="s">
        <v>3187</v>
      </c>
      <c r="AE1321" s="34" t="s">
        <v>3259</v>
      </c>
      <c r="BB1321" s="34" t="s">
        <v>3557</v>
      </c>
      <c r="BC1321" s="34" t="s">
        <v>4170</v>
      </c>
      <c r="BD1321" s="34" t="s">
        <v>4170</v>
      </c>
      <c r="BE1321" s="34" t="s">
        <v>4170</v>
      </c>
      <c r="BF1321" s="34" t="s">
        <v>4170</v>
      </c>
      <c r="BG1321" s="34" t="s">
        <v>4170</v>
      </c>
      <c r="BH1321" s="34" t="s">
        <v>4170</v>
      </c>
      <c r="BI1321" s="34" t="s">
        <v>4881</v>
      </c>
      <c r="BJ1321" s="34" t="s">
        <v>4170</v>
      </c>
      <c r="BR1321" s="34" t="s">
        <v>1044</v>
      </c>
      <c r="BS1321" s="34" t="s">
        <v>1041</v>
      </c>
      <c r="BT1321" s="34" t="s">
        <v>1041</v>
      </c>
      <c r="BW1321" s="34" t="s">
        <v>1041</v>
      </c>
      <c r="CQ1321" s="34" t="s">
        <v>3642</v>
      </c>
      <c r="CR1321" s="34" t="s">
        <v>3657</v>
      </c>
      <c r="CU1321" s="34" t="s">
        <v>9018</v>
      </c>
      <c r="CV1321" s="34" t="s">
        <v>7583</v>
      </c>
      <c r="CW1321" s="34" t="s">
        <v>4226</v>
      </c>
      <c r="CX1321" s="34" t="s">
        <v>4619</v>
      </c>
      <c r="CY1321" s="34" t="s">
        <v>5454</v>
      </c>
      <c r="DC1321" s="34" t="s">
        <v>5096</v>
      </c>
      <c r="DE1321" s="34" t="s">
        <v>4649</v>
      </c>
    </row>
    <row r="1322" spans="1:110">
      <c r="A1322" s="34" t="s">
        <v>7582</v>
      </c>
      <c r="B1322" s="34" t="s">
        <v>4626</v>
      </c>
      <c r="C1322" s="34">
        <v>34</v>
      </c>
      <c r="D1322" s="34" t="s">
        <v>442</v>
      </c>
      <c r="E1322" s="34" t="s">
        <v>4170</v>
      </c>
      <c r="F1322" s="34" t="s">
        <v>4881</v>
      </c>
      <c r="G1322" s="34" t="s">
        <v>4170</v>
      </c>
      <c r="H1322" s="34" t="s">
        <v>4881</v>
      </c>
      <c r="I1322" s="34" t="s">
        <v>4170</v>
      </c>
      <c r="J1322" s="34" t="s">
        <v>4170</v>
      </c>
      <c r="K1322" s="34" t="s">
        <v>4170</v>
      </c>
      <c r="L1322" s="34" t="s">
        <v>4170</v>
      </c>
      <c r="M1322" s="34" t="s">
        <v>1041</v>
      </c>
      <c r="N1322" s="34" t="s">
        <v>3155</v>
      </c>
      <c r="O1322" s="34" t="s">
        <v>4881</v>
      </c>
      <c r="P1322" s="34" t="s">
        <v>4170</v>
      </c>
      <c r="Q1322" s="34" t="s">
        <v>4170</v>
      </c>
      <c r="R1322" s="34" t="s">
        <v>4170</v>
      </c>
      <c r="S1322" s="34" t="s">
        <v>4170</v>
      </c>
      <c r="T1322" s="34" t="s">
        <v>4170</v>
      </c>
      <c r="U1322" s="34" t="s">
        <v>4170</v>
      </c>
      <c r="V1322" s="34" t="s">
        <v>4170</v>
      </c>
      <c r="W1322" s="34" t="s">
        <v>4170</v>
      </c>
      <c r="X1322" s="34" t="s">
        <v>4170</v>
      </c>
      <c r="Y1322" s="34" t="s">
        <v>4170</v>
      </c>
      <c r="Z1322" s="34" t="s">
        <v>4170</v>
      </c>
      <c r="AB1322" s="34" t="s">
        <v>3187</v>
      </c>
      <c r="AD1322" s="34" t="s">
        <v>3238</v>
      </c>
      <c r="AG1322" s="34" t="s">
        <v>3288</v>
      </c>
      <c r="AH1322" s="34" t="s">
        <v>1041</v>
      </c>
      <c r="AI1322" s="34" t="s">
        <v>1044</v>
      </c>
      <c r="AJ1322" s="34" t="s">
        <v>1044</v>
      </c>
      <c r="AQ1322" s="34" t="s">
        <v>3384</v>
      </c>
      <c r="AS1322" s="34" t="s">
        <v>3409</v>
      </c>
      <c r="AU1322" s="34" t="s">
        <v>3435</v>
      </c>
      <c r="AV1322" s="34" t="s">
        <v>154</v>
      </c>
      <c r="AW1322" s="34" t="s">
        <v>3461</v>
      </c>
      <c r="AX1322" s="34" t="s">
        <v>3476</v>
      </c>
      <c r="AY1322" s="34" t="s">
        <v>3487</v>
      </c>
      <c r="BB1322" s="34" t="s">
        <v>3557</v>
      </c>
      <c r="BC1322" s="34" t="s">
        <v>4170</v>
      </c>
      <c r="BD1322" s="34" t="s">
        <v>4170</v>
      </c>
      <c r="BE1322" s="34" t="s">
        <v>4170</v>
      </c>
      <c r="BF1322" s="34" t="s">
        <v>4170</v>
      </c>
      <c r="BG1322" s="34" t="s">
        <v>4170</v>
      </c>
      <c r="BH1322" s="34" t="s">
        <v>4170</v>
      </c>
      <c r="BI1322" s="34" t="s">
        <v>4881</v>
      </c>
      <c r="BJ1322" s="34" t="s">
        <v>4170</v>
      </c>
      <c r="BR1322" s="34" t="s">
        <v>1044</v>
      </c>
      <c r="BS1322" s="34" t="s">
        <v>1044</v>
      </c>
      <c r="CR1322" s="34" t="s">
        <v>3657</v>
      </c>
      <c r="CU1322" s="34" t="s">
        <v>9019</v>
      </c>
      <c r="CV1322" s="34" t="s">
        <v>7583</v>
      </c>
      <c r="CW1322" s="34" t="s">
        <v>4226</v>
      </c>
      <c r="CX1322" s="34" t="s">
        <v>4539</v>
      </c>
      <c r="CY1322" s="34" t="s">
        <v>5452</v>
      </c>
      <c r="DA1322" s="34" t="s">
        <v>4556</v>
      </c>
      <c r="DC1322" s="34" t="s">
        <v>5096</v>
      </c>
    </row>
    <row r="1323" spans="1:110">
      <c r="A1323" s="34" t="s">
        <v>7582</v>
      </c>
      <c r="B1323" s="34" t="s">
        <v>4628</v>
      </c>
      <c r="C1323" s="34">
        <v>60</v>
      </c>
      <c r="D1323" s="34" t="s">
        <v>440</v>
      </c>
      <c r="E1323" s="34" t="s">
        <v>4881</v>
      </c>
      <c r="F1323" s="34" t="s">
        <v>4170</v>
      </c>
      <c r="G1323" s="34" t="s">
        <v>4881</v>
      </c>
      <c r="H1323" s="34" t="s">
        <v>4170</v>
      </c>
      <c r="I1323" s="34" t="s">
        <v>4170</v>
      </c>
      <c r="J1323" s="34" t="s">
        <v>4170</v>
      </c>
      <c r="K1323" s="34" t="s">
        <v>4170</v>
      </c>
      <c r="L1323" s="34" t="s">
        <v>4170</v>
      </c>
      <c r="M1323" s="34" t="s">
        <v>1044</v>
      </c>
      <c r="N1323" s="34" t="s">
        <v>3155</v>
      </c>
      <c r="O1323" s="34" t="s">
        <v>4881</v>
      </c>
      <c r="P1323" s="34" t="s">
        <v>4170</v>
      </c>
      <c r="Q1323" s="34" t="s">
        <v>4170</v>
      </c>
      <c r="R1323" s="34" t="s">
        <v>4170</v>
      </c>
      <c r="S1323" s="34" t="s">
        <v>4170</v>
      </c>
      <c r="T1323" s="34" t="s">
        <v>4170</v>
      </c>
      <c r="U1323" s="34" t="s">
        <v>4170</v>
      </c>
      <c r="V1323" s="34" t="s">
        <v>4170</v>
      </c>
      <c r="W1323" s="34" t="s">
        <v>4170</v>
      </c>
      <c r="X1323" s="34" t="s">
        <v>4170</v>
      </c>
      <c r="Y1323" s="34" t="s">
        <v>4170</v>
      </c>
      <c r="Z1323" s="34" t="s">
        <v>4170</v>
      </c>
      <c r="AB1323" s="34" t="s">
        <v>3187</v>
      </c>
      <c r="AD1323" s="34" t="s">
        <v>3235</v>
      </c>
      <c r="AG1323" s="34" t="s">
        <v>3291</v>
      </c>
      <c r="AH1323" s="34" t="s">
        <v>1041</v>
      </c>
      <c r="AI1323" s="34" t="s">
        <v>1044</v>
      </c>
      <c r="AJ1323" s="34" t="s">
        <v>1044</v>
      </c>
      <c r="AQ1323" s="34" t="s">
        <v>3399</v>
      </c>
      <c r="AS1323" s="34" t="s">
        <v>3426</v>
      </c>
      <c r="AU1323" s="34" t="s">
        <v>3432</v>
      </c>
      <c r="AV1323" s="34" t="s">
        <v>154</v>
      </c>
      <c r="AW1323" s="34" t="s">
        <v>3452</v>
      </c>
      <c r="AX1323" s="34" t="s">
        <v>3476</v>
      </c>
      <c r="AY1323" s="34" t="s">
        <v>3487</v>
      </c>
      <c r="BB1323" s="34" t="s">
        <v>3557</v>
      </c>
      <c r="BC1323" s="34" t="s">
        <v>4170</v>
      </c>
      <c r="BD1323" s="34" t="s">
        <v>4170</v>
      </c>
      <c r="BE1323" s="34" t="s">
        <v>4170</v>
      </c>
      <c r="BF1323" s="34" t="s">
        <v>4170</v>
      </c>
      <c r="BG1323" s="34" t="s">
        <v>4170</v>
      </c>
      <c r="BH1323" s="34" t="s">
        <v>4170</v>
      </c>
      <c r="BI1323" s="34" t="s">
        <v>4881</v>
      </c>
      <c r="BJ1323" s="34" t="s">
        <v>4170</v>
      </c>
      <c r="BR1323" s="34" t="s">
        <v>1044</v>
      </c>
      <c r="BS1323" s="34" t="s">
        <v>1044</v>
      </c>
      <c r="CR1323" s="34" t="s">
        <v>3654</v>
      </c>
      <c r="CU1323" s="34" t="s">
        <v>9020</v>
      </c>
      <c r="CV1323" s="34" t="s">
        <v>7583</v>
      </c>
      <c r="CW1323" s="34" t="s">
        <v>4226</v>
      </c>
      <c r="CX1323" s="34" t="s">
        <v>4546</v>
      </c>
      <c r="CY1323" s="34" t="s">
        <v>5449</v>
      </c>
      <c r="DA1323" s="34" t="s">
        <v>4556</v>
      </c>
      <c r="DC1323" s="34" t="s">
        <v>5096</v>
      </c>
    </row>
    <row r="1324" spans="1:110">
      <c r="A1324" s="34" t="s">
        <v>7584</v>
      </c>
      <c r="B1324" s="34" t="s">
        <v>4881</v>
      </c>
      <c r="C1324" s="34">
        <v>22</v>
      </c>
      <c r="D1324" s="34" t="s">
        <v>440</v>
      </c>
      <c r="E1324" s="34" t="s">
        <v>4881</v>
      </c>
      <c r="F1324" s="34" t="s">
        <v>4170</v>
      </c>
      <c r="G1324" s="34" t="s">
        <v>4881</v>
      </c>
      <c r="H1324" s="34" t="s">
        <v>4170</v>
      </c>
      <c r="I1324" s="34" t="s">
        <v>4170</v>
      </c>
      <c r="J1324" s="34" t="s">
        <v>4170</v>
      </c>
      <c r="K1324" s="34" t="s">
        <v>4170</v>
      </c>
      <c r="L1324" s="34" t="s">
        <v>4881</v>
      </c>
      <c r="M1324" s="34" t="s">
        <v>1041</v>
      </c>
      <c r="N1324" s="34" t="s">
        <v>3155</v>
      </c>
      <c r="O1324" s="34" t="s">
        <v>4881</v>
      </c>
      <c r="P1324" s="34" t="s">
        <v>4170</v>
      </c>
      <c r="Q1324" s="34" t="s">
        <v>4170</v>
      </c>
      <c r="R1324" s="34" t="s">
        <v>4170</v>
      </c>
      <c r="S1324" s="34" t="s">
        <v>4170</v>
      </c>
      <c r="T1324" s="34" t="s">
        <v>4170</v>
      </c>
      <c r="U1324" s="34" t="s">
        <v>4170</v>
      </c>
      <c r="V1324" s="34" t="s">
        <v>4170</v>
      </c>
      <c r="W1324" s="34" t="s">
        <v>4170</v>
      </c>
      <c r="X1324" s="34" t="s">
        <v>4170</v>
      </c>
      <c r="Y1324" s="34" t="s">
        <v>4170</v>
      </c>
      <c r="Z1324" s="34" t="s">
        <v>4170</v>
      </c>
      <c r="AB1324" s="34" t="s">
        <v>3187</v>
      </c>
      <c r="AD1324" s="34" t="s">
        <v>3235</v>
      </c>
      <c r="AE1324" s="34" t="s">
        <v>3253</v>
      </c>
      <c r="AG1324" s="34" t="s">
        <v>3309</v>
      </c>
      <c r="AH1324" s="34" t="s">
        <v>1044</v>
      </c>
      <c r="AI1324" s="34" t="s">
        <v>1044</v>
      </c>
      <c r="AJ1324" s="34" t="s">
        <v>1044</v>
      </c>
      <c r="AK1324" s="34" t="s">
        <v>1044</v>
      </c>
      <c r="AM1324" s="34" t="s">
        <v>1044</v>
      </c>
      <c r="AN1324" s="34" t="s">
        <v>3335</v>
      </c>
      <c r="AP1324" s="34" t="s">
        <v>1044</v>
      </c>
      <c r="AY1324" s="34" t="s">
        <v>3487</v>
      </c>
      <c r="BA1324" s="34" t="s">
        <v>1044</v>
      </c>
      <c r="BB1324" s="34" t="s">
        <v>3557</v>
      </c>
      <c r="BC1324" s="34" t="s">
        <v>4170</v>
      </c>
      <c r="BD1324" s="34" t="s">
        <v>4170</v>
      </c>
      <c r="BE1324" s="34" t="s">
        <v>4170</v>
      </c>
      <c r="BF1324" s="34" t="s">
        <v>4170</v>
      </c>
      <c r="BG1324" s="34" t="s">
        <v>4170</v>
      </c>
      <c r="BH1324" s="34" t="s">
        <v>4170</v>
      </c>
      <c r="BI1324" s="34" t="s">
        <v>4881</v>
      </c>
      <c r="BJ1324" s="34" t="s">
        <v>4170</v>
      </c>
      <c r="BR1324" s="34" t="s">
        <v>1044</v>
      </c>
      <c r="BS1324" s="34" t="s">
        <v>1041</v>
      </c>
      <c r="BT1324" s="34" t="s">
        <v>1041</v>
      </c>
      <c r="BW1324" s="34" t="s">
        <v>1041</v>
      </c>
      <c r="CQ1324" s="34" t="s">
        <v>3642</v>
      </c>
      <c r="CR1324" s="34" t="s">
        <v>3657</v>
      </c>
      <c r="CU1324" s="34" t="s">
        <v>9021</v>
      </c>
      <c r="CV1324" s="34" t="s">
        <v>7585</v>
      </c>
      <c r="CW1324" s="34" t="s">
        <v>4226</v>
      </c>
      <c r="CX1324" s="34" t="s">
        <v>4539</v>
      </c>
      <c r="CY1324" s="34" t="s">
        <v>5446</v>
      </c>
      <c r="CZ1324" s="34" t="s">
        <v>4560</v>
      </c>
      <c r="DA1324" s="34" t="s">
        <v>4560</v>
      </c>
      <c r="DC1324" s="34" t="s">
        <v>5096</v>
      </c>
      <c r="DD1324" s="34" t="s">
        <v>6186</v>
      </c>
    </row>
    <row r="1325" spans="1:110">
      <c r="A1325" s="34" t="s">
        <v>7584</v>
      </c>
      <c r="B1325" s="34" t="s">
        <v>4609</v>
      </c>
      <c r="C1325" s="34">
        <v>2</v>
      </c>
      <c r="D1325" s="34" t="s">
        <v>440</v>
      </c>
      <c r="E1325" s="34" t="s">
        <v>4881</v>
      </c>
      <c r="F1325" s="34" t="s">
        <v>4170</v>
      </c>
      <c r="G1325" s="34" t="s">
        <v>4170</v>
      </c>
      <c r="H1325" s="34" t="s">
        <v>4170</v>
      </c>
      <c r="I1325" s="34" t="s">
        <v>4881</v>
      </c>
      <c r="J1325" s="34" t="s">
        <v>4170</v>
      </c>
      <c r="K1325" s="34" t="s">
        <v>4170</v>
      </c>
      <c r="L1325" s="34" t="s">
        <v>4170</v>
      </c>
      <c r="N1325" s="34" t="s">
        <v>3170</v>
      </c>
      <c r="O1325" s="34" t="s">
        <v>4170</v>
      </c>
      <c r="P1325" s="34" t="s">
        <v>4170</v>
      </c>
      <c r="Q1325" s="34" t="s">
        <v>4170</v>
      </c>
      <c r="R1325" s="34" t="s">
        <v>4170</v>
      </c>
      <c r="S1325" s="34" t="s">
        <v>4170</v>
      </c>
      <c r="T1325" s="34" t="s">
        <v>4881</v>
      </c>
      <c r="U1325" s="34" t="s">
        <v>4170</v>
      </c>
      <c r="V1325" s="34" t="s">
        <v>4170</v>
      </c>
      <c r="W1325" s="34" t="s">
        <v>4170</v>
      </c>
      <c r="X1325" s="34" t="s">
        <v>4170</v>
      </c>
      <c r="Y1325" s="34" t="s">
        <v>4170</v>
      </c>
      <c r="Z1325" s="34" t="s">
        <v>4170</v>
      </c>
      <c r="AB1325" s="34" t="s">
        <v>3217</v>
      </c>
      <c r="BR1325" s="34" t="s">
        <v>1044</v>
      </c>
      <c r="BS1325" s="34" t="s">
        <v>1041</v>
      </c>
      <c r="BT1325" s="34" t="s">
        <v>1041</v>
      </c>
      <c r="BW1325" s="34" t="s">
        <v>1041</v>
      </c>
      <c r="CQ1325" s="34" t="s">
        <v>3642</v>
      </c>
      <c r="CR1325" s="34" t="s">
        <v>3654</v>
      </c>
      <c r="CU1325" s="34" t="s">
        <v>9022</v>
      </c>
      <c r="CV1325" s="34" t="s">
        <v>7585</v>
      </c>
      <c r="CW1325" s="34" t="s">
        <v>4226</v>
      </c>
      <c r="CX1325" s="34" t="s">
        <v>4608</v>
      </c>
      <c r="CY1325" s="34" t="s">
        <v>5444</v>
      </c>
    </row>
    <row r="1326" spans="1:110">
      <c r="A1326" s="34" t="s">
        <v>7586</v>
      </c>
      <c r="B1326" s="34" t="s">
        <v>4881</v>
      </c>
      <c r="C1326" s="34">
        <v>40</v>
      </c>
      <c r="D1326" s="34" t="s">
        <v>442</v>
      </c>
      <c r="E1326" s="34" t="s">
        <v>4170</v>
      </c>
      <c r="F1326" s="34" t="s">
        <v>4881</v>
      </c>
      <c r="G1326" s="34" t="s">
        <v>4170</v>
      </c>
      <c r="H1326" s="34" t="s">
        <v>4881</v>
      </c>
      <c r="I1326" s="34" t="s">
        <v>4170</v>
      </c>
      <c r="J1326" s="34" t="s">
        <v>4170</v>
      </c>
      <c r="K1326" s="34" t="s">
        <v>4170</v>
      </c>
      <c r="L1326" s="34" t="s">
        <v>4170</v>
      </c>
      <c r="M1326" s="34" t="s">
        <v>1041</v>
      </c>
      <c r="N1326" s="34" t="s">
        <v>3155</v>
      </c>
      <c r="O1326" s="34" t="s">
        <v>4881</v>
      </c>
      <c r="P1326" s="34" t="s">
        <v>4170</v>
      </c>
      <c r="Q1326" s="34" t="s">
        <v>4170</v>
      </c>
      <c r="R1326" s="34" t="s">
        <v>4170</v>
      </c>
      <c r="S1326" s="34" t="s">
        <v>4170</v>
      </c>
      <c r="T1326" s="34" t="s">
        <v>4170</v>
      </c>
      <c r="U1326" s="34" t="s">
        <v>4170</v>
      </c>
      <c r="V1326" s="34" t="s">
        <v>4170</v>
      </c>
      <c r="W1326" s="34" t="s">
        <v>4170</v>
      </c>
      <c r="X1326" s="34" t="s">
        <v>4170</v>
      </c>
      <c r="Y1326" s="34" t="s">
        <v>4170</v>
      </c>
      <c r="Z1326" s="34" t="s">
        <v>4170</v>
      </c>
      <c r="AB1326" s="34" t="s">
        <v>3187</v>
      </c>
      <c r="AD1326" s="34" t="s">
        <v>3247</v>
      </c>
      <c r="AG1326" s="34" t="s">
        <v>3291</v>
      </c>
      <c r="AH1326" s="34" t="s">
        <v>1041</v>
      </c>
      <c r="AI1326" s="34" t="s">
        <v>1044</v>
      </c>
      <c r="AJ1326" s="34" t="s">
        <v>1044</v>
      </c>
      <c r="AQ1326" s="34" t="s">
        <v>3393</v>
      </c>
      <c r="AS1326" s="34" t="s">
        <v>3409</v>
      </c>
      <c r="AU1326" s="34" t="s">
        <v>3435</v>
      </c>
      <c r="AV1326" s="34" t="s">
        <v>154</v>
      </c>
      <c r="AW1326" s="34" t="s">
        <v>3452</v>
      </c>
      <c r="AX1326" s="34" t="s">
        <v>3476</v>
      </c>
      <c r="AY1326" s="34" t="s">
        <v>3493</v>
      </c>
      <c r="BB1326" s="34" t="s">
        <v>3557</v>
      </c>
      <c r="BC1326" s="34" t="s">
        <v>4170</v>
      </c>
      <c r="BD1326" s="34" t="s">
        <v>4170</v>
      </c>
      <c r="BE1326" s="34" t="s">
        <v>4170</v>
      </c>
      <c r="BF1326" s="34" t="s">
        <v>4170</v>
      </c>
      <c r="BG1326" s="34" t="s">
        <v>4170</v>
      </c>
      <c r="BH1326" s="34" t="s">
        <v>4170</v>
      </c>
      <c r="BI1326" s="34" t="s">
        <v>4881</v>
      </c>
      <c r="BJ1326" s="34" t="s">
        <v>4170</v>
      </c>
      <c r="BR1326" s="34" t="s">
        <v>1041</v>
      </c>
      <c r="BS1326" s="34" t="s">
        <v>1041</v>
      </c>
      <c r="BT1326" s="34" t="s">
        <v>1041</v>
      </c>
      <c r="BW1326" s="34" t="s">
        <v>1041</v>
      </c>
      <c r="CQ1326" s="34" t="s">
        <v>3642</v>
      </c>
      <c r="CR1326" s="34" t="s">
        <v>3654</v>
      </c>
      <c r="CU1326" s="34" t="s">
        <v>9023</v>
      </c>
      <c r="CV1326" s="34" t="s">
        <v>7587</v>
      </c>
      <c r="CW1326" s="34" t="s">
        <v>4226</v>
      </c>
      <c r="CX1326" s="34" t="s">
        <v>4542</v>
      </c>
      <c r="CY1326" s="34" t="s">
        <v>5453</v>
      </c>
      <c r="CZ1326" s="34" t="s">
        <v>4556</v>
      </c>
      <c r="DA1326" s="34" t="s">
        <v>4556</v>
      </c>
      <c r="DC1326" s="34" t="s">
        <v>5096</v>
      </c>
      <c r="DF1326" s="34" t="s">
        <v>5992</v>
      </c>
    </row>
    <row r="1327" spans="1:110">
      <c r="A1327" s="34" t="s">
        <v>7586</v>
      </c>
      <c r="B1327" s="34" t="s">
        <v>4609</v>
      </c>
      <c r="C1327" s="34">
        <v>47</v>
      </c>
      <c r="D1327" s="34" t="s">
        <v>440</v>
      </c>
      <c r="E1327" s="34" t="s">
        <v>4881</v>
      </c>
      <c r="F1327" s="34" t="s">
        <v>4170</v>
      </c>
      <c r="G1327" s="34" t="s">
        <v>4881</v>
      </c>
      <c r="H1327" s="34" t="s">
        <v>4170</v>
      </c>
      <c r="I1327" s="34" t="s">
        <v>4170</v>
      </c>
      <c r="J1327" s="34" t="s">
        <v>4170</v>
      </c>
      <c r="K1327" s="34" t="s">
        <v>4170</v>
      </c>
      <c r="L1327" s="34" t="s">
        <v>4881</v>
      </c>
      <c r="M1327" s="34" t="s">
        <v>1041</v>
      </c>
      <c r="N1327" s="34" t="s">
        <v>3155</v>
      </c>
      <c r="O1327" s="34" t="s">
        <v>4881</v>
      </c>
      <c r="P1327" s="34" t="s">
        <v>4170</v>
      </c>
      <c r="Q1327" s="34" t="s">
        <v>4170</v>
      </c>
      <c r="R1327" s="34" t="s">
        <v>4170</v>
      </c>
      <c r="S1327" s="34" t="s">
        <v>4170</v>
      </c>
      <c r="T1327" s="34" t="s">
        <v>4170</v>
      </c>
      <c r="U1327" s="34" t="s">
        <v>4170</v>
      </c>
      <c r="V1327" s="34" t="s">
        <v>4170</v>
      </c>
      <c r="W1327" s="34" t="s">
        <v>4170</v>
      </c>
      <c r="X1327" s="34" t="s">
        <v>4170</v>
      </c>
      <c r="Y1327" s="34" t="s">
        <v>4170</v>
      </c>
      <c r="Z1327" s="34" t="s">
        <v>4170</v>
      </c>
      <c r="AB1327" s="34" t="s">
        <v>3187</v>
      </c>
      <c r="AD1327" s="34" t="s">
        <v>3247</v>
      </c>
      <c r="AG1327" s="34" t="s">
        <v>3291</v>
      </c>
      <c r="AH1327" s="34" t="s">
        <v>1041</v>
      </c>
      <c r="AI1327" s="34" t="s">
        <v>1044</v>
      </c>
      <c r="AJ1327" s="34" t="s">
        <v>1044</v>
      </c>
      <c r="AQ1327" s="34" t="s">
        <v>3393</v>
      </c>
      <c r="AS1327" s="34" t="s">
        <v>3409</v>
      </c>
      <c r="AU1327" s="34" t="s">
        <v>3435</v>
      </c>
      <c r="AV1327" s="34" t="s">
        <v>154</v>
      </c>
      <c r="AW1327" s="34" t="s">
        <v>3452</v>
      </c>
      <c r="AX1327" s="34" t="s">
        <v>3476</v>
      </c>
      <c r="AY1327" s="34" t="s">
        <v>3493</v>
      </c>
      <c r="BB1327" s="34" t="s">
        <v>3557</v>
      </c>
      <c r="BC1327" s="34" t="s">
        <v>4170</v>
      </c>
      <c r="BD1327" s="34" t="s">
        <v>4170</v>
      </c>
      <c r="BE1327" s="34" t="s">
        <v>4170</v>
      </c>
      <c r="BF1327" s="34" t="s">
        <v>4170</v>
      </c>
      <c r="BG1327" s="34" t="s">
        <v>4170</v>
      </c>
      <c r="BH1327" s="34" t="s">
        <v>4170</v>
      </c>
      <c r="BI1327" s="34" t="s">
        <v>4881</v>
      </c>
      <c r="BJ1327" s="34" t="s">
        <v>4170</v>
      </c>
      <c r="BR1327" s="34" t="s">
        <v>1041</v>
      </c>
      <c r="BS1327" s="34" t="s">
        <v>1044</v>
      </c>
      <c r="CR1327" s="34" t="s">
        <v>3654</v>
      </c>
      <c r="CU1327" s="34" t="s">
        <v>9024</v>
      </c>
      <c r="CV1327" s="34" t="s">
        <v>7587</v>
      </c>
      <c r="CW1327" s="34" t="s">
        <v>4226</v>
      </c>
      <c r="CX1327" s="34" t="s">
        <v>4542</v>
      </c>
      <c r="CY1327" s="34" t="s">
        <v>5447</v>
      </c>
      <c r="DA1327" s="34" t="s">
        <v>4556</v>
      </c>
      <c r="DC1327" s="34" t="s">
        <v>5096</v>
      </c>
      <c r="DF1327" s="34" t="s">
        <v>5992</v>
      </c>
    </row>
    <row r="1328" spans="1:110">
      <c r="A1328" s="34" t="s">
        <v>7588</v>
      </c>
      <c r="B1328" s="34" t="s">
        <v>4881</v>
      </c>
      <c r="C1328" s="34">
        <v>55</v>
      </c>
      <c r="D1328" s="34" t="s">
        <v>440</v>
      </c>
      <c r="E1328" s="34" t="s">
        <v>4881</v>
      </c>
      <c r="F1328" s="34" t="s">
        <v>4170</v>
      </c>
      <c r="G1328" s="34" t="s">
        <v>4881</v>
      </c>
      <c r="H1328" s="34" t="s">
        <v>4170</v>
      </c>
      <c r="I1328" s="34" t="s">
        <v>4170</v>
      </c>
      <c r="J1328" s="34" t="s">
        <v>4170</v>
      </c>
      <c r="K1328" s="34" t="s">
        <v>4170</v>
      </c>
      <c r="L1328" s="34" t="s">
        <v>4881</v>
      </c>
      <c r="M1328" s="34" t="s">
        <v>1041</v>
      </c>
      <c r="N1328" s="34" t="s">
        <v>3155</v>
      </c>
      <c r="O1328" s="34" t="s">
        <v>4881</v>
      </c>
      <c r="P1328" s="34" t="s">
        <v>4170</v>
      </c>
      <c r="Q1328" s="34" t="s">
        <v>4170</v>
      </c>
      <c r="R1328" s="34" t="s">
        <v>4170</v>
      </c>
      <c r="S1328" s="34" t="s">
        <v>4170</v>
      </c>
      <c r="T1328" s="34" t="s">
        <v>4170</v>
      </c>
      <c r="U1328" s="34" t="s">
        <v>4170</v>
      </c>
      <c r="V1328" s="34" t="s">
        <v>4170</v>
      </c>
      <c r="W1328" s="34" t="s">
        <v>4170</v>
      </c>
      <c r="X1328" s="34" t="s">
        <v>4170</v>
      </c>
      <c r="Y1328" s="34" t="s">
        <v>4170</v>
      </c>
      <c r="Z1328" s="34" t="s">
        <v>4170</v>
      </c>
      <c r="AB1328" s="34" t="s">
        <v>3187</v>
      </c>
      <c r="AD1328" s="34" t="s">
        <v>3238</v>
      </c>
      <c r="AG1328" s="34" t="s">
        <v>3309</v>
      </c>
      <c r="AH1328" s="34" t="s">
        <v>1044</v>
      </c>
      <c r="AI1328" s="34" t="s">
        <v>1044</v>
      </c>
      <c r="AJ1328" s="34" t="s">
        <v>1044</v>
      </c>
      <c r="AK1328" s="34" t="s">
        <v>1044</v>
      </c>
      <c r="AM1328" s="34" t="s">
        <v>1044</v>
      </c>
      <c r="AN1328" s="34" t="s">
        <v>3350</v>
      </c>
      <c r="AP1328" s="34" t="s">
        <v>1044</v>
      </c>
      <c r="AY1328" s="34" t="s">
        <v>3487</v>
      </c>
      <c r="BA1328" s="34" t="s">
        <v>1044</v>
      </c>
      <c r="BB1328" s="34" t="s">
        <v>3557</v>
      </c>
      <c r="BC1328" s="34" t="s">
        <v>4170</v>
      </c>
      <c r="BD1328" s="34" t="s">
        <v>4170</v>
      </c>
      <c r="BE1328" s="34" t="s">
        <v>4170</v>
      </c>
      <c r="BF1328" s="34" t="s">
        <v>4170</v>
      </c>
      <c r="BG1328" s="34" t="s">
        <v>4170</v>
      </c>
      <c r="BH1328" s="34" t="s">
        <v>4170</v>
      </c>
      <c r="BI1328" s="34" t="s">
        <v>4881</v>
      </c>
      <c r="BJ1328" s="34" t="s">
        <v>4170</v>
      </c>
      <c r="BR1328" s="34" t="s">
        <v>1041</v>
      </c>
      <c r="BS1328" s="34" t="s">
        <v>1044</v>
      </c>
      <c r="CR1328" s="34" t="s">
        <v>3657</v>
      </c>
      <c r="CU1328" s="34" t="s">
        <v>9025</v>
      </c>
      <c r="CV1328" s="34" t="s">
        <v>7590</v>
      </c>
      <c r="CW1328" s="34" t="s">
        <v>4226</v>
      </c>
      <c r="CX1328" s="34" t="s">
        <v>4542</v>
      </c>
      <c r="CY1328" s="34" t="s">
        <v>5447</v>
      </c>
      <c r="CZ1328" s="34" t="s">
        <v>4560</v>
      </c>
      <c r="DA1328" s="34" t="s">
        <v>4560</v>
      </c>
      <c r="DC1328" s="34" t="s">
        <v>5096</v>
      </c>
      <c r="DF1328" s="34" t="s">
        <v>5992</v>
      </c>
    </row>
    <row r="1329" spans="1:110">
      <c r="A1329" s="34" t="s">
        <v>7588</v>
      </c>
      <c r="B1329" s="34" t="s">
        <v>4609</v>
      </c>
      <c r="C1329" s="34">
        <v>55</v>
      </c>
      <c r="D1329" s="34" t="s">
        <v>442</v>
      </c>
      <c r="E1329" s="34" t="s">
        <v>4170</v>
      </c>
      <c r="F1329" s="34" t="s">
        <v>4881</v>
      </c>
      <c r="G1329" s="34" t="s">
        <v>4170</v>
      </c>
      <c r="H1329" s="34" t="s">
        <v>4881</v>
      </c>
      <c r="I1329" s="34" t="s">
        <v>4170</v>
      </c>
      <c r="J1329" s="34" t="s">
        <v>4170</v>
      </c>
      <c r="K1329" s="34" t="s">
        <v>4170</v>
      </c>
      <c r="L1329" s="34" t="s">
        <v>4170</v>
      </c>
      <c r="M1329" s="34" t="s">
        <v>1041</v>
      </c>
      <c r="N1329" s="34" t="s">
        <v>3155</v>
      </c>
      <c r="O1329" s="34" t="s">
        <v>4881</v>
      </c>
      <c r="P1329" s="34" t="s">
        <v>4170</v>
      </c>
      <c r="Q1329" s="34" t="s">
        <v>4170</v>
      </c>
      <c r="R1329" s="34" t="s">
        <v>4170</v>
      </c>
      <c r="S1329" s="34" t="s">
        <v>4170</v>
      </c>
      <c r="T1329" s="34" t="s">
        <v>4170</v>
      </c>
      <c r="U1329" s="34" t="s">
        <v>4170</v>
      </c>
      <c r="V1329" s="34" t="s">
        <v>4170</v>
      </c>
      <c r="W1329" s="34" t="s">
        <v>4170</v>
      </c>
      <c r="X1329" s="34" t="s">
        <v>4170</v>
      </c>
      <c r="Y1329" s="34" t="s">
        <v>4170</v>
      </c>
      <c r="Z1329" s="34" t="s">
        <v>4170</v>
      </c>
      <c r="AB1329" s="34" t="s">
        <v>3187</v>
      </c>
      <c r="AD1329" s="34" t="s">
        <v>3244</v>
      </c>
      <c r="AG1329" s="34" t="s">
        <v>3297</v>
      </c>
      <c r="AH1329" s="34" t="s">
        <v>1044</v>
      </c>
      <c r="AI1329" s="34" t="s">
        <v>1044</v>
      </c>
      <c r="AJ1329" s="34" t="s">
        <v>1044</v>
      </c>
      <c r="AK1329" s="34" t="s">
        <v>1041</v>
      </c>
      <c r="AL1329" s="34" t="s">
        <v>452</v>
      </c>
      <c r="AQ1329" s="34" t="s">
        <v>3375</v>
      </c>
      <c r="AS1329" s="34" t="s">
        <v>3423</v>
      </c>
      <c r="AU1329" s="34" t="s">
        <v>3432</v>
      </c>
      <c r="AV1329" s="34" t="s">
        <v>154</v>
      </c>
      <c r="AW1329" s="34" t="s">
        <v>3467</v>
      </c>
      <c r="AX1329" s="34" t="s">
        <v>3476</v>
      </c>
      <c r="AY1329" s="34" t="s">
        <v>3487</v>
      </c>
      <c r="BB1329" s="34" t="s">
        <v>3557</v>
      </c>
      <c r="BC1329" s="34" t="s">
        <v>4170</v>
      </c>
      <c r="BD1329" s="34" t="s">
        <v>4170</v>
      </c>
      <c r="BE1329" s="34" t="s">
        <v>4170</v>
      </c>
      <c r="BF1329" s="34" t="s">
        <v>4170</v>
      </c>
      <c r="BG1329" s="34" t="s">
        <v>4170</v>
      </c>
      <c r="BH1329" s="34" t="s">
        <v>4170</v>
      </c>
      <c r="BI1329" s="34" t="s">
        <v>4881</v>
      </c>
      <c r="BJ1329" s="34" t="s">
        <v>4170</v>
      </c>
      <c r="BR1329" s="34" t="s">
        <v>1044</v>
      </c>
      <c r="BS1329" s="34" t="s">
        <v>1044</v>
      </c>
      <c r="CR1329" s="34" t="s">
        <v>3657</v>
      </c>
      <c r="CU1329" s="34" t="s">
        <v>9026</v>
      </c>
      <c r="CV1329" s="34" t="s">
        <v>7590</v>
      </c>
      <c r="CW1329" s="34" t="s">
        <v>4226</v>
      </c>
      <c r="CX1329" s="34" t="s">
        <v>4542</v>
      </c>
      <c r="CY1329" s="34" t="s">
        <v>5453</v>
      </c>
      <c r="DA1329" s="34" t="s">
        <v>4556</v>
      </c>
      <c r="DC1329" s="34" t="s">
        <v>5096</v>
      </c>
      <c r="DF1329" s="34" t="s">
        <v>5992</v>
      </c>
    </row>
    <row r="1330" spans="1:110">
      <c r="A1330" s="34" t="s">
        <v>7591</v>
      </c>
      <c r="B1330" s="34" t="s">
        <v>4881</v>
      </c>
      <c r="C1330" s="34">
        <v>65</v>
      </c>
      <c r="D1330" s="34" t="s">
        <v>442</v>
      </c>
      <c r="E1330" s="34" t="s">
        <v>4170</v>
      </c>
      <c r="F1330" s="34" t="s">
        <v>4881</v>
      </c>
      <c r="G1330" s="34" t="s">
        <v>4170</v>
      </c>
      <c r="H1330" s="34" t="s">
        <v>4881</v>
      </c>
      <c r="I1330" s="34" t="s">
        <v>4170</v>
      </c>
      <c r="J1330" s="34" t="s">
        <v>4170</v>
      </c>
      <c r="K1330" s="34" t="s">
        <v>4170</v>
      </c>
      <c r="L1330" s="34" t="s">
        <v>4170</v>
      </c>
      <c r="M1330" s="34" t="s">
        <v>1041</v>
      </c>
      <c r="N1330" s="34" t="s">
        <v>3155</v>
      </c>
      <c r="O1330" s="34" t="s">
        <v>4881</v>
      </c>
      <c r="P1330" s="34" t="s">
        <v>4170</v>
      </c>
      <c r="Q1330" s="34" t="s">
        <v>4170</v>
      </c>
      <c r="R1330" s="34" t="s">
        <v>4170</v>
      </c>
      <c r="S1330" s="34" t="s">
        <v>4170</v>
      </c>
      <c r="T1330" s="34" t="s">
        <v>4170</v>
      </c>
      <c r="U1330" s="34" t="s">
        <v>4170</v>
      </c>
      <c r="V1330" s="34" t="s">
        <v>4170</v>
      </c>
      <c r="W1330" s="34" t="s">
        <v>4170</v>
      </c>
      <c r="X1330" s="34" t="s">
        <v>4170</v>
      </c>
      <c r="Y1330" s="34" t="s">
        <v>4170</v>
      </c>
      <c r="Z1330" s="34" t="s">
        <v>4170</v>
      </c>
      <c r="AB1330" s="34" t="s">
        <v>3187</v>
      </c>
      <c r="AD1330" s="34" t="s">
        <v>3232</v>
      </c>
      <c r="AG1330" s="34" t="s">
        <v>3312</v>
      </c>
      <c r="AH1330" s="34" t="s">
        <v>1044</v>
      </c>
      <c r="AI1330" s="34" t="s">
        <v>1044</v>
      </c>
      <c r="AJ1330" s="34" t="s">
        <v>1044</v>
      </c>
      <c r="AK1330" s="34" t="s">
        <v>1044</v>
      </c>
      <c r="AM1330" s="34" t="s">
        <v>1044</v>
      </c>
      <c r="AN1330" s="34" t="s">
        <v>3312</v>
      </c>
      <c r="AP1330" s="34" t="s">
        <v>1044</v>
      </c>
      <c r="AY1330" s="34" t="s">
        <v>3487</v>
      </c>
      <c r="BA1330" s="34" t="s">
        <v>1044</v>
      </c>
      <c r="BB1330" s="34" t="s">
        <v>3557</v>
      </c>
      <c r="BC1330" s="34" t="s">
        <v>4170</v>
      </c>
      <c r="BD1330" s="34" t="s">
        <v>4170</v>
      </c>
      <c r="BE1330" s="34" t="s">
        <v>4170</v>
      </c>
      <c r="BF1330" s="34" t="s">
        <v>4170</v>
      </c>
      <c r="BG1330" s="34" t="s">
        <v>4170</v>
      </c>
      <c r="BH1330" s="34" t="s">
        <v>4170</v>
      </c>
      <c r="BI1330" s="34" t="s">
        <v>4881</v>
      </c>
      <c r="BJ1330" s="34" t="s">
        <v>4170</v>
      </c>
      <c r="BR1330" s="34" t="s">
        <v>1044</v>
      </c>
      <c r="BS1330" s="34" t="s">
        <v>1044</v>
      </c>
      <c r="CR1330" s="34" t="s">
        <v>3657</v>
      </c>
      <c r="CU1330" s="34" t="s">
        <v>9027</v>
      </c>
      <c r="CV1330" s="34" t="s">
        <v>7592</v>
      </c>
      <c r="CW1330" s="34" t="s">
        <v>4226</v>
      </c>
      <c r="CX1330" s="34" t="s">
        <v>4546</v>
      </c>
      <c r="CY1330" s="34" t="s">
        <v>5455</v>
      </c>
      <c r="CZ1330" s="34" t="s">
        <v>4560</v>
      </c>
      <c r="DA1330" s="34" t="s">
        <v>4560</v>
      </c>
      <c r="DC1330" s="34" t="s">
        <v>5096</v>
      </c>
      <c r="DF1330" s="34" t="s">
        <v>5992</v>
      </c>
    </row>
    <row r="1331" spans="1:110">
      <c r="A1331" s="34" t="s">
        <v>7591</v>
      </c>
      <c r="B1331" s="34" t="s">
        <v>4609</v>
      </c>
      <c r="C1331" s="34">
        <v>63</v>
      </c>
      <c r="D1331" s="34" t="s">
        <v>440</v>
      </c>
      <c r="E1331" s="34" t="s">
        <v>4881</v>
      </c>
      <c r="F1331" s="34" t="s">
        <v>4170</v>
      </c>
      <c r="G1331" s="34" t="s">
        <v>4881</v>
      </c>
      <c r="H1331" s="34" t="s">
        <v>4170</v>
      </c>
      <c r="I1331" s="34" t="s">
        <v>4170</v>
      </c>
      <c r="J1331" s="34" t="s">
        <v>4170</v>
      </c>
      <c r="K1331" s="34" t="s">
        <v>4170</v>
      </c>
      <c r="L1331" s="34" t="s">
        <v>4170</v>
      </c>
      <c r="M1331" s="34" t="s">
        <v>1041</v>
      </c>
      <c r="N1331" s="34" t="s">
        <v>3155</v>
      </c>
      <c r="O1331" s="34" t="s">
        <v>4881</v>
      </c>
      <c r="P1331" s="34" t="s">
        <v>4170</v>
      </c>
      <c r="Q1331" s="34" t="s">
        <v>4170</v>
      </c>
      <c r="R1331" s="34" t="s">
        <v>4170</v>
      </c>
      <c r="S1331" s="34" t="s">
        <v>4170</v>
      </c>
      <c r="T1331" s="34" t="s">
        <v>4170</v>
      </c>
      <c r="U1331" s="34" t="s">
        <v>4170</v>
      </c>
      <c r="V1331" s="34" t="s">
        <v>4170</v>
      </c>
      <c r="W1331" s="34" t="s">
        <v>4170</v>
      </c>
      <c r="X1331" s="34" t="s">
        <v>4170</v>
      </c>
      <c r="Y1331" s="34" t="s">
        <v>4170</v>
      </c>
      <c r="Z1331" s="34" t="s">
        <v>4170</v>
      </c>
      <c r="AB1331" s="34" t="s">
        <v>3187</v>
      </c>
      <c r="AD1331" s="34" t="s">
        <v>3235</v>
      </c>
      <c r="AG1331" s="34" t="s">
        <v>3312</v>
      </c>
      <c r="AH1331" s="34" t="s">
        <v>1044</v>
      </c>
      <c r="AI1331" s="34" t="s">
        <v>1044</v>
      </c>
      <c r="AJ1331" s="34" t="s">
        <v>1044</v>
      </c>
      <c r="AK1331" s="34" t="s">
        <v>1044</v>
      </c>
      <c r="AM1331" s="34" t="s">
        <v>1044</v>
      </c>
      <c r="AN1331" s="34" t="s">
        <v>3312</v>
      </c>
      <c r="AP1331" s="34" t="s">
        <v>1044</v>
      </c>
      <c r="AY1331" s="34" t="s">
        <v>3487</v>
      </c>
      <c r="BA1331" s="34" t="s">
        <v>1044</v>
      </c>
      <c r="BB1331" s="34" t="s">
        <v>3557</v>
      </c>
      <c r="BC1331" s="34" t="s">
        <v>4170</v>
      </c>
      <c r="BD1331" s="34" t="s">
        <v>4170</v>
      </c>
      <c r="BE1331" s="34" t="s">
        <v>4170</v>
      </c>
      <c r="BF1331" s="34" t="s">
        <v>4170</v>
      </c>
      <c r="BG1331" s="34" t="s">
        <v>4170</v>
      </c>
      <c r="BH1331" s="34" t="s">
        <v>4170</v>
      </c>
      <c r="BI1331" s="34" t="s">
        <v>4881</v>
      </c>
      <c r="BJ1331" s="34" t="s">
        <v>4170</v>
      </c>
      <c r="BR1331" s="34" t="s">
        <v>1041</v>
      </c>
      <c r="BS1331" s="34" t="s">
        <v>1041</v>
      </c>
      <c r="BT1331" s="34" t="s">
        <v>1041</v>
      </c>
      <c r="BW1331" s="34" t="s">
        <v>1041</v>
      </c>
      <c r="CQ1331" s="34" t="s">
        <v>3645</v>
      </c>
      <c r="CR1331" s="34" t="s">
        <v>3657</v>
      </c>
      <c r="CU1331" s="34" t="s">
        <v>9028</v>
      </c>
      <c r="CV1331" s="34" t="s">
        <v>7592</v>
      </c>
      <c r="CW1331" s="34" t="s">
        <v>4226</v>
      </c>
      <c r="CX1331" s="34" t="s">
        <v>4546</v>
      </c>
      <c r="CY1331" s="34" t="s">
        <v>5449</v>
      </c>
      <c r="DA1331" s="34" t="s">
        <v>4560</v>
      </c>
      <c r="DC1331" s="34" t="s">
        <v>5096</v>
      </c>
      <c r="DF1331" s="34" t="s">
        <v>5992</v>
      </c>
    </row>
    <row r="1332" spans="1:110">
      <c r="A1332" s="34" t="s">
        <v>7593</v>
      </c>
      <c r="B1332" s="34" t="s">
        <v>4881</v>
      </c>
      <c r="C1332" s="34">
        <v>42</v>
      </c>
      <c r="D1332" s="34" t="s">
        <v>442</v>
      </c>
      <c r="E1332" s="34" t="s">
        <v>4170</v>
      </c>
      <c r="F1332" s="34" t="s">
        <v>4881</v>
      </c>
      <c r="G1332" s="34" t="s">
        <v>4170</v>
      </c>
      <c r="H1332" s="34" t="s">
        <v>4881</v>
      </c>
      <c r="I1332" s="34" t="s">
        <v>4170</v>
      </c>
      <c r="J1332" s="34" t="s">
        <v>4170</v>
      </c>
      <c r="K1332" s="34" t="s">
        <v>4170</v>
      </c>
      <c r="L1332" s="34" t="s">
        <v>4170</v>
      </c>
      <c r="M1332" s="34" t="s">
        <v>1041</v>
      </c>
      <c r="N1332" s="34" t="s">
        <v>3155</v>
      </c>
      <c r="O1332" s="34" t="s">
        <v>4881</v>
      </c>
      <c r="P1332" s="34" t="s">
        <v>4170</v>
      </c>
      <c r="Q1332" s="34" t="s">
        <v>4170</v>
      </c>
      <c r="R1332" s="34" t="s">
        <v>4170</v>
      </c>
      <c r="S1332" s="34" t="s">
        <v>4170</v>
      </c>
      <c r="T1332" s="34" t="s">
        <v>4170</v>
      </c>
      <c r="U1332" s="34" t="s">
        <v>4170</v>
      </c>
      <c r="V1332" s="34" t="s">
        <v>4170</v>
      </c>
      <c r="W1332" s="34" t="s">
        <v>4170</v>
      </c>
      <c r="X1332" s="34" t="s">
        <v>4170</v>
      </c>
      <c r="Y1332" s="34" t="s">
        <v>4170</v>
      </c>
      <c r="Z1332" s="34" t="s">
        <v>4170</v>
      </c>
      <c r="AB1332" s="34" t="s">
        <v>3187</v>
      </c>
      <c r="AD1332" s="34" t="s">
        <v>3238</v>
      </c>
      <c r="AG1332" s="34" t="s">
        <v>3291</v>
      </c>
      <c r="AH1332" s="34" t="s">
        <v>1041</v>
      </c>
      <c r="AI1332" s="34" t="s">
        <v>1044</v>
      </c>
      <c r="AJ1332" s="34" t="s">
        <v>1044</v>
      </c>
      <c r="AQ1332" s="34" t="s">
        <v>3378</v>
      </c>
      <c r="AS1332" s="34" t="s">
        <v>3415</v>
      </c>
      <c r="AU1332" s="34" t="s">
        <v>3438</v>
      </c>
      <c r="AV1332" s="34" t="s">
        <v>154</v>
      </c>
      <c r="AW1332" s="34" t="s">
        <v>3452</v>
      </c>
      <c r="AX1332" s="34" t="s">
        <v>3476</v>
      </c>
      <c r="AY1332" s="34" t="s">
        <v>3487</v>
      </c>
      <c r="BB1332" s="34" t="s">
        <v>3557</v>
      </c>
      <c r="BC1332" s="34" t="s">
        <v>4170</v>
      </c>
      <c r="BD1332" s="34" t="s">
        <v>4170</v>
      </c>
      <c r="BE1332" s="34" t="s">
        <v>4170</v>
      </c>
      <c r="BF1332" s="34" t="s">
        <v>4170</v>
      </c>
      <c r="BG1332" s="34" t="s">
        <v>4170</v>
      </c>
      <c r="BH1332" s="34" t="s">
        <v>4170</v>
      </c>
      <c r="BI1332" s="34" t="s">
        <v>4881</v>
      </c>
      <c r="BJ1332" s="34" t="s">
        <v>4170</v>
      </c>
      <c r="BR1332" s="34" t="s">
        <v>1044</v>
      </c>
      <c r="BS1332" s="34" t="s">
        <v>1044</v>
      </c>
      <c r="CR1332" s="34" t="s">
        <v>3657</v>
      </c>
      <c r="CU1332" s="34" t="s">
        <v>9029</v>
      </c>
      <c r="CV1332" s="34" t="s">
        <v>7594</v>
      </c>
      <c r="CW1332" s="34" t="s">
        <v>4226</v>
      </c>
      <c r="CX1332" s="34" t="s">
        <v>4542</v>
      </c>
      <c r="CY1332" s="34" t="s">
        <v>5453</v>
      </c>
      <c r="CZ1332" s="34" t="s">
        <v>4556</v>
      </c>
      <c r="DA1332" s="34" t="s">
        <v>4556</v>
      </c>
      <c r="DC1332" s="34" t="s">
        <v>5096</v>
      </c>
    </row>
    <row r="1333" spans="1:110">
      <c r="A1333" s="34" t="s">
        <v>7593</v>
      </c>
      <c r="B1333" s="34" t="s">
        <v>4609</v>
      </c>
      <c r="C1333" s="34">
        <v>1</v>
      </c>
      <c r="D1333" s="34" t="s">
        <v>440</v>
      </c>
      <c r="E1333" s="34" t="s">
        <v>4881</v>
      </c>
      <c r="F1333" s="34" t="s">
        <v>4170</v>
      </c>
      <c r="G1333" s="34" t="s">
        <v>4170</v>
      </c>
      <c r="H1333" s="34" t="s">
        <v>4170</v>
      </c>
      <c r="I1333" s="34" t="s">
        <v>4881</v>
      </c>
      <c r="J1333" s="34" t="s">
        <v>4170</v>
      </c>
      <c r="K1333" s="34" t="s">
        <v>4170</v>
      </c>
      <c r="L1333" s="34" t="s">
        <v>4170</v>
      </c>
      <c r="N1333" s="34" t="s">
        <v>3155</v>
      </c>
      <c r="O1333" s="34" t="s">
        <v>4881</v>
      </c>
      <c r="P1333" s="34" t="s">
        <v>4170</v>
      </c>
      <c r="Q1333" s="34" t="s">
        <v>4170</v>
      </c>
      <c r="R1333" s="34" t="s">
        <v>4170</v>
      </c>
      <c r="S1333" s="34" t="s">
        <v>4170</v>
      </c>
      <c r="T1333" s="34" t="s">
        <v>4170</v>
      </c>
      <c r="U1333" s="34" t="s">
        <v>4170</v>
      </c>
      <c r="V1333" s="34" t="s">
        <v>4170</v>
      </c>
      <c r="W1333" s="34" t="s">
        <v>4170</v>
      </c>
      <c r="X1333" s="34" t="s">
        <v>4170</v>
      </c>
      <c r="Y1333" s="34" t="s">
        <v>4170</v>
      </c>
      <c r="Z1333" s="34" t="s">
        <v>4170</v>
      </c>
      <c r="AB1333" s="34" t="s">
        <v>3187</v>
      </c>
      <c r="BR1333" s="34" t="s">
        <v>1044</v>
      </c>
      <c r="BS1333" s="34" t="s">
        <v>1044</v>
      </c>
      <c r="CR1333" s="34" t="s">
        <v>3657</v>
      </c>
      <c r="CU1333" s="34" t="s">
        <v>9030</v>
      </c>
      <c r="CV1333" s="34" t="s">
        <v>7594</v>
      </c>
      <c r="CW1333" s="34" t="s">
        <v>4226</v>
      </c>
      <c r="CX1333" s="34" t="s">
        <v>4608</v>
      </c>
      <c r="CY1333" s="34" t="s">
        <v>5444</v>
      </c>
    </row>
    <row r="1334" spans="1:110">
      <c r="A1334" s="34" t="s">
        <v>7593</v>
      </c>
      <c r="B1334" s="34" t="s">
        <v>4848</v>
      </c>
      <c r="C1334" s="34">
        <v>4</v>
      </c>
      <c r="D1334" s="34" t="s">
        <v>440</v>
      </c>
      <c r="E1334" s="34" t="s">
        <v>4881</v>
      </c>
      <c r="F1334" s="34" t="s">
        <v>4170</v>
      </c>
      <c r="G1334" s="34" t="s">
        <v>4170</v>
      </c>
      <c r="H1334" s="34" t="s">
        <v>4170</v>
      </c>
      <c r="I1334" s="34" t="s">
        <v>4881</v>
      </c>
      <c r="J1334" s="34" t="s">
        <v>4170</v>
      </c>
      <c r="K1334" s="34" t="s">
        <v>4170</v>
      </c>
      <c r="L1334" s="34" t="s">
        <v>4170</v>
      </c>
      <c r="N1334" s="34" t="s">
        <v>3155</v>
      </c>
      <c r="O1334" s="34" t="s">
        <v>4881</v>
      </c>
      <c r="P1334" s="34" t="s">
        <v>4170</v>
      </c>
      <c r="Q1334" s="34" t="s">
        <v>4170</v>
      </c>
      <c r="R1334" s="34" t="s">
        <v>4170</v>
      </c>
      <c r="S1334" s="34" t="s">
        <v>4170</v>
      </c>
      <c r="T1334" s="34" t="s">
        <v>4170</v>
      </c>
      <c r="U1334" s="34" t="s">
        <v>4170</v>
      </c>
      <c r="V1334" s="34" t="s">
        <v>4170</v>
      </c>
      <c r="W1334" s="34" t="s">
        <v>4170</v>
      </c>
      <c r="X1334" s="34" t="s">
        <v>4170</v>
      </c>
      <c r="Y1334" s="34" t="s">
        <v>4170</v>
      </c>
      <c r="Z1334" s="34" t="s">
        <v>4170</v>
      </c>
      <c r="AB1334" s="34" t="s">
        <v>3187</v>
      </c>
      <c r="AE1334" s="34" t="s">
        <v>3253</v>
      </c>
      <c r="BR1334" s="34" t="s">
        <v>1044</v>
      </c>
      <c r="BS1334" s="34" t="s">
        <v>1044</v>
      </c>
      <c r="CR1334" s="34" t="s">
        <v>3657</v>
      </c>
      <c r="CU1334" s="34" t="s">
        <v>9031</v>
      </c>
      <c r="CV1334" s="34" t="s">
        <v>7594</v>
      </c>
      <c r="CW1334" s="34" t="s">
        <v>4226</v>
      </c>
      <c r="CX1334" s="34" t="s">
        <v>4608</v>
      </c>
      <c r="CY1334" s="34" t="s">
        <v>5444</v>
      </c>
      <c r="DE1334" s="34" t="s">
        <v>4650</v>
      </c>
    </row>
    <row r="1335" spans="1:110">
      <c r="A1335" s="34" t="s">
        <v>7593</v>
      </c>
      <c r="B1335" s="34" t="s">
        <v>4626</v>
      </c>
      <c r="C1335" s="34">
        <v>9</v>
      </c>
      <c r="D1335" s="34" t="s">
        <v>440</v>
      </c>
      <c r="E1335" s="34" t="s">
        <v>4881</v>
      </c>
      <c r="F1335" s="34" t="s">
        <v>4170</v>
      </c>
      <c r="G1335" s="34" t="s">
        <v>4170</v>
      </c>
      <c r="H1335" s="34" t="s">
        <v>4170</v>
      </c>
      <c r="I1335" s="34" t="s">
        <v>4881</v>
      </c>
      <c r="J1335" s="34" t="s">
        <v>4170</v>
      </c>
      <c r="K1335" s="34" t="s">
        <v>4170</v>
      </c>
      <c r="L1335" s="34" t="s">
        <v>4170</v>
      </c>
      <c r="N1335" s="34" t="s">
        <v>3155</v>
      </c>
      <c r="O1335" s="34" t="s">
        <v>4881</v>
      </c>
      <c r="P1335" s="34" t="s">
        <v>4170</v>
      </c>
      <c r="Q1335" s="34" t="s">
        <v>4170</v>
      </c>
      <c r="R1335" s="34" t="s">
        <v>4170</v>
      </c>
      <c r="S1335" s="34" t="s">
        <v>4170</v>
      </c>
      <c r="T1335" s="34" t="s">
        <v>4170</v>
      </c>
      <c r="U1335" s="34" t="s">
        <v>4170</v>
      </c>
      <c r="V1335" s="34" t="s">
        <v>4170</v>
      </c>
      <c r="W1335" s="34" t="s">
        <v>4170</v>
      </c>
      <c r="X1335" s="34" t="s">
        <v>4170</v>
      </c>
      <c r="Y1335" s="34" t="s">
        <v>4170</v>
      </c>
      <c r="Z1335" s="34" t="s">
        <v>4170</v>
      </c>
      <c r="AB1335" s="34" t="s">
        <v>3187</v>
      </c>
      <c r="AE1335" s="34" t="s">
        <v>3259</v>
      </c>
      <c r="BB1335" s="34" t="s">
        <v>3557</v>
      </c>
      <c r="BC1335" s="34" t="s">
        <v>4170</v>
      </c>
      <c r="BD1335" s="34" t="s">
        <v>4170</v>
      </c>
      <c r="BE1335" s="34" t="s">
        <v>4170</v>
      </c>
      <c r="BF1335" s="34" t="s">
        <v>4170</v>
      </c>
      <c r="BG1335" s="34" t="s">
        <v>4170</v>
      </c>
      <c r="BH1335" s="34" t="s">
        <v>4170</v>
      </c>
      <c r="BI1335" s="34" t="s">
        <v>4881</v>
      </c>
      <c r="BJ1335" s="34" t="s">
        <v>4170</v>
      </c>
      <c r="BR1335" s="34" t="s">
        <v>1044</v>
      </c>
      <c r="BS1335" s="34" t="s">
        <v>1044</v>
      </c>
      <c r="CR1335" s="34" t="s">
        <v>3657</v>
      </c>
      <c r="CU1335" s="34" t="s">
        <v>9032</v>
      </c>
      <c r="CV1335" s="34" t="s">
        <v>7594</v>
      </c>
      <c r="CW1335" s="34" t="s">
        <v>4226</v>
      </c>
      <c r="CX1335" s="34" t="s">
        <v>4619</v>
      </c>
      <c r="CY1335" s="34" t="s">
        <v>5448</v>
      </c>
      <c r="DC1335" s="34" t="s">
        <v>5096</v>
      </c>
      <c r="DE1335" s="34" t="s">
        <v>4649</v>
      </c>
    </row>
    <row r="1336" spans="1:110">
      <c r="A1336" s="34" t="s">
        <v>7593</v>
      </c>
      <c r="B1336" s="34" t="s">
        <v>4628</v>
      </c>
      <c r="C1336" s="34">
        <v>35</v>
      </c>
      <c r="D1336" s="34" t="s">
        <v>440</v>
      </c>
      <c r="E1336" s="34" t="s">
        <v>4881</v>
      </c>
      <c r="F1336" s="34" t="s">
        <v>4170</v>
      </c>
      <c r="G1336" s="34" t="s">
        <v>4881</v>
      </c>
      <c r="H1336" s="34" t="s">
        <v>4170</v>
      </c>
      <c r="I1336" s="34" t="s">
        <v>4170</v>
      </c>
      <c r="J1336" s="34" t="s">
        <v>4170</v>
      </c>
      <c r="K1336" s="34" t="s">
        <v>4170</v>
      </c>
      <c r="L1336" s="34" t="s">
        <v>4881</v>
      </c>
      <c r="M1336" s="34" t="s">
        <v>1044</v>
      </c>
      <c r="N1336" s="34" t="s">
        <v>3155</v>
      </c>
      <c r="O1336" s="34" t="s">
        <v>4881</v>
      </c>
      <c r="P1336" s="34" t="s">
        <v>4170</v>
      </c>
      <c r="Q1336" s="34" t="s">
        <v>4170</v>
      </c>
      <c r="R1336" s="34" t="s">
        <v>4170</v>
      </c>
      <c r="S1336" s="34" t="s">
        <v>4170</v>
      </c>
      <c r="T1336" s="34" t="s">
        <v>4170</v>
      </c>
      <c r="U1336" s="34" t="s">
        <v>4170</v>
      </c>
      <c r="V1336" s="34" t="s">
        <v>4170</v>
      </c>
      <c r="W1336" s="34" t="s">
        <v>4170</v>
      </c>
      <c r="X1336" s="34" t="s">
        <v>4170</v>
      </c>
      <c r="Y1336" s="34" t="s">
        <v>4170</v>
      </c>
      <c r="Z1336" s="34" t="s">
        <v>4170</v>
      </c>
      <c r="AB1336" s="34" t="s">
        <v>3187</v>
      </c>
      <c r="AD1336" s="34" t="s">
        <v>3232</v>
      </c>
      <c r="AG1336" s="34" t="s">
        <v>3309</v>
      </c>
      <c r="AH1336" s="34" t="s">
        <v>1044</v>
      </c>
      <c r="AI1336" s="34" t="s">
        <v>1044</v>
      </c>
      <c r="AJ1336" s="34" t="s">
        <v>1044</v>
      </c>
      <c r="AK1336" s="34" t="s">
        <v>1044</v>
      </c>
      <c r="AM1336" s="34" t="s">
        <v>1044</v>
      </c>
      <c r="AN1336" s="34" t="s">
        <v>3335</v>
      </c>
      <c r="AP1336" s="34" t="s">
        <v>1044</v>
      </c>
      <c r="AY1336" s="34" t="s">
        <v>3487</v>
      </c>
      <c r="BA1336" s="34" t="s">
        <v>1044</v>
      </c>
      <c r="BB1336" s="34" t="s">
        <v>3557</v>
      </c>
      <c r="BC1336" s="34" t="s">
        <v>4170</v>
      </c>
      <c r="BD1336" s="34" t="s">
        <v>4170</v>
      </c>
      <c r="BE1336" s="34" t="s">
        <v>4170</v>
      </c>
      <c r="BF1336" s="34" t="s">
        <v>4170</v>
      </c>
      <c r="BG1336" s="34" t="s">
        <v>4170</v>
      </c>
      <c r="BH1336" s="34" t="s">
        <v>4170</v>
      </c>
      <c r="BI1336" s="34" t="s">
        <v>4881</v>
      </c>
      <c r="BJ1336" s="34" t="s">
        <v>4170</v>
      </c>
      <c r="BR1336" s="34" t="s">
        <v>1044</v>
      </c>
      <c r="BS1336" s="34" t="s">
        <v>1044</v>
      </c>
      <c r="CR1336" s="34" t="s">
        <v>3657</v>
      </c>
      <c r="CU1336" s="34" t="s">
        <v>9033</v>
      </c>
      <c r="CV1336" s="34" t="s">
        <v>7594</v>
      </c>
      <c r="CW1336" s="34" t="s">
        <v>4226</v>
      </c>
      <c r="CX1336" s="34" t="s">
        <v>4542</v>
      </c>
      <c r="CY1336" s="34" t="s">
        <v>5447</v>
      </c>
      <c r="DA1336" s="34" t="s">
        <v>4560</v>
      </c>
      <c r="DC1336" s="34" t="s">
        <v>5096</v>
      </c>
    </row>
    <row r="1337" spans="1:110">
      <c r="A1337" s="34" t="s">
        <v>7595</v>
      </c>
      <c r="B1337" s="34" t="s">
        <v>4881</v>
      </c>
      <c r="C1337" s="34">
        <v>41</v>
      </c>
      <c r="D1337" s="34" t="s">
        <v>440</v>
      </c>
      <c r="E1337" s="34" t="s">
        <v>4881</v>
      </c>
      <c r="F1337" s="34" t="s">
        <v>4170</v>
      </c>
      <c r="G1337" s="34" t="s">
        <v>4881</v>
      </c>
      <c r="H1337" s="34" t="s">
        <v>4170</v>
      </c>
      <c r="I1337" s="34" t="s">
        <v>4170</v>
      </c>
      <c r="J1337" s="34" t="s">
        <v>4170</v>
      </c>
      <c r="K1337" s="34" t="s">
        <v>4170</v>
      </c>
      <c r="L1337" s="34" t="s">
        <v>4881</v>
      </c>
      <c r="M1337" s="34" t="s">
        <v>1041</v>
      </c>
      <c r="N1337" s="34" t="s">
        <v>3155</v>
      </c>
      <c r="O1337" s="34" t="s">
        <v>4881</v>
      </c>
      <c r="P1337" s="34" t="s">
        <v>4170</v>
      </c>
      <c r="Q1337" s="34" t="s">
        <v>4170</v>
      </c>
      <c r="R1337" s="34" t="s">
        <v>4170</v>
      </c>
      <c r="S1337" s="34" t="s">
        <v>4170</v>
      </c>
      <c r="T1337" s="34" t="s">
        <v>4170</v>
      </c>
      <c r="U1337" s="34" t="s">
        <v>4170</v>
      </c>
      <c r="V1337" s="34" t="s">
        <v>4170</v>
      </c>
      <c r="W1337" s="34" t="s">
        <v>4170</v>
      </c>
      <c r="X1337" s="34" t="s">
        <v>4170</v>
      </c>
      <c r="Y1337" s="34" t="s">
        <v>4170</v>
      </c>
      <c r="Z1337" s="34" t="s">
        <v>4170</v>
      </c>
      <c r="AB1337" s="34" t="s">
        <v>3187</v>
      </c>
      <c r="AD1337" s="34" t="s">
        <v>3244</v>
      </c>
      <c r="AG1337" s="34" t="s">
        <v>3309</v>
      </c>
      <c r="AH1337" s="34" t="s">
        <v>1044</v>
      </c>
      <c r="AI1337" s="34" t="s">
        <v>1044</v>
      </c>
      <c r="AJ1337" s="34" t="s">
        <v>1044</v>
      </c>
      <c r="AK1337" s="34" t="s">
        <v>1044</v>
      </c>
      <c r="AM1337" s="34" t="s">
        <v>1044</v>
      </c>
      <c r="AN1337" s="34" t="s">
        <v>3335</v>
      </c>
      <c r="AP1337" s="34" t="s">
        <v>1044</v>
      </c>
      <c r="AY1337" s="34" t="s">
        <v>3529</v>
      </c>
      <c r="BA1337" s="34" t="s">
        <v>1044</v>
      </c>
      <c r="BB1337" s="34" t="s">
        <v>3557</v>
      </c>
      <c r="BC1337" s="34" t="s">
        <v>4170</v>
      </c>
      <c r="BD1337" s="34" t="s">
        <v>4170</v>
      </c>
      <c r="BE1337" s="34" t="s">
        <v>4170</v>
      </c>
      <c r="BF1337" s="34" t="s">
        <v>4170</v>
      </c>
      <c r="BG1337" s="34" t="s">
        <v>4170</v>
      </c>
      <c r="BH1337" s="34" t="s">
        <v>4170</v>
      </c>
      <c r="BI1337" s="34" t="s">
        <v>4881</v>
      </c>
      <c r="BJ1337" s="34" t="s">
        <v>4170</v>
      </c>
      <c r="BR1337" s="34" t="s">
        <v>1041</v>
      </c>
      <c r="BS1337" s="34" t="s">
        <v>1041</v>
      </c>
      <c r="BT1337" s="34" t="s">
        <v>1041</v>
      </c>
      <c r="BW1337" s="34" t="s">
        <v>1041</v>
      </c>
      <c r="CQ1337" s="34" t="s">
        <v>3651</v>
      </c>
      <c r="CR1337" s="34" t="s">
        <v>3657</v>
      </c>
      <c r="CU1337" s="34" t="s">
        <v>9034</v>
      </c>
      <c r="CV1337" s="34" t="s">
        <v>7596</v>
      </c>
      <c r="CW1337" s="34" t="s">
        <v>4226</v>
      </c>
      <c r="CX1337" s="34" t="s">
        <v>4542</v>
      </c>
      <c r="CY1337" s="34" t="s">
        <v>5447</v>
      </c>
      <c r="CZ1337" s="34" t="s">
        <v>4560</v>
      </c>
      <c r="DA1337" s="34" t="s">
        <v>4560</v>
      </c>
      <c r="DC1337" s="34" t="s">
        <v>5096</v>
      </c>
      <c r="DF1337" s="34" t="s">
        <v>5992</v>
      </c>
    </row>
    <row r="1338" spans="1:110">
      <c r="A1338" s="34" t="s">
        <v>7595</v>
      </c>
      <c r="B1338" s="34" t="s">
        <v>4609</v>
      </c>
      <c r="C1338" s="34">
        <v>7</v>
      </c>
      <c r="D1338" s="34" t="s">
        <v>442</v>
      </c>
      <c r="E1338" s="34" t="s">
        <v>4170</v>
      </c>
      <c r="F1338" s="34" t="s">
        <v>4881</v>
      </c>
      <c r="G1338" s="34" t="s">
        <v>4170</v>
      </c>
      <c r="H1338" s="34" t="s">
        <v>4170</v>
      </c>
      <c r="I1338" s="34" t="s">
        <v>4170</v>
      </c>
      <c r="J1338" s="34" t="s">
        <v>4881</v>
      </c>
      <c r="K1338" s="34" t="s">
        <v>4170</v>
      </c>
      <c r="L1338" s="34" t="s">
        <v>4170</v>
      </c>
      <c r="N1338" s="34" t="s">
        <v>3155</v>
      </c>
      <c r="O1338" s="34" t="s">
        <v>4881</v>
      </c>
      <c r="P1338" s="34" t="s">
        <v>4170</v>
      </c>
      <c r="Q1338" s="34" t="s">
        <v>4170</v>
      </c>
      <c r="R1338" s="34" t="s">
        <v>4170</v>
      </c>
      <c r="S1338" s="34" t="s">
        <v>4170</v>
      </c>
      <c r="T1338" s="34" t="s">
        <v>4170</v>
      </c>
      <c r="U1338" s="34" t="s">
        <v>4170</v>
      </c>
      <c r="V1338" s="34" t="s">
        <v>4170</v>
      </c>
      <c r="W1338" s="34" t="s">
        <v>4170</v>
      </c>
      <c r="X1338" s="34" t="s">
        <v>4170</v>
      </c>
      <c r="Y1338" s="34" t="s">
        <v>4170</v>
      </c>
      <c r="Z1338" s="34" t="s">
        <v>4170</v>
      </c>
      <c r="AB1338" s="34" t="s">
        <v>3187</v>
      </c>
      <c r="AE1338" s="34" t="s">
        <v>3253</v>
      </c>
      <c r="BB1338" s="34" t="s">
        <v>8406</v>
      </c>
      <c r="BC1338" s="34" t="s">
        <v>4170</v>
      </c>
      <c r="BD1338" s="34" t="s">
        <v>4170</v>
      </c>
      <c r="BE1338" s="34" t="s">
        <v>4170</v>
      </c>
      <c r="BF1338" s="34" t="s">
        <v>4170</v>
      </c>
      <c r="BG1338" s="34" t="s">
        <v>4881</v>
      </c>
      <c r="BH1338" s="34" t="s">
        <v>4881</v>
      </c>
      <c r="BI1338" s="34" t="s">
        <v>4170</v>
      </c>
      <c r="BJ1338" s="34" t="s">
        <v>4170</v>
      </c>
      <c r="BO1338" s="34" t="s">
        <v>3564</v>
      </c>
      <c r="BP1338" s="34" t="s">
        <v>3564</v>
      </c>
      <c r="BQ1338" s="34" t="s">
        <v>3571</v>
      </c>
      <c r="BR1338" s="34" t="s">
        <v>1044</v>
      </c>
      <c r="BS1338" s="34" t="s">
        <v>1044</v>
      </c>
      <c r="CR1338" s="34" t="s">
        <v>3657</v>
      </c>
      <c r="CU1338" s="34" t="s">
        <v>9035</v>
      </c>
      <c r="CV1338" s="34" t="s">
        <v>7596</v>
      </c>
      <c r="CW1338" s="34" t="s">
        <v>4226</v>
      </c>
      <c r="CX1338" s="34" t="s">
        <v>4619</v>
      </c>
      <c r="CY1338" s="34" t="s">
        <v>5454</v>
      </c>
      <c r="DB1338" s="34" t="s">
        <v>1043</v>
      </c>
      <c r="DC1338" s="34" t="s">
        <v>5094</v>
      </c>
      <c r="DE1338" s="34" t="s">
        <v>4650</v>
      </c>
      <c r="DF1338" s="34" t="s">
        <v>5992</v>
      </c>
    </row>
    <row r="1339" spans="1:110">
      <c r="A1339" s="34" t="s">
        <v>7595</v>
      </c>
      <c r="B1339" s="34" t="s">
        <v>4848</v>
      </c>
      <c r="C1339" s="34">
        <v>44</v>
      </c>
      <c r="D1339" s="34" t="s">
        <v>442</v>
      </c>
      <c r="E1339" s="34" t="s">
        <v>4170</v>
      </c>
      <c r="F1339" s="34" t="s">
        <v>4881</v>
      </c>
      <c r="G1339" s="34" t="s">
        <v>4170</v>
      </c>
      <c r="H1339" s="34" t="s">
        <v>4881</v>
      </c>
      <c r="I1339" s="34" t="s">
        <v>4170</v>
      </c>
      <c r="J1339" s="34" t="s">
        <v>4170</v>
      </c>
      <c r="K1339" s="34" t="s">
        <v>4170</v>
      </c>
      <c r="L1339" s="34" t="s">
        <v>4170</v>
      </c>
      <c r="M1339" s="34" t="s">
        <v>1041</v>
      </c>
      <c r="N1339" s="34" t="s">
        <v>3155</v>
      </c>
      <c r="O1339" s="34" t="s">
        <v>4881</v>
      </c>
      <c r="P1339" s="34" t="s">
        <v>4170</v>
      </c>
      <c r="Q1339" s="34" t="s">
        <v>4170</v>
      </c>
      <c r="R1339" s="34" t="s">
        <v>4170</v>
      </c>
      <c r="S1339" s="34" t="s">
        <v>4170</v>
      </c>
      <c r="T1339" s="34" t="s">
        <v>4170</v>
      </c>
      <c r="U1339" s="34" t="s">
        <v>4170</v>
      </c>
      <c r="V1339" s="34" t="s">
        <v>4170</v>
      </c>
      <c r="W1339" s="34" t="s">
        <v>4170</v>
      </c>
      <c r="X1339" s="34" t="s">
        <v>4170</v>
      </c>
      <c r="Y1339" s="34" t="s">
        <v>4170</v>
      </c>
      <c r="Z1339" s="34" t="s">
        <v>4170</v>
      </c>
      <c r="AB1339" s="34" t="s">
        <v>3187</v>
      </c>
      <c r="AD1339" s="34" t="s">
        <v>3238</v>
      </c>
      <c r="AG1339" s="34" t="s">
        <v>3297</v>
      </c>
      <c r="AH1339" s="34" t="s">
        <v>1044</v>
      </c>
      <c r="AI1339" s="34" t="s">
        <v>1044</v>
      </c>
      <c r="AJ1339" s="34" t="s">
        <v>1044</v>
      </c>
      <c r="AK1339" s="34" t="s">
        <v>1041</v>
      </c>
      <c r="AL1339" s="34" t="s">
        <v>452</v>
      </c>
      <c r="AQ1339" s="34" t="s">
        <v>3375</v>
      </c>
      <c r="AS1339" s="34" t="s">
        <v>3423</v>
      </c>
      <c r="AU1339" s="34" t="s">
        <v>3435</v>
      </c>
      <c r="AV1339" s="34" t="s">
        <v>154</v>
      </c>
      <c r="AW1339" s="34" t="s">
        <v>3467</v>
      </c>
      <c r="AX1339" s="34" t="s">
        <v>3476</v>
      </c>
      <c r="AY1339" s="34" t="s">
        <v>3487</v>
      </c>
      <c r="BB1339" s="34" t="s">
        <v>3557</v>
      </c>
      <c r="BC1339" s="34" t="s">
        <v>4170</v>
      </c>
      <c r="BD1339" s="34" t="s">
        <v>4170</v>
      </c>
      <c r="BE1339" s="34" t="s">
        <v>4170</v>
      </c>
      <c r="BF1339" s="34" t="s">
        <v>4170</v>
      </c>
      <c r="BG1339" s="34" t="s">
        <v>4170</v>
      </c>
      <c r="BH1339" s="34" t="s">
        <v>4170</v>
      </c>
      <c r="BI1339" s="34" t="s">
        <v>4881</v>
      </c>
      <c r="BJ1339" s="34" t="s">
        <v>4170</v>
      </c>
      <c r="BR1339" s="34" t="s">
        <v>1044</v>
      </c>
      <c r="BS1339" s="34" t="s">
        <v>1044</v>
      </c>
      <c r="CR1339" s="34" t="s">
        <v>3657</v>
      </c>
      <c r="CU1339" s="34" t="s">
        <v>9036</v>
      </c>
      <c r="CV1339" s="34" t="s">
        <v>7596</v>
      </c>
      <c r="CW1339" s="34" t="s">
        <v>4226</v>
      </c>
      <c r="CX1339" s="34" t="s">
        <v>4542</v>
      </c>
      <c r="CY1339" s="34" t="s">
        <v>5453</v>
      </c>
      <c r="DA1339" s="34" t="s">
        <v>4556</v>
      </c>
      <c r="DC1339" s="34" t="s">
        <v>5096</v>
      </c>
      <c r="DF1339" s="34" t="s">
        <v>5992</v>
      </c>
    </row>
    <row r="1340" spans="1:110">
      <c r="A1340" s="34" t="s">
        <v>7597</v>
      </c>
      <c r="B1340" s="34" t="s">
        <v>4881</v>
      </c>
      <c r="C1340" s="34">
        <v>39</v>
      </c>
      <c r="D1340" s="34" t="s">
        <v>442</v>
      </c>
      <c r="E1340" s="34" t="s">
        <v>4170</v>
      </c>
      <c r="F1340" s="34" t="s">
        <v>4881</v>
      </c>
      <c r="G1340" s="34" t="s">
        <v>4170</v>
      </c>
      <c r="H1340" s="34" t="s">
        <v>4881</v>
      </c>
      <c r="I1340" s="34" t="s">
        <v>4170</v>
      </c>
      <c r="J1340" s="34" t="s">
        <v>4170</v>
      </c>
      <c r="K1340" s="34" t="s">
        <v>4170</v>
      </c>
      <c r="L1340" s="34" t="s">
        <v>4170</v>
      </c>
      <c r="M1340" s="34" t="s">
        <v>1041</v>
      </c>
      <c r="N1340" s="34" t="s">
        <v>3155</v>
      </c>
      <c r="O1340" s="34" t="s">
        <v>4881</v>
      </c>
      <c r="P1340" s="34" t="s">
        <v>4170</v>
      </c>
      <c r="Q1340" s="34" t="s">
        <v>4170</v>
      </c>
      <c r="R1340" s="34" t="s">
        <v>4170</v>
      </c>
      <c r="S1340" s="34" t="s">
        <v>4170</v>
      </c>
      <c r="T1340" s="34" t="s">
        <v>4170</v>
      </c>
      <c r="U1340" s="34" t="s">
        <v>4170</v>
      </c>
      <c r="V1340" s="34" t="s">
        <v>4170</v>
      </c>
      <c r="W1340" s="34" t="s">
        <v>4170</v>
      </c>
      <c r="X1340" s="34" t="s">
        <v>4170</v>
      </c>
      <c r="Y1340" s="34" t="s">
        <v>4170</v>
      </c>
      <c r="Z1340" s="34" t="s">
        <v>4170</v>
      </c>
      <c r="AB1340" s="34" t="s">
        <v>3187</v>
      </c>
      <c r="AD1340" s="34" t="s">
        <v>3241</v>
      </c>
      <c r="AG1340" s="34" t="s">
        <v>3297</v>
      </c>
      <c r="AH1340" s="34" t="s">
        <v>1044</v>
      </c>
      <c r="AI1340" s="34" t="s">
        <v>1044</v>
      </c>
      <c r="AJ1340" s="34" t="s">
        <v>1044</v>
      </c>
      <c r="AK1340" s="34" t="s">
        <v>1041</v>
      </c>
      <c r="AL1340" s="34" t="s">
        <v>452</v>
      </c>
      <c r="AQ1340" s="34" t="s">
        <v>3375</v>
      </c>
      <c r="AS1340" s="34" t="s">
        <v>3423</v>
      </c>
      <c r="AU1340" s="34" t="s">
        <v>3432</v>
      </c>
      <c r="AV1340" s="34" t="s">
        <v>154</v>
      </c>
      <c r="AW1340" s="34" t="s">
        <v>3467</v>
      </c>
      <c r="AX1340" s="34" t="s">
        <v>3476</v>
      </c>
      <c r="AY1340" s="34" t="s">
        <v>3487</v>
      </c>
      <c r="BB1340" s="34" t="s">
        <v>3557</v>
      </c>
      <c r="BC1340" s="34" t="s">
        <v>4170</v>
      </c>
      <c r="BD1340" s="34" t="s">
        <v>4170</v>
      </c>
      <c r="BE1340" s="34" t="s">
        <v>4170</v>
      </c>
      <c r="BF1340" s="34" t="s">
        <v>4170</v>
      </c>
      <c r="BG1340" s="34" t="s">
        <v>4170</v>
      </c>
      <c r="BH1340" s="34" t="s">
        <v>4170</v>
      </c>
      <c r="BI1340" s="34" t="s">
        <v>4881</v>
      </c>
      <c r="BJ1340" s="34" t="s">
        <v>4170</v>
      </c>
      <c r="BR1340" s="34" t="s">
        <v>1044</v>
      </c>
      <c r="BS1340" s="34" t="s">
        <v>1044</v>
      </c>
      <c r="CR1340" s="34" t="s">
        <v>3657</v>
      </c>
      <c r="CU1340" s="34" t="s">
        <v>9037</v>
      </c>
      <c r="CV1340" s="34" t="s">
        <v>7598</v>
      </c>
      <c r="CW1340" s="34" t="s">
        <v>4226</v>
      </c>
      <c r="CX1340" s="34" t="s">
        <v>4542</v>
      </c>
      <c r="CY1340" s="34" t="s">
        <v>5453</v>
      </c>
      <c r="CZ1340" s="34" t="s">
        <v>4556</v>
      </c>
      <c r="DA1340" s="34" t="s">
        <v>4556</v>
      </c>
      <c r="DC1340" s="34" t="s">
        <v>5096</v>
      </c>
    </row>
    <row r="1341" spans="1:110">
      <c r="A1341" s="34" t="s">
        <v>7599</v>
      </c>
      <c r="B1341" s="34" t="s">
        <v>4881</v>
      </c>
      <c r="C1341" s="34">
        <v>30</v>
      </c>
      <c r="D1341" s="34" t="s">
        <v>440</v>
      </c>
      <c r="E1341" s="34" t="s">
        <v>4881</v>
      </c>
      <c r="F1341" s="34" t="s">
        <v>4170</v>
      </c>
      <c r="G1341" s="34" t="s">
        <v>4881</v>
      </c>
      <c r="H1341" s="34" t="s">
        <v>4170</v>
      </c>
      <c r="I1341" s="34" t="s">
        <v>4170</v>
      </c>
      <c r="J1341" s="34" t="s">
        <v>4170</v>
      </c>
      <c r="K1341" s="34" t="s">
        <v>4170</v>
      </c>
      <c r="L1341" s="34" t="s">
        <v>4881</v>
      </c>
      <c r="M1341" s="34" t="s">
        <v>1041</v>
      </c>
      <c r="N1341" s="34" t="s">
        <v>3155</v>
      </c>
      <c r="O1341" s="34" t="s">
        <v>4881</v>
      </c>
      <c r="P1341" s="34" t="s">
        <v>4170</v>
      </c>
      <c r="Q1341" s="34" t="s">
        <v>4170</v>
      </c>
      <c r="R1341" s="34" t="s">
        <v>4170</v>
      </c>
      <c r="S1341" s="34" t="s">
        <v>4170</v>
      </c>
      <c r="T1341" s="34" t="s">
        <v>4170</v>
      </c>
      <c r="U1341" s="34" t="s">
        <v>4170</v>
      </c>
      <c r="V1341" s="34" t="s">
        <v>4170</v>
      </c>
      <c r="W1341" s="34" t="s">
        <v>4170</v>
      </c>
      <c r="X1341" s="34" t="s">
        <v>4170</v>
      </c>
      <c r="Y1341" s="34" t="s">
        <v>4170</v>
      </c>
      <c r="Z1341" s="34" t="s">
        <v>4170</v>
      </c>
      <c r="AB1341" s="34" t="s">
        <v>3187</v>
      </c>
      <c r="AD1341" s="34" t="s">
        <v>3247</v>
      </c>
      <c r="AG1341" s="34" t="s">
        <v>3291</v>
      </c>
      <c r="AH1341" s="34" t="s">
        <v>1041</v>
      </c>
      <c r="AI1341" s="34" t="s">
        <v>1044</v>
      </c>
      <c r="AJ1341" s="34" t="s">
        <v>1044</v>
      </c>
      <c r="AQ1341" s="34" t="s">
        <v>3399</v>
      </c>
      <c r="AS1341" s="34" t="s">
        <v>3415</v>
      </c>
      <c r="AU1341" s="34" t="s">
        <v>3435</v>
      </c>
      <c r="AV1341" s="34" t="s">
        <v>154</v>
      </c>
      <c r="AW1341" s="34" t="s">
        <v>3452</v>
      </c>
      <c r="AX1341" s="34" t="s">
        <v>3476</v>
      </c>
      <c r="AY1341" s="34" t="s">
        <v>3487</v>
      </c>
      <c r="BB1341" s="34" t="s">
        <v>3557</v>
      </c>
      <c r="BC1341" s="34" t="s">
        <v>4170</v>
      </c>
      <c r="BD1341" s="34" t="s">
        <v>4170</v>
      </c>
      <c r="BE1341" s="34" t="s">
        <v>4170</v>
      </c>
      <c r="BF1341" s="34" t="s">
        <v>4170</v>
      </c>
      <c r="BG1341" s="34" t="s">
        <v>4170</v>
      </c>
      <c r="BH1341" s="34" t="s">
        <v>4170</v>
      </c>
      <c r="BI1341" s="34" t="s">
        <v>4881</v>
      </c>
      <c r="BJ1341" s="34" t="s">
        <v>4170</v>
      </c>
      <c r="BR1341" s="34" t="s">
        <v>1044</v>
      </c>
      <c r="BS1341" s="34" t="s">
        <v>1044</v>
      </c>
      <c r="CR1341" s="34" t="s">
        <v>3654</v>
      </c>
      <c r="CU1341" s="34" t="s">
        <v>9038</v>
      </c>
      <c r="CV1341" s="34" t="s">
        <v>7600</v>
      </c>
      <c r="CW1341" s="34" t="s">
        <v>4226</v>
      </c>
      <c r="CX1341" s="34" t="s">
        <v>4539</v>
      </c>
      <c r="CY1341" s="34" t="s">
        <v>5446</v>
      </c>
      <c r="CZ1341" s="34" t="s">
        <v>4556</v>
      </c>
      <c r="DA1341" s="34" t="s">
        <v>4556</v>
      </c>
      <c r="DC1341" s="34" t="s">
        <v>5096</v>
      </c>
    </row>
    <row r="1342" spans="1:110">
      <c r="A1342" s="34" t="s">
        <v>7599</v>
      </c>
      <c r="B1342" s="34" t="s">
        <v>4609</v>
      </c>
      <c r="C1342" s="34">
        <v>34</v>
      </c>
      <c r="D1342" s="34" t="s">
        <v>442</v>
      </c>
      <c r="E1342" s="34" t="s">
        <v>4170</v>
      </c>
      <c r="F1342" s="34" t="s">
        <v>4881</v>
      </c>
      <c r="G1342" s="34" t="s">
        <v>4170</v>
      </c>
      <c r="H1342" s="34" t="s">
        <v>4881</v>
      </c>
      <c r="I1342" s="34" t="s">
        <v>4170</v>
      </c>
      <c r="J1342" s="34" t="s">
        <v>4170</v>
      </c>
      <c r="K1342" s="34" t="s">
        <v>4170</v>
      </c>
      <c r="L1342" s="34" t="s">
        <v>4170</v>
      </c>
      <c r="M1342" s="34" t="s">
        <v>1041</v>
      </c>
      <c r="N1342" s="34" t="s">
        <v>3155</v>
      </c>
      <c r="O1342" s="34" t="s">
        <v>4881</v>
      </c>
      <c r="P1342" s="34" t="s">
        <v>4170</v>
      </c>
      <c r="Q1342" s="34" t="s">
        <v>4170</v>
      </c>
      <c r="R1342" s="34" t="s">
        <v>4170</v>
      </c>
      <c r="S1342" s="34" t="s">
        <v>4170</v>
      </c>
      <c r="T1342" s="34" t="s">
        <v>4170</v>
      </c>
      <c r="U1342" s="34" t="s">
        <v>4170</v>
      </c>
      <c r="V1342" s="34" t="s">
        <v>4170</v>
      </c>
      <c r="W1342" s="34" t="s">
        <v>4170</v>
      </c>
      <c r="X1342" s="34" t="s">
        <v>4170</v>
      </c>
      <c r="Y1342" s="34" t="s">
        <v>4170</v>
      </c>
      <c r="Z1342" s="34" t="s">
        <v>4170</v>
      </c>
      <c r="AB1342" s="34" t="s">
        <v>3187</v>
      </c>
      <c r="AD1342" s="34" t="s">
        <v>3247</v>
      </c>
      <c r="AG1342" s="34" t="s">
        <v>3291</v>
      </c>
      <c r="AH1342" s="34" t="s">
        <v>1041</v>
      </c>
      <c r="AI1342" s="34" t="s">
        <v>1044</v>
      </c>
      <c r="AJ1342" s="34" t="s">
        <v>1044</v>
      </c>
      <c r="AQ1342" s="34" t="s">
        <v>3375</v>
      </c>
      <c r="AS1342" s="34" t="s">
        <v>3423</v>
      </c>
      <c r="AU1342" s="34" t="s">
        <v>3432</v>
      </c>
      <c r="AV1342" s="34" t="s">
        <v>154</v>
      </c>
      <c r="AW1342" s="34" t="s">
        <v>3467</v>
      </c>
      <c r="AX1342" s="34" t="s">
        <v>3476</v>
      </c>
      <c r="AY1342" s="34" t="s">
        <v>3487</v>
      </c>
      <c r="BB1342" s="34" t="s">
        <v>3557</v>
      </c>
      <c r="BC1342" s="34" t="s">
        <v>4170</v>
      </c>
      <c r="BD1342" s="34" t="s">
        <v>4170</v>
      </c>
      <c r="BE1342" s="34" t="s">
        <v>4170</v>
      </c>
      <c r="BF1342" s="34" t="s">
        <v>4170</v>
      </c>
      <c r="BG1342" s="34" t="s">
        <v>4170</v>
      </c>
      <c r="BH1342" s="34" t="s">
        <v>4170</v>
      </c>
      <c r="BI1342" s="34" t="s">
        <v>4881</v>
      </c>
      <c r="BJ1342" s="34" t="s">
        <v>4170</v>
      </c>
      <c r="BR1342" s="34" t="s">
        <v>1044</v>
      </c>
      <c r="BS1342" s="34" t="s">
        <v>1044</v>
      </c>
      <c r="CR1342" s="34" t="s">
        <v>3657</v>
      </c>
      <c r="CU1342" s="34" t="s">
        <v>9039</v>
      </c>
      <c r="CV1342" s="34" t="s">
        <v>7600</v>
      </c>
      <c r="CW1342" s="34" t="s">
        <v>4226</v>
      </c>
      <c r="CX1342" s="34" t="s">
        <v>4539</v>
      </c>
      <c r="CY1342" s="34" t="s">
        <v>5452</v>
      </c>
      <c r="DA1342" s="34" t="s">
        <v>4556</v>
      </c>
      <c r="DC1342" s="34" t="s">
        <v>5096</v>
      </c>
    </row>
    <row r="1343" spans="1:110">
      <c r="A1343" s="34" t="s">
        <v>7601</v>
      </c>
      <c r="B1343" s="34" t="s">
        <v>4881</v>
      </c>
      <c r="C1343" s="34">
        <v>30</v>
      </c>
      <c r="D1343" s="34" t="s">
        <v>440</v>
      </c>
      <c r="E1343" s="34" t="s">
        <v>4881</v>
      </c>
      <c r="F1343" s="34" t="s">
        <v>4170</v>
      </c>
      <c r="G1343" s="34" t="s">
        <v>4881</v>
      </c>
      <c r="H1343" s="34" t="s">
        <v>4170</v>
      </c>
      <c r="I1343" s="34" t="s">
        <v>4170</v>
      </c>
      <c r="J1343" s="34" t="s">
        <v>4170</v>
      </c>
      <c r="K1343" s="34" t="s">
        <v>4170</v>
      </c>
      <c r="L1343" s="34" t="s">
        <v>4881</v>
      </c>
      <c r="M1343" s="34" t="s">
        <v>1041</v>
      </c>
      <c r="N1343" s="34" t="s">
        <v>3155</v>
      </c>
      <c r="O1343" s="34" t="s">
        <v>4881</v>
      </c>
      <c r="P1343" s="34" t="s">
        <v>4170</v>
      </c>
      <c r="Q1343" s="34" t="s">
        <v>4170</v>
      </c>
      <c r="R1343" s="34" t="s">
        <v>4170</v>
      </c>
      <c r="S1343" s="34" t="s">
        <v>4170</v>
      </c>
      <c r="T1343" s="34" t="s">
        <v>4170</v>
      </c>
      <c r="U1343" s="34" t="s">
        <v>4170</v>
      </c>
      <c r="V1343" s="34" t="s">
        <v>4170</v>
      </c>
      <c r="W1343" s="34" t="s">
        <v>4170</v>
      </c>
      <c r="X1343" s="34" t="s">
        <v>4170</v>
      </c>
      <c r="Y1343" s="34" t="s">
        <v>4170</v>
      </c>
      <c r="Z1343" s="34" t="s">
        <v>4170</v>
      </c>
      <c r="AB1343" s="34" t="s">
        <v>3187</v>
      </c>
      <c r="AD1343" s="34" t="s">
        <v>3244</v>
      </c>
      <c r="AG1343" s="34" t="s">
        <v>3291</v>
      </c>
      <c r="AH1343" s="34" t="s">
        <v>1041</v>
      </c>
      <c r="AI1343" s="34" t="s">
        <v>1044</v>
      </c>
      <c r="AJ1343" s="34" t="s">
        <v>1044</v>
      </c>
      <c r="AQ1343" s="34" t="s">
        <v>3372</v>
      </c>
      <c r="AS1343" s="34" t="s">
        <v>3415</v>
      </c>
      <c r="AU1343" s="34" t="s">
        <v>3435</v>
      </c>
      <c r="AV1343" s="34" t="s">
        <v>154</v>
      </c>
      <c r="AW1343" s="34" t="s">
        <v>3461</v>
      </c>
      <c r="AX1343" s="34" t="s">
        <v>3476</v>
      </c>
      <c r="AY1343" s="34" t="s">
        <v>3487</v>
      </c>
      <c r="BB1343" s="34" t="s">
        <v>3557</v>
      </c>
      <c r="BC1343" s="34" t="s">
        <v>4170</v>
      </c>
      <c r="BD1343" s="34" t="s">
        <v>4170</v>
      </c>
      <c r="BE1343" s="34" t="s">
        <v>4170</v>
      </c>
      <c r="BF1343" s="34" t="s">
        <v>4170</v>
      </c>
      <c r="BG1343" s="34" t="s">
        <v>4170</v>
      </c>
      <c r="BH1343" s="34" t="s">
        <v>4170</v>
      </c>
      <c r="BI1343" s="34" t="s">
        <v>4881</v>
      </c>
      <c r="BJ1343" s="34" t="s">
        <v>4170</v>
      </c>
      <c r="BR1343" s="34" t="s">
        <v>1041</v>
      </c>
      <c r="BS1343" s="34" t="s">
        <v>1044</v>
      </c>
      <c r="CR1343" s="34" t="s">
        <v>3657</v>
      </c>
      <c r="CU1343" s="34" t="s">
        <v>9040</v>
      </c>
      <c r="CV1343" s="34" t="s">
        <v>7602</v>
      </c>
      <c r="CW1343" s="34" t="s">
        <v>4226</v>
      </c>
      <c r="CX1343" s="34" t="s">
        <v>4539</v>
      </c>
      <c r="CY1343" s="34" t="s">
        <v>5446</v>
      </c>
      <c r="CZ1343" s="34" t="s">
        <v>4556</v>
      </c>
      <c r="DA1343" s="34" t="s">
        <v>4556</v>
      </c>
      <c r="DC1343" s="34" t="s">
        <v>5096</v>
      </c>
      <c r="DF1343" s="34" t="s">
        <v>5992</v>
      </c>
    </row>
    <row r="1344" spans="1:110">
      <c r="A1344" s="34" t="s">
        <v>7601</v>
      </c>
      <c r="B1344" s="34" t="s">
        <v>4609</v>
      </c>
      <c r="C1344" s="34">
        <v>3</v>
      </c>
      <c r="D1344" s="34" t="s">
        <v>440</v>
      </c>
      <c r="E1344" s="34" t="s">
        <v>4881</v>
      </c>
      <c r="F1344" s="34" t="s">
        <v>4170</v>
      </c>
      <c r="G1344" s="34" t="s">
        <v>4170</v>
      </c>
      <c r="H1344" s="34" t="s">
        <v>4170</v>
      </c>
      <c r="I1344" s="34" t="s">
        <v>4881</v>
      </c>
      <c r="J1344" s="34" t="s">
        <v>4170</v>
      </c>
      <c r="K1344" s="34" t="s">
        <v>4170</v>
      </c>
      <c r="L1344" s="34" t="s">
        <v>4170</v>
      </c>
      <c r="N1344" s="34" t="s">
        <v>3155</v>
      </c>
      <c r="O1344" s="34" t="s">
        <v>4881</v>
      </c>
      <c r="P1344" s="34" t="s">
        <v>4170</v>
      </c>
      <c r="Q1344" s="34" t="s">
        <v>4170</v>
      </c>
      <c r="R1344" s="34" t="s">
        <v>4170</v>
      </c>
      <c r="S1344" s="34" t="s">
        <v>4170</v>
      </c>
      <c r="T1344" s="34" t="s">
        <v>4170</v>
      </c>
      <c r="U1344" s="34" t="s">
        <v>4170</v>
      </c>
      <c r="V1344" s="34" t="s">
        <v>4170</v>
      </c>
      <c r="W1344" s="34" t="s">
        <v>4170</v>
      </c>
      <c r="X1344" s="34" t="s">
        <v>4170</v>
      </c>
      <c r="Y1344" s="34" t="s">
        <v>4170</v>
      </c>
      <c r="Z1344" s="34" t="s">
        <v>4170</v>
      </c>
      <c r="AB1344" s="34" t="s">
        <v>3187</v>
      </c>
      <c r="AE1344" s="34" t="s">
        <v>3256</v>
      </c>
      <c r="BR1344" s="34" t="s">
        <v>1044</v>
      </c>
      <c r="BS1344" s="34" t="s">
        <v>1044</v>
      </c>
      <c r="CR1344" s="34" t="s">
        <v>3657</v>
      </c>
      <c r="CU1344" s="34" t="s">
        <v>9041</v>
      </c>
      <c r="CV1344" s="34" t="s">
        <v>7602</v>
      </c>
      <c r="CW1344" s="34" t="s">
        <v>4226</v>
      </c>
      <c r="CX1344" s="34" t="s">
        <v>4608</v>
      </c>
      <c r="CY1344" s="34" t="s">
        <v>5444</v>
      </c>
      <c r="DE1344" s="34" t="s">
        <v>4649</v>
      </c>
      <c r="DF1344" s="34" t="s">
        <v>5992</v>
      </c>
    </row>
    <row r="1345" spans="1:110">
      <c r="A1345" s="34" t="s">
        <v>7601</v>
      </c>
      <c r="B1345" s="34" t="s">
        <v>4848</v>
      </c>
      <c r="C1345" s="34">
        <v>35</v>
      </c>
      <c r="D1345" s="34" t="s">
        <v>442</v>
      </c>
      <c r="E1345" s="34" t="s">
        <v>4170</v>
      </c>
      <c r="F1345" s="34" t="s">
        <v>4881</v>
      </c>
      <c r="G1345" s="34" t="s">
        <v>4170</v>
      </c>
      <c r="H1345" s="34" t="s">
        <v>4881</v>
      </c>
      <c r="I1345" s="34" t="s">
        <v>4170</v>
      </c>
      <c r="J1345" s="34" t="s">
        <v>4170</v>
      </c>
      <c r="K1345" s="34" t="s">
        <v>4170</v>
      </c>
      <c r="L1345" s="34" t="s">
        <v>4170</v>
      </c>
      <c r="M1345" s="34" t="s">
        <v>1041</v>
      </c>
      <c r="N1345" s="34" t="s">
        <v>3155</v>
      </c>
      <c r="O1345" s="34" t="s">
        <v>4881</v>
      </c>
      <c r="P1345" s="34" t="s">
        <v>4170</v>
      </c>
      <c r="Q1345" s="34" t="s">
        <v>4170</v>
      </c>
      <c r="R1345" s="34" t="s">
        <v>4170</v>
      </c>
      <c r="S1345" s="34" t="s">
        <v>4170</v>
      </c>
      <c r="T1345" s="34" t="s">
        <v>4170</v>
      </c>
      <c r="U1345" s="34" t="s">
        <v>4170</v>
      </c>
      <c r="V1345" s="34" t="s">
        <v>4170</v>
      </c>
      <c r="W1345" s="34" t="s">
        <v>4170</v>
      </c>
      <c r="X1345" s="34" t="s">
        <v>4170</v>
      </c>
      <c r="Y1345" s="34" t="s">
        <v>4170</v>
      </c>
      <c r="Z1345" s="34" t="s">
        <v>4170</v>
      </c>
      <c r="AB1345" s="34" t="s">
        <v>3187</v>
      </c>
      <c r="AD1345" s="34" t="s">
        <v>3244</v>
      </c>
      <c r="AG1345" s="34" t="s">
        <v>3291</v>
      </c>
      <c r="AH1345" s="34" t="s">
        <v>1041</v>
      </c>
      <c r="AI1345" s="34" t="s">
        <v>1044</v>
      </c>
      <c r="AJ1345" s="34" t="s">
        <v>1044</v>
      </c>
      <c r="AQ1345" s="34" t="s">
        <v>3372</v>
      </c>
      <c r="AS1345" s="34" t="s">
        <v>3415</v>
      </c>
      <c r="AU1345" s="34" t="s">
        <v>3435</v>
      </c>
      <c r="AV1345" s="34" t="s">
        <v>154</v>
      </c>
      <c r="AW1345" s="34" t="s">
        <v>3461</v>
      </c>
      <c r="AX1345" s="34" t="s">
        <v>3476</v>
      </c>
      <c r="AY1345" s="34" t="s">
        <v>3487</v>
      </c>
      <c r="BB1345" s="34" t="s">
        <v>3557</v>
      </c>
      <c r="BC1345" s="34" t="s">
        <v>4170</v>
      </c>
      <c r="BD1345" s="34" t="s">
        <v>4170</v>
      </c>
      <c r="BE1345" s="34" t="s">
        <v>4170</v>
      </c>
      <c r="BF1345" s="34" t="s">
        <v>4170</v>
      </c>
      <c r="BG1345" s="34" t="s">
        <v>4170</v>
      </c>
      <c r="BH1345" s="34" t="s">
        <v>4170</v>
      </c>
      <c r="BI1345" s="34" t="s">
        <v>4881</v>
      </c>
      <c r="BJ1345" s="34" t="s">
        <v>4170</v>
      </c>
      <c r="BR1345" s="34" t="s">
        <v>1044</v>
      </c>
      <c r="BS1345" s="34" t="s">
        <v>1044</v>
      </c>
      <c r="CR1345" s="34" t="s">
        <v>3657</v>
      </c>
      <c r="CU1345" s="34" t="s">
        <v>9042</v>
      </c>
      <c r="CV1345" s="34" t="s">
        <v>7602</v>
      </c>
      <c r="CW1345" s="34" t="s">
        <v>4226</v>
      </c>
      <c r="CX1345" s="34" t="s">
        <v>4542</v>
      </c>
      <c r="CY1345" s="34" t="s">
        <v>5453</v>
      </c>
      <c r="DA1345" s="34" t="s">
        <v>4556</v>
      </c>
      <c r="DC1345" s="34" t="s">
        <v>5096</v>
      </c>
      <c r="DF1345" s="34" t="s">
        <v>5992</v>
      </c>
    </row>
    <row r="1346" spans="1:110">
      <c r="A1346" s="34" t="s">
        <v>7603</v>
      </c>
      <c r="B1346" s="34" t="s">
        <v>4881</v>
      </c>
      <c r="C1346" s="34">
        <v>28</v>
      </c>
      <c r="D1346" s="34" t="s">
        <v>442</v>
      </c>
      <c r="E1346" s="34" t="s">
        <v>4170</v>
      </c>
      <c r="F1346" s="34" t="s">
        <v>4881</v>
      </c>
      <c r="G1346" s="34" t="s">
        <v>4170</v>
      </c>
      <c r="H1346" s="34" t="s">
        <v>4881</v>
      </c>
      <c r="I1346" s="34" t="s">
        <v>4170</v>
      </c>
      <c r="J1346" s="34" t="s">
        <v>4170</v>
      </c>
      <c r="K1346" s="34" t="s">
        <v>4170</v>
      </c>
      <c r="L1346" s="34" t="s">
        <v>4170</v>
      </c>
      <c r="M1346" s="34" t="s">
        <v>1041</v>
      </c>
      <c r="N1346" s="34" t="s">
        <v>3155</v>
      </c>
      <c r="O1346" s="34" t="s">
        <v>4881</v>
      </c>
      <c r="P1346" s="34" t="s">
        <v>4170</v>
      </c>
      <c r="Q1346" s="34" t="s">
        <v>4170</v>
      </c>
      <c r="R1346" s="34" t="s">
        <v>4170</v>
      </c>
      <c r="S1346" s="34" t="s">
        <v>4170</v>
      </c>
      <c r="T1346" s="34" t="s">
        <v>4170</v>
      </c>
      <c r="U1346" s="34" t="s">
        <v>4170</v>
      </c>
      <c r="V1346" s="34" t="s">
        <v>4170</v>
      </c>
      <c r="W1346" s="34" t="s">
        <v>4170</v>
      </c>
      <c r="X1346" s="34" t="s">
        <v>4170</v>
      </c>
      <c r="Y1346" s="34" t="s">
        <v>4170</v>
      </c>
      <c r="Z1346" s="34" t="s">
        <v>4170</v>
      </c>
      <c r="AB1346" s="34" t="s">
        <v>3187</v>
      </c>
      <c r="AD1346" s="34" t="s">
        <v>3247</v>
      </c>
      <c r="AE1346" s="34" t="s">
        <v>3253</v>
      </c>
      <c r="AG1346" s="34" t="s">
        <v>3291</v>
      </c>
      <c r="AH1346" s="34" t="s">
        <v>1041</v>
      </c>
      <c r="AI1346" s="34" t="s">
        <v>1044</v>
      </c>
      <c r="AJ1346" s="34" t="s">
        <v>1044</v>
      </c>
      <c r="AQ1346" s="34" t="s">
        <v>3384</v>
      </c>
      <c r="AS1346" s="34" t="s">
        <v>3409</v>
      </c>
      <c r="AU1346" s="34" t="s">
        <v>3441</v>
      </c>
      <c r="AV1346" s="34" t="s">
        <v>3449</v>
      </c>
      <c r="AW1346" s="34" t="s">
        <v>3461</v>
      </c>
      <c r="AX1346" s="34" t="s">
        <v>3476</v>
      </c>
      <c r="AY1346" s="34" t="s">
        <v>3493</v>
      </c>
      <c r="BB1346" s="34" t="s">
        <v>3557</v>
      </c>
      <c r="BC1346" s="34" t="s">
        <v>4170</v>
      </c>
      <c r="BD1346" s="34" t="s">
        <v>4170</v>
      </c>
      <c r="BE1346" s="34" t="s">
        <v>4170</v>
      </c>
      <c r="BF1346" s="34" t="s">
        <v>4170</v>
      </c>
      <c r="BG1346" s="34" t="s">
        <v>4170</v>
      </c>
      <c r="BH1346" s="34" t="s">
        <v>4170</v>
      </c>
      <c r="BI1346" s="34" t="s">
        <v>4881</v>
      </c>
      <c r="BJ1346" s="34" t="s">
        <v>4170</v>
      </c>
      <c r="BR1346" s="34" t="s">
        <v>1044</v>
      </c>
      <c r="BS1346" s="34" t="s">
        <v>1044</v>
      </c>
      <c r="CR1346" s="34" t="s">
        <v>3657</v>
      </c>
      <c r="CU1346" s="34" t="s">
        <v>9043</v>
      </c>
      <c r="CV1346" s="34" t="s">
        <v>7605</v>
      </c>
      <c r="CW1346" s="34" t="s">
        <v>4226</v>
      </c>
      <c r="CX1346" s="34" t="s">
        <v>4539</v>
      </c>
      <c r="CY1346" s="34" t="s">
        <v>5452</v>
      </c>
      <c r="CZ1346" s="34" t="s">
        <v>4556</v>
      </c>
      <c r="DA1346" s="34" t="s">
        <v>4556</v>
      </c>
      <c r="DC1346" s="34" t="s">
        <v>5096</v>
      </c>
      <c r="DD1346" s="34" t="s">
        <v>6185</v>
      </c>
      <c r="DF1346" s="34" t="s">
        <v>5992</v>
      </c>
    </row>
    <row r="1347" spans="1:110">
      <c r="A1347" s="34" t="s">
        <v>7603</v>
      </c>
      <c r="B1347" s="34" t="s">
        <v>4609</v>
      </c>
      <c r="C1347" s="34">
        <v>18</v>
      </c>
      <c r="D1347" s="34" t="s">
        <v>440</v>
      </c>
      <c r="E1347" s="34" t="s">
        <v>4881</v>
      </c>
      <c r="F1347" s="34" t="s">
        <v>4170</v>
      </c>
      <c r="G1347" s="34" t="s">
        <v>4881</v>
      </c>
      <c r="H1347" s="34" t="s">
        <v>4170</v>
      </c>
      <c r="I1347" s="34" t="s">
        <v>4170</v>
      </c>
      <c r="J1347" s="34" t="s">
        <v>4170</v>
      </c>
      <c r="K1347" s="34" t="s">
        <v>4170</v>
      </c>
      <c r="L1347" s="34" t="s">
        <v>4881</v>
      </c>
      <c r="M1347" s="34" t="s">
        <v>1041</v>
      </c>
      <c r="N1347" s="34" t="s">
        <v>452</v>
      </c>
      <c r="O1347" s="34" t="s">
        <v>4170</v>
      </c>
      <c r="P1347" s="34" t="s">
        <v>4170</v>
      </c>
      <c r="Q1347" s="34" t="s">
        <v>4170</v>
      </c>
      <c r="R1347" s="34" t="s">
        <v>4170</v>
      </c>
      <c r="S1347" s="34" t="s">
        <v>4170</v>
      </c>
      <c r="T1347" s="34" t="s">
        <v>4170</v>
      </c>
      <c r="U1347" s="34" t="s">
        <v>4170</v>
      </c>
      <c r="V1347" s="34" t="s">
        <v>4170</v>
      </c>
      <c r="W1347" s="34" t="s">
        <v>4170</v>
      </c>
      <c r="X1347" s="34" t="s">
        <v>4170</v>
      </c>
      <c r="Y1347" s="34" t="s">
        <v>4881</v>
      </c>
      <c r="Z1347" s="34" t="s">
        <v>4170</v>
      </c>
      <c r="AA1347" s="34" t="s">
        <v>9044</v>
      </c>
      <c r="AB1347" s="34" t="s">
        <v>3205</v>
      </c>
      <c r="AD1347" s="34" t="s">
        <v>3232</v>
      </c>
      <c r="AE1347" s="34" t="s">
        <v>3277</v>
      </c>
      <c r="AG1347" s="34" t="s">
        <v>3306</v>
      </c>
      <c r="AH1347" s="34" t="s">
        <v>1044</v>
      </c>
      <c r="AI1347" s="34" t="s">
        <v>1044</v>
      </c>
      <c r="AJ1347" s="34" t="s">
        <v>1044</v>
      </c>
      <c r="AK1347" s="34" t="s">
        <v>1044</v>
      </c>
      <c r="AM1347" s="34" t="s">
        <v>1044</v>
      </c>
      <c r="AN1347" s="34" t="s">
        <v>3341</v>
      </c>
      <c r="AP1347" s="34" t="s">
        <v>1044</v>
      </c>
      <c r="AY1347" s="34" t="s">
        <v>3487</v>
      </c>
      <c r="BA1347" s="34" t="s">
        <v>1044</v>
      </c>
      <c r="BB1347" s="34" t="s">
        <v>3557</v>
      </c>
      <c r="BC1347" s="34" t="s">
        <v>4170</v>
      </c>
      <c r="BD1347" s="34" t="s">
        <v>4170</v>
      </c>
      <c r="BE1347" s="34" t="s">
        <v>4170</v>
      </c>
      <c r="BF1347" s="34" t="s">
        <v>4170</v>
      </c>
      <c r="BG1347" s="34" t="s">
        <v>4170</v>
      </c>
      <c r="BH1347" s="34" t="s">
        <v>4170</v>
      </c>
      <c r="BI1347" s="34" t="s">
        <v>4881</v>
      </c>
      <c r="BJ1347" s="34" t="s">
        <v>4170</v>
      </c>
      <c r="BR1347" s="34" t="s">
        <v>1044</v>
      </c>
      <c r="BS1347" s="34" t="s">
        <v>1044</v>
      </c>
      <c r="CR1347" s="34" t="s">
        <v>3663</v>
      </c>
      <c r="CU1347" s="34" t="s">
        <v>9045</v>
      </c>
      <c r="CV1347" s="34" t="s">
        <v>7605</v>
      </c>
      <c r="CW1347" s="34" t="s">
        <v>4226</v>
      </c>
      <c r="CX1347" s="34" t="s">
        <v>4539</v>
      </c>
      <c r="CY1347" s="34" t="s">
        <v>5446</v>
      </c>
      <c r="DA1347" s="34" t="s">
        <v>4560</v>
      </c>
      <c r="DC1347" s="34" t="s">
        <v>5096</v>
      </c>
      <c r="DD1347" s="34" t="s">
        <v>6185</v>
      </c>
      <c r="DF1347" s="34" t="s">
        <v>5992</v>
      </c>
    </row>
    <row r="1348" spans="1:110">
      <c r="A1348" s="34" t="s">
        <v>7606</v>
      </c>
      <c r="B1348" s="34" t="s">
        <v>4881</v>
      </c>
      <c r="C1348" s="34">
        <v>52</v>
      </c>
      <c r="D1348" s="34" t="s">
        <v>442</v>
      </c>
      <c r="E1348" s="34" t="s">
        <v>4170</v>
      </c>
      <c r="F1348" s="34" t="s">
        <v>4881</v>
      </c>
      <c r="G1348" s="34" t="s">
        <v>4170</v>
      </c>
      <c r="H1348" s="34" t="s">
        <v>4881</v>
      </c>
      <c r="I1348" s="34" t="s">
        <v>4170</v>
      </c>
      <c r="J1348" s="34" t="s">
        <v>4170</v>
      </c>
      <c r="K1348" s="34" t="s">
        <v>4170</v>
      </c>
      <c r="L1348" s="34" t="s">
        <v>4170</v>
      </c>
      <c r="M1348" s="34" t="s">
        <v>1041</v>
      </c>
      <c r="N1348" s="34" t="s">
        <v>3155</v>
      </c>
      <c r="O1348" s="34" t="s">
        <v>4881</v>
      </c>
      <c r="P1348" s="34" t="s">
        <v>4170</v>
      </c>
      <c r="Q1348" s="34" t="s">
        <v>4170</v>
      </c>
      <c r="R1348" s="34" t="s">
        <v>4170</v>
      </c>
      <c r="S1348" s="34" t="s">
        <v>4170</v>
      </c>
      <c r="T1348" s="34" t="s">
        <v>4170</v>
      </c>
      <c r="U1348" s="34" t="s">
        <v>4170</v>
      </c>
      <c r="V1348" s="34" t="s">
        <v>4170</v>
      </c>
      <c r="W1348" s="34" t="s">
        <v>4170</v>
      </c>
      <c r="X1348" s="34" t="s">
        <v>4170</v>
      </c>
      <c r="Y1348" s="34" t="s">
        <v>4170</v>
      </c>
      <c r="Z1348" s="34" t="s">
        <v>4170</v>
      </c>
      <c r="AB1348" s="34" t="s">
        <v>3187</v>
      </c>
      <c r="AD1348" s="34" t="s">
        <v>3244</v>
      </c>
      <c r="AG1348" s="34" t="s">
        <v>3297</v>
      </c>
      <c r="AH1348" s="34" t="s">
        <v>1044</v>
      </c>
      <c r="AI1348" s="34" t="s">
        <v>1044</v>
      </c>
      <c r="AJ1348" s="34" t="s">
        <v>1044</v>
      </c>
      <c r="AK1348" s="34" t="s">
        <v>1041</v>
      </c>
      <c r="AL1348" s="34" t="s">
        <v>452</v>
      </c>
      <c r="AQ1348" s="34" t="s">
        <v>3378</v>
      </c>
      <c r="AS1348" s="34" t="s">
        <v>3415</v>
      </c>
      <c r="AU1348" s="34" t="s">
        <v>3432</v>
      </c>
      <c r="AV1348" s="34" t="s">
        <v>154</v>
      </c>
      <c r="AW1348" s="34" t="s">
        <v>3467</v>
      </c>
      <c r="AX1348" s="34" t="s">
        <v>3476</v>
      </c>
      <c r="AY1348" s="34" t="s">
        <v>3487</v>
      </c>
      <c r="BB1348" s="34" t="s">
        <v>3557</v>
      </c>
      <c r="BC1348" s="34" t="s">
        <v>4170</v>
      </c>
      <c r="BD1348" s="34" t="s">
        <v>4170</v>
      </c>
      <c r="BE1348" s="34" t="s">
        <v>4170</v>
      </c>
      <c r="BF1348" s="34" t="s">
        <v>4170</v>
      </c>
      <c r="BG1348" s="34" t="s">
        <v>4170</v>
      </c>
      <c r="BH1348" s="34" t="s">
        <v>4170</v>
      </c>
      <c r="BI1348" s="34" t="s">
        <v>4881</v>
      </c>
      <c r="BJ1348" s="34" t="s">
        <v>4170</v>
      </c>
      <c r="BR1348" s="34" t="s">
        <v>1044</v>
      </c>
      <c r="BS1348" s="34" t="s">
        <v>1044</v>
      </c>
      <c r="CR1348" s="34" t="s">
        <v>3657</v>
      </c>
      <c r="CU1348" s="34" t="s">
        <v>9046</v>
      </c>
      <c r="CV1348" s="34" t="s">
        <v>7607</v>
      </c>
      <c r="CW1348" s="34" t="s">
        <v>4226</v>
      </c>
      <c r="CX1348" s="34" t="s">
        <v>4542</v>
      </c>
      <c r="CY1348" s="34" t="s">
        <v>5453</v>
      </c>
      <c r="CZ1348" s="34" t="s">
        <v>4556</v>
      </c>
      <c r="DA1348" s="34" t="s">
        <v>4556</v>
      </c>
      <c r="DC1348" s="34" t="s">
        <v>5096</v>
      </c>
      <c r="DF1348" s="34" t="s">
        <v>5992</v>
      </c>
    </row>
    <row r="1349" spans="1:110">
      <c r="A1349" s="34" t="s">
        <v>7606</v>
      </c>
      <c r="B1349" s="34" t="s">
        <v>4609</v>
      </c>
      <c r="C1349" s="34">
        <v>51</v>
      </c>
      <c r="D1349" s="34" t="s">
        <v>440</v>
      </c>
      <c r="E1349" s="34" t="s">
        <v>4881</v>
      </c>
      <c r="F1349" s="34" t="s">
        <v>4170</v>
      </c>
      <c r="G1349" s="34" t="s">
        <v>4881</v>
      </c>
      <c r="H1349" s="34" t="s">
        <v>4170</v>
      </c>
      <c r="I1349" s="34" t="s">
        <v>4170</v>
      </c>
      <c r="J1349" s="34" t="s">
        <v>4170</v>
      </c>
      <c r="K1349" s="34" t="s">
        <v>4170</v>
      </c>
      <c r="L1349" s="34" t="s">
        <v>4881</v>
      </c>
      <c r="M1349" s="34" t="s">
        <v>1041</v>
      </c>
      <c r="N1349" s="34" t="s">
        <v>3155</v>
      </c>
      <c r="O1349" s="34" t="s">
        <v>4881</v>
      </c>
      <c r="P1349" s="34" t="s">
        <v>4170</v>
      </c>
      <c r="Q1349" s="34" t="s">
        <v>4170</v>
      </c>
      <c r="R1349" s="34" t="s">
        <v>4170</v>
      </c>
      <c r="S1349" s="34" t="s">
        <v>4170</v>
      </c>
      <c r="T1349" s="34" t="s">
        <v>4170</v>
      </c>
      <c r="U1349" s="34" t="s">
        <v>4170</v>
      </c>
      <c r="V1349" s="34" t="s">
        <v>4170</v>
      </c>
      <c r="W1349" s="34" t="s">
        <v>4170</v>
      </c>
      <c r="X1349" s="34" t="s">
        <v>4170</v>
      </c>
      <c r="Y1349" s="34" t="s">
        <v>4170</v>
      </c>
      <c r="Z1349" s="34" t="s">
        <v>4170</v>
      </c>
      <c r="AB1349" s="34" t="s">
        <v>3220</v>
      </c>
      <c r="AD1349" s="34" t="s">
        <v>3223</v>
      </c>
      <c r="AG1349" s="34" t="s">
        <v>3309</v>
      </c>
      <c r="AH1349" s="34" t="s">
        <v>1044</v>
      </c>
      <c r="AI1349" s="34" t="s">
        <v>1044</v>
      </c>
      <c r="AJ1349" s="34" t="s">
        <v>1044</v>
      </c>
      <c r="AK1349" s="34" t="s">
        <v>1044</v>
      </c>
      <c r="AM1349" s="34" t="s">
        <v>1044</v>
      </c>
      <c r="AN1349" s="34" t="s">
        <v>3353</v>
      </c>
      <c r="AP1349" s="34" t="s">
        <v>1044</v>
      </c>
      <c r="AY1349" s="34" t="s">
        <v>3487</v>
      </c>
      <c r="BA1349" s="34" t="s">
        <v>1044</v>
      </c>
      <c r="BB1349" s="34" t="s">
        <v>3557</v>
      </c>
      <c r="BC1349" s="34" t="s">
        <v>4170</v>
      </c>
      <c r="BD1349" s="34" t="s">
        <v>4170</v>
      </c>
      <c r="BE1349" s="34" t="s">
        <v>4170</v>
      </c>
      <c r="BF1349" s="34" t="s">
        <v>4170</v>
      </c>
      <c r="BG1349" s="34" t="s">
        <v>4170</v>
      </c>
      <c r="BH1349" s="34" t="s">
        <v>4170</v>
      </c>
      <c r="BI1349" s="34" t="s">
        <v>4881</v>
      </c>
      <c r="BJ1349" s="34" t="s">
        <v>4170</v>
      </c>
      <c r="BR1349" s="34" t="s">
        <v>1044</v>
      </c>
      <c r="BS1349" s="34" t="s">
        <v>1044</v>
      </c>
      <c r="CR1349" s="34" t="s">
        <v>1044</v>
      </c>
      <c r="CS1349" s="34" t="s">
        <v>3678</v>
      </c>
      <c r="CU1349" s="34" t="s">
        <v>9047</v>
      </c>
      <c r="CV1349" s="34" t="s">
        <v>7607</v>
      </c>
      <c r="CW1349" s="34" t="s">
        <v>4226</v>
      </c>
      <c r="CX1349" s="34" t="s">
        <v>4542</v>
      </c>
      <c r="CY1349" s="34" t="s">
        <v>5447</v>
      </c>
      <c r="DA1349" s="34" t="s">
        <v>4560</v>
      </c>
      <c r="DC1349" s="34" t="s">
        <v>5096</v>
      </c>
      <c r="DF1349" s="34" t="s">
        <v>5992</v>
      </c>
    </row>
    <row r="1350" spans="1:110">
      <c r="A1350" s="34" t="s">
        <v>7608</v>
      </c>
      <c r="B1350" s="34" t="s">
        <v>4881</v>
      </c>
      <c r="C1350" s="34">
        <v>26</v>
      </c>
      <c r="D1350" s="34" t="s">
        <v>440</v>
      </c>
      <c r="E1350" s="34" t="s">
        <v>4881</v>
      </c>
      <c r="F1350" s="34" t="s">
        <v>4170</v>
      </c>
      <c r="G1350" s="34" t="s">
        <v>4881</v>
      </c>
      <c r="H1350" s="34" t="s">
        <v>4170</v>
      </c>
      <c r="I1350" s="34" t="s">
        <v>4170</v>
      </c>
      <c r="J1350" s="34" t="s">
        <v>4170</v>
      </c>
      <c r="K1350" s="34" t="s">
        <v>4170</v>
      </c>
      <c r="L1350" s="34" t="s">
        <v>4881</v>
      </c>
      <c r="M1350" s="34" t="s">
        <v>1041</v>
      </c>
      <c r="N1350" s="34" t="s">
        <v>3155</v>
      </c>
      <c r="O1350" s="34" t="s">
        <v>4881</v>
      </c>
      <c r="P1350" s="34" t="s">
        <v>4170</v>
      </c>
      <c r="Q1350" s="34" t="s">
        <v>4170</v>
      </c>
      <c r="R1350" s="34" t="s">
        <v>4170</v>
      </c>
      <c r="S1350" s="34" t="s">
        <v>4170</v>
      </c>
      <c r="T1350" s="34" t="s">
        <v>4170</v>
      </c>
      <c r="U1350" s="34" t="s">
        <v>4170</v>
      </c>
      <c r="V1350" s="34" t="s">
        <v>4170</v>
      </c>
      <c r="W1350" s="34" t="s">
        <v>4170</v>
      </c>
      <c r="X1350" s="34" t="s">
        <v>4170</v>
      </c>
      <c r="Y1350" s="34" t="s">
        <v>4170</v>
      </c>
      <c r="Z1350" s="34" t="s">
        <v>4170</v>
      </c>
      <c r="AB1350" s="34" t="s">
        <v>3187</v>
      </c>
      <c r="AD1350" s="34" t="s">
        <v>3247</v>
      </c>
      <c r="AE1350" s="34" t="s">
        <v>3253</v>
      </c>
      <c r="AG1350" s="34" t="s">
        <v>3288</v>
      </c>
      <c r="AH1350" s="34" t="s">
        <v>1044</v>
      </c>
      <c r="AI1350" s="34" t="s">
        <v>1041</v>
      </c>
      <c r="AJ1350" s="34" t="s">
        <v>1044</v>
      </c>
      <c r="AQ1350" s="34" t="s">
        <v>3384</v>
      </c>
      <c r="AS1350" s="34" t="s">
        <v>3409</v>
      </c>
      <c r="AU1350" s="34" t="s">
        <v>3432</v>
      </c>
      <c r="AV1350" s="34" t="s">
        <v>3449</v>
      </c>
      <c r="AW1350" s="34" t="s">
        <v>3461</v>
      </c>
      <c r="AX1350" s="34" t="s">
        <v>3476</v>
      </c>
      <c r="AY1350" s="34" t="s">
        <v>3487</v>
      </c>
      <c r="BB1350" s="34" t="s">
        <v>3557</v>
      </c>
      <c r="BC1350" s="34" t="s">
        <v>4170</v>
      </c>
      <c r="BD1350" s="34" t="s">
        <v>4170</v>
      </c>
      <c r="BE1350" s="34" t="s">
        <v>4170</v>
      </c>
      <c r="BF1350" s="34" t="s">
        <v>4170</v>
      </c>
      <c r="BG1350" s="34" t="s">
        <v>4170</v>
      </c>
      <c r="BH1350" s="34" t="s">
        <v>4170</v>
      </c>
      <c r="BI1350" s="34" t="s">
        <v>4881</v>
      </c>
      <c r="BJ1350" s="34" t="s">
        <v>4170</v>
      </c>
      <c r="BR1350" s="34" t="s">
        <v>1044</v>
      </c>
      <c r="BS1350" s="34" t="s">
        <v>1044</v>
      </c>
      <c r="CR1350" s="34" t="s">
        <v>3657</v>
      </c>
      <c r="CU1350" s="34" t="s">
        <v>9048</v>
      </c>
      <c r="CV1350" s="34" t="s">
        <v>7609</v>
      </c>
      <c r="CW1350" s="34" t="s">
        <v>4226</v>
      </c>
      <c r="CX1350" s="34" t="s">
        <v>4539</v>
      </c>
      <c r="CY1350" s="34" t="s">
        <v>5446</v>
      </c>
      <c r="CZ1350" s="34" t="s">
        <v>4556</v>
      </c>
      <c r="DA1350" s="34" t="s">
        <v>4556</v>
      </c>
      <c r="DC1350" s="34" t="s">
        <v>5096</v>
      </c>
      <c r="DD1350" s="34" t="s">
        <v>6185</v>
      </c>
    </row>
    <row r="1351" spans="1:110">
      <c r="A1351" s="34" t="s">
        <v>7610</v>
      </c>
      <c r="B1351" s="34" t="s">
        <v>4881</v>
      </c>
      <c r="C1351" s="34">
        <v>54</v>
      </c>
      <c r="D1351" s="34" t="s">
        <v>442</v>
      </c>
      <c r="E1351" s="34" t="s">
        <v>4170</v>
      </c>
      <c r="F1351" s="34" t="s">
        <v>4881</v>
      </c>
      <c r="G1351" s="34" t="s">
        <v>4170</v>
      </c>
      <c r="H1351" s="34" t="s">
        <v>4881</v>
      </c>
      <c r="I1351" s="34" t="s">
        <v>4170</v>
      </c>
      <c r="J1351" s="34" t="s">
        <v>4170</v>
      </c>
      <c r="K1351" s="34" t="s">
        <v>4170</v>
      </c>
      <c r="L1351" s="34" t="s">
        <v>4170</v>
      </c>
      <c r="M1351" s="34" t="s">
        <v>1041</v>
      </c>
      <c r="N1351" s="34" t="s">
        <v>3155</v>
      </c>
      <c r="O1351" s="34" t="s">
        <v>4881</v>
      </c>
      <c r="P1351" s="34" t="s">
        <v>4170</v>
      </c>
      <c r="Q1351" s="34" t="s">
        <v>4170</v>
      </c>
      <c r="R1351" s="34" t="s">
        <v>4170</v>
      </c>
      <c r="S1351" s="34" t="s">
        <v>4170</v>
      </c>
      <c r="T1351" s="34" t="s">
        <v>4170</v>
      </c>
      <c r="U1351" s="34" t="s">
        <v>4170</v>
      </c>
      <c r="V1351" s="34" t="s">
        <v>4170</v>
      </c>
      <c r="W1351" s="34" t="s">
        <v>4170</v>
      </c>
      <c r="X1351" s="34" t="s">
        <v>4170</v>
      </c>
      <c r="Y1351" s="34" t="s">
        <v>4170</v>
      </c>
      <c r="Z1351" s="34" t="s">
        <v>4170</v>
      </c>
      <c r="AB1351" s="34" t="s">
        <v>3187</v>
      </c>
      <c r="AD1351" s="34" t="s">
        <v>3241</v>
      </c>
      <c r="AG1351" s="34" t="s">
        <v>3291</v>
      </c>
      <c r="AH1351" s="34" t="s">
        <v>1041</v>
      </c>
      <c r="AI1351" s="34" t="s">
        <v>1044</v>
      </c>
      <c r="AJ1351" s="34" t="s">
        <v>1044</v>
      </c>
      <c r="AQ1351" s="34" t="s">
        <v>3375</v>
      </c>
      <c r="AS1351" s="34" t="s">
        <v>3420</v>
      </c>
      <c r="AU1351" s="34" t="s">
        <v>3435</v>
      </c>
      <c r="AV1351" s="34" t="s">
        <v>154</v>
      </c>
      <c r="AW1351" s="34" t="s">
        <v>3452</v>
      </c>
      <c r="AX1351" s="34" t="s">
        <v>3476</v>
      </c>
      <c r="AY1351" s="34" t="s">
        <v>3493</v>
      </c>
      <c r="BB1351" s="34" t="s">
        <v>3545</v>
      </c>
      <c r="BC1351" s="34" t="s">
        <v>4170</v>
      </c>
      <c r="BD1351" s="34" t="s">
        <v>4170</v>
      </c>
      <c r="BE1351" s="34" t="s">
        <v>4881</v>
      </c>
      <c r="BF1351" s="34" t="s">
        <v>4170</v>
      </c>
      <c r="BG1351" s="34" t="s">
        <v>4170</v>
      </c>
      <c r="BH1351" s="34" t="s">
        <v>4170</v>
      </c>
      <c r="BI1351" s="34" t="s">
        <v>4170</v>
      </c>
      <c r="BJ1351" s="34" t="s">
        <v>4170</v>
      </c>
      <c r="BM1351" s="34" t="s">
        <v>3561</v>
      </c>
      <c r="BQ1351" s="34" t="s">
        <v>3574</v>
      </c>
      <c r="BR1351" s="34" t="s">
        <v>1044</v>
      </c>
      <c r="BS1351" s="34" t="s">
        <v>1044</v>
      </c>
      <c r="CR1351" s="34" t="s">
        <v>3654</v>
      </c>
      <c r="CU1351" s="34" t="s">
        <v>9049</v>
      </c>
      <c r="CV1351" s="34" t="s">
        <v>7611</v>
      </c>
      <c r="CW1351" s="34" t="s">
        <v>4226</v>
      </c>
      <c r="CX1351" s="34" t="s">
        <v>4542</v>
      </c>
      <c r="CY1351" s="34" t="s">
        <v>5453</v>
      </c>
      <c r="CZ1351" s="34" t="s">
        <v>4556</v>
      </c>
      <c r="DA1351" s="34" t="s">
        <v>4556</v>
      </c>
      <c r="DB1351" s="34" t="s">
        <v>1043</v>
      </c>
      <c r="DC1351" s="34" t="s">
        <v>5096</v>
      </c>
      <c r="DF1351" s="34" t="s">
        <v>5992</v>
      </c>
    </row>
    <row r="1352" spans="1:110">
      <c r="A1352" s="34" t="s">
        <v>7612</v>
      </c>
      <c r="B1352" s="34" t="s">
        <v>4881</v>
      </c>
      <c r="C1352" s="34">
        <v>37</v>
      </c>
      <c r="D1352" s="34" t="s">
        <v>442</v>
      </c>
      <c r="E1352" s="34" t="s">
        <v>4170</v>
      </c>
      <c r="F1352" s="34" t="s">
        <v>4881</v>
      </c>
      <c r="G1352" s="34" t="s">
        <v>4170</v>
      </c>
      <c r="H1352" s="34" t="s">
        <v>4881</v>
      </c>
      <c r="I1352" s="34" t="s">
        <v>4170</v>
      </c>
      <c r="J1352" s="34" t="s">
        <v>4170</v>
      </c>
      <c r="K1352" s="34" t="s">
        <v>4170</v>
      </c>
      <c r="L1352" s="34" t="s">
        <v>4170</v>
      </c>
      <c r="M1352" s="34" t="s">
        <v>1041</v>
      </c>
      <c r="N1352" s="34" t="s">
        <v>3155</v>
      </c>
      <c r="O1352" s="34" t="s">
        <v>4881</v>
      </c>
      <c r="P1352" s="34" t="s">
        <v>4170</v>
      </c>
      <c r="Q1352" s="34" t="s">
        <v>4170</v>
      </c>
      <c r="R1352" s="34" t="s">
        <v>4170</v>
      </c>
      <c r="S1352" s="34" t="s">
        <v>4170</v>
      </c>
      <c r="T1352" s="34" t="s">
        <v>4170</v>
      </c>
      <c r="U1352" s="34" t="s">
        <v>4170</v>
      </c>
      <c r="V1352" s="34" t="s">
        <v>4170</v>
      </c>
      <c r="W1352" s="34" t="s">
        <v>4170</v>
      </c>
      <c r="X1352" s="34" t="s">
        <v>4170</v>
      </c>
      <c r="Y1352" s="34" t="s">
        <v>4170</v>
      </c>
      <c r="Z1352" s="34" t="s">
        <v>4170</v>
      </c>
      <c r="AB1352" s="34" t="s">
        <v>3187</v>
      </c>
      <c r="AD1352" s="34" t="s">
        <v>3247</v>
      </c>
      <c r="AG1352" s="34" t="s">
        <v>3297</v>
      </c>
      <c r="AH1352" s="34" t="s">
        <v>1044</v>
      </c>
      <c r="AI1352" s="34" t="s">
        <v>1044</v>
      </c>
      <c r="AJ1352" s="34" t="s">
        <v>1044</v>
      </c>
      <c r="AK1352" s="34" t="s">
        <v>1041</v>
      </c>
      <c r="AL1352" s="34" t="s">
        <v>452</v>
      </c>
      <c r="AQ1352" s="34" t="s">
        <v>3375</v>
      </c>
      <c r="AS1352" s="34" t="s">
        <v>3423</v>
      </c>
      <c r="AU1352" s="34" t="s">
        <v>3432</v>
      </c>
      <c r="AV1352" s="34" t="s">
        <v>154</v>
      </c>
      <c r="AW1352" s="34" t="s">
        <v>3467</v>
      </c>
      <c r="AX1352" s="34" t="s">
        <v>3476</v>
      </c>
      <c r="AY1352" s="34" t="s">
        <v>3253</v>
      </c>
      <c r="BB1352" s="34" t="s">
        <v>3557</v>
      </c>
      <c r="BC1352" s="34" t="s">
        <v>4170</v>
      </c>
      <c r="BD1352" s="34" t="s">
        <v>4170</v>
      </c>
      <c r="BE1352" s="34" t="s">
        <v>4170</v>
      </c>
      <c r="BF1352" s="34" t="s">
        <v>4170</v>
      </c>
      <c r="BG1352" s="34" t="s">
        <v>4170</v>
      </c>
      <c r="BH1352" s="34" t="s">
        <v>4170</v>
      </c>
      <c r="BI1352" s="34" t="s">
        <v>4881</v>
      </c>
      <c r="BJ1352" s="34" t="s">
        <v>4170</v>
      </c>
      <c r="BR1352" s="34" t="s">
        <v>1044</v>
      </c>
      <c r="BS1352" s="34" t="s">
        <v>1044</v>
      </c>
      <c r="CR1352" s="34" t="s">
        <v>3657</v>
      </c>
      <c r="CU1352" s="34" t="s">
        <v>9050</v>
      </c>
      <c r="CV1352" s="34" t="s">
        <v>7613</v>
      </c>
      <c r="CW1352" s="34" t="s">
        <v>4226</v>
      </c>
      <c r="CX1352" s="34" t="s">
        <v>4542</v>
      </c>
      <c r="CY1352" s="34" t="s">
        <v>5453</v>
      </c>
      <c r="CZ1352" s="34" t="s">
        <v>4556</v>
      </c>
      <c r="DA1352" s="34" t="s">
        <v>4556</v>
      </c>
      <c r="DC1352" s="34" t="s">
        <v>5096</v>
      </c>
      <c r="DF1352" s="34" t="s">
        <v>5993</v>
      </c>
    </row>
    <row r="1353" spans="1:110">
      <c r="A1353" s="34" t="s">
        <v>7612</v>
      </c>
      <c r="B1353" s="34" t="s">
        <v>4609</v>
      </c>
      <c r="C1353" s="34">
        <v>36</v>
      </c>
      <c r="D1353" s="34" t="s">
        <v>440</v>
      </c>
      <c r="E1353" s="34" t="s">
        <v>4881</v>
      </c>
      <c r="F1353" s="34" t="s">
        <v>4170</v>
      </c>
      <c r="G1353" s="34" t="s">
        <v>4881</v>
      </c>
      <c r="H1353" s="34" t="s">
        <v>4170</v>
      </c>
      <c r="I1353" s="34" t="s">
        <v>4170</v>
      </c>
      <c r="J1353" s="34" t="s">
        <v>4170</v>
      </c>
      <c r="K1353" s="34" t="s">
        <v>4170</v>
      </c>
      <c r="L1353" s="34" t="s">
        <v>4881</v>
      </c>
      <c r="M1353" s="34" t="s">
        <v>1041</v>
      </c>
      <c r="N1353" s="34" t="s">
        <v>3155</v>
      </c>
      <c r="O1353" s="34" t="s">
        <v>4881</v>
      </c>
      <c r="P1353" s="34" t="s">
        <v>4170</v>
      </c>
      <c r="Q1353" s="34" t="s">
        <v>4170</v>
      </c>
      <c r="R1353" s="34" t="s">
        <v>4170</v>
      </c>
      <c r="S1353" s="34" t="s">
        <v>4170</v>
      </c>
      <c r="T1353" s="34" t="s">
        <v>4170</v>
      </c>
      <c r="U1353" s="34" t="s">
        <v>4170</v>
      </c>
      <c r="V1353" s="34" t="s">
        <v>4170</v>
      </c>
      <c r="W1353" s="34" t="s">
        <v>4170</v>
      </c>
      <c r="X1353" s="34" t="s">
        <v>4170</v>
      </c>
      <c r="Y1353" s="34" t="s">
        <v>4170</v>
      </c>
      <c r="Z1353" s="34" t="s">
        <v>4170</v>
      </c>
      <c r="AB1353" s="34" t="s">
        <v>3187</v>
      </c>
      <c r="AD1353" s="34" t="s">
        <v>3247</v>
      </c>
      <c r="AG1353" s="34" t="s">
        <v>3309</v>
      </c>
      <c r="AH1353" s="34" t="s">
        <v>1044</v>
      </c>
      <c r="AI1353" s="34" t="s">
        <v>1044</v>
      </c>
      <c r="AJ1353" s="34" t="s">
        <v>1044</v>
      </c>
      <c r="AK1353" s="34" t="s">
        <v>1044</v>
      </c>
      <c r="AM1353" s="34" t="s">
        <v>1044</v>
      </c>
      <c r="AN1353" s="34" t="s">
        <v>3350</v>
      </c>
      <c r="AP1353" s="34" t="s">
        <v>1044</v>
      </c>
      <c r="AY1353" s="34" t="s">
        <v>3487</v>
      </c>
      <c r="BA1353" s="34" t="s">
        <v>1044</v>
      </c>
      <c r="BB1353" s="34" t="s">
        <v>3557</v>
      </c>
      <c r="BC1353" s="34" t="s">
        <v>4170</v>
      </c>
      <c r="BD1353" s="34" t="s">
        <v>4170</v>
      </c>
      <c r="BE1353" s="34" t="s">
        <v>4170</v>
      </c>
      <c r="BF1353" s="34" t="s">
        <v>4170</v>
      </c>
      <c r="BG1353" s="34" t="s">
        <v>4170</v>
      </c>
      <c r="BH1353" s="34" t="s">
        <v>4170</v>
      </c>
      <c r="BI1353" s="34" t="s">
        <v>4881</v>
      </c>
      <c r="BJ1353" s="34" t="s">
        <v>4170</v>
      </c>
      <c r="BR1353" s="34" t="s">
        <v>1041</v>
      </c>
      <c r="BS1353" s="34" t="s">
        <v>1044</v>
      </c>
      <c r="CR1353" s="34" t="s">
        <v>3657</v>
      </c>
      <c r="CU1353" s="34" t="s">
        <v>9051</v>
      </c>
      <c r="CV1353" s="34" t="s">
        <v>7613</v>
      </c>
      <c r="CW1353" s="34" t="s">
        <v>4226</v>
      </c>
      <c r="CX1353" s="34" t="s">
        <v>4542</v>
      </c>
      <c r="CY1353" s="34" t="s">
        <v>5447</v>
      </c>
      <c r="DA1353" s="34" t="s">
        <v>4560</v>
      </c>
      <c r="DC1353" s="34" t="s">
        <v>5096</v>
      </c>
      <c r="DF1353" s="34" t="s">
        <v>5993</v>
      </c>
    </row>
    <row r="1354" spans="1:110">
      <c r="A1354" s="34" t="s">
        <v>7614</v>
      </c>
      <c r="B1354" s="34" t="s">
        <v>4881</v>
      </c>
      <c r="C1354" s="34">
        <v>19</v>
      </c>
      <c r="D1354" s="34" t="s">
        <v>440</v>
      </c>
      <c r="E1354" s="34" t="s">
        <v>4881</v>
      </c>
      <c r="F1354" s="34" t="s">
        <v>4170</v>
      </c>
      <c r="G1354" s="34" t="s">
        <v>4881</v>
      </c>
      <c r="H1354" s="34" t="s">
        <v>4170</v>
      </c>
      <c r="I1354" s="34" t="s">
        <v>4170</v>
      </c>
      <c r="J1354" s="34" t="s">
        <v>4170</v>
      </c>
      <c r="K1354" s="34" t="s">
        <v>4170</v>
      </c>
      <c r="L1354" s="34" t="s">
        <v>4881</v>
      </c>
      <c r="M1354" s="34" t="s">
        <v>1041</v>
      </c>
      <c r="N1354" s="34" t="s">
        <v>3155</v>
      </c>
      <c r="O1354" s="34" t="s">
        <v>4881</v>
      </c>
      <c r="P1354" s="34" t="s">
        <v>4170</v>
      </c>
      <c r="Q1354" s="34" t="s">
        <v>4170</v>
      </c>
      <c r="R1354" s="34" t="s">
        <v>4170</v>
      </c>
      <c r="S1354" s="34" t="s">
        <v>4170</v>
      </c>
      <c r="T1354" s="34" t="s">
        <v>4170</v>
      </c>
      <c r="U1354" s="34" t="s">
        <v>4170</v>
      </c>
      <c r="V1354" s="34" t="s">
        <v>4170</v>
      </c>
      <c r="W1354" s="34" t="s">
        <v>4170</v>
      </c>
      <c r="X1354" s="34" t="s">
        <v>4170</v>
      </c>
      <c r="Y1354" s="34" t="s">
        <v>4170</v>
      </c>
      <c r="Z1354" s="34" t="s">
        <v>4170</v>
      </c>
      <c r="AB1354" s="34" t="s">
        <v>3187</v>
      </c>
      <c r="AD1354" s="34" t="s">
        <v>3238</v>
      </c>
      <c r="AE1354" s="34" t="s">
        <v>3277</v>
      </c>
      <c r="AG1354" s="34" t="s">
        <v>3291</v>
      </c>
      <c r="AH1354" s="34" t="s">
        <v>1041</v>
      </c>
      <c r="AI1354" s="34" t="s">
        <v>1044</v>
      </c>
      <c r="AJ1354" s="34" t="s">
        <v>1044</v>
      </c>
      <c r="AQ1354" s="34" t="s">
        <v>3364</v>
      </c>
      <c r="AS1354" s="34" t="s">
        <v>3409</v>
      </c>
      <c r="AU1354" s="34" t="s">
        <v>3435</v>
      </c>
      <c r="AV1354" s="34" t="s">
        <v>154</v>
      </c>
      <c r="AW1354" s="34" t="s">
        <v>3452</v>
      </c>
      <c r="AX1354" s="34" t="s">
        <v>3476</v>
      </c>
      <c r="AY1354" s="34" t="s">
        <v>3253</v>
      </c>
      <c r="BB1354" s="34" t="s">
        <v>3557</v>
      </c>
      <c r="BC1354" s="34" t="s">
        <v>4170</v>
      </c>
      <c r="BD1354" s="34" t="s">
        <v>4170</v>
      </c>
      <c r="BE1354" s="34" t="s">
        <v>4170</v>
      </c>
      <c r="BF1354" s="34" t="s">
        <v>4170</v>
      </c>
      <c r="BG1354" s="34" t="s">
        <v>4170</v>
      </c>
      <c r="BH1354" s="34" t="s">
        <v>4170</v>
      </c>
      <c r="BI1354" s="34" t="s">
        <v>4881</v>
      </c>
      <c r="BJ1354" s="34" t="s">
        <v>4170</v>
      </c>
      <c r="BR1354" s="34" t="s">
        <v>1044</v>
      </c>
      <c r="BS1354" s="34" t="s">
        <v>1044</v>
      </c>
      <c r="CR1354" s="34" t="s">
        <v>3654</v>
      </c>
      <c r="CU1354" s="34" t="s">
        <v>9052</v>
      </c>
      <c r="CV1354" s="34" t="s">
        <v>7615</v>
      </c>
      <c r="CW1354" s="34" t="s">
        <v>4226</v>
      </c>
      <c r="CX1354" s="34" t="s">
        <v>4539</v>
      </c>
      <c r="CY1354" s="34" t="s">
        <v>5446</v>
      </c>
      <c r="CZ1354" s="34" t="s">
        <v>4556</v>
      </c>
      <c r="DA1354" s="34" t="s">
        <v>4556</v>
      </c>
      <c r="DC1354" s="34" t="s">
        <v>5096</v>
      </c>
      <c r="DD1354" s="34" t="s">
        <v>6185</v>
      </c>
    </row>
    <row r="1355" spans="1:110">
      <c r="A1355" s="34" t="s">
        <v>7614</v>
      </c>
      <c r="B1355" s="34" t="s">
        <v>4609</v>
      </c>
      <c r="C1355" s="34">
        <v>39</v>
      </c>
      <c r="D1355" s="34" t="s">
        <v>440</v>
      </c>
      <c r="E1355" s="34" t="s">
        <v>4881</v>
      </c>
      <c r="F1355" s="34" t="s">
        <v>4170</v>
      </c>
      <c r="G1355" s="34" t="s">
        <v>4881</v>
      </c>
      <c r="H1355" s="34" t="s">
        <v>4170</v>
      </c>
      <c r="I1355" s="34" t="s">
        <v>4170</v>
      </c>
      <c r="J1355" s="34" t="s">
        <v>4170</v>
      </c>
      <c r="K1355" s="34" t="s">
        <v>4170</v>
      </c>
      <c r="L1355" s="34" t="s">
        <v>4881</v>
      </c>
      <c r="M1355" s="34" t="s">
        <v>1041</v>
      </c>
      <c r="N1355" s="34" t="s">
        <v>3155</v>
      </c>
      <c r="O1355" s="34" t="s">
        <v>4881</v>
      </c>
      <c r="P1355" s="34" t="s">
        <v>4170</v>
      </c>
      <c r="Q1355" s="34" t="s">
        <v>4170</v>
      </c>
      <c r="R1355" s="34" t="s">
        <v>4170</v>
      </c>
      <c r="S1355" s="34" t="s">
        <v>4170</v>
      </c>
      <c r="T1355" s="34" t="s">
        <v>4170</v>
      </c>
      <c r="U1355" s="34" t="s">
        <v>4170</v>
      </c>
      <c r="V1355" s="34" t="s">
        <v>4170</v>
      </c>
      <c r="W1355" s="34" t="s">
        <v>4170</v>
      </c>
      <c r="X1355" s="34" t="s">
        <v>4170</v>
      </c>
      <c r="Y1355" s="34" t="s">
        <v>4170</v>
      </c>
      <c r="Z1355" s="34" t="s">
        <v>4170</v>
      </c>
      <c r="AB1355" s="34" t="s">
        <v>3202</v>
      </c>
      <c r="AD1355" s="34" t="s">
        <v>3244</v>
      </c>
      <c r="AG1355" s="34" t="s">
        <v>3291</v>
      </c>
      <c r="AH1355" s="34" t="s">
        <v>1041</v>
      </c>
      <c r="AI1355" s="34" t="s">
        <v>1044</v>
      </c>
      <c r="AJ1355" s="34" t="s">
        <v>1044</v>
      </c>
      <c r="AQ1355" s="34" t="s">
        <v>3364</v>
      </c>
      <c r="AS1355" s="34" t="s">
        <v>3409</v>
      </c>
      <c r="AU1355" s="34" t="s">
        <v>3435</v>
      </c>
      <c r="AV1355" s="34" t="s">
        <v>154</v>
      </c>
      <c r="AW1355" s="34" t="s">
        <v>3452</v>
      </c>
      <c r="AX1355" s="34" t="s">
        <v>3473</v>
      </c>
      <c r="AY1355" s="34" t="s">
        <v>3253</v>
      </c>
      <c r="BB1355" s="34" t="s">
        <v>3557</v>
      </c>
      <c r="BC1355" s="34" t="s">
        <v>4170</v>
      </c>
      <c r="BD1355" s="34" t="s">
        <v>4170</v>
      </c>
      <c r="BE1355" s="34" t="s">
        <v>4170</v>
      </c>
      <c r="BF1355" s="34" t="s">
        <v>4170</v>
      </c>
      <c r="BG1355" s="34" t="s">
        <v>4170</v>
      </c>
      <c r="BH1355" s="34" t="s">
        <v>4170</v>
      </c>
      <c r="BI1355" s="34" t="s">
        <v>4881</v>
      </c>
      <c r="BJ1355" s="34" t="s">
        <v>4170</v>
      </c>
      <c r="BR1355" s="34" t="s">
        <v>1044</v>
      </c>
      <c r="BS1355" s="34" t="s">
        <v>1044</v>
      </c>
      <c r="CR1355" s="34" t="s">
        <v>3654</v>
      </c>
      <c r="CU1355" s="34" t="s">
        <v>9053</v>
      </c>
      <c r="CV1355" s="34" t="s">
        <v>7615</v>
      </c>
      <c r="CW1355" s="34" t="s">
        <v>4226</v>
      </c>
      <c r="CX1355" s="34" t="s">
        <v>4542</v>
      </c>
      <c r="CY1355" s="34" t="s">
        <v>5447</v>
      </c>
      <c r="DA1355" s="34" t="s">
        <v>4556</v>
      </c>
      <c r="DC1355" s="34" t="s">
        <v>5096</v>
      </c>
    </row>
    <row r="1356" spans="1:110">
      <c r="A1356" s="34" t="s">
        <v>7614</v>
      </c>
      <c r="B1356" s="34" t="s">
        <v>4848</v>
      </c>
      <c r="C1356" s="34">
        <v>18</v>
      </c>
      <c r="D1356" s="34" t="s">
        <v>442</v>
      </c>
      <c r="E1356" s="34" t="s">
        <v>4170</v>
      </c>
      <c r="F1356" s="34" t="s">
        <v>4881</v>
      </c>
      <c r="G1356" s="34" t="s">
        <v>4170</v>
      </c>
      <c r="H1356" s="34" t="s">
        <v>4881</v>
      </c>
      <c r="I1356" s="34" t="s">
        <v>4170</v>
      </c>
      <c r="J1356" s="34" t="s">
        <v>4170</v>
      </c>
      <c r="K1356" s="34" t="s">
        <v>4170</v>
      </c>
      <c r="L1356" s="34" t="s">
        <v>4170</v>
      </c>
      <c r="M1356" s="34" t="s">
        <v>1041</v>
      </c>
      <c r="N1356" s="34" t="s">
        <v>3155</v>
      </c>
      <c r="O1356" s="34" t="s">
        <v>4881</v>
      </c>
      <c r="P1356" s="34" t="s">
        <v>4170</v>
      </c>
      <c r="Q1356" s="34" t="s">
        <v>4170</v>
      </c>
      <c r="R1356" s="34" t="s">
        <v>4170</v>
      </c>
      <c r="S1356" s="34" t="s">
        <v>4170</v>
      </c>
      <c r="T1356" s="34" t="s">
        <v>4170</v>
      </c>
      <c r="U1356" s="34" t="s">
        <v>4170</v>
      </c>
      <c r="V1356" s="34" t="s">
        <v>4170</v>
      </c>
      <c r="W1356" s="34" t="s">
        <v>4170</v>
      </c>
      <c r="X1356" s="34" t="s">
        <v>4170</v>
      </c>
      <c r="Y1356" s="34" t="s">
        <v>4170</v>
      </c>
      <c r="Z1356" s="34" t="s">
        <v>4170</v>
      </c>
      <c r="AB1356" s="34" t="s">
        <v>3202</v>
      </c>
      <c r="AD1356" s="34" t="s">
        <v>3229</v>
      </c>
      <c r="AE1356" s="34" t="s">
        <v>3265</v>
      </c>
      <c r="AG1356" s="34" t="s">
        <v>3306</v>
      </c>
      <c r="AH1356" s="34" t="s">
        <v>1044</v>
      </c>
      <c r="AI1356" s="34" t="s">
        <v>1044</v>
      </c>
      <c r="AJ1356" s="34" t="s">
        <v>1044</v>
      </c>
      <c r="AK1356" s="34" t="s">
        <v>1044</v>
      </c>
      <c r="AM1356" s="34" t="s">
        <v>1044</v>
      </c>
      <c r="AN1356" s="34" t="s">
        <v>3341</v>
      </c>
      <c r="AP1356" s="34" t="s">
        <v>1044</v>
      </c>
      <c r="AY1356" s="34" t="s">
        <v>3487</v>
      </c>
      <c r="BA1356" s="34" t="s">
        <v>1044</v>
      </c>
      <c r="BB1356" s="34" t="s">
        <v>3557</v>
      </c>
      <c r="BC1356" s="34" t="s">
        <v>4170</v>
      </c>
      <c r="BD1356" s="34" t="s">
        <v>4170</v>
      </c>
      <c r="BE1356" s="34" t="s">
        <v>4170</v>
      </c>
      <c r="BF1356" s="34" t="s">
        <v>4170</v>
      </c>
      <c r="BG1356" s="34" t="s">
        <v>4170</v>
      </c>
      <c r="BH1356" s="34" t="s">
        <v>4170</v>
      </c>
      <c r="BI1356" s="34" t="s">
        <v>4881</v>
      </c>
      <c r="BJ1356" s="34" t="s">
        <v>4170</v>
      </c>
      <c r="BR1356" s="34" t="s">
        <v>1044</v>
      </c>
      <c r="BS1356" s="34" t="s">
        <v>1044</v>
      </c>
      <c r="CR1356" s="34" t="s">
        <v>3660</v>
      </c>
      <c r="CU1356" s="34" t="s">
        <v>9054</v>
      </c>
      <c r="CV1356" s="34" t="s">
        <v>7615</v>
      </c>
      <c r="CW1356" s="34" t="s">
        <v>4226</v>
      </c>
      <c r="CX1356" s="34" t="s">
        <v>4539</v>
      </c>
      <c r="CY1356" s="34" t="s">
        <v>5452</v>
      </c>
      <c r="DA1356" s="34" t="s">
        <v>4560</v>
      </c>
      <c r="DC1356" s="34" t="s">
        <v>5096</v>
      </c>
      <c r="DD1356" s="34" t="s">
        <v>6185</v>
      </c>
    </row>
    <row r="1357" spans="1:110">
      <c r="A1357" s="34" t="s">
        <v>7616</v>
      </c>
      <c r="B1357" s="34" t="s">
        <v>4881</v>
      </c>
      <c r="C1357" s="34">
        <v>44</v>
      </c>
      <c r="D1357" s="34" t="s">
        <v>440</v>
      </c>
      <c r="E1357" s="34" t="s">
        <v>4881</v>
      </c>
      <c r="F1357" s="34" t="s">
        <v>4170</v>
      </c>
      <c r="G1357" s="34" t="s">
        <v>4881</v>
      </c>
      <c r="H1357" s="34" t="s">
        <v>4170</v>
      </c>
      <c r="I1357" s="34" t="s">
        <v>4170</v>
      </c>
      <c r="J1357" s="34" t="s">
        <v>4170</v>
      </c>
      <c r="K1357" s="34" t="s">
        <v>4170</v>
      </c>
      <c r="L1357" s="34" t="s">
        <v>4881</v>
      </c>
      <c r="M1357" s="34" t="s">
        <v>1041</v>
      </c>
      <c r="N1357" s="34" t="s">
        <v>3155</v>
      </c>
      <c r="O1357" s="34" t="s">
        <v>4881</v>
      </c>
      <c r="P1357" s="34" t="s">
        <v>4170</v>
      </c>
      <c r="Q1357" s="34" t="s">
        <v>4170</v>
      </c>
      <c r="R1357" s="34" t="s">
        <v>4170</v>
      </c>
      <c r="S1357" s="34" t="s">
        <v>4170</v>
      </c>
      <c r="T1357" s="34" t="s">
        <v>4170</v>
      </c>
      <c r="U1357" s="34" t="s">
        <v>4170</v>
      </c>
      <c r="V1357" s="34" t="s">
        <v>4170</v>
      </c>
      <c r="W1357" s="34" t="s">
        <v>4170</v>
      </c>
      <c r="X1357" s="34" t="s">
        <v>4170</v>
      </c>
      <c r="Y1357" s="34" t="s">
        <v>4170</v>
      </c>
      <c r="Z1357" s="34" t="s">
        <v>4170</v>
      </c>
      <c r="AB1357" s="34" t="s">
        <v>3187</v>
      </c>
      <c r="AD1357" s="34" t="s">
        <v>3244</v>
      </c>
      <c r="AG1357" s="34" t="s">
        <v>3309</v>
      </c>
      <c r="AH1357" s="34" t="s">
        <v>1044</v>
      </c>
      <c r="AI1357" s="34" t="s">
        <v>1044</v>
      </c>
      <c r="AJ1357" s="34" t="s">
        <v>1044</v>
      </c>
      <c r="AK1357" s="34" t="s">
        <v>1044</v>
      </c>
      <c r="AM1357" s="34" t="s">
        <v>1044</v>
      </c>
      <c r="AN1357" s="34" t="s">
        <v>3350</v>
      </c>
      <c r="AP1357" s="34" t="s">
        <v>1044</v>
      </c>
      <c r="AY1357" s="34" t="s">
        <v>3487</v>
      </c>
      <c r="BA1357" s="34" t="s">
        <v>1044</v>
      </c>
      <c r="BB1357" s="34" t="s">
        <v>3557</v>
      </c>
      <c r="BC1357" s="34" t="s">
        <v>4170</v>
      </c>
      <c r="BD1357" s="34" t="s">
        <v>4170</v>
      </c>
      <c r="BE1357" s="34" t="s">
        <v>4170</v>
      </c>
      <c r="BF1357" s="34" t="s">
        <v>4170</v>
      </c>
      <c r="BG1357" s="34" t="s">
        <v>4170</v>
      </c>
      <c r="BH1357" s="34" t="s">
        <v>4170</v>
      </c>
      <c r="BI1357" s="34" t="s">
        <v>4881</v>
      </c>
      <c r="BJ1357" s="34" t="s">
        <v>4170</v>
      </c>
      <c r="BR1357" s="34" t="s">
        <v>1041</v>
      </c>
      <c r="BS1357" s="34" t="s">
        <v>1041</v>
      </c>
      <c r="BT1357" s="34" t="s">
        <v>1041</v>
      </c>
      <c r="BW1357" s="34" t="s">
        <v>1041</v>
      </c>
      <c r="CQ1357" s="34" t="s">
        <v>3651</v>
      </c>
      <c r="CR1357" s="34" t="s">
        <v>3657</v>
      </c>
      <c r="CU1357" s="34" t="s">
        <v>9055</v>
      </c>
      <c r="CV1357" s="34" t="s">
        <v>7618</v>
      </c>
      <c r="CW1357" s="34" t="s">
        <v>4226</v>
      </c>
      <c r="CX1357" s="34" t="s">
        <v>4542</v>
      </c>
      <c r="CY1357" s="34" t="s">
        <v>5447</v>
      </c>
      <c r="CZ1357" s="34" t="s">
        <v>4560</v>
      </c>
      <c r="DA1357" s="34" t="s">
        <v>4560</v>
      </c>
      <c r="DC1357" s="34" t="s">
        <v>5096</v>
      </c>
    </row>
    <row r="1358" spans="1:110">
      <c r="A1358" s="34" t="s">
        <v>7616</v>
      </c>
      <c r="B1358" s="34" t="s">
        <v>4609</v>
      </c>
      <c r="C1358" s="34">
        <v>11</v>
      </c>
      <c r="D1358" s="34" t="s">
        <v>440</v>
      </c>
      <c r="E1358" s="34" t="s">
        <v>4881</v>
      </c>
      <c r="F1358" s="34" t="s">
        <v>4170</v>
      </c>
      <c r="G1358" s="34" t="s">
        <v>4170</v>
      </c>
      <c r="H1358" s="34" t="s">
        <v>4170</v>
      </c>
      <c r="I1358" s="34" t="s">
        <v>4881</v>
      </c>
      <c r="J1358" s="34" t="s">
        <v>4170</v>
      </c>
      <c r="K1358" s="34" t="s">
        <v>4170</v>
      </c>
      <c r="L1358" s="34" t="s">
        <v>4881</v>
      </c>
      <c r="N1358" s="34" t="s">
        <v>3155</v>
      </c>
      <c r="O1358" s="34" t="s">
        <v>4881</v>
      </c>
      <c r="P1358" s="34" t="s">
        <v>4170</v>
      </c>
      <c r="Q1358" s="34" t="s">
        <v>4170</v>
      </c>
      <c r="R1358" s="34" t="s">
        <v>4170</v>
      </c>
      <c r="S1358" s="34" t="s">
        <v>4170</v>
      </c>
      <c r="T1358" s="34" t="s">
        <v>4170</v>
      </c>
      <c r="U1358" s="34" t="s">
        <v>4170</v>
      </c>
      <c r="V1358" s="34" t="s">
        <v>4170</v>
      </c>
      <c r="W1358" s="34" t="s">
        <v>4170</v>
      </c>
      <c r="X1358" s="34" t="s">
        <v>4170</v>
      </c>
      <c r="Y1358" s="34" t="s">
        <v>4170</v>
      </c>
      <c r="Z1358" s="34" t="s">
        <v>4170</v>
      </c>
      <c r="AB1358" s="34" t="s">
        <v>3187</v>
      </c>
      <c r="AE1358" s="34" t="s">
        <v>3262</v>
      </c>
      <c r="BB1358" s="34" t="s">
        <v>3557</v>
      </c>
      <c r="BC1358" s="34" t="s">
        <v>4170</v>
      </c>
      <c r="BD1358" s="34" t="s">
        <v>4170</v>
      </c>
      <c r="BE1358" s="34" t="s">
        <v>4170</v>
      </c>
      <c r="BF1358" s="34" t="s">
        <v>4170</v>
      </c>
      <c r="BG1358" s="34" t="s">
        <v>4170</v>
      </c>
      <c r="BH1358" s="34" t="s">
        <v>4170</v>
      </c>
      <c r="BI1358" s="34" t="s">
        <v>4881</v>
      </c>
      <c r="BJ1358" s="34" t="s">
        <v>4170</v>
      </c>
      <c r="BR1358" s="34" t="s">
        <v>1044</v>
      </c>
      <c r="BS1358" s="34" t="s">
        <v>1044</v>
      </c>
      <c r="CR1358" s="34" t="s">
        <v>3657</v>
      </c>
      <c r="CU1358" s="34" t="s">
        <v>9056</v>
      </c>
      <c r="CV1358" s="34" t="s">
        <v>7618</v>
      </c>
      <c r="CW1358" s="34" t="s">
        <v>4226</v>
      </c>
      <c r="CX1358" s="34" t="s">
        <v>4619</v>
      </c>
      <c r="CY1358" s="34" t="s">
        <v>5448</v>
      </c>
      <c r="DC1358" s="34" t="s">
        <v>5096</v>
      </c>
      <c r="DE1358" s="34" t="s">
        <v>4649</v>
      </c>
    </row>
    <row r="1359" spans="1:110">
      <c r="A1359" s="34" t="s">
        <v>7619</v>
      </c>
      <c r="B1359" s="34" t="s">
        <v>4881</v>
      </c>
      <c r="C1359" s="34">
        <v>39</v>
      </c>
      <c r="D1359" s="34" t="s">
        <v>440</v>
      </c>
      <c r="E1359" s="34" t="s">
        <v>4881</v>
      </c>
      <c r="F1359" s="34" t="s">
        <v>4170</v>
      </c>
      <c r="G1359" s="34" t="s">
        <v>4881</v>
      </c>
      <c r="H1359" s="34" t="s">
        <v>4170</v>
      </c>
      <c r="I1359" s="34" t="s">
        <v>4170</v>
      </c>
      <c r="J1359" s="34" t="s">
        <v>4170</v>
      </c>
      <c r="K1359" s="34" t="s">
        <v>4170</v>
      </c>
      <c r="L1359" s="34" t="s">
        <v>4881</v>
      </c>
      <c r="M1359" s="34" t="s">
        <v>1041</v>
      </c>
      <c r="N1359" s="34" t="s">
        <v>3155</v>
      </c>
      <c r="O1359" s="34" t="s">
        <v>4881</v>
      </c>
      <c r="P1359" s="34" t="s">
        <v>4170</v>
      </c>
      <c r="Q1359" s="34" t="s">
        <v>4170</v>
      </c>
      <c r="R1359" s="34" t="s">
        <v>4170</v>
      </c>
      <c r="S1359" s="34" t="s">
        <v>4170</v>
      </c>
      <c r="T1359" s="34" t="s">
        <v>4170</v>
      </c>
      <c r="U1359" s="34" t="s">
        <v>4170</v>
      </c>
      <c r="V1359" s="34" t="s">
        <v>4170</v>
      </c>
      <c r="W1359" s="34" t="s">
        <v>4170</v>
      </c>
      <c r="X1359" s="34" t="s">
        <v>4170</v>
      </c>
      <c r="Y1359" s="34" t="s">
        <v>4170</v>
      </c>
      <c r="Z1359" s="34" t="s">
        <v>4170</v>
      </c>
      <c r="AB1359" s="34" t="s">
        <v>3187</v>
      </c>
      <c r="AD1359" s="34" t="s">
        <v>3238</v>
      </c>
      <c r="AG1359" s="34" t="s">
        <v>3309</v>
      </c>
      <c r="AH1359" s="34" t="s">
        <v>1044</v>
      </c>
      <c r="AI1359" s="34" t="s">
        <v>1044</v>
      </c>
      <c r="AJ1359" s="34" t="s">
        <v>1044</v>
      </c>
      <c r="AK1359" s="34" t="s">
        <v>1044</v>
      </c>
      <c r="AM1359" s="34" t="s">
        <v>1044</v>
      </c>
      <c r="AN1359" s="34" t="s">
        <v>3335</v>
      </c>
      <c r="AP1359" s="34" t="s">
        <v>1044</v>
      </c>
      <c r="AY1359" s="34" t="s">
        <v>3487</v>
      </c>
      <c r="BA1359" s="34" t="s">
        <v>1044</v>
      </c>
      <c r="BB1359" s="34" t="s">
        <v>3539</v>
      </c>
      <c r="BC1359" s="34" t="s">
        <v>4881</v>
      </c>
      <c r="BD1359" s="34" t="s">
        <v>4170</v>
      </c>
      <c r="BE1359" s="34" t="s">
        <v>4170</v>
      </c>
      <c r="BF1359" s="34" t="s">
        <v>4170</v>
      </c>
      <c r="BG1359" s="34" t="s">
        <v>4170</v>
      </c>
      <c r="BH1359" s="34" t="s">
        <v>4170</v>
      </c>
      <c r="BI1359" s="34" t="s">
        <v>4170</v>
      </c>
      <c r="BJ1359" s="34" t="s">
        <v>4170</v>
      </c>
      <c r="BK1359" s="34" t="s">
        <v>3561</v>
      </c>
      <c r="BQ1359" s="34" t="s">
        <v>1044</v>
      </c>
      <c r="BR1359" s="34" t="s">
        <v>1044</v>
      </c>
      <c r="BS1359" s="34" t="s">
        <v>1041</v>
      </c>
      <c r="BT1359" s="34" t="s">
        <v>1041</v>
      </c>
      <c r="BW1359" s="34" t="s">
        <v>1041</v>
      </c>
      <c r="CQ1359" s="34" t="s">
        <v>3645</v>
      </c>
      <c r="CR1359" s="34" t="s">
        <v>3657</v>
      </c>
      <c r="CU1359" s="34" t="s">
        <v>9057</v>
      </c>
      <c r="CV1359" s="34" t="s">
        <v>7620</v>
      </c>
      <c r="CW1359" s="34" t="s">
        <v>4226</v>
      </c>
      <c r="CX1359" s="34" t="s">
        <v>4542</v>
      </c>
      <c r="CY1359" s="34" t="s">
        <v>5447</v>
      </c>
      <c r="CZ1359" s="34" t="s">
        <v>4560</v>
      </c>
      <c r="DA1359" s="34" t="s">
        <v>4560</v>
      </c>
      <c r="DB1359" s="34" t="s">
        <v>1046</v>
      </c>
      <c r="DC1359" s="34" t="s">
        <v>5096</v>
      </c>
    </row>
    <row r="1360" spans="1:110">
      <c r="A1360" s="34" t="s">
        <v>7619</v>
      </c>
      <c r="B1360" s="34" t="s">
        <v>4609</v>
      </c>
      <c r="C1360" s="34">
        <v>10</v>
      </c>
      <c r="D1360" s="34" t="s">
        <v>442</v>
      </c>
      <c r="E1360" s="34" t="s">
        <v>4170</v>
      </c>
      <c r="F1360" s="34" t="s">
        <v>4881</v>
      </c>
      <c r="G1360" s="34" t="s">
        <v>4170</v>
      </c>
      <c r="H1360" s="34" t="s">
        <v>4170</v>
      </c>
      <c r="I1360" s="34" t="s">
        <v>4170</v>
      </c>
      <c r="J1360" s="34" t="s">
        <v>4881</v>
      </c>
      <c r="K1360" s="34" t="s">
        <v>4170</v>
      </c>
      <c r="L1360" s="34" t="s">
        <v>4170</v>
      </c>
      <c r="N1360" s="34" t="s">
        <v>3155</v>
      </c>
      <c r="O1360" s="34" t="s">
        <v>4881</v>
      </c>
      <c r="P1360" s="34" t="s">
        <v>4170</v>
      </c>
      <c r="Q1360" s="34" t="s">
        <v>4170</v>
      </c>
      <c r="R1360" s="34" t="s">
        <v>4170</v>
      </c>
      <c r="S1360" s="34" t="s">
        <v>4170</v>
      </c>
      <c r="T1360" s="34" t="s">
        <v>4170</v>
      </c>
      <c r="U1360" s="34" t="s">
        <v>4170</v>
      </c>
      <c r="V1360" s="34" t="s">
        <v>4170</v>
      </c>
      <c r="W1360" s="34" t="s">
        <v>4170</v>
      </c>
      <c r="X1360" s="34" t="s">
        <v>4170</v>
      </c>
      <c r="Y1360" s="34" t="s">
        <v>4170</v>
      </c>
      <c r="Z1360" s="34" t="s">
        <v>4170</v>
      </c>
      <c r="AB1360" s="34" t="s">
        <v>3187</v>
      </c>
      <c r="AE1360" s="34" t="s">
        <v>3259</v>
      </c>
      <c r="BB1360" s="34" t="s">
        <v>3539</v>
      </c>
      <c r="BC1360" s="34" t="s">
        <v>4881</v>
      </c>
      <c r="BD1360" s="34" t="s">
        <v>4170</v>
      </c>
      <c r="BE1360" s="34" t="s">
        <v>4170</v>
      </c>
      <c r="BF1360" s="34" t="s">
        <v>4170</v>
      </c>
      <c r="BG1360" s="34" t="s">
        <v>4170</v>
      </c>
      <c r="BH1360" s="34" t="s">
        <v>4170</v>
      </c>
      <c r="BI1360" s="34" t="s">
        <v>4170</v>
      </c>
      <c r="BJ1360" s="34" t="s">
        <v>4170</v>
      </c>
      <c r="BK1360" s="34" t="s">
        <v>3561</v>
      </c>
      <c r="BQ1360" s="34" t="s">
        <v>1044</v>
      </c>
      <c r="BR1360" s="34" t="s">
        <v>1044</v>
      </c>
      <c r="BS1360" s="34" t="s">
        <v>1044</v>
      </c>
      <c r="CR1360" s="34" t="s">
        <v>3657</v>
      </c>
      <c r="CU1360" s="34" t="s">
        <v>9058</v>
      </c>
      <c r="CV1360" s="34" t="s">
        <v>7620</v>
      </c>
      <c r="CW1360" s="34" t="s">
        <v>4226</v>
      </c>
      <c r="CX1360" s="34" t="s">
        <v>4619</v>
      </c>
      <c r="CY1360" s="34" t="s">
        <v>5454</v>
      </c>
      <c r="DB1360" s="34" t="s">
        <v>1046</v>
      </c>
      <c r="DC1360" s="34" t="s">
        <v>5096</v>
      </c>
      <c r="DE1360" s="34" t="s">
        <v>4649</v>
      </c>
    </row>
    <row r="1361" spans="1:110">
      <c r="A1361" s="34" t="s">
        <v>7619</v>
      </c>
      <c r="B1361" s="34" t="s">
        <v>4848</v>
      </c>
      <c r="C1361" s="34">
        <v>17</v>
      </c>
      <c r="D1361" s="34" t="s">
        <v>440</v>
      </c>
      <c r="E1361" s="34" t="s">
        <v>4881</v>
      </c>
      <c r="F1361" s="34" t="s">
        <v>4170</v>
      </c>
      <c r="G1361" s="34" t="s">
        <v>4170</v>
      </c>
      <c r="H1361" s="34" t="s">
        <v>4170</v>
      </c>
      <c r="I1361" s="34" t="s">
        <v>4881</v>
      </c>
      <c r="J1361" s="34" t="s">
        <v>4170</v>
      </c>
      <c r="K1361" s="34" t="s">
        <v>4170</v>
      </c>
      <c r="L1361" s="34" t="s">
        <v>4881</v>
      </c>
      <c r="M1361" s="34" t="s">
        <v>1041</v>
      </c>
      <c r="N1361" s="34" t="s">
        <v>3155</v>
      </c>
      <c r="O1361" s="34" t="s">
        <v>4881</v>
      </c>
      <c r="P1361" s="34" t="s">
        <v>4170</v>
      </c>
      <c r="Q1361" s="34" t="s">
        <v>4170</v>
      </c>
      <c r="R1361" s="34" t="s">
        <v>4170</v>
      </c>
      <c r="S1361" s="34" t="s">
        <v>4170</v>
      </c>
      <c r="T1361" s="34" t="s">
        <v>4170</v>
      </c>
      <c r="U1361" s="34" t="s">
        <v>4170</v>
      </c>
      <c r="V1361" s="34" t="s">
        <v>4170</v>
      </c>
      <c r="W1361" s="34" t="s">
        <v>4170</v>
      </c>
      <c r="X1361" s="34" t="s">
        <v>4170</v>
      </c>
      <c r="Y1361" s="34" t="s">
        <v>4170</v>
      </c>
      <c r="Z1361" s="34" t="s">
        <v>4170</v>
      </c>
      <c r="AB1361" s="34" t="s">
        <v>3187</v>
      </c>
      <c r="AD1361" s="34" t="s">
        <v>3229</v>
      </c>
      <c r="AE1361" s="34" t="s">
        <v>3265</v>
      </c>
      <c r="AG1361" s="34" t="s">
        <v>3306</v>
      </c>
      <c r="AH1361" s="34" t="s">
        <v>1044</v>
      </c>
      <c r="AI1361" s="34" t="s">
        <v>1044</v>
      </c>
      <c r="AJ1361" s="34" t="s">
        <v>1044</v>
      </c>
      <c r="AK1361" s="34" t="s">
        <v>1044</v>
      </c>
      <c r="AM1361" s="34" t="s">
        <v>1044</v>
      </c>
      <c r="AN1361" s="34" t="s">
        <v>3341</v>
      </c>
      <c r="AP1361" s="34" t="s">
        <v>1044</v>
      </c>
      <c r="AY1361" s="34" t="s">
        <v>3487</v>
      </c>
      <c r="BA1361" s="34" t="s">
        <v>1044</v>
      </c>
      <c r="BB1361" s="34" t="s">
        <v>3539</v>
      </c>
      <c r="BC1361" s="34" t="s">
        <v>4881</v>
      </c>
      <c r="BD1361" s="34" t="s">
        <v>4170</v>
      </c>
      <c r="BE1361" s="34" t="s">
        <v>4170</v>
      </c>
      <c r="BF1361" s="34" t="s">
        <v>4170</v>
      </c>
      <c r="BG1361" s="34" t="s">
        <v>4170</v>
      </c>
      <c r="BH1361" s="34" t="s">
        <v>4170</v>
      </c>
      <c r="BI1361" s="34" t="s">
        <v>4170</v>
      </c>
      <c r="BJ1361" s="34" t="s">
        <v>4170</v>
      </c>
      <c r="BK1361" s="34" t="s">
        <v>3561</v>
      </c>
      <c r="BQ1361" s="34" t="s">
        <v>1044</v>
      </c>
      <c r="BR1361" s="34" t="s">
        <v>1044</v>
      </c>
      <c r="BS1361" s="34" t="s">
        <v>1044</v>
      </c>
      <c r="CR1361" s="34" t="s">
        <v>3657</v>
      </c>
      <c r="CU1361" s="34" t="s">
        <v>9059</v>
      </c>
      <c r="CV1361" s="34" t="s">
        <v>7620</v>
      </c>
      <c r="CW1361" s="34" t="s">
        <v>4226</v>
      </c>
      <c r="CX1361" s="34" t="s">
        <v>4611</v>
      </c>
      <c r="CY1361" s="34" t="s">
        <v>5445</v>
      </c>
      <c r="DA1361" s="34" t="s">
        <v>4560</v>
      </c>
      <c r="DB1361" s="34" t="s">
        <v>1046</v>
      </c>
      <c r="DC1361" s="34" t="s">
        <v>5096</v>
      </c>
      <c r="DD1361" s="34" t="s">
        <v>6185</v>
      </c>
    </row>
    <row r="1362" spans="1:110">
      <c r="A1362" s="34" t="s">
        <v>7619</v>
      </c>
      <c r="B1362" s="34" t="s">
        <v>4626</v>
      </c>
      <c r="C1362" s="34">
        <v>38</v>
      </c>
      <c r="D1362" s="34" t="s">
        <v>442</v>
      </c>
      <c r="E1362" s="34" t="s">
        <v>4170</v>
      </c>
      <c r="F1362" s="34" t="s">
        <v>4881</v>
      </c>
      <c r="G1362" s="34" t="s">
        <v>4170</v>
      </c>
      <c r="H1362" s="34" t="s">
        <v>4881</v>
      </c>
      <c r="I1362" s="34" t="s">
        <v>4170</v>
      </c>
      <c r="J1362" s="34" t="s">
        <v>4170</v>
      </c>
      <c r="K1362" s="34" t="s">
        <v>4170</v>
      </c>
      <c r="L1362" s="34" t="s">
        <v>4170</v>
      </c>
      <c r="M1362" s="34" t="s">
        <v>1041</v>
      </c>
      <c r="N1362" s="34" t="s">
        <v>3155</v>
      </c>
      <c r="O1362" s="34" t="s">
        <v>4881</v>
      </c>
      <c r="P1362" s="34" t="s">
        <v>4170</v>
      </c>
      <c r="Q1362" s="34" t="s">
        <v>4170</v>
      </c>
      <c r="R1362" s="34" t="s">
        <v>4170</v>
      </c>
      <c r="S1362" s="34" t="s">
        <v>4170</v>
      </c>
      <c r="T1362" s="34" t="s">
        <v>4170</v>
      </c>
      <c r="U1362" s="34" t="s">
        <v>4170</v>
      </c>
      <c r="V1362" s="34" t="s">
        <v>4170</v>
      </c>
      <c r="W1362" s="34" t="s">
        <v>4170</v>
      </c>
      <c r="X1362" s="34" t="s">
        <v>4170</v>
      </c>
      <c r="Y1362" s="34" t="s">
        <v>4170</v>
      </c>
      <c r="Z1362" s="34" t="s">
        <v>4170</v>
      </c>
      <c r="AB1362" s="34" t="s">
        <v>3187</v>
      </c>
      <c r="AD1362" s="34" t="s">
        <v>3244</v>
      </c>
      <c r="AG1362" s="34" t="s">
        <v>3297</v>
      </c>
      <c r="AH1362" s="34" t="s">
        <v>1044</v>
      </c>
      <c r="AI1362" s="34" t="s">
        <v>1044</v>
      </c>
      <c r="AJ1362" s="34" t="s">
        <v>1044</v>
      </c>
      <c r="AK1362" s="34" t="s">
        <v>1041</v>
      </c>
      <c r="AL1362" s="34" t="s">
        <v>452</v>
      </c>
      <c r="AQ1362" s="34" t="s">
        <v>3375</v>
      </c>
      <c r="AS1362" s="34" t="s">
        <v>3423</v>
      </c>
      <c r="AU1362" s="34" t="s">
        <v>3432</v>
      </c>
      <c r="AV1362" s="34" t="s">
        <v>154</v>
      </c>
      <c r="AW1362" s="34" t="s">
        <v>3467</v>
      </c>
      <c r="AX1362" s="34" t="s">
        <v>3476</v>
      </c>
      <c r="AY1362" s="34" t="s">
        <v>3487</v>
      </c>
      <c r="BB1362" s="34" t="s">
        <v>3557</v>
      </c>
      <c r="BC1362" s="34" t="s">
        <v>4170</v>
      </c>
      <c r="BD1362" s="34" t="s">
        <v>4170</v>
      </c>
      <c r="BE1362" s="34" t="s">
        <v>4170</v>
      </c>
      <c r="BF1362" s="34" t="s">
        <v>4170</v>
      </c>
      <c r="BG1362" s="34" t="s">
        <v>4170</v>
      </c>
      <c r="BH1362" s="34" t="s">
        <v>4170</v>
      </c>
      <c r="BI1362" s="34" t="s">
        <v>4881</v>
      </c>
      <c r="BJ1362" s="34" t="s">
        <v>4170</v>
      </c>
      <c r="BR1362" s="34" t="s">
        <v>1044</v>
      </c>
      <c r="BS1362" s="34" t="s">
        <v>1044</v>
      </c>
      <c r="CR1362" s="34" t="s">
        <v>3657</v>
      </c>
      <c r="CU1362" s="34" t="s">
        <v>9060</v>
      </c>
      <c r="CV1362" s="34" t="s">
        <v>7620</v>
      </c>
      <c r="CW1362" s="34" t="s">
        <v>4226</v>
      </c>
      <c r="CX1362" s="34" t="s">
        <v>4542</v>
      </c>
      <c r="CY1362" s="34" t="s">
        <v>5453</v>
      </c>
      <c r="DA1362" s="34" t="s">
        <v>4556</v>
      </c>
      <c r="DC1362" s="34" t="s">
        <v>5096</v>
      </c>
    </row>
    <row r="1363" spans="1:110">
      <c r="A1363" s="34" t="s">
        <v>7621</v>
      </c>
      <c r="B1363" s="34" t="s">
        <v>4881</v>
      </c>
      <c r="C1363" s="34">
        <v>38</v>
      </c>
      <c r="D1363" s="34" t="s">
        <v>440</v>
      </c>
      <c r="E1363" s="34" t="s">
        <v>4881</v>
      </c>
      <c r="F1363" s="34" t="s">
        <v>4170</v>
      </c>
      <c r="G1363" s="34" t="s">
        <v>4881</v>
      </c>
      <c r="H1363" s="34" t="s">
        <v>4170</v>
      </c>
      <c r="I1363" s="34" t="s">
        <v>4170</v>
      </c>
      <c r="J1363" s="34" t="s">
        <v>4170</v>
      </c>
      <c r="K1363" s="34" t="s">
        <v>4170</v>
      </c>
      <c r="L1363" s="34" t="s">
        <v>4881</v>
      </c>
      <c r="M1363" s="34" t="s">
        <v>1041</v>
      </c>
      <c r="N1363" s="34" t="s">
        <v>3155</v>
      </c>
      <c r="O1363" s="34" t="s">
        <v>4881</v>
      </c>
      <c r="P1363" s="34" t="s">
        <v>4170</v>
      </c>
      <c r="Q1363" s="34" t="s">
        <v>4170</v>
      </c>
      <c r="R1363" s="34" t="s">
        <v>4170</v>
      </c>
      <c r="S1363" s="34" t="s">
        <v>4170</v>
      </c>
      <c r="T1363" s="34" t="s">
        <v>4170</v>
      </c>
      <c r="U1363" s="34" t="s">
        <v>4170</v>
      </c>
      <c r="V1363" s="34" t="s">
        <v>4170</v>
      </c>
      <c r="W1363" s="34" t="s">
        <v>4170</v>
      </c>
      <c r="X1363" s="34" t="s">
        <v>4170</v>
      </c>
      <c r="Y1363" s="34" t="s">
        <v>4170</v>
      </c>
      <c r="Z1363" s="34" t="s">
        <v>4170</v>
      </c>
      <c r="AB1363" s="34" t="s">
        <v>3187</v>
      </c>
      <c r="AD1363" s="34" t="s">
        <v>3238</v>
      </c>
      <c r="AG1363" s="34" t="s">
        <v>3300</v>
      </c>
      <c r="AH1363" s="34" t="s">
        <v>1044</v>
      </c>
      <c r="AI1363" s="34" t="s">
        <v>1044</v>
      </c>
      <c r="AJ1363" s="34" t="s">
        <v>1044</v>
      </c>
      <c r="AK1363" s="34" t="s">
        <v>1044</v>
      </c>
      <c r="AM1363" s="34" t="s">
        <v>1041</v>
      </c>
      <c r="AP1363" s="34" t="s">
        <v>1041</v>
      </c>
      <c r="AY1363" s="34" t="s">
        <v>3508</v>
      </c>
      <c r="BA1363" s="34" t="s">
        <v>1044</v>
      </c>
      <c r="BB1363" s="34" t="s">
        <v>3557</v>
      </c>
      <c r="BC1363" s="34" t="s">
        <v>4170</v>
      </c>
      <c r="BD1363" s="34" t="s">
        <v>4170</v>
      </c>
      <c r="BE1363" s="34" t="s">
        <v>4170</v>
      </c>
      <c r="BF1363" s="34" t="s">
        <v>4170</v>
      </c>
      <c r="BG1363" s="34" t="s">
        <v>4170</v>
      </c>
      <c r="BH1363" s="34" t="s">
        <v>4170</v>
      </c>
      <c r="BI1363" s="34" t="s">
        <v>4881</v>
      </c>
      <c r="BJ1363" s="34" t="s">
        <v>4170</v>
      </c>
      <c r="BR1363" s="34" t="s">
        <v>1044</v>
      </c>
      <c r="BS1363" s="34" t="s">
        <v>1041</v>
      </c>
      <c r="BT1363" s="34" t="s">
        <v>1041</v>
      </c>
      <c r="BW1363" s="34" t="s">
        <v>1041</v>
      </c>
      <c r="CQ1363" s="34" t="s">
        <v>3642</v>
      </c>
      <c r="CR1363" s="34" t="s">
        <v>3657</v>
      </c>
      <c r="CU1363" s="34" t="s">
        <v>9061</v>
      </c>
      <c r="CV1363" s="34" t="s">
        <v>7622</v>
      </c>
      <c r="CW1363" s="34" t="s">
        <v>4226</v>
      </c>
      <c r="CX1363" s="34" t="s">
        <v>4542</v>
      </c>
      <c r="CY1363" s="34" t="s">
        <v>5447</v>
      </c>
      <c r="CZ1363" s="34" t="s">
        <v>3302</v>
      </c>
      <c r="DA1363" s="34" t="s">
        <v>3302</v>
      </c>
      <c r="DC1363" s="34" t="s">
        <v>5096</v>
      </c>
      <c r="DF1363" s="34" t="s">
        <v>5993</v>
      </c>
    </row>
    <row r="1364" spans="1:110">
      <c r="A1364" s="34" t="s">
        <v>7621</v>
      </c>
      <c r="B1364" s="34" t="s">
        <v>4609</v>
      </c>
      <c r="C1364" s="34">
        <v>10</v>
      </c>
      <c r="D1364" s="34" t="s">
        <v>440</v>
      </c>
      <c r="E1364" s="34" t="s">
        <v>4881</v>
      </c>
      <c r="F1364" s="34" t="s">
        <v>4170</v>
      </c>
      <c r="G1364" s="34" t="s">
        <v>4170</v>
      </c>
      <c r="H1364" s="34" t="s">
        <v>4170</v>
      </c>
      <c r="I1364" s="34" t="s">
        <v>4881</v>
      </c>
      <c r="J1364" s="34" t="s">
        <v>4170</v>
      </c>
      <c r="K1364" s="34" t="s">
        <v>4170</v>
      </c>
      <c r="L1364" s="34" t="s">
        <v>4881</v>
      </c>
      <c r="N1364" s="34" t="s">
        <v>3155</v>
      </c>
      <c r="O1364" s="34" t="s">
        <v>4881</v>
      </c>
      <c r="P1364" s="34" t="s">
        <v>4170</v>
      </c>
      <c r="Q1364" s="34" t="s">
        <v>4170</v>
      </c>
      <c r="R1364" s="34" t="s">
        <v>4170</v>
      </c>
      <c r="S1364" s="34" t="s">
        <v>4170</v>
      </c>
      <c r="T1364" s="34" t="s">
        <v>4170</v>
      </c>
      <c r="U1364" s="34" t="s">
        <v>4170</v>
      </c>
      <c r="V1364" s="34" t="s">
        <v>4170</v>
      </c>
      <c r="W1364" s="34" t="s">
        <v>4170</v>
      </c>
      <c r="X1364" s="34" t="s">
        <v>4170</v>
      </c>
      <c r="Y1364" s="34" t="s">
        <v>4170</v>
      </c>
      <c r="Z1364" s="34" t="s">
        <v>4170</v>
      </c>
      <c r="AB1364" s="34" t="s">
        <v>3187</v>
      </c>
      <c r="AE1364" s="34" t="s">
        <v>3262</v>
      </c>
      <c r="BB1364" s="34" t="s">
        <v>3557</v>
      </c>
      <c r="BC1364" s="34" t="s">
        <v>4170</v>
      </c>
      <c r="BD1364" s="34" t="s">
        <v>4170</v>
      </c>
      <c r="BE1364" s="34" t="s">
        <v>4170</v>
      </c>
      <c r="BF1364" s="34" t="s">
        <v>4170</v>
      </c>
      <c r="BG1364" s="34" t="s">
        <v>4170</v>
      </c>
      <c r="BH1364" s="34" t="s">
        <v>4170</v>
      </c>
      <c r="BI1364" s="34" t="s">
        <v>4881</v>
      </c>
      <c r="BJ1364" s="34" t="s">
        <v>4170</v>
      </c>
      <c r="BR1364" s="34" t="s">
        <v>1044</v>
      </c>
      <c r="BS1364" s="34" t="s">
        <v>1044</v>
      </c>
      <c r="CR1364" s="34" t="s">
        <v>3657</v>
      </c>
      <c r="CU1364" s="34" t="s">
        <v>9062</v>
      </c>
      <c r="CV1364" s="34" t="s">
        <v>7622</v>
      </c>
      <c r="CW1364" s="34" t="s">
        <v>4226</v>
      </c>
      <c r="CX1364" s="34" t="s">
        <v>4619</v>
      </c>
      <c r="CY1364" s="34" t="s">
        <v>5448</v>
      </c>
      <c r="DC1364" s="34" t="s">
        <v>5096</v>
      </c>
      <c r="DE1364" s="34" t="s">
        <v>4649</v>
      </c>
      <c r="DF1364" s="34" t="s">
        <v>5993</v>
      </c>
    </row>
    <row r="1365" spans="1:110">
      <c r="A1365" s="34" t="s">
        <v>7621</v>
      </c>
      <c r="B1365" s="34" t="s">
        <v>4848</v>
      </c>
      <c r="C1365" s="34">
        <v>15</v>
      </c>
      <c r="D1365" s="34" t="s">
        <v>442</v>
      </c>
      <c r="E1365" s="34" t="s">
        <v>4170</v>
      </c>
      <c r="F1365" s="34" t="s">
        <v>4881</v>
      </c>
      <c r="G1365" s="34" t="s">
        <v>4170</v>
      </c>
      <c r="H1365" s="34" t="s">
        <v>4170</v>
      </c>
      <c r="I1365" s="34" t="s">
        <v>4170</v>
      </c>
      <c r="J1365" s="34" t="s">
        <v>4881</v>
      </c>
      <c r="K1365" s="34" t="s">
        <v>4170</v>
      </c>
      <c r="L1365" s="34" t="s">
        <v>4170</v>
      </c>
      <c r="M1365" s="34" t="s">
        <v>1044</v>
      </c>
      <c r="N1365" s="34" t="s">
        <v>3155</v>
      </c>
      <c r="O1365" s="34" t="s">
        <v>4881</v>
      </c>
      <c r="P1365" s="34" t="s">
        <v>4170</v>
      </c>
      <c r="Q1365" s="34" t="s">
        <v>4170</v>
      </c>
      <c r="R1365" s="34" t="s">
        <v>4170</v>
      </c>
      <c r="S1365" s="34" t="s">
        <v>4170</v>
      </c>
      <c r="T1365" s="34" t="s">
        <v>4170</v>
      </c>
      <c r="U1365" s="34" t="s">
        <v>4170</v>
      </c>
      <c r="V1365" s="34" t="s">
        <v>4170</v>
      </c>
      <c r="W1365" s="34" t="s">
        <v>4170</v>
      </c>
      <c r="X1365" s="34" t="s">
        <v>4170</v>
      </c>
      <c r="Y1365" s="34" t="s">
        <v>4170</v>
      </c>
      <c r="Z1365" s="34" t="s">
        <v>4170</v>
      </c>
      <c r="AB1365" s="34" t="s">
        <v>3187</v>
      </c>
      <c r="AD1365" s="34" t="s">
        <v>3229</v>
      </c>
      <c r="AE1365" s="34" t="s">
        <v>3265</v>
      </c>
      <c r="AG1365" s="34" t="s">
        <v>3306</v>
      </c>
      <c r="AH1365" s="34" t="s">
        <v>1044</v>
      </c>
      <c r="AI1365" s="34" t="s">
        <v>1044</v>
      </c>
      <c r="AJ1365" s="34" t="s">
        <v>1044</v>
      </c>
      <c r="AK1365" s="34" t="s">
        <v>1044</v>
      </c>
      <c r="AM1365" s="34" t="s">
        <v>1044</v>
      </c>
      <c r="AN1365" s="34" t="s">
        <v>3341</v>
      </c>
      <c r="AP1365" s="34" t="s">
        <v>1044</v>
      </c>
      <c r="AY1365" s="34" t="s">
        <v>3487</v>
      </c>
      <c r="BA1365" s="34" t="s">
        <v>1044</v>
      </c>
      <c r="BB1365" s="34" t="s">
        <v>3557</v>
      </c>
      <c r="BC1365" s="34" t="s">
        <v>4170</v>
      </c>
      <c r="BD1365" s="34" t="s">
        <v>4170</v>
      </c>
      <c r="BE1365" s="34" t="s">
        <v>4170</v>
      </c>
      <c r="BF1365" s="34" t="s">
        <v>4170</v>
      </c>
      <c r="BG1365" s="34" t="s">
        <v>4170</v>
      </c>
      <c r="BH1365" s="34" t="s">
        <v>4170</v>
      </c>
      <c r="BI1365" s="34" t="s">
        <v>4881</v>
      </c>
      <c r="BJ1365" s="34" t="s">
        <v>4170</v>
      </c>
      <c r="BR1365" s="34" t="s">
        <v>1041</v>
      </c>
      <c r="BS1365" s="34" t="s">
        <v>1044</v>
      </c>
      <c r="CR1365" s="34" t="s">
        <v>3657</v>
      </c>
      <c r="CU1365" s="34" t="s">
        <v>9063</v>
      </c>
      <c r="CV1365" s="34" t="s">
        <v>7622</v>
      </c>
      <c r="CW1365" s="34" t="s">
        <v>4226</v>
      </c>
      <c r="CX1365" s="34" t="s">
        <v>4611</v>
      </c>
      <c r="CY1365" s="34" t="s">
        <v>5451</v>
      </c>
      <c r="DA1365" s="34" t="s">
        <v>4560</v>
      </c>
      <c r="DC1365" s="34" t="s">
        <v>5096</v>
      </c>
      <c r="DD1365" s="34" t="s">
        <v>6185</v>
      </c>
      <c r="DE1365" s="34" t="s">
        <v>4649</v>
      </c>
      <c r="DF1365" s="34" t="s">
        <v>5993</v>
      </c>
    </row>
    <row r="1366" spans="1:110">
      <c r="A1366" s="34" t="s">
        <v>7623</v>
      </c>
      <c r="B1366" s="34" t="s">
        <v>4881</v>
      </c>
      <c r="C1366" s="34">
        <v>75</v>
      </c>
      <c r="D1366" s="34" t="s">
        <v>442</v>
      </c>
      <c r="E1366" s="34" t="s">
        <v>4170</v>
      </c>
      <c r="F1366" s="34" t="s">
        <v>4881</v>
      </c>
      <c r="G1366" s="34" t="s">
        <v>4170</v>
      </c>
      <c r="H1366" s="34" t="s">
        <v>4881</v>
      </c>
      <c r="I1366" s="34" t="s">
        <v>4170</v>
      </c>
      <c r="J1366" s="34" t="s">
        <v>4170</v>
      </c>
      <c r="K1366" s="34" t="s">
        <v>4170</v>
      </c>
      <c r="L1366" s="34" t="s">
        <v>4170</v>
      </c>
      <c r="M1366" s="34" t="s">
        <v>1041</v>
      </c>
      <c r="N1366" s="34" t="s">
        <v>3155</v>
      </c>
      <c r="O1366" s="34" t="s">
        <v>4881</v>
      </c>
      <c r="P1366" s="34" t="s">
        <v>4170</v>
      </c>
      <c r="Q1366" s="34" t="s">
        <v>4170</v>
      </c>
      <c r="R1366" s="34" t="s">
        <v>4170</v>
      </c>
      <c r="S1366" s="34" t="s">
        <v>4170</v>
      </c>
      <c r="T1366" s="34" t="s">
        <v>4170</v>
      </c>
      <c r="U1366" s="34" t="s">
        <v>4170</v>
      </c>
      <c r="V1366" s="34" t="s">
        <v>4170</v>
      </c>
      <c r="W1366" s="34" t="s">
        <v>4170</v>
      </c>
      <c r="X1366" s="34" t="s">
        <v>4170</v>
      </c>
      <c r="Y1366" s="34" t="s">
        <v>4170</v>
      </c>
      <c r="Z1366" s="34" t="s">
        <v>4170</v>
      </c>
      <c r="AB1366" s="34" t="s">
        <v>3187</v>
      </c>
      <c r="AD1366" s="34" t="s">
        <v>3244</v>
      </c>
      <c r="AG1366" s="34" t="s">
        <v>3312</v>
      </c>
      <c r="AH1366" s="34" t="s">
        <v>1044</v>
      </c>
      <c r="AI1366" s="34" t="s">
        <v>1044</v>
      </c>
      <c r="AJ1366" s="34" t="s">
        <v>1044</v>
      </c>
      <c r="AK1366" s="34" t="s">
        <v>1044</v>
      </c>
      <c r="AM1366" s="34" t="s">
        <v>1044</v>
      </c>
      <c r="AN1366" s="34" t="s">
        <v>3312</v>
      </c>
      <c r="AP1366" s="34" t="s">
        <v>1044</v>
      </c>
      <c r="AY1366" s="34" t="s">
        <v>3487</v>
      </c>
      <c r="BA1366" s="34" t="s">
        <v>1044</v>
      </c>
      <c r="BB1366" s="34" t="s">
        <v>3557</v>
      </c>
      <c r="BC1366" s="34" t="s">
        <v>4170</v>
      </c>
      <c r="BD1366" s="34" t="s">
        <v>4170</v>
      </c>
      <c r="BE1366" s="34" t="s">
        <v>4170</v>
      </c>
      <c r="BF1366" s="34" t="s">
        <v>4170</v>
      </c>
      <c r="BG1366" s="34" t="s">
        <v>4170</v>
      </c>
      <c r="BH1366" s="34" t="s">
        <v>4170</v>
      </c>
      <c r="BI1366" s="34" t="s">
        <v>4881</v>
      </c>
      <c r="BJ1366" s="34" t="s">
        <v>4170</v>
      </c>
      <c r="BR1366" s="34" t="s">
        <v>1041</v>
      </c>
      <c r="BS1366" s="34" t="s">
        <v>1044</v>
      </c>
      <c r="CR1366" s="34" t="s">
        <v>3657</v>
      </c>
      <c r="CU1366" s="34" t="s">
        <v>9064</v>
      </c>
      <c r="CV1366" s="34" t="s">
        <v>7624</v>
      </c>
      <c r="CW1366" s="34" t="s">
        <v>4226</v>
      </c>
      <c r="CX1366" s="34" t="s">
        <v>4546</v>
      </c>
      <c r="CY1366" s="34" t="s">
        <v>5455</v>
      </c>
      <c r="CZ1366" s="34" t="s">
        <v>4560</v>
      </c>
      <c r="DA1366" s="34" t="s">
        <v>4560</v>
      </c>
      <c r="DC1366" s="34" t="s">
        <v>5096</v>
      </c>
      <c r="DF1366" s="34" t="s">
        <v>5992</v>
      </c>
    </row>
    <row r="1367" spans="1:110">
      <c r="A1367" s="34" t="s">
        <v>7623</v>
      </c>
      <c r="B1367" s="34" t="s">
        <v>4609</v>
      </c>
      <c r="C1367" s="34">
        <v>72</v>
      </c>
      <c r="D1367" s="34" t="s">
        <v>440</v>
      </c>
      <c r="E1367" s="34" t="s">
        <v>4881</v>
      </c>
      <c r="F1367" s="34" t="s">
        <v>4170</v>
      </c>
      <c r="G1367" s="34" t="s">
        <v>4881</v>
      </c>
      <c r="H1367" s="34" t="s">
        <v>4170</v>
      </c>
      <c r="I1367" s="34" t="s">
        <v>4170</v>
      </c>
      <c r="J1367" s="34" t="s">
        <v>4170</v>
      </c>
      <c r="K1367" s="34" t="s">
        <v>4170</v>
      </c>
      <c r="L1367" s="34" t="s">
        <v>4170</v>
      </c>
      <c r="M1367" s="34" t="s">
        <v>1041</v>
      </c>
      <c r="N1367" s="34" t="s">
        <v>3155</v>
      </c>
      <c r="O1367" s="34" t="s">
        <v>4881</v>
      </c>
      <c r="P1367" s="34" t="s">
        <v>4170</v>
      </c>
      <c r="Q1367" s="34" t="s">
        <v>4170</v>
      </c>
      <c r="R1367" s="34" t="s">
        <v>4170</v>
      </c>
      <c r="S1367" s="34" t="s">
        <v>4170</v>
      </c>
      <c r="T1367" s="34" t="s">
        <v>4170</v>
      </c>
      <c r="U1367" s="34" t="s">
        <v>4170</v>
      </c>
      <c r="V1367" s="34" t="s">
        <v>4170</v>
      </c>
      <c r="W1367" s="34" t="s">
        <v>4170</v>
      </c>
      <c r="X1367" s="34" t="s">
        <v>4170</v>
      </c>
      <c r="Y1367" s="34" t="s">
        <v>4170</v>
      </c>
      <c r="Z1367" s="34" t="s">
        <v>4170</v>
      </c>
      <c r="AB1367" s="34" t="s">
        <v>3187</v>
      </c>
      <c r="AD1367" s="34" t="s">
        <v>3244</v>
      </c>
      <c r="AG1367" s="34" t="s">
        <v>3312</v>
      </c>
      <c r="AH1367" s="34" t="s">
        <v>1044</v>
      </c>
      <c r="AI1367" s="34" t="s">
        <v>1044</v>
      </c>
      <c r="AJ1367" s="34" t="s">
        <v>1044</v>
      </c>
      <c r="AK1367" s="34" t="s">
        <v>1044</v>
      </c>
      <c r="AM1367" s="34" t="s">
        <v>1044</v>
      </c>
      <c r="AN1367" s="34" t="s">
        <v>3312</v>
      </c>
      <c r="AP1367" s="34" t="s">
        <v>1044</v>
      </c>
      <c r="AY1367" s="34" t="s">
        <v>3487</v>
      </c>
      <c r="BA1367" s="34" t="s">
        <v>1044</v>
      </c>
      <c r="BB1367" s="34" t="s">
        <v>3557</v>
      </c>
      <c r="BC1367" s="34" t="s">
        <v>4170</v>
      </c>
      <c r="BD1367" s="34" t="s">
        <v>4170</v>
      </c>
      <c r="BE1367" s="34" t="s">
        <v>4170</v>
      </c>
      <c r="BF1367" s="34" t="s">
        <v>4170</v>
      </c>
      <c r="BG1367" s="34" t="s">
        <v>4170</v>
      </c>
      <c r="BH1367" s="34" t="s">
        <v>4170</v>
      </c>
      <c r="BI1367" s="34" t="s">
        <v>4881</v>
      </c>
      <c r="BJ1367" s="34" t="s">
        <v>4170</v>
      </c>
      <c r="BR1367" s="34" t="s">
        <v>1041</v>
      </c>
      <c r="BS1367" s="34" t="s">
        <v>1044</v>
      </c>
      <c r="CR1367" s="34" t="s">
        <v>3657</v>
      </c>
      <c r="CU1367" s="34" t="s">
        <v>9065</v>
      </c>
      <c r="CV1367" s="34" t="s">
        <v>7624</v>
      </c>
      <c r="CW1367" s="34" t="s">
        <v>4226</v>
      </c>
      <c r="CX1367" s="34" t="s">
        <v>4546</v>
      </c>
      <c r="CY1367" s="34" t="s">
        <v>5449</v>
      </c>
      <c r="DA1367" s="34" t="s">
        <v>4560</v>
      </c>
      <c r="DC1367" s="34" t="s">
        <v>5096</v>
      </c>
      <c r="DF1367" s="34" t="s">
        <v>5992</v>
      </c>
    </row>
    <row r="1368" spans="1:110">
      <c r="A1368" s="34" t="s">
        <v>7625</v>
      </c>
      <c r="B1368" s="34" t="s">
        <v>4881</v>
      </c>
      <c r="C1368" s="34">
        <v>35</v>
      </c>
      <c r="D1368" s="34" t="s">
        <v>440</v>
      </c>
      <c r="E1368" s="34" t="s">
        <v>4881</v>
      </c>
      <c r="F1368" s="34" t="s">
        <v>4170</v>
      </c>
      <c r="G1368" s="34" t="s">
        <v>4881</v>
      </c>
      <c r="H1368" s="34" t="s">
        <v>4170</v>
      </c>
      <c r="I1368" s="34" t="s">
        <v>4170</v>
      </c>
      <c r="J1368" s="34" t="s">
        <v>4170</v>
      </c>
      <c r="K1368" s="34" t="s">
        <v>4170</v>
      </c>
      <c r="L1368" s="34" t="s">
        <v>4881</v>
      </c>
      <c r="M1368" s="34" t="s">
        <v>1041</v>
      </c>
      <c r="N1368" s="34" t="s">
        <v>3155</v>
      </c>
      <c r="O1368" s="34" t="s">
        <v>4881</v>
      </c>
      <c r="P1368" s="34" t="s">
        <v>4170</v>
      </c>
      <c r="Q1368" s="34" t="s">
        <v>4170</v>
      </c>
      <c r="R1368" s="34" t="s">
        <v>4170</v>
      </c>
      <c r="S1368" s="34" t="s">
        <v>4170</v>
      </c>
      <c r="T1368" s="34" t="s">
        <v>4170</v>
      </c>
      <c r="U1368" s="34" t="s">
        <v>4170</v>
      </c>
      <c r="V1368" s="34" t="s">
        <v>4170</v>
      </c>
      <c r="W1368" s="34" t="s">
        <v>4170</v>
      </c>
      <c r="X1368" s="34" t="s">
        <v>4170</v>
      </c>
      <c r="Y1368" s="34" t="s">
        <v>4170</v>
      </c>
      <c r="Z1368" s="34" t="s">
        <v>4170</v>
      </c>
      <c r="AB1368" s="34" t="s">
        <v>3187</v>
      </c>
      <c r="AD1368" s="34" t="s">
        <v>3238</v>
      </c>
      <c r="AG1368" s="34" t="s">
        <v>3309</v>
      </c>
      <c r="AH1368" s="34" t="s">
        <v>1044</v>
      </c>
      <c r="AI1368" s="34" t="s">
        <v>1044</v>
      </c>
      <c r="AJ1368" s="34" t="s">
        <v>1044</v>
      </c>
      <c r="AK1368" s="34" t="s">
        <v>1044</v>
      </c>
      <c r="AM1368" s="34" t="s">
        <v>1044</v>
      </c>
      <c r="AN1368" s="34" t="s">
        <v>3335</v>
      </c>
      <c r="AP1368" s="34" t="s">
        <v>1044</v>
      </c>
      <c r="AY1368" s="34" t="s">
        <v>3487</v>
      </c>
      <c r="BA1368" s="34" t="s">
        <v>1044</v>
      </c>
      <c r="BB1368" s="34" t="s">
        <v>3557</v>
      </c>
      <c r="BC1368" s="34" t="s">
        <v>4170</v>
      </c>
      <c r="BD1368" s="34" t="s">
        <v>4170</v>
      </c>
      <c r="BE1368" s="34" t="s">
        <v>4170</v>
      </c>
      <c r="BF1368" s="34" t="s">
        <v>4170</v>
      </c>
      <c r="BG1368" s="34" t="s">
        <v>4170</v>
      </c>
      <c r="BH1368" s="34" t="s">
        <v>4170</v>
      </c>
      <c r="BI1368" s="34" t="s">
        <v>4881</v>
      </c>
      <c r="BJ1368" s="34" t="s">
        <v>4170</v>
      </c>
      <c r="BR1368" s="34" t="s">
        <v>1044</v>
      </c>
      <c r="BS1368" s="34" t="s">
        <v>1044</v>
      </c>
      <c r="CR1368" s="34" t="s">
        <v>3657</v>
      </c>
      <c r="CU1368" s="34" t="s">
        <v>9066</v>
      </c>
      <c r="CV1368" s="34" t="s">
        <v>7626</v>
      </c>
      <c r="CW1368" s="34" t="s">
        <v>4226</v>
      </c>
      <c r="CX1368" s="34" t="s">
        <v>4542</v>
      </c>
      <c r="CY1368" s="34" t="s">
        <v>5447</v>
      </c>
      <c r="CZ1368" s="34" t="s">
        <v>4560</v>
      </c>
      <c r="DA1368" s="34" t="s">
        <v>4560</v>
      </c>
      <c r="DC1368" s="34" t="s">
        <v>5096</v>
      </c>
      <c r="DF1368" s="34" t="s">
        <v>5992</v>
      </c>
    </row>
    <row r="1369" spans="1:110">
      <c r="A1369" s="34" t="s">
        <v>7625</v>
      </c>
      <c r="B1369" s="34" t="s">
        <v>4609</v>
      </c>
      <c r="C1369" s="34">
        <v>3</v>
      </c>
      <c r="D1369" s="34" t="s">
        <v>440</v>
      </c>
      <c r="E1369" s="34" t="s">
        <v>4881</v>
      </c>
      <c r="F1369" s="34" t="s">
        <v>4170</v>
      </c>
      <c r="G1369" s="34" t="s">
        <v>4170</v>
      </c>
      <c r="H1369" s="34" t="s">
        <v>4170</v>
      </c>
      <c r="I1369" s="34" t="s">
        <v>4881</v>
      </c>
      <c r="J1369" s="34" t="s">
        <v>4170</v>
      </c>
      <c r="K1369" s="34" t="s">
        <v>4170</v>
      </c>
      <c r="L1369" s="34" t="s">
        <v>4170</v>
      </c>
      <c r="N1369" s="34" t="s">
        <v>3155</v>
      </c>
      <c r="O1369" s="34" t="s">
        <v>4881</v>
      </c>
      <c r="P1369" s="34" t="s">
        <v>4170</v>
      </c>
      <c r="Q1369" s="34" t="s">
        <v>4170</v>
      </c>
      <c r="R1369" s="34" t="s">
        <v>4170</v>
      </c>
      <c r="S1369" s="34" t="s">
        <v>4170</v>
      </c>
      <c r="T1369" s="34" t="s">
        <v>4170</v>
      </c>
      <c r="U1369" s="34" t="s">
        <v>4170</v>
      </c>
      <c r="V1369" s="34" t="s">
        <v>4170</v>
      </c>
      <c r="W1369" s="34" t="s">
        <v>4170</v>
      </c>
      <c r="X1369" s="34" t="s">
        <v>4170</v>
      </c>
      <c r="Y1369" s="34" t="s">
        <v>4170</v>
      </c>
      <c r="Z1369" s="34" t="s">
        <v>4170</v>
      </c>
      <c r="AB1369" s="34" t="s">
        <v>3187</v>
      </c>
      <c r="AE1369" s="34" t="s">
        <v>3253</v>
      </c>
      <c r="BR1369" s="34" t="s">
        <v>1041</v>
      </c>
      <c r="BS1369" s="34" t="s">
        <v>1044</v>
      </c>
      <c r="CR1369" s="34" t="s">
        <v>3657</v>
      </c>
      <c r="CU1369" s="34" t="s">
        <v>9067</v>
      </c>
      <c r="CV1369" s="34" t="s">
        <v>7626</v>
      </c>
      <c r="CW1369" s="34" t="s">
        <v>4226</v>
      </c>
      <c r="CX1369" s="34" t="s">
        <v>4608</v>
      </c>
      <c r="CY1369" s="34" t="s">
        <v>5444</v>
      </c>
      <c r="DE1369" s="34" t="s">
        <v>4650</v>
      </c>
      <c r="DF1369" s="34" t="s">
        <v>5992</v>
      </c>
    </row>
    <row r="1370" spans="1:110">
      <c r="A1370" s="34" t="s">
        <v>7625</v>
      </c>
      <c r="B1370" s="34" t="s">
        <v>4848</v>
      </c>
      <c r="C1370" s="34">
        <v>5</v>
      </c>
      <c r="D1370" s="34" t="s">
        <v>440</v>
      </c>
      <c r="E1370" s="34" t="s">
        <v>4881</v>
      </c>
      <c r="F1370" s="34" t="s">
        <v>4170</v>
      </c>
      <c r="G1370" s="34" t="s">
        <v>4170</v>
      </c>
      <c r="H1370" s="34" t="s">
        <v>4170</v>
      </c>
      <c r="I1370" s="34" t="s">
        <v>4881</v>
      </c>
      <c r="J1370" s="34" t="s">
        <v>4170</v>
      </c>
      <c r="K1370" s="34" t="s">
        <v>4170</v>
      </c>
      <c r="L1370" s="34" t="s">
        <v>4170</v>
      </c>
      <c r="N1370" s="34" t="s">
        <v>3155</v>
      </c>
      <c r="O1370" s="34" t="s">
        <v>4881</v>
      </c>
      <c r="P1370" s="34" t="s">
        <v>4170</v>
      </c>
      <c r="Q1370" s="34" t="s">
        <v>4170</v>
      </c>
      <c r="R1370" s="34" t="s">
        <v>4170</v>
      </c>
      <c r="S1370" s="34" t="s">
        <v>4170</v>
      </c>
      <c r="T1370" s="34" t="s">
        <v>4170</v>
      </c>
      <c r="U1370" s="34" t="s">
        <v>4170</v>
      </c>
      <c r="V1370" s="34" t="s">
        <v>4170</v>
      </c>
      <c r="W1370" s="34" t="s">
        <v>4170</v>
      </c>
      <c r="X1370" s="34" t="s">
        <v>4170</v>
      </c>
      <c r="Y1370" s="34" t="s">
        <v>4170</v>
      </c>
      <c r="Z1370" s="34" t="s">
        <v>4170</v>
      </c>
      <c r="AB1370" s="34" t="s">
        <v>3187</v>
      </c>
      <c r="AE1370" s="34" t="s">
        <v>3253</v>
      </c>
      <c r="BB1370" s="34" t="s">
        <v>8406</v>
      </c>
      <c r="BC1370" s="34" t="s">
        <v>4170</v>
      </c>
      <c r="BD1370" s="34" t="s">
        <v>4170</v>
      </c>
      <c r="BE1370" s="34" t="s">
        <v>4170</v>
      </c>
      <c r="BF1370" s="34" t="s">
        <v>4170</v>
      </c>
      <c r="BG1370" s="34" t="s">
        <v>4881</v>
      </c>
      <c r="BH1370" s="34" t="s">
        <v>4881</v>
      </c>
      <c r="BI1370" s="34" t="s">
        <v>4170</v>
      </c>
      <c r="BJ1370" s="34" t="s">
        <v>4170</v>
      </c>
      <c r="BO1370" s="34" t="s">
        <v>3561</v>
      </c>
      <c r="BP1370" s="34" t="s">
        <v>3564</v>
      </c>
      <c r="BQ1370" s="34" t="s">
        <v>1044</v>
      </c>
      <c r="BR1370" s="34" t="s">
        <v>1044</v>
      </c>
      <c r="BS1370" s="34" t="s">
        <v>1044</v>
      </c>
      <c r="CR1370" s="34" t="s">
        <v>3657</v>
      </c>
      <c r="CU1370" s="34" t="s">
        <v>9068</v>
      </c>
      <c r="CV1370" s="34" t="s">
        <v>7626</v>
      </c>
      <c r="CW1370" s="34" t="s">
        <v>4226</v>
      </c>
      <c r="CX1370" s="34" t="s">
        <v>4608</v>
      </c>
      <c r="CY1370" s="34" t="s">
        <v>5444</v>
      </c>
      <c r="DB1370" s="34" t="s">
        <v>1046</v>
      </c>
      <c r="DC1370" s="34" t="s">
        <v>5094</v>
      </c>
      <c r="DE1370" s="34" t="s">
        <v>4650</v>
      </c>
      <c r="DF1370" s="34" t="s">
        <v>5992</v>
      </c>
    </row>
    <row r="1371" spans="1:110">
      <c r="A1371" s="34" t="s">
        <v>7627</v>
      </c>
      <c r="B1371" s="34" t="s">
        <v>4881</v>
      </c>
      <c r="C1371" s="34">
        <v>50</v>
      </c>
      <c r="D1371" s="34" t="s">
        <v>440</v>
      </c>
      <c r="E1371" s="34" t="s">
        <v>4881</v>
      </c>
      <c r="F1371" s="34" t="s">
        <v>4170</v>
      </c>
      <c r="G1371" s="34" t="s">
        <v>4881</v>
      </c>
      <c r="H1371" s="34" t="s">
        <v>4170</v>
      </c>
      <c r="I1371" s="34" t="s">
        <v>4170</v>
      </c>
      <c r="J1371" s="34" t="s">
        <v>4170</v>
      </c>
      <c r="K1371" s="34" t="s">
        <v>4170</v>
      </c>
      <c r="L1371" s="34" t="s">
        <v>4881</v>
      </c>
      <c r="M1371" s="34" t="s">
        <v>1041</v>
      </c>
      <c r="N1371" s="34" t="s">
        <v>3155</v>
      </c>
      <c r="O1371" s="34" t="s">
        <v>4881</v>
      </c>
      <c r="P1371" s="34" t="s">
        <v>4170</v>
      </c>
      <c r="Q1371" s="34" t="s">
        <v>4170</v>
      </c>
      <c r="R1371" s="34" t="s">
        <v>4170</v>
      </c>
      <c r="S1371" s="34" t="s">
        <v>4170</v>
      </c>
      <c r="T1371" s="34" t="s">
        <v>4170</v>
      </c>
      <c r="U1371" s="34" t="s">
        <v>4170</v>
      </c>
      <c r="V1371" s="34" t="s">
        <v>4170</v>
      </c>
      <c r="W1371" s="34" t="s">
        <v>4170</v>
      </c>
      <c r="X1371" s="34" t="s">
        <v>4170</v>
      </c>
      <c r="Y1371" s="34" t="s">
        <v>4170</v>
      </c>
      <c r="Z1371" s="34" t="s">
        <v>4170</v>
      </c>
      <c r="AB1371" s="34" t="s">
        <v>3187</v>
      </c>
      <c r="AD1371" s="34" t="s">
        <v>3244</v>
      </c>
      <c r="AG1371" s="34" t="s">
        <v>3309</v>
      </c>
      <c r="AH1371" s="34" t="s">
        <v>1044</v>
      </c>
      <c r="AI1371" s="34" t="s">
        <v>1044</v>
      </c>
      <c r="AJ1371" s="34" t="s">
        <v>1044</v>
      </c>
      <c r="AK1371" s="34" t="s">
        <v>1044</v>
      </c>
      <c r="AM1371" s="34" t="s">
        <v>1044</v>
      </c>
      <c r="AN1371" s="34" t="s">
        <v>3350</v>
      </c>
      <c r="AP1371" s="34" t="s">
        <v>1044</v>
      </c>
      <c r="AY1371" s="34" t="s">
        <v>3487</v>
      </c>
      <c r="BA1371" s="34" t="s">
        <v>1044</v>
      </c>
      <c r="BB1371" s="34" t="s">
        <v>3557</v>
      </c>
      <c r="BC1371" s="34" t="s">
        <v>4170</v>
      </c>
      <c r="BD1371" s="34" t="s">
        <v>4170</v>
      </c>
      <c r="BE1371" s="34" t="s">
        <v>4170</v>
      </c>
      <c r="BF1371" s="34" t="s">
        <v>4170</v>
      </c>
      <c r="BG1371" s="34" t="s">
        <v>4170</v>
      </c>
      <c r="BH1371" s="34" t="s">
        <v>4170</v>
      </c>
      <c r="BI1371" s="34" t="s">
        <v>4881</v>
      </c>
      <c r="BJ1371" s="34" t="s">
        <v>4170</v>
      </c>
      <c r="BR1371" s="34" t="s">
        <v>1044</v>
      </c>
      <c r="BS1371" s="34" t="s">
        <v>1044</v>
      </c>
      <c r="CR1371" s="34" t="s">
        <v>3657</v>
      </c>
      <c r="CU1371" s="34" t="s">
        <v>9069</v>
      </c>
      <c r="CV1371" s="34" t="s">
        <v>7628</v>
      </c>
      <c r="CW1371" s="34" t="s">
        <v>4226</v>
      </c>
      <c r="CX1371" s="34" t="s">
        <v>4542</v>
      </c>
      <c r="CY1371" s="34" t="s">
        <v>5447</v>
      </c>
      <c r="CZ1371" s="34" t="s">
        <v>4560</v>
      </c>
      <c r="DA1371" s="34" t="s">
        <v>4560</v>
      </c>
      <c r="DC1371" s="34" t="s">
        <v>5096</v>
      </c>
      <c r="DF1371" s="34" t="s">
        <v>5993</v>
      </c>
    </row>
    <row r="1372" spans="1:110">
      <c r="A1372" s="34" t="s">
        <v>7627</v>
      </c>
      <c r="B1372" s="34" t="s">
        <v>4609</v>
      </c>
      <c r="C1372" s="34">
        <v>10</v>
      </c>
      <c r="D1372" s="34" t="s">
        <v>440</v>
      </c>
      <c r="E1372" s="34" t="s">
        <v>4881</v>
      </c>
      <c r="F1372" s="34" t="s">
        <v>4170</v>
      </c>
      <c r="G1372" s="34" t="s">
        <v>4170</v>
      </c>
      <c r="H1372" s="34" t="s">
        <v>4170</v>
      </c>
      <c r="I1372" s="34" t="s">
        <v>4881</v>
      </c>
      <c r="J1372" s="34" t="s">
        <v>4170</v>
      </c>
      <c r="K1372" s="34" t="s">
        <v>4170</v>
      </c>
      <c r="L1372" s="34" t="s">
        <v>4881</v>
      </c>
      <c r="N1372" s="34" t="s">
        <v>3155</v>
      </c>
      <c r="O1372" s="34" t="s">
        <v>4881</v>
      </c>
      <c r="P1372" s="34" t="s">
        <v>4170</v>
      </c>
      <c r="Q1372" s="34" t="s">
        <v>4170</v>
      </c>
      <c r="R1372" s="34" t="s">
        <v>4170</v>
      </c>
      <c r="S1372" s="34" t="s">
        <v>4170</v>
      </c>
      <c r="T1372" s="34" t="s">
        <v>4170</v>
      </c>
      <c r="U1372" s="34" t="s">
        <v>4170</v>
      </c>
      <c r="V1372" s="34" t="s">
        <v>4170</v>
      </c>
      <c r="W1372" s="34" t="s">
        <v>4170</v>
      </c>
      <c r="X1372" s="34" t="s">
        <v>4170</v>
      </c>
      <c r="Y1372" s="34" t="s">
        <v>4170</v>
      </c>
      <c r="Z1372" s="34" t="s">
        <v>4170</v>
      </c>
      <c r="AB1372" s="34" t="s">
        <v>3187</v>
      </c>
      <c r="AE1372" s="34" t="s">
        <v>3259</v>
      </c>
      <c r="BB1372" s="34" t="s">
        <v>3557</v>
      </c>
      <c r="BC1372" s="34" t="s">
        <v>4170</v>
      </c>
      <c r="BD1372" s="34" t="s">
        <v>4170</v>
      </c>
      <c r="BE1372" s="34" t="s">
        <v>4170</v>
      </c>
      <c r="BF1372" s="34" t="s">
        <v>4170</v>
      </c>
      <c r="BG1372" s="34" t="s">
        <v>4170</v>
      </c>
      <c r="BH1372" s="34" t="s">
        <v>4170</v>
      </c>
      <c r="BI1372" s="34" t="s">
        <v>4881</v>
      </c>
      <c r="BJ1372" s="34" t="s">
        <v>4170</v>
      </c>
      <c r="BR1372" s="34" t="s">
        <v>1044</v>
      </c>
      <c r="BS1372" s="34" t="s">
        <v>1044</v>
      </c>
      <c r="CR1372" s="34" t="s">
        <v>3657</v>
      </c>
      <c r="CU1372" s="34" t="s">
        <v>9070</v>
      </c>
      <c r="CV1372" s="34" t="s">
        <v>7628</v>
      </c>
      <c r="CW1372" s="34" t="s">
        <v>4226</v>
      </c>
      <c r="CX1372" s="34" t="s">
        <v>4619</v>
      </c>
      <c r="CY1372" s="34" t="s">
        <v>5448</v>
      </c>
      <c r="DC1372" s="34" t="s">
        <v>5096</v>
      </c>
      <c r="DE1372" s="34" t="s">
        <v>4649</v>
      </c>
      <c r="DF1372" s="34" t="s">
        <v>5993</v>
      </c>
    </row>
    <row r="1373" spans="1:110">
      <c r="A1373" s="34" t="s">
        <v>7627</v>
      </c>
      <c r="B1373" s="34" t="s">
        <v>4848</v>
      </c>
      <c r="C1373" s="34">
        <v>17</v>
      </c>
      <c r="D1373" s="34" t="s">
        <v>440</v>
      </c>
      <c r="E1373" s="34" t="s">
        <v>4881</v>
      </c>
      <c r="F1373" s="34" t="s">
        <v>4170</v>
      </c>
      <c r="G1373" s="34" t="s">
        <v>4170</v>
      </c>
      <c r="H1373" s="34" t="s">
        <v>4170</v>
      </c>
      <c r="I1373" s="34" t="s">
        <v>4881</v>
      </c>
      <c r="J1373" s="34" t="s">
        <v>4170</v>
      </c>
      <c r="K1373" s="34" t="s">
        <v>4170</v>
      </c>
      <c r="L1373" s="34" t="s">
        <v>4881</v>
      </c>
      <c r="M1373" s="34" t="s">
        <v>1041</v>
      </c>
      <c r="N1373" s="34" t="s">
        <v>3155</v>
      </c>
      <c r="O1373" s="34" t="s">
        <v>4881</v>
      </c>
      <c r="P1373" s="34" t="s">
        <v>4170</v>
      </c>
      <c r="Q1373" s="34" t="s">
        <v>4170</v>
      </c>
      <c r="R1373" s="34" t="s">
        <v>4170</v>
      </c>
      <c r="S1373" s="34" t="s">
        <v>4170</v>
      </c>
      <c r="T1373" s="34" t="s">
        <v>4170</v>
      </c>
      <c r="U1373" s="34" t="s">
        <v>4170</v>
      </c>
      <c r="V1373" s="34" t="s">
        <v>4170</v>
      </c>
      <c r="W1373" s="34" t="s">
        <v>4170</v>
      </c>
      <c r="X1373" s="34" t="s">
        <v>4170</v>
      </c>
      <c r="Y1373" s="34" t="s">
        <v>4170</v>
      </c>
      <c r="Z1373" s="34" t="s">
        <v>4170</v>
      </c>
      <c r="AB1373" s="34" t="s">
        <v>3193</v>
      </c>
      <c r="AD1373" s="34" t="s">
        <v>3229</v>
      </c>
      <c r="AE1373" s="34" t="s">
        <v>3265</v>
      </c>
      <c r="AG1373" s="34" t="s">
        <v>3306</v>
      </c>
      <c r="AH1373" s="34" t="s">
        <v>1044</v>
      </c>
      <c r="AI1373" s="34" t="s">
        <v>1044</v>
      </c>
      <c r="AJ1373" s="34" t="s">
        <v>1044</v>
      </c>
      <c r="AK1373" s="34" t="s">
        <v>1044</v>
      </c>
      <c r="AM1373" s="34" t="s">
        <v>1044</v>
      </c>
      <c r="AN1373" s="34" t="s">
        <v>3341</v>
      </c>
      <c r="AP1373" s="34" t="s">
        <v>1044</v>
      </c>
      <c r="AY1373" s="34" t="s">
        <v>3487</v>
      </c>
      <c r="BA1373" s="34" t="s">
        <v>1044</v>
      </c>
      <c r="BB1373" s="34" t="s">
        <v>3557</v>
      </c>
      <c r="BC1373" s="34" t="s">
        <v>4170</v>
      </c>
      <c r="BD1373" s="34" t="s">
        <v>4170</v>
      </c>
      <c r="BE1373" s="34" t="s">
        <v>4170</v>
      </c>
      <c r="BF1373" s="34" t="s">
        <v>4170</v>
      </c>
      <c r="BG1373" s="34" t="s">
        <v>4170</v>
      </c>
      <c r="BH1373" s="34" t="s">
        <v>4170</v>
      </c>
      <c r="BI1373" s="34" t="s">
        <v>4881</v>
      </c>
      <c r="BJ1373" s="34" t="s">
        <v>4170</v>
      </c>
      <c r="BR1373" s="34" t="s">
        <v>1044</v>
      </c>
      <c r="BS1373" s="34" t="s">
        <v>1044</v>
      </c>
      <c r="CR1373" s="34" t="s">
        <v>3657</v>
      </c>
      <c r="CU1373" s="34" t="s">
        <v>9071</v>
      </c>
      <c r="CV1373" s="34" t="s">
        <v>7628</v>
      </c>
      <c r="CW1373" s="34" t="s">
        <v>4226</v>
      </c>
      <c r="CX1373" s="34" t="s">
        <v>4611</v>
      </c>
      <c r="CY1373" s="34" t="s">
        <v>5445</v>
      </c>
      <c r="DA1373" s="34" t="s">
        <v>4560</v>
      </c>
      <c r="DC1373" s="34" t="s">
        <v>5096</v>
      </c>
      <c r="DD1373" s="34" t="s">
        <v>6185</v>
      </c>
      <c r="DF1373" s="34" t="s">
        <v>5993</v>
      </c>
    </row>
    <row r="1374" spans="1:110">
      <c r="A1374" s="34" t="s">
        <v>7627</v>
      </c>
      <c r="B1374" s="34" t="s">
        <v>4626</v>
      </c>
      <c r="C1374" s="34">
        <v>20</v>
      </c>
      <c r="D1374" s="34" t="s">
        <v>440</v>
      </c>
      <c r="E1374" s="34" t="s">
        <v>4881</v>
      </c>
      <c r="F1374" s="34" t="s">
        <v>4170</v>
      </c>
      <c r="G1374" s="34" t="s">
        <v>4881</v>
      </c>
      <c r="H1374" s="34" t="s">
        <v>4170</v>
      </c>
      <c r="I1374" s="34" t="s">
        <v>4170</v>
      </c>
      <c r="J1374" s="34" t="s">
        <v>4170</v>
      </c>
      <c r="K1374" s="34" t="s">
        <v>4170</v>
      </c>
      <c r="L1374" s="34" t="s">
        <v>4881</v>
      </c>
      <c r="M1374" s="34" t="s">
        <v>1041</v>
      </c>
      <c r="N1374" s="34" t="s">
        <v>3155</v>
      </c>
      <c r="O1374" s="34" t="s">
        <v>4881</v>
      </c>
      <c r="P1374" s="34" t="s">
        <v>4170</v>
      </c>
      <c r="Q1374" s="34" t="s">
        <v>4170</v>
      </c>
      <c r="R1374" s="34" t="s">
        <v>4170</v>
      </c>
      <c r="S1374" s="34" t="s">
        <v>4170</v>
      </c>
      <c r="T1374" s="34" t="s">
        <v>4170</v>
      </c>
      <c r="U1374" s="34" t="s">
        <v>4170</v>
      </c>
      <c r="V1374" s="34" t="s">
        <v>4170</v>
      </c>
      <c r="W1374" s="34" t="s">
        <v>4170</v>
      </c>
      <c r="X1374" s="34" t="s">
        <v>4170</v>
      </c>
      <c r="Y1374" s="34" t="s">
        <v>4170</v>
      </c>
      <c r="Z1374" s="34" t="s">
        <v>4170</v>
      </c>
      <c r="AB1374" s="34" t="s">
        <v>3187</v>
      </c>
      <c r="AD1374" s="34" t="s">
        <v>3232</v>
      </c>
      <c r="AE1374" s="34" t="s">
        <v>3277</v>
      </c>
      <c r="AG1374" s="34" t="s">
        <v>3306</v>
      </c>
      <c r="AH1374" s="34" t="s">
        <v>1044</v>
      </c>
      <c r="AI1374" s="34" t="s">
        <v>1044</v>
      </c>
      <c r="AJ1374" s="34" t="s">
        <v>1044</v>
      </c>
      <c r="AK1374" s="34" t="s">
        <v>1044</v>
      </c>
      <c r="AM1374" s="34" t="s">
        <v>1044</v>
      </c>
      <c r="AN1374" s="34" t="s">
        <v>3341</v>
      </c>
      <c r="AP1374" s="34" t="s">
        <v>1044</v>
      </c>
      <c r="AY1374" s="34" t="s">
        <v>3487</v>
      </c>
      <c r="BA1374" s="34" t="s">
        <v>1044</v>
      </c>
      <c r="BB1374" s="34" t="s">
        <v>3557</v>
      </c>
      <c r="BC1374" s="34" t="s">
        <v>4170</v>
      </c>
      <c r="BD1374" s="34" t="s">
        <v>4170</v>
      </c>
      <c r="BE1374" s="34" t="s">
        <v>4170</v>
      </c>
      <c r="BF1374" s="34" t="s">
        <v>4170</v>
      </c>
      <c r="BG1374" s="34" t="s">
        <v>4170</v>
      </c>
      <c r="BH1374" s="34" t="s">
        <v>4170</v>
      </c>
      <c r="BI1374" s="34" t="s">
        <v>4881</v>
      </c>
      <c r="BJ1374" s="34" t="s">
        <v>4170</v>
      </c>
      <c r="BR1374" s="34" t="s">
        <v>1044</v>
      </c>
      <c r="BS1374" s="34" t="s">
        <v>1044</v>
      </c>
      <c r="CR1374" s="34" t="s">
        <v>3657</v>
      </c>
      <c r="CU1374" s="34" t="s">
        <v>9072</v>
      </c>
      <c r="CV1374" s="34" t="s">
        <v>7628</v>
      </c>
      <c r="CW1374" s="34" t="s">
        <v>4226</v>
      </c>
      <c r="CX1374" s="34" t="s">
        <v>4539</v>
      </c>
      <c r="CY1374" s="34" t="s">
        <v>5446</v>
      </c>
      <c r="DA1374" s="34" t="s">
        <v>4560</v>
      </c>
      <c r="DC1374" s="34" t="s">
        <v>5096</v>
      </c>
      <c r="DD1374" s="34" t="s">
        <v>6185</v>
      </c>
      <c r="DF1374" s="34" t="s">
        <v>5993</v>
      </c>
    </row>
  </sheetData>
  <autoFilter ref="A1:DF1374" xr:uid="{0DBFDF4B-071C-4BBE-B9C9-C8A1BCAD7ED6}"/>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CADE-D1A5-429D-A57A-67BF3FACD678}">
  <dimension ref="A1:Q227"/>
  <sheetViews>
    <sheetView workbookViewId="0"/>
  </sheetViews>
  <sheetFormatPr defaultRowHeight="14.4"/>
  <sheetData>
    <row r="1" spans="1:17" s="4" customFormat="1" ht="15.6">
      <c r="A1" s="33" t="s">
        <v>258</v>
      </c>
      <c r="B1" s="33" t="s">
        <v>259</v>
      </c>
      <c r="C1" s="33" t="s">
        <v>260</v>
      </c>
      <c r="D1" s="33" t="s">
        <v>261</v>
      </c>
      <c r="E1" s="33" t="s">
        <v>262</v>
      </c>
      <c r="F1" s="33" t="s">
        <v>263</v>
      </c>
      <c r="G1" s="33" t="s">
        <v>264</v>
      </c>
      <c r="H1" s="33" t="s">
        <v>265</v>
      </c>
      <c r="I1" s="33" t="s">
        <v>266</v>
      </c>
      <c r="J1" s="33" t="s">
        <v>267</v>
      </c>
      <c r="K1" s="33" t="s">
        <v>268</v>
      </c>
      <c r="L1" s="33" t="s">
        <v>269</v>
      </c>
      <c r="M1" s="33" t="s">
        <v>270</v>
      </c>
      <c r="N1" s="33" t="s">
        <v>271</v>
      </c>
      <c r="O1" s="33" t="s">
        <v>272</v>
      </c>
      <c r="P1" s="33" t="s">
        <v>273</v>
      </c>
      <c r="Q1" s="33" t="s">
        <v>274</v>
      </c>
    </row>
    <row r="2" spans="1:17" ht="15">
      <c r="A2" s="34" t="s">
        <v>275</v>
      </c>
      <c r="B2" s="34" t="s">
        <v>275</v>
      </c>
      <c r="C2" s="34"/>
      <c r="D2" s="34"/>
      <c r="E2" s="34"/>
      <c r="F2" s="34"/>
      <c r="G2" s="34"/>
      <c r="H2" s="34"/>
      <c r="I2" s="34"/>
      <c r="J2" s="34"/>
      <c r="K2" s="34"/>
      <c r="L2" s="34"/>
      <c r="M2" s="34"/>
      <c r="N2" s="34"/>
      <c r="O2" s="34"/>
      <c r="P2" s="34"/>
      <c r="Q2" s="34"/>
    </row>
    <row r="3" spans="1:17" ht="15">
      <c r="A3" s="34" t="s">
        <v>276</v>
      </c>
      <c r="B3" s="34" t="s">
        <v>276</v>
      </c>
      <c r="C3" s="34"/>
      <c r="D3" s="34"/>
      <c r="E3" s="34"/>
      <c r="F3" s="34"/>
      <c r="G3" s="34"/>
      <c r="H3" s="34"/>
      <c r="I3" s="34"/>
      <c r="J3" s="34"/>
      <c r="K3" s="34"/>
      <c r="L3" s="34"/>
      <c r="M3" s="34"/>
      <c r="N3" s="34"/>
      <c r="O3" s="34"/>
      <c r="P3" s="34"/>
      <c r="Q3" s="34"/>
    </row>
    <row r="4" spans="1:17" ht="15">
      <c r="A4" s="34" t="s">
        <v>277</v>
      </c>
      <c r="B4" s="34" t="s">
        <v>277</v>
      </c>
      <c r="C4" s="34"/>
      <c r="D4" s="34"/>
      <c r="E4" s="34"/>
      <c r="F4" s="34"/>
      <c r="G4" s="34"/>
      <c r="H4" s="34"/>
      <c r="I4" s="34"/>
      <c r="J4" s="34"/>
      <c r="K4" s="34"/>
      <c r="L4" s="34"/>
      <c r="M4" s="34"/>
      <c r="N4" s="34"/>
      <c r="O4" s="34"/>
      <c r="P4" s="34"/>
      <c r="Q4" s="34"/>
    </row>
    <row r="5" spans="1:17" ht="15">
      <c r="A5" s="34" t="s">
        <v>278</v>
      </c>
      <c r="B5" s="34" t="s">
        <v>278</v>
      </c>
      <c r="C5" s="34"/>
      <c r="D5" s="34"/>
      <c r="E5" s="34"/>
      <c r="F5" s="34"/>
      <c r="G5" s="34"/>
      <c r="H5" s="34"/>
      <c r="I5" s="34"/>
      <c r="J5" s="34"/>
      <c r="K5" s="34"/>
      <c r="L5" s="34"/>
      <c r="M5" s="34"/>
      <c r="N5" s="34"/>
      <c r="O5" s="34"/>
      <c r="P5" s="34"/>
      <c r="Q5" s="34"/>
    </row>
    <row r="6" spans="1:17" ht="15">
      <c r="A6" s="34" t="s">
        <v>279</v>
      </c>
      <c r="B6" s="34" t="s">
        <v>279</v>
      </c>
      <c r="C6" s="34"/>
      <c r="D6" s="34"/>
      <c r="E6" s="34"/>
      <c r="F6" s="34"/>
      <c r="G6" s="34" t="s">
        <v>280</v>
      </c>
      <c r="H6" s="34"/>
      <c r="I6" s="34"/>
      <c r="J6" s="34"/>
      <c r="K6" s="34"/>
      <c r="L6" s="34"/>
      <c r="M6" s="34"/>
      <c r="N6" s="34"/>
      <c r="O6" s="34"/>
      <c r="P6" s="34"/>
      <c r="Q6" s="34"/>
    </row>
    <row r="7" spans="1:17" ht="15">
      <c r="A7" s="34" t="s">
        <v>281</v>
      </c>
      <c r="B7" s="34" t="s">
        <v>282</v>
      </c>
      <c r="C7" s="34" t="s">
        <v>283</v>
      </c>
      <c r="D7" s="34" t="s">
        <v>284</v>
      </c>
      <c r="E7" s="34"/>
      <c r="F7" s="34"/>
      <c r="G7" s="34"/>
      <c r="H7" s="34"/>
      <c r="I7" s="34"/>
      <c r="J7" s="34"/>
      <c r="K7" s="34"/>
      <c r="L7" s="34"/>
      <c r="M7" s="34"/>
      <c r="N7" s="34"/>
      <c r="O7" s="34"/>
      <c r="P7" s="34"/>
      <c r="Q7" s="34"/>
    </row>
    <row r="8" spans="1:17" ht="15">
      <c r="A8" s="34" t="s">
        <v>285</v>
      </c>
      <c r="B8" s="34" t="s">
        <v>286</v>
      </c>
      <c r="C8" s="34" t="s">
        <v>287</v>
      </c>
      <c r="D8" s="34" t="s">
        <v>288</v>
      </c>
      <c r="E8" s="34"/>
      <c r="F8" s="34"/>
      <c r="G8" s="34"/>
      <c r="H8" s="34" t="s">
        <v>289</v>
      </c>
      <c r="I8" s="34"/>
      <c r="J8" s="34"/>
      <c r="K8" s="34"/>
      <c r="L8" s="34"/>
      <c r="M8" s="34"/>
      <c r="N8" s="34"/>
      <c r="O8" s="34"/>
      <c r="P8" s="34"/>
      <c r="Q8" s="34"/>
    </row>
    <row r="9" spans="1:17" ht="15">
      <c r="A9" s="34" t="s">
        <v>290</v>
      </c>
      <c r="B9" s="34" t="s">
        <v>291</v>
      </c>
      <c r="C9" s="34"/>
      <c r="D9" s="34"/>
      <c r="E9" s="34"/>
      <c r="F9" s="34"/>
      <c r="G9" s="34"/>
      <c r="H9" s="34"/>
      <c r="I9" s="34" t="s">
        <v>292</v>
      </c>
      <c r="J9" s="34"/>
      <c r="K9" s="34"/>
      <c r="L9" s="34"/>
      <c r="M9" s="34"/>
      <c r="N9" s="34"/>
      <c r="O9" s="34"/>
      <c r="P9" s="34"/>
      <c r="Q9" s="34"/>
    </row>
    <row r="10" spans="1:17" ht="15">
      <c r="A10" s="34" t="s">
        <v>293</v>
      </c>
      <c r="B10" s="34" t="s">
        <v>294</v>
      </c>
      <c r="C10" s="34" t="s">
        <v>295</v>
      </c>
      <c r="D10" s="34" t="s">
        <v>296</v>
      </c>
      <c r="E10" s="34"/>
      <c r="F10" s="34"/>
      <c r="G10" s="34"/>
      <c r="H10" s="34" t="s">
        <v>289</v>
      </c>
      <c r="I10" s="34"/>
      <c r="J10" s="34" t="s">
        <v>297</v>
      </c>
      <c r="K10" s="34"/>
      <c r="L10" s="34"/>
      <c r="M10" s="34"/>
      <c r="N10" s="34"/>
      <c r="O10" s="34"/>
      <c r="P10" s="34"/>
      <c r="Q10" s="34"/>
    </row>
    <row r="11" spans="1:17" ht="15">
      <c r="A11" s="34" t="s">
        <v>290</v>
      </c>
      <c r="B11" s="34" t="s">
        <v>298</v>
      </c>
      <c r="C11" s="34"/>
      <c r="D11" s="34"/>
      <c r="E11" s="34"/>
      <c r="F11" s="34"/>
      <c r="G11" s="34"/>
      <c r="H11" s="34"/>
      <c r="I11" s="34" t="s">
        <v>299</v>
      </c>
      <c r="J11" s="34"/>
      <c r="K11" s="34"/>
      <c r="L11" s="34"/>
      <c r="M11" s="34"/>
      <c r="N11" s="34"/>
      <c r="O11" s="34"/>
      <c r="P11" s="34"/>
      <c r="Q11" s="34"/>
    </row>
    <row r="12" spans="1:17" ht="15">
      <c r="A12" s="34" t="s">
        <v>290</v>
      </c>
      <c r="B12" s="34" t="s">
        <v>300</v>
      </c>
      <c r="C12" s="34"/>
      <c r="D12" s="34"/>
      <c r="E12" s="34"/>
      <c r="F12" s="34"/>
      <c r="G12" s="34"/>
      <c r="H12" s="34"/>
      <c r="I12" s="34" t="s">
        <v>301</v>
      </c>
      <c r="J12" s="34"/>
      <c r="K12" s="34"/>
      <c r="L12" s="34"/>
      <c r="M12" s="34"/>
      <c r="N12" s="34"/>
      <c r="O12" s="34"/>
      <c r="P12" s="34"/>
      <c r="Q12" s="34"/>
    </row>
    <row r="13" spans="1:17" ht="15">
      <c r="A13" s="34" t="s">
        <v>290</v>
      </c>
      <c r="B13" s="34" t="s">
        <v>302</v>
      </c>
      <c r="C13" s="34"/>
      <c r="D13" s="34"/>
      <c r="E13" s="34"/>
      <c r="F13" s="34"/>
      <c r="G13" s="34"/>
      <c r="H13" s="34"/>
      <c r="I13" s="34" t="s">
        <v>303</v>
      </c>
      <c r="J13" s="34"/>
      <c r="K13" s="34"/>
      <c r="L13" s="34"/>
      <c r="M13" s="34"/>
      <c r="N13" s="34"/>
      <c r="O13" s="34"/>
      <c r="P13" s="34"/>
      <c r="Q13" s="34"/>
    </row>
    <row r="14" spans="1:17" ht="15">
      <c r="A14" s="34" t="s">
        <v>304</v>
      </c>
      <c r="B14" s="34" t="s">
        <v>305</v>
      </c>
      <c r="C14" s="34" t="s">
        <v>306</v>
      </c>
      <c r="D14" s="34" t="s">
        <v>307</v>
      </c>
      <c r="E14" s="34"/>
      <c r="F14" s="34"/>
      <c r="G14" s="34"/>
      <c r="H14" s="34"/>
      <c r="I14" s="34"/>
      <c r="J14" s="34"/>
      <c r="K14" s="34"/>
      <c r="L14" s="34"/>
      <c r="M14" s="34"/>
      <c r="N14" s="34"/>
      <c r="O14" s="34"/>
      <c r="P14" s="34"/>
      <c r="Q14" s="34"/>
    </row>
    <row r="15" spans="1:17" ht="15">
      <c r="A15" s="34" t="s">
        <v>308</v>
      </c>
      <c r="B15" s="34" t="s">
        <v>309</v>
      </c>
      <c r="C15" s="34" t="s">
        <v>310</v>
      </c>
      <c r="D15" s="34" t="s">
        <v>311</v>
      </c>
      <c r="E15" s="34"/>
      <c r="F15" s="34"/>
      <c r="G15" s="34"/>
      <c r="H15" s="34" t="s">
        <v>289</v>
      </c>
      <c r="I15" s="34"/>
      <c r="J15" s="34"/>
      <c r="K15" s="34"/>
      <c r="L15" s="34"/>
      <c r="M15" s="34"/>
      <c r="N15" s="34"/>
      <c r="O15" s="34"/>
      <c r="P15" s="34"/>
      <c r="Q15" s="34"/>
    </row>
    <row r="16" spans="1:17" ht="15">
      <c r="A16" s="34" t="s">
        <v>312</v>
      </c>
      <c r="B16" s="34" t="s">
        <v>313</v>
      </c>
      <c r="C16" s="34" t="s">
        <v>314</v>
      </c>
      <c r="D16" s="34" t="s">
        <v>315</v>
      </c>
      <c r="E16" s="34"/>
      <c r="F16" s="34"/>
      <c r="G16" s="34"/>
      <c r="H16" s="34"/>
      <c r="I16" s="34"/>
      <c r="J16" s="34"/>
      <c r="K16" s="34" t="s">
        <v>316</v>
      </c>
      <c r="L16" s="34"/>
      <c r="M16" s="34"/>
      <c r="N16" s="34"/>
      <c r="O16" s="34"/>
      <c r="P16" s="34"/>
      <c r="Q16" s="34"/>
    </row>
    <row r="17" spans="1:17" ht="15">
      <c r="A17" s="34" t="s">
        <v>317</v>
      </c>
      <c r="B17" s="34"/>
      <c r="C17" s="34"/>
      <c r="D17" s="34"/>
      <c r="E17" s="34"/>
      <c r="F17" s="34"/>
      <c r="G17" s="34"/>
      <c r="H17" s="34"/>
      <c r="I17" s="34"/>
      <c r="J17" s="34"/>
      <c r="K17" s="34"/>
      <c r="L17" s="34"/>
      <c r="M17" s="34"/>
      <c r="N17" s="34"/>
      <c r="O17" s="34"/>
      <c r="P17" s="34"/>
      <c r="Q17" s="34"/>
    </row>
    <row r="18" spans="1:17" ht="15">
      <c r="A18" s="34" t="s">
        <v>281</v>
      </c>
      <c r="B18" s="34" t="s">
        <v>318</v>
      </c>
      <c r="C18" s="34" t="s">
        <v>319</v>
      </c>
      <c r="D18" s="34" t="s">
        <v>320</v>
      </c>
      <c r="E18" s="34"/>
      <c r="F18" s="34"/>
      <c r="G18" s="34"/>
      <c r="H18" s="34"/>
      <c r="I18" s="34"/>
      <c r="J18" s="34"/>
      <c r="K18" s="34" t="s">
        <v>321</v>
      </c>
      <c r="L18" s="34"/>
      <c r="M18" s="34"/>
      <c r="N18" s="34"/>
      <c r="O18" s="34"/>
      <c r="P18" s="34"/>
      <c r="Q18" s="34"/>
    </row>
    <row r="19" spans="1:17" ht="15">
      <c r="A19" s="34" t="s">
        <v>304</v>
      </c>
      <c r="B19" s="34" t="s">
        <v>322</v>
      </c>
      <c r="C19" s="34" t="s">
        <v>323</v>
      </c>
      <c r="D19" s="34" t="s">
        <v>324</v>
      </c>
      <c r="E19" s="34"/>
      <c r="F19" s="34"/>
      <c r="G19" s="34"/>
      <c r="H19" s="34"/>
      <c r="I19" s="34"/>
      <c r="J19" s="34"/>
      <c r="K19" s="34"/>
      <c r="L19" s="34"/>
      <c r="M19" s="34"/>
      <c r="N19" s="34"/>
      <c r="O19" s="34"/>
      <c r="P19" s="34"/>
      <c r="Q19" s="34"/>
    </row>
    <row r="20" spans="1:17" ht="15">
      <c r="A20" s="34" t="s">
        <v>325</v>
      </c>
      <c r="B20" s="34" t="s">
        <v>326</v>
      </c>
      <c r="C20" s="34" t="s">
        <v>327</v>
      </c>
      <c r="D20" s="34" t="s">
        <v>328</v>
      </c>
      <c r="E20" s="34"/>
      <c r="F20" s="34"/>
      <c r="G20" s="34"/>
      <c r="H20" s="34" t="s">
        <v>289</v>
      </c>
      <c r="I20" s="34"/>
      <c r="J20" s="34"/>
      <c r="K20" s="34"/>
      <c r="L20" s="34"/>
      <c r="M20" s="34"/>
      <c r="N20" s="34"/>
      <c r="O20" s="34"/>
      <c r="P20" s="34"/>
      <c r="Q20" s="34"/>
    </row>
    <row r="21" spans="1:17" ht="15">
      <c r="A21" s="34" t="s">
        <v>325</v>
      </c>
      <c r="B21" s="34" t="s">
        <v>329</v>
      </c>
      <c r="C21" s="34" t="s">
        <v>330</v>
      </c>
      <c r="D21" s="34" t="s">
        <v>331</v>
      </c>
      <c r="E21" s="34"/>
      <c r="F21" s="34"/>
      <c r="G21" s="34"/>
      <c r="H21" s="34" t="s">
        <v>289</v>
      </c>
      <c r="I21" s="34"/>
      <c r="J21" s="34"/>
      <c r="K21" s="34" t="s">
        <v>332</v>
      </c>
      <c r="L21" s="34"/>
      <c r="M21" s="34"/>
      <c r="N21" s="34"/>
      <c r="O21" s="34"/>
      <c r="P21" s="34"/>
      <c r="Q21" s="34"/>
    </row>
    <row r="22" spans="1:17" ht="15">
      <c r="A22" s="34" t="s">
        <v>312</v>
      </c>
      <c r="B22" s="34" t="s">
        <v>333</v>
      </c>
      <c r="C22" s="34" t="s">
        <v>334</v>
      </c>
      <c r="D22" s="34" t="s">
        <v>335</v>
      </c>
      <c r="E22" s="34" t="s">
        <v>336</v>
      </c>
      <c r="F22" s="34" t="s">
        <v>337</v>
      </c>
      <c r="G22" s="34"/>
      <c r="H22" s="34" t="s">
        <v>289</v>
      </c>
      <c r="I22" s="34"/>
      <c r="J22" s="34"/>
      <c r="K22" s="34" t="s">
        <v>338</v>
      </c>
      <c r="L22" s="34"/>
      <c r="M22" s="34"/>
      <c r="N22" s="34"/>
      <c r="O22" s="34"/>
      <c r="P22" s="34"/>
      <c r="Q22" s="34"/>
    </row>
    <row r="23" spans="1:17" ht="15">
      <c r="A23" s="34" t="s">
        <v>304</v>
      </c>
      <c r="B23" s="34" t="s">
        <v>339</v>
      </c>
      <c r="C23" s="34" t="s">
        <v>340</v>
      </c>
      <c r="D23" s="34" t="s">
        <v>341</v>
      </c>
      <c r="E23" s="34"/>
      <c r="F23" s="34"/>
      <c r="G23" s="34"/>
      <c r="H23" s="34"/>
      <c r="I23" s="34"/>
      <c r="J23" s="34"/>
      <c r="K23" s="34" t="s">
        <v>342</v>
      </c>
      <c r="L23" s="34"/>
      <c r="M23" s="34"/>
      <c r="N23" s="34"/>
      <c r="O23" s="34"/>
      <c r="P23" s="34"/>
      <c r="Q23" s="34"/>
    </row>
    <row r="24" spans="1:17" ht="15">
      <c r="A24" s="34" t="s">
        <v>293</v>
      </c>
      <c r="B24" s="34" t="s">
        <v>133</v>
      </c>
      <c r="C24" s="34" t="s">
        <v>343</v>
      </c>
      <c r="D24" s="34" t="s">
        <v>344</v>
      </c>
      <c r="E24" s="34"/>
      <c r="F24" s="34"/>
      <c r="G24" s="34"/>
      <c r="H24" s="34" t="s">
        <v>289</v>
      </c>
      <c r="I24" s="34"/>
      <c r="J24" s="34" t="s">
        <v>345</v>
      </c>
      <c r="K24" s="34" t="s">
        <v>346</v>
      </c>
      <c r="L24" s="34"/>
      <c r="M24" s="34" t="s">
        <v>347</v>
      </c>
      <c r="N24" s="34" t="s">
        <v>348</v>
      </c>
      <c r="O24" s="34"/>
      <c r="P24" s="34"/>
      <c r="Q24" s="34"/>
    </row>
    <row r="25" spans="1:17" ht="15">
      <c r="A25" s="34" t="s">
        <v>304</v>
      </c>
      <c r="B25" s="34" t="s">
        <v>349</v>
      </c>
      <c r="C25" s="34" t="s">
        <v>350</v>
      </c>
      <c r="D25" s="34" t="s">
        <v>351</v>
      </c>
      <c r="E25" s="34"/>
      <c r="F25" s="34"/>
      <c r="G25" s="34"/>
      <c r="H25" s="34"/>
      <c r="I25" s="34"/>
      <c r="J25" s="34"/>
      <c r="K25" s="34" t="s">
        <v>352</v>
      </c>
      <c r="L25" s="34"/>
      <c r="M25" s="34"/>
      <c r="N25" s="34"/>
      <c r="O25" s="34"/>
      <c r="P25" s="34"/>
      <c r="Q25" s="34"/>
    </row>
    <row r="26" spans="1:17" ht="15">
      <c r="A26" s="34" t="s">
        <v>325</v>
      </c>
      <c r="B26" s="34" t="s">
        <v>353</v>
      </c>
      <c r="C26" s="34" t="s">
        <v>354</v>
      </c>
      <c r="D26" s="34" t="s">
        <v>355</v>
      </c>
      <c r="E26" s="34"/>
      <c r="F26" s="34"/>
      <c r="G26" s="34"/>
      <c r="H26" s="34" t="s">
        <v>289</v>
      </c>
      <c r="I26" s="34"/>
      <c r="J26" s="34"/>
      <c r="K26" s="34" t="s">
        <v>356</v>
      </c>
      <c r="L26" s="34"/>
      <c r="M26" s="34"/>
      <c r="N26" s="34"/>
      <c r="O26" s="34"/>
      <c r="P26" s="34"/>
      <c r="Q26" s="34"/>
    </row>
    <row r="27" spans="1:17" ht="15">
      <c r="A27" s="34" t="s">
        <v>304</v>
      </c>
      <c r="B27" s="34" t="s">
        <v>357</v>
      </c>
      <c r="C27" s="34" t="s">
        <v>358</v>
      </c>
      <c r="D27" s="34" t="s">
        <v>359</v>
      </c>
      <c r="E27" s="34"/>
      <c r="F27" s="34"/>
      <c r="G27" s="34"/>
      <c r="H27" s="34"/>
      <c r="I27" s="34"/>
      <c r="J27" s="34"/>
      <c r="K27" s="34" t="s">
        <v>360</v>
      </c>
      <c r="L27" s="34"/>
      <c r="M27" s="34"/>
      <c r="N27" s="34"/>
      <c r="O27" s="34"/>
      <c r="P27" s="34"/>
      <c r="Q27" s="34"/>
    </row>
    <row r="28" spans="1:17" ht="15">
      <c r="A28" s="34" t="s">
        <v>325</v>
      </c>
      <c r="B28" s="34" t="s">
        <v>361</v>
      </c>
      <c r="C28" s="34" t="s">
        <v>362</v>
      </c>
      <c r="D28" s="34" t="s">
        <v>363</v>
      </c>
      <c r="E28" s="34"/>
      <c r="F28" s="34"/>
      <c r="G28" s="34"/>
      <c r="H28" s="34" t="s">
        <v>289</v>
      </c>
      <c r="I28" s="34"/>
      <c r="J28" s="34"/>
      <c r="K28" s="34" t="s">
        <v>364</v>
      </c>
      <c r="L28" s="34"/>
      <c r="M28" s="34"/>
      <c r="N28" s="34"/>
      <c r="O28" s="34"/>
      <c r="P28" s="34"/>
      <c r="Q28" s="34"/>
    </row>
    <row r="29" spans="1:17" ht="15">
      <c r="A29" s="34" t="s">
        <v>304</v>
      </c>
      <c r="B29" s="34" t="s">
        <v>365</v>
      </c>
      <c r="C29" s="34" t="s">
        <v>366</v>
      </c>
      <c r="D29" s="34" t="s">
        <v>367</v>
      </c>
      <c r="E29" s="34"/>
      <c r="F29" s="34"/>
      <c r="G29" s="34"/>
      <c r="H29" s="34"/>
      <c r="I29" s="34"/>
      <c r="J29" s="34"/>
      <c r="K29" s="34" t="s">
        <v>368</v>
      </c>
      <c r="L29" s="34"/>
      <c r="M29" s="34"/>
      <c r="N29" s="34"/>
      <c r="O29" s="34"/>
      <c r="P29" s="34"/>
      <c r="Q29" s="34"/>
    </row>
    <row r="30" spans="1:17" ht="15">
      <c r="A30" s="34" t="s">
        <v>281</v>
      </c>
      <c r="B30" s="34" t="s">
        <v>369</v>
      </c>
      <c r="C30" s="34" t="s">
        <v>370</v>
      </c>
      <c r="D30" s="34" t="s">
        <v>371</v>
      </c>
      <c r="E30" s="34"/>
      <c r="F30" s="34"/>
      <c r="G30" s="34"/>
      <c r="H30" s="34"/>
      <c r="I30" s="34"/>
      <c r="J30" s="34"/>
      <c r="K30" s="34" t="s">
        <v>372</v>
      </c>
      <c r="L30" s="34"/>
      <c r="M30" s="34"/>
      <c r="N30" s="34"/>
      <c r="O30" s="34"/>
      <c r="P30" s="34"/>
      <c r="Q30" s="34"/>
    </row>
    <row r="31" spans="1:17" ht="15">
      <c r="A31" s="34" t="s">
        <v>373</v>
      </c>
      <c r="B31" s="34" t="s">
        <v>151</v>
      </c>
      <c r="C31" s="34" t="s">
        <v>374</v>
      </c>
      <c r="D31" s="34" t="s">
        <v>375</v>
      </c>
      <c r="E31" s="34"/>
      <c r="F31" s="34"/>
      <c r="G31" s="34"/>
      <c r="H31" s="34" t="s">
        <v>289</v>
      </c>
      <c r="I31" s="34"/>
      <c r="J31" s="34"/>
      <c r="K31" s="34"/>
      <c r="L31" s="34"/>
      <c r="M31" s="34"/>
      <c r="N31" s="34"/>
      <c r="O31" s="34"/>
      <c r="P31" s="34"/>
      <c r="Q31" s="34"/>
    </row>
    <row r="32" spans="1:17" ht="15">
      <c r="A32" s="34" t="s">
        <v>376</v>
      </c>
      <c r="B32" s="34" t="s">
        <v>9462</v>
      </c>
      <c r="C32" s="34" t="s">
        <v>378</v>
      </c>
      <c r="D32" s="34" t="s">
        <v>379</v>
      </c>
      <c r="E32" s="34"/>
      <c r="F32" s="34"/>
      <c r="G32" s="34"/>
      <c r="H32" s="34" t="s">
        <v>289</v>
      </c>
      <c r="I32" s="34"/>
      <c r="J32" s="34"/>
      <c r="K32" s="34"/>
      <c r="L32" s="34"/>
      <c r="M32" s="34"/>
      <c r="N32" s="34"/>
      <c r="O32" s="34" t="s">
        <v>380</v>
      </c>
      <c r="P32" s="34"/>
      <c r="Q32" s="34"/>
    </row>
    <row r="33" spans="1:17" ht="15">
      <c r="A33" s="34" t="s">
        <v>381</v>
      </c>
      <c r="B33" s="34" t="s">
        <v>9463</v>
      </c>
      <c r="C33" s="34" t="s">
        <v>383</v>
      </c>
      <c r="D33" s="34" t="s">
        <v>384</v>
      </c>
      <c r="E33" s="34"/>
      <c r="F33" s="34"/>
      <c r="G33" s="34"/>
      <c r="H33" s="34" t="s">
        <v>289</v>
      </c>
      <c r="I33" s="34"/>
      <c r="J33" s="34"/>
      <c r="K33" s="34"/>
      <c r="L33" s="34"/>
      <c r="M33" s="34"/>
      <c r="N33" s="34"/>
      <c r="O33" s="34" t="s">
        <v>380</v>
      </c>
      <c r="P33" s="34" t="s">
        <v>9466</v>
      </c>
      <c r="Q33" s="34"/>
    </row>
    <row r="34" spans="1:17" ht="15">
      <c r="A34" s="34" t="s">
        <v>312</v>
      </c>
      <c r="B34" s="34" t="s">
        <v>9464</v>
      </c>
      <c r="C34" s="34" t="s">
        <v>314</v>
      </c>
      <c r="D34" s="34" t="s">
        <v>315</v>
      </c>
      <c r="E34" s="34"/>
      <c r="F34" s="34"/>
      <c r="G34" s="34"/>
      <c r="H34" s="34"/>
      <c r="I34" s="34"/>
      <c r="J34" s="34"/>
      <c r="K34" s="34" t="s">
        <v>9465</v>
      </c>
      <c r="L34" s="34"/>
      <c r="M34" s="34"/>
      <c r="N34" s="34"/>
      <c r="O34" s="34"/>
      <c r="P34" s="34"/>
      <c r="Q34" s="34"/>
    </row>
    <row r="35" spans="1:17" ht="15">
      <c r="A35" s="34" t="s">
        <v>385</v>
      </c>
      <c r="B35" s="34" t="s">
        <v>386</v>
      </c>
      <c r="C35" s="34" t="s">
        <v>387</v>
      </c>
      <c r="D35" s="34" t="s">
        <v>388</v>
      </c>
      <c r="E35" s="34" t="s">
        <v>389</v>
      </c>
      <c r="F35" s="34" t="s">
        <v>390</v>
      </c>
      <c r="G35" s="34"/>
      <c r="H35" s="34" t="s">
        <v>289</v>
      </c>
      <c r="I35" s="34"/>
      <c r="J35" s="34"/>
      <c r="K35" s="34"/>
      <c r="L35" s="34"/>
      <c r="M35" s="34"/>
      <c r="N35" s="34"/>
      <c r="O35" s="34"/>
      <c r="P35" s="34"/>
      <c r="Q35" s="34"/>
    </row>
    <row r="36" spans="1:17" ht="15">
      <c r="A36" s="34" t="s">
        <v>391</v>
      </c>
      <c r="B36" s="34" t="s">
        <v>392</v>
      </c>
      <c r="C36" s="34" t="s">
        <v>393</v>
      </c>
      <c r="D36" s="34" t="s">
        <v>394</v>
      </c>
      <c r="E36" s="34" t="s">
        <v>395</v>
      </c>
      <c r="F36" s="34" t="s">
        <v>396</v>
      </c>
      <c r="G36" s="34"/>
      <c r="H36" s="34" t="s">
        <v>289</v>
      </c>
      <c r="I36" s="34"/>
      <c r="J36" s="34"/>
      <c r="K36" s="34"/>
      <c r="L36" s="34"/>
      <c r="M36" s="34"/>
      <c r="N36" s="34"/>
      <c r="O36" s="34"/>
      <c r="P36" s="34"/>
      <c r="Q36" s="34"/>
    </row>
    <row r="37" spans="1:17" ht="15">
      <c r="A37" s="34" t="s">
        <v>397</v>
      </c>
      <c r="B37" s="34" t="s">
        <v>134</v>
      </c>
      <c r="C37" s="34" t="s">
        <v>398</v>
      </c>
      <c r="D37" s="34" t="s">
        <v>399</v>
      </c>
      <c r="E37" s="34" t="s">
        <v>400</v>
      </c>
      <c r="F37" s="34" t="s">
        <v>401</v>
      </c>
      <c r="G37" s="34"/>
      <c r="H37" s="34" t="s">
        <v>289</v>
      </c>
      <c r="I37" s="34"/>
      <c r="J37" s="34" t="s">
        <v>402</v>
      </c>
      <c r="K37" s="34"/>
      <c r="L37" s="34"/>
      <c r="M37" s="34" t="s">
        <v>403</v>
      </c>
      <c r="N37" s="34" t="s">
        <v>404</v>
      </c>
      <c r="O37" s="34" t="s">
        <v>405</v>
      </c>
      <c r="P37" s="34"/>
      <c r="Q37" s="34"/>
    </row>
    <row r="38" spans="1:17" ht="15">
      <c r="A38" s="34" t="s">
        <v>293</v>
      </c>
      <c r="B38" s="34" t="s">
        <v>135</v>
      </c>
      <c r="C38" s="34" t="s">
        <v>406</v>
      </c>
      <c r="D38" s="34" t="s">
        <v>407</v>
      </c>
      <c r="E38" s="34" t="s">
        <v>408</v>
      </c>
      <c r="F38" s="34" t="s">
        <v>409</v>
      </c>
      <c r="G38" s="34"/>
      <c r="H38" s="34" t="s">
        <v>289</v>
      </c>
      <c r="I38" s="34"/>
      <c r="J38" s="34"/>
      <c r="K38" s="34"/>
      <c r="L38" s="34"/>
      <c r="M38" s="34"/>
      <c r="N38" s="34"/>
      <c r="O38" s="34"/>
      <c r="P38" s="34"/>
      <c r="Q38" s="34"/>
    </row>
    <row r="39" spans="1:17" ht="15">
      <c r="A39" s="34" t="s">
        <v>410</v>
      </c>
      <c r="B39" s="34" t="s">
        <v>411</v>
      </c>
      <c r="C39" s="34" t="s">
        <v>412</v>
      </c>
      <c r="D39" s="34" t="s">
        <v>413</v>
      </c>
      <c r="E39" s="34"/>
      <c r="F39" s="34"/>
      <c r="G39" s="34"/>
      <c r="H39" s="34"/>
      <c r="I39" s="34"/>
      <c r="J39" s="34"/>
      <c r="K39" s="34"/>
      <c r="L39" s="34"/>
      <c r="M39" s="34"/>
      <c r="N39" s="34"/>
      <c r="O39" s="34"/>
      <c r="P39" s="34"/>
      <c r="Q39" s="34" t="s">
        <v>414</v>
      </c>
    </row>
    <row r="40" spans="1:17" ht="15">
      <c r="A40" s="34" t="s">
        <v>290</v>
      </c>
      <c r="B40" s="34" t="s">
        <v>415</v>
      </c>
      <c r="C40" s="34"/>
      <c r="D40" s="34"/>
      <c r="E40" s="34"/>
      <c r="F40" s="34"/>
      <c r="G40" s="34"/>
      <c r="H40" s="34"/>
      <c r="I40" s="34" t="s">
        <v>416</v>
      </c>
      <c r="J40" s="34"/>
      <c r="K40" s="34"/>
      <c r="L40" s="34"/>
      <c r="M40" s="34"/>
      <c r="N40" s="34"/>
      <c r="O40" s="34"/>
      <c r="P40" s="34"/>
      <c r="Q40" s="34"/>
    </row>
    <row r="41" spans="1:17" ht="15">
      <c r="A41" s="34" t="s">
        <v>281</v>
      </c>
      <c r="B41" s="34" t="s">
        <v>417</v>
      </c>
      <c r="C41" s="34" t="s">
        <v>418</v>
      </c>
      <c r="D41" s="34" t="s">
        <v>419</v>
      </c>
      <c r="E41" s="34"/>
      <c r="F41" s="34"/>
      <c r="G41" s="34"/>
      <c r="H41" s="34"/>
      <c r="I41" s="34"/>
      <c r="J41" s="34"/>
      <c r="K41" s="34"/>
      <c r="L41" s="34"/>
      <c r="M41" s="34"/>
      <c r="N41" s="34"/>
      <c r="O41" s="34"/>
      <c r="P41" s="34"/>
      <c r="Q41" s="34"/>
    </row>
    <row r="42" spans="1:17" ht="15">
      <c r="A42" s="34" t="s">
        <v>304</v>
      </c>
      <c r="B42" s="34" t="s">
        <v>420</v>
      </c>
      <c r="C42" s="34" t="s">
        <v>421</v>
      </c>
      <c r="D42" s="34" t="s">
        <v>422</v>
      </c>
      <c r="E42" s="34"/>
      <c r="F42" s="34"/>
      <c r="G42" s="34"/>
      <c r="H42" s="34"/>
      <c r="I42" s="34"/>
      <c r="J42" s="34" t="s">
        <v>423</v>
      </c>
      <c r="K42" s="34"/>
      <c r="L42" s="34"/>
      <c r="M42" s="34"/>
      <c r="N42" s="34"/>
      <c r="O42" s="34"/>
      <c r="P42" s="34"/>
      <c r="Q42" s="34"/>
    </row>
    <row r="43" spans="1:17" ht="15">
      <c r="A43" s="34" t="s">
        <v>304</v>
      </c>
      <c r="B43" s="34" t="s">
        <v>424</v>
      </c>
      <c r="C43" s="34" t="s">
        <v>425</v>
      </c>
      <c r="D43" s="34" t="s">
        <v>426</v>
      </c>
      <c r="E43" s="34"/>
      <c r="F43" s="34"/>
      <c r="G43" s="34"/>
      <c r="H43" s="34"/>
      <c r="I43" s="34"/>
      <c r="J43" s="34" t="s">
        <v>427</v>
      </c>
      <c r="K43" s="34"/>
      <c r="L43" s="34"/>
      <c r="M43" s="34"/>
      <c r="N43" s="34"/>
      <c r="O43" s="34"/>
      <c r="P43" s="34"/>
      <c r="Q43" s="34"/>
    </row>
    <row r="44" spans="1:17" ht="15">
      <c r="A44" s="34" t="s">
        <v>293</v>
      </c>
      <c r="B44" s="34" t="s">
        <v>136</v>
      </c>
      <c r="C44" s="34" t="s">
        <v>428</v>
      </c>
      <c r="D44" s="34" t="s">
        <v>429</v>
      </c>
      <c r="E44" s="34" t="s">
        <v>430</v>
      </c>
      <c r="F44" s="34" t="s">
        <v>431</v>
      </c>
      <c r="G44" s="34"/>
      <c r="H44" s="34" t="s">
        <v>289</v>
      </c>
      <c r="I44" s="34"/>
      <c r="J44" s="34" t="s">
        <v>432</v>
      </c>
      <c r="K44" s="34"/>
      <c r="L44" s="34"/>
      <c r="M44" s="34" t="s">
        <v>433</v>
      </c>
      <c r="N44" s="34" t="s">
        <v>434</v>
      </c>
      <c r="O44" s="34"/>
      <c r="P44" s="34"/>
      <c r="Q44" s="34"/>
    </row>
    <row r="45" spans="1:17" ht="15">
      <c r="A45" s="34" t="s">
        <v>373</v>
      </c>
      <c r="B45" s="34" t="s">
        <v>152</v>
      </c>
      <c r="C45" s="34" t="s">
        <v>435</v>
      </c>
      <c r="D45" s="34" t="s">
        <v>436</v>
      </c>
      <c r="E45" s="34" t="s">
        <v>437</v>
      </c>
      <c r="F45" s="34" t="s">
        <v>438</v>
      </c>
      <c r="G45" s="34"/>
      <c r="H45" s="34" t="s">
        <v>289</v>
      </c>
      <c r="I45" s="34"/>
      <c r="J45" s="34" t="s">
        <v>439</v>
      </c>
      <c r="K45" s="34"/>
      <c r="L45" s="34"/>
      <c r="M45" s="34"/>
      <c r="N45" s="34"/>
      <c r="O45" s="34"/>
      <c r="P45" s="34"/>
      <c r="Q45" s="34"/>
    </row>
    <row r="46" spans="1:17" ht="15">
      <c r="A46" s="34" t="s">
        <v>290</v>
      </c>
      <c r="B46" s="34" t="s">
        <v>440</v>
      </c>
      <c r="C46" s="34"/>
      <c r="D46" s="34"/>
      <c r="E46" s="34"/>
      <c r="F46" s="34"/>
      <c r="G46" s="34"/>
      <c r="H46" s="34"/>
      <c r="I46" s="34" t="s">
        <v>441</v>
      </c>
      <c r="J46" s="34"/>
      <c r="K46" s="34"/>
      <c r="L46" s="34"/>
      <c r="M46" s="34"/>
      <c r="N46" s="34"/>
      <c r="O46" s="34"/>
      <c r="P46" s="34"/>
      <c r="Q46" s="34"/>
    </row>
    <row r="47" spans="1:17" ht="15">
      <c r="A47" s="34" t="s">
        <v>290</v>
      </c>
      <c r="B47" s="34" t="s">
        <v>442</v>
      </c>
      <c r="C47" s="34"/>
      <c r="D47" s="34"/>
      <c r="E47" s="34"/>
      <c r="F47" s="34"/>
      <c r="G47" s="34"/>
      <c r="H47" s="34"/>
      <c r="I47" s="34" t="s">
        <v>443</v>
      </c>
      <c r="J47" s="34"/>
      <c r="K47" s="34"/>
      <c r="L47" s="34"/>
      <c r="M47" s="34"/>
      <c r="N47" s="34"/>
      <c r="O47" s="34"/>
      <c r="P47" s="34"/>
      <c r="Q47" s="34"/>
    </row>
    <row r="48" spans="1:17" ht="15">
      <c r="A48" s="34" t="s">
        <v>290</v>
      </c>
      <c r="B48" s="34" t="s">
        <v>444</v>
      </c>
      <c r="C48" s="34"/>
      <c r="D48" s="34"/>
      <c r="E48" s="34"/>
      <c r="F48" s="34"/>
      <c r="G48" s="34"/>
      <c r="H48" s="34"/>
      <c r="I48" s="34" t="s">
        <v>445</v>
      </c>
      <c r="J48" s="34"/>
      <c r="K48" s="34"/>
      <c r="L48" s="34"/>
      <c r="M48" s="34"/>
      <c r="N48" s="34"/>
      <c r="O48" s="34"/>
      <c r="P48" s="34"/>
      <c r="Q48" s="34"/>
    </row>
    <row r="49" spans="1:17" ht="15">
      <c r="A49" s="34" t="s">
        <v>290</v>
      </c>
      <c r="B49" s="34" t="s">
        <v>446</v>
      </c>
      <c r="C49" s="34"/>
      <c r="D49" s="34"/>
      <c r="E49" s="34"/>
      <c r="F49" s="34"/>
      <c r="G49" s="34"/>
      <c r="H49" s="34"/>
      <c r="I49" s="34" t="s">
        <v>447</v>
      </c>
      <c r="J49" s="34"/>
      <c r="K49" s="34"/>
      <c r="L49" s="34"/>
      <c r="M49" s="34"/>
      <c r="N49" s="34"/>
      <c r="O49" s="34"/>
      <c r="P49" s="34"/>
      <c r="Q49" s="34"/>
    </row>
    <row r="50" spans="1:17" ht="15">
      <c r="A50" s="34" t="s">
        <v>290</v>
      </c>
      <c r="B50" s="34" t="s">
        <v>448</v>
      </c>
      <c r="C50" s="34"/>
      <c r="D50" s="34"/>
      <c r="E50" s="34"/>
      <c r="F50" s="34"/>
      <c r="G50" s="34"/>
      <c r="H50" s="34"/>
      <c r="I50" s="34" t="s">
        <v>449</v>
      </c>
      <c r="J50" s="34"/>
      <c r="K50" s="34"/>
      <c r="L50" s="34"/>
      <c r="M50" s="34"/>
      <c r="N50" s="34"/>
      <c r="O50" s="34"/>
      <c r="P50" s="34"/>
      <c r="Q50" s="34"/>
    </row>
    <row r="51" spans="1:17" ht="15">
      <c r="A51" s="34" t="s">
        <v>290</v>
      </c>
      <c r="B51" s="34" t="s">
        <v>450</v>
      </c>
      <c r="C51" s="34"/>
      <c r="D51" s="34"/>
      <c r="E51" s="34"/>
      <c r="F51" s="34"/>
      <c r="G51" s="34"/>
      <c r="H51" s="34"/>
      <c r="I51" s="34" t="s">
        <v>451</v>
      </c>
      <c r="J51" s="34"/>
      <c r="K51" s="34"/>
      <c r="L51" s="34"/>
      <c r="M51" s="34"/>
      <c r="N51" s="34"/>
      <c r="O51" s="34"/>
      <c r="P51" s="34"/>
      <c r="Q51" s="34"/>
    </row>
    <row r="52" spans="1:17" ht="15">
      <c r="A52" s="34" t="s">
        <v>290</v>
      </c>
      <c r="B52" s="34" t="s">
        <v>452</v>
      </c>
      <c r="C52" s="34"/>
      <c r="D52" s="34"/>
      <c r="E52" s="34"/>
      <c r="F52" s="34"/>
      <c r="G52" s="34"/>
      <c r="H52" s="34"/>
      <c r="I52" s="34" t="s">
        <v>453</v>
      </c>
      <c r="J52" s="34"/>
      <c r="K52" s="34"/>
      <c r="L52" s="34"/>
      <c r="M52" s="34"/>
      <c r="N52" s="34"/>
      <c r="O52" s="34"/>
      <c r="P52" s="34"/>
      <c r="Q52" s="34"/>
    </row>
    <row r="53" spans="1:17" ht="15">
      <c r="A53" s="34" t="s">
        <v>290</v>
      </c>
      <c r="B53" s="34" t="s">
        <v>454</v>
      </c>
      <c r="C53" s="34"/>
      <c r="D53" s="34"/>
      <c r="E53" s="34"/>
      <c r="F53" s="34"/>
      <c r="G53" s="34"/>
      <c r="H53" s="34"/>
      <c r="I53" s="34" t="s">
        <v>455</v>
      </c>
      <c r="J53" s="34"/>
      <c r="K53" s="34"/>
      <c r="L53" s="34"/>
      <c r="M53" s="34"/>
      <c r="N53" s="34"/>
      <c r="O53" s="34"/>
      <c r="P53" s="34"/>
      <c r="Q53" s="34"/>
    </row>
    <row r="54" spans="1:17" ht="15">
      <c r="A54" s="34" t="s">
        <v>456</v>
      </c>
      <c r="B54" s="34" t="s">
        <v>457</v>
      </c>
      <c r="C54" s="34" t="s">
        <v>458</v>
      </c>
      <c r="D54" s="34" t="s">
        <v>459</v>
      </c>
      <c r="E54" s="34"/>
      <c r="F54" s="34"/>
      <c r="G54" s="34"/>
      <c r="H54" s="34" t="s">
        <v>289</v>
      </c>
      <c r="I54" s="34"/>
      <c r="J54" s="34"/>
      <c r="K54" s="34" t="s">
        <v>460</v>
      </c>
      <c r="L54" s="34"/>
      <c r="M54" s="34"/>
      <c r="N54" s="34"/>
      <c r="O54" s="34"/>
      <c r="P54" s="34"/>
      <c r="Q54" s="34"/>
    </row>
    <row r="55" spans="1:17" ht="15">
      <c r="A55" s="34" t="s">
        <v>461</v>
      </c>
      <c r="B55" s="34" t="s">
        <v>462</v>
      </c>
      <c r="C55" s="34" t="s">
        <v>463</v>
      </c>
      <c r="D55" s="34" t="s">
        <v>464</v>
      </c>
      <c r="E55" s="34"/>
      <c r="F55" s="34"/>
      <c r="G55" s="34"/>
      <c r="H55" s="34" t="s">
        <v>289</v>
      </c>
      <c r="I55" s="34"/>
      <c r="J55" s="34" t="s">
        <v>465</v>
      </c>
      <c r="K55" s="34"/>
      <c r="L55" s="34"/>
      <c r="M55" s="34" t="s">
        <v>466</v>
      </c>
      <c r="N55" s="34" t="s">
        <v>467</v>
      </c>
      <c r="O55" s="34"/>
      <c r="P55" s="34"/>
      <c r="Q55" s="34"/>
    </row>
    <row r="56" spans="1:17" ht="15">
      <c r="A56" s="34" t="s">
        <v>312</v>
      </c>
      <c r="B56" s="34" t="s">
        <v>468</v>
      </c>
      <c r="C56" s="34" t="s">
        <v>314</v>
      </c>
      <c r="D56" s="34" t="s">
        <v>315</v>
      </c>
      <c r="E56" s="34"/>
      <c r="F56" s="34"/>
      <c r="G56" s="34"/>
      <c r="H56" s="34"/>
      <c r="I56" s="34"/>
      <c r="J56" s="34"/>
      <c r="K56" s="34" t="s">
        <v>469</v>
      </c>
      <c r="L56" s="34"/>
      <c r="M56" s="34"/>
      <c r="N56" s="34"/>
      <c r="O56" s="34"/>
      <c r="P56" s="34"/>
      <c r="Q56" s="34"/>
    </row>
    <row r="57" spans="1:17" ht="15">
      <c r="A57" s="34" t="s">
        <v>470</v>
      </c>
      <c r="B57" s="34" t="s">
        <v>471</v>
      </c>
      <c r="C57" s="34" t="s">
        <v>472</v>
      </c>
      <c r="D57" s="34" t="s">
        <v>473</v>
      </c>
      <c r="E57" s="34"/>
      <c r="F57" s="34"/>
      <c r="G57" s="34"/>
      <c r="H57" s="34" t="s">
        <v>289</v>
      </c>
      <c r="I57" s="34"/>
      <c r="J57" s="34"/>
      <c r="K57" s="34"/>
      <c r="L57" s="34"/>
      <c r="M57" s="34"/>
      <c r="N57" s="34"/>
      <c r="O57" s="34"/>
      <c r="P57" s="34"/>
      <c r="Q57" s="34"/>
    </row>
    <row r="58" spans="1:17" ht="15">
      <c r="A58" s="34" t="s">
        <v>312</v>
      </c>
      <c r="B58" s="34" t="s">
        <v>474</v>
      </c>
      <c r="C58" s="34" t="s">
        <v>314</v>
      </c>
      <c r="D58" s="34" t="s">
        <v>315</v>
      </c>
      <c r="E58" s="34"/>
      <c r="F58" s="34"/>
      <c r="G58" s="34"/>
      <c r="H58" s="34"/>
      <c r="I58" s="34"/>
      <c r="J58" s="34"/>
      <c r="K58" s="34" t="s">
        <v>475</v>
      </c>
      <c r="L58" s="34"/>
      <c r="M58" s="34"/>
      <c r="N58" s="34"/>
      <c r="O58" s="34"/>
      <c r="P58" s="34"/>
      <c r="Q58" s="34"/>
    </row>
    <row r="59" spans="1:17" ht="15">
      <c r="A59" s="34" t="s">
        <v>476</v>
      </c>
      <c r="B59" s="34" t="s">
        <v>137</v>
      </c>
      <c r="C59" s="34" t="s">
        <v>477</v>
      </c>
      <c r="D59" s="34" t="s">
        <v>478</v>
      </c>
      <c r="E59" s="34"/>
      <c r="F59" s="34"/>
      <c r="G59" s="34"/>
      <c r="H59" s="34" t="s">
        <v>289</v>
      </c>
      <c r="I59" s="34"/>
      <c r="J59" s="34"/>
      <c r="K59" s="34" t="s">
        <v>460</v>
      </c>
      <c r="L59" s="34"/>
      <c r="M59" s="34"/>
      <c r="N59" s="34"/>
      <c r="O59" s="34"/>
      <c r="P59" s="34"/>
      <c r="Q59" s="34"/>
    </row>
    <row r="60" spans="1:17" ht="15">
      <c r="A60" s="34" t="s">
        <v>479</v>
      </c>
      <c r="B60" s="34" t="s">
        <v>480</v>
      </c>
      <c r="C60" s="34" t="s">
        <v>481</v>
      </c>
      <c r="D60" s="34" t="s">
        <v>482</v>
      </c>
      <c r="E60" s="34" t="s">
        <v>483</v>
      </c>
      <c r="F60" s="34" t="s">
        <v>484</v>
      </c>
      <c r="G60" s="34"/>
      <c r="H60" s="34" t="s">
        <v>289</v>
      </c>
      <c r="I60" s="34"/>
      <c r="J60" s="34"/>
      <c r="K60" s="34" t="s">
        <v>485</v>
      </c>
      <c r="L60" s="34"/>
      <c r="M60" s="34"/>
      <c r="N60" s="34"/>
      <c r="O60" s="34"/>
      <c r="P60" s="34"/>
      <c r="Q60" s="34"/>
    </row>
    <row r="61" spans="1:17" ht="15">
      <c r="A61" s="34" t="s">
        <v>312</v>
      </c>
      <c r="B61" s="34" t="s">
        <v>486</v>
      </c>
      <c r="C61" s="34" t="s">
        <v>314</v>
      </c>
      <c r="D61" s="34" t="s">
        <v>315</v>
      </c>
      <c r="E61" s="34"/>
      <c r="F61" s="34"/>
      <c r="G61" s="34"/>
      <c r="H61" s="34"/>
      <c r="I61" s="34"/>
      <c r="J61" s="34"/>
      <c r="K61" s="34" t="s">
        <v>487</v>
      </c>
      <c r="L61" s="34"/>
      <c r="M61" s="34"/>
      <c r="N61" s="34"/>
      <c r="O61" s="34"/>
      <c r="P61" s="34"/>
      <c r="Q61" s="34"/>
    </row>
    <row r="62" spans="1:17" ht="15">
      <c r="A62" s="34" t="s">
        <v>317</v>
      </c>
      <c r="B62" s="34" t="s">
        <v>417</v>
      </c>
      <c r="C62" s="34"/>
      <c r="D62" s="34"/>
      <c r="E62" s="34"/>
      <c r="F62" s="34"/>
      <c r="G62" s="34"/>
      <c r="H62" s="34"/>
      <c r="I62" s="34"/>
      <c r="J62" s="34"/>
      <c r="K62" s="34"/>
      <c r="L62" s="34"/>
      <c r="M62" s="34"/>
      <c r="N62" s="34"/>
      <c r="O62" s="34"/>
      <c r="P62" s="34"/>
      <c r="Q62" s="34"/>
    </row>
    <row r="63" spans="1:17" ht="15">
      <c r="A63" s="34" t="s">
        <v>281</v>
      </c>
      <c r="B63" s="34" t="s">
        <v>488</v>
      </c>
      <c r="C63" s="34" t="s">
        <v>489</v>
      </c>
      <c r="D63" s="34" t="s">
        <v>490</v>
      </c>
      <c r="E63" s="34"/>
      <c r="F63" s="34"/>
      <c r="G63" s="34"/>
      <c r="H63" s="34"/>
      <c r="I63" s="34"/>
      <c r="J63" s="34"/>
      <c r="K63" s="34" t="s">
        <v>460</v>
      </c>
      <c r="L63" s="34"/>
      <c r="M63" s="34"/>
      <c r="N63" s="34"/>
      <c r="O63" s="34"/>
      <c r="P63" s="34"/>
      <c r="Q63" s="34"/>
    </row>
    <row r="64" spans="1:17" ht="15">
      <c r="A64" s="34" t="s">
        <v>491</v>
      </c>
      <c r="B64" s="34" t="s">
        <v>492</v>
      </c>
      <c r="C64" s="34" t="s">
        <v>493</v>
      </c>
      <c r="D64" s="34" t="s">
        <v>494</v>
      </c>
      <c r="E64" s="34"/>
      <c r="F64" s="34"/>
      <c r="G64" s="34"/>
      <c r="H64" s="34" t="s">
        <v>289</v>
      </c>
      <c r="I64" s="34"/>
      <c r="J64" s="34"/>
      <c r="K64" s="34"/>
      <c r="L64" s="34"/>
      <c r="M64" s="34"/>
      <c r="N64" s="34"/>
      <c r="O64" s="34"/>
      <c r="P64" s="34"/>
      <c r="Q64" s="34"/>
    </row>
    <row r="65" spans="1:17" ht="15">
      <c r="A65" s="34" t="s">
        <v>456</v>
      </c>
      <c r="B65" s="34" t="s">
        <v>495</v>
      </c>
      <c r="C65" s="34" t="s">
        <v>496</v>
      </c>
      <c r="D65" s="34" t="s">
        <v>497</v>
      </c>
      <c r="E65" s="34"/>
      <c r="F65" s="34"/>
      <c r="G65" s="34"/>
      <c r="H65" s="34" t="s">
        <v>289</v>
      </c>
      <c r="I65" s="34"/>
      <c r="J65" s="34"/>
      <c r="K65" s="34"/>
      <c r="L65" s="34"/>
      <c r="M65" s="34"/>
      <c r="N65" s="34"/>
      <c r="O65" s="34"/>
      <c r="P65" s="34"/>
      <c r="Q65" s="34"/>
    </row>
    <row r="66" spans="1:17" ht="15">
      <c r="A66" s="34" t="s">
        <v>456</v>
      </c>
      <c r="B66" s="34" t="s">
        <v>498</v>
      </c>
      <c r="C66" s="34" t="s">
        <v>499</v>
      </c>
      <c r="D66" s="34" t="s">
        <v>500</v>
      </c>
      <c r="E66" s="34"/>
      <c r="F66" s="34"/>
      <c r="G66" s="34"/>
      <c r="H66" s="34" t="s">
        <v>289</v>
      </c>
      <c r="I66" s="34"/>
      <c r="J66" s="34"/>
      <c r="K66" s="34"/>
      <c r="L66" s="34"/>
      <c r="M66" s="34"/>
      <c r="N66" s="34"/>
      <c r="O66" s="34"/>
      <c r="P66" s="34"/>
      <c r="Q66" s="34"/>
    </row>
    <row r="67" spans="1:17" ht="15">
      <c r="A67" s="34" t="s">
        <v>456</v>
      </c>
      <c r="B67" s="34" t="s">
        <v>501</v>
      </c>
      <c r="C67" s="34" t="s">
        <v>502</v>
      </c>
      <c r="D67" s="34" t="s">
        <v>503</v>
      </c>
      <c r="E67" s="34"/>
      <c r="F67" s="34"/>
      <c r="G67" s="34"/>
      <c r="H67" s="34" t="s">
        <v>289</v>
      </c>
      <c r="I67" s="34"/>
      <c r="J67" s="34"/>
      <c r="K67" s="34"/>
      <c r="L67" s="34"/>
      <c r="M67" s="34"/>
      <c r="N67" s="34"/>
      <c r="O67" s="34"/>
      <c r="P67" s="34"/>
      <c r="Q67" s="34"/>
    </row>
    <row r="68" spans="1:17" ht="15">
      <c r="A68" s="34" t="s">
        <v>456</v>
      </c>
      <c r="B68" s="34" t="s">
        <v>504</v>
      </c>
      <c r="C68" s="34" t="s">
        <v>505</v>
      </c>
      <c r="D68" s="34" t="s">
        <v>506</v>
      </c>
      <c r="E68" s="34"/>
      <c r="F68" s="34"/>
      <c r="G68" s="34"/>
      <c r="H68" s="34" t="s">
        <v>289</v>
      </c>
      <c r="I68" s="34"/>
      <c r="J68" s="34"/>
      <c r="K68" s="34" t="s">
        <v>507</v>
      </c>
      <c r="L68" s="34"/>
      <c r="M68" s="34"/>
      <c r="N68" s="34"/>
      <c r="O68" s="34"/>
      <c r="P68" s="34"/>
      <c r="Q68" s="34"/>
    </row>
    <row r="69" spans="1:17" ht="15">
      <c r="A69" s="34" t="s">
        <v>508</v>
      </c>
      <c r="B69" s="34" t="s">
        <v>509</v>
      </c>
      <c r="C69" s="34" t="s">
        <v>510</v>
      </c>
      <c r="D69" s="34" t="s">
        <v>511</v>
      </c>
      <c r="E69" s="34"/>
      <c r="F69" s="34"/>
      <c r="G69" s="34"/>
      <c r="H69" s="34" t="s">
        <v>289</v>
      </c>
      <c r="I69" s="34"/>
      <c r="J69" s="34"/>
      <c r="K69" s="34" t="s">
        <v>512</v>
      </c>
      <c r="L69" s="34"/>
      <c r="M69" s="34"/>
      <c r="N69" s="34"/>
      <c r="O69" s="34"/>
      <c r="P69" s="34"/>
      <c r="Q69" s="34"/>
    </row>
    <row r="70" spans="1:17" ht="15">
      <c r="A70" s="34" t="s">
        <v>456</v>
      </c>
      <c r="B70" s="34" t="s">
        <v>513</v>
      </c>
      <c r="C70" s="34" t="s">
        <v>514</v>
      </c>
      <c r="D70" s="34" t="s">
        <v>515</v>
      </c>
      <c r="E70" s="34"/>
      <c r="F70" s="34"/>
      <c r="G70" s="34"/>
      <c r="H70" s="34" t="s">
        <v>289</v>
      </c>
      <c r="I70" s="34"/>
      <c r="J70" s="34"/>
      <c r="K70" s="34" t="s">
        <v>516</v>
      </c>
      <c r="L70" s="34"/>
      <c r="M70" s="34"/>
      <c r="N70" s="34"/>
      <c r="O70" s="34"/>
      <c r="P70" s="34"/>
      <c r="Q70" s="34"/>
    </row>
    <row r="71" spans="1:17" ht="15">
      <c r="A71" s="34" t="s">
        <v>517</v>
      </c>
      <c r="B71" s="34" t="s">
        <v>518</v>
      </c>
      <c r="C71" s="34" t="s">
        <v>519</v>
      </c>
      <c r="D71" s="34" t="s">
        <v>520</v>
      </c>
      <c r="E71" s="34"/>
      <c r="F71" s="34"/>
      <c r="G71" s="34"/>
      <c r="H71" s="34" t="s">
        <v>289</v>
      </c>
      <c r="I71" s="34"/>
      <c r="J71" s="34"/>
      <c r="K71" s="34" t="s">
        <v>521</v>
      </c>
      <c r="L71" s="34"/>
      <c r="M71" s="34"/>
      <c r="N71" s="34"/>
      <c r="O71" s="34"/>
      <c r="P71" s="34"/>
      <c r="Q71" s="34"/>
    </row>
    <row r="72" spans="1:17" ht="15">
      <c r="A72" s="34" t="s">
        <v>312</v>
      </c>
      <c r="B72" s="34" t="s">
        <v>522</v>
      </c>
      <c r="C72" s="34" t="s">
        <v>314</v>
      </c>
      <c r="D72" s="34" t="s">
        <v>315</v>
      </c>
      <c r="E72" s="34"/>
      <c r="F72" s="34"/>
      <c r="G72" s="34"/>
      <c r="H72" s="34"/>
      <c r="I72" s="34"/>
      <c r="J72" s="34"/>
      <c r="K72" s="34" t="s">
        <v>523</v>
      </c>
      <c r="L72" s="34"/>
      <c r="M72" s="34"/>
      <c r="N72" s="34"/>
      <c r="O72" s="34"/>
      <c r="P72" s="34"/>
      <c r="Q72" s="34"/>
    </row>
    <row r="73" spans="1:17" ht="15">
      <c r="A73" s="34" t="s">
        <v>456</v>
      </c>
      <c r="B73" s="34" t="s">
        <v>524</v>
      </c>
      <c r="C73" s="34" t="s">
        <v>525</v>
      </c>
      <c r="D73" s="34" t="s">
        <v>526</v>
      </c>
      <c r="E73" s="34"/>
      <c r="F73" s="34"/>
      <c r="G73" s="34"/>
      <c r="H73" s="34" t="s">
        <v>289</v>
      </c>
      <c r="I73" s="34"/>
      <c r="J73" s="34"/>
      <c r="K73" s="34" t="s">
        <v>516</v>
      </c>
      <c r="L73" s="34"/>
      <c r="M73" s="34"/>
      <c r="N73" s="34"/>
      <c r="O73" s="34"/>
      <c r="P73" s="34"/>
      <c r="Q73" s="34"/>
    </row>
    <row r="74" spans="1:17" ht="15">
      <c r="A74" s="34" t="s">
        <v>527</v>
      </c>
      <c r="B74" s="34" t="s">
        <v>528</v>
      </c>
      <c r="C74" s="34" t="s">
        <v>529</v>
      </c>
      <c r="D74" s="34" t="s">
        <v>530</v>
      </c>
      <c r="E74" s="34" t="s">
        <v>531</v>
      </c>
      <c r="F74" s="34" t="s">
        <v>532</v>
      </c>
      <c r="G74" s="34"/>
      <c r="H74" s="34" t="s">
        <v>289</v>
      </c>
      <c r="I74" s="34"/>
      <c r="J74" s="34"/>
      <c r="K74" s="34" t="s">
        <v>533</v>
      </c>
      <c r="L74" s="34"/>
      <c r="M74" s="34"/>
      <c r="N74" s="34"/>
      <c r="O74" s="34"/>
      <c r="P74" s="34"/>
      <c r="Q74" s="34"/>
    </row>
    <row r="75" spans="1:17" ht="15">
      <c r="A75" s="34" t="s">
        <v>312</v>
      </c>
      <c r="B75" s="34" t="s">
        <v>534</v>
      </c>
      <c r="C75" s="34" t="s">
        <v>314</v>
      </c>
      <c r="D75" s="34" t="s">
        <v>315</v>
      </c>
      <c r="E75" s="34"/>
      <c r="F75" s="34"/>
      <c r="G75" s="34"/>
      <c r="H75" s="34"/>
      <c r="I75" s="34"/>
      <c r="J75" s="34"/>
      <c r="K75" s="34" t="s">
        <v>535</v>
      </c>
      <c r="L75" s="34"/>
      <c r="M75" s="34"/>
      <c r="N75" s="34"/>
      <c r="O75" s="34"/>
      <c r="P75" s="34"/>
      <c r="Q75" s="34"/>
    </row>
    <row r="76" spans="1:17" ht="15">
      <c r="A76" s="34" t="s">
        <v>536</v>
      </c>
      <c r="B76" s="34" t="s">
        <v>537</v>
      </c>
      <c r="C76" s="34" t="s">
        <v>538</v>
      </c>
      <c r="D76" s="34" t="s">
        <v>539</v>
      </c>
      <c r="E76" s="34"/>
      <c r="F76" s="34"/>
      <c r="G76" s="34"/>
      <c r="H76" s="34" t="s">
        <v>289</v>
      </c>
      <c r="I76" s="34"/>
      <c r="J76" s="34"/>
      <c r="K76" s="34" t="s">
        <v>533</v>
      </c>
      <c r="L76" s="34"/>
      <c r="M76" s="34"/>
      <c r="N76" s="34"/>
      <c r="O76" s="34"/>
      <c r="P76" s="34"/>
      <c r="Q76" s="34"/>
    </row>
    <row r="77" spans="1:17" ht="15">
      <c r="A77" s="34" t="s">
        <v>312</v>
      </c>
      <c r="B77" s="34" t="s">
        <v>540</v>
      </c>
      <c r="C77" s="34" t="s">
        <v>314</v>
      </c>
      <c r="D77" s="34" t="s">
        <v>315</v>
      </c>
      <c r="E77" s="34"/>
      <c r="F77" s="34"/>
      <c r="G77" s="34"/>
      <c r="H77" s="34"/>
      <c r="I77" s="34"/>
      <c r="J77" s="34"/>
      <c r="K77" s="34" t="s">
        <v>541</v>
      </c>
      <c r="L77" s="34"/>
      <c r="M77" s="34"/>
      <c r="N77" s="34"/>
      <c r="O77" s="34"/>
      <c r="P77" s="34"/>
      <c r="Q77" s="34"/>
    </row>
    <row r="78" spans="1:17" ht="15">
      <c r="A78" s="34" t="s">
        <v>542</v>
      </c>
      <c r="B78" s="34" t="s">
        <v>543</v>
      </c>
      <c r="C78" s="34" t="s">
        <v>544</v>
      </c>
      <c r="D78" s="34" t="s">
        <v>545</v>
      </c>
      <c r="E78" s="34"/>
      <c r="F78" s="34"/>
      <c r="G78" s="34"/>
      <c r="H78" s="34" t="s">
        <v>289</v>
      </c>
      <c r="I78" s="34"/>
      <c r="J78" s="34"/>
      <c r="K78" s="34" t="s">
        <v>533</v>
      </c>
      <c r="L78" s="34"/>
      <c r="M78" s="34"/>
      <c r="N78" s="34"/>
      <c r="O78" s="34"/>
      <c r="P78" s="34"/>
      <c r="Q78" s="34"/>
    </row>
    <row r="79" spans="1:17" ht="15">
      <c r="A79" s="34" t="s">
        <v>546</v>
      </c>
      <c r="B79" s="34" t="s">
        <v>547</v>
      </c>
      <c r="C79" s="34" t="s">
        <v>548</v>
      </c>
      <c r="D79" s="34" t="s">
        <v>549</v>
      </c>
      <c r="E79" s="34"/>
      <c r="F79" s="34"/>
      <c r="G79" s="34"/>
      <c r="H79" s="34" t="s">
        <v>289</v>
      </c>
      <c r="I79" s="34"/>
      <c r="J79" s="34"/>
      <c r="K79" s="34" t="s">
        <v>533</v>
      </c>
      <c r="L79" s="34"/>
      <c r="M79" s="34"/>
      <c r="N79" s="34"/>
      <c r="O79" s="34"/>
      <c r="P79" s="34"/>
      <c r="Q79" s="34"/>
    </row>
    <row r="80" spans="1:17" ht="15">
      <c r="A80" s="34" t="s">
        <v>550</v>
      </c>
      <c r="B80" s="34" t="s">
        <v>551</v>
      </c>
      <c r="C80" s="34" t="s">
        <v>552</v>
      </c>
      <c r="D80" s="34" t="s">
        <v>553</v>
      </c>
      <c r="E80" s="34"/>
      <c r="F80" s="34"/>
      <c r="G80" s="34"/>
      <c r="H80" s="34" t="s">
        <v>289</v>
      </c>
      <c r="I80" s="34"/>
      <c r="J80" s="34"/>
      <c r="K80" s="34" t="s">
        <v>533</v>
      </c>
      <c r="L80" s="34"/>
      <c r="M80" s="34"/>
      <c r="N80" s="34"/>
      <c r="O80" s="34"/>
      <c r="P80" s="34"/>
      <c r="Q80" s="34"/>
    </row>
    <row r="81" spans="1:17" ht="15">
      <c r="A81" s="34" t="s">
        <v>554</v>
      </c>
      <c r="B81" s="34" t="s">
        <v>555</v>
      </c>
      <c r="C81" s="34" t="s">
        <v>556</v>
      </c>
      <c r="D81" s="34" t="s">
        <v>557</v>
      </c>
      <c r="E81" s="34"/>
      <c r="F81" s="34"/>
      <c r="G81" s="34"/>
      <c r="H81" s="34" t="s">
        <v>289</v>
      </c>
      <c r="I81" s="34"/>
      <c r="J81" s="34"/>
      <c r="K81" s="34" t="s">
        <v>533</v>
      </c>
      <c r="L81" s="34"/>
      <c r="M81" s="34"/>
      <c r="N81" s="34"/>
      <c r="O81" s="34"/>
      <c r="P81" s="34"/>
      <c r="Q81" s="34"/>
    </row>
    <row r="82" spans="1:17" ht="15">
      <c r="A82" s="34" t="s">
        <v>558</v>
      </c>
      <c r="B82" s="34" t="s">
        <v>559</v>
      </c>
      <c r="C82" s="34" t="s">
        <v>560</v>
      </c>
      <c r="D82" s="34" t="s">
        <v>561</v>
      </c>
      <c r="E82" s="34"/>
      <c r="F82" s="34"/>
      <c r="G82" s="34"/>
      <c r="H82" s="34" t="s">
        <v>289</v>
      </c>
      <c r="I82" s="34"/>
      <c r="J82" s="34"/>
      <c r="K82" s="34"/>
      <c r="L82" s="34"/>
      <c r="M82" s="34"/>
      <c r="N82" s="34"/>
      <c r="O82" s="34"/>
      <c r="P82" s="34"/>
      <c r="Q82" s="34"/>
    </row>
    <row r="83" spans="1:17" ht="15">
      <c r="A83" s="34" t="s">
        <v>312</v>
      </c>
      <c r="B83" s="34" t="s">
        <v>562</v>
      </c>
      <c r="C83" s="34" t="s">
        <v>314</v>
      </c>
      <c r="D83" s="34" t="s">
        <v>315</v>
      </c>
      <c r="E83" s="34"/>
      <c r="F83" s="34"/>
      <c r="G83" s="34"/>
      <c r="H83" s="34"/>
      <c r="I83" s="34"/>
      <c r="J83" s="34"/>
      <c r="K83" s="34" t="s">
        <v>563</v>
      </c>
      <c r="L83" s="34"/>
      <c r="M83" s="34"/>
      <c r="N83" s="34"/>
      <c r="O83" s="34"/>
      <c r="P83" s="34"/>
      <c r="Q83" s="34"/>
    </row>
    <row r="84" spans="1:17" ht="15">
      <c r="A84" s="34" t="s">
        <v>456</v>
      </c>
      <c r="B84" s="34" t="s">
        <v>564</v>
      </c>
      <c r="C84" s="34" t="s">
        <v>565</v>
      </c>
      <c r="D84" s="34" t="s">
        <v>566</v>
      </c>
      <c r="E84" s="34"/>
      <c r="F84" s="34"/>
      <c r="G84" s="34"/>
      <c r="H84" s="34"/>
      <c r="I84" s="34"/>
      <c r="J84" s="34"/>
      <c r="K84" s="34" t="s">
        <v>516</v>
      </c>
      <c r="L84" s="34"/>
      <c r="M84" s="34"/>
      <c r="N84" s="34"/>
      <c r="O84" s="34"/>
      <c r="P84" s="34"/>
      <c r="Q84" s="34"/>
    </row>
    <row r="85" spans="1:17" ht="15">
      <c r="A85" s="34" t="s">
        <v>317</v>
      </c>
      <c r="B85" s="34"/>
      <c r="C85" s="34"/>
      <c r="D85" s="34"/>
      <c r="E85" s="34"/>
      <c r="F85" s="34"/>
      <c r="G85" s="34"/>
      <c r="H85" s="34"/>
      <c r="I85" s="34"/>
      <c r="J85" s="34"/>
      <c r="K85" s="34"/>
      <c r="L85" s="34"/>
      <c r="M85" s="34"/>
      <c r="N85" s="34"/>
      <c r="O85" s="34"/>
      <c r="P85" s="34"/>
      <c r="Q85" s="34"/>
    </row>
    <row r="86" spans="1:17" ht="15">
      <c r="A86" s="34" t="s">
        <v>281</v>
      </c>
      <c r="B86" s="34" t="s">
        <v>167</v>
      </c>
      <c r="C86" s="34" t="s">
        <v>567</v>
      </c>
      <c r="D86" s="34" t="s">
        <v>568</v>
      </c>
      <c r="E86" s="34"/>
      <c r="F86" s="34"/>
      <c r="G86" s="34"/>
      <c r="H86" s="34"/>
      <c r="I86" s="34"/>
      <c r="J86" s="34"/>
      <c r="K86" s="34"/>
      <c r="L86" s="34"/>
      <c r="M86" s="34"/>
      <c r="N86" s="34"/>
      <c r="O86" s="34"/>
      <c r="P86" s="34"/>
      <c r="Q86" s="34"/>
    </row>
    <row r="87" spans="1:17" ht="15">
      <c r="A87" s="34" t="s">
        <v>304</v>
      </c>
      <c r="B87" s="34" t="s">
        <v>569</v>
      </c>
      <c r="C87" s="34" t="s">
        <v>570</v>
      </c>
      <c r="D87" s="34" t="s">
        <v>571</v>
      </c>
      <c r="E87" s="34"/>
      <c r="F87" s="34"/>
      <c r="G87" s="34"/>
      <c r="H87" s="34"/>
      <c r="I87" s="34"/>
      <c r="J87" s="34"/>
      <c r="K87" s="34"/>
      <c r="L87" s="34"/>
      <c r="M87" s="34"/>
      <c r="N87" s="34"/>
      <c r="O87" s="34"/>
      <c r="P87" s="34"/>
      <c r="Q87" s="34"/>
    </row>
    <row r="88" spans="1:17" ht="15">
      <c r="A88" s="34" t="s">
        <v>572</v>
      </c>
      <c r="B88" s="34" t="s">
        <v>573</v>
      </c>
      <c r="C88" s="34" t="s">
        <v>574</v>
      </c>
      <c r="D88" s="34" t="s">
        <v>575</v>
      </c>
      <c r="E88" s="34" t="s">
        <v>576</v>
      </c>
      <c r="F88" s="34" t="s">
        <v>577</v>
      </c>
      <c r="G88" s="34"/>
      <c r="H88" s="34" t="s">
        <v>289</v>
      </c>
      <c r="I88" s="34"/>
      <c r="J88" s="34" t="s">
        <v>578</v>
      </c>
      <c r="K88" s="34" t="s">
        <v>579</v>
      </c>
      <c r="L88" s="34"/>
      <c r="M88" s="34" t="s">
        <v>580</v>
      </c>
      <c r="N88" s="34" t="s">
        <v>581</v>
      </c>
      <c r="O88" s="34"/>
      <c r="P88" s="34"/>
      <c r="Q88" s="34"/>
    </row>
    <row r="89" spans="1:17" ht="15">
      <c r="A89" s="34" t="s">
        <v>582</v>
      </c>
      <c r="B89" s="34" t="s">
        <v>583</v>
      </c>
      <c r="C89" s="34" t="s">
        <v>584</v>
      </c>
      <c r="D89" s="34" t="s">
        <v>585</v>
      </c>
      <c r="E89" s="34" t="s">
        <v>576</v>
      </c>
      <c r="F89" s="34" t="s">
        <v>586</v>
      </c>
      <c r="G89" s="34"/>
      <c r="H89" s="34" t="s">
        <v>289</v>
      </c>
      <c r="I89" s="34"/>
      <c r="J89" s="34"/>
      <c r="K89" s="34" t="s">
        <v>587</v>
      </c>
      <c r="L89" s="34"/>
      <c r="M89" s="34"/>
      <c r="N89" s="34"/>
      <c r="O89" s="34"/>
      <c r="P89" s="34"/>
      <c r="Q89" s="34"/>
    </row>
    <row r="90" spans="1:17" ht="15">
      <c r="A90" s="34" t="s">
        <v>582</v>
      </c>
      <c r="B90" s="34" t="s">
        <v>588</v>
      </c>
      <c r="C90" s="34" t="s">
        <v>589</v>
      </c>
      <c r="D90" s="34" t="s">
        <v>590</v>
      </c>
      <c r="E90" s="34" t="s">
        <v>576</v>
      </c>
      <c r="F90" s="34" t="s">
        <v>586</v>
      </c>
      <c r="G90" s="34"/>
      <c r="H90" s="34" t="s">
        <v>289</v>
      </c>
      <c r="I90" s="34"/>
      <c r="J90" s="34"/>
      <c r="K90" s="34" t="s">
        <v>591</v>
      </c>
      <c r="L90" s="34"/>
      <c r="M90" s="34"/>
      <c r="N90" s="34"/>
      <c r="O90" s="34"/>
      <c r="P90" s="34"/>
      <c r="Q90" s="34"/>
    </row>
    <row r="91" spans="1:17" ht="15">
      <c r="A91" s="34" t="s">
        <v>582</v>
      </c>
      <c r="B91" s="34" t="s">
        <v>592</v>
      </c>
      <c r="C91" s="34" t="s">
        <v>593</v>
      </c>
      <c r="D91" s="34" t="s">
        <v>594</v>
      </c>
      <c r="E91" s="34" t="s">
        <v>576</v>
      </c>
      <c r="F91" s="34" t="s">
        <v>586</v>
      </c>
      <c r="G91" s="34"/>
      <c r="H91" s="34" t="s">
        <v>289</v>
      </c>
      <c r="I91" s="34"/>
      <c r="J91" s="34"/>
      <c r="K91" s="34" t="s">
        <v>595</v>
      </c>
      <c r="L91" s="34"/>
      <c r="M91" s="34"/>
      <c r="N91" s="34"/>
      <c r="O91" s="34"/>
      <c r="P91" s="34"/>
      <c r="Q91" s="34"/>
    </row>
    <row r="92" spans="1:17" ht="15">
      <c r="A92" s="34" t="s">
        <v>582</v>
      </c>
      <c r="B92" s="34" t="s">
        <v>596</v>
      </c>
      <c r="C92" s="34" t="s">
        <v>597</v>
      </c>
      <c r="D92" s="34" t="s">
        <v>598</v>
      </c>
      <c r="E92" s="34" t="s">
        <v>576</v>
      </c>
      <c r="F92" s="34" t="s">
        <v>586</v>
      </c>
      <c r="G92" s="34"/>
      <c r="H92" s="34" t="s">
        <v>289</v>
      </c>
      <c r="I92" s="34"/>
      <c r="J92" s="34"/>
      <c r="K92" s="34" t="s">
        <v>599</v>
      </c>
      <c r="L92" s="34"/>
      <c r="M92" s="34"/>
      <c r="N92" s="34"/>
      <c r="O92" s="34"/>
      <c r="P92" s="34"/>
      <c r="Q92" s="34"/>
    </row>
    <row r="93" spans="1:17" ht="15">
      <c r="A93" s="34" t="s">
        <v>582</v>
      </c>
      <c r="B93" s="34" t="s">
        <v>600</v>
      </c>
      <c r="C93" s="34" t="s">
        <v>601</v>
      </c>
      <c r="D93" s="34" t="s">
        <v>602</v>
      </c>
      <c r="E93" s="34" t="s">
        <v>576</v>
      </c>
      <c r="F93" s="34" t="s">
        <v>586</v>
      </c>
      <c r="G93" s="34"/>
      <c r="H93" s="34" t="s">
        <v>289</v>
      </c>
      <c r="I93" s="34"/>
      <c r="J93" s="34"/>
      <c r="K93" s="34" t="s">
        <v>603</v>
      </c>
      <c r="L93" s="34"/>
      <c r="M93" s="34"/>
      <c r="N93" s="34"/>
      <c r="O93" s="34"/>
      <c r="P93" s="34"/>
      <c r="Q93" s="34"/>
    </row>
    <row r="94" spans="1:17" ht="15">
      <c r="A94" s="34" t="s">
        <v>582</v>
      </c>
      <c r="B94" s="34" t="s">
        <v>604</v>
      </c>
      <c r="C94" s="34" t="s">
        <v>605</v>
      </c>
      <c r="D94" s="34" t="s">
        <v>606</v>
      </c>
      <c r="E94" s="34" t="s">
        <v>576</v>
      </c>
      <c r="F94" s="34" t="s">
        <v>586</v>
      </c>
      <c r="G94" s="34"/>
      <c r="H94" s="34" t="s">
        <v>289</v>
      </c>
      <c r="I94" s="34"/>
      <c r="J94" s="34"/>
      <c r="K94" s="34" t="s">
        <v>607</v>
      </c>
      <c r="L94" s="34"/>
      <c r="M94" s="34"/>
      <c r="N94" s="34"/>
      <c r="O94" s="34"/>
      <c r="P94" s="34"/>
      <c r="Q94" s="34"/>
    </row>
    <row r="95" spans="1:17" ht="15">
      <c r="A95" s="34" t="s">
        <v>608</v>
      </c>
      <c r="B95" s="34" t="s">
        <v>138</v>
      </c>
      <c r="C95" s="34" t="s">
        <v>609</v>
      </c>
      <c r="D95" s="34" t="s">
        <v>610</v>
      </c>
      <c r="E95" s="34"/>
      <c r="F95" s="34"/>
      <c r="G95" s="34"/>
      <c r="H95" s="34" t="s">
        <v>289</v>
      </c>
      <c r="I95" s="34"/>
      <c r="J95" s="34"/>
      <c r="K95" s="34" t="s">
        <v>611</v>
      </c>
      <c r="L95" s="34"/>
      <c r="M95" s="34"/>
      <c r="N95" s="34"/>
      <c r="O95" s="34"/>
      <c r="P95" s="34"/>
      <c r="Q95" s="34"/>
    </row>
    <row r="96" spans="1:17" ht="15">
      <c r="A96" s="34" t="s">
        <v>456</v>
      </c>
      <c r="B96" s="34" t="s">
        <v>153</v>
      </c>
      <c r="C96" s="34" t="s">
        <v>612</v>
      </c>
      <c r="D96" s="34" t="s">
        <v>613</v>
      </c>
      <c r="E96" s="34" t="s">
        <v>614</v>
      </c>
      <c r="F96" s="34" t="s">
        <v>615</v>
      </c>
      <c r="G96" s="34"/>
      <c r="H96" s="34" t="s">
        <v>289</v>
      </c>
      <c r="I96" s="34"/>
      <c r="J96" s="34"/>
      <c r="K96" s="34"/>
      <c r="L96" s="34"/>
      <c r="M96" s="34"/>
      <c r="N96" s="34"/>
      <c r="O96" s="34"/>
      <c r="P96" s="34"/>
      <c r="Q96" s="34"/>
    </row>
    <row r="97" spans="1:17" ht="15">
      <c r="A97" s="34" t="s">
        <v>456</v>
      </c>
      <c r="B97" s="34" t="s">
        <v>616</v>
      </c>
      <c r="C97" s="34" t="s">
        <v>617</v>
      </c>
      <c r="D97" s="34" t="s">
        <v>618</v>
      </c>
      <c r="E97" s="34"/>
      <c r="F97" s="34"/>
      <c r="G97" s="34"/>
      <c r="H97" s="34" t="s">
        <v>289</v>
      </c>
      <c r="I97" s="34"/>
      <c r="J97" s="34"/>
      <c r="K97" s="34"/>
      <c r="L97" s="34"/>
      <c r="M97" s="34"/>
      <c r="N97" s="34"/>
      <c r="O97" s="34"/>
      <c r="P97" s="34"/>
      <c r="Q97" s="34"/>
    </row>
    <row r="98" spans="1:17" ht="15">
      <c r="A98" s="34" t="s">
        <v>456</v>
      </c>
      <c r="B98" s="34" t="s">
        <v>619</v>
      </c>
      <c r="C98" s="34" t="s">
        <v>620</v>
      </c>
      <c r="D98" s="34" t="s">
        <v>621</v>
      </c>
      <c r="E98" s="34"/>
      <c r="F98" s="34"/>
      <c r="G98" s="34"/>
      <c r="H98" s="34" t="s">
        <v>289</v>
      </c>
      <c r="I98" s="34"/>
      <c r="J98" s="34"/>
      <c r="K98" s="34" t="s">
        <v>622</v>
      </c>
      <c r="L98" s="34"/>
      <c r="M98" s="34"/>
      <c r="N98" s="34"/>
      <c r="O98" s="34"/>
      <c r="P98" s="34"/>
      <c r="Q98" s="34"/>
    </row>
    <row r="99" spans="1:17" ht="15">
      <c r="A99" s="34" t="s">
        <v>623</v>
      </c>
      <c r="B99" s="34" t="s">
        <v>624</v>
      </c>
      <c r="C99" s="34" t="s">
        <v>625</v>
      </c>
      <c r="D99" s="34" t="s">
        <v>626</v>
      </c>
      <c r="E99" s="34"/>
      <c r="F99" s="34"/>
      <c r="G99" s="34"/>
      <c r="H99" s="34" t="s">
        <v>289</v>
      </c>
      <c r="I99" s="34"/>
      <c r="J99" s="34"/>
      <c r="K99" s="34" t="s">
        <v>627</v>
      </c>
      <c r="L99" s="34"/>
      <c r="M99" s="34"/>
      <c r="N99" s="34"/>
      <c r="O99" s="34"/>
      <c r="P99" s="34"/>
      <c r="Q99" s="34"/>
    </row>
    <row r="100" spans="1:17" ht="15">
      <c r="A100" s="34" t="s">
        <v>312</v>
      </c>
      <c r="B100" s="34" t="s">
        <v>628</v>
      </c>
      <c r="C100" s="34" t="s">
        <v>314</v>
      </c>
      <c r="D100" s="34" t="s">
        <v>315</v>
      </c>
      <c r="E100" s="34"/>
      <c r="F100" s="34"/>
      <c r="G100" s="34"/>
      <c r="H100" s="34"/>
      <c r="I100" s="34"/>
      <c r="J100" s="34"/>
      <c r="K100" s="34" t="s">
        <v>629</v>
      </c>
      <c r="L100" s="34"/>
      <c r="M100" s="34"/>
      <c r="N100" s="34"/>
      <c r="O100" s="34"/>
      <c r="P100" s="34"/>
      <c r="Q100" s="34"/>
    </row>
    <row r="101" spans="1:17" ht="15">
      <c r="A101" s="34" t="s">
        <v>456</v>
      </c>
      <c r="B101" s="34" t="s">
        <v>139</v>
      </c>
      <c r="C101" s="34" t="s">
        <v>630</v>
      </c>
      <c r="D101" s="34" t="s">
        <v>631</v>
      </c>
      <c r="E101" s="34"/>
      <c r="F101" s="34"/>
      <c r="G101" s="34"/>
      <c r="H101" s="34" t="s">
        <v>289</v>
      </c>
      <c r="I101" s="34"/>
      <c r="J101" s="34"/>
      <c r="K101" s="34" t="s">
        <v>632</v>
      </c>
      <c r="L101" s="34"/>
      <c r="M101" s="34"/>
      <c r="N101" s="34"/>
      <c r="O101" s="34"/>
      <c r="P101" s="34"/>
      <c r="Q101" s="34"/>
    </row>
    <row r="102" spans="1:17" ht="15">
      <c r="A102" s="34" t="s">
        <v>633</v>
      </c>
      <c r="B102" s="34" t="s">
        <v>634</v>
      </c>
      <c r="C102" s="34" t="s">
        <v>635</v>
      </c>
      <c r="D102" s="34" t="s">
        <v>636</v>
      </c>
      <c r="E102" s="34"/>
      <c r="F102" s="34"/>
      <c r="G102" s="34"/>
      <c r="H102" s="34" t="s">
        <v>289</v>
      </c>
      <c r="I102" s="34"/>
      <c r="J102" s="34" t="s">
        <v>637</v>
      </c>
      <c r="K102" s="34" t="s">
        <v>638</v>
      </c>
      <c r="L102" s="34"/>
      <c r="M102" s="34" t="s">
        <v>639</v>
      </c>
      <c r="N102" s="34" t="s">
        <v>640</v>
      </c>
      <c r="O102" s="34"/>
      <c r="P102" s="34"/>
      <c r="Q102" s="34"/>
    </row>
    <row r="103" spans="1:17" ht="15">
      <c r="A103" s="34" t="s">
        <v>312</v>
      </c>
      <c r="B103" s="34" t="s">
        <v>641</v>
      </c>
      <c r="C103" s="34" t="s">
        <v>314</v>
      </c>
      <c r="D103" s="34" t="s">
        <v>315</v>
      </c>
      <c r="E103" s="34"/>
      <c r="F103" s="34"/>
      <c r="G103" s="34"/>
      <c r="H103" s="34"/>
      <c r="I103" s="34"/>
      <c r="J103" s="34"/>
      <c r="K103" s="34" t="s">
        <v>642</v>
      </c>
      <c r="L103" s="34"/>
      <c r="M103" s="34"/>
      <c r="N103" s="34"/>
      <c r="O103" s="34"/>
      <c r="P103" s="34"/>
      <c r="Q103" s="34"/>
    </row>
    <row r="104" spans="1:17" ht="15">
      <c r="A104" s="34" t="s">
        <v>643</v>
      </c>
      <c r="B104" s="34" t="s">
        <v>644</v>
      </c>
      <c r="C104" s="34" t="s">
        <v>645</v>
      </c>
      <c r="D104" s="34" t="s">
        <v>646</v>
      </c>
      <c r="E104" s="34" t="s">
        <v>647</v>
      </c>
      <c r="F104" s="34" t="s">
        <v>648</v>
      </c>
      <c r="G104" s="34"/>
      <c r="H104" s="34" t="s">
        <v>289</v>
      </c>
      <c r="I104" s="34"/>
      <c r="J104" s="34"/>
      <c r="K104" s="34" t="s">
        <v>649</v>
      </c>
      <c r="L104" s="34"/>
      <c r="M104" s="34"/>
      <c r="N104" s="34"/>
      <c r="O104" s="34"/>
      <c r="P104" s="34"/>
      <c r="Q104" s="34"/>
    </row>
    <row r="105" spans="1:17" ht="15">
      <c r="A105" s="34" t="s">
        <v>650</v>
      </c>
      <c r="B105" s="34" t="s">
        <v>140</v>
      </c>
      <c r="C105" s="34" t="s">
        <v>651</v>
      </c>
      <c r="D105" s="34" t="s">
        <v>652</v>
      </c>
      <c r="E105" s="34" t="s">
        <v>653</v>
      </c>
      <c r="F105" s="34" t="s">
        <v>654</v>
      </c>
      <c r="G105" s="34"/>
      <c r="H105" s="34" t="s">
        <v>289</v>
      </c>
      <c r="I105" s="34"/>
      <c r="J105" s="34"/>
      <c r="K105" s="34"/>
      <c r="L105" s="34"/>
      <c r="M105" s="34"/>
      <c r="N105" s="34"/>
      <c r="O105" s="34"/>
      <c r="P105" s="34"/>
      <c r="Q105" s="34"/>
    </row>
    <row r="106" spans="1:17" ht="15">
      <c r="A106" s="34" t="s">
        <v>655</v>
      </c>
      <c r="B106" s="34" t="s">
        <v>656</v>
      </c>
      <c r="C106" s="34" t="s">
        <v>657</v>
      </c>
      <c r="D106" s="34" t="s">
        <v>658</v>
      </c>
      <c r="E106" s="34"/>
      <c r="F106" s="34"/>
      <c r="G106" s="34"/>
      <c r="H106" s="34" t="s">
        <v>289</v>
      </c>
      <c r="I106" s="34"/>
      <c r="J106" s="34"/>
      <c r="K106" s="34" t="s">
        <v>659</v>
      </c>
      <c r="L106" s="34"/>
      <c r="M106" s="34"/>
      <c r="N106" s="34"/>
      <c r="O106" s="34"/>
      <c r="P106" s="34"/>
      <c r="Q106" s="34"/>
    </row>
    <row r="107" spans="1:17" ht="15">
      <c r="A107" s="34" t="s">
        <v>312</v>
      </c>
      <c r="B107" s="34" t="s">
        <v>660</v>
      </c>
      <c r="C107" s="34" t="s">
        <v>314</v>
      </c>
      <c r="D107" s="34" t="s">
        <v>315</v>
      </c>
      <c r="E107" s="34"/>
      <c r="F107" s="34"/>
      <c r="G107" s="34"/>
      <c r="H107" s="34"/>
      <c r="I107" s="34"/>
      <c r="J107" s="34"/>
      <c r="K107" s="34" t="s">
        <v>661</v>
      </c>
      <c r="L107" s="34"/>
      <c r="M107" s="34"/>
      <c r="N107" s="34"/>
      <c r="O107" s="34"/>
      <c r="P107" s="34"/>
      <c r="Q107" s="34"/>
    </row>
    <row r="108" spans="1:17" ht="15">
      <c r="A108" s="34" t="s">
        <v>317</v>
      </c>
      <c r="B108" s="34" t="s">
        <v>167</v>
      </c>
      <c r="C108" s="34"/>
      <c r="D108" s="34"/>
      <c r="E108" s="34"/>
      <c r="F108" s="34"/>
      <c r="G108" s="34"/>
      <c r="H108" s="34"/>
      <c r="I108" s="34"/>
      <c r="J108" s="34"/>
      <c r="K108" s="34"/>
      <c r="L108" s="34"/>
      <c r="M108" s="34"/>
      <c r="N108" s="34"/>
      <c r="O108" s="34"/>
      <c r="P108" s="34"/>
      <c r="Q108" s="34"/>
    </row>
    <row r="109" spans="1:17" ht="15">
      <c r="A109" s="34" t="s">
        <v>662</v>
      </c>
      <c r="B109" s="34"/>
      <c r="C109" s="34"/>
      <c r="D109" s="34"/>
      <c r="E109" s="34"/>
      <c r="F109" s="34"/>
      <c r="G109" s="34"/>
      <c r="H109" s="34"/>
      <c r="I109" s="34"/>
      <c r="J109" s="34"/>
      <c r="K109" s="34"/>
      <c r="L109" s="34"/>
      <c r="M109" s="34"/>
      <c r="N109" s="34"/>
      <c r="O109" s="34"/>
      <c r="P109" s="34"/>
      <c r="Q109" s="34"/>
    </row>
    <row r="110" spans="1:17" ht="15">
      <c r="A110" s="34" t="s">
        <v>290</v>
      </c>
      <c r="B110" s="34" t="s">
        <v>663</v>
      </c>
      <c r="C110" s="34"/>
      <c r="D110" s="34"/>
      <c r="E110" s="34"/>
      <c r="F110" s="34"/>
      <c r="G110" s="34"/>
      <c r="H110" s="34"/>
      <c r="I110" s="34" t="s">
        <v>664</v>
      </c>
      <c r="J110" s="34"/>
      <c r="K110" s="34"/>
      <c r="L110" s="34"/>
      <c r="M110" s="34"/>
      <c r="N110" s="34"/>
      <c r="O110" s="34"/>
      <c r="P110" s="34"/>
      <c r="Q110" s="34"/>
    </row>
    <row r="111" spans="1:17" ht="15">
      <c r="A111" s="34" t="s">
        <v>290</v>
      </c>
      <c r="B111" s="34" t="s">
        <v>665</v>
      </c>
      <c r="C111" s="34"/>
      <c r="D111" s="34"/>
      <c r="E111" s="34"/>
      <c r="F111" s="34"/>
      <c r="G111" s="34"/>
      <c r="H111" s="34"/>
      <c r="I111" s="34" t="s">
        <v>666</v>
      </c>
      <c r="J111" s="34"/>
      <c r="K111" s="34"/>
      <c r="L111" s="34"/>
      <c r="M111" s="34"/>
      <c r="N111" s="34"/>
      <c r="O111" s="34"/>
      <c r="P111" s="34"/>
      <c r="Q111" s="34"/>
    </row>
    <row r="112" spans="1:17" ht="15">
      <c r="A112" s="34" t="s">
        <v>290</v>
      </c>
      <c r="B112" s="34" t="s">
        <v>667</v>
      </c>
      <c r="C112" s="34"/>
      <c r="D112" s="34"/>
      <c r="E112" s="34"/>
      <c r="F112" s="34"/>
      <c r="G112" s="34"/>
      <c r="H112" s="34"/>
      <c r="I112" s="34" t="s">
        <v>668</v>
      </c>
      <c r="J112" s="34"/>
      <c r="K112" s="34"/>
      <c r="L112" s="34"/>
      <c r="M112" s="34"/>
      <c r="N112" s="34"/>
      <c r="O112" s="34"/>
      <c r="P112" s="34"/>
      <c r="Q112" s="34"/>
    </row>
    <row r="113" spans="1:17" ht="15">
      <c r="A113" s="34" t="s">
        <v>290</v>
      </c>
      <c r="B113" s="34" t="s">
        <v>669</v>
      </c>
      <c r="C113" s="34"/>
      <c r="D113" s="34"/>
      <c r="E113" s="34"/>
      <c r="F113" s="34"/>
      <c r="G113" s="34"/>
      <c r="H113" s="34"/>
      <c r="I113" s="34" t="s">
        <v>670</v>
      </c>
      <c r="J113" s="34"/>
      <c r="K113" s="34"/>
      <c r="L113" s="34"/>
      <c r="M113" s="34"/>
      <c r="N113" s="34"/>
      <c r="O113" s="34"/>
      <c r="P113" s="34"/>
      <c r="Q113" s="34"/>
    </row>
    <row r="114" spans="1:17" ht="15">
      <c r="A114" s="34" t="s">
        <v>290</v>
      </c>
      <c r="B114" s="34" t="s">
        <v>671</v>
      </c>
      <c r="C114" s="34"/>
      <c r="D114" s="34"/>
      <c r="E114" s="34"/>
      <c r="F114" s="34"/>
      <c r="G114" s="34"/>
      <c r="H114" s="34"/>
      <c r="I114" s="34" t="s">
        <v>672</v>
      </c>
      <c r="J114" s="34"/>
      <c r="K114" s="34"/>
      <c r="L114" s="34"/>
      <c r="M114" s="34"/>
      <c r="N114" s="34"/>
      <c r="O114" s="34"/>
      <c r="P114" s="34"/>
      <c r="Q114" s="34"/>
    </row>
    <row r="115" spans="1:17" ht="15">
      <c r="A115" s="34" t="s">
        <v>290</v>
      </c>
      <c r="B115" s="34" t="s">
        <v>673</v>
      </c>
      <c r="C115" s="34"/>
      <c r="D115" s="34"/>
      <c r="E115" s="34"/>
      <c r="F115" s="34"/>
      <c r="G115" s="34"/>
      <c r="H115" s="34"/>
      <c r="I115" s="34" t="s">
        <v>674</v>
      </c>
      <c r="J115" s="34"/>
      <c r="K115" s="34"/>
      <c r="L115" s="34"/>
      <c r="M115" s="34"/>
      <c r="N115" s="34"/>
      <c r="O115" s="34"/>
      <c r="P115" s="34"/>
      <c r="Q115" s="34"/>
    </row>
    <row r="116" spans="1:17" ht="15">
      <c r="A116" s="34" t="s">
        <v>290</v>
      </c>
      <c r="B116" s="34" t="s">
        <v>675</v>
      </c>
      <c r="C116" s="34"/>
      <c r="D116" s="34"/>
      <c r="E116" s="34"/>
      <c r="F116" s="34"/>
      <c r="G116" s="34"/>
      <c r="H116" s="34"/>
      <c r="I116" s="34" t="s">
        <v>676</v>
      </c>
      <c r="J116" s="34"/>
      <c r="K116" s="34"/>
      <c r="L116" s="34"/>
      <c r="M116" s="34"/>
      <c r="N116" s="34"/>
      <c r="O116" s="34"/>
      <c r="P116" s="34"/>
      <c r="Q116" s="34"/>
    </row>
    <row r="117" spans="1:17" ht="15">
      <c r="A117" s="34" t="s">
        <v>290</v>
      </c>
      <c r="B117" s="34" t="s">
        <v>677</v>
      </c>
      <c r="C117" s="34"/>
      <c r="D117" s="34"/>
      <c r="E117" s="34"/>
      <c r="F117" s="34"/>
      <c r="G117" s="34"/>
      <c r="H117" s="34"/>
      <c r="I117" s="34" t="s">
        <v>678</v>
      </c>
      <c r="J117" s="34"/>
      <c r="K117" s="34"/>
      <c r="L117" s="34"/>
      <c r="M117" s="34"/>
      <c r="N117" s="34"/>
      <c r="O117" s="34"/>
      <c r="P117" s="34"/>
      <c r="Q117" s="34"/>
    </row>
    <row r="118" spans="1:17" ht="15">
      <c r="A118" s="34" t="s">
        <v>281</v>
      </c>
      <c r="B118" s="34" t="s">
        <v>679</v>
      </c>
      <c r="C118" s="34" t="s">
        <v>680</v>
      </c>
      <c r="D118" s="34" t="s">
        <v>681</v>
      </c>
      <c r="E118" s="34"/>
      <c r="F118" s="34"/>
      <c r="G118" s="34"/>
      <c r="H118" s="34"/>
      <c r="I118" s="34"/>
      <c r="J118" s="34"/>
      <c r="K118" s="34" t="s">
        <v>372</v>
      </c>
      <c r="L118" s="34"/>
      <c r="M118" s="34"/>
      <c r="N118" s="34"/>
      <c r="O118" s="34"/>
      <c r="P118" s="34"/>
      <c r="Q118" s="34"/>
    </row>
    <row r="119" spans="1:17" ht="15">
      <c r="A119" s="34" t="s">
        <v>281</v>
      </c>
      <c r="B119" s="34" t="s">
        <v>168</v>
      </c>
      <c r="C119" s="34" t="s">
        <v>682</v>
      </c>
      <c r="D119" s="34" t="s">
        <v>683</v>
      </c>
      <c r="E119" s="34"/>
      <c r="F119" s="34"/>
      <c r="G119" s="34"/>
      <c r="H119" s="34"/>
      <c r="I119" s="34"/>
      <c r="J119" s="34"/>
      <c r="K119" s="34"/>
      <c r="L119" s="34"/>
      <c r="M119" s="34"/>
      <c r="N119" s="34"/>
      <c r="O119" s="34"/>
      <c r="P119" s="34"/>
      <c r="Q119" s="34"/>
    </row>
    <row r="120" spans="1:17" ht="15">
      <c r="A120" s="34" t="s">
        <v>304</v>
      </c>
      <c r="B120" s="34" t="s">
        <v>684</v>
      </c>
      <c r="C120" s="34" t="s">
        <v>685</v>
      </c>
      <c r="D120" s="34" t="s">
        <v>686</v>
      </c>
      <c r="E120" s="34"/>
      <c r="F120" s="34"/>
      <c r="G120" s="34"/>
      <c r="H120" s="34"/>
      <c r="I120" s="34"/>
      <c r="J120" s="34"/>
      <c r="K120" s="34"/>
      <c r="L120" s="34"/>
      <c r="M120" s="34"/>
      <c r="N120" s="34"/>
      <c r="O120" s="34"/>
      <c r="P120" s="34"/>
      <c r="Q120" s="34"/>
    </row>
    <row r="121" spans="1:17" ht="15">
      <c r="A121" s="34" t="s">
        <v>687</v>
      </c>
      <c r="B121" s="34" t="s">
        <v>688</v>
      </c>
      <c r="C121" s="34" t="s">
        <v>689</v>
      </c>
      <c r="D121" s="34" t="s">
        <v>690</v>
      </c>
      <c r="E121" s="34"/>
      <c r="F121" s="34"/>
      <c r="G121" s="34"/>
      <c r="H121" s="34" t="s">
        <v>289</v>
      </c>
      <c r="I121" s="34"/>
      <c r="J121" s="34"/>
      <c r="K121" s="34"/>
      <c r="L121" s="34"/>
      <c r="M121" s="34"/>
      <c r="N121" s="34"/>
      <c r="O121" s="34"/>
      <c r="P121" s="34"/>
      <c r="Q121" s="34"/>
    </row>
    <row r="122" spans="1:17" ht="15">
      <c r="A122" s="34" t="s">
        <v>312</v>
      </c>
      <c r="B122" s="34" t="s">
        <v>691</v>
      </c>
      <c r="C122" s="34" t="s">
        <v>314</v>
      </c>
      <c r="D122" s="34" t="s">
        <v>315</v>
      </c>
      <c r="E122" s="34"/>
      <c r="F122" s="34"/>
      <c r="G122" s="34"/>
      <c r="H122" s="34"/>
      <c r="I122" s="34"/>
      <c r="J122" s="34"/>
      <c r="K122" s="34" t="s">
        <v>692</v>
      </c>
      <c r="L122" s="34"/>
      <c r="M122" s="34"/>
      <c r="N122" s="34"/>
      <c r="O122" s="34"/>
      <c r="P122" s="34"/>
      <c r="Q122" s="34"/>
    </row>
    <row r="123" spans="1:17" ht="15">
      <c r="A123" s="34" t="s">
        <v>693</v>
      </c>
      <c r="B123" s="34" t="s">
        <v>694</v>
      </c>
      <c r="C123" s="34" t="s">
        <v>695</v>
      </c>
      <c r="D123" s="34" t="s">
        <v>696</v>
      </c>
      <c r="E123" s="34" t="s">
        <v>697</v>
      </c>
      <c r="F123" s="34" t="s">
        <v>698</v>
      </c>
      <c r="G123" s="34"/>
      <c r="H123" s="34" t="s">
        <v>289</v>
      </c>
      <c r="I123" s="34"/>
      <c r="J123" s="34"/>
      <c r="K123" s="34"/>
      <c r="L123" s="34"/>
      <c r="M123" s="34"/>
      <c r="N123" s="34"/>
      <c r="O123" s="34"/>
      <c r="P123" s="34"/>
      <c r="Q123" s="34"/>
    </row>
    <row r="124" spans="1:17" ht="15">
      <c r="A124" s="34" t="s">
        <v>699</v>
      </c>
      <c r="B124" s="34" t="s">
        <v>700</v>
      </c>
      <c r="C124" s="34" t="s">
        <v>701</v>
      </c>
      <c r="D124" s="34" t="s">
        <v>702</v>
      </c>
      <c r="E124" s="34" t="s">
        <v>703</v>
      </c>
      <c r="F124" s="34" t="s">
        <v>704</v>
      </c>
      <c r="G124" s="34"/>
      <c r="H124" s="34" t="s">
        <v>289</v>
      </c>
      <c r="I124" s="34"/>
      <c r="J124" s="34" t="s">
        <v>705</v>
      </c>
      <c r="K124" s="34" t="s">
        <v>706</v>
      </c>
      <c r="L124" s="34"/>
      <c r="M124" s="34" t="s">
        <v>707</v>
      </c>
      <c r="N124" s="34" t="s">
        <v>707</v>
      </c>
      <c r="O124" s="34"/>
      <c r="P124" s="34"/>
      <c r="Q124" s="34"/>
    </row>
    <row r="125" spans="1:17" ht="15">
      <c r="A125" s="34" t="s">
        <v>312</v>
      </c>
      <c r="B125" s="34" t="s">
        <v>708</v>
      </c>
      <c r="C125" s="34" t="s">
        <v>314</v>
      </c>
      <c r="D125" s="34" t="s">
        <v>315</v>
      </c>
      <c r="E125" s="34"/>
      <c r="F125" s="34"/>
      <c r="G125" s="34"/>
      <c r="H125" s="34"/>
      <c r="I125" s="34"/>
      <c r="J125" s="34"/>
      <c r="K125" s="34" t="s">
        <v>709</v>
      </c>
      <c r="L125" s="34"/>
      <c r="M125" s="34"/>
      <c r="N125" s="34"/>
      <c r="O125" s="34"/>
      <c r="P125" s="34"/>
      <c r="Q125" s="34"/>
    </row>
    <row r="126" spans="1:17" ht="15">
      <c r="A126" s="34" t="s">
        <v>710</v>
      </c>
      <c r="B126" s="34" t="s">
        <v>711</v>
      </c>
      <c r="C126" s="34" t="s">
        <v>712</v>
      </c>
      <c r="D126" s="34" t="s">
        <v>713</v>
      </c>
      <c r="E126" s="34"/>
      <c r="F126" s="34"/>
      <c r="G126" s="34"/>
      <c r="H126" s="34" t="s">
        <v>289</v>
      </c>
      <c r="I126" s="34"/>
      <c r="J126" s="34"/>
      <c r="K126" s="34"/>
      <c r="L126" s="34"/>
      <c r="M126" s="34"/>
      <c r="N126" s="34"/>
      <c r="O126" s="34"/>
      <c r="P126" s="34"/>
      <c r="Q126" s="34"/>
    </row>
    <row r="127" spans="1:17" ht="15">
      <c r="A127" s="34" t="s">
        <v>456</v>
      </c>
      <c r="B127" s="34" t="s">
        <v>714</v>
      </c>
      <c r="C127" s="34" t="s">
        <v>715</v>
      </c>
      <c r="D127" s="34" t="s">
        <v>716</v>
      </c>
      <c r="E127" s="34" t="s">
        <v>717</v>
      </c>
      <c r="F127" s="34" t="s">
        <v>718</v>
      </c>
      <c r="G127" s="34"/>
      <c r="H127" s="34" t="s">
        <v>289</v>
      </c>
      <c r="I127" s="34"/>
      <c r="J127" s="34"/>
      <c r="K127" s="34"/>
      <c r="L127" s="34"/>
      <c r="M127" s="34"/>
      <c r="N127" s="34"/>
      <c r="O127" s="34"/>
      <c r="P127" s="34"/>
      <c r="Q127" s="34"/>
    </row>
    <row r="128" spans="1:17" ht="15">
      <c r="A128" s="34" t="s">
        <v>719</v>
      </c>
      <c r="B128" s="34" t="s">
        <v>720</v>
      </c>
      <c r="C128" s="34" t="s">
        <v>721</v>
      </c>
      <c r="D128" s="34" t="s">
        <v>722</v>
      </c>
      <c r="E128" s="34"/>
      <c r="F128" s="34" t="s">
        <v>723</v>
      </c>
      <c r="G128" s="34"/>
      <c r="H128" s="34" t="s">
        <v>289</v>
      </c>
      <c r="I128" s="34"/>
      <c r="J128" s="34" t="s">
        <v>637</v>
      </c>
      <c r="K128" s="34" t="s">
        <v>724</v>
      </c>
      <c r="L128" s="34"/>
      <c r="M128" s="34" t="s">
        <v>725</v>
      </c>
      <c r="N128" s="34" t="s">
        <v>726</v>
      </c>
      <c r="O128" s="34"/>
      <c r="P128" s="34"/>
      <c r="Q128" s="34"/>
    </row>
    <row r="129" spans="1:17" ht="15">
      <c r="A129" s="34" t="s">
        <v>312</v>
      </c>
      <c r="B129" s="34" t="s">
        <v>727</v>
      </c>
      <c r="C129" s="34" t="s">
        <v>314</v>
      </c>
      <c r="D129" s="34" t="s">
        <v>315</v>
      </c>
      <c r="E129" s="34"/>
      <c r="F129" s="34"/>
      <c r="G129" s="34"/>
      <c r="H129" s="34"/>
      <c r="I129" s="34"/>
      <c r="J129" s="34"/>
      <c r="K129" s="34" t="s">
        <v>728</v>
      </c>
      <c r="L129" s="34"/>
      <c r="M129" s="34"/>
      <c r="N129" s="34"/>
      <c r="O129" s="34"/>
      <c r="P129" s="34"/>
      <c r="Q129" s="34"/>
    </row>
    <row r="130" spans="1:17" ht="15">
      <c r="A130" s="34" t="s">
        <v>729</v>
      </c>
      <c r="B130" s="34" t="s">
        <v>730</v>
      </c>
      <c r="C130" s="34" t="s">
        <v>731</v>
      </c>
      <c r="D130" s="34" t="s">
        <v>732</v>
      </c>
      <c r="E130" s="34"/>
      <c r="F130" s="34"/>
      <c r="G130" s="34"/>
      <c r="H130" s="34" t="s">
        <v>289</v>
      </c>
      <c r="I130" s="34"/>
      <c r="J130" s="34"/>
      <c r="K130" s="34" t="s">
        <v>724</v>
      </c>
      <c r="L130" s="34"/>
      <c r="M130" s="34"/>
      <c r="N130" s="34"/>
      <c r="O130" s="34"/>
      <c r="P130" s="34"/>
      <c r="Q130" s="34"/>
    </row>
    <row r="131" spans="1:17" ht="15">
      <c r="A131" s="34" t="s">
        <v>312</v>
      </c>
      <c r="B131" s="34" t="s">
        <v>733</v>
      </c>
      <c r="C131" s="34" t="s">
        <v>314</v>
      </c>
      <c r="D131" s="34" t="s">
        <v>315</v>
      </c>
      <c r="E131" s="34"/>
      <c r="F131" s="34"/>
      <c r="G131" s="34"/>
      <c r="H131" s="34"/>
      <c r="I131" s="34"/>
      <c r="J131" s="34"/>
      <c r="K131" s="34" t="s">
        <v>734</v>
      </c>
      <c r="L131" s="34"/>
      <c r="M131" s="34"/>
      <c r="N131" s="34"/>
      <c r="O131" s="34"/>
      <c r="P131" s="34"/>
      <c r="Q131" s="34"/>
    </row>
    <row r="132" spans="1:17" ht="15">
      <c r="A132" s="34" t="s">
        <v>312</v>
      </c>
      <c r="B132" s="34" t="s">
        <v>735</v>
      </c>
      <c r="C132" s="34" t="s">
        <v>314</v>
      </c>
      <c r="D132" s="34" t="s">
        <v>315</v>
      </c>
      <c r="E132" s="34"/>
      <c r="F132" s="34"/>
      <c r="G132" s="34"/>
      <c r="H132" s="34"/>
      <c r="I132" s="34"/>
      <c r="J132" s="34"/>
      <c r="K132" s="34" t="s">
        <v>736</v>
      </c>
      <c r="L132" s="34"/>
      <c r="M132" s="34"/>
      <c r="N132" s="34"/>
      <c r="O132" s="34"/>
      <c r="P132" s="34"/>
      <c r="Q132" s="34"/>
    </row>
    <row r="133" spans="1:17" ht="15">
      <c r="A133" s="34" t="s">
        <v>293</v>
      </c>
      <c r="B133" s="34" t="s">
        <v>737</v>
      </c>
      <c r="C133" s="34" t="s">
        <v>738</v>
      </c>
      <c r="D133" s="34" t="s">
        <v>739</v>
      </c>
      <c r="E133" s="34" t="s">
        <v>740</v>
      </c>
      <c r="F133" s="34" t="s">
        <v>741</v>
      </c>
      <c r="G133" s="34"/>
      <c r="H133" s="34" t="s">
        <v>289</v>
      </c>
      <c r="I133" s="34"/>
      <c r="J133" s="34" t="s">
        <v>742</v>
      </c>
      <c r="K133" s="34"/>
      <c r="L133" s="34"/>
      <c r="M133" s="34" t="s">
        <v>743</v>
      </c>
      <c r="N133" s="34" t="s">
        <v>743</v>
      </c>
      <c r="O133" s="34"/>
      <c r="P133" s="34"/>
      <c r="Q133" s="34"/>
    </row>
    <row r="134" spans="1:17" ht="15">
      <c r="A134" s="34" t="s">
        <v>744</v>
      </c>
      <c r="B134" s="34" t="s">
        <v>745</v>
      </c>
      <c r="C134" s="34" t="s">
        <v>746</v>
      </c>
      <c r="D134" s="34" t="s">
        <v>747</v>
      </c>
      <c r="E134" s="34"/>
      <c r="F134" s="34"/>
      <c r="G134" s="34"/>
      <c r="H134" s="34"/>
      <c r="I134" s="34"/>
      <c r="J134" s="34"/>
      <c r="K134" s="34" t="s">
        <v>748</v>
      </c>
      <c r="L134" s="34"/>
      <c r="M134" s="34"/>
      <c r="N134" s="34"/>
      <c r="O134" s="34"/>
      <c r="P134" s="34"/>
      <c r="Q134" s="34"/>
    </row>
    <row r="135" spans="1:17" ht="15">
      <c r="A135" s="34" t="s">
        <v>293</v>
      </c>
      <c r="B135" s="34" t="s">
        <v>749</v>
      </c>
      <c r="C135" s="34" t="s">
        <v>750</v>
      </c>
      <c r="D135" s="34" t="s">
        <v>751</v>
      </c>
      <c r="E135" s="34"/>
      <c r="F135" s="34"/>
      <c r="G135" s="34"/>
      <c r="H135" s="34" t="s">
        <v>289</v>
      </c>
      <c r="I135" s="34"/>
      <c r="J135" s="34" t="s">
        <v>742</v>
      </c>
      <c r="K135" s="34"/>
      <c r="L135" s="34"/>
      <c r="M135" s="34" t="s">
        <v>752</v>
      </c>
      <c r="N135" s="34" t="s">
        <v>753</v>
      </c>
      <c r="O135" s="34"/>
      <c r="P135" s="34"/>
      <c r="Q135" s="34"/>
    </row>
    <row r="136" spans="1:17" ht="15">
      <c r="A136" s="34" t="s">
        <v>754</v>
      </c>
      <c r="B136" s="34" t="s">
        <v>755</v>
      </c>
      <c r="C136" s="34" t="s">
        <v>756</v>
      </c>
      <c r="D136" s="34" t="s">
        <v>757</v>
      </c>
      <c r="E136" s="34"/>
      <c r="F136" s="34"/>
      <c r="G136" s="34"/>
      <c r="H136" s="34" t="s">
        <v>289</v>
      </c>
      <c r="I136" s="34"/>
      <c r="J136" s="34"/>
      <c r="K136" s="34"/>
      <c r="L136" s="34"/>
      <c r="M136" s="34"/>
      <c r="N136" s="34"/>
      <c r="O136" s="34"/>
      <c r="P136" s="34"/>
      <c r="Q136" s="34"/>
    </row>
    <row r="137" spans="1:17" ht="15">
      <c r="A137" s="34" t="s">
        <v>758</v>
      </c>
      <c r="B137" s="34" t="s">
        <v>759</v>
      </c>
      <c r="C137" s="34" t="s">
        <v>760</v>
      </c>
      <c r="D137" s="34" t="s">
        <v>761</v>
      </c>
      <c r="E137" s="34"/>
      <c r="F137" s="34"/>
      <c r="G137" s="34"/>
      <c r="H137" s="34" t="s">
        <v>289</v>
      </c>
      <c r="I137" s="34"/>
      <c r="J137" s="34"/>
      <c r="K137" s="34"/>
      <c r="L137" s="34"/>
      <c r="M137" s="34"/>
      <c r="N137" s="34"/>
      <c r="O137" s="34"/>
      <c r="P137" s="34"/>
      <c r="Q137" s="34"/>
    </row>
    <row r="138" spans="1:17" ht="15">
      <c r="A138" s="34" t="s">
        <v>312</v>
      </c>
      <c r="B138" s="34" t="s">
        <v>762</v>
      </c>
      <c r="C138" s="34" t="s">
        <v>314</v>
      </c>
      <c r="D138" s="34" t="s">
        <v>315</v>
      </c>
      <c r="E138" s="34"/>
      <c r="F138" s="34"/>
      <c r="G138" s="34"/>
      <c r="H138" s="34"/>
      <c r="I138" s="34"/>
      <c r="J138" s="34"/>
      <c r="K138" s="34" t="s">
        <v>763</v>
      </c>
      <c r="L138" s="34"/>
      <c r="M138" s="34"/>
      <c r="N138" s="34"/>
      <c r="O138" s="34"/>
      <c r="P138" s="34"/>
      <c r="Q138" s="34"/>
    </row>
    <row r="139" spans="1:17" ht="15">
      <c r="A139" s="34" t="s">
        <v>764</v>
      </c>
      <c r="B139" s="34" t="s">
        <v>765</v>
      </c>
      <c r="C139" s="34" t="s">
        <v>766</v>
      </c>
      <c r="D139" s="34" t="s">
        <v>767</v>
      </c>
      <c r="E139" s="34"/>
      <c r="F139" s="34"/>
      <c r="G139" s="34"/>
      <c r="H139" s="34" t="s">
        <v>289</v>
      </c>
      <c r="I139" s="34"/>
      <c r="J139" s="34"/>
      <c r="K139" s="34"/>
      <c r="L139" s="34"/>
      <c r="M139" s="34"/>
      <c r="N139" s="34"/>
      <c r="O139" s="34"/>
      <c r="P139" s="34"/>
      <c r="Q139" s="34"/>
    </row>
    <row r="140" spans="1:17" ht="15">
      <c r="A140" s="34" t="s">
        <v>768</v>
      </c>
      <c r="B140" s="34" t="s">
        <v>769</v>
      </c>
      <c r="C140" s="34" t="s">
        <v>770</v>
      </c>
      <c r="D140" s="34" t="s">
        <v>771</v>
      </c>
      <c r="E140" s="34"/>
      <c r="F140" s="34"/>
      <c r="G140" s="34"/>
      <c r="H140" s="34" t="s">
        <v>289</v>
      </c>
      <c r="I140" s="34"/>
      <c r="J140" s="34" t="s">
        <v>772</v>
      </c>
      <c r="K140" s="34"/>
      <c r="L140" s="34"/>
      <c r="M140" s="34" t="s">
        <v>773</v>
      </c>
      <c r="N140" s="34" t="s">
        <v>774</v>
      </c>
      <c r="O140" s="34"/>
      <c r="P140" s="34"/>
      <c r="Q140" s="34"/>
    </row>
    <row r="141" spans="1:17" ht="15">
      <c r="A141" s="34" t="s">
        <v>775</v>
      </c>
      <c r="B141" s="34" t="s">
        <v>776</v>
      </c>
      <c r="C141" s="34" t="s">
        <v>777</v>
      </c>
      <c r="D141" s="34" t="s">
        <v>778</v>
      </c>
      <c r="E141" s="34"/>
      <c r="F141" s="34"/>
      <c r="G141" s="34"/>
      <c r="H141" s="34" t="s">
        <v>289</v>
      </c>
      <c r="I141" s="34"/>
      <c r="J141" s="34"/>
      <c r="K141" s="34"/>
      <c r="L141" s="34"/>
      <c r="M141" s="34"/>
      <c r="N141" s="34"/>
      <c r="O141" s="34"/>
      <c r="P141" s="34"/>
      <c r="Q141" s="34"/>
    </row>
    <row r="142" spans="1:17" ht="15">
      <c r="A142" s="34" t="s">
        <v>779</v>
      </c>
      <c r="B142" s="34" t="s">
        <v>780</v>
      </c>
      <c r="C142" s="34" t="s">
        <v>781</v>
      </c>
      <c r="D142" s="34" t="s">
        <v>782</v>
      </c>
      <c r="E142" s="34" t="s">
        <v>783</v>
      </c>
      <c r="F142" s="34" t="s">
        <v>784</v>
      </c>
      <c r="G142" s="34"/>
      <c r="H142" s="34" t="s">
        <v>289</v>
      </c>
      <c r="I142" s="34"/>
      <c r="J142" s="34"/>
      <c r="K142" s="34"/>
      <c r="L142" s="34"/>
      <c r="M142" s="34"/>
      <c r="N142" s="34"/>
      <c r="O142" s="34"/>
      <c r="P142" s="34"/>
      <c r="Q142" s="34"/>
    </row>
    <row r="143" spans="1:17" ht="15">
      <c r="A143" s="34" t="s">
        <v>304</v>
      </c>
      <c r="B143" s="34" t="s">
        <v>785</v>
      </c>
      <c r="C143" s="34" t="s">
        <v>786</v>
      </c>
      <c r="D143" s="34" t="s">
        <v>787</v>
      </c>
      <c r="E143" s="34"/>
      <c r="F143" s="34"/>
      <c r="G143" s="34"/>
      <c r="H143" s="34"/>
      <c r="I143" s="34"/>
      <c r="J143" s="34"/>
      <c r="K143" s="34"/>
      <c r="L143" s="34"/>
      <c r="M143" s="34"/>
      <c r="N143" s="34"/>
      <c r="O143" s="34"/>
      <c r="P143" s="34"/>
      <c r="Q143" s="34"/>
    </row>
    <row r="144" spans="1:17" ht="15">
      <c r="A144" s="34" t="s">
        <v>456</v>
      </c>
      <c r="B144" s="34" t="s">
        <v>788</v>
      </c>
      <c r="C144" s="34" t="s">
        <v>789</v>
      </c>
      <c r="D144" s="34" t="s">
        <v>790</v>
      </c>
      <c r="E144" s="34"/>
      <c r="F144" s="34"/>
      <c r="G144" s="34"/>
      <c r="H144" s="34" t="s">
        <v>289</v>
      </c>
      <c r="I144" s="34"/>
      <c r="J144" s="34"/>
      <c r="K144" s="34"/>
      <c r="L144" s="34"/>
      <c r="M144" s="34"/>
      <c r="N144" s="34"/>
      <c r="O144" s="34"/>
      <c r="P144" s="34"/>
      <c r="Q144" s="34"/>
    </row>
    <row r="145" spans="1:17" ht="15">
      <c r="A145" s="34" t="s">
        <v>456</v>
      </c>
      <c r="B145" s="34" t="s">
        <v>791</v>
      </c>
      <c r="C145" s="34" t="s">
        <v>792</v>
      </c>
      <c r="D145" s="34" t="s">
        <v>793</v>
      </c>
      <c r="E145" s="34"/>
      <c r="F145" s="34"/>
      <c r="G145" s="34"/>
      <c r="H145" s="34" t="s">
        <v>289</v>
      </c>
      <c r="I145" s="34"/>
      <c r="J145" s="34"/>
      <c r="K145" s="34"/>
      <c r="L145" s="34"/>
      <c r="M145" s="34"/>
      <c r="N145" s="34"/>
      <c r="O145" s="34"/>
      <c r="P145" s="34"/>
      <c r="Q145" s="34"/>
    </row>
    <row r="146" spans="1:17" ht="15">
      <c r="A146" s="34" t="s">
        <v>456</v>
      </c>
      <c r="B146" s="34" t="s">
        <v>794</v>
      </c>
      <c r="C146" s="34" t="s">
        <v>795</v>
      </c>
      <c r="D146" s="34" t="s">
        <v>796</v>
      </c>
      <c r="E146" s="34"/>
      <c r="F146" s="34"/>
      <c r="G146" s="34"/>
      <c r="H146" s="34" t="s">
        <v>289</v>
      </c>
      <c r="I146" s="34"/>
      <c r="J146" s="34"/>
      <c r="K146" s="34"/>
      <c r="L146" s="34"/>
      <c r="M146" s="34"/>
      <c r="N146" s="34"/>
      <c r="O146" s="34"/>
      <c r="P146" s="34"/>
      <c r="Q146" s="34"/>
    </row>
    <row r="147" spans="1:17" ht="15">
      <c r="A147" s="34" t="s">
        <v>797</v>
      </c>
      <c r="B147" s="34" t="s">
        <v>798</v>
      </c>
      <c r="C147" s="34" t="s">
        <v>799</v>
      </c>
      <c r="D147" s="34" t="s">
        <v>800</v>
      </c>
      <c r="E147" s="34"/>
      <c r="F147" s="34"/>
      <c r="G147" s="34"/>
      <c r="H147" s="34" t="s">
        <v>289</v>
      </c>
      <c r="I147" s="34"/>
      <c r="J147" s="34" t="s">
        <v>801</v>
      </c>
      <c r="K147" s="34"/>
      <c r="L147" s="34"/>
      <c r="M147" s="34" t="s">
        <v>802</v>
      </c>
      <c r="N147" s="34" t="s">
        <v>803</v>
      </c>
      <c r="O147" s="34"/>
      <c r="P147" s="34"/>
      <c r="Q147" s="34"/>
    </row>
    <row r="148" spans="1:17" ht="15">
      <c r="A148" s="34" t="s">
        <v>312</v>
      </c>
      <c r="B148" s="34" t="s">
        <v>804</v>
      </c>
      <c r="C148" s="34" t="s">
        <v>314</v>
      </c>
      <c r="D148" s="34" t="s">
        <v>315</v>
      </c>
      <c r="E148" s="34"/>
      <c r="F148" s="34"/>
      <c r="G148" s="34"/>
      <c r="H148" s="34"/>
      <c r="I148" s="34"/>
      <c r="J148" s="34"/>
      <c r="K148" s="34" t="s">
        <v>805</v>
      </c>
      <c r="L148" s="34"/>
      <c r="M148" s="34"/>
      <c r="N148" s="34"/>
      <c r="O148" s="34"/>
      <c r="P148" s="34"/>
      <c r="Q148" s="34"/>
    </row>
    <row r="149" spans="1:17" ht="15">
      <c r="A149" s="34" t="s">
        <v>304</v>
      </c>
      <c r="B149" s="34" t="s">
        <v>806</v>
      </c>
      <c r="C149" s="34" t="s">
        <v>807</v>
      </c>
      <c r="D149" s="34" t="s">
        <v>808</v>
      </c>
      <c r="E149" s="34"/>
      <c r="F149" s="34"/>
      <c r="G149" s="34"/>
      <c r="H149" s="34"/>
      <c r="I149" s="34"/>
      <c r="J149" s="34"/>
      <c r="K149" s="34"/>
      <c r="L149" s="34"/>
      <c r="M149" s="34"/>
      <c r="N149" s="34"/>
      <c r="O149" s="34"/>
      <c r="P149" s="34"/>
      <c r="Q149" s="34"/>
    </row>
    <row r="150" spans="1:17" ht="15">
      <c r="A150" s="34" t="s">
        <v>456</v>
      </c>
      <c r="B150" s="34" t="s">
        <v>809</v>
      </c>
      <c r="C150" s="34" t="s">
        <v>810</v>
      </c>
      <c r="D150" s="34" t="s">
        <v>811</v>
      </c>
      <c r="E150" s="34"/>
      <c r="F150" s="34"/>
      <c r="G150" s="34"/>
      <c r="H150" s="34" t="s">
        <v>289</v>
      </c>
      <c r="I150" s="34"/>
      <c r="J150" s="34"/>
      <c r="K150" s="34"/>
      <c r="L150" s="34"/>
      <c r="M150" s="34"/>
      <c r="N150" s="34"/>
      <c r="O150" s="34"/>
      <c r="P150" s="34"/>
      <c r="Q150" s="34"/>
    </row>
    <row r="151" spans="1:17" ht="15">
      <c r="A151" s="34" t="s">
        <v>456</v>
      </c>
      <c r="B151" s="34" t="s">
        <v>812</v>
      </c>
      <c r="C151" s="34" t="s">
        <v>813</v>
      </c>
      <c r="D151" s="34" t="s">
        <v>814</v>
      </c>
      <c r="E151" s="34"/>
      <c r="F151" s="34"/>
      <c r="G151" s="34"/>
      <c r="H151" s="34" t="s">
        <v>289</v>
      </c>
      <c r="I151" s="34"/>
      <c r="J151" s="34"/>
      <c r="K151" s="34"/>
      <c r="L151" s="34"/>
      <c r="M151" s="34"/>
      <c r="N151" s="34"/>
      <c r="O151" s="34"/>
      <c r="P151" s="34"/>
      <c r="Q151" s="34"/>
    </row>
    <row r="152" spans="1:17" ht="15">
      <c r="A152" s="34" t="s">
        <v>456</v>
      </c>
      <c r="B152" s="34" t="s">
        <v>815</v>
      </c>
      <c r="C152" s="34" t="s">
        <v>816</v>
      </c>
      <c r="D152" s="34" t="s">
        <v>817</v>
      </c>
      <c r="E152" s="34"/>
      <c r="F152" s="34"/>
      <c r="G152" s="34"/>
      <c r="H152" s="34" t="s">
        <v>289</v>
      </c>
      <c r="I152" s="34"/>
      <c r="J152" s="34"/>
      <c r="K152" s="34"/>
      <c r="L152" s="34"/>
      <c r="M152" s="34"/>
      <c r="N152" s="34"/>
      <c r="O152" s="34"/>
      <c r="P152" s="34"/>
      <c r="Q152" s="34"/>
    </row>
    <row r="153" spans="1:17" ht="15">
      <c r="A153" s="34" t="s">
        <v>456</v>
      </c>
      <c r="B153" s="34" t="s">
        <v>818</v>
      </c>
      <c r="C153" s="34" t="s">
        <v>819</v>
      </c>
      <c r="D153" s="34" t="s">
        <v>820</v>
      </c>
      <c r="E153" s="34"/>
      <c r="F153" s="34"/>
      <c r="G153" s="34"/>
      <c r="H153" s="34" t="s">
        <v>289</v>
      </c>
      <c r="I153" s="34"/>
      <c r="J153" s="34"/>
      <c r="K153" s="34"/>
      <c r="L153" s="34"/>
      <c r="M153" s="34"/>
      <c r="N153" s="34"/>
      <c r="O153" s="34"/>
      <c r="P153" s="34"/>
      <c r="Q153" s="34"/>
    </row>
    <row r="154" spans="1:17" ht="15">
      <c r="A154" s="34" t="s">
        <v>456</v>
      </c>
      <c r="B154" s="34" t="s">
        <v>821</v>
      </c>
      <c r="C154" s="34" t="s">
        <v>822</v>
      </c>
      <c r="D154" s="34" t="s">
        <v>823</v>
      </c>
      <c r="E154" s="34"/>
      <c r="F154" s="34"/>
      <c r="G154" s="34"/>
      <c r="H154" s="34" t="s">
        <v>289</v>
      </c>
      <c r="I154" s="34"/>
      <c r="J154" s="34"/>
      <c r="K154" s="34"/>
      <c r="L154" s="34"/>
      <c r="M154" s="34"/>
      <c r="N154" s="34"/>
      <c r="O154" s="34"/>
      <c r="P154" s="34"/>
      <c r="Q154" s="34"/>
    </row>
    <row r="155" spans="1:17" ht="15">
      <c r="A155" s="34" t="s">
        <v>456</v>
      </c>
      <c r="B155" s="34" t="s">
        <v>824</v>
      </c>
      <c r="C155" s="34" t="s">
        <v>825</v>
      </c>
      <c r="D155" s="34" t="s">
        <v>826</v>
      </c>
      <c r="E155" s="34"/>
      <c r="F155" s="34"/>
      <c r="G155" s="34"/>
      <c r="H155" s="34" t="s">
        <v>289</v>
      </c>
      <c r="I155" s="34"/>
      <c r="J155" s="34"/>
      <c r="K155" s="34"/>
      <c r="L155" s="34"/>
      <c r="M155" s="34"/>
      <c r="N155" s="34"/>
      <c r="O155" s="34"/>
      <c r="P155" s="34"/>
      <c r="Q155" s="34"/>
    </row>
    <row r="156" spans="1:17" ht="15">
      <c r="A156" s="34" t="s">
        <v>456</v>
      </c>
      <c r="B156" s="34" t="s">
        <v>827</v>
      </c>
      <c r="C156" s="34" t="s">
        <v>828</v>
      </c>
      <c r="D156" s="34" t="s">
        <v>829</v>
      </c>
      <c r="E156" s="34"/>
      <c r="F156" s="34"/>
      <c r="G156" s="34"/>
      <c r="H156" s="34" t="s">
        <v>289</v>
      </c>
      <c r="I156" s="34"/>
      <c r="J156" s="34"/>
      <c r="K156" s="34"/>
      <c r="L156" s="34"/>
      <c r="M156" s="34"/>
      <c r="N156" s="34"/>
      <c r="O156" s="34"/>
      <c r="P156" s="34"/>
      <c r="Q156" s="34"/>
    </row>
    <row r="157" spans="1:17" ht="15">
      <c r="A157" s="34" t="s">
        <v>456</v>
      </c>
      <c r="B157" s="34" t="s">
        <v>830</v>
      </c>
      <c r="C157" s="34" t="s">
        <v>831</v>
      </c>
      <c r="D157" s="34" t="s">
        <v>832</v>
      </c>
      <c r="E157" s="34"/>
      <c r="F157" s="34"/>
      <c r="G157" s="34"/>
      <c r="H157" s="34" t="s">
        <v>289</v>
      </c>
      <c r="I157" s="34"/>
      <c r="J157" s="34"/>
      <c r="K157" s="34"/>
      <c r="L157" s="34"/>
      <c r="M157" s="34"/>
      <c r="N157" s="34"/>
      <c r="O157" s="34"/>
      <c r="P157" s="34"/>
      <c r="Q157" s="34"/>
    </row>
    <row r="158" spans="1:17" ht="15">
      <c r="A158" s="34" t="s">
        <v>317</v>
      </c>
      <c r="B158" s="34" t="s">
        <v>168</v>
      </c>
      <c r="C158" s="34"/>
      <c r="D158" s="34"/>
      <c r="E158" s="34"/>
      <c r="F158" s="34"/>
      <c r="G158" s="34"/>
      <c r="H158" s="34"/>
      <c r="I158" s="34"/>
      <c r="J158" s="34"/>
      <c r="K158" s="34"/>
      <c r="L158" s="34"/>
      <c r="M158" s="34"/>
      <c r="N158" s="34"/>
      <c r="O158" s="34"/>
      <c r="P158" s="34"/>
      <c r="Q158" s="34"/>
    </row>
    <row r="159" spans="1:17" ht="15">
      <c r="A159" s="34" t="s">
        <v>281</v>
      </c>
      <c r="B159" s="34" t="s">
        <v>833</v>
      </c>
      <c r="C159" s="34" t="s">
        <v>834</v>
      </c>
      <c r="D159" s="34" t="s">
        <v>835</v>
      </c>
      <c r="E159" s="34"/>
      <c r="F159" s="34"/>
      <c r="G159" s="34"/>
      <c r="H159" s="34"/>
      <c r="I159" s="34"/>
      <c r="J159" s="34"/>
      <c r="K159" s="34"/>
      <c r="L159" s="34"/>
      <c r="M159" s="34"/>
      <c r="N159" s="34"/>
      <c r="O159" s="34"/>
      <c r="P159" s="34"/>
      <c r="Q159" s="34"/>
    </row>
    <row r="160" spans="1:17" ht="15">
      <c r="A160" s="34" t="s">
        <v>304</v>
      </c>
      <c r="B160" s="34" t="s">
        <v>836</v>
      </c>
      <c r="C160" s="34" t="s">
        <v>837</v>
      </c>
      <c r="D160" s="34" t="s">
        <v>838</v>
      </c>
      <c r="E160" s="34"/>
      <c r="F160" s="34"/>
      <c r="G160" s="34"/>
      <c r="H160" s="34"/>
      <c r="I160" s="34"/>
      <c r="J160" s="34"/>
      <c r="K160" s="34"/>
      <c r="L160" s="34"/>
      <c r="M160" s="34"/>
      <c r="N160" s="34"/>
      <c r="O160" s="34"/>
      <c r="P160" s="34"/>
      <c r="Q160" s="34"/>
    </row>
    <row r="161" spans="1:17" ht="15">
      <c r="A161" s="34" t="s">
        <v>839</v>
      </c>
      <c r="B161" s="34" t="s">
        <v>840</v>
      </c>
      <c r="C161" s="34" t="s">
        <v>841</v>
      </c>
      <c r="D161" s="34" t="s">
        <v>842</v>
      </c>
      <c r="E161" s="34"/>
      <c r="F161" s="34"/>
      <c r="G161" s="34"/>
      <c r="H161" s="34" t="s">
        <v>289</v>
      </c>
      <c r="I161" s="34"/>
      <c r="J161" s="34"/>
      <c r="K161" s="34"/>
      <c r="L161" s="34"/>
      <c r="M161" s="34"/>
      <c r="N161" s="34"/>
      <c r="O161" s="34"/>
      <c r="P161" s="34"/>
      <c r="Q161" s="34"/>
    </row>
    <row r="162" spans="1:17" ht="15">
      <c r="A162" s="34" t="s">
        <v>843</v>
      </c>
      <c r="B162" s="34" t="s">
        <v>844</v>
      </c>
      <c r="C162" s="34" t="s">
        <v>845</v>
      </c>
      <c r="D162" s="34" t="s">
        <v>846</v>
      </c>
      <c r="E162" s="34"/>
      <c r="F162" s="34"/>
      <c r="G162" s="34"/>
      <c r="H162" s="34" t="s">
        <v>289</v>
      </c>
      <c r="I162" s="34"/>
      <c r="J162" s="34"/>
      <c r="K162" s="34"/>
      <c r="L162" s="34"/>
      <c r="M162" s="34"/>
      <c r="N162" s="34"/>
      <c r="O162" s="34"/>
      <c r="P162" s="34"/>
      <c r="Q162" s="34"/>
    </row>
    <row r="163" spans="1:17" ht="15">
      <c r="A163" s="34" t="s">
        <v>847</v>
      </c>
      <c r="B163" s="34" t="s">
        <v>848</v>
      </c>
      <c r="C163" s="34" t="s">
        <v>849</v>
      </c>
      <c r="D163" s="34" t="s">
        <v>850</v>
      </c>
      <c r="E163" s="34"/>
      <c r="F163" s="34"/>
      <c r="G163" s="34"/>
      <c r="H163" s="34" t="s">
        <v>289</v>
      </c>
      <c r="I163" s="34"/>
      <c r="J163" s="34"/>
      <c r="K163" s="34"/>
      <c r="L163" s="34"/>
      <c r="M163" s="34"/>
      <c r="N163" s="34"/>
      <c r="O163" s="34"/>
      <c r="P163" s="34"/>
      <c r="Q163" s="34"/>
    </row>
    <row r="164" spans="1:17" ht="15">
      <c r="A164" s="34" t="s">
        <v>851</v>
      </c>
      <c r="B164" s="34" t="s">
        <v>852</v>
      </c>
      <c r="C164" s="34" t="s">
        <v>853</v>
      </c>
      <c r="D164" s="34" t="s">
        <v>854</v>
      </c>
      <c r="E164" s="34"/>
      <c r="F164" s="34"/>
      <c r="G164" s="34"/>
      <c r="H164" s="34" t="s">
        <v>289</v>
      </c>
      <c r="I164" s="34"/>
      <c r="J164" s="34"/>
      <c r="K164" s="34"/>
      <c r="L164" s="34"/>
      <c r="M164" s="34"/>
      <c r="N164" s="34"/>
      <c r="O164" s="34"/>
      <c r="P164" s="34"/>
      <c r="Q164" s="34"/>
    </row>
    <row r="165" spans="1:17" ht="15">
      <c r="A165" s="34" t="s">
        <v>851</v>
      </c>
      <c r="B165" s="34" t="s">
        <v>855</v>
      </c>
      <c r="C165" s="34" t="s">
        <v>856</v>
      </c>
      <c r="D165" s="34" t="s">
        <v>857</v>
      </c>
      <c r="E165" s="34"/>
      <c r="F165" s="34"/>
      <c r="G165" s="34"/>
      <c r="H165" s="34" t="s">
        <v>289</v>
      </c>
      <c r="I165" s="34"/>
      <c r="J165" s="34"/>
      <c r="K165" s="34"/>
      <c r="L165" s="34"/>
      <c r="M165" s="34"/>
      <c r="N165" s="34"/>
      <c r="O165" s="34"/>
      <c r="P165" s="34"/>
      <c r="Q165" s="34"/>
    </row>
    <row r="166" spans="1:17" ht="15">
      <c r="A166" s="34" t="s">
        <v>851</v>
      </c>
      <c r="B166" s="34" t="s">
        <v>858</v>
      </c>
      <c r="C166" s="34" t="s">
        <v>859</v>
      </c>
      <c r="D166" s="34" t="s">
        <v>860</v>
      </c>
      <c r="E166" s="34"/>
      <c r="F166" s="34"/>
      <c r="G166" s="34"/>
      <c r="H166" s="34" t="s">
        <v>289</v>
      </c>
      <c r="I166" s="34"/>
      <c r="J166" s="34"/>
      <c r="K166" s="34"/>
      <c r="L166" s="34"/>
      <c r="M166" s="34"/>
      <c r="N166" s="34"/>
      <c r="O166" s="34"/>
      <c r="P166" s="34"/>
      <c r="Q166" s="34"/>
    </row>
    <row r="167" spans="1:17" ht="15">
      <c r="A167" s="34" t="s">
        <v>317</v>
      </c>
      <c r="B167" s="34" t="s">
        <v>833</v>
      </c>
      <c r="C167" s="34"/>
      <c r="D167" s="34"/>
      <c r="E167" s="34"/>
      <c r="F167" s="34"/>
      <c r="G167" s="34"/>
      <c r="H167" s="34"/>
      <c r="I167" s="34"/>
      <c r="J167" s="34"/>
      <c r="K167" s="34"/>
      <c r="L167" s="34"/>
      <c r="M167" s="34"/>
      <c r="N167" s="34"/>
      <c r="O167" s="34"/>
      <c r="P167" s="34"/>
      <c r="Q167" s="34"/>
    </row>
    <row r="168" spans="1:17" ht="15">
      <c r="A168" s="34" t="s">
        <v>281</v>
      </c>
      <c r="B168" s="34" t="s">
        <v>861</v>
      </c>
      <c r="C168" s="34" t="s">
        <v>862</v>
      </c>
      <c r="D168" s="34" t="s">
        <v>863</v>
      </c>
      <c r="E168" s="34"/>
      <c r="F168" s="34"/>
      <c r="G168" s="34"/>
      <c r="H168" s="34"/>
      <c r="I168" s="34"/>
      <c r="J168" s="34"/>
      <c r="K168" s="34"/>
      <c r="L168" s="34"/>
      <c r="M168" s="34"/>
      <c r="N168" s="34"/>
      <c r="O168" s="34"/>
      <c r="P168" s="34"/>
      <c r="Q168" s="34"/>
    </row>
    <row r="169" spans="1:17" ht="15">
      <c r="A169" s="34" t="s">
        <v>304</v>
      </c>
      <c r="B169" s="34" t="s">
        <v>864</v>
      </c>
      <c r="C169" s="34" t="s">
        <v>865</v>
      </c>
      <c r="D169" s="34" t="s">
        <v>866</v>
      </c>
      <c r="E169" s="34"/>
      <c r="F169" s="34"/>
      <c r="G169" s="34"/>
      <c r="H169" s="34"/>
      <c r="I169" s="34"/>
      <c r="J169" s="34"/>
      <c r="K169" s="34"/>
      <c r="L169" s="34"/>
      <c r="M169" s="34"/>
      <c r="N169" s="34"/>
      <c r="O169" s="34"/>
      <c r="P169" s="34"/>
      <c r="Q169" s="34"/>
    </row>
    <row r="170" spans="1:17" ht="15">
      <c r="A170" s="34" t="s">
        <v>456</v>
      </c>
      <c r="B170" s="34" t="s">
        <v>867</v>
      </c>
      <c r="C170" s="34" t="s">
        <v>868</v>
      </c>
      <c r="D170" s="34" t="s">
        <v>869</v>
      </c>
      <c r="E170" s="34" t="s">
        <v>870</v>
      </c>
      <c r="F170" s="34" t="s">
        <v>871</v>
      </c>
      <c r="G170" s="34"/>
      <c r="H170" s="34" t="s">
        <v>289</v>
      </c>
      <c r="I170" s="34"/>
      <c r="J170" s="34"/>
      <c r="K170" s="34"/>
      <c r="L170" s="34"/>
      <c r="M170" s="34"/>
      <c r="N170" s="34"/>
      <c r="O170" s="34"/>
      <c r="P170" s="34"/>
      <c r="Q170" s="34"/>
    </row>
    <row r="171" spans="1:17" ht="15">
      <c r="A171" s="34" t="s">
        <v>872</v>
      </c>
      <c r="B171" s="34" t="s">
        <v>873</v>
      </c>
      <c r="C171" s="34" t="s">
        <v>874</v>
      </c>
      <c r="D171" s="34" t="s">
        <v>875</v>
      </c>
      <c r="E171" s="34"/>
      <c r="F171" s="34"/>
      <c r="G171" s="34"/>
      <c r="H171" s="34" t="s">
        <v>289</v>
      </c>
      <c r="I171" s="34"/>
      <c r="J171" s="34"/>
      <c r="K171" s="34"/>
      <c r="L171" s="34"/>
      <c r="M171" s="34"/>
      <c r="N171" s="34"/>
      <c r="O171" s="34"/>
      <c r="P171" s="34"/>
      <c r="Q171" s="34"/>
    </row>
    <row r="172" spans="1:17" ht="15">
      <c r="A172" s="34" t="s">
        <v>876</v>
      </c>
      <c r="B172" s="34" t="s">
        <v>877</v>
      </c>
      <c r="C172" s="34" t="s">
        <v>878</v>
      </c>
      <c r="D172" s="34" t="s">
        <v>879</v>
      </c>
      <c r="E172" s="34"/>
      <c r="F172" s="34"/>
      <c r="G172" s="34"/>
      <c r="H172" s="34" t="s">
        <v>289</v>
      </c>
      <c r="I172" s="34"/>
      <c r="J172" s="34" t="s">
        <v>880</v>
      </c>
      <c r="K172" s="34"/>
      <c r="L172" s="34"/>
      <c r="M172" s="34" t="s">
        <v>881</v>
      </c>
      <c r="N172" s="34" t="s">
        <v>882</v>
      </c>
      <c r="O172" s="34"/>
      <c r="P172" s="34"/>
      <c r="Q172" s="34"/>
    </row>
    <row r="173" spans="1:17" ht="15">
      <c r="A173" s="34" t="s">
        <v>312</v>
      </c>
      <c r="B173" s="34" t="s">
        <v>883</v>
      </c>
      <c r="C173" s="34" t="s">
        <v>314</v>
      </c>
      <c r="D173" s="34" t="s">
        <v>315</v>
      </c>
      <c r="E173" s="34"/>
      <c r="F173" s="34"/>
      <c r="G173" s="34"/>
      <c r="H173" s="34"/>
      <c r="I173" s="34"/>
      <c r="J173" s="34"/>
      <c r="K173" s="34" t="s">
        <v>884</v>
      </c>
      <c r="L173" s="34"/>
      <c r="M173" s="34"/>
      <c r="N173" s="34"/>
      <c r="O173" s="34"/>
      <c r="P173" s="34"/>
      <c r="Q173" s="34"/>
    </row>
    <row r="174" spans="1:17" ht="15">
      <c r="A174" s="34" t="s">
        <v>293</v>
      </c>
      <c r="B174" s="34" t="s">
        <v>141</v>
      </c>
      <c r="C174" s="34" t="s">
        <v>885</v>
      </c>
      <c r="D174" s="34" t="s">
        <v>886</v>
      </c>
      <c r="E174" s="34"/>
      <c r="F174" s="34"/>
      <c r="G174" s="34"/>
      <c r="H174" s="34" t="s">
        <v>289</v>
      </c>
      <c r="I174" s="34"/>
      <c r="J174" s="34" t="s">
        <v>887</v>
      </c>
      <c r="K174" s="34" t="s">
        <v>888</v>
      </c>
      <c r="L174" s="34"/>
      <c r="M174" s="34" t="s">
        <v>889</v>
      </c>
      <c r="N174" s="34" t="s">
        <v>890</v>
      </c>
      <c r="O174" s="34"/>
      <c r="P174" s="34"/>
      <c r="Q174" s="34"/>
    </row>
    <row r="175" spans="1:17" ht="15">
      <c r="A175" s="34" t="s">
        <v>293</v>
      </c>
      <c r="B175" s="34" t="s">
        <v>142</v>
      </c>
      <c r="C175" s="34" t="s">
        <v>891</v>
      </c>
      <c r="D175" s="34" t="s">
        <v>892</v>
      </c>
      <c r="E175" s="34"/>
      <c r="F175" s="34"/>
      <c r="G175" s="34"/>
      <c r="H175" s="34" t="s">
        <v>289</v>
      </c>
      <c r="I175" s="34"/>
      <c r="J175" s="34" t="s">
        <v>887</v>
      </c>
      <c r="K175" s="34" t="s">
        <v>893</v>
      </c>
      <c r="L175" s="34"/>
      <c r="M175" s="34" t="s">
        <v>889</v>
      </c>
      <c r="N175" s="34" t="s">
        <v>890</v>
      </c>
      <c r="O175" s="34"/>
      <c r="P175" s="34"/>
      <c r="Q175" s="34"/>
    </row>
    <row r="176" spans="1:17" ht="15">
      <c r="A176" s="34" t="s">
        <v>293</v>
      </c>
      <c r="B176" s="34" t="s">
        <v>143</v>
      </c>
      <c r="C176" s="34" t="s">
        <v>894</v>
      </c>
      <c r="D176" s="34" t="s">
        <v>895</v>
      </c>
      <c r="E176" s="34"/>
      <c r="F176" s="34"/>
      <c r="G176" s="34"/>
      <c r="H176" s="34" t="s">
        <v>289</v>
      </c>
      <c r="I176" s="34"/>
      <c r="J176" s="34" t="s">
        <v>887</v>
      </c>
      <c r="K176" s="34" t="s">
        <v>896</v>
      </c>
      <c r="L176" s="34"/>
      <c r="M176" s="34" t="s">
        <v>889</v>
      </c>
      <c r="N176" s="34" t="s">
        <v>890</v>
      </c>
      <c r="O176" s="34"/>
      <c r="P176" s="34"/>
      <c r="Q176" s="34"/>
    </row>
    <row r="177" spans="1:17" ht="15">
      <c r="A177" s="34" t="s">
        <v>293</v>
      </c>
      <c r="B177" s="34" t="s">
        <v>194</v>
      </c>
      <c r="C177" s="34" t="s">
        <v>897</v>
      </c>
      <c r="D177" s="34" t="s">
        <v>898</v>
      </c>
      <c r="E177" s="34"/>
      <c r="F177" s="34"/>
      <c r="G177" s="34"/>
      <c r="H177" s="34" t="s">
        <v>289</v>
      </c>
      <c r="I177" s="34"/>
      <c r="J177" s="34" t="s">
        <v>887</v>
      </c>
      <c r="K177" s="34" t="s">
        <v>899</v>
      </c>
      <c r="L177" s="34"/>
      <c r="M177" s="34" t="s">
        <v>889</v>
      </c>
      <c r="N177" s="34" t="s">
        <v>890</v>
      </c>
      <c r="O177" s="34"/>
      <c r="P177" s="34"/>
      <c r="Q177" s="34"/>
    </row>
    <row r="178" spans="1:17" ht="15">
      <c r="A178" s="34" t="s">
        <v>900</v>
      </c>
      <c r="B178" s="34" t="s">
        <v>155</v>
      </c>
      <c r="C178" s="34" t="s">
        <v>901</v>
      </c>
      <c r="D178" s="34" t="s">
        <v>902</v>
      </c>
      <c r="E178" s="34"/>
      <c r="F178" s="34"/>
      <c r="G178" s="34"/>
      <c r="H178" s="34" t="s">
        <v>289</v>
      </c>
      <c r="I178" s="34"/>
      <c r="J178" s="34" t="s">
        <v>637</v>
      </c>
      <c r="K178" s="34" t="s">
        <v>903</v>
      </c>
      <c r="L178" s="34"/>
      <c r="M178" s="34" t="s">
        <v>639</v>
      </c>
      <c r="N178" s="34" t="s">
        <v>640</v>
      </c>
      <c r="O178" s="34"/>
      <c r="P178" s="34"/>
      <c r="Q178" s="34"/>
    </row>
    <row r="179" spans="1:17" ht="15">
      <c r="A179" s="34" t="s">
        <v>312</v>
      </c>
      <c r="B179" s="34" t="s">
        <v>904</v>
      </c>
      <c r="C179" s="34" t="s">
        <v>314</v>
      </c>
      <c r="D179" s="34" t="s">
        <v>315</v>
      </c>
      <c r="E179" s="34"/>
      <c r="F179" s="34"/>
      <c r="G179" s="34"/>
      <c r="H179" s="34"/>
      <c r="I179" s="34"/>
      <c r="J179" s="34"/>
      <c r="K179" s="34" t="s">
        <v>905</v>
      </c>
      <c r="L179" s="34"/>
      <c r="M179" s="34"/>
      <c r="N179" s="34"/>
      <c r="O179" s="34"/>
      <c r="P179" s="34"/>
      <c r="Q179" s="34"/>
    </row>
    <row r="180" spans="1:17" ht="15">
      <c r="A180" s="34" t="s">
        <v>293</v>
      </c>
      <c r="B180" s="34" t="s">
        <v>144</v>
      </c>
      <c r="C180" s="34" t="s">
        <v>906</v>
      </c>
      <c r="D180" s="34" t="s">
        <v>907</v>
      </c>
      <c r="E180" s="34"/>
      <c r="F180" s="34"/>
      <c r="G180" s="34"/>
      <c r="H180" s="34" t="s">
        <v>289</v>
      </c>
      <c r="I180" s="34"/>
      <c r="J180" s="34" t="s">
        <v>887</v>
      </c>
      <c r="K180" s="34" t="s">
        <v>903</v>
      </c>
      <c r="L180" s="34"/>
      <c r="M180" s="34" t="s">
        <v>889</v>
      </c>
      <c r="N180" s="34" t="s">
        <v>890</v>
      </c>
      <c r="O180" s="34"/>
      <c r="P180" s="34"/>
      <c r="Q180" s="34"/>
    </row>
    <row r="181" spans="1:17" ht="15">
      <c r="A181" s="34" t="s">
        <v>908</v>
      </c>
      <c r="B181" s="34" t="s">
        <v>156</v>
      </c>
      <c r="C181" s="34" t="s">
        <v>909</v>
      </c>
      <c r="D181" s="34" t="s">
        <v>910</v>
      </c>
      <c r="E181" s="34"/>
      <c r="F181" s="34"/>
      <c r="G181" s="34"/>
      <c r="H181" s="34" t="s">
        <v>289</v>
      </c>
      <c r="I181" s="34"/>
      <c r="J181" s="34" t="s">
        <v>637</v>
      </c>
      <c r="K181" s="34" t="s">
        <v>911</v>
      </c>
      <c r="L181" s="34"/>
      <c r="M181" s="34" t="s">
        <v>639</v>
      </c>
      <c r="N181" s="34" t="s">
        <v>890</v>
      </c>
      <c r="O181" s="34"/>
      <c r="P181" s="34"/>
      <c r="Q181" s="34"/>
    </row>
    <row r="182" spans="1:17" ht="15">
      <c r="A182" s="34" t="s">
        <v>312</v>
      </c>
      <c r="B182" s="34" t="s">
        <v>912</v>
      </c>
      <c r="C182" s="34" t="s">
        <v>314</v>
      </c>
      <c r="D182" s="34" t="s">
        <v>315</v>
      </c>
      <c r="E182" s="34"/>
      <c r="F182" s="34"/>
      <c r="G182" s="34"/>
      <c r="H182" s="34"/>
      <c r="I182" s="34"/>
      <c r="J182" s="34"/>
      <c r="K182" s="34" t="s">
        <v>913</v>
      </c>
      <c r="L182" s="34"/>
      <c r="M182" s="34"/>
      <c r="N182" s="34"/>
      <c r="O182" s="34"/>
      <c r="P182" s="34"/>
      <c r="Q182" s="34"/>
    </row>
    <row r="183" spans="1:17" ht="15">
      <c r="A183" s="34" t="s">
        <v>293</v>
      </c>
      <c r="B183" s="34" t="s">
        <v>145</v>
      </c>
      <c r="C183" s="34" t="s">
        <v>914</v>
      </c>
      <c r="D183" s="34" t="s">
        <v>915</v>
      </c>
      <c r="E183" s="34"/>
      <c r="F183" s="34"/>
      <c r="G183" s="34"/>
      <c r="H183" s="34" t="s">
        <v>289</v>
      </c>
      <c r="I183" s="34"/>
      <c r="J183" s="34" t="s">
        <v>887</v>
      </c>
      <c r="K183" s="34" t="s">
        <v>911</v>
      </c>
      <c r="L183" s="34"/>
      <c r="M183" s="34" t="s">
        <v>889</v>
      </c>
      <c r="N183" s="34" t="s">
        <v>890</v>
      </c>
      <c r="O183" s="34"/>
      <c r="P183" s="34"/>
      <c r="Q183" s="34"/>
    </row>
    <row r="184" spans="1:17" ht="15">
      <c r="A184" s="34" t="s">
        <v>293</v>
      </c>
      <c r="B184" s="34" t="s">
        <v>146</v>
      </c>
      <c r="C184" s="34" t="s">
        <v>916</v>
      </c>
      <c r="D184" s="34" t="s">
        <v>917</v>
      </c>
      <c r="E184" s="34"/>
      <c r="F184" s="34"/>
      <c r="G184" s="34"/>
      <c r="H184" s="34" t="s">
        <v>289</v>
      </c>
      <c r="I184" s="34"/>
      <c r="J184" s="34" t="s">
        <v>887</v>
      </c>
      <c r="K184" s="34" t="s">
        <v>918</v>
      </c>
      <c r="L184" s="34"/>
      <c r="M184" s="34" t="s">
        <v>889</v>
      </c>
      <c r="N184" s="34" t="s">
        <v>890</v>
      </c>
      <c r="O184" s="34"/>
      <c r="P184" s="34"/>
      <c r="Q184" s="34"/>
    </row>
    <row r="185" spans="1:17" ht="15">
      <c r="A185" s="34" t="s">
        <v>293</v>
      </c>
      <c r="B185" s="34" t="s">
        <v>195</v>
      </c>
      <c r="C185" s="34" t="s">
        <v>919</v>
      </c>
      <c r="D185" s="34" t="s">
        <v>920</v>
      </c>
      <c r="E185" s="34"/>
      <c r="F185" s="34"/>
      <c r="G185" s="34"/>
      <c r="H185" s="34" t="s">
        <v>289</v>
      </c>
      <c r="I185" s="34"/>
      <c r="J185" s="34" t="s">
        <v>887</v>
      </c>
      <c r="K185" s="34" t="s">
        <v>921</v>
      </c>
      <c r="L185" s="34"/>
      <c r="M185" s="34" t="s">
        <v>889</v>
      </c>
      <c r="N185" s="34" t="s">
        <v>890</v>
      </c>
      <c r="O185" s="34"/>
      <c r="P185" s="34"/>
      <c r="Q185" s="34"/>
    </row>
    <row r="186" spans="1:17" ht="15">
      <c r="A186" s="34" t="s">
        <v>293</v>
      </c>
      <c r="B186" s="34" t="s">
        <v>147</v>
      </c>
      <c r="C186" s="34" t="s">
        <v>922</v>
      </c>
      <c r="D186" s="34" t="s">
        <v>923</v>
      </c>
      <c r="E186" s="34"/>
      <c r="F186" s="34"/>
      <c r="G186" s="34"/>
      <c r="H186" s="34" t="s">
        <v>289</v>
      </c>
      <c r="I186" s="34"/>
      <c r="J186" s="34" t="s">
        <v>887</v>
      </c>
      <c r="K186" s="34" t="s">
        <v>924</v>
      </c>
      <c r="L186" s="34"/>
      <c r="M186" s="34" t="s">
        <v>889</v>
      </c>
      <c r="N186" s="34" t="s">
        <v>890</v>
      </c>
      <c r="O186" s="34"/>
      <c r="P186" s="34"/>
      <c r="Q186" s="34"/>
    </row>
    <row r="187" spans="1:17" ht="15">
      <c r="A187" s="34" t="s">
        <v>293</v>
      </c>
      <c r="B187" s="34" t="s">
        <v>148</v>
      </c>
      <c r="C187" s="34" t="s">
        <v>925</v>
      </c>
      <c r="D187" s="34" t="s">
        <v>926</v>
      </c>
      <c r="E187" s="34"/>
      <c r="F187" s="34"/>
      <c r="G187" s="34"/>
      <c r="H187" s="34" t="s">
        <v>289</v>
      </c>
      <c r="I187" s="34"/>
      <c r="J187" s="34" t="s">
        <v>887</v>
      </c>
      <c r="K187" s="34" t="s">
        <v>927</v>
      </c>
      <c r="L187" s="34"/>
      <c r="M187" s="34" t="s">
        <v>889</v>
      </c>
      <c r="N187" s="34" t="s">
        <v>890</v>
      </c>
      <c r="O187" s="34"/>
      <c r="P187" s="34"/>
      <c r="Q187" s="34"/>
    </row>
    <row r="188" spans="1:17" ht="15">
      <c r="A188" s="34" t="s">
        <v>293</v>
      </c>
      <c r="B188" s="34" t="s">
        <v>196</v>
      </c>
      <c r="C188" s="34" t="s">
        <v>928</v>
      </c>
      <c r="D188" s="34" t="s">
        <v>929</v>
      </c>
      <c r="E188" s="34"/>
      <c r="F188" s="34"/>
      <c r="G188" s="34"/>
      <c r="H188" s="34" t="s">
        <v>289</v>
      </c>
      <c r="I188" s="34"/>
      <c r="J188" s="34" t="s">
        <v>887</v>
      </c>
      <c r="K188" s="34" t="s">
        <v>930</v>
      </c>
      <c r="L188" s="34"/>
      <c r="M188" s="34" t="s">
        <v>889</v>
      </c>
      <c r="N188" s="34" t="s">
        <v>890</v>
      </c>
      <c r="O188" s="34"/>
      <c r="P188" s="34"/>
      <c r="Q188" s="34"/>
    </row>
    <row r="189" spans="1:17" ht="15">
      <c r="A189" s="34" t="s">
        <v>293</v>
      </c>
      <c r="B189" s="34" t="s">
        <v>197</v>
      </c>
      <c r="C189" s="34" t="s">
        <v>931</v>
      </c>
      <c r="D189" s="34" t="s">
        <v>932</v>
      </c>
      <c r="E189" s="34"/>
      <c r="F189" s="34"/>
      <c r="G189" s="34"/>
      <c r="H189" s="34" t="s">
        <v>289</v>
      </c>
      <c r="I189" s="34"/>
      <c r="J189" s="34" t="s">
        <v>887</v>
      </c>
      <c r="K189" s="34" t="s">
        <v>933</v>
      </c>
      <c r="L189" s="34"/>
      <c r="M189" s="34" t="s">
        <v>889</v>
      </c>
      <c r="N189" s="34" t="s">
        <v>890</v>
      </c>
      <c r="O189" s="34"/>
      <c r="P189" s="34"/>
      <c r="Q189" s="34"/>
    </row>
    <row r="190" spans="1:17" ht="15">
      <c r="A190" s="34" t="s">
        <v>934</v>
      </c>
      <c r="B190" s="34" t="s">
        <v>935</v>
      </c>
      <c r="C190" s="34" t="s">
        <v>936</v>
      </c>
      <c r="D190" s="34" t="s">
        <v>937</v>
      </c>
      <c r="E190" s="34"/>
      <c r="F190" s="34"/>
      <c r="G190" s="34"/>
      <c r="H190" s="34" t="s">
        <v>289</v>
      </c>
      <c r="I190" s="34"/>
      <c r="J190" s="34"/>
      <c r="K190" s="34"/>
      <c r="L190" s="34"/>
      <c r="M190" s="34"/>
      <c r="N190" s="34"/>
      <c r="O190" s="34"/>
      <c r="P190" s="34"/>
      <c r="Q190" s="34"/>
    </row>
    <row r="191" spans="1:17" ht="15">
      <c r="A191" s="34" t="s">
        <v>938</v>
      </c>
      <c r="B191" s="34" t="s">
        <v>939</v>
      </c>
      <c r="C191" s="34" t="s">
        <v>940</v>
      </c>
      <c r="D191" s="34" t="s">
        <v>941</v>
      </c>
      <c r="E191" s="34"/>
      <c r="F191" s="34"/>
      <c r="G191" s="34"/>
      <c r="H191" s="34" t="s">
        <v>289</v>
      </c>
      <c r="I191" s="34"/>
      <c r="J191" s="34"/>
      <c r="K191" s="34" t="s">
        <v>942</v>
      </c>
      <c r="L191" s="34"/>
      <c r="M191" s="34"/>
      <c r="N191" s="34"/>
      <c r="O191" s="34"/>
      <c r="P191" s="34"/>
      <c r="Q191" s="34"/>
    </row>
    <row r="192" spans="1:17" ht="15">
      <c r="A192" s="34" t="s">
        <v>943</v>
      </c>
      <c r="B192" s="34" t="s">
        <v>944</v>
      </c>
      <c r="C192" s="34" t="s">
        <v>945</v>
      </c>
      <c r="D192" s="34" t="s">
        <v>946</v>
      </c>
      <c r="E192" s="34"/>
      <c r="F192" s="34"/>
      <c r="G192" s="34"/>
      <c r="H192" s="34" t="s">
        <v>289</v>
      </c>
      <c r="I192" s="34"/>
      <c r="J192" s="34"/>
      <c r="K192" s="34"/>
      <c r="L192" s="34"/>
      <c r="M192" s="34"/>
      <c r="N192" s="34"/>
      <c r="O192" s="34"/>
      <c r="P192" s="34"/>
      <c r="Q192" s="34"/>
    </row>
    <row r="193" spans="1:17" ht="15">
      <c r="A193" s="34" t="s">
        <v>947</v>
      </c>
      <c r="B193" s="34" t="s">
        <v>948</v>
      </c>
      <c r="C193" s="34" t="s">
        <v>949</v>
      </c>
      <c r="D193" s="34" t="s">
        <v>950</v>
      </c>
      <c r="E193" s="34"/>
      <c r="F193" s="34"/>
      <c r="G193" s="34"/>
      <c r="H193" s="34" t="s">
        <v>289</v>
      </c>
      <c r="I193" s="34"/>
      <c r="J193" s="34" t="s">
        <v>637</v>
      </c>
      <c r="K193" s="34" t="s">
        <v>951</v>
      </c>
      <c r="L193" s="34"/>
      <c r="M193" s="34" t="s">
        <v>639</v>
      </c>
      <c r="N193" s="34" t="s">
        <v>640</v>
      </c>
      <c r="O193" s="34"/>
      <c r="P193" s="34"/>
      <c r="Q193" s="34"/>
    </row>
    <row r="194" spans="1:17" ht="15">
      <c r="A194" s="34" t="s">
        <v>312</v>
      </c>
      <c r="B194" s="34" t="s">
        <v>952</v>
      </c>
      <c r="C194" s="34" t="s">
        <v>314</v>
      </c>
      <c r="D194" s="34" t="s">
        <v>315</v>
      </c>
      <c r="E194" s="34"/>
      <c r="F194" s="34"/>
      <c r="G194" s="34"/>
      <c r="H194" s="34"/>
      <c r="I194" s="34"/>
      <c r="J194" s="34"/>
      <c r="K194" s="34" t="s">
        <v>953</v>
      </c>
      <c r="L194" s="34"/>
      <c r="M194" s="34"/>
      <c r="N194" s="34"/>
      <c r="O194" s="34"/>
      <c r="P194" s="34"/>
      <c r="Q194" s="34"/>
    </row>
    <row r="195" spans="1:17" ht="15">
      <c r="A195" s="34" t="s">
        <v>954</v>
      </c>
      <c r="B195" s="34" t="s">
        <v>149</v>
      </c>
      <c r="C195" s="34" t="s">
        <v>955</v>
      </c>
      <c r="D195" s="34" t="s">
        <v>956</v>
      </c>
      <c r="E195" s="34"/>
      <c r="F195" s="34"/>
      <c r="G195" s="34"/>
      <c r="H195" s="34" t="s">
        <v>289</v>
      </c>
      <c r="I195" s="34"/>
      <c r="J195" s="34" t="s">
        <v>957</v>
      </c>
      <c r="K195" s="34"/>
      <c r="L195" s="34"/>
      <c r="M195" s="34" t="s">
        <v>958</v>
      </c>
      <c r="N195" s="34" t="s">
        <v>959</v>
      </c>
      <c r="O195" s="34"/>
      <c r="P195" s="34"/>
      <c r="Q195" s="34"/>
    </row>
    <row r="196" spans="1:17" ht="15">
      <c r="A196" s="34" t="s">
        <v>312</v>
      </c>
      <c r="B196" s="34" t="s">
        <v>960</v>
      </c>
      <c r="C196" s="34" t="s">
        <v>314</v>
      </c>
      <c r="D196" s="34" t="s">
        <v>315</v>
      </c>
      <c r="E196" s="34"/>
      <c r="F196" s="34"/>
      <c r="G196" s="34"/>
      <c r="H196" s="34"/>
      <c r="I196" s="34"/>
      <c r="J196" s="34"/>
      <c r="K196" s="34" t="s">
        <v>961</v>
      </c>
      <c r="L196" s="34"/>
      <c r="M196" s="34"/>
      <c r="N196" s="34"/>
      <c r="O196" s="34"/>
      <c r="P196" s="34"/>
      <c r="Q196" s="34"/>
    </row>
    <row r="197" spans="1:17" ht="15">
      <c r="A197" s="34" t="s">
        <v>317</v>
      </c>
      <c r="B197" s="34" t="s">
        <v>861</v>
      </c>
      <c r="C197" s="34"/>
      <c r="D197" s="34"/>
      <c r="E197" s="34"/>
      <c r="F197" s="34"/>
      <c r="G197" s="34"/>
      <c r="H197" s="34"/>
      <c r="I197" s="34"/>
      <c r="J197" s="34"/>
      <c r="K197" s="34"/>
      <c r="L197" s="34"/>
      <c r="M197" s="34"/>
      <c r="N197" s="34"/>
      <c r="O197" s="34"/>
      <c r="P197" s="34"/>
      <c r="Q197" s="34"/>
    </row>
    <row r="198" spans="1:17" ht="15">
      <c r="A198" s="34" t="s">
        <v>281</v>
      </c>
      <c r="B198" s="34" t="s">
        <v>962</v>
      </c>
      <c r="C198" s="34" t="s">
        <v>963</v>
      </c>
      <c r="D198" s="34" t="s">
        <v>964</v>
      </c>
      <c r="E198" s="34"/>
      <c r="F198" s="34"/>
      <c r="G198" s="34"/>
      <c r="H198" s="34"/>
      <c r="I198" s="34"/>
      <c r="J198" s="34"/>
      <c r="K198" s="34"/>
      <c r="L198" s="34"/>
      <c r="M198" s="34"/>
      <c r="N198" s="34"/>
      <c r="O198" s="34"/>
      <c r="P198" s="34"/>
      <c r="Q198" s="34"/>
    </row>
    <row r="199" spans="1:17" ht="15">
      <c r="A199" s="34" t="s">
        <v>304</v>
      </c>
      <c r="B199" s="34" t="s">
        <v>965</v>
      </c>
      <c r="C199" s="34" t="s">
        <v>966</v>
      </c>
      <c r="D199" s="34" t="s">
        <v>967</v>
      </c>
      <c r="E199" s="34"/>
      <c r="F199" s="34"/>
      <c r="G199" s="34"/>
      <c r="H199" s="34"/>
      <c r="I199" s="34"/>
      <c r="J199" s="34"/>
      <c r="K199" s="34"/>
      <c r="L199" s="34"/>
      <c r="M199" s="34"/>
      <c r="N199" s="34"/>
      <c r="O199" s="34"/>
      <c r="P199" s="34"/>
      <c r="Q199" s="34"/>
    </row>
    <row r="200" spans="1:17" ht="15">
      <c r="A200" s="34" t="s">
        <v>293</v>
      </c>
      <c r="B200" s="34" t="s">
        <v>150</v>
      </c>
      <c r="C200" s="34" t="s">
        <v>968</v>
      </c>
      <c r="D200" s="34" t="s">
        <v>969</v>
      </c>
      <c r="E200" s="34" t="s">
        <v>970</v>
      </c>
      <c r="F200" s="34" t="s">
        <v>971</v>
      </c>
      <c r="G200" s="34"/>
      <c r="H200" s="34" t="s">
        <v>289</v>
      </c>
      <c r="I200" s="34"/>
      <c r="J200" s="34" t="s">
        <v>972</v>
      </c>
      <c r="K200" s="34"/>
      <c r="L200" s="34"/>
      <c r="M200" s="34" t="s">
        <v>973</v>
      </c>
      <c r="N200" s="34" t="s">
        <v>271</v>
      </c>
      <c r="O200" s="34"/>
      <c r="P200" s="34"/>
      <c r="Q200" s="34"/>
    </row>
    <row r="201" spans="1:17" ht="15">
      <c r="A201" s="34" t="s">
        <v>293</v>
      </c>
      <c r="B201" s="34" t="s">
        <v>174</v>
      </c>
      <c r="C201" s="34" t="s">
        <v>974</v>
      </c>
      <c r="D201" s="34" t="s">
        <v>975</v>
      </c>
      <c r="E201" s="34" t="s">
        <v>976</v>
      </c>
      <c r="F201" s="34" t="s">
        <v>977</v>
      </c>
      <c r="G201" s="34"/>
      <c r="H201" s="34" t="s">
        <v>289</v>
      </c>
      <c r="I201" s="34"/>
      <c r="J201" s="34" t="s">
        <v>972</v>
      </c>
      <c r="K201" s="34"/>
      <c r="L201" s="34"/>
      <c r="M201" s="34" t="s">
        <v>973</v>
      </c>
      <c r="N201" s="34" t="s">
        <v>271</v>
      </c>
      <c r="O201" s="34"/>
      <c r="P201" s="34"/>
      <c r="Q201" s="34"/>
    </row>
    <row r="202" spans="1:17" ht="15">
      <c r="A202" s="34" t="s">
        <v>293</v>
      </c>
      <c r="B202" s="34" t="s">
        <v>175</v>
      </c>
      <c r="C202" s="34" t="s">
        <v>978</v>
      </c>
      <c r="D202" s="34" t="s">
        <v>979</v>
      </c>
      <c r="E202" s="34"/>
      <c r="F202" s="34"/>
      <c r="G202" s="34"/>
      <c r="H202" s="34" t="s">
        <v>289</v>
      </c>
      <c r="I202" s="34"/>
      <c r="J202" s="34" t="s">
        <v>972</v>
      </c>
      <c r="K202" s="34"/>
      <c r="L202" s="34"/>
      <c r="M202" s="34" t="s">
        <v>973</v>
      </c>
      <c r="N202" s="34" t="s">
        <v>271</v>
      </c>
      <c r="O202" s="34"/>
      <c r="P202" s="34"/>
      <c r="Q202" s="34"/>
    </row>
    <row r="203" spans="1:17" ht="15">
      <c r="A203" s="34" t="s">
        <v>293</v>
      </c>
      <c r="B203" s="34" t="s">
        <v>176</v>
      </c>
      <c r="C203" s="34" t="s">
        <v>980</v>
      </c>
      <c r="D203" s="34" t="s">
        <v>981</v>
      </c>
      <c r="E203" s="34"/>
      <c r="F203" s="34"/>
      <c r="G203" s="34"/>
      <c r="H203" s="34" t="s">
        <v>289</v>
      </c>
      <c r="I203" s="34"/>
      <c r="J203" s="34" t="s">
        <v>972</v>
      </c>
      <c r="K203" s="34"/>
      <c r="L203" s="34"/>
      <c r="M203" s="34" t="s">
        <v>973</v>
      </c>
      <c r="N203" s="34" t="s">
        <v>271</v>
      </c>
      <c r="O203" s="34"/>
      <c r="P203" s="34"/>
      <c r="Q203" s="34"/>
    </row>
    <row r="204" spans="1:17" ht="15">
      <c r="A204" s="34" t="s">
        <v>293</v>
      </c>
      <c r="B204" s="34" t="s">
        <v>180</v>
      </c>
      <c r="C204" s="34" t="s">
        <v>982</v>
      </c>
      <c r="D204" s="34" t="s">
        <v>983</v>
      </c>
      <c r="E204" s="34"/>
      <c r="F204" s="34"/>
      <c r="G204" s="34"/>
      <c r="H204" s="34" t="s">
        <v>289</v>
      </c>
      <c r="I204" s="34"/>
      <c r="J204" s="34" t="s">
        <v>972</v>
      </c>
      <c r="K204" s="34"/>
      <c r="L204" s="34"/>
      <c r="M204" s="34" t="s">
        <v>973</v>
      </c>
      <c r="N204" s="34" t="s">
        <v>271</v>
      </c>
      <c r="O204" s="34"/>
      <c r="P204" s="34"/>
      <c r="Q204" s="34"/>
    </row>
    <row r="205" spans="1:17" ht="15">
      <c r="A205" s="34" t="s">
        <v>293</v>
      </c>
      <c r="B205" s="34" t="s">
        <v>181</v>
      </c>
      <c r="C205" s="34" t="s">
        <v>984</v>
      </c>
      <c r="D205" s="34" t="s">
        <v>985</v>
      </c>
      <c r="E205" s="34"/>
      <c r="F205" s="34"/>
      <c r="G205" s="34"/>
      <c r="H205" s="34" t="s">
        <v>289</v>
      </c>
      <c r="I205" s="34"/>
      <c r="J205" s="34" t="s">
        <v>972</v>
      </c>
      <c r="K205" s="34"/>
      <c r="L205" s="34"/>
      <c r="M205" s="34" t="s">
        <v>973</v>
      </c>
      <c r="N205" s="34" t="s">
        <v>271</v>
      </c>
      <c r="O205" s="34"/>
      <c r="P205" s="34"/>
      <c r="Q205" s="34"/>
    </row>
    <row r="206" spans="1:17" ht="15">
      <c r="A206" s="34" t="s">
        <v>293</v>
      </c>
      <c r="B206" s="34" t="s">
        <v>182</v>
      </c>
      <c r="C206" s="34" t="s">
        <v>986</v>
      </c>
      <c r="D206" s="34" t="s">
        <v>987</v>
      </c>
      <c r="E206" s="34"/>
      <c r="F206" s="34"/>
      <c r="G206" s="34"/>
      <c r="H206" s="34" t="s">
        <v>289</v>
      </c>
      <c r="I206" s="34"/>
      <c r="J206" s="34" t="s">
        <v>972</v>
      </c>
      <c r="K206" s="34"/>
      <c r="L206" s="34"/>
      <c r="M206" s="34" t="s">
        <v>973</v>
      </c>
      <c r="N206" s="34" t="s">
        <v>271</v>
      </c>
      <c r="O206" s="34"/>
      <c r="P206" s="34"/>
      <c r="Q206" s="34"/>
    </row>
    <row r="207" spans="1:17" ht="15">
      <c r="A207" s="34" t="s">
        <v>293</v>
      </c>
      <c r="B207" s="34" t="s">
        <v>184</v>
      </c>
      <c r="C207" s="34" t="s">
        <v>988</v>
      </c>
      <c r="D207" s="34" t="s">
        <v>989</v>
      </c>
      <c r="E207" s="34" t="s">
        <v>990</v>
      </c>
      <c r="F207" s="34" t="s">
        <v>991</v>
      </c>
      <c r="G207" s="34"/>
      <c r="H207" s="34" t="s">
        <v>289</v>
      </c>
      <c r="I207" s="34"/>
      <c r="J207" s="34" t="s">
        <v>972</v>
      </c>
      <c r="K207" s="34"/>
      <c r="L207" s="34"/>
      <c r="M207" s="34" t="s">
        <v>973</v>
      </c>
      <c r="N207" s="34" t="s">
        <v>271</v>
      </c>
      <c r="O207" s="34"/>
      <c r="P207" s="34"/>
      <c r="Q207" s="34"/>
    </row>
    <row r="208" spans="1:17" ht="15">
      <c r="A208" s="34" t="s">
        <v>293</v>
      </c>
      <c r="B208" s="34" t="s">
        <v>185</v>
      </c>
      <c r="C208" s="34" t="s">
        <v>992</v>
      </c>
      <c r="D208" s="34" t="s">
        <v>993</v>
      </c>
      <c r="E208" s="34"/>
      <c r="F208" s="34"/>
      <c r="G208" s="34"/>
      <c r="H208" s="34" t="s">
        <v>289</v>
      </c>
      <c r="I208" s="34"/>
      <c r="J208" s="34" t="s">
        <v>972</v>
      </c>
      <c r="K208" s="34"/>
      <c r="L208" s="34"/>
      <c r="M208" s="34" t="s">
        <v>973</v>
      </c>
      <c r="N208" s="34" t="s">
        <v>271</v>
      </c>
      <c r="O208" s="34"/>
      <c r="P208" s="34"/>
      <c r="Q208" s="34"/>
    </row>
    <row r="209" spans="1:17" ht="15">
      <c r="A209" s="34" t="s">
        <v>293</v>
      </c>
      <c r="B209" s="34" t="s">
        <v>192</v>
      </c>
      <c r="C209" s="34" t="s">
        <v>994</v>
      </c>
      <c r="D209" s="34" t="s">
        <v>995</v>
      </c>
      <c r="E209" s="34"/>
      <c r="F209" s="34"/>
      <c r="G209" s="34"/>
      <c r="H209" s="34" t="s">
        <v>289</v>
      </c>
      <c r="I209" s="34"/>
      <c r="J209" s="34" t="s">
        <v>972</v>
      </c>
      <c r="K209" s="34"/>
      <c r="L209" s="34"/>
      <c r="M209" s="34" t="s">
        <v>973</v>
      </c>
      <c r="N209" s="34" t="s">
        <v>271</v>
      </c>
      <c r="O209" s="34"/>
      <c r="P209" s="34"/>
      <c r="Q209" s="34"/>
    </row>
    <row r="210" spans="1:17" ht="15">
      <c r="A210" s="34" t="s">
        <v>293</v>
      </c>
      <c r="B210" s="34" t="s">
        <v>203</v>
      </c>
      <c r="C210" s="34" t="s">
        <v>996</v>
      </c>
      <c r="D210" s="34" t="s">
        <v>997</v>
      </c>
      <c r="E210" s="34"/>
      <c r="F210" s="34"/>
      <c r="G210" s="34"/>
      <c r="H210" s="34" t="s">
        <v>289</v>
      </c>
      <c r="I210" s="34"/>
      <c r="J210" s="34" t="s">
        <v>972</v>
      </c>
      <c r="K210" s="34"/>
      <c r="L210" s="34"/>
      <c r="M210" s="34" t="s">
        <v>973</v>
      </c>
      <c r="N210" s="34" t="s">
        <v>271</v>
      </c>
      <c r="O210" s="34"/>
      <c r="P210" s="34"/>
      <c r="Q210" s="34"/>
    </row>
    <row r="211" spans="1:17" ht="15">
      <c r="A211" s="34" t="s">
        <v>293</v>
      </c>
      <c r="B211" s="34" t="s">
        <v>204</v>
      </c>
      <c r="C211" s="34" t="s">
        <v>998</v>
      </c>
      <c r="D211" s="34" t="s">
        <v>999</v>
      </c>
      <c r="E211" s="34"/>
      <c r="F211" s="34"/>
      <c r="G211" s="34"/>
      <c r="H211" s="34" t="s">
        <v>289</v>
      </c>
      <c r="I211" s="34"/>
      <c r="J211" s="34" t="s">
        <v>972</v>
      </c>
      <c r="K211" s="34"/>
      <c r="L211" s="34"/>
      <c r="M211" s="34" t="s">
        <v>973</v>
      </c>
      <c r="N211" s="34" t="s">
        <v>271</v>
      </c>
      <c r="O211" s="34"/>
      <c r="P211" s="34"/>
      <c r="Q211" s="34"/>
    </row>
    <row r="212" spans="1:17" ht="15">
      <c r="A212" s="34" t="s">
        <v>293</v>
      </c>
      <c r="B212" s="34" t="s">
        <v>205</v>
      </c>
      <c r="C212" s="34" t="s">
        <v>1000</v>
      </c>
      <c r="D212" s="34" t="s">
        <v>1001</v>
      </c>
      <c r="E212" s="34"/>
      <c r="F212" s="34"/>
      <c r="G212" s="34"/>
      <c r="H212" s="34" t="s">
        <v>289</v>
      </c>
      <c r="I212" s="34"/>
      <c r="J212" s="34" t="s">
        <v>972</v>
      </c>
      <c r="K212" s="34"/>
      <c r="L212" s="34"/>
      <c r="M212" s="34" t="s">
        <v>973</v>
      </c>
      <c r="N212" s="34" t="s">
        <v>271</v>
      </c>
      <c r="O212" s="34"/>
      <c r="P212" s="34"/>
      <c r="Q212" s="34"/>
    </row>
    <row r="213" spans="1:17" ht="15">
      <c r="A213" s="34" t="s">
        <v>293</v>
      </c>
      <c r="B213" s="34" t="s">
        <v>206</v>
      </c>
      <c r="C213" s="34" t="s">
        <v>1002</v>
      </c>
      <c r="D213" s="34" t="s">
        <v>1003</v>
      </c>
      <c r="E213" s="34"/>
      <c r="F213" s="34"/>
      <c r="G213" s="34"/>
      <c r="H213" s="34" t="s">
        <v>289</v>
      </c>
      <c r="I213" s="34"/>
      <c r="J213" s="34" t="s">
        <v>972</v>
      </c>
      <c r="K213" s="34"/>
      <c r="L213" s="34"/>
      <c r="M213" s="34" t="s">
        <v>973</v>
      </c>
      <c r="N213" s="34" t="s">
        <v>271</v>
      </c>
      <c r="O213" s="34"/>
      <c r="P213" s="34"/>
      <c r="Q213" s="34"/>
    </row>
    <row r="214" spans="1:17" ht="15">
      <c r="A214" s="34" t="s">
        <v>293</v>
      </c>
      <c r="B214" s="34" t="s">
        <v>207</v>
      </c>
      <c r="C214" s="34" t="s">
        <v>1004</v>
      </c>
      <c r="D214" s="34" t="s">
        <v>1005</v>
      </c>
      <c r="E214" s="34"/>
      <c r="F214" s="34"/>
      <c r="G214" s="34"/>
      <c r="H214" s="34" t="s">
        <v>289</v>
      </c>
      <c r="I214" s="34"/>
      <c r="J214" s="34" t="s">
        <v>972</v>
      </c>
      <c r="K214" s="34"/>
      <c r="L214" s="34"/>
      <c r="M214" s="34" t="s">
        <v>973</v>
      </c>
      <c r="N214" s="34" t="s">
        <v>271</v>
      </c>
      <c r="O214" s="34"/>
      <c r="P214" s="34"/>
      <c r="Q214" s="34"/>
    </row>
    <row r="215" spans="1:17" ht="15">
      <c r="A215" s="34" t="s">
        <v>293</v>
      </c>
      <c r="B215" s="34" t="s">
        <v>208</v>
      </c>
      <c r="C215" s="34" t="s">
        <v>1006</v>
      </c>
      <c r="D215" s="34" t="s">
        <v>1007</v>
      </c>
      <c r="E215" s="34"/>
      <c r="F215" s="34"/>
      <c r="G215" s="34"/>
      <c r="H215" s="34" t="s">
        <v>289</v>
      </c>
      <c r="I215" s="34"/>
      <c r="J215" s="34" t="s">
        <v>972</v>
      </c>
      <c r="K215" s="34"/>
      <c r="L215" s="34"/>
      <c r="M215" s="34" t="s">
        <v>973</v>
      </c>
      <c r="N215" s="34" t="s">
        <v>271</v>
      </c>
      <c r="O215" s="34"/>
      <c r="P215" s="34"/>
      <c r="Q215" s="34"/>
    </row>
    <row r="216" spans="1:17" ht="15">
      <c r="A216" s="34" t="s">
        <v>293</v>
      </c>
      <c r="B216" s="34" t="s">
        <v>209</v>
      </c>
      <c r="C216" s="34" t="s">
        <v>1008</v>
      </c>
      <c r="D216" s="34" t="s">
        <v>1009</v>
      </c>
      <c r="E216" s="34"/>
      <c r="F216" s="34"/>
      <c r="G216" s="34"/>
      <c r="H216" s="34" t="s">
        <v>289</v>
      </c>
      <c r="I216" s="34"/>
      <c r="J216" s="34" t="s">
        <v>972</v>
      </c>
      <c r="K216" s="34"/>
      <c r="L216" s="34"/>
      <c r="M216" s="34" t="s">
        <v>973</v>
      </c>
      <c r="N216" s="34" t="s">
        <v>271</v>
      </c>
      <c r="O216" s="34"/>
      <c r="P216" s="34"/>
      <c r="Q216" s="34"/>
    </row>
    <row r="217" spans="1:17" ht="15">
      <c r="A217" s="34" t="s">
        <v>317</v>
      </c>
      <c r="B217" s="34" t="s">
        <v>962</v>
      </c>
      <c r="C217" s="34"/>
      <c r="D217" s="34"/>
      <c r="E217" s="34"/>
      <c r="F217" s="34"/>
      <c r="G217" s="34"/>
      <c r="H217" s="34"/>
      <c r="I217" s="34"/>
      <c r="J217" s="34"/>
      <c r="K217" s="34"/>
      <c r="L217" s="34"/>
      <c r="M217" s="34"/>
      <c r="N217" s="34"/>
      <c r="O217" s="34"/>
      <c r="P217" s="34"/>
      <c r="Q217" s="34"/>
    </row>
    <row r="218" spans="1:17" ht="15">
      <c r="A218" s="34" t="s">
        <v>456</v>
      </c>
      <c r="B218" s="34" t="s">
        <v>1010</v>
      </c>
      <c r="C218" s="34" t="s">
        <v>1011</v>
      </c>
      <c r="D218" s="34" t="s">
        <v>1012</v>
      </c>
      <c r="E218" s="34" t="s">
        <v>1013</v>
      </c>
      <c r="F218" s="34" t="s">
        <v>1014</v>
      </c>
      <c r="G218" s="34"/>
      <c r="H218" s="34" t="s">
        <v>289</v>
      </c>
      <c r="I218" s="34"/>
      <c r="J218" s="34"/>
      <c r="K218" s="34"/>
      <c r="L218" s="34"/>
      <c r="M218" s="34"/>
      <c r="N218" s="34"/>
      <c r="O218" s="34"/>
      <c r="P218" s="34"/>
      <c r="Q218" s="34"/>
    </row>
    <row r="219" spans="1:17" ht="15">
      <c r="A219" s="34" t="s">
        <v>1015</v>
      </c>
      <c r="B219" s="34" t="s">
        <v>1016</v>
      </c>
      <c r="C219" s="34" t="s">
        <v>1017</v>
      </c>
      <c r="D219" s="34" t="s">
        <v>1018</v>
      </c>
      <c r="E219" s="34"/>
      <c r="F219" s="34"/>
      <c r="G219" s="34"/>
      <c r="H219" s="34" t="s">
        <v>289</v>
      </c>
      <c r="I219" s="34"/>
      <c r="J219" s="34"/>
      <c r="K219" s="34" t="s">
        <v>1019</v>
      </c>
      <c r="L219" s="34"/>
      <c r="M219" s="34"/>
      <c r="N219" s="34"/>
      <c r="O219" s="34"/>
      <c r="P219" s="34"/>
      <c r="Q219" s="34"/>
    </row>
    <row r="220" spans="1:17" ht="15">
      <c r="A220" s="34" t="s">
        <v>312</v>
      </c>
      <c r="B220" s="34" t="s">
        <v>1020</v>
      </c>
      <c r="C220" s="34" t="s">
        <v>314</v>
      </c>
      <c r="D220" s="34" t="s">
        <v>315</v>
      </c>
      <c r="E220" s="34"/>
      <c r="F220" s="34"/>
      <c r="G220" s="34"/>
      <c r="H220" s="34"/>
      <c r="I220" s="34"/>
      <c r="J220" s="34"/>
      <c r="K220" s="34" t="s">
        <v>1021</v>
      </c>
      <c r="L220" s="34"/>
      <c r="M220" s="34"/>
      <c r="N220" s="34"/>
      <c r="O220" s="34"/>
      <c r="P220" s="34"/>
      <c r="Q220" s="34"/>
    </row>
    <row r="221" spans="1:17" ht="15">
      <c r="A221" s="34" t="s">
        <v>1022</v>
      </c>
      <c r="B221" s="34" t="s">
        <v>1023</v>
      </c>
      <c r="C221" s="34" t="s">
        <v>1024</v>
      </c>
      <c r="D221" s="34" t="s">
        <v>1025</v>
      </c>
      <c r="E221" s="34"/>
      <c r="F221" s="34"/>
      <c r="G221" s="34"/>
      <c r="H221" s="34" t="s">
        <v>289</v>
      </c>
      <c r="I221" s="34"/>
      <c r="J221" s="34"/>
      <c r="K221" s="34" t="s">
        <v>1019</v>
      </c>
      <c r="L221" s="34"/>
      <c r="M221" s="34"/>
      <c r="N221" s="34"/>
      <c r="O221" s="34"/>
      <c r="P221" s="34"/>
      <c r="Q221" s="34"/>
    </row>
    <row r="222" spans="1:17" ht="15">
      <c r="A222" s="34" t="s">
        <v>312</v>
      </c>
      <c r="B222" s="34" t="s">
        <v>1026</v>
      </c>
      <c r="C222" s="34" t="s">
        <v>314</v>
      </c>
      <c r="D222" s="34" t="s">
        <v>315</v>
      </c>
      <c r="E222" s="34"/>
      <c r="F222" s="34"/>
      <c r="G222" s="34"/>
      <c r="H222" s="34"/>
      <c r="I222" s="34"/>
      <c r="J222" s="34"/>
      <c r="K222" s="34" t="s">
        <v>1027</v>
      </c>
      <c r="L222" s="34"/>
      <c r="M222" s="34"/>
      <c r="N222" s="34"/>
      <c r="O222" s="34"/>
      <c r="P222" s="34"/>
      <c r="Q222" s="34"/>
    </row>
    <row r="223" spans="1:17" ht="15">
      <c r="A223" s="34" t="s">
        <v>317</v>
      </c>
      <c r="B223" s="34"/>
      <c r="C223" s="34"/>
      <c r="D223" s="34"/>
      <c r="E223" s="34"/>
      <c r="F223" s="34"/>
      <c r="G223" s="34"/>
      <c r="H223" s="34"/>
      <c r="I223" s="34"/>
      <c r="J223" s="34"/>
      <c r="K223" s="34"/>
      <c r="L223" s="34"/>
      <c r="M223" s="34"/>
      <c r="N223" s="34"/>
      <c r="O223" s="34"/>
      <c r="P223" s="34"/>
      <c r="Q223" s="34"/>
    </row>
    <row r="224" spans="1:17" ht="15">
      <c r="A224" s="34" t="s">
        <v>304</v>
      </c>
      <c r="B224" s="34" t="s">
        <v>1028</v>
      </c>
      <c r="C224" s="34" t="s">
        <v>1029</v>
      </c>
      <c r="D224" s="34" t="s">
        <v>1030</v>
      </c>
      <c r="E224" s="34"/>
      <c r="F224" s="34"/>
      <c r="G224" s="34"/>
      <c r="H224" s="34"/>
      <c r="I224" s="34"/>
      <c r="J224" s="34"/>
      <c r="K224" s="34"/>
      <c r="L224" s="34"/>
      <c r="M224" s="34"/>
      <c r="N224" s="34"/>
      <c r="O224" s="34"/>
      <c r="P224" s="34"/>
      <c r="Q224" s="34"/>
    </row>
    <row r="225" spans="1:17" ht="15">
      <c r="A225" s="34" t="s">
        <v>312</v>
      </c>
      <c r="B225" s="34" t="s">
        <v>1031</v>
      </c>
      <c r="C225" s="34" t="s">
        <v>1032</v>
      </c>
      <c r="D225" s="34" t="s">
        <v>1033</v>
      </c>
      <c r="E225" s="34"/>
      <c r="F225" s="34"/>
      <c r="G225" s="34"/>
      <c r="H225" s="34"/>
      <c r="I225" s="34"/>
      <c r="J225" s="34"/>
      <c r="K225" s="34"/>
      <c r="L225" s="34"/>
      <c r="M225" s="34"/>
      <c r="N225" s="34"/>
      <c r="O225" s="34"/>
      <c r="P225" s="34"/>
      <c r="Q225" s="34"/>
    </row>
    <row r="226" spans="1:17" ht="15">
      <c r="A226" s="34" t="s">
        <v>317</v>
      </c>
      <c r="B226" s="34"/>
      <c r="C226" s="34"/>
      <c r="D226" s="34"/>
      <c r="E226" s="34"/>
      <c r="F226" s="34"/>
      <c r="G226" s="34"/>
      <c r="H226" s="34"/>
      <c r="I226" s="34"/>
      <c r="J226" s="34"/>
      <c r="K226" s="34"/>
      <c r="L226" s="34"/>
      <c r="M226" s="34"/>
      <c r="N226" s="34"/>
      <c r="O226" s="34"/>
      <c r="P226" s="34"/>
      <c r="Q226" s="34"/>
    </row>
    <row r="227" spans="1:17" ht="15">
      <c r="A227" s="34" t="s">
        <v>317</v>
      </c>
      <c r="B227" s="34"/>
      <c r="C227" s="34"/>
      <c r="D227" s="34"/>
      <c r="E227" s="34"/>
      <c r="F227" s="34"/>
      <c r="G227" s="34"/>
      <c r="H227" s="34"/>
      <c r="I227" s="34"/>
      <c r="J227" s="34"/>
      <c r="K227" s="34"/>
      <c r="L227" s="34"/>
      <c r="M227" s="34"/>
      <c r="N227" s="34"/>
      <c r="O227" s="34"/>
      <c r="P227" s="34"/>
      <c r="Q227" s="3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DD2D8-4F74-4AE6-BFBC-4D8DC89E2817}">
  <dimension ref="A1:E1542"/>
  <sheetViews>
    <sheetView workbookViewId="0"/>
  </sheetViews>
  <sheetFormatPr defaultRowHeight="15"/>
  <cols>
    <col min="1" max="1" width="25.88671875" style="34" bestFit="1" customWidth="1"/>
    <col min="2" max="2" width="58" style="34" bestFit="1" customWidth="1"/>
    <col min="3" max="3" width="51.5546875" style="34" customWidth="1"/>
    <col min="4" max="4" width="47" style="34" customWidth="1"/>
    <col min="5" max="5" width="12.5546875" style="34" bestFit="1" customWidth="1"/>
    <col min="6" max="16384" width="8.88671875" style="34"/>
  </cols>
  <sheetData>
    <row r="1" spans="1:5" s="33" customFormat="1">
      <c r="A1" s="33" t="s">
        <v>1034</v>
      </c>
      <c r="B1" s="33" t="s">
        <v>259</v>
      </c>
      <c r="C1" s="33" t="s">
        <v>260</v>
      </c>
      <c r="D1" s="33" t="s">
        <v>261</v>
      </c>
      <c r="E1" s="33" t="s">
        <v>1035</v>
      </c>
    </row>
    <row r="2" spans="1:5">
      <c r="A2" s="34" t="s">
        <v>286</v>
      </c>
      <c r="B2" s="34" t="s">
        <v>1036</v>
      </c>
      <c r="C2" s="70"/>
      <c r="D2" s="70"/>
    </row>
    <row r="3" spans="1:5">
      <c r="A3" s="34" t="s">
        <v>286</v>
      </c>
      <c r="B3" s="34" t="s">
        <v>1037</v>
      </c>
      <c r="C3" s="70"/>
      <c r="D3" s="70"/>
    </row>
    <row r="4" spans="1:5">
      <c r="A4" s="34" t="s">
        <v>286</v>
      </c>
      <c r="B4" s="34" t="s">
        <v>1038</v>
      </c>
      <c r="C4" s="70"/>
      <c r="D4" s="70"/>
    </row>
    <row r="5" spans="1:5">
      <c r="A5" s="34" t="s">
        <v>286</v>
      </c>
      <c r="B5" s="34" t="s">
        <v>1039</v>
      </c>
      <c r="C5" s="70"/>
      <c r="D5" s="70"/>
    </row>
    <row r="6" spans="1:5">
      <c r="A6" s="34" t="s">
        <v>1040</v>
      </c>
      <c r="B6" s="34" t="s">
        <v>1041</v>
      </c>
      <c r="C6" s="34" t="s">
        <v>1042</v>
      </c>
      <c r="D6" s="34" t="s">
        <v>1043</v>
      </c>
    </row>
    <row r="7" spans="1:5">
      <c r="A7" s="34" t="s">
        <v>1040</v>
      </c>
      <c r="B7" s="34" t="s">
        <v>1044</v>
      </c>
      <c r="C7" s="34" t="s">
        <v>1045</v>
      </c>
      <c r="D7" s="34" t="s">
        <v>1046</v>
      </c>
    </row>
    <row r="8" spans="1:5">
      <c r="A8" s="34" t="s">
        <v>1047</v>
      </c>
      <c r="B8" s="34" t="s">
        <v>442</v>
      </c>
      <c r="C8" s="34" t="s">
        <v>1048</v>
      </c>
      <c r="D8" s="34" t="s">
        <v>1049</v>
      </c>
    </row>
    <row r="9" spans="1:5">
      <c r="A9" s="34" t="s">
        <v>1047</v>
      </c>
      <c r="B9" s="34" t="s">
        <v>440</v>
      </c>
      <c r="C9" s="34" t="s">
        <v>1050</v>
      </c>
      <c r="D9" s="34" t="s">
        <v>1051</v>
      </c>
    </row>
    <row r="10" spans="1:5">
      <c r="A10" s="34" t="s">
        <v>1047</v>
      </c>
      <c r="B10" s="34" t="s">
        <v>452</v>
      </c>
      <c r="C10" s="34" t="s">
        <v>1052</v>
      </c>
      <c r="D10" s="34" t="s">
        <v>24</v>
      </c>
    </row>
    <row r="11" spans="1:5">
      <c r="A11" s="34" t="s">
        <v>1047</v>
      </c>
      <c r="B11" s="34" t="s">
        <v>1053</v>
      </c>
      <c r="C11" s="34" t="s">
        <v>1054</v>
      </c>
      <c r="D11" s="34" t="s">
        <v>1055</v>
      </c>
    </row>
    <row r="12" spans="1:5">
      <c r="A12" s="34" t="s">
        <v>377</v>
      </c>
      <c r="B12" s="34" t="s">
        <v>1056</v>
      </c>
      <c r="C12" s="34" t="s">
        <v>1057</v>
      </c>
      <c r="D12" s="34" t="s">
        <v>1058</v>
      </c>
    </row>
    <row r="13" spans="1:5">
      <c r="A13" s="34" t="s">
        <v>377</v>
      </c>
      <c r="B13" s="34" t="s">
        <v>1059</v>
      </c>
      <c r="C13" s="34" t="s">
        <v>1060</v>
      </c>
      <c r="D13" s="34" t="s">
        <v>1061</v>
      </c>
    </row>
    <row r="14" spans="1:5">
      <c r="A14" s="34" t="s">
        <v>377</v>
      </c>
      <c r="B14" s="34" t="s">
        <v>1062</v>
      </c>
      <c r="C14" s="34" t="s">
        <v>1063</v>
      </c>
      <c r="D14" s="34" t="s">
        <v>1064</v>
      </c>
    </row>
    <row r="15" spans="1:5">
      <c r="A15" s="34" t="s">
        <v>377</v>
      </c>
      <c r="B15" s="34" t="s">
        <v>1065</v>
      </c>
      <c r="C15" s="34" t="s">
        <v>1066</v>
      </c>
      <c r="D15" s="34" t="s">
        <v>1067</v>
      </c>
    </row>
    <row r="16" spans="1:5">
      <c r="A16" s="34" t="s">
        <v>377</v>
      </c>
      <c r="B16" s="34" t="s">
        <v>1068</v>
      </c>
      <c r="C16" s="34" t="s">
        <v>1069</v>
      </c>
      <c r="D16" s="34" t="s">
        <v>1070</v>
      </c>
    </row>
    <row r="17" spans="1:4">
      <c r="A17" s="34" t="s">
        <v>377</v>
      </c>
      <c r="B17" s="34" t="s">
        <v>1071</v>
      </c>
      <c r="C17" s="34" t="s">
        <v>1072</v>
      </c>
      <c r="D17" s="34" t="s">
        <v>1073</v>
      </c>
    </row>
    <row r="18" spans="1:4">
      <c r="A18" s="34" t="s">
        <v>377</v>
      </c>
      <c r="B18" s="34" t="s">
        <v>1074</v>
      </c>
      <c r="C18" s="34" t="s">
        <v>1075</v>
      </c>
      <c r="D18" s="34" t="s">
        <v>1076</v>
      </c>
    </row>
    <row r="19" spans="1:4">
      <c r="A19" s="34" t="s">
        <v>377</v>
      </c>
      <c r="B19" s="34" t="s">
        <v>1077</v>
      </c>
      <c r="C19" s="34" t="s">
        <v>1078</v>
      </c>
      <c r="D19" s="34" t="s">
        <v>1079</v>
      </c>
    </row>
    <row r="20" spans="1:4">
      <c r="A20" s="34" t="s">
        <v>377</v>
      </c>
      <c r="B20" s="34" t="s">
        <v>1080</v>
      </c>
      <c r="C20" s="34" t="s">
        <v>1081</v>
      </c>
      <c r="D20" s="34" t="s">
        <v>1082</v>
      </c>
    </row>
    <row r="21" spans="1:4">
      <c r="A21" s="34" t="s">
        <v>377</v>
      </c>
      <c r="B21" s="34" t="s">
        <v>1083</v>
      </c>
      <c r="C21" s="34" t="s">
        <v>1084</v>
      </c>
      <c r="D21" s="34" t="s">
        <v>1085</v>
      </c>
    </row>
    <row r="22" spans="1:4">
      <c r="A22" s="34" t="s">
        <v>377</v>
      </c>
      <c r="B22" s="34" t="s">
        <v>1086</v>
      </c>
      <c r="C22" s="34" t="s">
        <v>1087</v>
      </c>
      <c r="D22" s="34" t="s">
        <v>1088</v>
      </c>
    </row>
    <row r="23" spans="1:4">
      <c r="A23" s="34" t="s">
        <v>377</v>
      </c>
      <c r="B23" s="34" t="s">
        <v>1089</v>
      </c>
      <c r="C23" s="34" t="s">
        <v>1090</v>
      </c>
      <c r="D23" s="34" t="s">
        <v>1091</v>
      </c>
    </row>
    <row r="24" spans="1:4">
      <c r="A24" s="34" t="s">
        <v>377</v>
      </c>
      <c r="B24" s="34" t="s">
        <v>1092</v>
      </c>
      <c r="C24" s="34" t="s">
        <v>1093</v>
      </c>
      <c r="D24" s="34" t="s">
        <v>1094</v>
      </c>
    </row>
    <row r="25" spans="1:4">
      <c r="A25" s="34" t="s">
        <v>377</v>
      </c>
      <c r="B25" s="34" t="s">
        <v>1095</v>
      </c>
      <c r="C25" s="34" t="s">
        <v>1096</v>
      </c>
      <c r="D25" s="34" t="s">
        <v>1097</v>
      </c>
    </row>
    <row r="26" spans="1:4">
      <c r="A26" s="34" t="s">
        <v>377</v>
      </c>
      <c r="B26" s="34" t="s">
        <v>1098</v>
      </c>
      <c r="C26" s="34" t="s">
        <v>1099</v>
      </c>
      <c r="D26" s="34" t="s">
        <v>1100</v>
      </c>
    </row>
    <row r="27" spans="1:4">
      <c r="A27" s="34" t="s">
        <v>377</v>
      </c>
      <c r="B27" s="34" t="s">
        <v>1101</v>
      </c>
      <c r="C27" s="34" t="s">
        <v>1102</v>
      </c>
      <c r="D27" s="34" t="s">
        <v>1103</v>
      </c>
    </row>
    <row r="28" spans="1:4">
      <c r="A28" s="34" t="s">
        <v>377</v>
      </c>
      <c r="B28" s="34" t="s">
        <v>1104</v>
      </c>
      <c r="C28" s="34" t="s">
        <v>1105</v>
      </c>
      <c r="D28" s="34" t="s">
        <v>1106</v>
      </c>
    </row>
    <row r="29" spans="1:4">
      <c r="A29" s="34" t="s">
        <v>377</v>
      </c>
      <c r="B29" s="34" t="s">
        <v>1107</v>
      </c>
      <c r="C29" s="34" t="s">
        <v>1108</v>
      </c>
      <c r="D29" s="34" t="s">
        <v>1109</v>
      </c>
    </row>
    <row r="30" spans="1:4">
      <c r="A30" s="34" t="s">
        <v>377</v>
      </c>
      <c r="B30" s="34" t="s">
        <v>1110</v>
      </c>
      <c r="C30" s="34" t="s">
        <v>1111</v>
      </c>
      <c r="D30" s="34" t="s">
        <v>1112</v>
      </c>
    </row>
    <row r="31" spans="1:4">
      <c r="A31" s="34" t="s">
        <v>377</v>
      </c>
      <c r="B31" s="34" t="s">
        <v>1113</v>
      </c>
      <c r="C31" s="34" t="s">
        <v>1114</v>
      </c>
      <c r="D31" s="34" t="s">
        <v>1115</v>
      </c>
    </row>
    <row r="32" spans="1:4">
      <c r="A32" s="34" t="s">
        <v>377</v>
      </c>
      <c r="B32" s="34" t="s">
        <v>1116</v>
      </c>
      <c r="C32" s="34" t="s">
        <v>1117</v>
      </c>
      <c r="D32" s="34" t="s">
        <v>1118</v>
      </c>
    </row>
    <row r="33" spans="1:4">
      <c r="A33" s="34" t="s">
        <v>377</v>
      </c>
      <c r="B33" s="34" t="s">
        <v>1119</v>
      </c>
      <c r="C33" s="34" t="s">
        <v>1120</v>
      </c>
      <c r="D33" s="34" t="s">
        <v>1121</v>
      </c>
    </row>
    <row r="34" spans="1:4">
      <c r="A34" s="34" t="s">
        <v>377</v>
      </c>
      <c r="B34" s="34" t="s">
        <v>1122</v>
      </c>
      <c r="C34" s="34" t="s">
        <v>1123</v>
      </c>
      <c r="D34" s="34" t="s">
        <v>1124</v>
      </c>
    </row>
    <row r="35" spans="1:4">
      <c r="A35" s="34" t="s">
        <v>377</v>
      </c>
      <c r="B35" s="34" t="s">
        <v>1125</v>
      </c>
      <c r="C35" s="34" t="s">
        <v>1126</v>
      </c>
      <c r="D35" s="34" t="s">
        <v>1127</v>
      </c>
    </row>
    <row r="36" spans="1:4">
      <c r="A36" s="34" t="s">
        <v>377</v>
      </c>
      <c r="B36" s="34" t="s">
        <v>1128</v>
      </c>
      <c r="C36" s="34" t="s">
        <v>1129</v>
      </c>
      <c r="D36" s="34" t="s">
        <v>1130</v>
      </c>
    </row>
    <row r="37" spans="1:4">
      <c r="A37" s="34" t="s">
        <v>377</v>
      </c>
      <c r="B37" s="34" t="s">
        <v>1131</v>
      </c>
      <c r="C37" s="34" t="s">
        <v>1132</v>
      </c>
      <c r="D37" s="34" t="s">
        <v>1133</v>
      </c>
    </row>
    <row r="38" spans="1:4">
      <c r="A38" s="34" t="s">
        <v>377</v>
      </c>
      <c r="B38" s="34" t="s">
        <v>1134</v>
      </c>
      <c r="C38" s="34" t="s">
        <v>1135</v>
      </c>
      <c r="D38" s="34" t="s">
        <v>1136</v>
      </c>
    </row>
    <row r="39" spans="1:4">
      <c r="A39" s="34" t="s">
        <v>377</v>
      </c>
      <c r="B39" s="34" t="s">
        <v>1137</v>
      </c>
      <c r="C39" s="34" t="s">
        <v>1138</v>
      </c>
      <c r="D39" s="34" t="s">
        <v>1139</v>
      </c>
    </row>
    <row r="40" spans="1:4">
      <c r="A40" s="34" t="s">
        <v>377</v>
      </c>
      <c r="B40" s="34" t="s">
        <v>1140</v>
      </c>
      <c r="C40" s="34" t="s">
        <v>1141</v>
      </c>
      <c r="D40" s="34" t="s">
        <v>1142</v>
      </c>
    </row>
    <row r="41" spans="1:4">
      <c r="A41" s="34" t="s">
        <v>377</v>
      </c>
      <c r="B41" s="34" t="s">
        <v>1143</v>
      </c>
      <c r="C41" s="34" t="s">
        <v>1144</v>
      </c>
      <c r="D41" s="34" t="s">
        <v>1145</v>
      </c>
    </row>
    <row r="42" spans="1:4">
      <c r="A42" s="34" t="s">
        <v>377</v>
      </c>
      <c r="B42" s="34" t="s">
        <v>1146</v>
      </c>
      <c r="C42" s="34" t="s">
        <v>1147</v>
      </c>
      <c r="D42" s="34" t="s">
        <v>1148</v>
      </c>
    </row>
    <row r="43" spans="1:4">
      <c r="A43" s="34" t="s">
        <v>377</v>
      </c>
      <c r="B43" s="34" t="s">
        <v>1149</v>
      </c>
      <c r="C43" s="34" t="s">
        <v>1150</v>
      </c>
      <c r="D43" s="34" t="s">
        <v>1151</v>
      </c>
    </row>
    <row r="44" spans="1:4">
      <c r="A44" s="34" t="s">
        <v>377</v>
      </c>
      <c r="B44" s="34" t="s">
        <v>1152</v>
      </c>
      <c r="C44" s="34" t="s">
        <v>1153</v>
      </c>
      <c r="D44" s="34" t="s">
        <v>1154</v>
      </c>
    </row>
    <row r="45" spans="1:4">
      <c r="A45" s="34" t="s">
        <v>377</v>
      </c>
      <c r="B45" s="34" t="s">
        <v>1155</v>
      </c>
      <c r="C45" s="34" t="s">
        <v>1156</v>
      </c>
      <c r="D45" s="34" t="s">
        <v>1157</v>
      </c>
    </row>
    <row r="46" spans="1:4">
      <c r="A46" s="34" t="s">
        <v>377</v>
      </c>
      <c r="B46" s="34" t="s">
        <v>1158</v>
      </c>
      <c r="C46" s="34" t="s">
        <v>1159</v>
      </c>
      <c r="D46" s="34" t="s">
        <v>1160</v>
      </c>
    </row>
    <row r="47" spans="1:4">
      <c r="A47" s="34" t="s">
        <v>377</v>
      </c>
      <c r="B47" s="34" t="s">
        <v>1161</v>
      </c>
      <c r="C47" s="34" t="s">
        <v>1162</v>
      </c>
      <c r="D47" s="34" t="s">
        <v>1163</v>
      </c>
    </row>
    <row r="48" spans="1:4">
      <c r="A48" s="34" t="s">
        <v>377</v>
      </c>
      <c r="B48" s="34" t="s">
        <v>1164</v>
      </c>
      <c r="C48" s="34" t="s">
        <v>1165</v>
      </c>
      <c r="D48" s="34" t="s">
        <v>1166</v>
      </c>
    </row>
    <row r="49" spans="1:5">
      <c r="A49" s="34" t="s">
        <v>377</v>
      </c>
      <c r="B49" s="34" t="s">
        <v>1167</v>
      </c>
      <c r="C49" s="34" t="s">
        <v>1168</v>
      </c>
      <c r="D49" s="34" t="s">
        <v>1169</v>
      </c>
    </row>
    <row r="50" spans="1:5">
      <c r="A50" s="34" t="s">
        <v>377</v>
      </c>
      <c r="B50" s="34" t="s">
        <v>1170</v>
      </c>
      <c r="C50" s="34" t="s">
        <v>1171</v>
      </c>
      <c r="D50" s="34" t="s">
        <v>1172</v>
      </c>
    </row>
    <row r="51" spans="1:5">
      <c r="A51" s="34" t="s">
        <v>377</v>
      </c>
      <c r="B51" s="34" t="s">
        <v>1173</v>
      </c>
      <c r="C51" s="34" t="s">
        <v>1174</v>
      </c>
      <c r="D51" s="34" t="s">
        <v>1175</v>
      </c>
    </row>
    <row r="52" spans="1:5">
      <c r="A52" s="34" t="s">
        <v>377</v>
      </c>
      <c r="B52" s="34" t="s">
        <v>1053</v>
      </c>
      <c r="C52" s="34" t="s">
        <v>1054</v>
      </c>
      <c r="D52" s="34" t="s">
        <v>1176</v>
      </c>
    </row>
    <row r="53" spans="1:5">
      <c r="A53" s="34" t="s">
        <v>382</v>
      </c>
      <c r="B53" s="34" t="s">
        <v>1177</v>
      </c>
      <c r="C53" s="34" t="s">
        <v>1178</v>
      </c>
      <c r="D53" s="34" t="s">
        <v>1178</v>
      </c>
      <c r="E53" s="34" t="s">
        <v>1056</v>
      </c>
    </row>
    <row r="54" spans="1:5">
      <c r="A54" s="34" t="s">
        <v>382</v>
      </c>
      <c r="B54" s="34" t="s">
        <v>1179</v>
      </c>
      <c r="C54" s="34" t="s">
        <v>1180</v>
      </c>
      <c r="D54" s="34" t="s">
        <v>1180</v>
      </c>
      <c r="E54" s="34" t="s">
        <v>1056</v>
      </c>
    </row>
    <row r="55" spans="1:5">
      <c r="A55" s="34" t="s">
        <v>382</v>
      </c>
      <c r="B55" s="34" t="s">
        <v>1181</v>
      </c>
      <c r="C55" s="34" t="s">
        <v>1182</v>
      </c>
      <c r="D55" s="34" t="s">
        <v>1182</v>
      </c>
      <c r="E55" s="34" t="s">
        <v>1056</v>
      </c>
    </row>
    <row r="56" spans="1:5">
      <c r="A56" s="34" t="s">
        <v>382</v>
      </c>
      <c r="B56" s="34" t="s">
        <v>1183</v>
      </c>
      <c r="C56" s="34" t="s">
        <v>1184</v>
      </c>
      <c r="D56" s="34" t="s">
        <v>1184</v>
      </c>
      <c r="E56" s="34" t="s">
        <v>1056</v>
      </c>
    </row>
    <row r="57" spans="1:5">
      <c r="A57" s="34" t="s">
        <v>382</v>
      </c>
      <c r="B57" s="34" t="s">
        <v>1185</v>
      </c>
      <c r="C57" s="34" t="s">
        <v>1186</v>
      </c>
      <c r="D57" s="34" t="s">
        <v>1186</v>
      </c>
      <c r="E57" s="34" t="s">
        <v>1056</v>
      </c>
    </row>
    <row r="58" spans="1:5">
      <c r="A58" s="34" t="s">
        <v>382</v>
      </c>
      <c r="B58" s="34" t="s">
        <v>1187</v>
      </c>
      <c r="C58" s="34" t="s">
        <v>1188</v>
      </c>
      <c r="D58" s="34" t="s">
        <v>1188</v>
      </c>
      <c r="E58" s="34" t="s">
        <v>1056</v>
      </c>
    </row>
    <row r="59" spans="1:5">
      <c r="A59" s="34" t="s">
        <v>382</v>
      </c>
      <c r="B59" s="34" t="s">
        <v>1189</v>
      </c>
      <c r="C59" s="34" t="s">
        <v>1190</v>
      </c>
      <c r="D59" s="34" t="s">
        <v>1190</v>
      </c>
      <c r="E59" s="34" t="s">
        <v>1056</v>
      </c>
    </row>
    <row r="60" spans="1:5">
      <c r="A60" s="34" t="s">
        <v>382</v>
      </c>
      <c r="B60" s="34" t="s">
        <v>1191</v>
      </c>
      <c r="C60" s="34" t="s">
        <v>1192</v>
      </c>
      <c r="D60" s="34" t="s">
        <v>1192</v>
      </c>
      <c r="E60" s="34" t="s">
        <v>1056</v>
      </c>
    </row>
    <row r="61" spans="1:5">
      <c r="A61" s="34" t="s">
        <v>382</v>
      </c>
      <c r="B61" s="34" t="s">
        <v>1193</v>
      </c>
      <c r="C61" s="34" t="s">
        <v>1194</v>
      </c>
      <c r="D61" s="34" t="s">
        <v>1194</v>
      </c>
      <c r="E61" s="34" t="s">
        <v>1056</v>
      </c>
    </row>
    <row r="62" spans="1:5">
      <c r="A62" s="34" t="s">
        <v>382</v>
      </c>
      <c r="B62" s="34" t="s">
        <v>1195</v>
      </c>
      <c r="C62" s="34" t="s">
        <v>1196</v>
      </c>
      <c r="D62" s="34" t="s">
        <v>1196</v>
      </c>
      <c r="E62" s="34" t="s">
        <v>1056</v>
      </c>
    </row>
    <row r="63" spans="1:5">
      <c r="A63" s="34" t="s">
        <v>382</v>
      </c>
      <c r="B63" s="34" t="s">
        <v>1197</v>
      </c>
      <c r="C63" s="34" t="s">
        <v>1198</v>
      </c>
      <c r="D63" s="34" t="s">
        <v>1198</v>
      </c>
      <c r="E63" s="34" t="s">
        <v>1056</v>
      </c>
    </row>
    <row r="64" spans="1:5">
      <c r="A64" s="34" t="s">
        <v>382</v>
      </c>
      <c r="B64" s="34" t="s">
        <v>1199</v>
      </c>
      <c r="C64" s="34" t="s">
        <v>1200</v>
      </c>
      <c r="D64" s="34" t="s">
        <v>1200</v>
      </c>
      <c r="E64" s="34" t="s">
        <v>1056</v>
      </c>
    </row>
    <row r="65" spans="1:5">
      <c r="A65" s="34" t="s">
        <v>382</v>
      </c>
      <c r="B65" s="34" t="s">
        <v>1201</v>
      </c>
      <c r="C65" s="34" t="s">
        <v>1202</v>
      </c>
      <c r="D65" s="34" t="s">
        <v>1202</v>
      </c>
      <c r="E65" s="34" t="s">
        <v>1056</v>
      </c>
    </row>
    <row r="66" spans="1:5">
      <c r="A66" s="34" t="s">
        <v>382</v>
      </c>
      <c r="B66" s="34" t="s">
        <v>1203</v>
      </c>
      <c r="C66" s="34" t="s">
        <v>1204</v>
      </c>
      <c r="D66" s="34" t="s">
        <v>1204</v>
      </c>
      <c r="E66" s="34" t="s">
        <v>1056</v>
      </c>
    </row>
    <row r="67" spans="1:5">
      <c r="A67" s="34" t="s">
        <v>382</v>
      </c>
      <c r="B67" s="34" t="s">
        <v>1205</v>
      </c>
      <c r="C67" s="34" t="s">
        <v>1206</v>
      </c>
      <c r="D67" s="34" t="s">
        <v>1206</v>
      </c>
      <c r="E67" s="34" t="s">
        <v>1056</v>
      </c>
    </row>
    <row r="68" spans="1:5">
      <c r="A68" s="34" t="s">
        <v>382</v>
      </c>
      <c r="B68" s="34" t="s">
        <v>1207</v>
      </c>
      <c r="C68" s="34" t="s">
        <v>1208</v>
      </c>
      <c r="D68" s="34" t="s">
        <v>1208</v>
      </c>
      <c r="E68" s="34" t="s">
        <v>1056</v>
      </c>
    </row>
    <row r="69" spans="1:5">
      <c r="A69" s="34" t="s">
        <v>382</v>
      </c>
      <c r="B69" s="34" t="s">
        <v>1209</v>
      </c>
      <c r="C69" s="34" t="s">
        <v>1210</v>
      </c>
      <c r="D69" s="34" t="s">
        <v>1210</v>
      </c>
      <c r="E69" s="34" t="s">
        <v>1056</v>
      </c>
    </row>
    <row r="70" spans="1:5">
      <c r="A70" s="34" t="s">
        <v>382</v>
      </c>
      <c r="B70" s="34" t="s">
        <v>1211</v>
      </c>
      <c r="C70" s="34" t="s">
        <v>1212</v>
      </c>
      <c r="D70" s="34" t="s">
        <v>1212</v>
      </c>
      <c r="E70" s="34" t="s">
        <v>1056</v>
      </c>
    </row>
    <row r="71" spans="1:5">
      <c r="A71" s="34" t="s">
        <v>382</v>
      </c>
      <c r="B71" s="34" t="s">
        <v>1213</v>
      </c>
      <c r="C71" s="34" t="s">
        <v>1214</v>
      </c>
      <c r="D71" s="34" t="s">
        <v>1214</v>
      </c>
      <c r="E71" s="34" t="s">
        <v>1056</v>
      </c>
    </row>
    <row r="72" spans="1:5">
      <c r="A72" s="34" t="s">
        <v>382</v>
      </c>
      <c r="B72" s="34" t="s">
        <v>1215</v>
      </c>
      <c r="C72" s="34" t="s">
        <v>1216</v>
      </c>
      <c r="D72" s="34" t="s">
        <v>1216</v>
      </c>
      <c r="E72" s="34" t="s">
        <v>1056</v>
      </c>
    </row>
    <row r="73" spans="1:5">
      <c r="A73" s="34" t="s">
        <v>382</v>
      </c>
      <c r="B73" s="34" t="s">
        <v>1217</v>
      </c>
      <c r="C73" s="34" t="s">
        <v>1218</v>
      </c>
      <c r="D73" s="34" t="s">
        <v>1218</v>
      </c>
      <c r="E73" s="34" t="s">
        <v>1056</v>
      </c>
    </row>
    <row r="74" spans="1:5">
      <c r="A74" s="34" t="s">
        <v>382</v>
      </c>
      <c r="B74" s="34" t="s">
        <v>1219</v>
      </c>
      <c r="C74" s="34" t="s">
        <v>1220</v>
      </c>
      <c r="D74" s="34" t="s">
        <v>1220</v>
      </c>
      <c r="E74" s="34" t="s">
        <v>1056</v>
      </c>
    </row>
    <row r="75" spans="1:5">
      <c r="A75" s="34" t="s">
        <v>382</v>
      </c>
      <c r="B75" s="34" t="s">
        <v>1221</v>
      </c>
      <c r="C75" s="34" t="s">
        <v>1222</v>
      </c>
      <c r="D75" s="34" t="s">
        <v>1222</v>
      </c>
      <c r="E75" s="34" t="s">
        <v>1056</v>
      </c>
    </row>
    <row r="76" spans="1:5">
      <c r="A76" s="34" t="s">
        <v>382</v>
      </c>
      <c r="B76" s="34" t="s">
        <v>1223</v>
      </c>
      <c r="C76" s="34" t="s">
        <v>1224</v>
      </c>
      <c r="D76" s="34" t="s">
        <v>1224</v>
      </c>
      <c r="E76" s="34" t="s">
        <v>1056</v>
      </c>
    </row>
    <row r="77" spans="1:5">
      <c r="A77" s="34" t="s">
        <v>382</v>
      </c>
      <c r="B77" s="34" t="s">
        <v>1225</v>
      </c>
      <c r="C77" s="34" t="s">
        <v>1226</v>
      </c>
      <c r="D77" s="34" t="s">
        <v>1226</v>
      </c>
      <c r="E77" s="34" t="s">
        <v>1056</v>
      </c>
    </row>
    <row r="78" spans="1:5">
      <c r="A78" s="34" t="s">
        <v>382</v>
      </c>
      <c r="B78" s="34" t="s">
        <v>1227</v>
      </c>
      <c r="C78" s="34" t="s">
        <v>1228</v>
      </c>
      <c r="D78" s="34" t="s">
        <v>1228</v>
      </c>
      <c r="E78" s="34" t="s">
        <v>1056</v>
      </c>
    </row>
    <row r="79" spans="1:5">
      <c r="A79" s="34" t="s">
        <v>382</v>
      </c>
      <c r="B79" s="34" t="s">
        <v>1229</v>
      </c>
      <c r="C79" s="34" t="s">
        <v>1230</v>
      </c>
      <c r="D79" s="34" t="s">
        <v>1230</v>
      </c>
      <c r="E79" s="34" t="s">
        <v>1059</v>
      </c>
    </row>
    <row r="80" spans="1:5">
      <c r="A80" s="34" t="s">
        <v>382</v>
      </c>
      <c r="B80" s="34" t="s">
        <v>1231</v>
      </c>
      <c r="C80" s="34" t="s">
        <v>1232</v>
      </c>
      <c r="D80" s="34" t="s">
        <v>1232</v>
      </c>
      <c r="E80" s="34" t="s">
        <v>1059</v>
      </c>
    </row>
    <row r="81" spans="1:5">
      <c r="A81" s="34" t="s">
        <v>382</v>
      </c>
      <c r="B81" s="34" t="s">
        <v>1233</v>
      </c>
      <c r="C81" s="34" t="s">
        <v>1234</v>
      </c>
      <c r="D81" s="34" t="s">
        <v>1234</v>
      </c>
      <c r="E81" s="34" t="s">
        <v>1059</v>
      </c>
    </row>
    <row r="82" spans="1:5">
      <c r="A82" s="34" t="s">
        <v>382</v>
      </c>
      <c r="B82" s="34" t="s">
        <v>1235</v>
      </c>
      <c r="C82" s="34" t="s">
        <v>1236</v>
      </c>
      <c r="D82" s="34" t="s">
        <v>1236</v>
      </c>
      <c r="E82" s="34" t="s">
        <v>1065</v>
      </c>
    </row>
    <row r="83" spans="1:5">
      <c r="A83" s="34" t="s">
        <v>382</v>
      </c>
      <c r="B83" s="34" t="s">
        <v>1237</v>
      </c>
      <c r="C83" s="34" t="s">
        <v>1238</v>
      </c>
      <c r="D83" s="34" t="s">
        <v>1238</v>
      </c>
      <c r="E83" s="34" t="s">
        <v>1065</v>
      </c>
    </row>
    <row r="84" spans="1:5">
      <c r="A84" s="34" t="s">
        <v>382</v>
      </c>
      <c r="B84" s="34" t="s">
        <v>1239</v>
      </c>
      <c r="C84" s="34" t="s">
        <v>1240</v>
      </c>
      <c r="D84" s="34" t="s">
        <v>1240</v>
      </c>
      <c r="E84" s="34" t="s">
        <v>1065</v>
      </c>
    </row>
    <row r="85" spans="1:5">
      <c r="A85" s="34" t="s">
        <v>382</v>
      </c>
      <c r="B85" s="34" t="s">
        <v>1241</v>
      </c>
      <c r="C85" s="34" t="s">
        <v>1242</v>
      </c>
      <c r="D85" s="34" t="s">
        <v>1242</v>
      </c>
      <c r="E85" s="34" t="s">
        <v>1065</v>
      </c>
    </row>
    <row r="86" spans="1:5">
      <c r="A86" s="34" t="s">
        <v>382</v>
      </c>
      <c r="B86" s="34" t="s">
        <v>1243</v>
      </c>
      <c r="C86" s="34" t="s">
        <v>1244</v>
      </c>
      <c r="D86" s="34" t="s">
        <v>1244</v>
      </c>
      <c r="E86" s="34" t="s">
        <v>1065</v>
      </c>
    </row>
    <row r="87" spans="1:5">
      <c r="A87" s="34" t="s">
        <v>382</v>
      </c>
      <c r="B87" s="34" t="s">
        <v>1245</v>
      </c>
      <c r="C87" s="34" t="s">
        <v>1246</v>
      </c>
      <c r="D87" s="34" t="s">
        <v>1246</v>
      </c>
      <c r="E87" s="34" t="s">
        <v>1065</v>
      </c>
    </row>
    <row r="88" spans="1:5">
      <c r="A88" s="34" t="s">
        <v>382</v>
      </c>
      <c r="B88" s="34" t="s">
        <v>1247</v>
      </c>
      <c r="C88" s="34" t="s">
        <v>1248</v>
      </c>
      <c r="D88" s="34" t="s">
        <v>1248</v>
      </c>
      <c r="E88" s="34" t="s">
        <v>1065</v>
      </c>
    </row>
    <row r="89" spans="1:5">
      <c r="A89" s="34" t="s">
        <v>382</v>
      </c>
      <c r="B89" s="34" t="s">
        <v>1249</v>
      </c>
      <c r="C89" s="34" t="s">
        <v>1250</v>
      </c>
      <c r="D89" s="34" t="s">
        <v>1250</v>
      </c>
      <c r="E89" s="34" t="s">
        <v>1062</v>
      </c>
    </row>
    <row r="90" spans="1:5">
      <c r="A90" s="34" t="s">
        <v>382</v>
      </c>
      <c r="B90" s="34" t="s">
        <v>1251</v>
      </c>
      <c r="C90" s="34" t="s">
        <v>1252</v>
      </c>
      <c r="D90" s="34" t="s">
        <v>1252</v>
      </c>
      <c r="E90" s="34" t="s">
        <v>1062</v>
      </c>
    </row>
    <row r="91" spans="1:5">
      <c r="A91" s="34" t="s">
        <v>382</v>
      </c>
      <c r="B91" s="34" t="s">
        <v>1253</v>
      </c>
      <c r="C91" s="34" t="s">
        <v>1184</v>
      </c>
      <c r="D91" s="34" t="s">
        <v>1184</v>
      </c>
      <c r="E91" s="34" t="s">
        <v>1062</v>
      </c>
    </row>
    <row r="92" spans="1:5">
      <c r="A92" s="34" t="s">
        <v>382</v>
      </c>
      <c r="B92" s="34" t="s">
        <v>1254</v>
      </c>
      <c r="C92" s="34" t="s">
        <v>1255</v>
      </c>
      <c r="D92" s="34" t="s">
        <v>1255</v>
      </c>
      <c r="E92" s="34" t="s">
        <v>1062</v>
      </c>
    </row>
    <row r="93" spans="1:5">
      <c r="A93" s="34" t="s">
        <v>382</v>
      </c>
      <c r="B93" s="34" t="s">
        <v>1256</v>
      </c>
      <c r="C93" s="34" t="s">
        <v>1257</v>
      </c>
      <c r="D93" s="34" t="s">
        <v>1257</v>
      </c>
      <c r="E93" s="34" t="s">
        <v>1062</v>
      </c>
    </row>
    <row r="94" spans="1:5">
      <c r="A94" s="34" t="s">
        <v>382</v>
      </c>
      <c r="B94" s="34" t="s">
        <v>1258</v>
      </c>
      <c r="C94" s="34" t="s">
        <v>1259</v>
      </c>
      <c r="D94" s="34" t="s">
        <v>1259</v>
      </c>
      <c r="E94" s="34" t="s">
        <v>1062</v>
      </c>
    </row>
    <row r="95" spans="1:5">
      <c r="A95" s="34" t="s">
        <v>382</v>
      </c>
      <c r="B95" s="34" t="s">
        <v>1260</v>
      </c>
      <c r="C95" s="34" t="s">
        <v>1261</v>
      </c>
      <c r="D95" s="34" t="s">
        <v>1261</v>
      </c>
      <c r="E95" s="34" t="s">
        <v>1062</v>
      </c>
    </row>
    <row r="96" spans="1:5">
      <c r="A96" s="34" t="s">
        <v>382</v>
      </c>
      <c r="B96" s="34" t="s">
        <v>1262</v>
      </c>
      <c r="C96" s="34" t="s">
        <v>1263</v>
      </c>
      <c r="D96" s="34" t="s">
        <v>1263</v>
      </c>
      <c r="E96" s="34" t="s">
        <v>1062</v>
      </c>
    </row>
    <row r="97" spans="1:5">
      <c r="A97" s="34" t="s">
        <v>382</v>
      </c>
      <c r="B97" s="34" t="s">
        <v>1264</v>
      </c>
      <c r="C97" s="34" t="s">
        <v>1265</v>
      </c>
      <c r="D97" s="34" t="s">
        <v>1265</v>
      </c>
      <c r="E97" s="34" t="s">
        <v>1062</v>
      </c>
    </row>
    <row r="98" spans="1:5">
      <c r="A98" s="34" t="s">
        <v>382</v>
      </c>
      <c r="B98" s="34" t="s">
        <v>1266</v>
      </c>
      <c r="C98" s="34" t="s">
        <v>1267</v>
      </c>
      <c r="D98" s="34" t="s">
        <v>1267</v>
      </c>
      <c r="E98" s="34" t="s">
        <v>1062</v>
      </c>
    </row>
    <row r="99" spans="1:5">
      <c r="A99" s="34" t="s">
        <v>382</v>
      </c>
      <c r="B99" s="34" t="s">
        <v>1268</v>
      </c>
      <c r="C99" s="34" t="s">
        <v>1269</v>
      </c>
      <c r="D99" s="34" t="s">
        <v>1269</v>
      </c>
      <c r="E99" s="34" t="s">
        <v>1062</v>
      </c>
    </row>
    <row r="100" spans="1:5">
      <c r="A100" s="34" t="s">
        <v>382</v>
      </c>
      <c r="B100" s="34" t="s">
        <v>1270</v>
      </c>
      <c r="C100" s="34" t="s">
        <v>1271</v>
      </c>
      <c r="D100" s="34" t="s">
        <v>1271</v>
      </c>
      <c r="E100" s="34" t="s">
        <v>1062</v>
      </c>
    </row>
    <row r="101" spans="1:5">
      <c r="A101" s="34" t="s">
        <v>382</v>
      </c>
      <c r="B101" s="34" t="s">
        <v>1272</v>
      </c>
      <c r="C101" s="34" t="s">
        <v>1273</v>
      </c>
      <c r="D101" s="34" t="s">
        <v>1273</v>
      </c>
      <c r="E101" s="34" t="s">
        <v>1062</v>
      </c>
    </row>
    <row r="102" spans="1:5">
      <c r="A102" s="34" t="s">
        <v>382</v>
      </c>
      <c r="B102" s="34" t="s">
        <v>1274</v>
      </c>
      <c r="C102" s="34" t="s">
        <v>1275</v>
      </c>
      <c r="D102" s="34" t="s">
        <v>1275</v>
      </c>
      <c r="E102" s="34" t="s">
        <v>1062</v>
      </c>
    </row>
    <row r="103" spans="1:5">
      <c r="A103" s="34" t="s">
        <v>382</v>
      </c>
      <c r="B103" s="34" t="s">
        <v>1276</v>
      </c>
      <c r="C103" s="34" t="s">
        <v>1277</v>
      </c>
      <c r="D103" s="34" t="s">
        <v>1277</v>
      </c>
      <c r="E103" s="34" t="s">
        <v>1062</v>
      </c>
    </row>
    <row r="104" spans="1:5">
      <c r="A104" s="34" t="s">
        <v>382</v>
      </c>
      <c r="B104" s="34" t="s">
        <v>1278</v>
      </c>
      <c r="C104" s="34" t="s">
        <v>1279</v>
      </c>
      <c r="D104" s="34" t="s">
        <v>1279</v>
      </c>
      <c r="E104" s="34" t="s">
        <v>1062</v>
      </c>
    </row>
    <row r="105" spans="1:5">
      <c r="A105" s="34" t="s">
        <v>382</v>
      </c>
      <c r="B105" s="34" t="s">
        <v>1280</v>
      </c>
      <c r="C105" s="34" t="s">
        <v>1281</v>
      </c>
      <c r="D105" s="34" t="s">
        <v>1281</v>
      </c>
      <c r="E105" s="34" t="s">
        <v>1062</v>
      </c>
    </row>
    <row r="106" spans="1:5">
      <c r="A106" s="34" t="s">
        <v>382</v>
      </c>
      <c r="B106" s="34" t="s">
        <v>1282</v>
      </c>
      <c r="C106" s="34" t="s">
        <v>1283</v>
      </c>
      <c r="D106" s="34" t="s">
        <v>1283</v>
      </c>
      <c r="E106" s="34" t="s">
        <v>1062</v>
      </c>
    </row>
    <row r="107" spans="1:5">
      <c r="A107" s="34" t="s">
        <v>382</v>
      </c>
      <c r="B107" s="34" t="s">
        <v>1284</v>
      </c>
      <c r="C107" s="34" t="s">
        <v>1285</v>
      </c>
      <c r="D107" s="34" t="s">
        <v>1285</v>
      </c>
      <c r="E107" s="34" t="s">
        <v>1062</v>
      </c>
    </row>
    <row r="108" spans="1:5">
      <c r="A108" s="34" t="s">
        <v>382</v>
      </c>
      <c r="B108" s="34" t="s">
        <v>1286</v>
      </c>
      <c r="C108" s="34" t="s">
        <v>1287</v>
      </c>
      <c r="D108" s="34" t="s">
        <v>1287</v>
      </c>
      <c r="E108" s="34" t="s">
        <v>1062</v>
      </c>
    </row>
    <row r="109" spans="1:5">
      <c r="A109" s="34" t="s">
        <v>382</v>
      </c>
      <c r="B109" s="34" t="s">
        <v>1288</v>
      </c>
      <c r="C109" s="34" t="s">
        <v>1289</v>
      </c>
      <c r="D109" s="34" t="s">
        <v>1289</v>
      </c>
      <c r="E109" s="34" t="s">
        <v>1062</v>
      </c>
    </row>
    <row r="110" spans="1:5">
      <c r="A110" s="34" t="s">
        <v>382</v>
      </c>
      <c r="B110" s="34" t="s">
        <v>1290</v>
      </c>
      <c r="C110" s="34" t="s">
        <v>1291</v>
      </c>
      <c r="D110" s="34" t="s">
        <v>1291</v>
      </c>
      <c r="E110" s="34" t="s">
        <v>1062</v>
      </c>
    </row>
    <row r="111" spans="1:5">
      <c r="A111" s="34" t="s">
        <v>382</v>
      </c>
      <c r="B111" s="34" t="s">
        <v>1292</v>
      </c>
      <c r="C111" s="34" t="s">
        <v>1293</v>
      </c>
      <c r="D111" s="34" t="s">
        <v>1293</v>
      </c>
      <c r="E111" s="34" t="s">
        <v>1062</v>
      </c>
    </row>
    <row r="112" spans="1:5">
      <c r="A112" s="34" t="s">
        <v>382</v>
      </c>
      <c r="B112" s="34" t="s">
        <v>1294</v>
      </c>
      <c r="C112" s="34" t="s">
        <v>1295</v>
      </c>
      <c r="D112" s="34" t="s">
        <v>1295</v>
      </c>
      <c r="E112" s="34" t="s">
        <v>1062</v>
      </c>
    </row>
    <row r="113" spans="1:5">
      <c r="A113" s="34" t="s">
        <v>382</v>
      </c>
      <c r="B113" s="34" t="s">
        <v>1296</v>
      </c>
      <c r="C113" s="34" t="s">
        <v>1297</v>
      </c>
      <c r="D113" s="34" t="s">
        <v>1297</v>
      </c>
      <c r="E113" s="34" t="s">
        <v>1062</v>
      </c>
    </row>
    <row r="114" spans="1:5">
      <c r="A114" s="34" t="s">
        <v>382</v>
      </c>
      <c r="B114" s="34" t="s">
        <v>1298</v>
      </c>
      <c r="C114" s="34" t="s">
        <v>1299</v>
      </c>
      <c r="D114" s="34" t="s">
        <v>1299</v>
      </c>
      <c r="E114" s="34" t="s">
        <v>1062</v>
      </c>
    </row>
    <row r="115" spans="1:5">
      <c r="A115" s="34" t="s">
        <v>382</v>
      </c>
      <c r="B115" s="34" t="s">
        <v>1300</v>
      </c>
      <c r="C115" s="34" t="s">
        <v>1301</v>
      </c>
      <c r="D115" s="34" t="s">
        <v>1301</v>
      </c>
      <c r="E115" s="34" t="s">
        <v>1062</v>
      </c>
    </row>
    <row r="116" spans="1:5">
      <c r="A116" s="34" t="s">
        <v>382</v>
      </c>
      <c r="B116" s="34" t="s">
        <v>1302</v>
      </c>
      <c r="C116" s="34" t="s">
        <v>1303</v>
      </c>
      <c r="D116" s="34" t="s">
        <v>1303</v>
      </c>
      <c r="E116" s="34" t="s">
        <v>1062</v>
      </c>
    </row>
    <row r="117" spans="1:5">
      <c r="A117" s="34" t="s">
        <v>382</v>
      </c>
      <c r="B117" s="34" t="s">
        <v>1304</v>
      </c>
      <c r="C117" s="34" t="s">
        <v>1305</v>
      </c>
      <c r="D117" s="34" t="s">
        <v>1305</v>
      </c>
      <c r="E117" s="34" t="s">
        <v>1068</v>
      </c>
    </row>
    <row r="118" spans="1:5">
      <c r="A118" s="34" t="s">
        <v>382</v>
      </c>
      <c r="B118" s="34" t="s">
        <v>1306</v>
      </c>
      <c r="C118" s="34" t="s">
        <v>1307</v>
      </c>
      <c r="D118" s="34" t="s">
        <v>1307</v>
      </c>
      <c r="E118" s="34" t="s">
        <v>1068</v>
      </c>
    </row>
    <row r="119" spans="1:5">
      <c r="A119" s="34" t="s">
        <v>382</v>
      </c>
      <c r="B119" s="34" t="s">
        <v>1308</v>
      </c>
      <c r="C119" s="34" t="s">
        <v>1309</v>
      </c>
      <c r="D119" s="34" t="s">
        <v>1309</v>
      </c>
      <c r="E119" s="34" t="s">
        <v>1068</v>
      </c>
    </row>
    <row r="120" spans="1:5">
      <c r="A120" s="34" t="s">
        <v>382</v>
      </c>
      <c r="B120" s="34" t="s">
        <v>1310</v>
      </c>
      <c r="C120" s="34" t="s">
        <v>1311</v>
      </c>
      <c r="D120" s="34" t="s">
        <v>1311</v>
      </c>
      <c r="E120" s="34" t="s">
        <v>1068</v>
      </c>
    </row>
    <row r="121" spans="1:5">
      <c r="A121" s="34" t="s">
        <v>382</v>
      </c>
      <c r="B121" s="34" t="s">
        <v>1312</v>
      </c>
      <c r="C121" s="34" t="s">
        <v>1313</v>
      </c>
      <c r="D121" s="34" t="s">
        <v>1313</v>
      </c>
      <c r="E121" s="34" t="s">
        <v>1068</v>
      </c>
    </row>
    <row r="122" spans="1:5">
      <c r="A122" s="34" t="s">
        <v>382</v>
      </c>
      <c r="B122" s="34" t="s">
        <v>1314</v>
      </c>
      <c r="C122" s="34" t="s">
        <v>1315</v>
      </c>
      <c r="D122" s="34" t="s">
        <v>1315</v>
      </c>
      <c r="E122" s="34" t="s">
        <v>1068</v>
      </c>
    </row>
    <row r="123" spans="1:5">
      <c r="A123" s="34" t="s">
        <v>382</v>
      </c>
      <c r="B123" s="34" t="s">
        <v>1316</v>
      </c>
      <c r="C123" s="34" t="s">
        <v>1317</v>
      </c>
      <c r="D123" s="34" t="s">
        <v>1317</v>
      </c>
      <c r="E123" s="34" t="s">
        <v>1068</v>
      </c>
    </row>
    <row r="124" spans="1:5">
      <c r="A124" s="34" t="s">
        <v>382</v>
      </c>
      <c r="B124" s="34" t="s">
        <v>1318</v>
      </c>
      <c r="C124" s="34" t="s">
        <v>1319</v>
      </c>
      <c r="D124" s="34" t="s">
        <v>1319</v>
      </c>
      <c r="E124" s="34" t="s">
        <v>1068</v>
      </c>
    </row>
    <row r="125" spans="1:5">
      <c r="A125" s="34" t="s">
        <v>382</v>
      </c>
      <c r="B125" s="34" t="s">
        <v>1320</v>
      </c>
      <c r="C125" s="34" t="s">
        <v>1321</v>
      </c>
      <c r="D125" s="34" t="s">
        <v>1321</v>
      </c>
      <c r="E125" s="34" t="s">
        <v>1068</v>
      </c>
    </row>
    <row r="126" spans="1:5">
      <c r="A126" s="34" t="s">
        <v>382</v>
      </c>
      <c r="B126" s="34" t="s">
        <v>1322</v>
      </c>
      <c r="C126" s="34" t="s">
        <v>1323</v>
      </c>
      <c r="D126" s="34" t="s">
        <v>1323</v>
      </c>
      <c r="E126" s="34" t="s">
        <v>1068</v>
      </c>
    </row>
    <row r="127" spans="1:5">
      <c r="A127" s="34" t="s">
        <v>382</v>
      </c>
      <c r="B127" s="34" t="s">
        <v>1324</v>
      </c>
      <c r="C127" s="34" t="s">
        <v>1325</v>
      </c>
      <c r="D127" s="34" t="s">
        <v>1325</v>
      </c>
      <c r="E127" s="34" t="s">
        <v>1068</v>
      </c>
    </row>
    <row r="128" spans="1:5">
      <c r="A128" s="34" t="s">
        <v>382</v>
      </c>
      <c r="B128" s="34" t="s">
        <v>1326</v>
      </c>
      <c r="C128" s="34" t="s">
        <v>1327</v>
      </c>
      <c r="D128" s="34" t="s">
        <v>1327</v>
      </c>
      <c r="E128" s="34" t="s">
        <v>1068</v>
      </c>
    </row>
    <row r="129" spans="1:5">
      <c r="A129" s="34" t="s">
        <v>382</v>
      </c>
      <c r="B129" s="34" t="s">
        <v>1328</v>
      </c>
      <c r="C129" s="34" t="s">
        <v>1329</v>
      </c>
      <c r="D129" s="34" t="s">
        <v>1329</v>
      </c>
      <c r="E129" s="34" t="s">
        <v>1068</v>
      </c>
    </row>
    <row r="130" spans="1:5">
      <c r="A130" s="34" t="s">
        <v>382</v>
      </c>
      <c r="B130" s="34" t="s">
        <v>1330</v>
      </c>
      <c r="C130" s="34" t="s">
        <v>1331</v>
      </c>
      <c r="D130" s="34" t="s">
        <v>1331</v>
      </c>
      <c r="E130" s="34" t="s">
        <v>1068</v>
      </c>
    </row>
    <row r="131" spans="1:5">
      <c r="A131" s="34" t="s">
        <v>382</v>
      </c>
      <c r="B131" s="34" t="s">
        <v>1332</v>
      </c>
      <c r="C131" s="34" t="s">
        <v>1333</v>
      </c>
      <c r="D131" s="34" t="s">
        <v>1333</v>
      </c>
      <c r="E131" s="34" t="s">
        <v>1068</v>
      </c>
    </row>
    <row r="132" spans="1:5">
      <c r="A132" s="34" t="s">
        <v>382</v>
      </c>
      <c r="B132" s="34" t="s">
        <v>1334</v>
      </c>
      <c r="C132" s="34" t="s">
        <v>1335</v>
      </c>
      <c r="D132" s="34" t="s">
        <v>1335</v>
      </c>
      <c r="E132" s="34" t="s">
        <v>1068</v>
      </c>
    </row>
    <row r="133" spans="1:5">
      <c r="A133" s="34" t="s">
        <v>382</v>
      </c>
      <c r="B133" s="34" t="s">
        <v>1336</v>
      </c>
      <c r="C133" s="34" t="s">
        <v>1337</v>
      </c>
      <c r="D133" s="34" t="s">
        <v>1337</v>
      </c>
      <c r="E133" s="34" t="s">
        <v>1068</v>
      </c>
    </row>
    <row r="134" spans="1:5">
      <c r="A134" s="34" t="s">
        <v>382</v>
      </c>
      <c r="B134" s="34" t="s">
        <v>1338</v>
      </c>
      <c r="C134" s="34" t="s">
        <v>1339</v>
      </c>
      <c r="D134" s="34" t="s">
        <v>1339</v>
      </c>
      <c r="E134" s="34" t="s">
        <v>1068</v>
      </c>
    </row>
    <row r="135" spans="1:5">
      <c r="A135" s="34" t="s">
        <v>382</v>
      </c>
      <c r="B135" s="34" t="s">
        <v>1340</v>
      </c>
      <c r="C135" s="34" t="s">
        <v>1341</v>
      </c>
      <c r="D135" s="34" t="s">
        <v>1341</v>
      </c>
      <c r="E135" s="34" t="s">
        <v>1068</v>
      </c>
    </row>
    <row r="136" spans="1:5">
      <c r="A136" s="34" t="s">
        <v>382</v>
      </c>
      <c r="B136" s="34" t="s">
        <v>1342</v>
      </c>
      <c r="C136" s="34" t="s">
        <v>1343</v>
      </c>
      <c r="D136" s="34" t="s">
        <v>1343</v>
      </c>
      <c r="E136" s="34" t="s">
        <v>1068</v>
      </c>
    </row>
    <row r="137" spans="1:5">
      <c r="A137" s="34" t="s">
        <v>382</v>
      </c>
      <c r="B137" s="34" t="s">
        <v>1344</v>
      </c>
      <c r="C137" s="34" t="s">
        <v>1345</v>
      </c>
      <c r="D137" s="34" t="s">
        <v>1345</v>
      </c>
      <c r="E137" s="34" t="s">
        <v>1068</v>
      </c>
    </row>
    <row r="138" spans="1:5">
      <c r="A138" s="34" t="s">
        <v>382</v>
      </c>
      <c r="B138" s="34" t="s">
        <v>1346</v>
      </c>
      <c r="C138" s="34" t="s">
        <v>1347</v>
      </c>
      <c r="D138" s="34" t="s">
        <v>1347</v>
      </c>
      <c r="E138" s="34" t="s">
        <v>1068</v>
      </c>
    </row>
    <row r="139" spans="1:5">
      <c r="A139" s="34" t="s">
        <v>382</v>
      </c>
      <c r="B139" s="34" t="s">
        <v>1348</v>
      </c>
      <c r="C139" s="34" t="s">
        <v>1349</v>
      </c>
      <c r="D139" s="34" t="s">
        <v>1349</v>
      </c>
      <c r="E139" s="34" t="s">
        <v>1068</v>
      </c>
    </row>
    <row r="140" spans="1:5">
      <c r="A140" s="34" t="s">
        <v>382</v>
      </c>
      <c r="B140" s="34" t="s">
        <v>1350</v>
      </c>
      <c r="C140" s="34" t="s">
        <v>1351</v>
      </c>
      <c r="D140" s="34" t="s">
        <v>1351</v>
      </c>
      <c r="E140" s="34" t="s">
        <v>1068</v>
      </c>
    </row>
    <row r="141" spans="1:5">
      <c r="A141" s="34" t="s">
        <v>382</v>
      </c>
      <c r="B141" s="34" t="s">
        <v>1352</v>
      </c>
      <c r="C141" s="34" t="s">
        <v>1353</v>
      </c>
      <c r="D141" s="34" t="s">
        <v>1353</v>
      </c>
      <c r="E141" s="34" t="s">
        <v>1068</v>
      </c>
    </row>
    <row r="142" spans="1:5">
      <c r="A142" s="34" t="s">
        <v>382</v>
      </c>
      <c r="B142" s="34" t="s">
        <v>1354</v>
      </c>
      <c r="C142" s="34" t="s">
        <v>1355</v>
      </c>
      <c r="D142" s="34" t="s">
        <v>1355</v>
      </c>
      <c r="E142" s="34" t="s">
        <v>1068</v>
      </c>
    </row>
    <row r="143" spans="1:5">
      <c r="A143" s="34" t="s">
        <v>382</v>
      </c>
      <c r="B143" s="34" t="s">
        <v>1356</v>
      </c>
      <c r="C143" s="34" t="s">
        <v>1357</v>
      </c>
      <c r="D143" s="34" t="s">
        <v>1357</v>
      </c>
      <c r="E143" s="34" t="s">
        <v>1068</v>
      </c>
    </row>
    <row r="144" spans="1:5">
      <c r="A144" s="34" t="s">
        <v>382</v>
      </c>
      <c r="B144" s="34" t="s">
        <v>1358</v>
      </c>
      <c r="C144" s="34" t="s">
        <v>1359</v>
      </c>
      <c r="D144" s="34" t="s">
        <v>1359</v>
      </c>
      <c r="E144" s="34" t="s">
        <v>1068</v>
      </c>
    </row>
    <row r="145" spans="1:5">
      <c r="A145" s="34" t="s">
        <v>382</v>
      </c>
      <c r="B145" s="34" t="s">
        <v>1360</v>
      </c>
      <c r="C145" s="34" t="s">
        <v>1361</v>
      </c>
      <c r="D145" s="34" t="s">
        <v>1361</v>
      </c>
      <c r="E145" s="34" t="s">
        <v>1068</v>
      </c>
    </row>
    <row r="146" spans="1:5">
      <c r="A146" s="34" t="s">
        <v>382</v>
      </c>
      <c r="B146" s="34" t="s">
        <v>1362</v>
      </c>
      <c r="C146" s="34" t="s">
        <v>1363</v>
      </c>
      <c r="D146" s="34" t="s">
        <v>1363</v>
      </c>
      <c r="E146" s="34" t="s">
        <v>1068</v>
      </c>
    </row>
    <row r="147" spans="1:5">
      <c r="A147" s="34" t="s">
        <v>382</v>
      </c>
      <c r="B147" s="34" t="s">
        <v>1364</v>
      </c>
      <c r="C147" s="34" t="s">
        <v>1365</v>
      </c>
      <c r="D147" s="34" t="s">
        <v>1365</v>
      </c>
      <c r="E147" s="34" t="s">
        <v>1068</v>
      </c>
    </row>
    <row r="148" spans="1:5">
      <c r="A148" s="34" t="s">
        <v>382</v>
      </c>
      <c r="B148" s="34" t="s">
        <v>1366</v>
      </c>
      <c r="C148" s="34" t="s">
        <v>1367</v>
      </c>
      <c r="D148" s="34" t="s">
        <v>1367</v>
      </c>
      <c r="E148" s="34" t="s">
        <v>1068</v>
      </c>
    </row>
    <row r="149" spans="1:5">
      <c r="A149" s="34" t="s">
        <v>382</v>
      </c>
      <c r="B149" s="34" t="s">
        <v>1368</v>
      </c>
      <c r="C149" s="34" t="s">
        <v>1369</v>
      </c>
      <c r="D149" s="34" t="s">
        <v>1369</v>
      </c>
      <c r="E149" s="34" t="s">
        <v>1068</v>
      </c>
    </row>
    <row r="150" spans="1:5">
      <c r="A150" s="34" t="s">
        <v>382</v>
      </c>
      <c r="B150" s="34" t="s">
        <v>1370</v>
      </c>
      <c r="C150" s="34" t="s">
        <v>1371</v>
      </c>
      <c r="D150" s="34" t="s">
        <v>1371</v>
      </c>
      <c r="E150" s="34" t="s">
        <v>1068</v>
      </c>
    </row>
    <row r="151" spans="1:5">
      <c r="A151" s="34" t="s">
        <v>382</v>
      </c>
      <c r="B151" s="34" t="s">
        <v>1372</v>
      </c>
      <c r="C151" s="34" t="s">
        <v>1373</v>
      </c>
      <c r="D151" s="34" t="s">
        <v>1373</v>
      </c>
      <c r="E151" s="34" t="s">
        <v>1068</v>
      </c>
    </row>
    <row r="152" spans="1:5">
      <c r="A152" s="34" t="s">
        <v>382</v>
      </c>
      <c r="B152" s="34" t="s">
        <v>1374</v>
      </c>
      <c r="C152" s="34" t="s">
        <v>1375</v>
      </c>
      <c r="D152" s="34" t="s">
        <v>1375</v>
      </c>
      <c r="E152" s="34" t="s">
        <v>1068</v>
      </c>
    </row>
    <row r="153" spans="1:5">
      <c r="A153" s="34" t="s">
        <v>382</v>
      </c>
      <c r="B153" s="34" t="s">
        <v>1376</v>
      </c>
      <c r="C153" s="34" t="s">
        <v>1377</v>
      </c>
      <c r="D153" s="34" t="s">
        <v>1377</v>
      </c>
      <c r="E153" s="34" t="s">
        <v>1068</v>
      </c>
    </row>
    <row r="154" spans="1:5">
      <c r="A154" s="34" t="s">
        <v>382</v>
      </c>
      <c r="B154" s="34" t="s">
        <v>1378</v>
      </c>
      <c r="C154" s="34" t="s">
        <v>1379</v>
      </c>
      <c r="D154" s="34" t="s">
        <v>1379</v>
      </c>
      <c r="E154" s="34" t="s">
        <v>1071</v>
      </c>
    </row>
    <row r="155" spans="1:5">
      <c r="A155" s="34" t="s">
        <v>382</v>
      </c>
      <c r="B155" s="34" t="s">
        <v>1380</v>
      </c>
      <c r="C155" s="34" t="s">
        <v>1381</v>
      </c>
      <c r="D155" s="34" t="s">
        <v>1381</v>
      </c>
      <c r="E155" s="34" t="s">
        <v>1071</v>
      </c>
    </row>
    <row r="156" spans="1:5">
      <c r="A156" s="34" t="s">
        <v>382</v>
      </c>
      <c r="B156" s="34" t="s">
        <v>1382</v>
      </c>
      <c r="C156" s="34" t="s">
        <v>1383</v>
      </c>
      <c r="D156" s="34" t="s">
        <v>1383</v>
      </c>
      <c r="E156" s="34" t="s">
        <v>1071</v>
      </c>
    </row>
    <row r="157" spans="1:5">
      <c r="A157" s="34" t="s">
        <v>382</v>
      </c>
      <c r="B157" s="34" t="s">
        <v>1384</v>
      </c>
      <c r="C157" s="34" t="s">
        <v>1385</v>
      </c>
      <c r="D157" s="34" t="s">
        <v>1385</v>
      </c>
      <c r="E157" s="34" t="s">
        <v>1071</v>
      </c>
    </row>
    <row r="158" spans="1:5">
      <c r="A158" s="34" t="s">
        <v>382</v>
      </c>
      <c r="B158" s="34" t="s">
        <v>1386</v>
      </c>
      <c r="C158" s="34" t="s">
        <v>1387</v>
      </c>
      <c r="D158" s="34" t="s">
        <v>1387</v>
      </c>
      <c r="E158" s="34" t="s">
        <v>1071</v>
      </c>
    </row>
    <row r="159" spans="1:5">
      <c r="A159" s="34" t="s">
        <v>382</v>
      </c>
      <c r="B159" s="34" t="s">
        <v>1388</v>
      </c>
      <c r="C159" s="34" t="s">
        <v>1389</v>
      </c>
      <c r="D159" s="34" t="s">
        <v>1389</v>
      </c>
      <c r="E159" s="34" t="s">
        <v>1071</v>
      </c>
    </row>
    <row r="160" spans="1:5">
      <c r="A160" s="34" t="s">
        <v>382</v>
      </c>
      <c r="B160" s="34" t="s">
        <v>1390</v>
      </c>
      <c r="C160" s="34" t="s">
        <v>1391</v>
      </c>
      <c r="D160" s="34" t="s">
        <v>1391</v>
      </c>
      <c r="E160" s="34" t="s">
        <v>1071</v>
      </c>
    </row>
    <row r="161" spans="1:5">
      <c r="A161" s="34" t="s">
        <v>382</v>
      </c>
      <c r="B161" s="34" t="s">
        <v>1392</v>
      </c>
      <c r="C161" s="34" t="s">
        <v>1393</v>
      </c>
      <c r="D161" s="34" t="s">
        <v>1393</v>
      </c>
      <c r="E161" s="34" t="s">
        <v>1071</v>
      </c>
    </row>
    <row r="162" spans="1:5">
      <c r="A162" s="34" t="s">
        <v>382</v>
      </c>
      <c r="B162" s="34" t="s">
        <v>1394</v>
      </c>
      <c r="C162" s="34" t="s">
        <v>1395</v>
      </c>
      <c r="D162" s="34" t="s">
        <v>1395</v>
      </c>
      <c r="E162" s="34" t="s">
        <v>1071</v>
      </c>
    </row>
    <row r="163" spans="1:5">
      <c r="A163" s="34" t="s">
        <v>382</v>
      </c>
      <c r="B163" s="34" t="s">
        <v>1396</v>
      </c>
      <c r="C163" s="34" t="s">
        <v>1397</v>
      </c>
      <c r="D163" s="34" t="s">
        <v>1397</v>
      </c>
      <c r="E163" s="34" t="s">
        <v>1071</v>
      </c>
    </row>
    <row r="164" spans="1:5">
      <c r="A164" s="34" t="s">
        <v>382</v>
      </c>
      <c r="B164" s="34" t="s">
        <v>1398</v>
      </c>
      <c r="C164" s="34" t="s">
        <v>1399</v>
      </c>
      <c r="D164" s="34" t="s">
        <v>1399</v>
      </c>
      <c r="E164" s="34" t="s">
        <v>1071</v>
      </c>
    </row>
    <row r="165" spans="1:5">
      <c r="A165" s="34" t="s">
        <v>382</v>
      </c>
      <c r="B165" s="34" t="s">
        <v>1400</v>
      </c>
      <c r="C165" s="34" t="s">
        <v>1401</v>
      </c>
      <c r="D165" s="34" t="s">
        <v>1401</v>
      </c>
      <c r="E165" s="34" t="s">
        <v>1071</v>
      </c>
    </row>
    <row r="166" spans="1:5">
      <c r="A166" s="34" t="s">
        <v>382</v>
      </c>
      <c r="B166" s="34" t="s">
        <v>1402</v>
      </c>
      <c r="C166" s="34" t="s">
        <v>1403</v>
      </c>
      <c r="D166" s="34" t="s">
        <v>1403</v>
      </c>
      <c r="E166" s="34" t="s">
        <v>1071</v>
      </c>
    </row>
    <row r="167" spans="1:5">
      <c r="A167" s="34" t="s">
        <v>382</v>
      </c>
      <c r="B167" s="34" t="s">
        <v>1404</v>
      </c>
      <c r="C167" s="34" t="s">
        <v>1405</v>
      </c>
      <c r="D167" s="34" t="s">
        <v>1405</v>
      </c>
      <c r="E167" s="34" t="s">
        <v>1071</v>
      </c>
    </row>
    <row r="168" spans="1:5">
      <c r="A168" s="34" t="s">
        <v>382</v>
      </c>
      <c r="B168" s="34" t="s">
        <v>1406</v>
      </c>
      <c r="C168" s="34" t="s">
        <v>1407</v>
      </c>
      <c r="D168" s="34" t="s">
        <v>1407</v>
      </c>
      <c r="E168" s="34" t="s">
        <v>1071</v>
      </c>
    </row>
    <row r="169" spans="1:5">
      <c r="A169" s="34" t="s">
        <v>382</v>
      </c>
      <c r="B169" s="34" t="s">
        <v>1408</v>
      </c>
      <c r="C169" s="34" t="s">
        <v>1409</v>
      </c>
      <c r="D169" s="34" t="s">
        <v>1409</v>
      </c>
      <c r="E169" s="34" t="s">
        <v>1071</v>
      </c>
    </row>
    <row r="170" spans="1:5">
      <c r="A170" s="34" t="s">
        <v>382</v>
      </c>
      <c r="B170" s="34" t="s">
        <v>1410</v>
      </c>
      <c r="C170" s="34" t="s">
        <v>1411</v>
      </c>
      <c r="D170" s="34" t="s">
        <v>1411</v>
      </c>
      <c r="E170" s="34" t="s">
        <v>1071</v>
      </c>
    </row>
    <row r="171" spans="1:5">
      <c r="A171" s="34" t="s">
        <v>382</v>
      </c>
      <c r="B171" s="34" t="s">
        <v>1412</v>
      </c>
      <c r="C171" s="34" t="s">
        <v>1413</v>
      </c>
      <c r="D171" s="34" t="s">
        <v>1413</v>
      </c>
      <c r="E171" s="34" t="s">
        <v>1071</v>
      </c>
    </row>
    <row r="172" spans="1:5">
      <c r="A172" s="34" t="s">
        <v>382</v>
      </c>
      <c r="B172" s="34" t="s">
        <v>1414</v>
      </c>
      <c r="C172" s="34" t="s">
        <v>1415</v>
      </c>
      <c r="D172" s="34" t="s">
        <v>1415</v>
      </c>
      <c r="E172" s="34" t="s">
        <v>1071</v>
      </c>
    </row>
    <row r="173" spans="1:5">
      <c r="A173" s="34" t="s">
        <v>382</v>
      </c>
      <c r="B173" s="34" t="s">
        <v>1416</v>
      </c>
      <c r="C173" s="34" t="s">
        <v>1417</v>
      </c>
      <c r="D173" s="34" t="s">
        <v>1417</v>
      </c>
      <c r="E173" s="34" t="s">
        <v>1071</v>
      </c>
    </row>
    <row r="174" spans="1:5">
      <c r="A174" s="34" t="s">
        <v>382</v>
      </c>
      <c r="B174" s="34" t="s">
        <v>1418</v>
      </c>
      <c r="C174" s="34" t="s">
        <v>1419</v>
      </c>
      <c r="D174" s="34" t="s">
        <v>1419</v>
      </c>
      <c r="E174" s="34" t="s">
        <v>1071</v>
      </c>
    </row>
    <row r="175" spans="1:5">
      <c r="A175" s="34" t="s">
        <v>382</v>
      </c>
      <c r="B175" s="34" t="s">
        <v>1420</v>
      </c>
      <c r="C175" s="34" t="s">
        <v>1421</v>
      </c>
      <c r="D175" s="34" t="s">
        <v>1421</v>
      </c>
      <c r="E175" s="34" t="s">
        <v>1071</v>
      </c>
    </row>
    <row r="176" spans="1:5">
      <c r="A176" s="34" t="s">
        <v>382</v>
      </c>
      <c r="B176" s="34" t="s">
        <v>1422</v>
      </c>
      <c r="C176" s="34" t="s">
        <v>1423</v>
      </c>
      <c r="D176" s="34" t="s">
        <v>1423</v>
      </c>
      <c r="E176" s="34" t="s">
        <v>1071</v>
      </c>
    </row>
    <row r="177" spans="1:5">
      <c r="A177" s="34" t="s">
        <v>382</v>
      </c>
      <c r="B177" s="34" t="s">
        <v>1424</v>
      </c>
      <c r="C177" s="34" t="s">
        <v>1425</v>
      </c>
      <c r="D177" s="34" t="s">
        <v>1425</v>
      </c>
      <c r="E177" s="34" t="s">
        <v>1071</v>
      </c>
    </row>
    <row r="178" spans="1:5">
      <c r="A178" s="34" t="s">
        <v>382</v>
      </c>
      <c r="B178" s="34" t="s">
        <v>1426</v>
      </c>
      <c r="C178" s="34" t="s">
        <v>1427</v>
      </c>
      <c r="D178" s="34" t="s">
        <v>1427</v>
      </c>
      <c r="E178" s="34" t="s">
        <v>1071</v>
      </c>
    </row>
    <row r="179" spans="1:5">
      <c r="A179" s="34" t="s">
        <v>382</v>
      </c>
      <c r="B179" s="34" t="s">
        <v>1428</v>
      </c>
      <c r="C179" s="34" t="s">
        <v>1429</v>
      </c>
      <c r="D179" s="34" t="s">
        <v>1429</v>
      </c>
      <c r="E179" s="34" t="s">
        <v>1071</v>
      </c>
    </row>
    <row r="180" spans="1:5">
      <c r="A180" s="34" t="s">
        <v>382</v>
      </c>
      <c r="B180" s="34" t="s">
        <v>1430</v>
      </c>
      <c r="C180" s="34" t="s">
        <v>1431</v>
      </c>
      <c r="D180" s="34" t="s">
        <v>1431</v>
      </c>
      <c r="E180" s="34" t="s">
        <v>1071</v>
      </c>
    </row>
    <row r="181" spans="1:5">
      <c r="A181" s="34" t="s">
        <v>382</v>
      </c>
      <c r="B181" s="34" t="s">
        <v>1432</v>
      </c>
      <c r="C181" s="34" t="s">
        <v>1433</v>
      </c>
      <c r="D181" s="34" t="s">
        <v>1433</v>
      </c>
      <c r="E181" s="34" t="s">
        <v>1071</v>
      </c>
    </row>
    <row r="182" spans="1:5">
      <c r="A182" s="34" t="s">
        <v>382</v>
      </c>
      <c r="B182" s="34" t="s">
        <v>1434</v>
      </c>
      <c r="C182" s="34" t="s">
        <v>1435</v>
      </c>
      <c r="D182" s="34" t="s">
        <v>1435</v>
      </c>
      <c r="E182" s="34" t="s">
        <v>1436</v>
      </c>
    </row>
    <row r="183" spans="1:5">
      <c r="A183" s="34" t="s">
        <v>382</v>
      </c>
      <c r="B183" s="34" t="s">
        <v>1437</v>
      </c>
      <c r="C183" s="34" t="s">
        <v>1438</v>
      </c>
      <c r="D183" s="34" t="s">
        <v>1438</v>
      </c>
      <c r="E183" s="34" t="s">
        <v>1436</v>
      </c>
    </row>
    <row r="184" spans="1:5">
      <c r="A184" s="34" t="s">
        <v>382</v>
      </c>
      <c r="B184" s="34" t="s">
        <v>1439</v>
      </c>
      <c r="C184" s="34" t="s">
        <v>1440</v>
      </c>
      <c r="D184" s="34" t="s">
        <v>1440</v>
      </c>
      <c r="E184" s="34" t="s">
        <v>1436</v>
      </c>
    </row>
    <row r="185" spans="1:5">
      <c r="A185" s="34" t="s">
        <v>382</v>
      </c>
      <c r="B185" s="34" t="s">
        <v>1441</v>
      </c>
      <c r="C185" s="34" t="s">
        <v>1442</v>
      </c>
      <c r="D185" s="34" t="s">
        <v>1442</v>
      </c>
      <c r="E185" s="34" t="s">
        <v>1436</v>
      </c>
    </row>
    <row r="186" spans="1:5">
      <c r="A186" s="34" t="s">
        <v>382</v>
      </c>
      <c r="B186" s="34" t="s">
        <v>1443</v>
      </c>
      <c r="C186" s="34" t="s">
        <v>1444</v>
      </c>
      <c r="D186" s="34" t="s">
        <v>1444</v>
      </c>
      <c r="E186" s="34" t="s">
        <v>1436</v>
      </c>
    </row>
    <row r="187" spans="1:5">
      <c r="A187" s="34" t="s">
        <v>382</v>
      </c>
      <c r="B187" s="34" t="s">
        <v>1445</v>
      </c>
      <c r="C187" s="34" t="s">
        <v>1446</v>
      </c>
      <c r="D187" s="34" t="s">
        <v>1446</v>
      </c>
      <c r="E187" s="34" t="s">
        <v>1436</v>
      </c>
    </row>
    <row r="188" spans="1:5">
      <c r="A188" s="34" t="s">
        <v>382</v>
      </c>
      <c r="B188" s="34" t="s">
        <v>1447</v>
      </c>
      <c r="C188" s="34" t="s">
        <v>1448</v>
      </c>
      <c r="D188" s="34" t="s">
        <v>1448</v>
      </c>
      <c r="E188" s="34" t="s">
        <v>1436</v>
      </c>
    </row>
    <row r="189" spans="1:5">
      <c r="A189" s="34" t="s">
        <v>382</v>
      </c>
      <c r="B189" s="34" t="s">
        <v>1449</v>
      </c>
      <c r="C189" s="34" t="s">
        <v>1450</v>
      </c>
      <c r="D189" s="34" t="s">
        <v>1450</v>
      </c>
      <c r="E189" s="34" t="s">
        <v>1436</v>
      </c>
    </row>
    <row r="190" spans="1:5">
      <c r="A190" s="34" t="s">
        <v>382</v>
      </c>
      <c r="B190" s="34" t="s">
        <v>1451</v>
      </c>
      <c r="C190" s="34" t="s">
        <v>1452</v>
      </c>
      <c r="D190" s="34" t="s">
        <v>1452</v>
      </c>
      <c r="E190" s="34" t="s">
        <v>1436</v>
      </c>
    </row>
    <row r="191" spans="1:5">
      <c r="A191" s="34" t="s">
        <v>382</v>
      </c>
      <c r="B191" s="34" t="s">
        <v>1453</v>
      </c>
      <c r="C191" s="34" t="s">
        <v>1454</v>
      </c>
      <c r="D191" s="34" t="s">
        <v>1454</v>
      </c>
      <c r="E191" s="34" t="s">
        <v>1436</v>
      </c>
    </row>
    <row r="192" spans="1:5">
      <c r="A192" s="34" t="s">
        <v>382</v>
      </c>
      <c r="B192" s="34" t="s">
        <v>1455</v>
      </c>
      <c r="C192" s="34" t="s">
        <v>1456</v>
      </c>
      <c r="D192" s="34" t="s">
        <v>1456</v>
      </c>
      <c r="E192" s="34" t="s">
        <v>1436</v>
      </c>
    </row>
    <row r="193" spans="1:5">
      <c r="A193" s="34" t="s">
        <v>382</v>
      </c>
      <c r="B193" s="34" t="s">
        <v>1457</v>
      </c>
      <c r="C193" s="34" t="s">
        <v>1458</v>
      </c>
      <c r="D193" s="34" t="s">
        <v>1458</v>
      </c>
      <c r="E193" s="34" t="s">
        <v>1436</v>
      </c>
    </row>
    <row r="194" spans="1:5">
      <c r="A194" s="34" t="s">
        <v>382</v>
      </c>
      <c r="B194" s="34" t="s">
        <v>1459</v>
      </c>
      <c r="C194" s="34" t="s">
        <v>1460</v>
      </c>
      <c r="D194" s="34" t="s">
        <v>1460</v>
      </c>
      <c r="E194" s="34" t="s">
        <v>1436</v>
      </c>
    </row>
    <row r="195" spans="1:5">
      <c r="A195" s="34" t="s">
        <v>382</v>
      </c>
      <c r="B195" s="34" t="s">
        <v>1461</v>
      </c>
      <c r="C195" s="34" t="s">
        <v>1462</v>
      </c>
      <c r="D195" s="34" t="s">
        <v>1462</v>
      </c>
      <c r="E195" s="34" t="s">
        <v>1436</v>
      </c>
    </row>
    <row r="196" spans="1:5">
      <c r="A196" s="34" t="s">
        <v>382</v>
      </c>
      <c r="B196" s="34" t="s">
        <v>1463</v>
      </c>
      <c r="C196" s="34" t="s">
        <v>1464</v>
      </c>
      <c r="D196" s="34" t="s">
        <v>1464</v>
      </c>
      <c r="E196" s="34" t="s">
        <v>1436</v>
      </c>
    </row>
    <row r="197" spans="1:5">
      <c r="A197" s="34" t="s">
        <v>382</v>
      </c>
      <c r="B197" s="34" t="s">
        <v>1465</v>
      </c>
      <c r="C197" s="34" t="s">
        <v>1466</v>
      </c>
      <c r="D197" s="34" t="s">
        <v>1466</v>
      </c>
      <c r="E197" s="34" t="s">
        <v>1436</v>
      </c>
    </row>
    <row r="198" spans="1:5">
      <c r="A198" s="34" t="s">
        <v>382</v>
      </c>
      <c r="B198" s="34" t="s">
        <v>1467</v>
      </c>
      <c r="C198" s="34" t="s">
        <v>1468</v>
      </c>
      <c r="D198" s="34" t="s">
        <v>1468</v>
      </c>
      <c r="E198" s="34" t="s">
        <v>1436</v>
      </c>
    </row>
    <row r="199" spans="1:5">
      <c r="A199" s="34" t="s">
        <v>382</v>
      </c>
      <c r="B199" s="34" t="s">
        <v>1469</v>
      </c>
      <c r="C199" s="34" t="s">
        <v>1470</v>
      </c>
      <c r="D199" s="34" t="s">
        <v>1470</v>
      </c>
      <c r="E199" s="34" t="s">
        <v>1436</v>
      </c>
    </row>
    <row r="200" spans="1:5">
      <c r="A200" s="34" t="s">
        <v>382</v>
      </c>
      <c r="B200" s="34" t="s">
        <v>1471</v>
      </c>
      <c r="C200" s="34" t="s">
        <v>1472</v>
      </c>
      <c r="D200" s="34" t="s">
        <v>1472</v>
      </c>
      <c r="E200" s="34" t="s">
        <v>1436</v>
      </c>
    </row>
    <row r="201" spans="1:5">
      <c r="A201" s="34" t="s">
        <v>382</v>
      </c>
      <c r="B201" s="34" t="s">
        <v>1473</v>
      </c>
      <c r="C201" s="34" t="s">
        <v>1474</v>
      </c>
      <c r="D201" s="34" t="s">
        <v>1474</v>
      </c>
      <c r="E201" s="34" t="s">
        <v>1436</v>
      </c>
    </row>
    <row r="202" spans="1:5">
      <c r="A202" s="34" t="s">
        <v>382</v>
      </c>
      <c r="B202" s="34" t="s">
        <v>1475</v>
      </c>
      <c r="C202" s="34" t="s">
        <v>1476</v>
      </c>
      <c r="D202" s="34" t="s">
        <v>1476</v>
      </c>
      <c r="E202" s="34" t="s">
        <v>1436</v>
      </c>
    </row>
    <row r="203" spans="1:5">
      <c r="A203" s="34" t="s">
        <v>382</v>
      </c>
      <c r="B203" s="34" t="s">
        <v>1477</v>
      </c>
      <c r="C203" s="34" t="s">
        <v>1478</v>
      </c>
      <c r="D203" s="34" t="s">
        <v>1478</v>
      </c>
      <c r="E203" s="34" t="s">
        <v>1436</v>
      </c>
    </row>
    <row r="204" spans="1:5">
      <c r="A204" s="34" t="s">
        <v>382</v>
      </c>
      <c r="B204" s="34" t="s">
        <v>1479</v>
      </c>
      <c r="C204" s="34" t="s">
        <v>1480</v>
      </c>
      <c r="D204" s="34" t="s">
        <v>1480</v>
      </c>
      <c r="E204" s="34" t="s">
        <v>1436</v>
      </c>
    </row>
    <row r="205" spans="1:5">
      <c r="A205" s="34" t="s">
        <v>382</v>
      </c>
      <c r="B205" s="34" t="s">
        <v>1481</v>
      </c>
      <c r="C205" s="34" t="s">
        <v>1482</v>
      </c>
      <c r="D205" s="34" t="s">
        <v>1482</v>
      </c>
      <c r="E205" s="34" t="s">
        <v>1436</v>
      </c>
    </row>
    <row r="206" spans="1:5">
      <c r="A206" s="34" t="s">
        <v>382</v>
      </c>
      <c r="B206" s="34" t="s">
        <v>1483</v>
      </c>
      <c r="C206" s="34" t="s">
        <v>1484</v>
      </c>
      <c r="D206" s="34" t="s">
        <v>1484</v>
      </c>
      <c r="E206" s="34" t="s">
        <v>1436</v>
      </c>
    </row>
    <row r="207" spans="1:5">
      <c r="A207" s="34" t="s">
        <v>382</v>
      </c>
      <c r="B207" s="34" t="s">
        <v>1485</v>
      </c>
      <c r="C207" s="34" t="s">
        <v>1486</v>
      </c>
      <c r="D207" s="34" t="s">
        <v>1486</v>
      </c>
      <c r="E207" s="34" t="s">
        <v>1436</v>
      </c>
    </row>
    <row r="208" spans="1:5">
      <c r="A208" s="34" t="s">
        <v>382</v>
      </c>
      <c r="B208" s="34" t="s">
        <v>1487</v>
      </c>
      <c r="C208" s="34" t="s">
        <v>1488</v>
      </c>
      <c r="D208" s="34" t="s">
        <v>1488</v>
      </c>
      <c r="E208" s="34" t="s">
        <v>1436</v>
      </c>
    </row>
    <row r="209" spans="1:5">
      <c r="A209" s="34" t="s">
        <v>382</v>
      </c>
      <c r="B209" s="34" t="s">
        <v>1489</v>
      </c>
      <c r="C209" s="34" t="s">
        <v>1490</v>
      </c>
      <c r="D209" s="34" t="s">
        <v>1490</v>
      </c>
      <c r="E209" s="34" t="s">
        <v>1074</v>
      </c>
    </row>
    <row r="210" spans="1:5">
      <c r="A210" s="34" t="s">
        <v>382</v>
      </c>
      <c r="B210" s="34" t="s">
        <v>1491</v>
      </c>
      <c r="C210" s="34" t="s">
        <v>1492</v>
      </c>
      <c r="D210" s="34" t="s">
        <v>1492</v>
      </c>
      <c r="E210" s="34" t="s">
        <v>1074</v>
      </c>
    </row>
    <row r="211" spans="1:5">
      <c r="A211" s="34" t="s">
        <v>382</v>
      </c>
      <c r="B211" s="34" t="s">
        <v>1493</v>
      </c>
      <c r="C211" s="34" t="s">
        <v>1438</v>
      </c>
      <c r="D211" s="34" t="s">
        <v>1438</v>
      </c>
      <c r="E211" s="34" t="s">
        <v>1074</v>
      </c>
    </row>
    <row r="212" spans="1:5">
      <c r="A212" s="34" t="s">
        <v>382</v>
      </c>
      <c r="B212" s="34" t="s">
        <v>1494</v>
      </c>
      <c r="C212" s="34" t="s">
        <v>1495</v>
      </c>
      <c r="D212" s="34" t="s">
        <v>1495</v>
      </c>
      <c r="E212" s="34" t="s">
        <v>1074</v>
      </c>
    </row>
    <row r="213" spans="1:5">
      <c r="A213" s="34" t="s">
        <v>382</v>
      </c>
      <c r="B213" s="34" t="s">
        <v>1496</v>
      </c>
      <c r="C213" s="34" t="s">
        <v>1497</v>
      </c>
      <c r="D213" s="34" t="s">
        <v>1497</v>
      </c>
      <c r="E213" s="34" t="s">
        <v>1074</v>
      </c>
    </row>
    <row r="214" spans="1:5">
      <c r="A214" s="34" t="s">
        <v>382</v>
      </c>
      <c r="B214" s="34" t="s">
        <v>1498</v>
      </c>
      <c r="C214" s="34" t="s">
        <v>1499</v>
      </c>
      <c r="D214" s="34" t="s">
        <v>1499</v>
      </c>
      <c r="E214" s="34" t="s">
        <v>1074</v>
      </c>
    </row>
    <row r="215" spans="1:5">
      <c r="A215" s="34" t="s">
        <v>382</v>
      </c>
      <c r="B215" s="34" t="s">
        <v>1500</v>
      </c>
      <c r="C215" s="34" t="s">
        <v>1501</v>
      </c>
      <c r="D215" s="34" t="s">
        <v>1501</v>
      </c>
      <c r="E215" s="34" t="s">
        <v>1074</v>
      </c>
    </row>
    <row r="216" spans="1:5">
      <c r="A216" s="34" t="s">
        <v>382</v>
      </c>
      <c r="B216" s="34" t="s">
        <v>1502</v>
      </c>
      <c r="C216" s="34" t="s">
        <v>1503</v>
      </c>
      <c r="D216" s="34" t="s">
        <v>1503</v>
      </c>
      <c r="E216" s="34" t="s">
        <v>1074</v>
      </c>
    </row>
    <row r="217" spans="1:5">
      <c r="A217" s="34" t="s">
        <v>382</v>
      </c>
      <c r="B217" s="34" t="s">
        <v>1504</v>
      </c>
      <c r="C217" s="34" t="s">
        <v>1505</v>
      </c>
      <c r="D217" s="34" t="s">
        <v>1505</v>
      </c>
      <c r="E217" s="34" t="s">
        <v>1074</v>
      </c>
    </row>
    <row r="218" spans="1:5">
      <c r="A218" s="34" t="s">
        <v>382</v>
      </c>
      <c r="B218" s="34" t="s">
        <v>1506</v>
      </c>
      <c r="C218" s="34" t="s">
        <v>1507</v>
      </c>
      <c r="D218" s="34" t="s">
        <v>1507</v>
      </c>
      <c r="E218" s="34" t="s">
        <v>1074</v>
      </c>
    </row>
    <row r="219" spans="1:5">
      <c r="A219" s="34" t="s">
        <v>382</v>
      </c>
      <c r="B219" s="34" t="s">
        <v>1508</v>
      </c>
      <c r="C219" s="34" t="s">
        <v>1509</v>
      </c>
      <c r="D219" s="34" t="s">
        <v>1509</v>
      </c>
      <c r="E219" s="34" t="s">
        <v>1074</v>
      </c>
    </row>
    <row r="220" spans="1:5">
      <c r="A220" s="34" t="s">
        <v>382</v>
      </c>
      <c r="B220" s="34" t="s">
        <v>1510</v>
      </c>
      <c r="C220" s="34" t="s">
        <v>1511</v>
      </c>
      <c r="D220" s="34" t="s">
        <v>1511</v>
      </c>
      <c r="E220" s="34" t="s">
        <v>1074</v>
      </c>
    </row>
    <row r="221" spans="1:5">
      <c r="A221" s="34" t="s">
        <v>382</v>
      </c>
      <c r="B221" s="34" t="s">
        <v>1512</v>
      </c>
      <c r="C221" s="34" t="s">
        <v>1513</v>
      </c>
      <c r="D221" s="34" t="s">
        <v>1513</v>
      </c>
      <c r="E221" s="34" t="s">
        <v>1074</v>
      </c>
    </row>
    <row r="222" spans="1:5">
      <c r="A222" s="34" t="s">
        <v>382</v>
      </c>
      <c r="B222" s="34" t="s">
        <v>1514</v>
      </c>
      <c r="C222" s="34" t="s">
        <v>1515</v>
      </c>
      <c r="D222" s="34" t="s">
        <v>1515</v>
      </c>
      <c r="E222" s="34" t="s">
        <v>1074</v>
      </c>
    </row>
    <row r="223" spans="1:5">
      <c r="A223" s="34" t="s">
        <v>382</v>
      </c>
      <c r="B223" s="34" t="s">
        <v>1516</v>
      </c>
      <c r="C223" s="34" t="s">
        <v>1517</v>
      </c>
      <c r="D223" s="34" t="s">
        <v>1517</v>
      </c>
      <c r="E223" s="34" t="s">
        <v>1074</v>
      </c>
    </row>
    <row r="224" spans="1:5">
      <c r="A224" s="34" t="s">
        <v>382</v>
      </c>
      <c r="B224" s="34" t="s">
        <v>1518</v>
      </c>
      <c r="C224" s="34" t="s">
        <v>1519</v>
      </c>
      <c r="D224" s="34" t="s">
        <v>1519</v>
      </c>
      <c r="E224" s="34" t="s">
        <v>1074</v>
      </c>
    </row>
    <row r="225" spans="1:5">
      <c r="A225" s="34" t="s">
        <v>382</v>
      </c>
      <c r="B225" s="34" t="s">
        <v>1520</v>
      </c>
      <c r="C225" s="34" t="s">
        <v>1521</v>
      </c>
      <c r="D225" s="34" t="s">
        <v>1521</v>
      </c>
      <c r="E225" s="34" t="s">
        <v>1074</v>
      </c>
    </row>
    <row r="226" spans="1:5">
      <c r="A226" s="34" t="s">
        <v>382</v>
      </c>
      <c r="B226" s="34" t="s">
        <v>1522</v>
      </c>
      <c r="C226" s="34" t="s">
        <v>1523</v>
      </c>
      <c r="D226" s="34" t="s">
        <v>1523</v>
      </c>
      <c r="E226" s="34" t="s">
        <v>1074</v>
      </c>
    </row>
    <row r="227" spans="1:5">
      <c r="A227" s="34" t="s">
        <v>382</v>
      </c>
      <c r="B227" s="34" t="s">
        <v>1524</v>
      </c>
      <c r="C227" s="34" t="s">
        <v>1525</v>
      </c>
      <c r="D227" s="34" t="s">
        <v>1525</v>
      </c>
      <c r="E227" s="34" t="s">
        <v>1074</v>
      </c>
    </row>
    <row r="228" spans="1:5">
      <c r="A228" s="34" t="s">
        <v>382</v>
      </c>
      <c r="B228" s="34" t="s">
        <v>1526</v>
      </c>
      <c r="C228" s="34" t="s">
        <v>1527</v>
      </c>
      <c r="D228" s="34" t="s">
        <v>1527</v>
      </c>
      <c r="E228" s="34" t="s">
        <v>1074</v>
      </c>
    </row>
    <row r="229" spans="1:5">
      <c r="A229" s="34" t="s">
        <v>382</v>
      </c>
      <c r="B229" s="34" t="s">
        <v>1528</v>
      </c>
      <c r="C229" s="34" t="s">
        <v>1529</v>
      </c>
      <c r="D229" s="34" t="s">
        <v>1529</v>
      </c>
      <c r="E229" s="34" t="s">
        <v>1074</v>
      </c>
    </row>
    <row r="230" spans="1:5">
      <c r="A230" s="34" t="s">
        <v>382</v>
      </c>
      <c r="B230" s="34" t="s">
        <v>1530</v>
      </c>
      <c r="C230" s="34" t="s">
        <v>1531</v>
      </c>
      <c r="D230" s="34" t="s">
        <v>1531</v>
      </c>
      <c r="E230" s="34" t="s">
        <v>1074</v>
      </c>
    </row>
    <row r="231" spans="1:5">
      <c r="A231" s="34" t="s">
        <v>382</v>
      </c>
      <c r="B231" s="34" t="s">
        <v>1532</v>
      </c>
      <c r="C231" s="34" t="s">
        <v>1533</v>
      </c>
      <c r="D231" s="34" t="s">
        <v>1533</v>
      </c>
      <c r="E231" s="34" t="s">
        <v>1074</v>
      </c>
    </row>
    <row r="232" spans="1:5">
      <c r="A232" s="34" t="s">
        <v>382</v>
      </c>
      <c r="B232" s="34" t="s">
        <v>1534</v>
      </c>
      <c r="C232" s="34" t="s">
        <v>1535</v>
      </c>
      <c r="D232" s="34" t="s">
        <v>1535</v>
      </c>
      <c r="E232" s="34" t="s">
        <v>1074</v>
      </c>
    </row>
    <row r="233" spans="1:5">
      <c r="A233" s="34" t="s">
        <v>382</v>
      </c>
      <c r="B233" s="34" t="s">
        <v>1536</v>
      </c>
      <c r="C233" s="34" t="s">
        <v>1537</v>
      </c>
      <c r="D233" s="34" t="s">
        <v>1537</v>
      </c>
      <c r="E233" s="34" t="s">
        <v>1074</v>
      </c>
    </row>
    <row r="234" spans="1:5">
      <c r="A234" s="34" t="s">
        <v>382</v>
      </c>
      <c r="B234" s="34" t="s">
        <v>1143</v>
      </c>
      <c r="C234" s="34" t="s">
        <v>1145</v>
      </c>
      <c r="D234" s="34" t="s">
        <v>1145</v>
      </c>
      <c r="E234" s="34" t="s">
        <v>1074</v>
      </c>
    </row>
    <row r="235" spans="1:5">
      <c r="A235" s="34" t="s">
        <v>382</v>
      </c>
      <c r="B235" s="34" t="s">
        <v>1538</v>
      </c>
      <c r="C235" s="34" t="s">
        <v>1539</v>
      </c>
      <c r="D235" s="34" t="s">
        <v>1539</v>
      </c>
      <c r="E235" s="34" t="s">
        <v>1074</v>
      </c>
    </row>
    <row r="236" spans="1:5">
      <c r="A236" s="34" t="s">
        <v>382</v>
      </c>
      <c r="B236" s="34" t="s">
        <v>1540</v>
      </c>
      <c r="C236" s="34" t="s">
        <v>1541</v>
      </c>
      <c r="D236" s="34" t="s">
        <v>1541</v>
      </c>
      <c r="E236" s="34" t="s">
        <v>1074</v>
      </c>
    </row>
    <row r="237" spans="1:5">
      <c r="A237" s="34" t="s">
        <v>382</v>
      </c>
      <c r="B237" s="34" t="s">
        <v>1542</v>
      </c>
      <c r="C237" s="34" t="s">
        <v>1543</v>
      </c>
      <c r="D237" s="34" t="s">
        <v>1543</v>
      </c>
      <c r="E237" s="34" t="s">
        <v>1074</v>
      </c>
    </row>
    <row r="238" spans="1:5">
      <c r="A238" s="34" t="s">
        <v>382</v>
      </c>
      <c r="B238" s="34" t="s">
        <v>1544</v>
      </c>
      <c r="C238" s="34" t="s">
        <v>1545</v>
      </c>
      <c r="D238" s="34" t="s">
        <v>1545</v>
      </c>
      <c r="E238" s="34" t="s">
        <v>1074</v>
      </c>
    </row>
    <row r="239" spans="1:5">
      <c r="A239" s="34" t="s">
        <v>382</v>
      </c>
      <c r="B239" s="34" t="s">
        <v>1546</v>
      </c>
      <c r="C239" s="34" t="s">
        <v>1547</v>
      </c>
      <c r="D239" s="34" t="s">
        <v>1547</v>
      </c>
      <c r="E239" s="34" t="s">
        <v>1074</v>
      </c>
    </row>
    <row r="240" spans="1:5">
      <c r="A240" s="34" t="s">
        <v>382</v>
      </c>
      <c r="B240" s="34" t="s">
        <v>1548</v>
      </c>
      <c r="C240" s="34" t="s">
        <v>1549</v>
      </c>
      <c r="D240" s="34" t="s">
        <v>1549</v>
      </c>
      <c r="E240" s="34" t="s">
        <v>1077</v>
      </c>
    </row>
    <row r="241" spans="1:5">
      <c r="A241" s="34" t="s">
        <v>382</v>
      </c>
      <c r="B241" s="34" t="s">
        <v>1550</v>
      </c>
      <c r="C241" s="34" t="s">
        <v>1551</v>
      </c>
      <c r="D241" s="34" t="s">
        <v>1551</v>
      </c>
      <c r="E241" s="34" t="s">
        <v>1077</v>
      </c>
    </row>
    <row r="242" spans="1:5">
      <c r="A242" s="34" t="s">
        <v>382</v>
      </c>
      <c r="B242" s="34" t="s">
        <v>1552</v>
      </c>
      <c r="C242" s="34" t="s">
        <v>1553</v>
      </c>
      <c r="D242" s="34" t="s">
        <v>1553</v>
      </c>
      <c r="E242" s="34" t="s">
        <v>1077</v>
      </c>
    </row>
    <row r="243" spans="1:5">
      <c r="A243" s="34" t="s">
        <v>382</v>
      </c>
      <c r="B243" s="34" t="s">
        <v>1554</v>
      </c>
      <c r="C243" s="34" t="s">
        <v>1555</v>
      </c>
      <c r="D243" s="34" t="s">
        <v>1555</v>
      </c>
      <c r="E243" s="34" t="s">
        <v>1077</v>
      </c>
    </row>
    <row r="244" spans="1:5">
      <c r="A244" s="34" t="s">
        <v>382</v>
      </c>
      <c r="B244" s="34" t="s">
        <v>1556</v>
      </c>
      <c r="C244" s="34" t="s">
        <v>1557</v>
      </c>
      <c r="D244" s="34" t="s">
        <v>1557</v>
      </c>
      <c r="E244" s="34" t="s">
        <v>1077</v>
      </c>
    </row>
    <row r="245" spans="1:5">
      <c r="A245" s="34" t="s">
        <v>382</v>
      </c>
      <c r="B245" s="34" t="s">
        <v>1558</v>
      </c>
      <c r="C245" s="34" t="s">
        <v>1559</v>
      </c>
      <c r="D245" s="34" t="s">
        <v>1559</v>
      </c>
      <c r="E245" s="34" t="s">
        <v>1077</v>
      </c>
    </row>
    <row r="246" spans="1:5">
      <c r="A246" s="34" t="s">
        <v>382</v>
      </c>
      <c r="B246" s="34" t="s">
        <v>1560</v>
      </c>
      <c r="C246" s="34" t="s">
        <v>1561</v>
      </c>
      <c r="D246" s="34" t="s">
        <v>1561</v>
      </c>
      <c r="E246" s="34" t="s">
        <v>1077</v>
      </c>
    </row>
    <row r="247" spans="1:5">
      <c r="A247" s="34" t="s">
        <v>382</v>
      </c>
      <c r="B247" s="34" t="s">
        <v>1562</v>
      </c>
      <c r="C247" s="34" t="s">
        <v>1563</v>
      </c>
      <c r="D247" s="34" t="s">
        <v>1563</v>
      </c>
      <c r="E247" s="34" t="s">
        <v>1077</v>
      </c>
    </row>
    <row r="248" spans="1:5">
      <c r="A248" s="34" t="s">
        <v>382</v>
      </c>
      <c r="B248" s="34" t="s">
        <v>1564</v>
      </c>
      <c r="C248" s="34" t="s">
        <v>1565</v>
      </c>
      <c r="D248" s="34" t="s">
        <v>1565</v>
      </c>
      <c r="E248" s="34" t="s">
        <v>1077</v>
      </c>
    </row>
    <row r="249" spans="1:5">
      <c r="A249" s="34" t="s">
        <v>382</v>
      </c>
      <c r="B249" s="34" t="s">
        <v>1566</v>
      </c>
      <c r="C249" s="34" t="s">
        <v>1567</v>
      </c>
      <c r="D249" s="34" t="s">
        <v>1567</v>
      </c>
      <c r="E249" s="34" t="s">
        <v>1077</v>
      </c>
    </row>
    <row r="250" spans="1:5">
      <c r="A250" s="34" t="s">
        <v>382</v>
      </c>
      <c r="B250" s="34" t="s">
        <v>1568</v>
      </c>
      <c r="C250" s="34" t="s">
        <v>1569</v>
      </c>
      <c r="D250" s="34" t="s">
        <v>1569</v>
      </c>
      <c r="E250" s="34" t="s">
        <v>1077</v>
      </c>
    </row>
    <row r="251" spans="1:5">
      <c r="A251" s="34" t="s">
        <v>382</v>
      </c>
      <c r="B251" s="34" t="s">
        <v>1570</v>
      </c>
      <c r="C251" s="34" t="s">
        <v>1571</v>
      </c>
      <c r="D251" s="34" t="s">
        <v>1571</v>
      </c>
      <c r="E251" s="34" t="s">
        <v>1077</v>
      </c>
    </row>
    <row r="252" spans="1:5">
      <c r="A252" s="34" t="s">
        <v>382</v>
      </c>
      <c r="B252" s="34" t="s">
        <v>1572</v>
      </c>
      <c r="C252" s="34" t="s">
        <v>1573</v>
      </c>
      <c r="D252" s="34" t="s">
        <v>1573</v>
      </c>
      <c r="E252" s="34" t="s">
        <v>1077</v>
      </c>
    </row>
    <row r="253" spans="1:5">
      <c r="A253" s="34" t="s">
        <v>382</v>
      </c>
      <c r="B253" s="34" t="s">
        <v>1574</v>
      </c>
      <c r="C253" s="34" t="s">
        <v>1575</v>
      </c>
      <c r="D253" s="34" t="s">
        <v>1575</v>
      </c>
      <c r="E253" s="34" t="s">
        <v>1077</v>
      </c>
    </row>
    <row r="254" spans="1:5">
      <c r="A254" s="34" t="s">
        <v>382</v>
      </c>
      <c r="B254" s="34" t="s">
        <v>1576</v>
      </c>
      <c r="C254" s="34" t="s">
        <v>1577</v>
      </c>
      <c r="D254" s="34" t="s">
        <v>1577</v>
      </c>
      <c r="E254" s="34" t="s">
        <v>1077</v>
      </c>
    </row>
    <row r="255" spans="1:5">
      <c r="A255" s="34" t="s">
        <v>382</v>
      </c>
      <c r="B255" s="34" t="s">
        <v>1578</v>
      </c>
      <c r="C255" s="34" t="s">
        <v>1579</v>
      </c>
      <c r="D255" s="34" t="s">
        <v>1579</v>
      </c>
      <c r="E255" s="34" t="s">
        <v>1077</v>
      </c>
    </row>
    <row r="256" spans="1:5">
      <c r="A256" s="34" t="s">
        <v>382</v>
      </c>
      <c r="B256" s="34" t="s">
        <v>1580</v>
      </c>
      <c r="C256" s="34" t="s">
        <v>1581</v>
      </c>
      <c r="D256" s="34" t="s">
        <v>1581</v>
      </c>
      <c r="E256" s="34" t="s">
        <v>1077</v>
      </c>
    </row>
    <row r="257" spans="1:5">
      <c r="A257" s="34" t="s">
        <v>382</v>
      </c>
      <c r="B257" s="34" t="s">
        <v>1582</v>
      </c>
      <c r="C257" s="34" t="s">
        <v>1583</v>
      </c>
      <c r="D257" s="34" t="s">
        <v>1583</v>
      </c>
      <c r="E257" s="34" t="s">
        <v>1077</v>
      </c>
    </row>
    <row r="258" spans="1:5">
      <c r="A258" s="34" t="s">
        <v>382</v>
      </c>
      <c r="B258" s="34" t="s">
        <v>1584</v>
      </c>
      <c r="C258" s="34" t="s">
        <v>1585</v>
      </c>
      <c r="D258" s="34" t="s">
        <v>1585</v>
      </c>
      <c r="E258" s="34" t="s">
        <v>1077</v>
      </c>
    </row>
    <row r="259" spans="1:5">
      <c r="A259" s="34" t="s">
        <v>382</v>
      </c>
      <c r="B259" s="34" t="s">
        <v>1586</v>
      </c>
      <c r="C259" s="34" t="s">
        <v>1587</v>
      </c>
      <c r="D259" s="34" t="s">
        <v>1587</v>
      </c>
      <c r="E259" s="34" t="s">
        <v>1080</v>
      </c>
    </row>
    <row r="260" spans="1:5">
      <c r="A260" s="34" t="s">
        <v>382</v>
      </c>
      <c r="B260" s="34" t="s">
        <v>1588</v>
      </c>
      <c r="C260" s="34" t="s">
        <v>1589</v>
      </c>
      <c r="D260" s="34" t="s">
        <v>1589</v>
      </c>
      <c r="E260" s="34" t="s">
        <v>1080</v>
      </c>
    </row>
    <row r="261" spans="1:5">
      <c r="A261" s="34" t="s">
        <v>382</v>
      </c>
      <c r="B261" s="34" t="s">
        <v>1590</v>
      </c>
      <c r="C261" s="34" t="s">
        <v>1591</v>
      </c>
      <c r="D261" s="34" t="s">
        <v>1591</v>
      </c>
      <c r="E261" s="34" t="s">
        <v>1080</v>
      </c>
    </row>
    <row r="262" spans="1:5">
      <c r="A262" s="34" t="s">
        <v>382</v>
      </c>
      <c r="B262" s="34" t="s">
        <v>1592</v>
      </c>
      <c r="C262" s="34" t="s">
        <v>1593</v>
      </c>
      <c r="D262" s="34" t="s">
        <v>1593</v>
      </c>
      <c r="E262" s="34" t="s">
        <v>1080</v>
      </c>
    </row>
    <row r="263" spans="1:5">
      <c r="A263" s="34" t="s">
        <v>382</v>
      </c>
      <c r="B263" s="34" t="s">
        <v>1594</v>
      </c>
      <c r="C263" s="34" t="s">
        <v>1595</v>
      </c>
      <c r="D263" s="34" t="s">
        <v>1595</v>
      </c>
      <c r="E263" s="34" t="s">
        <v>1080</v>
      </c>
    </row>
    <row r="264" spans="1:5">
      <c r="A264" s="34" t="s">
        <v>382</v>
      </c>
      <c r="B264" s="34" t="s">
        <v>1596</v>
      </c>
      <c r="C264" s="34" t="s">
        <v>1597</v>
      </c>
      <c r="D264" s="34" t="s">
        <v>1597</v>
      </c>
      <c r="E264" s="34" t="s">
        <v>1080</v>
      </c>
    </row>
    <row r="265" spans="1:5">
      <c r="A265" s="34" t="s">
        <v>382</v>
      </c>
      <c r="B265" s="34" t="s">
        <v>1598</v>
      </c>
      <c r="C265" s="34" t="s">
        <v>1599</v>
      </c>
      <c r="D265" s="34" t="s">
        <v>1599</v>
      </c>
      <c r="E265" s="34" t="s">
        <v>1080</v>
      </c>
    </row>
    <row r="266" spans="1:5">
      <c r="A266" s="34" t="s">
        <v>382</v>
      </c>
      <c r="B266" s="34" t="s">
        <v>1600</v>
      </c>
      <c r="C266" s="34" t="s">
        <v>1601</v>
      </c>
      <c r="D266" s="34" t="s">
        <v>1601</v>
      </c>
      <c r="E266" s="34" t="s">
        <v>1080</v>
      </c>
    </row>
    <row r="267" spans="1:5">
      <c r="A267" s="34" t="s">
        <v>382</v>
      </c>
      <c r="B267" s="34" t="s">
        <v>1602</v>
      </c>
      <c r="C267" s="34" t="s">
        <v>1603</v>
      </c>
      <c r="D267" s="34" t="s">
        <v>1603</v>
      </c>
      <c r="E267" s="34" t="s">
        <v>1080</v>
      </c>
    </row>
    <row r="268" spans="1:5">
      <c r="A268" s="34" t="s">
        <v>382</v>
      </c>
      <c r="B268" s="34" t="s">
        <v>1604</v>
      </c>
      <c r="C268" s="34" t="s">
        <v>1605</v>
      </c>
      <c r="D268" s="34" t="s">
        <v>1605</v>
      </c>
      <c r="E268" s="34" t="s">
        <v>1080</v>
      </c>
    </row>
    <row r="269" spans="1:5">
      <c r="A269" s="34" t="s">
        <v>382</v>
      </c>
      <c r="B269" s="34" t="s">
        <v>1606</v>
      </c>
      <c r="C269" s="34" t="s">
        <v>1607</v>
      </c>
      <c r="D269" s="34" t="s">
        <v>1607</v>
      </c>
      <c r="E269" s="34" t="s">
        <v>1080</v>
      </c>
    </row>
    <row r="270" spans="1:5">
      <c r="A270" s="34" t="s">
        <v>382</v>
      </c>
      <c r="B270" s="34" t="s">
        <v>1608</v>
      </c>
      <c r="C270" s="34" t="s">
        <v>1609</v>
      </c>
      <c r="D270" s="34" t="s">
        <v>1609</v>
      </c>
      <c r="E270" s="34" t="s">
        <v>1080</v>
      </c>
    </row>
    <row r="271" spans="1:5">
      <c r="A271" s="34" t="s">
        <v>382</v>
      </c>
      <c r="B271" s="34" t="s">
        <v>1610</v>
      </c>
      <c r="C271" s="34" t="s">
        <v>1611</v>
      </c>
      <c r="D271" s="34" t="s">
        <v>1611</v>
      </c>
      <c r="E271" s="34" t="s">
        <v>1080</v>
      </c>
    </row>
    <row r="272" spans="1:5">
      <c r="A272" s="34" t="s">
        <v>382</v>
      </c>
      <c r="B272" s="34" t="s">
        <v>1612</v>
      </c>
      <c r="C272" s="34" t="s">
        <v>1613</v>
      </c>
      <c r="D272" s="34" t="s">
        <v>1613</v>
      </c>
      <c r="E272" s="34" t="s">
        <v>1080</v>
      </c>
    </row>
    <row r="273" spans="1:5">
      <c r="A273" s="34" t="s">
        <v>382</v>
      </c>
      <c r="B273" s="34" t="s">
        <v>1614</v>
      </c>
      <c r="C273" s="34" t="s">
        <v>1615</v>
      </c>
      <c r="D273" s="34" t="s">
        <v>1615</v>
      </c>
      <c r="E273" s="34" t="s">
        <v>1080</v>
      </c>
    </row>
    <row r="274" spans="1:5">
      <c r="A274" s="34" t="s">
        <v>382</v>
      </c>
      <c r="B274" s="34" t="s">
        <v>1616</v>
      </c>
      <c r="C274" s="34" t="s">
        <v>1617</v>
      </c>
      <c r="D274" s="34" t="s">
        <v>1617</v>
      </c>
      <c r="E274" s="34" t="s">
        <v>1080</v>
      </c>
    </row>
    <row r="275" spans="1:5">
      <c r="A275" s="34" t="s">
        <v>382</v>
      </c>
      <c r="B275" s="34" t="s">
        <v>1618</v>
      </c>
      <c r="C275" s="34" t="s">
        <v>1619</v>
      </c>
      <c r="D275" s="34" t="s">
        <v>1619</v>
      </c>
      <c r="E275" s="34" t="s">
        <v>1080</v>
      </c>
    </row>
    <row r="276" spans="1:5">
      <c r="A276" s="34" t="s">
        <v>382</v>
      </c>
      <c r="B276" s="34" t="s">
        <v>1620</v>
      </c>
      <c r="C276" s="34" t="s">
        <v>1621</v>
      </c>
      <c r="D276" s="34" t="s">
        <v>1621</v>
      </c>
      <c r="E276" s="34" t="s">
        <v>1080</v>
      </c>
    </row>
    <row r="277" spans="1:5">
      <c r="A277" s="34" t="s">
        <v>382</v>
      </c>
      <c r="B277" s="34" t="s">
        <v>1622</v>
      </c>
      <c r="C277" s="34" t="s">
        <v>1623</v>
      </c>
      <c r="D277" s="34" t="s">
        <v>1623</v>
      </c>
      <c r="E277" s="34" t="s">
        <v>1080</v>
      </c>
    </row>
    <row r="278" spans="1:5">
      <c r="A278" s="34" t="s">
        <v>382</v>
      </c>
      <c r="B278" s="34" t="s">
        <v>1624</v>
      </c>
      <c r="C278" s="34" t="s">
        <v>1625</v>
      </c>
      <c r="D278" s="34" t="s">
        <v>1625</v>
      </c>
      <c r="E278" s="34" t="s">
        <v>1080</v>
      </c>
    </row>
    <row r="279" spans="1:5">
      <c r="A279" s="34" t="s">
        <v>382</v>
      </c>
      <c r="B279" s="34" t="s">
        <v>1626</v>
      </c>
      <c r="C279" s="34" t="s">
        <v>1627</v>
      </c>
      <c r="D279" s="34" t="s">
        <v>1627</v>
      </c>
      <c r="E279" s="34" t="s">
        <v>1080</v>
      </c>
    </row>
    <row r="280" spans="1:5">
      <c r="A280" s="34" t="s">
        <v>382</v>
      </c>
      <c r="B280" s="34" t="s">
        <v>1628</v>
      </c>
      <c r="C280" s="34" t="s">
        <v>1629</v>
      </c>
      <c r="D280" s="34" t="s">
        <v>1629</v>
      </c>
      <c r="E280" s="34" t="s">
        <v>1080</v>
      </c>
    </row>
    <row r="281" spans="1:5">
      <c r="A281" s="34" t="s">
        <v>382</v>
      </c>
      <c r="B281" s="34" t="s">
        <v>1630</v>
      </c>
      <c r="C281" s="34" t="s">
        <v>1631</v>
      </c>
      <c r="D281" s="34" t="s">
        <v>1631</v>
      </c>
      <c r="E281" s="34" t="s">
        <v>1080</v>
      </c>
    </row>
    <row r="282" spans="1:5">
      <c r="A282" s="34" t="s">
        <v>382</v>
      </c>
      <c r="B282" s="34" t="s">
        <v>1632</v>
      </c>
      <c r="C282" s="34" t="s">
        <v>1633</v>
      </c>
      <c r="D282" s="34" t="s">
        <v>1633</v>
      </c>
      <c r="E282" s="34" t="s">
        <v>1083</v>
      </c>
    </row>
    <row r="283" spans="1:5">
      <c r="A283" s="34" t="s">
        <v>382</v>
      </c>
      <c r="B283" s="34" t="s">
        <v>1634</v>
      </c>
      <c r="C283" s="34" t="s">
        <v>1635</v>
      </c>
      <c r="D283" s="34" t="s">
        <v>1635</v>
      </c>
      <c r="E283" s="34" t="s">
        <v>1083</v>
      </c>
    </row>
    <row r="284" spans="1:5">
      <c r="A284" s="34" t="s">
        <v>382</v>
      </c>
      <c r="B284" s="34" t="s">
        <v>1636</v>
      </c>
      <c r="C284" s="34" t="s">
        <v>1637</v>
      </c>
      <c r="D284" s="34" t="s">
        <v>1637</v>
      </c>
      <c r="E284" s="34" t="s">
        <v>1083</v>
      </c>
    </row>
    <row r="285" spans="1:5">
      <c r="A285" s="34" t="s">
        <v>382</v>
      </c>
      <c r="B285" s="34" t="s">
        <v>1638</v>
      </c>
      <c r="C285" s="34" t="s">
        <v>1639</v>
      </c>
      <c r="D285" s="34" t="s">
        <v>1639</v>
      </c>
      <c r="E285" s="34" t="s">
        <v>1083</v>
      </c>
    </row>
    <row r="286" spans="1:5">
      <c r="A286" s="34" t="s">
        <v>382</v>
      </c>
      <c r="B286" s="34" t="s">
        <v>1640</v>
      </c>
      <c r="C286" s="34" t="s">
        <v>1641</v>
      </c>
      <c r="D286" s="34" t="s">
        <v>1641</v>
      </c>
      <c r="E286" s="34" t="s">
        <v>1083</v>
      </c>
    </row>
    <row r="287" spans="1:5">
      <c r="A287" s="34" t="s">
        <v>382</v>
      </c>
      <c r="B287" s="34" t="s">
        <v>1642</v>
      </c>
      <c r="C287" s="34" t="s">
        <v>1643</v>
      </c>
      <c r="D287" s="34" t="s">
        <v>1643</v>
      </c>
      <c r="E287" s="34" t="s">
        <v>1083</v>
      </c>
    </row>
    <row r="288" spans="1:5">
      <c r="A288" s="34" t="s">
        <v>382</v>
      </c>
      <c r="B288" s="34" t="s">
        <v>1644</v>
      </c>
      <c r="C288" s="34" t="s">
        <v>1645</v>
      </c>
      <c r="D288" s="34" t="s">
        <v>1645</v>
      </c>
      <c r="E288" s="34" t="s">
        <v>1083</v>
      </c>
    </row>
    <row r="289" spans="1:5">
      <c r="A289" s="34" t="s">
        <v>382</v>
      </c>
      <c r="B289" s="34" t="s">
        <v>1646</v>
      </c>
      <c r="C289" s="34" t="s">
        <v>1647</v>
      </c>
      <c r="D289" s="34" t="s">
        <v>1647</v>
      </c>
      <c r="E289" s="34" t="s">
        <v>1083</v>
      </c>
    </row>
    <row r="290" spans="1:5">
      <c r="A290" s="34" t="s">
        <v>382</v>
      </c>
      <c r="B290" s="34" t="s">
        <v>1648</v>
      </c>
      <c r="C290" s="34" t="s">
        <v>1649</v>
      </c>
      <c r="D290" s="34" t="s">
        <v>1649</v>
      </c>
      <c r="E290" s="34" t="s">
        <v>1083</v>
      </c>
    </row>
    <row r="291" spans="1:5">
      <c r="A291" s="34" t="s">
        <v>382</v>
      </c>
      <c r="B291" s="34" t="s">
        <v>1650</v>
      </c>
      <c r="C291" s="34" t="s">
        <v>1651</v>
      </c>
      <c r="D291" s="34" t="s">
        <v>1651</v>
      </c>
      <c r="E291" s="34" t="s">
        <v>1083</v>
      </c>
    </row>
    <row r="292" spans="1:5">
      <c r="A292" s="34" t="s">
        <v>382</v>
      </c>
      <c r="B292" s="34" t="s">
        <v>1652</v>
      </c>
      <c r="C292" s="34" t="s">
        <v>1653</v>
      </c>
      <c r="D292" s="34" t="s">
        <v>1653</v>
      </c>
      <c r="E292" s="34" t="s">
        <v>1083</v>
      </c>
    </row>
    <row r="293" spans="1:5">
      <c r="A293" s="34" t="s">
        <v>382</v>
      </c>
      <c r="B293" s="34" t="s">
        <v>1654</v>
      </c>
      <c r="C293" s="34" t="s">
        <v>1655</v>
      </c>
      <c r="D293" s="34" t="s">
        <v>1655</v>
      </c>
      <c r="E293" s="34" t="s">
        <v>1083</v>
      </c>
    </row>
    <row r="294" spans="1:5">
      <c r="A294" s="34" t="s">
        <v>382</v>
      </c>
      <c r="B294" s="34" t="s">
        <v>1656</v>
      </c>
      <c r="C294" s="34" t="s">
        <v>1657</v>
      </c>
      <c r="D294" s="34" t="s">
        <v>1657</v>
      </c>
      <c r="E294" s="34" t="s">
        <v>1083</v>
      </c>
    </row>
    <row r="295" spans="1:5">
      <c r="A295" s="34" t="s">
        <v>382</v>
      </c>
      <c r="B295" s="34" t="s">
        <v>1658</v>
      </c>
      <c r="C295" s="34" t="s">
        <v>1659</v>
      </c>
      <c r="D295" s="34" t="s">
        <v>1659</v>
      </c>
      <c r="E295" s="34" t="s">
        <v>1083</v>
      </c>
    </row>
    <row r="296" spans="1:5">
      <c r="A296" s="34" t="s">
        <v>382</v>
      </c>
      <c r="B296" s="34" t="s">
        <v>1660</v>
      </c>
      <c r="C296" s="34" t="s">
        <v>1661</v>
      </c>
      <c r="D296" s="34" t="s">
        <v>1661</v>
      </c>
      <c r="E296" s="34" t="s">
        <v>1083</v>
      </c>
    </row>
    <row r="297" spans="1:5">
      <c r="A297" s="34" t="s">
        <v>382</v>
      </c>
      <c r="B297" s="34" t="s">
        <v>1662</v>
      </c>
      <c r="C297" s="34" t="s">
        <v>1663</v>
      </c>
      <c r="D297" s="34" t="s">
        <v>1663</v>
      </c>
      <c r="E297" s="34" t="s">
        <v>1083</v>
      </c>
    </row>
    <row r="298" spans="1:5">
      <c r="A298" s="34" t="s">
        <v>382</v>
      </c>
      <c r="B298" s="34" t="s">
        <v>1664</v>
      </c>
      <c r="C298" s="34" t="s">
        <v>1665</v>
      </c>
      <c r="D298" s="34" t="s">
        <v>1665</v>
      </c>
      <c r="E298" s="34" t="s">
        <v>1083</v>
      </c>
    </row>
    <row r="299" spans="1:5">
      <c r="A299" s="34" t="s">
        <v>382</v>
      </c>
      <c r="B299" s="34" t="s">
        <v>1666</v>
      </c>
      <c r="C299" s="34" t="s">
        <v>1667</v>
      </c>
      <c r="D299" s="34" t="s">
        <v>1667</v>
      </c>
      <c r="E299" s="34" t="s">
        <v>1083</v>
      </c>
    </row>
    <row r="300" spans="1:5">
      <c r="A300" s="34" t="s">
        <v>382</v>
      </c>
      <c r="B300" s="34" t="s">
        <v>1668</v>
      </c>
      <c r="C300" s="34" t="s">
        <v>1669</v>
      </c>
      <c r="D300" s="34" t="s">
        <v>1669</v>
      </c>
      <c r="E300" s="34" t="s">
        <v>1083</v>
      </c>
    </row>
    <row r="301" spans="1:5">
      <c r="A301" s="34" t="s">
        <v>382</v>
      </c>
      <c r="B301" s="34" t="s">
        <v>1670</v>
      </c>
      <c r="C301" s="34" t="s">
        <v>1671</v>
      </c>
      <c r="D301" s="34" t="s">
        <v>1671</v>
      </c>
      <c r="E301" s="34" t="s">
        <v>1083</v>
      </c>
    </row>
    <row r="302" spans="1:5">
      <c r="A302" s="34" t="s">
        <v>382</v>
      </c>
      <c r="B302" s="34" t="s">
        <v>1672</v>
      </c>
      <c r="C302" s="34" t="s">
        <v>1673</v>
      </c>
      <c r="D302" s="34" t="s">
        <v>1673</v>
      </c>
      <c r="E302" s="34" t="s">
        <v>1083</v>
      </c>
    </row>
    <row r="303" spans="1:5">
      <c r="A303" s="34" t="s">
        <v>382</v>
      </c>
      <c r="B303" s="34" t="s">
        <v>1674</v>
      </c>
      <c r="C303" s="34" t="s">
        <v>1675</v>
      </c>
      <c r="D303" s="34" t="s">
        <v>1675</v>
      </c>
      <c r="E303" s="34" t="s">
        <v>1083</v>
      </c>
    </row>
    <row r="304" spans="1:5">
      <c r="A304" s="34" t="s">
        <v>382</v>
      </c>
      <c r="B304" s="34" t="s">
        <v>1676</v>
      </c>
      <c r="C304" s="34" t="s">
        <v>1677</v>
      </c>
      <c r="D304" s="34" t="s">
        <v>1677</v>
      </c>
      <c r="E304" s="34" t="s">
        <v>1083</v>
      </c>
    </row>
    <row r="305" spans="1:5">
      <c r="A305" s="34" t="s">
        <v>382</v>
      </c>
      <c r="B305" s="34" t="s">
        <v>1678</v>
      </c>
      <c r="C305" s="34" t="s">
        <v>1679</v>
      </c>
      <c r="D305" s="34" t="s">
        <v>1679</v>
      </c>
      <c r="E305" s="34" t="s">
        <v>1083</v>
      </c>
    </row>
    <row r="306" spans="1:5">
      <c r="A306" s="34" t="s">
        <v>382</v>
      </c>
      <c r="B306" s="34" t="s">
        <v>1680</v>
      </c>
      <c r="C306" s="34" t="s">
        <v>1681</v>
      </c>
      <c r="D306" s="34" t="s">
        <v>1681</v>
      </c>
      <c r="E306" s="34" t="s">
        <v>1083</v>
      </c>
    </row>
    <row r="307" spans="1:5">
      <c r="A307" s="34" t="s">
        <v>382</v>
      </c>
      <c r="B307" s="34" t="s">
        <v>1682</v>
      </c>
      <c r="C307" s="34" t="s">
        <v>1683</v>
      </c>
      <c r="D307" s="34" t="s">
        <v>1683</v>
      </c>
      <c r="E307" s="34" t="s">
        <v>1086</v>
      </c>
    </row>
    <row r="308" spans="1:5">
      <c r="A308" s="34" t="s">
        <v>382</v>
      </c>
      <c r="B308" s="34" t="s">
        <v>1684</v>
      </c>
      <c r="C308" s="34" t="s">
        <v>1385</v>
      </c>
      <c r="D308" s="34" t="s">
        <v>1385</v>
      </c>
      <c r="E308" s="34" t="s">
        <v>1086</v>
      </c>
    </row>
    <row r="309" spans="1:5">
      <c r="A309" s="34" t="s">
        <v>382</v>
      </c>
      <c r="B309" s="34" t="s">
        <v>1685</v>
      </c>
      <c r="C309" s="34" t="s">
        <v>1686</v>
      </c>
      <c r="D309" s="34" t="s">
        <v>1686</v>
      </c>
      <c r="E309" s="34" t="s">
        <v>1086</v>
      </c>
    </row>
    <row r="310" spans="1:5">
      <c r="A310" s="34" t="s">
        <v>382</v>
      </c>
      <c r="B310" s="34" t="s">
        <v>1687</v>
      </c>
      <c r="C310" s="34" t="s">
        <v>1688</v>
      </c>
      <c r="D310" s="34" t="s">
        <v>1688</v>
      </c>
      <c r="E310" s="34" t="s">
        <v>1086</v>
      </c>
    </row>
    <row r="311" spans="1:5">
      <c r="A311" s="34" t="s">
        <v>382</v>
      </c>
      <c r="B311" s="34" t="s">
        <v>1689</v>
      </c>
      <c r="C311" s="34" t="s">
        <v>1690</v>
      </c>
      <c r="D311" s="34" t="s">
        <v>1690</v>
      </c>
      <c r="E311" s="34" t="s">
        <v>1086</v>
      </c>
    </row>
    <row r="312" spans="1:5">
      <c r="A312" s="34" t="s">
        <v>382</v>
      </c>
      <c r="B312" s="34" t="s">
        <v>1062</v>
      </c>
      <c r="C312" s="34" t="s">
        <v>1064</v>
      </c>
      <c r="D312" s="34" t="s">
        <v>1064</v>
      </c>
      <c r="E312" s="34" t="s">
        <v>1086</v>
      </c>
    </row>
    <row r="313" spans="1:5">
      <c r="A313" s="34" t="s">
        <v>382</v>
      </c>
      <c r="B313" s="34" t="s">
        <v>1691</v>
      </c>
      <c r="C313" s="34" t="s">
        <v>1692</v>
      </c>
      <c r="D313" s="34" t="s">
        <v>1692</v>
      </c>
      <c r="E313" s="34" t="s">
        <v>1086</v>
      </c>
    </row>
    <row r="314" spans="1:5">
      <c r="A314" s="34" t="s">
        <v>382</v>
      </c>
      <c r="B314" s="34" t="s">
        <v>1693</v>
      </c>
      <c r="C314" s="34" t="s">
        <v>1694</v>
      </c>
      <c r="D314" s="34" t="s">
        <v>1694</v>
      </c>
      <c r="E314" s="34" t="s">
        <v>1086</v>
      </c>
    </row>
    <row r="315" spans="1:5">
      <c r="A315" s="34" t="s">
        <v>382</v>
      </c>
      <c r="B315" s="34" t="s">
        <v>1695</v>
      </c>
      <c r="C315" s="34" t="s">
        <v>1696</v>
      </c>
      <c r="D315" s="34" t="s">
        <v>1696</v>
      </c>
      <c r="E315" s="34" t="s">
        <v>1086</v>
      </c>
    </row>
    <row r="316" spans="1:5">
      <c r="A316" s="34" t="s">
        <v>382</v>
      </c>
      <c r="B316" s="34" t="s">
        <v>1697</v>
      </c>
      <c r="C316" s="34" t="s">
        <v>1698</v>
      </c>
      <c r="D316" s="34" t="s">
        <v>1698</v>
      </c>
      <c r="E316" s="34" t="s">
        <v>1086</v>
      </c>
    </row>
    <row r="317" spans="1:5">
      <c r="A317" s="34" t="s">
        <v>382</v>
      </c>
      <c r="B317" s="34" t="s">
        <v>1086</v>
      </c>
      <c r="C317" s="34" t="s">
        <v>1088</v>
      </c>
      <c r="D317" s="34" t="s">
        <v>1088</v>
      </c>
      <c r="E317" s="34" t="s">
        <v>1086</v>
      </c>
    </row>
    <row r="318" spans="1:5">
      <c r="A318" s="34" t="s">
        <v>382</v>
      </c>
      <c r="B318" s="34" t="s">
        <v>1699</v>
      </c>
      <c r="C318" s="34" t="s">
        <v>1700</v>
      </c>
      <c r="D318" s="34" t="s">
        <v>1700</v>
      </c>
      <c r="E318" s="34" t="s">
        <v>1086</v>
      </c>
    </row>
    <row r="319" spans="1:5">
      <c r="A319" s="34" t="s">
        <v>382</v>
      </c>
      <c r="B319" s="34" t="s">
        <v>1701</v>
      </c>
      <c r="C319" s="34" t="s">
        <v>1702</v>
      </c>
      <c r="D319" s="34" t="s">
        <v>1702</v>
      </c>
      <c r="E319" s="34" t="s">
        <v>1086</v>
      </c>
    </row>
    <row r="320" spans="1:5">
      <c r="A320" s="34" t="s">
        <v>382</v>
      </c>
      <c r="B320" s="34" t="s">
        <v>1703</v>
      </c>
      <c r="C320" s="34" t="s">
        <v>1704</v>
      </c>
      <c r="D320" s="34" t="s">
        <v>1704</v>
      </c>
      <c r="E320" s="34" t="s">
        <v>1086</v>
      </c>
    </row>
    <row r="321" spans="1:5">
      <c r="A321" s="34" t="s">
        <v>382</v>
      </c>
      <c r="B321" s="34" t="s">
        <v>1705</v>
      </c>
      <c r="C321" s="34" t="s">
        <v>1706</v>
      </c>
      <c r="D321" s="34" t="s">
        <v>1706</v>
      </c>
      <c r="E321" s="34" t="s">
        <v>1086</v>
      </c>
    </row>
    <row r="322" spans="1:5">
      <c r="A322" s="34" t="s">
        <v>382</v>
      </c>
      <c r="B322" s="34" t="s">
        <v>1707</v>
      </c>
      <c r="C322" s="34" t="s">
        <v>1708</v>
      </c>
      <c r="D322" s="34" t="s">
        <v>1708</v>
      </c>
      <c r="E322" s="34" t="s">
        <v>1086</v>
      </c>
    </row>
    <row r="323" spans="1:5">
      <c r="A323" s="34" t="s">
        <v>382</v>
      </c>
      <c r="B323" s="34" t="s">
        <v>1709</v>
      </c>
      <c r="C323" s="34" t="s">
        <v>1710</v>
      </c>
      <c r="D323" s="34" t="s">
        <v>1710</v>
      </c>
      <c r="E323" s="34" t="s">
        <v>1086</v>
      </c>
    </row>
    <row r="324" spans="1:5">
      <c r="A324" s="34" t="s">
        <v>382</v>
      </c>
      <c r="B324" s="34" t="s">
        <v>1711</v>
      </c>
      <c r="C324" s="34" t="s">
        <v>1712</v>
      </c>
      <c r="D324" s="34" t="s">
        <v>1712</v>
      </c>
      <c r="E324" s="34" t="s">
        <v>1086</v>
      </c>
    </row>
    <row r="325" spans="1:5">
      <c r="A325" s="34" t="s">
        <v>382</v>
      </c>
      <c r="B325" s="34" t="s">
        <v>1713</v>
      </c>
      <c r="C325" s="34" t="s">
        <v>1714</v>
      </c>
      <c r="D325" s="34" t="s">
        <v>1714</v>
      </c>
      <c r="E325" s="34" t="s">
        <v>1086</v>
      </c>
    </row>
    <row r="326" spans="1:5">
      <c r="A326" s="34" t="s">
        <v>382</v>
      </c>
      <c r="B326" s="34" t="s">
        <v>1715</v>
      </c>
      <c r="C326" s="34" t="s">
        <v>1716</v>
      </c>
      <c r="D326" s="34" t="s">
        <v>1716</v>
      </c>
      <c r="E326" s="34" t="s">
        <v>1086</v>
      </c>
    </row>
    <row r="327" spans="1:5">
      <c r="A327" s="34" t="s">
        <v>382</v>
      </c>
      <c r="B327" s="34" t="s">
        <v>1717</v>
      </c>
      <c r="C327" s="34" t="s">
        <v>1718</v>
      </c>
      <c r="D327" s="34" t="s">
        <v>1718</v>
      </c>
      <c r="E327" s="34" t="s">
        <v>1086</v>
      </c>
    </row>
    <row r="328" spans="1:5">
      <c r="A328" s="34" t="s">
        <v>382</v>
      </c>
      <c r="B328" s="34" t="s">
        <v>1719</v>
      </c>
      <c r="C328" s="34" t="s">
        <v>1720</v>
      </c>
      <c r="D328" s="34" t="s">
        <v>1720</v>
      </c>
      <c r="E328" s="34" t="s">
        <v>1086</v>
      </c>
    </row>
    <row r="329" spans="1:5">
      <c r="A329" s="34" t="s">
        <v>382</v>
      </c>
      <c r="B329" s="34" t="s">
        <v>1721</v>
      </c>
      <c r="C329" s="34" t="s">
        <v>1722</v>
      </c>
      <c r="D329" s="34" t="s">
        <v>1722</v>
      </c>
      <c r="E329" s="34" t="s">
        <v>1089</v>
      </c>
    </row>
    <row r="330" spans="1:5">
      <c r="A330" s="34" t="s">
        <v>382</v>
      </c>
      <c r="B330" s="34" t="s">
        <v>1723</v>
      </c>
      <c r="C330" s="34" t="s">
        <v>1724</v>
      </c>
      <c r="D330" s="34" t="s">
        <v>1724</v>
      </c>
      <c r="E330" s="34" t="s">
        <v>1089</v>
      </c>
    </row>
    <row r="331" spans="1:5">
      <c r="A331" s="34" t="s">
        <v>382</v>
      </c>
      <c r="B331" s="34" t="s">
        <v>1725</v>
      </c>
      <c r="C331" s="34" t="s">
        <v>1726</v>
      </c>
      <c r="D331" s="34" t="s">
        <v>1726</v>
      </c>
      <c r="E331" s="34" t="s">
        <v>1089</v>
      </c>
    </row>
    <row r="332" spans="1:5">
      <c r="A332" s="34" t="s">
        <v>382</v>
      </c>
      <c r="B332" s="34" t="s">
        <v>1727</v>
      </c>
      <c r="C332" s="34" t="s">
        <v>1182</v>
      </c>
      <c r="D332" s="34" t="s">
        <v>1182</v>
      </c>
      <c r="E332" s="34" t="s">
        <v>1089</v>
      </c>
    </row>
    <row r="333" spans="1:5">
      <c r="A333" s="34" t="s">
        <v>382</v>
      </c>
      <c r="B333" s="34" t="s">
        <v>1728</v>
      </c>
      <c r="C333" s="34" t="s">
        <v>1729</v>
      </c>
      <c r="D333" s="34" t="s">
        <v>1729</v>
      </c>
      <c r="E333" s="34" t="s">
        <v>1089</v>
      </c>
    </row>
    <row r="334" spans="1:5">
      <c r="A334" s="34" t="s">
        <v>382</v>
      </c>
      <c r="B334" s="34" t="s">
        <v>1730</v>
      </c>
      <c r="C334" s="34" t="s">
        <v>1731</v>
      </c>
      <c r="D334" s="34" t="s">
        <v>1731</v>
      </c>
      <c r="E334" s="34" t="s">
        <v>1089</v>
      </c>
    </row>
    <row r="335" spans="1:5">
      <c r="A335" s="34" t="s">
        <v>382</v>
      </c>
      <c r="B335" s="34" t="s">
        <v>1732</v>
      </c>
      <c r="C335" s="34" t="s">
        <v>1733</v>
      </c>
      <c r="D335" s="34" t="s">
        <v>1733</v>
      </c>
      <c r="E335" s="34" t="s">
        <v>1089</v>
      </c>
    </row>
    <row r="336" spans="1:5">
      <c r="A336" s="34" t="s">
        <v>382</v>
      </c>
      <c r="B336" s="34" t="s">
        <v>1734</v>
      </c>
      <c r="C336" s="34" t="s">
        <v>1735</v>
      </c>
      <c r="D336" s="34" t="s">
        <v>1735</v>
      </c>
      <c r="E336" s="34" t="s">
        <v>1089</v>
      </c>
    </row>
    <row r="337" spans="1:5">
      <c r="A337" s="34" t="s">
        <v>382</v>
      </c>
      <c r="B337" s="34" t="s">
        <v>1736</v>
      </c>
      <c r="C337" s="34" t="s">
        <v>1737</v>
      </c>
      <c r="D337" s="34" t="s">
        <v>1737</v>
      </c>
      <c r="E337" s="34" t="s">
        <v>1089</v>
      </c>
    </row>
    <row r="338" spans="1:5">
      <c r="A338" s="34" t="s">
        <v>382</v>
      </c>
      <c r="B338" s="34" t="s">
        <v>1089</v>
      </c>
      <c r="C338" s="34" t="s">
        <v>1091</v>
      </c>
      <c r="D338" s="34" t="s">
        <v>1091</v>
      </c>
      <c r="E338" s="34" t="s">
        <v>1089</v>
      </c>
    </row>
    <row r="339" spans="1:5">
      <c r="A339" s="34" t="s">
        <v>382</v>
      </c>
      <c r="B339" s="34" t="s">
        <v>1738</v>
      </c>
      <c r="C339" s="34" t="s">
        <v>1739</v>
      </c>
      <c r="D339" s="34" t="s">
        <v>1739</v>
      </c>
      <c r="E339" s="34" t="s">
        <v>1089</v>
      </c>
    </row>
    <row r="340" spans="1:5">
      <c r="A340" s="34" t="s">
        <v>382</v>
      </c>
      <c r="B340" s="34" t="s">
        <v>1740</v>
      </c>
      <c r="C340" s="34" t="s">
        <v>1741</v>
      </c>
      <c r="D340" s="34" t="s">
        <v>1741</v>
      </c>
      <c r="E340" s="34" t="s">
        <v>1089</v>
      </c>
    </row>
    <row r="341" spans="1:5">
      <c r="A341" s="34" t="s">
        <v>382</v>
      </c>
      <c r="B341" s="34" t="s">
        <v>1742</v>
      </c>
      <c r="C341" s="34" t="s">
        <v>1743</v>
      </c>
      <c r="D341" s="34" t="s">
        <v>1743</v>
      </c>
      <c r="E341" s="34" t="s">
        <v>1089</v>
      </c>
    </row>
    <row r="342" spans="1:5">
      <c r="A342" s="34" t="s">
        <v>382</v>
      </c>
      <c r="B342" s="34" t="s">
        <v>1744</v>
      </c>
      <c r="C342" s="34" t="s">
        <v>1745</v>
      </c>
      <c r="D342" s="34" t="s">
        <v>1745</v>
      </c>
      <c r="E342" s="34" t="s">
        <v>1089</v>
      </c>
    </row>
    <row r="343" spans="1:5">
      <c r="A343" s="34" t="s">
        <v>382</v>
      </c>
      <c r="B343" s="34" t="s">
        <v>1746</v>
      </c>
      <c r="C343" s="34" t="s">
        <v>1747</v>
      </c>
      <c r="D343" s="34" t="s">
        <v>1747</v>
      </c>
      <c r="E343" s="34" t="s">
        <v>1089</v>
      </c>
    </row>
    <row r="344" spans="1:5">
      <c r="A344" s="34" t="s">
        <v>382</v>
      </c>
      <c r="B344" s="34" t="s">
        <v>1748</v>
      </c>
      <c r="C344" s="34" t="s">
        <v>1749</v>
      </c>
      <c r="D344" s="34" t="s">
        <v>1749</v>
      </c>
      <c r="E344" s="34" t="s">
        <v>1089</v>
      </c>
    </row>
    <row r="345" spans="1:5">
      <c r="A345" s="34" t="s">
        <v>382</v>
      </c>
      <c r="B345" s="34" t="s">
        <v>1750</v>
      </c>
      <c r="C345" s="34" t="s">
        <v>1751</v>
      </c>
      <c r="D345" s="34" t="s">
        <v>1751</v>
      </c>
      <c r="E345" s="34" t="s">
        <v>1089</v>
      </c>
    </row>
    <row r="346" spans="1:5">
      <c r="A346" s="34" t="s">
        <v>382</v>
      </c>
      <c r="B346" s="34" t="s">
        <v>1752</v>
      </c>
      <c r="C346" s="34" t="s">
        <v>1753</v>
      </c>
      <c r="D346" s="34" t="s">
        <v>1753</v>
      </c>
      <c r="E346" s="34" t="s">
        <v>1089</v>
      </c>
    </row>
    <row r="347" spans="1:5">
      <c r="A347" s="34" t="s">
        <v>382</v>
      </c>
      <c r="B347" s="34" t="s">
        <v>1754</v>
      </c>
      <c r="C347" s="34" t="s">
        <v>1755</v>
      </c>
      <c r="D347" s="34" t="s">
        <v>1755</v>
      </c>
      <c r="E347" s="34" t="s">
        <v>1089</v>
      </c>
    </row>
    <row r="348" spans="1:5">
      <c r="A348" s="34" t="s">
        <v>382</v>
      </c>
      <c r="B348" s="34" t="s">
        <v>1756</v>
      </c>
      <c r="C348" s="34" t="s">
        <v>1757</v>
      </c>
      <c r="D348" s="34" t="s">
        <v>1757</v>
      </c>
      <c r="E348" s="34" t="s">
        <v>1089</v>
      </c>
    </row>
    <row r="349" spans="1:5">
      <c r="A349" s="34" t="s">
        <v>382</v>
      </c>
      <c r="B349" s="34" t="s">
        <v>1758</v>
      </c>
      <c r="C349" s="34" t="s">
        <v>1759</v>
      </c>
      <c r="D349" s="34" t="s">
        <v>1759</v>
      </c>
      <c r="E349" s="34" t="s">
        <v>1089</v>
      </c>
    </row>
    <row r="350" spans="1:5">
      <c r="A350" s="34" t="s">
        <v>382</v>
      </c>
      <c r="B350" s="34" t="s">
        <v>1760</v>
      </c>
      <c r="C350" s="34" t="s">
        <v>1761</v>
      </c>
      <c r="D350" s="34" t="s">
        <v>1761</v>
      </c>
      <c r="E350" s="34" t="s">
        <v>1089</v>
      </c>
    </row>
    <row r="351" spans="1:5">
      <c r="A351" s="34" t="s">
        <v>382</v>
      </c>
      <c r="B351" s="34" t="s">
        <v>1762</v>
      </c>
      <c r="C351" s="34" t="s">
        <v>1763</v>
      </c>
      <c r="D351" s="34" t="s">
        <v>1763</v>
      </c>
      <c r="E351" s="34" t="s">
        <v>1089</v>
      </c>
    </row>
    <row r="352" spans="1:5">
      <c r="A352" s="34" t="s">
        <v>382</v>
      </c>
      <c r="B352" s="34" t="s">
        <v>1764</v>
      </c>
      <c r="C352" s="34" t="s">
        <v>1765</v>
      </c>
      <c r="D352" s="34" t="s">
        <v>1765</v>
      </c>
      <c r="E352" s="34" t="s">
        <v>1089</v>
      </c>
    </row>
    <row r="353" spans="1:5">
      <c r="A353" s="34" t="s">
        <v>382</v>
      </c>
      <c r="B353" s="34" t="s">
        <v>1766</v>
      </c>
      <c r="C353" s="34" t="s">
        <v>1767</v>
      </c>
      <c r="D353" s="34" t="s">
        <v>1767</v>
      </c>
      <c r="E353" s="34" t="s">
        <v>1089</v>
      </c>
    </row>
    <row r="354" spans="1:5">
      <c r="A354" s="34" t="s">
        <v>382</v>
      </c>
      <c r="B354" s="34" t="s">
        <v>1768</v>
      </c>
      <c r="C354" s="34" t="s">
        <v>1769</v>
      </c>
      <c r="D354" s="34" t="s">
        <v>1769</v>
      </c>
      <c r="E354" s="34" t="s">
        <v>1089</v>
      </c>
    </row>
    <row r="355" spans="1:5">
      <c r="A355" s="34" t="s">
        <v>382</v>
      </c>
      <c r="B355" s="34" t="s">
        <v>1770</v>
      </c>
      <c r="C355" s="34" t="s">
        <v>1771</v>
      </c>
      <c r="D355" s="34" t="s">
        <v>1771</v>
      </c>
      <c r="E355" s="34" t="s">
        <v>1089</v>
      </c>
    </row>
    <row r="356" spans="1:5">
      <c r="A356" s="34" t="s">
        <v>382</v>
      </c>
      <c r="B356" s="34" t="s">
        <v>1772</v>
      </c>
      <c r="C356" s="34" t="s">
        <v>1773</v>
      </c>
      <c r="D356" s="34" t="s">
        <v>1773</v>
      </c>
      <c r="E356" s="34" t="s">
        <v>1089</v>
      </c>
    </row>
    <row r="357" spans="1:5">
      <c r="A357" s="34" t="s">
        <v>382</v>
      </c>
      <c r="B357" s="34" t="s">
        <v>1774</v>
      </c>
      <c r="C357" s="34" t="s">
        <v>1775</v>
      </c>
      <c r="D357" s="34" t="s">
        <v>1775</v>
      </c>
      <c r="E357" s="34" t="s">
        <v>1155</v>
      </c>
    </row>
    <row r="358" spans="1:5">
      <c r="A358" s="34" t="s">
        <v>382</v>
      </c>
      <c r="B358" s="34" t="s">
        <v>1776</v>
      </c>
      <c r="C358" s="34" t="s">
        <v>1777</v>
      </c>
      <c r="D358" s="34" t="s">
        <v>1777</v>
      </c>
      <c r="E358" s="34" t="s">
        <v>1155</v>
      </c>
    </row>
    <row r="359" spans="1:5">
      <c r="A359" s="34" t="s">
        <v>382</v>
      </c>
      <c r="B359" s="34" t="s">
        <v>1778</v>
      </c>
      <c r="C359" s="34" t="s">
        <v>1637</v>
      </c>
      <c r="D359" s="34" t="s">
        <v>1637</v>
      </c>
      <c r="E359" s="34" t="s">
        <v>1155</v>
      </c>
    </row>
    <row r="360" spans="1:5">
      <c r="A360" s="34" t="s">
        <v>382</v>
      </c>
      <c r="B360" s="34" t="s">
        <v>1779</v>
      </c>
      <c r="C360" s="34" t="s">
        <v>1780</v>
      </c>
      <c r="D360" s="34" t="s">
        <v>1780</v>
      </c>
      <c r="E360" s="34" t="s">
        <v>1155</v>
      </c>
    </row>
    <row r="361" spans="1:5">
      <c r="A361" s="34" t="s">
        <v>382</v>
      </c>
      <c r="B361" s="34" t="s">
        <v>1781</v>
      </c>
      <c r="C361" s="34" t="s">
        <v>1782</v>
      </c>
      <c r="D361" s="34" t="s">
        <v>1782</v>
      </c>
      <c r="E361" s="34" t="s">
        <v>1155</v>
      </c>
    </row>
    <row r="362" spans="1:5">
      <c r="A362" s="34" t="s">
        <v>382</v>
      </c>
      <c r="B362" s="34" t="s">
        <v>1783</v>
      </c>
      <c r="C362" s="34" t="s">
        <v>1784</v>
      </c>
      <c r="D362" s="34" t="s">
        <v>1784</v>
      </c>
      <c r="E362" s="34" t="s">
        <v>1155</v>
      </c>
    </row>
    <row r="363" spans="1:5">
      <c r="A363" s="34" t="s">
        <v>382</v>
      </c>
      <c r="B363" s="34" t="s">
        <v>1785</v>
      </c>
      <c r="C363" s="34" t="s">
        <v>1786</v>
      </c>
      <c r="D363" s="34" t="s">
        <v>1786</v>
      </c>
      <c r="E363" s="34" t="s">
        <v>1155</v>
      </c>
    </row>
    <row r="364" spans="1:5">
      <c r="A364" s="34" t="s">
        <v>382</v>
      </c>
      <c r="B364" s="34" t="s">
        <v>1787</v>
      </c>
      <c r="C364" s="34" t="s">
        <v>1788</v>
      </c>
      <c r="D364" s="34" t="s">
        <v>1788</v>
      </c>
      <c r="E364" s="34" t="s">
        <v>1155</v>
      </c>
    </row>
    <row r="365" spans="1:5">
      <c r="A365" s="34" t="s">
        <v>382</v>
      </c>
      <c r="B365" s="34" t="s">
        <v>1789</v>
      </c>
      <c r="C365" s="34" t="s">
        <v>1790</v>
      </c>
      <c r="D365" s="34" t="s">
        <v>1790</v>
      </c>
      <c r="E365" s="34" t="s">
        <v>1155</v>
      </c>
    </row>
    <row r="366" spans="1:5">
      <c r="A366" s="34" t="s">
        <v>382</v>
      </c>
      <c r="B366" s="34" t="s">
        <v>1791</v>
      </c>
      <c r="C366" s="34" t="s">
        <v>1792</v>
      </c>
      <c r="D366" s="34" t="s">
        <v>1792</v>
      </c>
      <c r="E366" s="34" t="s">
        <v>1155</v>
      </c>
    </row>
    <row r="367" spans="1:5">
      <c r="A367" s="34" t="s">
        <v>382</v>
      </c>
      <c r="B367" s="34" t="s">
        <v>1793</v>
      </c>
      <c r="C367" s="34" t="s">
        <v>1794</v>
      </c>
      <c r="D367" s="34" t="s">
        <v>1794</v>
      </c>
      <c r="E367" s="34" t="s">
        <v>1155</v>
      </c>
    </row>
    <row r="368" spans="1:5">
      <c r="A368" s="34" t="s">
        <v>382</v>
      </c>
      <c r="B368" s="34" t="s">
        <v>1795</v>
      </c>
      <c r="C368" s="34" t="s">
        <v>1796</v>
      </c>
      <c r="D368" s="34" t="s">
        <v>1796</v>
      </c>
      <c r="E368" s="34" t="s">
        <v>1092</v>
      </c>
    </row>
    <row r="369" spans="1:5">
      <c r="A369" s="34" t="s">
        <v>382</v>
      </c>
      <c r="B369" s="34" t="s">
        <v>1797</v>
      </c>
      <c r="C369" s="34" t="s">
        <v>1683</v>
      </c>
      <c r="D369" s="34" t="s">
        <v>1683</v>
      </c>
      <c r="E369" s="34" t="s">
        <v>1092</v>
      </c>
    </row>
    <row r="370" spans="1:5">
      <c r="A370" s="34" t="s">
        <v>382</v>
      </c>
      <c r="B370" s="34" t="s">
        <v>1798</v>
      </c>
      <c r="C370" s="34" t="s">
        <v>1799</v>
      </c>
      <c r="D370" s="34" t="s">
        <v>1799</v>
      </c>
      <c r="E370" s="34" t="s">
        <v>1092</v>
      </c>
    </row>
    <row r="371" spans="1:5">
      <c r="A371" s="34" t="s">
        <v>382</v>
      </c>
      <c r="B371" s="34" t="s">
        <v>1800</v>
      </c>
      <c r="C371" s="34" t="s">
        <v>1801</v>
      </c>
      <c r="D371" s="34" t="s">
        <v>1801</v>
      </c>
      <c r="E371" s="34" t="s">
        <v>1092</v>
      </c>
    </row>
    <row r="372" spans="1:5">
      <c r="A372" s="34" t="s">
        <v>382</v>
      </c>
      <c r="B372" s="34" t="s">
        <v>1802</v>
      </c>
      <c r="C372" s="34" t="s">
        <v>1803</v>
      </c>
      <c r="D372" s="34" t="s">
        <v>1803</v>
      </c>
      <c r="E372" s="34" t="s">
        <v>1092</v>
      </c>
    </row>
    <row r="373" spans="1:5">
      <c r="A373" s="34" t="s">
        <v>382</v>
      </c>
      <c r="B373" s="34" t="s">
        <v>1804</v>
      </c>
      <c r="C373" s="34" t="s">
        <v>1805</v>
      </c>
      <c r="D373" s="34" t="s">
        <v>1805</v>
      </c>
      <c r="E373" s="34" t="s">
        <v>1092</v>
      </c>
    </row>
    <row r="374" spans="1:5">
      <c r="A374" s="34" t="s">
        <v>382</v>
      </c>
      <c r="B374" s="34" t="s">
        <v>1806</v>
      </c>
      <c r="C374" s="34" t="s">
        <v>1807</v>
      </c>
      <c r="D374" s="34" t="s">
        <v>1807</v>
      </c>
      <c r="E374" s="34" t="s">
        <v>1092</v>
      </c>
    </row>
    <row r="375" spans="1:5">
      <c r="A375" s="34" t="s">
        <v>382</v>
      </c>
      <c r="B375" s="34" t="s">
        <v>1808</v>
      </c>
      <c r="C375" s="34" t="s">
        <v>1809</v>
      </c>
      <c r="D375" s="34" t="s">
        <v>1809</v>
      </c>
      <c r="E375" s="34" t="s">
        <v>1092</v>
      </c>
    </row>
    <row r="376" spans="1:5">
      <c r="A376" s="34" t="s">
        <v>382</v>
      </c>
      <c r="B376" s="34" t="s">
        <v>1810</v>
      </c>
      <c r="C376" s="34" t="s">
        <v>1811</v>
      </c>
      <c r="D376" s="34" t="s">
        <v>1811</v>
      </c>
      <c r="E376" s="34" t="s">
        <v>1092</v>
      </c>
    </row>
    <row r="377" spans="1:5">
      <c r="A377" s="34" t="s">
        <v>382</v>
      </c>
      <c r="B377" s="34" t="s">
        <v>1812</v>
      </c>
      <c r="C377" s="34" t="s">
        <v>1813</v>
      </c>
      <c r="D377" s="34" t="s">
        <v>1813</v>
      </c>
      <c r="E377" s="34" t="s">
        <v>1092</v>
      </c>
    </row>
    <row r="378" spans="1:5">
      <c r="A378" s="34" t="s">
        <v>382</v>
      </c>
      <c r="B378" s="34" t="s">
        <v>1814</v>
      </c>
      <c r="C378" s="34" t="s">
        <v>1815</v>
      </c>
      <c r="D378" s="34" t="s">
        <v>1815</v>
      </c>
      <c r="E378" s="34" t="s">
        <v>1092</v>
      </c>
    </row>
    <row r="379" spans="1:5">
      <c r="A379" s="34" t="s">
        <v>382</v>
      </c>
      <c r="B379" s="34" t="s">
        <v>1816</v>
      </c>
      <c r="C379" s="34" t="s">
        <v>1817</v>
      </c>
      <c r="D379" s="34" t="s">
        <v>1817</v>
      </c>
      <c r="E379" s="34" t="s">
        <v>1092</v>
      </c>
    </row>
    <row r="380" spans="1:5">
      <c r="A380" s="34" t="s">
        <v>382</v>
      </c>
      <c r="B380" s="34" t="s">
        <v>1818</v>
      </c>
      <c r="C380" s="34" t="s">
        <v>1819</v>
      </c>
      <c r="D380" s="34" t="s">
        <v>1819</v>
      </c>
      <c r="E380" s="34" t="s">
        <v>1092</v>
      </c>
    </row>
    <row r="381" spans="1:5">
      <c r="A381" s="34" t="s">
        <v>382</v>
      </c>
      <c r="B381" s="34" t="s">
        <v>1820</v>
      </c>
      <c r="C381" s="34" t="s">
        <v>1821</v>
      </c>
      <c r="D381" s="34" t="s">
        <v>1821</v>
      </c>
      <c r="E381" s="34" t="s">
        <v>1092</v>
      </c>
    </row>
    <row r="382" spans="1:5">
      <c r="A382" s="34" t="s">
        <v>382</v>
      </c>
      <c r="B382" s="34" t="s">
        <v>1822</v>
      </c>
      <c r="C382" s="34" t="s">
        <v>1823</v>
      </c>
      <c r="D382" s="34" t="s">
        <v>1823</v>
      </c>
      <c r="E382" s="34" t="s">
        <v>1092</v>
      </c>
    </row>
    <row r="383" spans="1:5">
      <c r="A383" s="34" t="s">
        <v>382</v>
      </c>
      <c r="B383" s="34" t="s">
        <v>1824</v>
      </c>
      <c r="C383" s="34" t="s">
        <v>1547</v>
      </c>
      <c r="D383" s="34" t="s">
        <v>1547</v>
      </c>
      <c r="E383" s="34" t="s">
        <v>1092</v>
      </c>
    </row>
    <row r="384" spans="1:5">
      <c r="A384" s="34" t="s">
        <v>382</v>
      </c>
      <c r="B384" s="34" t="s">
        <v>1825</v>
      </c>
      <c r="C384" s="34" t="s">
        <v>1826</v>
      </c>
      <c r="D384" s="34" t="s">
        <v>1826</v>
      </c>
      <c r="E384" s="34" t="s">
        <v>1092</v>
      </c>
    </row>
    <row r="385" spans="1:5">
      <c r="A385" s="34" t="s">
        <v>382</v>
      </c>
      <c r="B385" s="34" t="s">
        <v>1827</v>
      </c>
      <c r="C385" s="34" t="s">
        <v>1828</v>
      </c>
      <c r="D385" s="34" t="s">
        <v>1828</v>
      </c>
      <c r="E385" s="34" t="s">
        <v>1092</v>
      </c>
    </row>
    <row r="386" spans="1:5">
      <c r="A386" s="34" t="s">
        <v>382</v>
      </c>
      <c r="B386" s="34" t="s">
        <v>1829</v>
      </c>
      <c r="C386" s="34" t="s">
        <v>1830</v>
      </c>
      <c r="D386" s="34" t="s">
        <v>1830</v>
      </c>
      <c r="E386" s="34" t="s">
        <v>1092</v>
      </c>
    </row>
    <row r="387" spans="1:5">
      <c r="A387" s="34" t="s">
        <v>382</v>
      </c>
      <c r="B387" s="34" t="s">
        <v>1831</v>
      </c>
      <c r="C387" s="34" t="s">
        <v>1832</v>
      </c>
      <c r="D387" s="34" t="s">
        <v>1832</v>
      </c>
      <c r="E387" s="34" t="s">
        <v>1092</v>
      </c>
    </row>
    <row r="388" spans="1:5">
      <c r="A388" s="34" t="s">
        <v>382</v>
      </c>
      <c r="B388" s="34" t="s">
        <v>1833</v>
      </c>
      <c r="C388" s="34" t="s">
        <v>1834</v>
      </c>
      <c r="D388" s="34" t="s">
        <v>1834</v>
      </c>
      <c r="E388" s="34" t="s">
        <v>1092</v>
      </c>
    </row>
    <row r="389" spans="1:5">
      <c r="A389" s="34" t="s">
        <v>382</v>
      </c>
      <c r="B389" s="34" t="s">
        <v>1835</v>
      </c>
      <c r="C389" s="34" t="s">
        <v>1836</v>
      </c>
      <c r="D389" s="34" t="s">
        <v>1836</v>
      </c>
      <c r="E389" s="34" t="s">
        <v>1092</v>
      </c>
    </row>
    <row r="390" spans="1:5">
      <c r="A390" s="34" t="s">
        <v>382</v>
      </c>
      <c r="B390" s="34" t="s">
        <v>1837</v>
      </c>
      <c r="C390" s="34" t="s">
        <v>1838</v>
      </c>
      <c r="D390" s="34" t="s">
        <v>1838</v>
      </c>
      <c r="E390" s="34" t="s">
        <v>1092</v>
      </c>
    </row>
    <row r="391" spans="1:5">
      <c r="A391" s="34" t="s">
        <v>382</v>
      </c>
      <c r="B391" s="34" t="s">
        <v>1839</v>
      </c>
      <c r="C391" s="34" t="s">
        <v>1840</v>
      </c>
      <c r="D391" s="34" t="s">
        <v>1840</v>
      </c>
      <c r="E391" s="34" t="s">
        <v>1092</v>
      </c>
    </row>
    <row r="392" spans="1:5">
      <c r="A392" s="34" t="s">
        <v>382</v>
      </c>
      <c r="B392" s="34" t="s">
        <v>1841</v>
      </c>
      <c r="C392" s="34" t="s">
        <v>1842</v>
      </c>
      <c r="D392" s="34" t="s">
        <v>1842</v>
      </c>
      <c r="E392" s="34" t="s">
        <v>1092</v>
      </c>
    </row>
    <row r="393" spans="1:5">
      <c r="A393" s="34" t="s">
        <v>382</v>
      </c>
      <c r="B393" s="34" t="s">
        <v>1843</v>
      </c>
      <c r="C393" s="34" t="s">
        <v>1844</v>
      </c>
      <c r="D393" s="34" t="s">
        <v>1844</v>
      </c>
      <c r="E393" s="34" t="s">
        <v>1092</v>
      </c>
    </row>
    <row r="394" spans="1:5">
      <c r="A394" s="34" t="s">
        <v>382</v>
      </c>
      <c r="B394" s="34" t="s">
        <v>1845</v>
      </c>
      <c r="C394" s="34" t="s">
        <v>1846</v>
      </c>
      <c r="D394" s="34" t="s">
        <v>1846</v>
      </c>
      <c r="E394" s="34" t="s">
        <v>1092</v>
      </c>
    </row>
    <row r="395" spans="1:5">
      <c r="A395" s="34" t="s">
        <v>382</v>
      </c>
      <c r="B395" s="34" t="s">
        <v>1847</v>
      </c>
      <c r="C395" s="34" t="s">
        <v>1848</v>
      </c>
      <c r="D395" s="34" t="s">
        <v>1848</v>
      </c>
      <c r="E395" s="34" t="s">
        <v>1092</v>
      </c>
    </row>
    <row r="396" spans="1:5">
      <c r="A396" s="34" t="s">
        <v>382</v>
      </c>
      <c r="B396" s="34" t="s">
        <v>1849</v>
      </c>
      <c r="C396" s="34" t="s">
        <v>1850</v>
      </c>
      <c r="D396" s="34" t="s">
        <v>1850</v>
      </c>
      <c r="E396" s="34" t="s">
        <v>1092</v>
      </c>
    </row>
    <row r="397" spans="1:5">
      <c r="A397" s="34" t="s">
        <v>382</v>
      </c>
      <c r="B397" s="34" t="s">
        <v>1851</v>
      </c>
      <c r="C397" s="34" t="s">
        <v>1852</v>
      </c>
      <c r="D397" s="34" t="s">
        <v>1852</v>
      </c>
      <c r="E397" s="34" t="s">
        <v>1092</v>
      </c>
    </row>
    <row r="398" spans="1:5">
      <c r="A398" s="34" t="s">
        <v>382</v>
      </c>
      <c r="B398" s="34" t="s">
        <v>1853</v>
      </c>
      <c r="C398" s="34" t="s">
        <v>1854</v>
      </c>
      <c r="D398" s="34" t="s">
        <v>1854</v>
      </c>
      <c r="E398" s="34" t="s">
        <v>1092</v>
      </c>
    </row>
    <row r="399" spans="1:5">
      <c r="A399" s="34" t="s">
        <v>382</v>
      </c>
      <c r="B399" s="34" t="s">
        <v>1855</v>
      </c>
      <c r="C399" s="34" t="s">
        <v>1856</v>
      </c>
      <c r="D399" s="34" t="s">
        <v>1856</v>
      </c>
      <c r="E399" s="34" t="s">
        <v>1092</v>
      </c>
    </row>
    <row r="400" spans="1:5">
      <c r="A400" s="34" t="s">
        <v>382</v>
      </c>
      <c r="B400" s="34" t="s">
        <v>1857</v>
      </c>
      <c r="C400" s="34" t="s">
        <v>1858</v>
      </c>
      <c r="D400" s="34" t="s">
        <v>1858</v>
      </c>
      <c r="E400" s="34" t="s">
        <v>1095</v>
      </c>
    </row>
    <row r="401" spans="1:5">
      <c r="A401" s="34" t="s">
        <v>382</v>
      </c>
      <c r="B401" s="34" t="s">
        <v>1859</v>
      </c>
      <c r="C401" s="34" t="s">
        <v>1860</v>
      </c>
      <c r="D401" s="34" t="s">
        <v>1860</v>
      </c>
      <c r="E401" s="34" t="s">
        <v>1095</v>
      </c>
    </row>
    <row r="402" spans="1:5">
      <c r="A402" s="34" t="s">
        <v>382</v>
      </c>
      <c r="B402" s="34" t="s">
        <v>1861</v>
      </c>
      <c r="C402" s="34" t="s">
        <v>1862</v>
      </c>
      <c r="D402" s="34" t="s">
        <v>1862</v>
      </c>
      <c r="E402" s="34" t="s">
        <v>1095</v>
      </c>
    </row>
    <row r="403" spans="1:5">
      <c r="A403" s="34" t="s">
        <v>382</v>
      </c>
      <c r="B403" s="34" t="s">
        <v>1863</v>
      </c>
      <c r="C403" s="34" t="s">
        <v>1864</v>
      </c>
      <c r="D403" s="34" t="s">
        <v>1864</v>
      </c>
      <c r="E403" s="34" t="s">
        <v>1095</v>
      </c>
    </row>
    <row r="404" spans="1:5">
      <c r="A404" s="34" t="s">
        <v>382</v>
      </c>
      <c r="B404" s="34" t="s">
        <v>1865</v>
      </c>
      <c r="C404" s="34" t="s">
        <v>1866</v>
      </c>
      <c r="D404" s="34" t="s">
        <v>1866</v>
      </c>
      <c r="E404" s="34" t="s">
        <v>1095</v>
      </c>
    </row>
    <row r="405" spans="1:5">
      <c r="A405" s="34" t="s">
        <v>382</v>
      </c>
      <c r="B405" s="34" t="s">
        <v>1867</v>
      </c>
      <c r="C405" s="34" t="s">
        <v>1868</v>
      </c>
      <c r="D405" s="34" t="s">
        <v>1868</v>
      </c>
      <c r="E405" s="34" t="s">
        <v>1095</v>
      </c>
    </row>
    <row r="406" spans="1:5">
      <c r="A406" s="34" t="s">
        <v>382</v>
      </c>
      <c r="B406" s="34" t="s">
        <v>1869</v>
      </c>
      <c r="C406" s="34" t="s">
        <v>1870</v>
      </c>
      <c r="D406" s="34" t="s">
        <v>1870</v>
      </c>
      <c r="E406" s="34" t="s">
        <v>1095</v>
      </c>
    </row>
    <row r="407" spans="1:5">
      <c r="A407" s="34" t="s">
        <v>382</v>
      </c>
      <c r="B407" s="34" t="s">
        <v>1871</v>
      </c>
      <c r="C407" s="34" t="s">
        <v>1872</v>
      </c>
      <c r="D407" s="34" t="s">
        <v>1872</v>
      </c>
      <c r="E407" s="34" t="s">
        <v>1095</v>
      </c>
    </row>
    <row r="408" spans="1:5">
      <c r="A408" s="34" t="s">
        <v>382</v>
      </c>
      <c r="B408" s="34" t="s">
        <v>1873</v>
      </c>
      <c r="C408" s="34" t="s">
        <v>1874</v>
      </c>
      <c r="D408" s="34" t="s">
        <v>1874</v>
      </c>
      <c r="E408" s="34" t="s">
        <v>1095</v>
      </c>
    </row>
    <row r="409" spans="1:5">
      <c r="A409" s="34" t="s">
        <v>382</v>
      </c>
      <c r="B409" s="34" t="s">
        <v>1875</v>
      </c>
      <c r="C409" s="34" t="s">
        <v>1876</v>
      </c>
      <c r="D409" s="34" t="s">
        <v>1876</v>
      </c>
      <c r="E409" s="34" t="s">
        <v>1095</v>
      </c>
    </row>
    <row r="410" spans="1:5">
      <c r="A410" s="34" t="s">
        <v>382</v>
      </c>
      <c r="B410" s="34" t="s">
        <v>1877</v>
      </c>
      <c r="C410" s="34" t="s">
        <v>1878</v>
      </c>
      <c r="D410" s="34" t="s">
        <v>1878</v>
      </c>
      <c r="E410" s="34" t="s">
        <v>1095</v>
      </c>
    </row>
    <row r="411" spans="1:5">
      <c r="A411" s="34" t="s">
        <v>382</v>
      </c>
      <c r="B411" s="34" t="s">
        <v>1879</v>
      </c>
      <c r="C411" s="34" t="s">
        <v>1880</v>
      </c>
      <c r="D411" s="34" t="s">
        <v>1880</v>
      </c>
      <c r="E411" s="34" t="s">
        <v>1095</v>
      </c>
    </row>
    <row r="412" spans="1:5">
      <c r="A412" s="34" t="s">
        <v>382</v>
      </c>
      <c r="B412" s="34" t="s">
        <v>1881</v>
      </c>
      <c r="C412" s="34" t="s">
        <v>1882</v>
      </c>
      <c r="D412" s="34" t="s">
        <v>1882</v>
      </c>
      <c r="E412" s="34" t="s">
        <v>1095</v>
      </c>
    </row>
    <row r="413" spans="1:5">
      <c r="A413" s="34" t="s">
        <v>382</v>
      </c>
      <c r="B413" s="34" t="s">
        <v>1883</v>
      </c>
      <c r="C413" s="34" t="s">
        <v>1884</v>
      </c>
      <c r="D413" s="34" t="s">
        <v>1884</v>
      </c>
      <c r="E413" s="34" t="s">
        <v>1095</v>
      </c>
    </row>
    <row r="414" spans="1:5">
      <c r="A414" s="34" t="s">
        <v>382</v>
      </c>
      <c r="B414" s="34" t="s">
        <v>1885</v>
      </c>
      <c r="C414" s="34" t="s">
        <v>1886</v>
      </c>
      <c r="D414" s="34" t="s">
        <v>1886</v>
      </c>
      <c r="E414" s="34" t="s">
        <v>1095</v>
      </c>
    </row>
    <row r="415" spans="1:5">
      <c r="A415" s="34" t="s">
        <v>382</v>
      </c>
      <c r="B415" s="34" t="s">
        <v>1887</v>
      </c>
      <c r="C415" s="34" t="s">
        <v>1888</v>
      </c>
      <c r="D415" s="34" t="s">
        <v>1888</v>
      </c>
      <c r="E415" s="34" t="s">
        <v>1095</v>
      </c>
    </row>
    <row r="416" spans="1:5">
      <c r="A416" s="34" t="s">
        <v>382</v>
      </c>
      <c r="B416" s="34" t="s">
        <v>1889</v>
      </c>
      <c r="C416" s="34" t="s">
        <v>1890</v>
      </c>
      <c r="D416" s="34" t="s">
        <v>1890</v>
      </c>
      <c r="E416" s="34" t="s">
        <v>1095</v>
      </c>
    </row>
    <row r="417" spans="1:5">
      <c r="A417" s="34" t="s">
        <v>382</v>
      </c>
      <c r="B417" s="34" t="s">
        <v>1891</v>
      </c>
      <c r="C417" s="34" t="s">
        <v>1892</v>
      </c>
      <c r="D417" s="34" t="s">
        <v>1892</v>
      </c>
      <c r="E417" s="34" t="s">
        <v>1095</v>
      </c>
    </row>
    <row r="418" spans="1:5">
      <c r="A418" s="34" t="s">
        <v>382</v>
      </c>
      <c r="B418" s="34" t="s">
        <v>1893</v>
      </c>
      <c r="C418" s="34" t="s">
        <v>1894</v>
      </c>
      <c r="D418" s="34" t="s">
        <v>1894</v>
      </c>
      <c r="E418" s="34" t="s">
        <v>1095</v>
      </c>
    </row>
    <row r="419" spans="1:5">
      <c r="A419" s="34" t="s">
        <v>382</v>
      </c>
      <c r="B419" s="34" t="s">
        <v>1895</v>
      </c>
      <c r="C419" s="34" t="s">
        <v>1896</v>
      </c>
      <c r="D419" s="34" t="s">
        <v>1896</v>
      </c>
      <c r="E419" s="34" t="s">
        <v>1095</v>
      </c>
    </row>
    <row r="420" spans="1:5">
      <c r="A420" s="34" t="s">
        <v>382</v>
      </c>
      <c r="B420" s="34" t="s">
        <v>1897</v>
      </c>
      <c r="C420" s="34" t="s">
        <v>1898</v>
      </c>
      <c r="D420" s="34" t="s">
        <v>1898</v>
      </c>
      <c r="E420" s="34" t="s">
        <v>1095</v>
      </c>
    </row>
    <row r="421" spans="1:5">
      <c r="A421" s="34" t="s">
        <v>382</v>
      </c>
      <c r="B421" s="34" t="s">
        <v>1899</v>
      </c>
      <c r="C421" s="34" t="s">
        <v>1900</v>
      </c>
      <c r="D421" s="34" t="s">
        <v>1900</v>
      </c>
      <c r="E421" s="34" t="s">
        <v>1095</v>
      </c>
    </row>
    <row r="422" spans="1:5">
      <c r="A422" s="34" t="s">
        <v>382</v>
      </c>
      <c r="B422" s="34" t="s">
        <v>1901</v>
      </c>
      <c r="C422" s="34" t="s">
        <v>1902</v>
      </c>
      <c r="D422" s="34" t="s">
        <v>1902</v>
      </c>
      <c r="E422" s="34" t="s">
        <v>1095</v>
      </c>
    </row>
    <row r="423" spans="1:5">
      <c r="A423" s="34" t="s">
        <v>382</v>
      </c>
      <c r="B423" s="34" t="s">
        <v>1903</v>
      </c>
      <c r="C423" s="34" t="s">
        <v>1904</v>
      </c>
      <c r="D423" s="34" t="s">
        <v>1904</v>
      </c>
      <c r="E423" s="34" t="s">
        <v>1095</v>
      </c>
    </row>
    <row r="424" spans="1:5">
      <c r="A424" s="34" t="s">
        <v>382</v>
      </c>
      <c r="B424" s="34" t="s">
        <v>1905</v>
      </c>
      <c r="C424" s="34" t="s">
        <v>1906</v>
      </c>
      <c r="D424" s="34" t="s">
        <v>1906</v>
      </c>
      <c r="E424" s="34" t="s">
        <v>1095</v>
      </c>
    </row>
    <row r="425" spans="1:5">
      <c r="A425" s="34" t="s">
        <v>382</v>
      </c>
      <c r="B425" s="34" t="s">
        <v>1907</v>
      </c>
      <c r="C425" s="34" t="s">
        <v>1908</v>
      </c>
      <c r="D425" s="34" t="s">
        <v>1908</v>
      </c>
      <c r="E425" s="34" t="s">
        <v>1095</v>
      </c>
    </row>
    <row r="426" spans="1:5">
      <c r="A426" s="34" t="s">
        <v>382</v>
      </c>
      <c r="B426" s="34" t="s">
        <v>1909</v>
      </c>
      <c r="C426" s="34" t="s">
        <v>1910</v>
      </c>
      <c r="D426" s="34" t="s">
        <v>1910</v>
      </c>
      <c r="E426" s="34" t="s">
        <v>1095</v>
      </c>
    </row>
    <row r="427" spans="1:5">
      <c r="A427" s="34" t="s">
        <v>382</v>
      </c>
      <c r="B427" s="34" t="s">
        <v>1911</v>
      </c>
      <c r="C427" s="34" t="s">
        <v>1912</v>
      </c>
      <c r="D427" s="34" t="s">
        <v>1912</v>
      </c>
      <c r="E427" s="34" t="s">
        <v>1095</v>
      </c>
    </row>
    <row r="428" spans="1:5">
      <c r="A428" s="34" t="s">
        <v>382</v>
      </c>
      <c r="B428" s="34" t="s">
        <v>1913</v>
      </c>
      <c r="C428" s="34" t="s">
        <v>1914</v>
      </c>
      <c r="D428" s="34" t="s">
        <v>1914</v>
      </c>
      <c r="E428" s="34" t="s">
        <v>1095</v>
      </c>
    </row>
    <row r="429" spans="1:5">
      <c r="A429" s="34" t="s">
        <v>382</v>
      </c>
      <c r="B429" s="34" t="s">
        <v>1915</v>
      </c>
      <c r="C429" s="34" t="s">
        <v>1916</v>
      </c>
      <c r="D429" s="34" t="s">
        <v>1916</v>
      </c>
      <c r="E429" s="34" t="s">
        <v>1095</v>
      </c>
    </row>
    <row r="430" spans="1:5">
      <c r="A430" s="34" t="s">
        <v>382</v>
      </c>
      <c r="B430" s="34" t="s">
        <v>1917</v>
      </c>
      <c r="C430" s="34" t="s">
        <v>1918</v>
      </c>
      <c r="D430" s="34" t="s">
        <v>1918</v>
      </c>
      <c r="E430" s="34" t="s">
        <v>1095</v>
      </c>
    </row>
    <row r="431" spans="1:5">
      <c r="A431" s="34" t="s">
        <v>382</v>
      </c>
      <c r="B431" s="34" t="s">
        <v>1919</v>
      </c>
      <c r="C431" s="34" t="s">
        <v>1920</v>
      </c>
      <c r="D431" s="34" t="s">
        <v>1920</v>
      </c>
      <c r="E431" s="34" t="s">
        <v>1095</v>
      </c>
    </row>
    <row r="432" spans="1:5">
      <c r="A432" s="34" t="s">
        <v>382</v>
      </c>
      <c r="B432" s="34" t="s">
        <v>1921</v>
      </c>
      <c r="C432" s="34" t="s">
        <v>1922</v>
      </c>
      <c r="D432" s="34" t="s">
        <v>1922</v>
      </c>
      <c r="E432" s="34" t="s">
        <v>1095</v>
      </c>
    </row>
    <row r="433" spans="1:5">
      <c r="A433" s="34" t="s">
        <v>382</v>
      </c>
      <c r="B433" s="34" t="s">
        <v>1923</v>
      </c>
      <c r="C433" s="34" t="s">
        <v>1924</v>
      </c>
      <c r="D433" s="34" t="s">
        <v>1924</v>
      </c>
      <c r="E433" s="34" t="s">
        <v>1098</v>
      </c>
    </row>
    <row r="434" spans="1:5">
      <c r="A434" s="34" t="s">
        <v>382</v>
      </c>
      <c r="B434" s="34" t="s">
        <v>1925</v>
      </c>
      <c r="C434" s="34" t="s">
        <v>1379</v>
      </c>
      <c r="D434" s="34" t="s">
        <v>1379</v>
      </c>
      <c r="E434" s="34" t="s">
        <v>1098</v>
      </c>
    </row>
    <row r="435" spans="1:5">
      <c r="A435" s="34" t="s">
        <v>382</v>
      </c>
      <c r="B435" s="34" t="s">
        <v>1926</v>
      </c>
      <c r="C435" s="34" t="s">
        <v>1927</v>
      </c>
      <c r="D435" s="34" t="s">
        <v>1927</v>
      </c>
      <c r="E435" s="34" t="s">
        <v>1098</v>
      </c>
    </row>
    <row r="436" spans="1:5">
      <c r="A436" s="34" t="s">
        <v>382</v>
      </c>
      <c r="B436" s="34" t="s">
        <v>1928</v>
      </c>
      <c r="C436" s="34" t="s">
        <v>1860</v>
      </c>
      <c r="D436" s="34" t="s">
        <v>1860</v>
      </c>
      <c r="E436" s="34" t="s">
        <v>1098</v>
      </c>
    </row>
    <row r="437" spans="1:5">
      <c r="A437" s="34" t="s">
        <v>382</v>
      </c>
      <c r="B437" s="34" t="s">
        <v>1929</v>
      </c>
      <c r="C437" s="34" t="s">
        <v>1635</v>
      </c>
      <c r="D437" s="34" t="s">
        <v>1635</v>
      </c>
      <c r="E437" s="34" t="s">
        <v>1098</v>
      </c>
    </row>
    <row r="438" spans="1:5">
      <c r="A438" s="34" t="s">
        <v>382</v>
      </c>
      <c r="B438" s="34" t="s">
        <v>1930</v>
      </c>
      <c r="C438" s="34" t="s">
        <v>1803</v>
      </c>
      <c r="D438" s="34" t="s">
        <v>1803</v>
      </c>
      <c r="E438" s="34" t="s">
        <v>1098</v>
      </c>
    </row>
    <row r="439" spans="1:5">
      <c r="A439" s="34" t="s">
        <v>382</v>
      </c>
      <c r="B439" s="34" t="s">
        <v>1931</v>
      </c>
      <c r="C439" s="34" t="s">
        <v>1932</v>
      </c>
      <c r="D439" s="34" t="s">
        <v>1932</v>
      </c>
      <c r="E439" s="34" t="s">
        <v>1098</v>
      </c>
    </row>
    <row r="440" spans="1:5">
      <c r="A440" s="34" t="s">
        <v>382</v>
      </c>
      <c r="B440" s="34" t="s">
        <v>1933</v>
      </c>
      <c r="C440" s="34" t="s">
        <v>1934</v>
      </c>
      <c r="D440" s="34" t="s">
        <v>1934</v>
      </c>
      <c r="E440" s="34" t="s">
        <v>1098</v>
      </c>
    </row>
    <row r="441" spans="1:5">
      <c r="A441" s="34" t="s">
        <v>382</v>
      </c>
      <c r="B441" s="34" t="s">
        <v>1935</v>
      </c>
      <c r="C441" s="34" t="s">
        <v>1936</v>
      </c>
      <c r="D441" s="34" t="s">
        <v>1936</v>
      </c>
      <c r="E441" s="34" t="s">
        <v>1098</v>
      </c>
    </row>
    <row r="442" spans="1:5">
      <c r="A442" s="34" t="s">
        <v>382</v>
      </c>
      <c r="B442" s="34" t="s">
        <v>1937</v>
      </c>
      <c r="C442" s="34" t="s">
        <v>1938</v>
      </c>
      <c r="D442" s="34" t="s">
        <v>1938</v>
      </c>
      <c r="E442" s="34" t="s">
        <v>1098</v>
      </c>
    </row>
    <row r="443" spans="1:5">
      <c r="A443" s="34" t="s">
        <v>382</v>
      </c>
      <c r="B443" s="34" t="s">
        <v>1939</v>
      </c>
      <c r="C443" s="34" t="s">
        <v>1940</v>
      </c>
      <c r="D443" s="34" t="s">
        <v>1940</v>
      </c>
      <c r="E443" s="34" t="s">
        <v>1098</v>
      </c>
    </row>
    <row r="444" spans="1:5">
      <c r="A444" s="34" t="s">
        <v>382</v>
      </c>
      <c r="B444" s="34" t="s">
        <v>1941</v>
      </c>
      <c r="C444" s="34" t="s">
        <v>1942</v>
      </c>
      <c r="D444" s="34" t="s">
        <v>1942</v>
      </c>
      <c r="E444" s="34" t="s">
        <v>1098</v>
      </c>
    </row>
    <row r="445" spans="1:5">
      <c r="A445" s="34" t="s">
        <v>382</v>
      </c>
      <c r="B445" s="34" t="s">
        <v>1943</v>
      </c>
      <c r="C445" s="34" t="s">
        <v>1944</v>
      </c>
      <c r="D445" s="34" t="s">
        <v>1944</v>
      </c>
      <c r="E445" s="34" t="s">
        <v>1098</v>
      </c>
    </row>
    <row r="446" spans="1:5">
      <c r="A446" s="34" t="s">
        <v>382</v>
      </c>
      <c r="B446" s="34" t="s">
        <v>1945</v>
      </c>
      <c r="C446" s="34" t="s">
        <v>1946</v>
      </c>
      <c r="D446" s="34" t="s">
        <v>1946</v>
      </c>
      <c r="E446" s="34" t="s">
        <v>1098</v>
      </c>
    </row>
    <row r="447" spans="1:5">
      <c r="A447" s="34" t="s">
        <v>382</v>
      </c>
      <c r="B447" s="34" t="s">
        <v>1947</v>
      </c>
      <c r="C447" s="34" t="s">
        <v>1948</v>
      </c>
      <c r="D447" s="34" t="s">
        <v>1948</v>
      </c>
      <c r="E447" s="34" t="s">
        <v>1098</v>
      </c>
    </row>
    <row r="448" spans="1:5">
      <c r="A448" s="34" t="s">
        <v>382</v>
      </c>
      <c r="B448" s="34" t="s">
        <v>1949</v>
      </c>
      <c r="C448" s="34" t="s">
        <v>1950</v>
      </c>
      <c r="D448" s="34" t="s">
        <v>1950</v>
      </c>
      <c r="E448" s="34" t="s">
        <v>1098</v>
      </c>
    </row>
    <row r="449" spans="1:5">
      <c r="A449" s="34" t="s">
        <v>382</v>
      </c>
      <c r="B449" s="34" t="s">
        <v>1951</v>
      </c>
      <c r="C449" s="34" t="s">
        <v>1952</v>
      </c>
      <c r="D449" s="34" t="s">
        <v>1952</v>
      </c>
      <c r="E449" s="34" t="s">
        <v>1098</v>
      </c>
    </row>
    <row r="450" spans="1:5">
      <c r="A450" s="34" t="s">
        <v>382</v>
      </c>
      <c r="B450" s="34" t="s">
        <v>1953</v>
      </c>
      <c r="C450" s="34" t="s">
        <v>1954</v>
      </c>
      <c r="D450" s="34" t="s">
        <v>1954</v>
      </c>
      <c r="E450" s="34" t="s">
        <v>1098</v>
      </c>
    </row>
    <row r="451" spans="1:5">
      <c r="A451" s="34" t="s">
        <v>382</v>
      </c>
      <c r="B451" s="34" t="s">
        <v>1955</v>
      </c>
      <c r="C451" s="34" t="s">
        <v>1956</v>
      </c>
      <c r="D451" s="34" t="s">
        <v>1956</v>
      </c>
      <c r="E451" s="34" t="s">
        <v>1098</v>
      </c>
    </row>
    <row r="452" spans="1:5">
      <c r="A452" s="34" t="s">
        <v>382</v>
      </c>
      <c r="B452" s="34" t="s">
        <v>1957</v>
      </c>
      <c r="C452" s="34" t="s">
        <v>1958</v>
      </c>
      <c r="D452" s="34" t="s">
        <v>1958</v>
      </c>
      <c r="E452" s="34" t="s">
        <v>1098</v>
      </c>
    </row>
    <row r="453" spans="1:5">
      <c r="A453" s="34" t="s">
        <v>382</v>
      </c>
      <c r="B453" s="34" t="s">
        <v>1959</v>
      </c>
      <c r="C453" s="34" t="s">
        <v>1960</v>
      </c>
      <c r="D453" s="34" t="s">
        <v>1960</v>
      </c>
      <c r="E453" s="34" t="s">
        <v>1098</v>
      </c>
    </row>
    <row r="454" spans="1:5">
      <c r="A454" s="34" t="s">
        <v>382</v>
      </c>
      <c r="B454" s="34" t="s">
        <v>1961</v>
      </c>
      <c r="C454" s="34" t="s">
        <v>1962</v>
      </c>
      <c r="D454" s="34" t="s">
        <v>1962</v>
      </c>
      <c r="E454" s="34" t="s">
        <v>1098</v>
      </c>
    </row>
    <row r="455" spans="1:5">
      <c r="A455" s="34" t="s">
        <v>382</v>
      </c>
      <c r="B455" s="34" t="s">
        <v>1963</v>
      </c>
      <c r="C455" s="34" t="s">
        <v>1964</v>
      </c>
      <c r="D455" s="34" t="s">
        <v>1964</v>
      </c>
      <c r="E455" s="34" t="s">
        <v>1098</v>
      </c>
    </row>
    <row r="456" spans="1:5">
      <c r="A456" s="34" t="s">
        <v>382</v>
      </c>
      <c r="B456" s="34" t="s">
        <v>1965</v>
      </c>
      <c r="C456" s="34" t="s">
        <v>1966</v>
      </c>
      <c r="D456" s="34" t="s">
        <v>1966</v>
      </c>
      <c r="E456" s="34" t="s">
        <v>1098</v>
      </c>
    </row>
    <row r="457" spans="1:5">
      <c r="A457" s="34" t="s">
        <v>382</v>
      </c>
      <c r="B457" s="34" t="s">
        <v>1967</v>
      </c>
      <c r="C457" s="34" t="s">
        <v>1968</v>
      </c>
      <c r="D457" s="34" t="s">
        <v>1968</v>
      </c>
      <c r="E457" s="34" t="s">
        <v>1098</v>
      </c>
    </row>
    <row r="458" spans="1:5">
      <c r="A458" s="34" t="s">
        <v>382</v>
      </c>
      <c r="B458" s="34" t="s">
        <v>1969</v>
      </c>
      <c r="C458" s="34" t="s">
        <v>1970</v>
      </c>
      <c r="D458" s="34" t="s">
        <v>1970</v>
      </c>
      <c r="E458" s="34" t="s">
        <v>1098</v>
      </c>
    </row>
    <row r="459" spans="1:5">
      <c r="A459" s="34" t="s">
        <v>382</v>
      </c>
      <c r="B459" s="34" t="s">
        <v>1971</v>
      </c>
      <c r="C459" s="34" t="s">
        <v>1972</v>
      </c>
      <c r="D459" s="34" t="s">
        <v>1972</v>
      </c>
      <c r="E459" s="34" t="s">
        <v>1098</v>
      </c>
    </row>
    <row r="460" spans="1:5">
      <c r="A460" s="34" t="s">
        <v>382</v>
      </c>
      <c r="B460" s="34" t="s">
        <v>1973</v>
      </c>
      <c r="C460" s="34" t="s">
        <v>1974</v>
      </c>
      <c r="D460" s="34" t="s">
        <v>1974</v>
      </c>
      <c r="E460" s="34" t="s">
        <v>1098</v>
      </c>
    </row>
    <row r="461" spans="1:5">
      <c r="A461" s="34" t="s">
        <v>382</v>
      </c>
      <c r="B461" s="34" t="s">
        <v>1975</v>
      </c>
      <c r="C461" s="34" t="s">
        <v>1976</v>
      </c>
      <c r="D461" s="34" t="s">
        <v>1976</v>
      </c>
      <c r="E461" s="34" t="s">
        <v>1098</v>
      </c>
    </row>
    <row r="462" spans="1:5">
      <c r="A462" s="34" t="s">
        <v>382</v>
      </c>
      <c r="B462" s="34" t="s">
        <v>1977</v>
      </c>
      <c r="C462" s="34" t="s">
        <v>1978</v>
      </c>
      <c r="D462" s="34" t="s">
        <v>1978</v>
      </c>
      <c r="E462" s="34" t="s">
        <v>1098</v>
      </c>
    </row>
    <row r="463" spans="1:5">
      <c r="A463" s="34" t="s">
        <v>382</v>
      </c>
      <c r="B463" s="34" t="s">
        <v>1979</v>
      </c>
      <c r="C463" s="34" t="s">
        <v>1980</v>
      </c>
      <c r="D463" s="34" t="s">
        <v>1980</v>
      </c>
      <c r="E463" s="34" t="s">
        <v>1098</v>
      </c>
    </row>
    <row r="464" spans="1:5">
      <c r="A464" s="34" t="s">
        <v>382</v>
      </c>
      <c r="B464" s="34" t="s">
        <v>1981</v>
      </c>
      <c r="C464" s="34" t="s">
        <v>1982</v>
      </c>
      <c r="D464" s="34" t="s">
        <v>1982</v>
      </c>
      <c r="E464" s="34" t="s">
        <v>1098</v>
      </c>
    </row>
    <row r="465" spans="1:5">
      <c r="A465" s="34" t="s">
        <v>382</v>
      </c>
      <c r="B465" s="34" t="s">
        <v>1983</v>
      </c>
      <c r="C465" s="34" t="s">
        <v>1984</v>
      </c>
      <c r="D465" s="34" t="s">
        <v>1984</v>
      </c>
      <c r="E465" s="34" t="s">
        <v>1098</v>
      </c>
    </row>
    <row r="466" spans="1:5">
      <c r="A466" s="34" t="s">
        <v>382</v>
      </c>
      <c r="B466" s="34" t="s">
        <v>1985</v>
      </c>
      <c r="C466" s="34" t="s">
        <v>1986</v>
      </c>
      <c r="D466" s="34" t="s">
        <v>1986</v>
      </c>
      <c r="E466" s="34" t="s">
        <v>1098</v>
      </c>
    </row>
    <row r="467" spans="1:5">
      <c r="A467" s="34" t="s">
        <v>382</v>
      </c>
      <c r="B467" s="34" t="s">
        <v>1987</v>
      </c>
      <c r="C467" s="34" t="s">
        <v>1988</v>
      </c>
      <c r="D467" s="34" t="s">
        <v>1988</v>
      </c>
      <c r="E467" s="34" t="s">
        <v>1098</v>
      </c>
    </row>
    <row r="468" spans="1:5">
      <c r="A468" s="34" t="s">
        <v>382</v>
      </c>
      <c r="B468" s="34" t="s">
        <v>1989</v>
      </c>
      <c r="C468" s="34" t="s">
        <v>1990</v>
      </c>
      <c r="D468" s="34" t="s">
        <v>1990</v>
      </c>
      <c r="E468" s="34" t="s">
        <v>1098</v>
      </c>
    </row>
    <row r="469" spans="1:5">
      <c r="A469" s="34" t="s">
        <v>382</v>
      </c>
      <c r="B469" s="34" t="s">
        <v>1991</v>
      </c>
      <c r="C469" s="34" t="s">
        <v>1992</v>
      </c>
      <c r="D469" s="34" t="s">
        <v>1992</v>
      </c>
      <c r="E469" s="34" t="s">
        <v>1098</v>
      </c>
    </row>
    <row r="470" spans="1:5">
      <c r="A470" s="34" t="s">
        <v>382</v>
      </c>
      <c r="B470" s="34" t="s">
        <v>1993</v>
      </c>
      <c r="C470" s="34" t="s">
        <v>1994</v>
      </c>
      <c r="D470" s="34" t="s">
        <v>1994</v>
      </c>
      <c r="E470" s="34" t="s">
        <v>1098</v>
      </c>
    </row>
    <row r="471" spans="1:5">
      <c r="A471" s="34" t="s">
        <v>382</v>
      </c>
      <c r="B471" s="34" t="s">
        <v>1995</v>
      </c>
      <c r="C471" s="34" t="s">
        <v>1996</v>
      </c>
      <c r="D471" s="34" t="s">
        <v>1996</v>
      </c>
      <c r="E471" s="34" t="s">
        <v>1098</v>
      </c>
    </row>
    <row r="472" spans="1:5">
      <c r="A472" s="34" t="s">
        <v>382</v>
      </c>
      <c r="B472" s="34" t="s">
        <v>1997</v>
      </c>
      <c r="C472" s="34" t="s">
        <v>1998</v>
      </c>
      <c r="D472" s="34" t="s">
        <v>1998</v>
      </c>
      <c r="E472" s="34" t="s">
        <v>1098</v>
      </c>
    </row>
    <row r="473" spans="1:5">
      <c r="A473" s="34" t="s">
        <v>382</v>
      </c>
      <c r="B473" s="34" t="s">
        <v>1999</v>
      </c>
      <c r="C473" s="34" t="s">
        <v>1796</v>
      </c>
      <c r="D473" s="34" t="s">
        <v>1796</v>
      </c>
      <c r="E473" s="34" t="s">
        <v>1101</v>
      </c>
    </row>
    <row r="474" spans="1:5">
      <c r="A474" s="34" t="s">
        <v>382</v>
      </c>
      <c r="B474" s="34" t="s">
        <v>2000</v>
      </c>
      <c r="C474" s="34" t="s">
        <v>1775</v>
      </c>
      <c r="D474" s="34" t="s">
        <v>1775</v>
      </c>
      <c r="E474" s="34" t="s">
        <v>1101</v>
      </c>
    </row>
    <row r="475" spans="1:5">
      <c r="A475" s="34" t="s">
        <v>382</v>
      </c>
      <c r="B475" s="34" t="s">
        <v>2001</v>
      </c>
      <c r="C475" s="34" t="s">
        <v>1154</v>
      </c>
      <c r="D475" s="34" t="s">
        <v>1154</v>
      </c>
      <c r="E475" s="34" t="s">
        <v>1101</v>
      </c>
    </row>
    <row r="476" spans="1:5">
      <c r="A476" s="34" t="s">
        <v>382</v>
      </c>
      <c r="B476" s="34" t="s">
        <v>2002</v>
      </c>
      <c r="C476" s="34" t="s">
        <v>2003</v>
      </c>
      <c r="D476" s="34" t="s">
        <v>2003</v>
      </c>
      <c r="E476" s="34" t="s">
        <v>1101</v>
      </c>
    </row>
    <row r="477" spans="1:5">
      <c r="A477" s="34" t="s">
        <v>382</v>
      </c>
      <c r="B477" s="34" t="s">
        <v>2004</v>
      </c>
      <c r="C477" s="34" t="s">
        <v>2005</v>
      </c>
      <c r="D477" s="34" t="s">
        <v>2005</v>
      </c>
      <c r="E477" s="34" t="s">
        <v>1101</v>
      </c>
    </row>
    <row r="478" spans="1:5">
      <c r="A478" s="34" t="s">
        <v>382</v>
      </c>
      <c r="B478" s="34" t="s">
        <v>2006</v>
      </c>
      <c r="C478" s="34" t="s">
        <v>2007</v>
      </c>
      <c r="D478" s="34" t="s">
        <v>2007</v>
      </c>
      <c r="E478" s="34" t="s">
        <v>1101</v>
      </c>
    </row>
    <row r="479" spans="1:5">
      <c r="A479" s="34" t="s">
        <v>382</v>
      </c>
      <c r="B479" s="34" t="s">
        <v>2008</v>
      </c>
      <c r="C479" s="34" t="s">
        <v>2009</v>
      </c>
      <c r="D479" s="34" t="s">
        <v>2009</v>
      </c>
      <c r="E479" s="34" t="s">
        <v>1101</v>
      </c>
    </row>
    <row r="480" spans="1:5">
      <c r="A480" s="34" t="s">
        <v>382</v>
      </c>
      <c r="B480" s="34" t="s">
        <v>2010</v>
      </c>
      <c r="C480" s="34" t="s">
        <v>2011</v>
      </c>
      <c r="D480" s="34" t="s">
        <v>2011</v>
      </c>
      <c r="E480" s="34" t="s">
        <v>1101</v>
      </c>
    </row>
    <row r="481" spans="1:5">
      <c r="A481" s="34" t="s">
        <v>382</v>
      </c>
      <c r="B481" s="34" t="s">
        <v>2012</v>
      </c>
      <c r="C481" s="34" t="s">
        <v>2013</v>
      </c>
      <c r="D481" s="34" t="s">
        <v>2013</v>
      </c>
      <c r="E481" s="34" t="s">
        <v>1101</v>
      </c>
    </row>
    <row r="482" spans="1:5">
      <c r="A482" s="34" t="s">
        <v>382</v>
      </c>
      <c r="B482" s="34" t="s">
        <v>2014</v>
      </c>
      <c r="C482" s="34" t="s">
        <v>2015</v>
      </c>
      <c r="D482" s="34" t="s">
        <v>2015</v>
      </c>
      <c r="E482" s="34" t="s">
        <v>1101</v>
      </c>
    </row>
    <row r="483" spans="1:5">
      <c r="A483" s="34" t="s">
        <v>382</v>
      </c>
      <c r="B483" s="34" t="s">
        <v>2016</v>
      </c>
      <c r="C483" s="34" t="s">
        <v>2017</v>
      </c>
      <c r="D483" s="34" t="s">
        <v>2017</v>
      </c>
      <c r="E483" s="34" t="s">
        <v>1101</v>
      </c>
    </row>
    <row r="484" spans="1:5">
      <c r="A484" s="34" t="s">
        <v>382</v>
      </c>
      <c r="B484" s="34" t="s">
        <v>2018</v>
      </c>
      <c r="C484" s="34" t="s">
        <v>2019</v>
      </c>
      <c r="D484" s="34" t="s">
        <v>2019</v>
      </c>
      <c r="E484" s="34" t="s">
        <v>1101</v>
      </c>
    </row>
    <row r="485" spans="1:5">
      <c r="A485" s="34" t="s">
        <v>382</v>
      </c>
      <c r="B485" s="34" t="s">
        <v>2020</v>
      </c>
      <c r="C485" s="34" t="s">
        <v>2021</v>
      </c>
      <c r="D485" s="34" t="s">
        <v>2021</v>
      </c>
      <c r="E485" s="34" t="s">
        <v>1101</v>
      </c>
    </row>
    <row r="486" spans="1:5">
      <c r="A486" s="34" t="s">
        <v>382</v>
      </c>
      <c r="B486" s="34" t="s">
        <v>2022</v>
      </c>
      <c r="C486" s="34" t="s">
        <v>2023</v>
      </c>
      <c r="D486" s="34" t="s">
        <v>2023</v>
      </c>
      <c r="E486" s="34" t="s">
        <v>1101</v>
      </c>
    </row>
    <row r="487" spans="1:5">
      <c r="A487" s="34" t="s">
        <v>382</v>
      </c>
      <c r="B487" s="34" t="s">
        <v>2024</v>
      </c>
      <c r="C487" s="34" t="s">
        <v>2025</v>
      </c>
      <c r="D487" s="34" t="s">
        <v>2025</v>
      </c>
      <c r="E487" s="34" t="s">
        <v>1101</v>
      </c>
    </row>
    <row r="488" spans="1:5">
      <c r="A488" s="34" t="s">
        <v>382</v>
      </c>
      <c r="B488" s="34" t="s">
        <v>2026</v>
      </c>
      <c r="C488" s="34" t="s">
        <v>2027</v>
      </c>
      <c r="D488" s="34" t="s">
        <v>2027</v>
      </c>
      <c r="E488" s="34" t="s">
        <v>1101</v>
      </c>
    </row>
    <row r="489" spans="1:5">
      <c r="A489" s="34" t="s">
        <v>382</v>
      </c>
      <c r="B489" s="34" t="s">
        <v>2028</v>
      </c>
      <c r="C489" s="34" t="s">
        <v>2029</v>
      </c>
      <c r="D489" s="34" t="s">
        <v>2029</v>
      </c>
      <c r="E489" s="34" t="s">
        <v>1101</v>
      </c>
    </row>
    <row r="490" spans="1:5">
      <c r="A490" s="34" t="s">
        <v>382</v>
      </c>
      <c r="B490" s="34" t="s">
        <v>2030</v>
      </c>
      <c r="C490" s="34" t="s">
        <v>2031</v>
      </c>
      <c r="D490" s="34" t="s">
        <v>2031</v>
      </c>
      <c r="E490" s="34" t="s">
        <v>1101</v>
      </c>
    </row>
    <row r="491" spans="1:5">
      <c r="A491" s="34" t="s">
        <v>382</v>
      </c>
      <c r="B491" s="34" t="s">
        <v>2032</v>
      </c>
      <c r="C491" s="34" t="s">
        <v>2033</v>
      </c>
      <c r="D491" s="34" t="s">
        <v>2033</v>
      </c>
      <c r="E491" s="34" t="s">
        <v>1101</v>
      </c>
    </row>
    <row r="492" spans="1:5">
      <c r="A492" s="34" t="s">
        <v>382</v>
      </c>
      <c r="B492" s="34" t="s">
        <v>2034</v>
      </c>
      <c r="C492" s="34" t="s">
        <v>1799</v>
      </c>
      <c r="D492" s="34" t="s">
        <v>1799</v>
      </c>
      <c r="E492" s="34" t="s">
        <v>1110</v>
      </c>
    </row>
    <row r="493" spans="1:5">
      <c r="A493" s="34" t="s">
        <v>382</v>
      </c>
      <c r="B493" s="34" t="s">
        <v>2035</v>
      </c>
      <c r="C493" s="34" t="s">
        <v>1722</v>
      </c>
      <c r="D493" s="34" t="s">
        <v>1722</v>
      </c>
      <c r="E493" s="34" t="s">
        <v>1110</v>
      </c>
    </row>
    <row r="494" spans="1:5">
      <c r="A494" s="34" t="s">
        <v>382</v>
      </c>
      <c r="B494" s="34" t="s">
        <v>2036</v>
      </c>
      <c r="C494" s="34" t="s">
        <v>2037</v>
      </c>
      <c r="D494" s="34" t="s">
        <v>2037</v>
      </c>
      <c r="E494" s="34" t="s">
        <v>1110</v>
      </c>
    </row>
    <row r="495" spans="1:5">
      <c r="A495" s="34" t="s">
        <v>382</v>
      </c>
      <c r="B495" s="34" t="s">
        <v>2038</v>
      </c>
      <c r="C495" s="34" t="s">
        <v>1724</v>
      </c>
      <c r="D495" s="34" t="s">
        <v>1724</v>
      </c>
      <c r="E495" s="34" t="s">
        <v>1110</v>
      </c>
    </row>
    <row r="496" spans="1:5">
      <c r="A496" s="34" t="s">
        <v>382</v>
      </c>
      <c r="B496" s="34" t="s">
        <v>2039</v>
      </c>
      <c r="C496" s="34" t="s">
        <v>1633</v>
      </c>
      <c r="D496" s="34" t="s">
        <v>1633</v>
      </c>
      <c r="E496" s="34" t="s">
        <v>1110</v>
      </c>
    </row>
    <row r="497" spans="1:5">
      <c r="A497" s="34" t="s">
        <v>382</v>
      </c>
      <c r="B497" s="34" t="s">
        <v>2040</v>
      </c>
      <c r="C497" s="34" t="s">
        <v>2041</v>
      </c>
      <c r="D497" s="34" t="s">
        <v>2041</v>
      </c>
      <c r="E497" s="34" t="s">
        <v>1110</v>
      </c>
    </row>
    <row r="498" spans="1:5">
      <c r="A498" s="34" t="s">
        <v>382</v>
      </c>
      <c r="B498" s="34" t="s">
        <v>2042</v>
      </c>
      <c r="C498" s="34" t="s">
        <v>2043</v>
      </c>
      <c r="D498" s="34" t="s">
        <v>2043</v>
      </c>
      <c r="E498" s="34" t="s">
        <v>1110</v>
      </c>
    </row>
    <row r="499" spans="1:5">
      <c r="A499" s="34" t="s">
        <v>382</v>
      </c>
      <c r="B499" s="34" t="s">
        <v>2044</v>
      </c>
      <c r="C499" s="34" t="s">
        <v>1490</v>
      </c>
      <c r="D499" s="34" t="s">
        <v>1490</v>
      </c>
      <c r="E499" s="34" t="s">
        <v>1110</v>
      </c>
    </row>
    <row r="500" spans="1:5">
      <c r="A500" s="34" t="s">
        <v>382</v>
      </c>
      <c r="B500" s="34" t="s">
        <v>2045</v>
      </c>
      <c r="C500" s="34" t="s">
        <v>2046</v>
      </c>
      <c r="D500" s="34" t="s">
        <v>2046</v>
      </c>
      <c r="E500" s="34" t="s">
        <v>1110</v>
      </c>
    </row>
    <row r="501" spans="1:5">
      <c r="A501" s="34" t="s">
        <v>382</v>
      </c>
      <c r="B501" s="34" t="s">
        <v>2047</v>
      </c>
      <c r="C501" s="34" t="s">
        <v>2048</v>
      </c>
      <c r="D501" s="34" t="s">
        <v>2048</v>
      </c>
      <c r="E501" s="34" t="s">
        <v>1110</v>
      </c>
    </row>
    <row r="502" spans="1:5">
      <c r="A502" s="34" t="s">
        <v>382</v>
      </c>
      <c r="B502" s="34" t="s">
        <v>2049</v>
      </c>
      <c r="C502" s="34" t="s">
        <v>2050</v>
      </c>
      <c r="D502" s="34" t="s">
        <v>2050</v>
      </c>
      <c r="E502" s="34" t="s">
        <v>1110</v>
      </c>
    </row>
    <row r="503" spans="1:5">
      <c r="A503" s="34" t="s">
        <v>382</v>
      </c>
      <c r="B503" s="34" t="s">
        <v>2051</v>
      </c>
      <c r="C503" s="34" t="s">
        <v>2052</v>
      </c>
      <c r="D503" s="34" t="s">
        <v>2052</v>
      </c>
      <c r="E503" s="34" t="s">
        <v>1110</v>
      </c>
    </row>
    <row r="504" spans="1:5">
      <c r="A504" s="34" t="s">
        <v>382</v>
      </c>
      <c r="B504" s="34" t="s">
        <v>2053</v>
      </c>
      <c r="C504" s="34" t="s">
        <v>2054</v>
      </c>
      <c r="D504" s="34" t="s">
        <v>2054</v>
      </c>
      <c r="E504" s="34" t="s">
        <v>1110</v>
      </c>
    </row>
    <row r="505" spans="1:5">
      <c r="A505" s="34" t="s">
        <v>382</v>
      </c>
      <c r="B505" s="34" t="s">
        <v>2055</v>
      </c>
      <c r="C505" s="34" t="s">
        <v>2056</v>
      </c>
      <c r="D505" s="34" t="s">
        <v>2056</v>
      </c>
      <c r="E505" s="34" t="s">
        <v>1110</v>
      </c>
    </row>
    <row r="506" spans="1:5">
      <c r="A506" s="34" t="s">
        <v>382</v>
      </c>
      <c r="B506" s="34" t="s">
        <v>2057</v>
      </c>
      <c r="C506" s="34" t="s">
        <v>2058</v>
      </c>
      <c r="D506" s="34" t="s">
        <v>2058</v>
      </c>
      <c r="E506" s="34" t="s">
        <v>1110</v>
      </c>
    </row>
    <row r="507" spans="1:5">
      <c r="A507" s="34" t="s">
        <v>382</v>
      </c>
      <c r="B507" s="34" t="s">
        <v>2059</v>
      </c>
      <c r="C507" s="34" t="s">
        <v>2060</v>
      </c>
      <c r="D507" s="34" t="s">
        <v>2060</v>
      </c>
      <c r="E507" s="34" t="s">
        <v>1110</v>
      </c>
    </row>
    <row r="508" spans="1:5">
      <c r="A508" s="34" t="s">
        <v>382</v>
      </c>
      <c r="B508" s="34" t="s">
        <v>2061</v>
      </c>
      <c r="C508" s="34" t="s">
        <v>2062</v>
      </c>
      <c r="D508" s="34" t="s">
        <v>2062</v>
      </c>
      <c r="E508" s="34" t="s">
        <v>1110</v>
      </c>
    </row>
    <row r="509" spans="1:5">
      <c r="A509" s="34" t="s">
        <v>382</v>
      </c>
      <c r="B509" s="34" t="s">
        <v>2063</v>
      </c>
      <c r="C509" s="34" t="s">
        <v>2064</v>
      </c>
      <c r="D509" s="34" t="s">
        <v>2064</v>
      </c>
      <c r="E509" s="34" t="s">
        <v>1110</v>
      </c>
    </row>
    <row r="510" spans="1:5">
      <c r="A510" s="34" t="s">
        <v>382</v>
      </c>
      <c r="B510" s="34" t="s">
        <v>2065</v>
      </c>
      <c r="C510" s="34" t="s">
        <v>2066</v>
      </c>
      <c r="D510" s="34" t="s">
        <v>2066</v>
      </c>
      <c r="E510" s="34" t="s">
        <v>1110</v>
      </c>
    </row>
    <row r="511" spans="1:5">
      <c r="A511" s="34" t="s">
        <v>382</v>
      </c>
      <c r="B511" s="34" t="s">
        <v>2067</v>
      </c>
      <c r="C511" s="34" t="s">
        <v>2068</v>
      </c>
      <c r="D511" s="34" t="s">
        <v>2068</v>
      </c>
      <c r="E511" s="34" t="s">
        <v>1110</v>
      </c>
    </row>
    <row r="512" spans="1:5">
      <c r="A512" s="34" t="s">
        <v>382</v>
      </c>
      <c r="B512" s="34" t="s">
        <v>2069</v>
      </c>
      <c r="C512" s="34" t="s">
        <v>2070</v>
      </c>
      <c r="D512" s="34" t="s">
        <v>2070</v>
      </c>
      <c r="E512" s="34" t="s">
        <v>1110</v>
      </c>
    </row>
    <row r="513" spans="1:5">
      <c r="A513" s="34" t="s">
        <v>382</v>
      </c>
      <c r="B513" s="34" t="s">
        <v>2071</v>
      </c>
      <c r="C513" s="34" t="s">
        <v>2072</v>
      </c>
      <c r="D513" s="34" t="s">
        <v>2072</v>
      </c>
      <c r="E513" s="34" t="s">
        <v>1110</v>
      </c>
    </row>
    <row r="514" spans="1:5">
      <c r="A514" s="34" t="s">
        <v>382</v>
      </c>
      <c r="B514" s="34" t="s">
        <v>2073</v>
      </c>
      <c r="C514" s="34" t="s">
        <v>2074</v>
      </c>
      <c r="D514" s="34" t="s">
        <v>2074</v>
      </c>
      <c r="E514" s="34" t="s">
        <v>1110</v>
      </c>
    </row>
    <row r="515" spans="1:5">
      <c r="A515" s="34" t="s">
        <v>382</v>
      </c>
      <c r="B515" s="34" t="s">
        <v>2075</v>
      </c>
      <c r="C515" s="34" t="s">
        <v>2076</v>
      </c>
      <c r="D515" s="34" t="s">
        <v>2076</v>
      </c>
      <c r="E515" s="34" t="s">
        <v>1110</v>
      </c>
    </row>
    <row r="516" spans="1:5">
      <c r="A516" s="34" t="s">
        <v>382</v>
      </c>
      <c r="B516" s="34" t="s">
        <v>2077</v>
      </c>
      <c r="C516" s="34" t="s">
        <v>2078</v>
      </c>
      <c r="D516" s="34" t="s">
        <v>2078</v>
      </c>
      <c r="E516" s="34" t="s">
        <v>1110</v>
      </c>
    </row>
    <row r="517" spans="1:5">
      <c r="A517" s="34" t="s">
        <v>382</v>
      </c>
      <c r="B517" s="34" t="s">
        <v>2079</v>
      </c>
      <c r="C517" s="34" t="s">
        <v>2080</v>
      </c>
      <c r="D517" s="34" t="s">
        <v>2080</v>
      </c>
      <c r="E517" s="34" t="s">
        <v>1110</v>
      </c>
    </row>
    <row r="518" spans="1:5">
      <c r="A518" s="34" t="s">
        <v>382</v>
      </c>
      <c r="B518" s="34" t="s">
        <v>2081</v>
      </c>
      <c r="C518" s="34" t="s">
        <v>2082</v>
      </c>
      <c r="D518" s="34" t="s">
        <v>2082</v>
      </c>
      <c r="E518" s="34" t="s">
        <v>1110</v>
      </c>
    </row>
    <row r="519" spans="1:5">
      <c r="A519" s="34" t="s">
        <v>382</v>
      </c>
      <c r="B519" s="34" t="s">
        <v>2083</v>
      </c>
      <c r="C519" s="34" t="s">
        <v>2084</v>
      </c>
      <c r="D519" s="34" t="s">
        <v>2084</v>
      </c>
      <c r="E519" s="34" t="s">
        <v>1110</v>
      </c>
    </row>
    <row r="520" spans="1:5">
      <c r="A520" s="34" t="s">
        <v>382</v>
      </c>
      <c r="B520" s="34" t="s">
        <v>2085</v>
      </c>
      <c r="C520" s="34" t="s">
        <v>2086</v>
      </c>
      <c r="D520" s="34" t="s">
        <v>2086</v>
      </c>
      <c r="E520" s="34" t="s">
        <v>1110</v>
      </c>
    </row>
    <row r="521" spans="1:5">
      <c r="A521" s="34" t="s">
        <v>382</v>
      </c>
      <c r="B521" s="34" t="s">
        <v>2087</v>
      </c>
      <c r="C521" s="34" t="s">
        <v>2088</v>
      </c>
      <c r="D521" s="34" t="s">
        <v>2088</v>
      </c>
      <c r="E521" s="34" t="s">
        <v>1110</v>
      </c>
    </row>
    <row r="522" spans="1:5">
      <c r="A522" s="34" t="s">
        <v>382</v>
      </c>
      <c r="B522" s="34" t="s">
        <v>2089</v>
      </c>
      <c r="C522" s="34" t="s">
        <v>2090</v>
      </c>
      <c r="D522" s="34" t="s">
        <v>2090</v>
      </c>
      <c r="E522" s="34" t="s">
        <v>1110</v>
      </c>
    </row>
    <row r="523" spans="1:5">
      <c r="A523" s="34" t="s">
        <v>382</v>
      </c>
      <c r="B523" s="34" t="s">
        <v>2091</v>
      </c>
      <c r="C523" s="34" t="s">
        <v>2092</v>
      </c>
      <c r="D523" s="34" t="s">
        <v>2092</v>
      </c>
      <c r="E523" s="34" t="s">
        <v>1110</v>
      </c>
    </row>
    <row r="524" spans="1:5">
      <c r="A524" s="34" t="s">
        <v>382</v>
      </c>
      <c r="B524" s="34" t="s">
        <v>2093</v>
      </c>
      <c r="C524" s="34" t="s">
        <v>2094</v>
      </c>
      <c r="D524" s="34" t="s">
        <v>2094</v>
      </c>
      <c r="E524" s="34" t="s">
        <v>1110</v>
      </c>
    </row>
    <row r="525" spans="1:5">
      <c r="A525" s="34" t="s">
        <v>382</v>
      </c>
      <c r="B525" s="34" t="s">
        <v>2095</v>
      </c>
      <c r="C525" s="34" t="s">
        <v>2096</v>
      </c>
      <c r="D525" s="34" t="s">
        <v>2096</v>
      </c>
      <c r="E525" s="34" t="s">
        <v>1110</v>
      </c>
    </row>
    <row r="526" spans="1:5">
      <c r="A526" s="34" t="s">
        <v>382</v>
      </c>
      <c r="B526" s="34" t="s">
        <v>2097</v>
      </c>
      <c r="C526" s="34" t="s">
        <v>2098</v>
      </c>
      <c r="D526" s="34" t="s">
        <v>2098</v>
      </c>
      <c r="E526" s="34" t="s">
        <v>1110</v>
      </c>
    </row>
    <row r="527" spans="1:5">
      <c r="A527" s="34" t="s">
        <v>382</v>
      </c>
      <c r="B527" s="34" t="s">
        <v>2099</v>
      </c>
      <c r="C527" s="34" t="s">
        <v>2100</v>
      </c>
      <c r="D527" s="34" t="s">
        <v>2100</v>
      </c>
      <c r="E527" s="34" t="s">
        <v>1110</v>
      </c>
    </row>
    <row r="528" spans="1:5">
      <c r="A528" s="34" t="s">
        <v>382</v>
      </c>
      <c r="B528" s="34" t="s">
        <v>2101</v>
      </c>
      <c r="C528" s="34" t="s">
        <v>2102</v>
      </c>
      <c r="D528" s="34" t="s">
        <v>2102</v>
      </c>
      <c r="E528" s="34" t="s">
        <v>1110</v>
      </c>
    </row>
    <row r="529" spans="1:5">
      <c r="A529" s="34" t="s">
        <v>382</v>
      </c>
      <c r="B529" s="34" t="s">
        <v>2103</v>
      </c>
      <c r="C529" s="34" t="s">
        <v>2104</v>
      </c>
      <c r="D529" s="34" t="s">
        <v>2104</v>
      </c>
      <c r="E529" s="34" t="s">
        <v>1110</v>
      </c>
    </row>
    <row r="530" spans="1:5">
      <c r="A530" s="34" t="s">
        <v>382</v>
      </c>
      <c r="B530" s="34" t="s">
        <v>2105</v>
      </c>
      <c r="C530" s="34" t="s">
        <v>2106</v>
      </c>
      <c r="D530" s="34" t="s">
        <v>2106</v>
      </c>
      <c r="E530" s="34" t="s">
        <v>1110</v>
      </c>
    </row>
    <row r="531" spans="1:5">
      <c r="A531" s="34" t="s">
        <v>382</v>
      </c>
      <c r="B531" s="34" t="s">
        <v>2107</v>
      </c>
      <c r="C531" s="34" t="s">
        <v>2108</v>
      </c>
      <c r="D531" s="34" t="s">
        <v>2108</v>
      </c>
      <c r="E531" s="34" t="s">
        <v>1104</v>
      </c>
    </row>
    <row r="532" spans="1:5">
      <c r="A532" s="34" t="s">
        <v>382</v>
      </c>
      <c r="B532" s="34" t="s">
        <v>2109</v>
      </c>
      <c r="C532" s="34" t="s">
        <v>2110</v>
      </c>
      <c r="D532" s="34" t="s">
        <v>2110</v>
      </c>
      <c r="E532" s="34" t="s">
        <v>1104</v>
      </c>
    </row>
    <row r="533" spans="1:5">
      <c r="A533" s="34" t="s">
        <v>382</v>
      </c>
      <c r="B533" s="34" t="s">
        <v>2111</v>
      </c>
      <c r="C533" s="34" t="s">
        <v>1862</v>
      </c>
      <c r="D533" s="34" t="s">
        <v>1862</v>
      </c>
      <c r="E533" s="34" t="s">
        <v>1104</v>
      </c>
    </row>
    <row r="534" spans="1:5">
      <c r="A534" s="34" t="s">
        <v>382</v>
      </c>
      <c r="B534" s="34" t="s">
        <v>2112</v>
      </c>
      <c r="C534" s="34" t="s">
        <v>2113</v>
      </c>
      <c r="D534" s="34" t="s">
        <v>2113</v>
      </c>
      <c r="E534" s="34" t="s">
        <v>1104</v>
      </c>
    </row>
    <row r="535" spans="1:5">
      <c r="A535" s="34" t="s">
        <v>382</v>
      </c>
      <c r="B535" s="34" t="s">
        <v>2114</v>
      </c>
      <c r="C535" s="34" t="s">
        <v>2115</v>
      </c>
      <c r="D535" s="34" t="s">
        <v>2115</v>
      </c>
      <c r="E535" s="34" t="s">
        <v>1104</v>
      </c>
    </row>
    <row r="536" spans="1:5">
      <c r="A536" s="34" t="s">
        <v>382</v>
      </c>
      <c r="B536" s="34" t="s">
        <v>2116</v>
      </c>
      <c r="C536" s="34" t="s">
        <v>2117</v>
      </c>
      <c r="D536" s="34" t="s">
        <v>2117</v>
      </c>
      <c r="E536" s="34" t="s">
        <v>1104</v>
      </c>
    </row>
    <row r="537" spans="1:5">
      <c r="A537" s="34" t="s">
        <v>382</v>
      </c>
      <c r="B537" s="34" t="s">
        <v>2118</v>
      </c>
      <c r="C537" s="34" t="s">
        <v>2119</v>
      </c>
      <c r="D537" s="34" t="s">
        <v>2119</v>
      </c>
      <c r="E537" s="34" t="s">
        <v>1104</v>
      </c>
    </row>
    <row r="538" spans="1:5">
      <c r="A538" s="34" t="s">
        <v>382</v>
      </c>
      <c r="B538" s="34" t="s">
        <v>2120</v>
      </c>
      <c r="C538" s="34" t="s">
        <v>2121</v>
      </c>
      <c r="D538" s="34" t="s">
        <v>2121</v>
      </c>
      <c r="E538" s="34" t="s">
        <v>1104</v>
      </c>
    </row>
    <row r="539" spans="1:5">
      <c r="A539" s="34" t="s">
        <v>382</v>
      </c>
      <c r="B539" s="34" t="s">
        <v>2122</v>
      </c>
      <c r="C539" s="34" t="s">
        <v>2123</v>
      </c>
      <c r="D539" s="34" t="s">
        <v>2123</v>
      </c>
      <c r="E539" s="34" t="s">
        <v>1104</v>
      </c>
    </row>
    <row r="540" spans="1:5">
      <c r="A540" s="34" t="s">
        <v>382</v>
      </c>
      <c r="B540" s="34" t="s">
        <v>2124</v>
      </c>
      <c r="C540" s="34" t="s">
        <v>2125</v>
      </c>
      <c r="D540" s="34" t="s">
        <v>2125</v>
      </c>
      <c r="E540" s="34" t="s">
        <v>1104</v>
      </c>
    </row>
    <row r="541" spans="1:5">
      <c r="A541" s="34" t="s">
        <v>382</v>
      </c>
      <c r="B541" s="34" t="s">
        <v>2126</v>
      </c>
      <c r="C541" s="34" t="s">
        <v>2127</v>
      </c>
      <c r="D541" s="34" t="s">
        <v>2127</v>
      </c>
      <c r="E541" s="34" t="s">
        <v>1104</v>
      </c>
    </row>
    <row r="542" spans="1:5">
      <c r="A542" s="34" t="s">
        <v>382</v>
      </c>
      <c r="B542" s="34" t="s">
        <v>2128</v>
      </c>
      <c r="C542" s="34" t="s">
        <v>2129</v>
      </c>
      <c r="D542" s="34" t="s">
        <v>2129</v>
      </c>
      <c r="E542" s="34" t="s">
        <v>1104</v>
      </c>
    </row>
    <row r="543" spans="1:5">
      <c r="A543" s="34" t="s">
        <v>382</v>
      </c>
      <c r="B543" s="34" t="s">
        <v>2130</v>
      </c>
      <c r="C543" s="34" t="s">
        <v>2131</v>
      </c>
      <c r="D543" s="34" t="s">
        <v>2131</v>
      </c>
      <c r="E543" s="34" t="s">
        <v>1104</v>
      </c>
    </row>
    <row r="544" spans="1:5">
      <c r="A544" s="34" t="s">
        <v>382</v>
      </c>
      <c r="B544" s="34" t="s">
        <v>2132</v>
      </c>
      <c r="C544" s="34" t="s">
        <v>2133</v>
      </c>
      <c r="D544" s="34" t="s">
        <v>2133</v>
      </c>
      <c r="E544" s="34" t="s">
        <v>1104</v>
      </c>
    </row>
    <row r="545" spans="1:5">
      <c r="A545" s="34" t="s">
        <v>382</v>
      </c>
      <c r="B545" s="34" t="s">
        <v>2134</v>
      </c>
      <c r="C545" s="34" t="s">
        <v>2135</v>
      </c>
      <c r="D545" s="34" t="s">
        <v>2135</v>
      </c>
      <c r="E545" s="34" t="s">
        <v>1104</v>
      </c>
    </row>
    <row r="546" spans="1:5">
      <c r="A546" s="34" t="s">
        <v>382</v>
      </c>
      <c r="B546" s="34" t="s">
        <v>2136</v>
      </c>
      <c r="C546" s="34" t="s">
        <v>2137</v>
      </c>
      <c r="D546" s="34" t="s">
        <v>2137</v>
      </c>
      <c r="E546" s="34" t="s">
        <v>1104</v>
      </c>
    </row>
    <row r="547" spans="1:5">
      <c r="A547" s="34" t="s">
        <v>382</v>
      </c>
      <c r="B547" s="34" t="s">
        <v>2138</v>
      </c>
      <c r="C547" s="34" t="s">
        <v>2139</v>
      </c>
      <c r="D547" s="34" t="s">
        <v>2139</v>
      </c>
      <c r="E547" s="34" t="s">
        <v>1104</v>
      </c>
    </row>
    <row r="548" spans="1:5">
      <c r="A548" s="34" t="s">
        <v>382</v>
      </c>
      <c r="B548" s="34" t="s">
        <v>2140</v>
      </c>
      <c r="C548" s="34" t="s">
        <v>2141</v>
      </c>
      <c r="D548" s="34" t="s">
        <v>2141</v>
      </c>
      <c r="E548" s="34" t="s">
        <v>1104</v>
      </c>
    </row>
    <row r="549" spans="1:5">
      <c r="A549" s="34" t="s">
        <v>382</v>
      </c>
      <c r="B549" s="34" t="s">
        <v>2142</v>
      </c>
      <c r="C549" s="34" t="s">
        <v>2143</v>
      </c>
      <c r="D549" s="34" t="s">
        <v>2143</v>
      </c>
      <c r="E549" s="34" t="s">
        <v>1104</v>
      </c>
    </row>
    <row r="550" spans="1:5">
      <c r="A550" s="34" t="s">
        <v>382</v>
      </c>
      <c r="B550" s="34" t="s">
        <v>2144</v>
      </c>
      <c r="C550" s="34" t="s">
        <v>2145</v>
      </c>
      <c r="D550" s="34" t="s">
        <v>2145</v>
      </c>
      <c r="E550" s="34" t="s">
        <v>1104</v>
      </c>
    </row>
    <row r="551" spans="1:5">
      <c r="A551" s="34" t="s">
        <v>382</v>
      </c>
      <c r="B551" s="34" t="s">
        <v>2146</v>
      </c>
      <c r="C551" s="34" t="s">
        <v>2147</v>
      </c>
      <c r="D551" s="34" t="s">
        <v>2147</v>
      </c>
      <c r="E551" s="34" t="s">
        <v>1104</v>
      </c>
    </row>
    <row r="552" spans="1:5">
      <c r="A552" s="34" t="s">
        <v>382</v>
      </c>
      <c r="B552" s="34" t="s">
        <v>2148</v>
      </c>
      <c r="C552" s="34" t="s">
        <v>2149</v>
      </c>
      <c r="D552" s="34" t="s">
        <v>2149</v>
      </c>
      <c r="E552" s="34" t="s">
        <v>1104</v>
      </c>
    </row>
    <row r="553" spans="1:5">
      <c r="A553" s="34" t="s">
        <v>382</v>
      </c>
      <c r="B553" s="34" t="s">
        <v>2150</v>
      </c>
      <c r="C553" s="34" t="s">
        <v>2151</v>
      </c>
      <c r="D553" s="34" t="s">
        <v>2151</v>
      </c>
      <c r="E553" s="34" t="s">
        <v>1104</v>
      </c>
    </row>
    <row r="554" spans="1:5">
      <c r="A554" s="34" t="s">
        <v>382</v>
      </c>
      <c r="B554" s="34" t="s">
        <v>2152</v>
      </c>
      <c r="C554" s="34" t="s">
        <v>2153</v>
      </c>
      <c r="D554" s="34" t="s">
        <v>2153</v>
      </c>
      <c r="E554" s="34" t="s">
        <v>1104</v>
      </c>
    </row>
    <row r="555" spans="1:5">
      <c r="A555" s="34" t="s">
        <v>382</v>
      </c>
      <c r="B555" s="34" t="s">
        <v>2154</v>
      </c>
      <c r="C555" s="34" t="s">
        <v>2155</v>
      </c>
      <c r="D555" s="34" t="s">
        <v>2155</v>
      </c>
      <c r="E555" s="34" t="s">
        <v>1104</v>
      </c>
    </row>
    <row r="556" spans="1:5">
      <c r="A556" s="34" t="s">
        <v>382</v>
      </c>
      <c r="B556" s="34" t="s">
        <v>2156</v>
      </c>
      <c r="C556" s="34" t="s">
        <v>2157</v>
      </c>
      <c r="D556" s="34" t="s">
        <v>2157</v>
      </c>
      <c r="E556" s="34" t="s">
        <v>1107</v>
      </c>
    </row>
    <row r="557" spans="1:5">
      <c r="A557" s="34" t="s">
        <v>382</v>
      </c>
      <c r="B557" s="34" t="s">
        <v>2158</v>
      </c>
      <c r="C557" s="34" t="s">
        <v>2159</v>
      </c>
      <c r="D557" s="34" t="s">
        <v>2159</v>
      </c>
      <c r="E557" s="34" t="s">
        <v>1107</v>
      </c>
    </row>
    <row r="558" spans="1:5">
      <c r="A558" s="34" t="s">
        <v>382</v>
      </c>
      <c r="B558" s="34" t="s">
        <v>2160</v>
      </c>
      <c r="C558" s="34" t="s">
        <v>2161</v>
      </c>
      <c r="D558" s="34" t="s">
        <v>2161</v>
      </c>
      <c r="E558" s="34" t="s">
        <v>1107</v>
      </c>
    </row>
    <row r="559" spans="1:5">
      <c r="A559" s="34" t="s">
        <v>382</v>
      </c>
      <c r="B559" s="34" t="s">
        <v>2162</v>
      </c>
      <c r="C559" s="34" t="s">
        <v>2163</v>
      </c>
      <c r="D559" s="34" t="s">
        <v>2163</v>
      </c>
      <c r="E559" s="34" t="s">
        <v>1107</v>
      </c>
    </row>
    <row r="560" spans="1:5">
      <c r="A560" s="34" t="s">
        <v>382</v>
      </c>
      <c r="B560" s="34" t="s">
        <v>2164</v>
      </c>
      <c r="C560" s="34" t="s">
        <v>2165</v>
      </c>
      <c r="D560" s="34" t="s">
        <v>2165</v>
      </c>
      <c r="E560" s="34" t="s">
        <v>1107</v>
      </c>
    </row>
    <row r="561" spans="1:5">
      <c r="A561" s="34" t="s">
        <v>382</v>
      </c>
      <c r="B561" s="34" t="s">
        <v>2166</v>
      </c>
      <c r="C561" s="34" t="s">
        <v>2167</v>
      </c>
      <c r="D561" s="34" t="s">
        <v>2167</v>
      </c>
      <c r="E561" s="34" t="s">
        <v>1107</v>
      </c>
    </row>
    <row r="562" spans="1:5">
      <c r="A562" s="34" t="s">
        <v>382</v>
      </c>
      <c r="B562" s="34" t="s">
        <v>2168</v>
      </c>
      <c r="C562" s="34" t="s">
        <v>2169</v>
      </c>
      <c r="D562" s="34" t="s">
        <v>2169</v>
      </c>
      <c r="E562" s="34" t="s">
        <v>1107</v>
      </c>
    </row>
    <row r="563" spans="1:5">
      <c r="A563" s="34" t="s">
        <v>382</v>
      </c>
      <c r="B563" s="34" t="s">
        <v>2170</v>
      </c>
      <c r="C563" s="34" t="s">
        <v>2171</v>
      </c>
      <c r="D563" s="34" t="s">
        <v>2171</v>
      </c>
      <c r="E563" s="34" t="s">
        <v>1107</v>
      </c>
    </row>
    <row r="564" spans="1:5">
      <c r="A564" s="34" t="s">
        <v>382</v>
      </c>
      <c r="B564" s="34" t="s">
        <v>2172</v>
      </c>
      <c r="C564" s="34" t="s">
        <v>2173</v>
      </c>
      <c r="D564" s="34" t="s">
        <v>2173</v>
      </c>
      <c r="E564" s="34" t="s">
        <v>1107</v>
      </c>
    </row>
    <row r="565" spans="1:5">
      <c r="A565" s="34" t="s">
        <v>382</v>
      </c>
      <c r="B565" s="34" t="s">
        <v>2174</v>
      </c>
      <c r="C565" s="34" t="s">
        <v>2175</v>
      </c>
      <c r="D565" s="34" t="s">
        <v>2175</v>
      </c>
      <c r="E565" s="34" t="s">
        <v>1107</v>
      </c>
    </row>
    <row r="566" spans="1:5">
      <c r="A566" s="34" t="s">
        <v>382</v>
      </c>
      <c r="B566" s="34" t="s">
        <v>2176</v>
      </c>
      <c r="C566" s="34" t="s">
        <v>2177</v>
      </c>
      <c r="D566" s="34" t="s">
        <v>2177</v>
      </c>
      <c r="E566" s="34" t="s">
        <v>1107</v>
      </c>
    </row>
    <row r="567" spans="1:5">
      <c r="A567" s="34" t="s">
        <v>382</v>
      </c>
      <c r="B567" s="34" t="s">
        <v>2178</v>
      </c>
      <c r="C567" s="34" t="s">
        <v>2179</v>
      </c>
      <c r="D567" s="34" t="s">
        <v>2179</v>
      </c>
      <c r="E567" s="34" t="s">
        <v>1107</v>
      </c>
    </row>
    <row r="568" spans="1:5">
      <c r="A568" s="34" t="s">
        <v>382</v>
      </c>
      <c r="B568" s="34" t="s">
        <v>2180</v>
      </c>
      <c r="C568" s="34" t="s">
        <v>2181</v>
      </c>
      <c r="D568" s="34" t="s">
        <v>2181</v>
      </c>
      <c r="E568" s="34" t="s">
        <v>1107</v>
      </c>
    </row>
    <row r="569" spans="1:5">
      <c r="A569" s="34" t="s">
        <v>382</v>
      </c>
      <c r="B569" s="34" t="s">
        <v>2182</v>
      </c>
      <c r="C569" s="34" t="s">
        <v>2183</v>
      </c>
      <c r="D569" s="34" t="s">
        <v>2183</v>
      </c>
      <c r="E569" s="34" t="s">
        <v>1107</v>
      </c>
    </row>
    <row r="570" spans="1:5">
      <c r="A570" s="34" t="s">
        <v>382</v>
      </c>
      <c r="B570" s="34" t="s">
        <v>2184</v>
      </c>
      <c r="C570" s="34" t="s">
        <v>2185</v>
      </c>
      <c r="D570" s="34" t="s">
        <v>2185</v>
      </c>
      <c r="E570" s="34" t="s">
        <v>1107</v>
      </c>
    </row>
    <row r="571" spans="1:5">
      <c r="A571" s="34" t="s">
        <v>382</v>
      </c>
      <c r="B571" s="34" t="s">
        <v>2186</v>
      </c>
      <c r="C571" s="34" t="s">
        <v>2187</v>
      </c>
      <c r="D571" s="34" t="s">
        <v>2187</v>
      </c>
      <c r="E571" s="34" t="s">
        <v>1107</v>
      </c>
    </row>
    <row r="572" spans="1:5">
      <c r="A572" s="34" t="s">
        <v>382</v>
      </c>
      <c r="B572" s="34" t="s">
        <v>2188</v>
      </c>
      <c r="C572" s="34" t="s">
        <v>2189</v>
      </c>
      <c r="D572" s="34" t="s">
        <v>2189</v>
      </c>
      <c r="E572" s="34" t="s">
        <v>1107</v>
      </c>
    </row>
    <row r="573" spans="1:5">
      <c r="A573" s="34" t="s">
        <v>382</v>
      </c>
      <c r="B573" s="34" t="s">
        <v>2190</v>
      </c>
      <c r="C573" s="34" t="s">
        <v>2191</v>
      </c>
      <c r="D573" s="34" t="s">
        <v>2191</v>
      </c>
      <c r="E573" s="34" t="s">
        <v>1107</v>
      </c>
    </row>
    <row r="574" spans="1:5">
      <c r="A574" s="34" t="s">
        <v>382</v>
      </c>
      <c r="B574" s="34" t="s">
        <v>2192</v>
      </c>
      <c r="C574" s="34" t="s">
        <v>2193</v>
      </c>
      <c r="D574" s="34" t="s">
        <v>2193</v>
      </c>
      <c r="E574" s="34" t="s">
        <v>1107</v>
      </c>
    </row>
    <row r="575" spans="1:5">
      <c r="A575" s="34" t="s">
        <v>382</v>
      </c>
      <c r="B575" s="34" t="s">
        <v>2194</v>
      </c>
      <c r="C575" s="34" t="s">
        <v>2195</v>
      </c>
      <c r="D575" s="34" t="s">
        <v>2195</v>
      </c>
      <c r="E575" s="34" t="s">
        <v>1107</v>
      </c>
    </row>
    <row r="576" spans="1:5">
      <c r="A576" s="34" t="s">
        <v>382</v>
      </c>
      <c r="B576" s="34" t="s">
        <v>2196</v>
      </c>
      <c r="C576" s="34" t="s">
        <v>2197</v>
      </c>
      <c r="D576" s="34" t="s">
        <v>2197</v>
      </c>
      <c r="E576" s="34" t="s">
        <v>1107</v>
      </c>
    </row>
    <row r="577" spans="1:5">
      <c r="A577" s="34" t="s">
        <v>382</v>
      </c>
      <c r="B577" s="34" t="s">
        <v>2198</v>
      </c>
      <c r="C577" s="34" t="s">
        <v>2199</v>
      </c>
      <c r="D577" s="34" t="s">
        <v>2199</v>
      </c>
      <c r="E577" s="34" t="s">
        <v>1107</v>
      </c>
    </row>
    <row r="578" spans="1:5">
      <c r="A578" s="34" t="s">
        <v>382</v>
      </c>
      <c r="B578" s="34" t="s">
        <v>2200</v>
      </c>
      <c r="C578" s="34" t="s">
        <v>2201</v>
      </c>
      <c r="D578" s="34" t="s">
        <v>2201</v>
      </c>
      <c r="E578" s="34" t="s">
        <v>1107</v>
      </c>
    </row>
    <row r="579" spans="1:5">
      <c r="A579" s="34" t="s">
        <v>382</v>
      </c>
      <c r="B579" s="34" t="s">
        <v>2202</v>
      </c>
      <c r="C579" s="34" t="s">
        <v>2203</v>
      </c>
      <c r="D579" s="34" t="s">
        <v>2203</v>
      </c>
      <c r="E579" s="34" t="s">
        <v>1107</v>
      </c>
    </row>
    <row r="580" spans="1:5">
      <c r="A580" s="34" t="s">
        <v>382</v>
      </c>
      <c r="B580" s="34" t="s">
        <v>2204</v>
      </c>
      <c r="C580" s="34" t="s">
        <v>2205</v>
      </c>
      <c r="D580" s="34" t="s">
        <v>2205</v>
      </c>
      <c r="E580" s="34" t="s">
        <v>1107</v>
      </c>
    </row>
    <row r="581" spans="1:5">
      <c r="A581" s="34" t="s">
        <v>382</v>
      </c>
      <c r="B581" s="34" t="s">
        <v>2206</v>
      </c>
      <c r="C581" s="34" t="s">
        <v>2207</v>
      </c>
      <c r="D581" s="34" t="s">
        <v>2207</v>
      </c>
      <c r="E581" s="34" t="s">
        <v>1113</v>
      </c>
    </row>
    <row r="582" spans="1:5">
      <c r="A582" s="34" t="s">
        <v>382</v>
      </c>
      <c r="B582" s="34" t="s">
        <v>2208</v>
      </c>
      <c r="C582" s="34" t="s">
        <v>2209</v>
      </c>
      <c r="D582" s="34" t="s">
        <v>2209</v>
      </c>
      <c r="E582" s="34" t="s">
        <v>1113</v>
      </c>
    </row>
    <row r="583" spans="1:5">
      <c r="A583" s="34" t="s">
        <v>382</v>
      </c>
      <c r="B583" s="34" t="s">
        <v>2210</v>
      </c>
      <c r="C583" s="34" t="s">
        <v>2211</v>
      </c>
      <c r="D583" s="34" t="s">
        <v>2211</v>
      </c>
      <c r="E583" s="34" t="s">
        <v>1113</v>
      </c>
    </row>
    <row r="584" spans="1:5">
      <c r="A584" s="34" t="s">
        <v>382</v>
      </c>
      <c r="B584" s="34" t="s">
        <v>2212</v>
      </c>
      <c r="C584" s="34" t="s">
        <v>2213</v>
      </c>
      <c r="D584" s="34" t="s">
        <v>2213</v>
      </c>
      <c r="E584" s="34" t="s">
        <v>1113</v>
      </c>
    </row>
    <row r="585" spans="1:5">
      <c r="A585" s="34" t="s">
        <v>382</v>
      </c>
      <c r="B585" s="34" t="s">
        <v>2214</v>
      </c>
      <c r="C585" s="34" t="s">
        <v>2215</v>
      </c>
      <c r="D585" s="34" t="s">
        <v>2215</v>
      </c>
      <c r="E585" s="34" t="s">
        <v>1113</v>
      </c>
    </row>
    <row r="586" spans="1:5">
      <c r="A586" s="34" t="s">
        <v>382</v>
      </c>
      <c r="B586" s="34" t="s">
        <v>2216</v>
      </c>
      <c r="C586" s="34" t="s">
        <v>2217</v>
      </c>
      <c r="D586" s="34" t="s">
        <v>2217</v>
      </c>
      <c r="E586" s="34" t="s">
        <v>1113</v>
      </c>
    </row>
    <row r="587" spans="1:5">
      <c r="A587" s="34" t="s">
        <v>382</v>
      </c>
      <c r="B587" s="34" t="s">
        <v>2218</v>
      </c>
      <c r="C587" s="34" t="s">
        <v>2219</v>
      </c>
      <c r="D587" s="34" t="s">
        <v>2219</v>
      </c>
      <c r="E587" s="34" t="s">
        <v>1113</v>
      </c>
    </row>
    <row r="588" spans="1:5">
      <c r="A588" s="34" t="s">
        <v>382</v>
      </c>
      <c r="B588" s="34" t="s">
        <v>2220</v>
      </c>
      <c r="C588" s="34" t="s">
        <v>2221</v>
      </c>
      <c r="D588" s="34" t="s">
        <v>2221</v>
      </c>
      <c r="E588" s="34" t="s">
        <v>1113</v>
      </c>
    </row>
    <row r="589" spans="1:5">
      <c r="A589" s="34" t="s">
        <v>382</v>
      </c>
      <c r="B589" s="34" t="s">
        <v>2222</v>
      </c>
      <c r="C589" s="34" t="s">
        <v>2223</v>
      </c>
      <c r="D589" s="34" t="s">
        <v>2223</v>
      </c>
      <c r="E589" s="34" t="s">
        <v>1113</v>
      </c>
    </row>
    <row r="590" spans="1:5">
      <c r="A590" s="34" t="s">
        <v>382</v>
      </c>
      <c r="B590" s="34" t="s">
        <v>2224</v>
      </c>
      <c r="C590" s="34" t="s">
        <v>2225</v>
      </c>
      <c r="D590" s="34" t="s">
        <v>2225</v>
      </c>
      <c r="E590" s="34" t="s">
        <v>1113</v>
      </c>
    </row>
    <row r="591" spans="1:5">
      <c r="A591" s="34" t="s">
        <v>382</v>
      </c>
      <c r="B591" s="34" t="s">
        <v>2226</v>
      </c>
      <c r="C591" s="34" t="s">
        <v>2227</v>
      </c>
      <c r="D591" s="34" t="s">
        <v>2227</v>
      </c>
      <c r="E591" s="34" t="s">
        <v>1113</v>
      </c>
    </row>
    <row r="592" spans="1:5">
      <c r="A592" s="34" t="s">
        <v>382</v>
      </c>
      <c r="B592" s="34" t="s">
        <v>2228</v>
      </c>
      <c r="C592" s="34" t="s">
        <v>2229</v>
      </c>
      <c r="D592" s="34" t="s">
        <v>2229</v>
      </c>
      <c r="E592" s="34" t="s">
        <v>1113</v>
      </c>
    </row>
    <row r="593" spans="1:5">
      <c r="A593" s="34" t="s">
        <v>382</v>
      </c>
      <c r="B593" s="34" t="s">
        <v>2230</v>
      </c>
      <c r="C593" s="34" t="s">
        <v>2231</v>
      </c>
      <c r="D593" s="34" t="s">
        <v>2231</v>
      </c>
      <c r="E593" s="34" t="s">
        <v>1113</v>
      </c>
    </row>
    <row r="594" spans="1:5">
      <c r="A594" s="34" t="s">
        <v>382</v>
      </c>
      <c r="B594" s="34" t="s">
        <v>2232</v>
      </c>
      <c r="C594" s="34" t="s">
        <v>2233</v>
      </c>
      <c r="D594" s="34" t="s">
        <v>2233</v>
      </c>
      <c r="E594" s="34" t="s">
        <v>1113</v>
      </c>
    </row>
    <row r="595" spans="1:5">
      <c r="A595" s="34" t="s">
        <v>382</v>
      </c>
      <c r="B595" s="34" t="s">
        <v>2234</v>
      </c>
      <c r="C595" s="34" t="s">
        <v>2235</v>
      </c>
      <c r="D595" s="34" t="s">
        <v>2235</v>
      </c>
      <c r="E595" s="34" t="s">
        <v>1113</v>
      </c>
    </row>
    <row r="596" spans="1:5">
      <c r="A596" s="34" t="s">
        <v>382</v>
      </c>
      <c r="B596" s="34" t="s">
        <v>2236</v>
      </c>
      <c r="C596" s="34" t="s">
        <v>2237</v>
      </c>
      <c r="D596" s="34" t="s">
        <v>2237</v>
      </c>
      <c r="E596" s="34" t="s">
        <v>1113</v>
      </c>
    </row>
    <row r="597" spans="1:5">
      <c r="A597" s="34" t="s">
        <v>382</v>
      </c>
      <c r="B597" s="34" t="s">
        <v>2238</v>
      </c>
      <c r="C597" s="34" t="s">
        <v>2239</v>
      </c>
      <c r="D597" s="34" t="s">
        <v>2239</v>
      </c>
      <c r="E597" s="34" t="s">
        <v>1113</v>
      </c>
    </row>
    <row r="598" spans="1:5">
      <c r="A598" s="34" t="s">
        <v>382</v>
      </c>
      <c r="B598" s="34" t="s">
        <v>2240</v>
      </c>
      <c r="C598" s="34" t="s">
        <v>2241</v>
      </c>
      <c r="D598" s="34" t="s">
        <v>2241</v>
      </c>
      <c r="E598" s="34" t="s">
        <v>1113</v>
      </c>
    </row>
    <row r="599" spans="1:5">
      <c r="A599" s="34" t="s">
        <v>382</v>
      </c>
      <c r="B599" s="34" t="s">
        <v>2242</v>
      </c>
      <c r="C599" s="34" t="s">
        <v>2243</v>
      </c>
      <c r="D599" s="34" t="s">
        <v>2243</v>
      </c>
      <c r="E599" s="34" t="s">
        <v>1113</v>
      </c>
    </row>
    <row r="600" spans="1:5">
      <c r="A600" s="34" t="s">
        <v>382</v>
      </c>
      <c r="B600" s="34" t="s">
        <v>2244</v>
      </c>
      <c r="C600" s="34" t="s">
        <v>2245</v>
      </c>
      <c r="D600" s="34" t="s">
        <v>2245</v>
      </c>
      <c r="E600" s="34" t="s">
        <v>1113</v>
      </c>
    </row>
    <row r="601" spans="1:5">
      <c r="A601" s="34" t="s">
        <v>382</v>
      </c>
      <c r="B601" s="34" t="s">
        <v>2246</v>
      </c>
      <c r="C601" s="34" t="s">
        <v>2247</v>
      </c>
      <c r="D601" s="34" t="s">
        <v>2247</v>
      </c>
      <c r="E601" s="34" t="s">
        <v>1113</v>
      </c>
    </row>
    <row r="602" spans="1:5">
      <c r="A602" s="34" t="s">
        <v>382</v>
      </c>
      <c r="B602" s="34" t="s">
        <v>2248</v>
      </c>
      <c r="C602" s="34" t="s">
        <v>2249</v>
      </c>
      <c r="D602" s="34" t="s">
        <v>2249</v>
      </c>
      <c r="E602" s="34" t="s">
        <v>1113</v>
      </c>
    </row>
    <row r="603" spans="1:5">
      <c r="A603" s="34" t="s">
        <v>382</v>
      </c>
      <c r="B603" s="34" t="s">
        <v>2250</v>
      </c>
      <c r="C603" s="34" t="s">
        <v>2251</v>
      </c>
      <c r="D603" s="34" t="s">
        <v>2251</v>
      </c>
      <c r="E603" s="34" t="s">
        <v>1113</v>
      </c>
    </row>
    <row r="604" spans="1:5">
      <c r="A604" s="34" t="s">
        <v>382</v>
      </c>
      <c r="B604" s="34" t="s">
        <v>2252</v>
      </c>
      <c r="C604" s="34" t="s">
        <v>2253</v>
      </c>
      <c r="D604" s="34" t="s">
        <v>2253</v>
      </c>
      <c r="E604" s="34" t="s">
        <v>1116</v>
      </c>
    </row>
    <row r="605" spans="1:5">
      <c r="A605" s="34" t="s">
        <v>382</v>
      </c>
      <c r="B605" s="34" t="s">
        <v>2254</v>
      </c>
      <c r="C605" s="34" t="s">
        <v>2255</v>
      </c>
      <c r="D605" s="34" t="s">
        <v>2255</v>
      </c>
      <c r="E605" s="34" t="s">
        <v>1116</v>
      </c>
    </row>
    <row r="606" spans="1:5">
      <c r="A606" s="34" t="s">
        <v>382</v>
      </c>
      <c r="B606" s="34" t="s">
        <v>2256</v>
      </c>
      <c r="C606" s="34" t="s">
        <v>2257</v>
      </c>
      <c r="D606" s="34" t="s">
        <v>2257</v>
      </c>
      <c r="E606" s="34" t="s">
        <v>1116</v>
      </c>
    </row>
    <row r="607" spans="1:5">
      <c r="A607" s="34" t="s">
        <v>382</v>
      </c>
      <c r="B607" s="34" t="s">
        <v>2258</v>
      </c>
      <c r="C607" s="34" t="s">
        <v>2259</v>
      </c>
      <c r="D607" s="34" t="s">
        <v>2259</v>
      </c>
      <c r="E607" s="34" t="s">
        <v>1116</v>
      </c>
    </row>
    <row r="608" spans="1:5">
      <c r="A608" s="34" t="s">
        <v>382</v>
      </c>
      <c r="B608" s="34" t="s">
        <v>2260</v>
      </c>
      <c r="C608" s="34" t="s">
        <v>2261</v>
      </c>
      <c r="D608" s="34" t="s">
        <v>2261</v>
      </c>
      <c r="E608" s="34" t="s">
        <v>1116</v>
      </c>
    </row>
    <row r="609" spans="1:5">
      <c r="A609" s="34" t="s">
        <v>382</v>
      </c>
      <c r="B609" s="34" t="s">
        <v>2262</v>
      </c>
      <c r="C609" s="34" t="s">
        <v>2263</v>
      </c>
      <c r="D609" s="34" t="s">
        <v>2263</v>
      </c>
      <c r="E609" s="34" t="s">
        <v>1116</v>
      </c>
    </row>
    <row r="610" spans="1:5">
      <c r="A610" s="34" t="s">
        <v>382</v>
      </c>
      <c r="B610" s="34" t="s">
        <v>2264</v>
      </c>
      <c r="C610" s="34" t="s">
        <v>2265</v>
      </c>
      <c r="D610" s="34" t="s">
        <v>2265</v>
      </c>
      <c r="E610" s="34" t="s">
        <v>1116</v>
      </c>
    </row>
    <row r="611" spans="1:5">
      <c r="A611" s="34" t="s">
        <v>382</v>
      </c>
      <c r="B611" s="34" t="s">
        <v>2266</v>
      </c>
      <c r="C611" s="34" t="s">
        <v>2267</v>
      </c>
      <c r="D611" s="34" t="s">
        <v>2267</v>
      </c>
      <c r="E611" s="34" t="s">
        <v>1116</v>
      </c>
    </row>
    <row r="612" spans="1:5">
      <c r="A612" s="34" t="s">
        <v>382</v>
      </c>
      <c r="B612" s="34" t="s">
        <v>2268</v>
      </c>
      <c r="C612" s="34" t="s">
        <v>2269</v>
      </c>
      <c r="D612" s="34" t="s">
        <v>2269</v>
      </c>
      <c r="E612" s="34" t="s">
        <v>1116</v>
      </c>
    </row>
    <row r="613" spans="1:5">
      <c r="A613" s="34" t="s">
        <v>382</v>
      </c>
      <c r="B613" s="34" t="s">
        <v>2270</v>
      </c>
      <c r="C613" s="34" t="s">
        <v>2271</v>
      </c>
      <c r="D613" s="34" t="s">
        <v>2271</v>
      </c>
      <c r="E613" s="34" t="s">
        <v>1116</v>
      </c>
    </row>
    <row r="614" spans="1:5">
      <c r="A614" s="34" t="s">
        <v>382</v>
      </c>
      <c r="B614" s="34" t="s">
        <v>2272</v>
      </c>
      <c r="C614" s="34" t="s">
        <v>2273</v>
      </c>
      <c r="D614" s="34" t="s">
        <v>2273</v>
      </c>
      <c r="E614" s="34" t="s">
        <v>1116</v>
      </c>
    </row>
    <row r="615" spans="1:5">
      <c r="A615" s="34" t="s">
        <v>382</v>
      </c>
      <c r="B615" s="34" t="s">
        <v>2274</v>
      </c>
      <c r="C615" s="34" t="s">
        <v>2275</v>
      </c>
      <c r="D615" s="34" t="s">
        <v>2275</v>
      </c>
      <c r="E615" s="34" t="s">
        <v>1116</v>
      </c>
    </row>
    <row r="616" spans="1:5">
      <c r="A616" s="34" t="s">
        <v>382</v>
      </c>
      <c r="B616" s="34" t="s">
        <v>2276</v>
      </c>
      <c r="C616" s="34" t="s">
        <v>2277</v>
      </c>
      <c r="D616" s="34" t="s">
        <v>2277</v>
      </c>
      <c r="E616" s="34" t="s">
        <v>1116</v>
      </c>
    </row>
    <row r="617" spans="1:5">
      <c r="A617" s="34" t="s">
        <v>382</v>
      </c>
      <c r="B617" s="34" t="s">
        <v>2278</v>
      </c>
      <c r="C617" s="34" t="s">
        <v>2279</v>
      </c>
      <c r="D617" s="34" t="s">
        <v>2279</v>
      </c>
      <c r="E617" s="34" t="s">
        <v>1116</v>
      </c>
    </row>
    <row r="618" spans="1:5">
      <c r="A618" s="34" t="s">
        <v>382</v>
      </c>
      <c r="B618" s="34" t="s">
        <v>2280</v>
      </c>
      <c r="C618" s="34" t="s">
        <v>2281</v>
      </c>
      <c r="D618" s="34" t="s">
        <v>2281</v>
      </c>
      <c r="E618" s="34" t="s">
        <v>1116</v>
      </c>
    </row>
    <row r="619" spans="1:5">
      <c r="A619" s="34" t="s">
        <v>382</v>
      </c>
      <c r="B619" s="34" t="s">
        <v>2282</v>
      </c>
      <c r="C619" s="34" t="s">
        <v>2283</v>
      </c>
      <c r="D619" s="34" t="s">
        <v>2283</v>
      </c>
      <c r="E619" s="34" t="s">
        <v>1116</v>
      </c>
    </row>
    <row r="620" spans="1:5">
      <c r="A620" s="34" t="s">
        <v>382</v>
      </c>
      <c r="B620" s="34" t="s">
        <v>2284</v>
      </c>
      <c r="C620" s="34" t="s">
        <v>2285</v>
      </c>
      <c r="D620" s="34" t="s">
        <v>2285</v>
      </c>
      <c r="E620" s="34" t="s">
        <v>1116</v>
      </c>
    </row>
    <row r="621" spans="1:5">
      <c r="A621" s="34" t="s">
        <v>382</v>
      </c>
      <c r="B621" s="34" t="s">
        <v>1116</v>
      </c>
      <c r="C621" s="34" t="s">
        <v>1118</v>
      </c>
      <c r="D621" s="34" t="s">
        <v>1118</v>
      </c>
      <c r="E621" s="34" t="s">
        <v>1116</v>
      </c>
    </row>
    <row r="622" spans="1:5">
      <c r="A622" s="34" t="s">
        <v>382</v>
      </c>
      <c r="B622" s="34" t="s">
        <v>2286</v>
      </c>
      <c r="C622" s="34" t="s">
        <v>2287</v>
      </c>
      <c r="D622" s="34" t="s">
        <v>2287</v>
      </c>
      <c r="E622" s="34" t="s">
        <v>1116</v>
      </c>
    </row>
    <row r="623" spans="1:5">
      <c r="A623" s="34" t="s">
        <v>382</v>
      </c>
      <c r="B623" s="34" t="s">
        <v>2288</v>
      </c>
      <c r="C623" s="34" t="s">
        <v>2289</v>
      </c>
      <c r="D623" s="34" t="s">
        <v>2289</v>
      </c>
      <c r="E623" s="34" t="s">
        <v>1116</v>
      </c>
    </row>
    <row r="624" spans="1:5">
      <c r="A624" s="34" t="s">
        <v>382</v>
      </c>
      <c r="B624" s="34" t="s">
        <v>2290</v>
      </c>
      <c r="C624" s="34" t="s">
        <v>2291</v>
      </c>
      <c r="D624" s="34" t="s">
        <v>2291</v>
      </c>
      <c r="E624" s="34" t="s">
        <v>1116</v>
      </c>
    </row>
    <row r="625" spans="1:5">
      <c r="A625" s="34" t="s">
        <v>382</v>
      </c>
      <c r="B625" s="34" t="s">
        <v>2292</v>
      </c>
      <c r="C625" s="34" t="s">
        <v>2293</v>
      </c>
      <c r="D625" s="34" t="s">
        <v>2293</v>
      </c>
      <c r="E625" s="34" t="s">
        <v>1119</v>
      </c>
    </row>
    <row r="626" spans="1:5">
      <c r="A626" s="34" t="s">
        <v>382</v>
      </c>
      <c r="B626" s="34" t="s">
        <v>2294</v>
      </c>
      <c r="C626" s="34" t="s">
        <v>2207</v>
      </c>
      <c r="D626" s="34" t="s">
        <v>2207</v>
      </c>
      <c r="E626" s="34" t="s">
        <v>1119</v>
      </c>
    </row>
    <row r="627" spans="1:5">
      <c r="A627" s="34" t="s">
        <v>382</v>
      </c>
      <c r="B627" s="34" t="s">
        <v>2295</v>
      </c>
      <c r="C627" s="34" t="s">
        <v>2296</v>
      </c>
      <c r="D627" s="34" t="s">
        <v>2296</v>
      </c>
      <c r="E627" s="34" t="s">
        <v>1119</v>
      </c>
    </row>
    <row r="628" spans="1:5">
      <c r="A628" s="34" t="s">
        <v>382</v>
      </c>
      <c r="B628" s="34" t="s">
        <v>2297</v>
      </c>
      <c r="C628" s="34" t="s">
        <v>2298</v>
      </c>
      <c r="D628" s="34" t="s">
        <v>2298</v>
      </c>
      <c r="E628" s="34" t="s">
        <v>1119</v>
      </c>
    </row>
    <row r="629" spans="1:5">
      <c r="A629" s="34" t="s">
        <v>382</v>
      </c>
      <c r="B629" s="34" t="s">
        <v>2299</v>
      </c>
      <c r="C629" s="34" t="s">
        <v>2300</v>
      </c>
      <c r="D629" s="34" t="s">
        <v>2300</v>
      </c>
      <c r="E629" s="34" t="s">
        <v>1119</v>
      </c>
    </row>
    <row r="630" spans="1:5">
      <c r="A630" s="34" t="s">
        <v>382</v>
      </c>
      <c r="B630" s="34" t="s">
        <v>2301</v>
      </c>
      <c r="C630" s="34" t="s">
        <v>2302</v>
      </c>
      <c r="D630" s="34" t="s">
        <v>2302</v>
      </c>
      <c r="E630" s="34" t="s">
        <v>1119</v>
      </c>
    </row>
    <row r="631" spans="1:5">
      <c r="A631" s="34" t="s">
        <v>382</v>
      </c>
      <c r="B631" s="34" t="s">
        <v>2303</v>
      </c>
      <c r="C631" s="34" t="s">
        <v>2304</v>
      </c>
      <c r="D631" s="34" t="s">
        <v>2304</v>
      </c>
      <c r="E631" s="34" t="s">
        <v>1119</v>
      </c>
    </row>
    <row r="632" spans="1:5">
      <c r="A632" s="34" t="s">
        <v>382</v>
      </c>
      <c r="B632" s="34" t="s">
        <v>2305</v>
      </c>
      <c r="C632" s="34" t="s">
        <v>2306</v>
      </c>
      <c r="D632" s="34" t="s">
        <v>2306</v>
      </c>
      <c r="E632" s="34" t="s">
        <v>1119</v>
      </c>
    </row>
    <row r="633" spans="1:5">
      <c r="A633" s="34" t="s">
        <v>382</v>
      </c>
      <c r="B633" s="34" t="s">
        <v>2307</v>
      </c>
      <c r="C633" s="34" t="s">
        <v>2308</v>
      </c>
      <c r="D633" s="34" t="s">
        <v>2308</v>
      </c>
      <c r="E633" s="34" t="s">
        <v>1119</v>
      </c>
    </row>
    <row r="634" spans="1:5">
      <c r="A634" s="34" t="s">
        <v>382</v>
      </c>
      <c r="B634" s="34" t="s">
        <v>2309</v>
      </c>
      <c r="C634" s="34" t="s">
        <v>2310</v>
      </c>
      <c r="D634" s="34" t="s">
        <v>2310</v>
      </c>
      <c r="E634" s="34" t="s">
        <v>1119</v>
      </c>
    </row>
    <row r="635" spans="1:5">
      <c r="A635" s="34" t="s">
        <v>382</v>
      </c>
      <c r="B635" s="34" t="s">
        <v>2311</v>
      </c>
      <c r="C635" s="34" t="s">
        <v>2312</v>
      </c>
      <c r="D635" s="34" t="s">
        <v>2312</v>
      </c>
      <c r="E635" s="34" t="s">
        <v>1119</v>
      </c>
    </row>
    <row r="636" spans="1:5">
      <c r="A636" s="34" t="s">
        <v>382</v>
      </c>
      <c r="B636" s="34" t="s">
        <v>2313</v>
      </c>
      <c r="C636" s="34" t="s">
        <v>2314</v>
      </c>
      <c r="D636" s="34" t="s">
        <v>2314</v>
      </c>
      <c r="E636" s="34" t="s">
        <v>1119</v>
      </c>
    </row>
    <row r="637" spans="1:5">
      <c r="A637" s="34" t="s">
        <v>382</v>
      </c>
      <c r="B637" s="34" t="s">
        <v>2315</v>
      </c>
      <c r="C637" s="34" t="s">
        <v>2316</v>
      </c>
      <c r="D637" s="34" t="s">
        <v>2316</v>
      </c>
      <c r="E637" s="34" t="s">
        <v>1119</v>
      </c>
    </row>
    <row r="638" spans="1:5">
      <c r="A638" s="34" t="s">
        <v>382</v>
      </c>
      <c r="B638" s="34" t="s">
        <v>2317</v>
      </c>
      <c r="C638" s="34" t="s">
        <v>2318</v>
      </c>
      <c r="D638" s="34" t="s">
        <v>2318</v>
      </c>
      <c r="E638" s="34" t="s">
        <v>1119</v>
      </c>
    </row>
    <row r="639" spans="1:5">
      <c r="A639" s="34" t="s">
        <v>382</v>
      </c>
      <c r="B639" s="34" t="s">
        <v>2319</v>
      </c>
      <c r="C639" s="34" t="s">
        <v>2320</v>
      </c>
      <c r="D639" s="34" t="s">
        <v>2320</v>
      </c>
      <c r="E639" s="34" t="s">
        <v>1119</v>
      </c>
    </row>
    <row r="640" spans="1:5">
      <c r="A640" s="34" t="s">
        <v>382</v>
      </c>
      <c r="B640" s="34" t="s">
        <v>2321</v>
      </c>
      <c r="C640" s="34" t="s">
        <v>2322</v>
      </c>
      <c r="D640" s="34" t="s">
        <v>2322</v>
      </c>
      <c r="E640" s="34" t="s">
        <v>1119</v>
      </c>
    </row>
    <row r="641" spans="1:5">
      <c r="A641" s="34" t="s">
        <v>382</v>
      </c>
      <c r="B641" s="34" t="s">
        <v>2323</v>
      </c>
      <c r="C641" s="34" t="s">
        <v>2324</v>
      </c>
      <c r="D641" s="34" t="s">
        <v>2324</v>
      </c>
      <c r="E641" s="34" t="s">
        <v>1119</v>
      </c>
    </row>
    <row r="642" spans="1:5">
      <c r="A642" s="34" t="s">
        <v>382</v>
      </c>
      <c r="B642" s="34" t="s">
        <v>2325</v>
      </c>
      <c r="C642" s="34" t="s">
        <v>2326</v>
      </c>
      <c r="D642" s="34" t="s">
        <v>2326</v>
      </c>
      <c r="E642" s="34" t="s">
        <v>1119</v>
      </c>
    </row>
    <row r="643" spans="1:5">
      <c r="A643" s="34" t="s">
        <v>382</v>
      </c>
      <c r="B643" s="34" t="s">
        <v>2327</v>
      </c>
      <c r="C643" s="34" t="s">
        <v>2328</v>
      </c>
      <c r="D643" s="34" t="s">
        <v>2328</v>
      </c>
      <c r="E643" s="34" t="s">
        <v>1119</v>
      </c>
    </row>
    <row r="644" spans="1:5">
      <c r="A644" s="34" t="s">
        <v>382</v>
      </c>
      <c r="B644" s="34" t="s">
        <v>2329</v>
      </c>
      <c r="C644" s="34" t="s">
        <v>2330</v>
      </c>
      <c r="D644" s="34" t="s">
        <v>2330</v>
      </c>
      <c r="E644" s="34" t="s">
        <v>1119</v>
      </c>
    </row>
    <row r="645" spans="1:5">
      <c r="A645" s="34" t="s">
        <v>382</v>
      </c>
      <c r="B645" s="34" t="s">
        <v>2331</v>
      </c>
      <c r="C645" s="34" t="s">
        <v>2332</v>
      </c>
      <c r="D645" s="34" t="s">
        <v>2332</v>
      </c>
      <c r="E645" s="34" t="s">
        <v>1119</v>
      </c>
    </row>
    <row r="646" spans="1:5">
      <c r="A646" s="34" t="s">
        <v>382</v>
      </c>
      <c r="B646" s="34" t="s">
        <v>2333</v>
      </c>
      <c r="C646" s="34" t="s">
        <v>2334</v>
      </c>
      <c r="D646" s="34" t="s">
        <v>2334</v>
      </c>
      <c r="E646" s="34" t="s">
        <v>1119</v>
      </c>
    </row>
    <row r="647" spans="1:5">
      <c r="A647" s="34" t="s">
        <v>382</v>
      </c>
      <c r="B647" s="34" t="s">
        <v>2335</v>
      </c>
      <c r="C647" s="34" t="s">
        <v>2336</v>
      </c>
      <c r="D647" s="34" t="s">
        <v>2336</v>
      </c>
      <c r="E647" s="34" t="s">
        <v>1119</v>
      </c>
    </row>
    <row r="648" spans="1:5">
      <c r="A648" s="34" t="s">
        <v>382</v>
      </c>
      <c r="B648" s="34" t="s">
        <v>2337</v>
      </c>
      <c r="C648" s="34" t="s">
        <v>2338</v>
      </c>
      <c r="D648" s="34" t="s">
        <v>2338</v>
      </c>
      <c r="E648" s="34" t="s">
        <v>1119</v>
      </c>
    </row>
    <row r="649" spans="1:5">
      <c r="A649" s="34" t="s">
        <v>382</v>
      </c>
      <c r="B649" s="34" t="s">
        <v>2339</v>
      </c>
      <c r="C649" s="34" t="s">
        <v>2340</v>
      </c>
      <c r="D649" s="34" t="s">
        <v>2340</v>
      </c>
      <c r="E649" s="34" t="s">
        <v>1119</v>
      </c>
    </row>
    <row r="650" spans="1:5">
      <c r="A650" s="34" t="s">
        <v>382</v>
      </c>
      <c r="B650" s="34" t="s">
        <v>2341</v>
      </c>
      <c r="C650" s="34" t="s">
        <v>2342</v>
      </c>
      <c r="D650" s="34" t="s">
        <v>2342</v>
      </c>
      <c r="E650" s="34" t="s">
        <v>1119</v>
      </c>
    </row>
    <row r="651" spans="1:5">
      <c r="A651" s="34" t="s">
        <v>382</v>
      </c>
      <c r="B651" s="34" t="s">
        <v>2343</v>
      </c>
      <c r="C651" s="34" t="s">
        <v>2344</v>
      </c>
      <c r="D651" s="34" t="s">
        <v>2344</v>
      </c>
      <c r="E651" s="34" t="s">
        <v>1119</v>
      </c>
    </row>
    <row r="652" spans="1:5">
      <c r="A652" s="34" t="s">
        <v>382</v>
      </c>
      <c r="B652" s="34" t="s">
        <v>2345</v>
      </c>
      <c r="C652" s="34" t="s">
        <v>2346</v>
      </c>
      <c r="D652" s="34" t="s">
        <v>2346</v>
      </c>
      <c r="E652" s="34" t="s">
        <v>1119</v>
      </c>
    </row>
    <row r="653" spans="1:5">
      <c r="A653" s="34" t="s">
        <v>382</v>
      </c>
      <c r="B653" s="34" t="s">
        <v>2347</v>
      </c>
      <c r="C653" s="34" t="s">
        <v>2348</v>
      </c>
      <c r="D653" s="34" t="s">
        <v>2348</v>
      </c>
      <c r="E653" s="34" t="s">
        <v>1119</v>
      </c>
    </row>
    <row r="654" spans="1:5">
      <c r="A654" s="34" t="s">
        <v>382</v>
      </c>
      <c r="B654" s="34" t="s">
        <v>2349</v>
      </c>
      <c r="C654" s="34" t="s">
        <v>2350</v>
      </c>
      <c r="D654" s="34" t="s">
        <v>2350</v>
      </c>
      <c r="E654" s="34" t="s">
        <v>1119</v>
      </c>
    </row>
    <row r="655" spans="1:5">
      <c r="A655" s="34" t="s">
        <v>382</v>
      </c>
      <c r="B655" s="34" t="s">
        <v>2351</v>
      </c>
      <c r="C655" s="34" t="s">
        <v>2352</v>
      </c>
      <c r="D655" s="34" t="s">
        <v>2352</v>
      </c>
      <c r="E655" s="34" t="s">
        <v>1119</v>
      </c>
    </row>
    <row r="656" spans="1:5">
      <c r="A656" s="34" t="s">
        <v>382</v>
      </c>
      <c r="B656" s="34" t="s">
        <v>2353</v>
      </c>
      <c r="C656" s="34" t="s">
        <v>2354</v>
      </c>
      <c r="D656" s="34" t="s">
        <v>2354</v>
      </c>
      <c r="E656" s="34" t="s">
        <v>1119</v>
      </c>
    </row>
    <row r="657" spans="1:5">
      <c r="A657" s="34" t="s">
        <v>382</v>
      </c>
      <c r="B657" s="34" t="s">
        <v>2355</v>
      </c>
      <c r="C657" s="34" t="s">
        <v>2356</v>
      </c>
      <c r="D657" s="34" t="s">
        <v>2356</v>
      </c>
      <c r="E657" s="34" t="s">
        <v>1119</v>
      </c>
    </row>
    <row r="658" spans="1:5">
      <c r="A658" s="34" t="s">
        <v>382</v>
      </c>
      <c r="B658" s="34" t="s">
        <v>2357</v>
      </c>
      <c r="C658" s="34" t="s">
        <v>2358</v>
      </c>
      <c r="D658" s="34" t="s">
        <v>2358</v>
      </c>
      <c r="E658" s="34" t="s">
        <v>1119</v>
      </c>
    </row>
    <row r="659" spans="1:5">
      <c r="A659" s="34" t="s">
        <v>382</v>
      </c>
      <c r="B659" s="34" t="s">
        <v>2359</v>
      </c>
      <c r="C659" s="34" t="s">
        <v>2360</v>
      </c>
      <c r="D659" s="34" t="s">
        <v>2360</v>
      </c>
      <c r="E659" s="34" t="s">
        <v>1119</v>
      </c>
    </row>
    <row r="660" spans="1:5">
      <c r="A660" s="34" t="s">
        <v>382</v>
      </c>
      <c r="B660" s="34" t="s">
        <v>2361</v>
      </c>
      <c r="C660" s="34" t="s">
        <v>2362</v>
      </c>
      <c r="D660" s="34" t="s">
        <v>2362</v>
      </c>
      <c r="E660" s="34" t="s">
        <v>1119</v>
      </c>
    </row>
    <row r="661" spans="1:5">
      <c r="A661" s="34" t="s">
        <v>382</v>
      </c>
      <c r="B661" s="34" t="s">
        <v>2363</v>
      </c>
      <c r="C661" s="34" t="s">
        <v>2364</v>
      </c>
      <c r="D661" s="34" t="s">
        <v>2364</v>
      </c>
      <c r="E661" s="34" t="s">
        <v>1119</v>
      </c>
    </row>
    <row r="662" spans="1:5">
      <c r="A662" s="34" t="s">
        <v>382</v>
      </c>
      <c r="B662" s="34" t="s">
        <v>2365</v>
      </c>
      <c r="C662" s="34" t="s">
        <v>2366</v>
      </c>
      <c r="D662" s="34" t="s">
        <v>2366</v>
      </c>
      <c r="E662" s="34" t="s">
        <v>1119</v>
      </c>
    </row>
    <row r="663" spans="1:5">
      <c r="A663" s="34" t="s">
        <v>382</v>
      </c>
      <c r="B663" s="34" t="s">
        <v>2367</v>
      </c>
      <c r="C663" s="34" t="s">
        <v>2110</v>
      </c>
      <c r="D663" s="34" t="s">
        <v>2110</v>
      </c>
      <c r="E663" s="34" t="s">
        <v>1125</v>
      </c>
    </row>
    <row r="664" spans="1:5">
      <c r="A664" s="34" t="s">
        <v>382</v>
      </c>
      <c r="B664" s="34" t="s">
        <v>2368</v>
      </c>
      <c r="C664" s="34" t="s">
        <v>2369</v>
      </c>
      <c r="D664" s="34" t="s">
        <v>2369</v>
      </c>
      <c r="E664" s="34" t="s">
        <v>1125</v>
      </c>
    </row>
    <row r="665" spans="1:5">
      <c r="A665" s="34" t="s">
        <v>382</v>
      </c>
      <c r="B665" s="34" t="s">
        <v>2370</v>
      </c>
      <c r="C665" s="34" t="s">
        <v>1250</v>
      </c>
      <c r="D665" s="34" t="s">
        <v>1250</v>
      </c>
      <c r="E665" s="34" t="s">
        <v>1125</v>
      </c>
    </row>
    <row r="666" spans="1:5">
      <c r="A666" s="34" t="s">
        <v>382</v>
      </c>
      <c r="B666" s="34" t="s">
        <v>2371</v>
      </c>
      <c r="C666" s="34" t="s">
        <v>1385</v>
      </c>
      <c r="D666" s="34" t="s">
        <v>1385</v>
      </c>
      <c r="E666" s="34" t="s">
        <v>1125</v>
      </c>
    </row>
    <row r="667" spans="1:5">
      <c r="A667" s="34" t="s">
        <v>382</v>
      </c>
      <c r="B667" s="34" t="s">
        <v>2372</v>
      </c>
      <c r="C667" s="34" t="s">
        <v>1864</v>
      </c>
      <c r="D667" s="34" t="s">
        <v>1864</v>
      </c>
      <c r="E667" s="34" t="s">
        <v>1125</v>
      </c>
    </row>
    <row r="668" spans="1:5">
      <c r="A668" s="34" t="s">
        <v>382</v>
      </c>
      <c r="B668" s="34" t="s">
        <v>2373</v>
      </c>
      <c r="C668" s="34" t="s">
        <v>2374</v>
      </c>
      <c r="D668" s="34" t="s">
        <v>2374</v>
      </c>
      <c r="E668" s="34" t="s">
        <v>1125</v>
      </c>
    </row>
    <row r="669" spans="1:5">
      <c r="A669" s="34" t="s">
        <v>382</v>
      </c>
      <c r="B669" s="34" t="s">
        <v>2375</v>
      </c>
      <c r="C669" s="34" t="s">
        <v>2376</v>
      </c>
      <c r="D669" s="34" t="s">
        <v>2376</v>
      </c>
      <c r="E669" s="34" t="s">
        <v>1125</v>
      </c>
    </row>
    <row r="670" spans="1:5">
      <c r="A670" s="34" t="s">
        <v>382</v>
      </c>
      <c r="B670" s="34" t="s">
        <v>2377</v>
      </c>
      <c r="C670" s="34" t="s">
        <v>2378</v>
      </c>
      <c r="D670" s="34" t="s">
        <v>2378</v>
      </c>
      <c r="E670" s="34" t="s">
        <v>1125</v>
      </c>
    </row>
    <row r="671" spans="1:5">
      <c r="A671" s="34" t="s">
        <v>382</v>
      </c>
      <c r="B671" s="34" t="s">
        <v>2379</v>
      </c>
      <c r="C671" s="34" t="s">
        <v>2380</v>
      </c>
      <c r="D671" s="34" t="s">
        <v>2380</v>
      </c>
      <c r="E671" s="34" t="s">
        <v>1125</v>
      </c>
    </row>
    <row r="672" spans="1:5">
      <c r="A672" s="34" t="s">
        <v>382</v>
      </c>
      <c r="B672" s="34" t="s">
        <v>2381</v>
      </c>
      <c r="C672" s="34" t="s">
        <v>2382</v>
      </c>
      <c r="D672" s="34" t="s">
        <v>2382</v>
      </c>
      <c r="E672" s="34" t="s">
        <v>1125</v>
      </c>
    </row>
    <row r="673" spans="1:5">
      <c r="A673" s="34" t="s">
        <v>382</v>
      </c>
      <c r="B673" s="34" t="s">
        <v>2383</v>
      </c>
      <c r="C673" s="34" t="s">
        <v>2384</v>
      </c>
      <c r="D673" s="34" t="s">
        <v>2384</v>
      </c>
      <c r="E673" s="34" t="s">
        <v>1125</v>
      </c>
    </row>
    <row r="674" spans="1:5">
      <c r="A674" s="34" t="s">
        <v>382</v>
      </c>
      <c r="B674" s="34" t="s">
        <v>2385</v>
      </c>
      <c r="C674" s="34" t="s">
        <v>2386</v>
      </c>
      <c r="D674" s="34" t="s">
        <v>2386</v>
      </c>
      <c r="E674" s="34" t="s">
        <v>1125</v>
      </c>
    </row>
    <row r="675" spans="1:5">
      <c r="A675" s="34" t="s">
        <v>382</v>
      </c>
      <c r="B675" s="34" t="s">
        <v>2387</v>
      </c>
      <c r="C675" s="34" t="s">
        <v>2388</v>
      </c>
      <c r="D675" s="34" t="s">
        <v>2388</v>
      </c>
      <c r="E675" s="34" t="s">
        <v>1125</v>
      </c>
    </row>
    <row r="676" spans="1:5">
      <c r="A676" s="34" t="s">
        <v>382</v>
      </c>
      <c r="B676" s="34" t="s">
        <v>2389</v>
      </c>
      <c r="C676" s="34" t="s">
        <v>2390</v>
      </c>
      <c r="D676" s="34" t="s">
        <v>2390</v>
      </c>
      <c r="E676" s="34" t="s">
        <v>1125</v>
      </c>
    </row>
    <row r="677" spans="1:5">
      <c r="A677" s="34" t="s">
        <v>382</v>
      </c>
      <c r="B677" s="34" t="s">
        <v>2391</v>
      </c>
      <c r="C677" s="34" t="s">
        <v>2392</v>
      </c>
      <c r="D677" s="34" t="s">
        <v>2392</v>
      </c>
      <c r="E677" s="34" t="s">
        <v>1125</v>
      </c>
    </row>
    <row r="678" spans="1:5">
      <c r="A678" s="34" t="s">
        <v>382</v>
      </c>
      <c r="B678" s="34" t="s">
        <v>2393</v>
      </c>
      <c r="C678" s="34" t="s">
        <v>2394</v>
      </c>
      <c r="D678" s="34" t="s">
        <v>2394</v>
      </c>
      <c r="E678" s="34" t="s">
        <v>1125</v>
      </c>
    </row>
    <row r="679" spans="1:5">
      <c r="A679" s="34" t="s">
        <v>382</v>
      </c>
      <c r="B679" s="34" t="s">
        <v>2395</v>
      </c>
      <c r="C679" s="34" t="s">
        <v>2396</v>
      </c>
      <c r="D679" s="34" t="s">
        <v>2396</v>
      </c>
      <c r="E679" s="34" t="s">
        <v>1125</v>
      </c>
    </row>
    <row r="680" spans="1:5">
      <c r="A680" s="34" t="s">
        <v>382</v>
      </c>
      <c r="B680" s="34" t="s">
        <v>2397</v>
      </c>
      <c r="C680" s="34" t="s">
        <v>2398</v>
      </c>
      <c r="D680" s="34" t="s">
        <v>2398</v>
      </c>
      <c r="E680" s="34" t="s">
        <v>1125</v>
      </c>
    </row>
    <row r="681" spans="1:5">
      <c r="A681" s="34" t="s">
        <v>382</v>
      </c>
      <c r="B681" s="34" t="s">
        <v>2399</v>
      </c>
      <c r="C681" s="34" t="s">
        <v>2400</v>
      </c>
      <c r="D681" s="34" t="s">
        <v>2400</v>
      </c>
      <c r="E681" s="34" t="s">
        <v>1125</v>
      </c>
    </row>
    <row r="682" spans="1:5">
      <c r="A682" s="34" t="s">
        <v>382</v>
      </c>
      <c r="B682" s="34" t="s">
        <v>2401</v>
      </c>
      <c r="C682" s="34" t="s">
        <v>2402</v>
      </c>
      <c r="D682" s="34" t="s">
        <v>2402</v>
      </c>
      <c r="E682" s="34" t="s">
        <v>1125</v>
      </c>
    </row>
    <row r="683" spans="1:5">
      <c r="A683" s="34" t="s">
        <v>382</v>
      </c>
      <c r="B683" s="34" t="s">
        <v>2403</v>
      </c>
      <c r="C683" s="34" t="s">
        <v>2404</v>
      </c>
      <c r="D683" s="34" t="s">
        <v>2404</v>
      </c>
      <c r="E683" s="34" t="s">
        <v>1125</v>
      </c>
    </row>
    <row r="684" spans="1:5">
      <c r="A684" s="34" t="s">
        <v>382</v>
      </c>
      <c r="B684" s="34" t="s">
        <v>2405</v>
      </c>
      <c r="C684" s="34" t="s">
        <v>2406</v>
      </c>
      <c r="D684" s="34" t="s">
        <v>2406</v>
      </c>
      <c r="E684" s="34" t="s">
        <v>1125</v>
      </c>
    </row>
    <row r="685" spans="1:5">
      <c r="A685" s="34" t="s">
        <v>382</v>
      </c>
      <c r="B685" s="34" t="s">
        <v>2407</v>
      </c>
      <c r="C685" s="34" t="s">
        <v>2408</v>
      </c>
      <c r="D685" s="34" t="s">
        <v>2408</v>
      </c>
      <c r="E685" s="34" t="s">
        <v>1125</v>
      </c>
    </row>
    <row r="686" spans="1:5">
      <c r="A686" s="34" t="s">
        <v>382</v>
      </c>
      <c r="B686" s="34" t="s">
        <v>2409</v>
      </c>
      <c r="C686" s="34" t="s">
        <v>2410</v>
      </c>
      <c r="D686" s="34" t="s">
        <v>2410</v>
      </c>
      <c r="E686" s="34" t="s">
        <v>1125</v>
      </c>
    </row>
    <row r="687" spans="1:5">
      <c r="A687" s="34" t="s">
        <v>382</v>
      </c>
      <c r="B687" s="34" t="s">
        <v>2411</v>
      </c>
      <c r="C687" s="34" t="s">
        <v>2412</v>
      </c>
      <c r="D687" s="34" t="s">
        <v>2412</v>
      </c>
      <c r="E687" s="34" t="s">
        <v>1125</v>
      </c>
    </row>
    <row r="688" spans="1:5">
      <c r="A688" s="34" t="s">
        <v>382</v>
      </c>
      <c r="B688" s="34" t="s">
        <v>2413</v>
      </c>
      <c r="C688" s="34" t="s">
        <v>2414</v>
      </c>
      <c r="D688" s="34" t="s">
        <v>2414</v>
      </c>
      <c r="E688" s="34" t="s">
        <v>1125</v>
      </c>
    </row>
    <row r="689" spans="1:5">
      <c r="A689" s="34" t="s">
        <v>382</v>
      </c>
      <c r="B689" s="34" t="s">
        <v>2415</v>
      </c>
      <c r="C689" s="34" t="s">
        <v>2416</v>
      </c>
      <c r="D689" s="34" t="s">
        <v>2416</v>
      </c>
      <c r="E689" s="34" t="s">
        <v>1125</v>
      </c>
    </row>
    <row r="690" spans="1:5">
      <c r="A690" s="34" t="s">
        <v>382</v>
      </c>
      <c r="B690" s="34" t="s">
        <v>2417</v>
      </c>
      <c r="C690" s="34" t="s">
        <v>2418</v>
      </c>
      <c r="D690" s="34" t="s">
        <v>2418</v>
      </c>
      <c r="E690" s="34" t="s">
        <v>1125</v>
      </c>
    </row>
    <row r="691" spans="1:5">
      <c r="A691" s="34" t="s">
        <v>382</v>
      </c>
      <c r="B691" s="34" t="s">
        <v>2419</v>
      </c>
      <c r="C691" s="34" t="s">
        <v>1385</v>
      </c>
      <c r="D691" s="34" t="s">
        <v>1385</v>
      </c>
      <c r="E691" s="34" t="s">
        <v>1122</v>
      </c>
    </row>
    <row r="692" spans="1:5">
      <c r="A692" s="34" t="s">
        <v>382</v>
      </c>
      <c r="B692" s="34" t="s">
        <v>2420</v>
      </c>
      <c r="C692" s="34" t="s">
        <v>1801</v>
      </c>
      <c r="D692" s="34" t="s">
        <v>1801</v>
      </c>
      <c r="E692" s="34" t="s">
        <v>1122</v>
      </c>
    </row>
    <row r="693" spans="1:5">
      <c r="A693" s="34" t="s">
        <v>382</v>
      </c>
      <c r="B693" s="34" t="s">
        <v>2421</v>
      </c>
      <c r="C693" s="34" t="s">
        <v>2422</v>
      </c>
      <c r="D693" s="34" t="s">
        <v>2422</v>
      </c>
      <c r="E693" s="34" t="s">
        <v>1122</v>
      </c>
    </row>
    <row r="694" spans="1:5">
      <c r="A694" s="34" t="s">
        <v>382</v>
      </c>
      <c r="B694" s="34" t="s">
        <v>2423</v>
      </c>
      <c r="C694" s="34" t="s">
        <v>2424</v>
      </c>
      <c r="D694" s="34" t="s">
        <v>2424</v>
      </c>
      <c r="E694" s="34" t="s">
        <v>1122</v>
      </c>
    </row>
    <row r="695" spans="1:5">
      <c r="A695" s="34" t="s">
        <v>382</v>
      </c>
      <c r="B695" s="34" t="s">
        <v>2425</v>
      </c>
      <c r="C695" s="34" t="s">
        <v>2426</v>
      </c>
      <c r="D695" s="34" t="s">
        <v>2426</v>
      </c>
      <c r="E695" s="34" t="s">
        <v>1122</v>
      </c>
    </row>
    <row r="696" spans="1:5">
      <c r="A696" s="34" t="s">
        <v>382</v>
      </c>
      <c r="B696" s="34" t="s">
        <v>2427</v>
      </c>
      <c r="C696" s="34" t="s">
        <v>2428</v>
      </c>
      <c r="D696" s="34" t="s">
        <v>2428</v>
      </c>
      <c r="E696" s="34" t="s">
        <v>1122</v>
      </c>
    </row>
    <row r="697" spans="1:5">
      <c r="A697" s="34" t="s">
        <v>382</v>
      </c>
      <c r="B697" s="34" t="s">
        <v>2429</v>
      </c>
      <c r="C697" s="34" t="s">
        <v>2430</v>
      </c>
      <c r="D697" s="34" t="s">
        <v>2430</v>
      </c>
      <c r="E697" s="34" t="s">
        <v>1122</v>
      </c>
    </row>
    <row r="698" spans="1:5">
      <c r="A698" s="34" t="s">
        <v>382</v>
      </c>
      <c r="B698" s="34" t="s">
        <v>2431</v>
      </c>
      <c r="C698" s="34" t="s">
        <v>2432</v>
      </c>
      <c r="D698" s="34" t="s">
        <v>2432</v>
      </c>
      <c r="E698" s="34" t="s">
        <v>1122</v>
      </c>
    </row>
    <row r="699" spans="1:5">
      <c r="A699" s="34" t="s">
        <v>382</v>
      </c>
      <c r="B699" s="34" t="s">
        <v>2433</v>
      </c>
      <c r="C699" s="34" t="s">
        <v>2434</v>
      </c>
      <c r="D699" s="34" t="s">
        <v>2434</v>
      </c>
      <c r="E699" s="34" t="s">
        <v>1122</v>
      </c>
    </row>
    <row r="700" spans="1:5">
      <c r="A700" s="34" t="s">
        <v>382</v>
      </c>
      <c r="B700" s="34" t="s">
        <v>2435</v>
      </c>
      <c r="C700" s="34" t="s">
        <v>2436</v>
      </c>
      <c r="D700" s="34" t="s">
        <v>2436</v>
      </c>
      <c r="E700" s="34" t="s">
        <v>1122</v>
      </c>
    </row>
    <row r="701" spans="1:5">
      <c r="A701" s="34" t="s">
        <v>382</v>
      </c>
      <c r="B701" s="34" t="s">
        <v>2437</v>
      </c>
      <c r="C701" s="34" t="s">
        <v>2438</v>
      </c>
      <c r="D701" s="34" t="s">
        <v>2438</v>
      </c>
      <c r="E701" s="34" t="s">
        <v>1122</v>
      </c>
    </row>
    <row r="702" spans="1:5">
      <c r="A702" s="34" t="s">
        <v>382</v>
      </c>
      <c r="B702" s="34" t="s">
        <v>2439</v>
      </c>
      <c r="C702" s="34" t="s">
        <v>2440</v>
      </c>
      <c r="D702" s="34" t="s">
        <v>2440</v>
      </c>
      <c r="E702" s="34" t="s">
        <v>1122</v>
      </c>
    </row>
    <row r="703" spans="1:5">
      <c r="A703" s="34" t="s">
        <v>382</v>
      </c>
      <c r="B703" s="34" t="s">
        <v>2441</v>
      </c>
      <c r="C703" s="34" t="s">
        <v>2442</v>
      </c>
      <c r="D703" s="34" t="s">
        <v>2442</v>
      </c>
      <c r="E703" s="34" t="s">
        <v>1122</v>
      </c>
    </row>
    <row r="704" spans="1:5">
      <c r="A704" s="34" t="s">
        <v>382</v>
      </c>
      <c r="B704" s="34" t="s">
        <v>2443</v>
      </c>
      <c r="C704" s="34" t="s">
        <v>2444</v>
      </c>
      <c r="D704" s="34" t="s">
        <v>2444</v>
      </c>
      <c r="E704" s="34" t="s">
        <v>1122</v>
      </c>
    </row>
    <row r="705" spans="1:5">
      <c r="A705" s="34" t="s">
        <v>382</v>
      </c>
      <c r="B705" s="34" t="s">
        <v>2445</v>
      </c>
      <c r="C705" s="34" t="s">
        <v>2446</v>
      </c>
      <c r="D705" s="34" t="s">
        <v>2446</v>
      </c>
      <c r="E705" s="34" t="s">
        <v>1122</v>
      </c>
    </row>
    <row r="706" spans="1:5">
      <c r="A706" s="34" t="s">
        <v>382</v>
      </c>
      <c r="B706" s="34" t="s">
        <v>2447</v>
      </c>
      <c r="C706" s="34" t="s">
        <v>2448</v>
      </c>
      <c r="D706" s="34" t="s">
        <v>2448</v>
      </c>
      <c r="E706" s="34" t="s">
        <v>1122</v>
      </c>
    </row>
    <row r="707" spans="1:5">
      <c r="A707" s="34" t="s">
        <v>382</v>
      </c>
      <c r="B707" s="34" t="s">
        <v>2449</v>
      </c>
      <c r="C707" s="34" t="s">
        <v>2450</v>
      </c>
      <c r="D707" s="34" t="s">
        <v>2450</v>
      </c>
      <c r="E707" s="34" t="s">
        <v>1122</v>
      </c>
    </row>
    <row r="708" spans="1:5">
      <c r="A708" s="34" t="s">
        <v>382</v>
      </c>
      <c r="B708" s="34" t="s">
        <v>2451</v>
      </c>
      <c r="C708" s="34" t="s">
        <v>2452</v>
      </c>
      <c r="D708" s="34" t="s">
        <v>2452</v>
      </c>
      <c r="E708" s="34" t="s">
        <v>1122</v>
      </c>
    </row>
    <row r="709" spans="1:5">
      <c r="A709" s="34" t="s">
        <v>382</v>
      </c>
      <c r="B709" s="34" t="s">
        <v>2453</v>
      </c>
      <c r="C709" s="34" t="s">
        <v>2454</v>
      </c>
      <c r="D709" s="34" t="s">
        <v>2454</v>
      </c>
      <c r="E709" s="34" t="s">
        <v>1122</v>
      </c>
    </row>
    <row r="710" spans="1:5">
      <c r="A710" s="34" t="s">
        <v>382</v>
      </c>
      <c r="B710" s="34" t="s">
        <v>2455</v>
      </c>
      <c r="C710" s="34" t="s">
        <v>2456</v>
      </c>
      <c r="D710" s="34" t="s">
        <v>2456</v>
      </c>
      <c r="E710" s="34" t="s">
        <v>1122</v>
      </c>
    </row>
    <row r="711" spans="1:5">
      <c r="A711" s="34" t="s">
        <v>382</v>
      </c>
      <c r="B711" s="34" t="s">
        <v>2457</v>
      </c>
      <c r="C711" s="34" t="s">
        <v>2458</v>
      </c>
      <c r="D711" s="34" t="s">
        <v>2458</v>
      </c>
      <c r="E711" s="34" t="s">
        <v>1122</v>
      </c>
    </row>
    <row r="712" spans="1:5">
      <c r="A712" s="34" t="s">
        <v>382</v>
      </c>
      <c r="B712" s="34" t="s">
        <v>2459</v>
      </c>
      <c r="C712" s="34" t="s">
        <v>2460</v>
      </c>
      <c r="D712" s="34" t="s">
        <v>2460</v>
      </c>
      <c r="E712" s="34" t="s">
        <v>1122</v>
      </c>
    </row>
    <row r="713" spans="1:5">
      <c r="A713" s="34" t="s">
        <v>382</v>
      </c>
      <c r="B713" s="34" t="s">
        <v>2461</v>
      </c>
      <c r="C713" s="34" t="s">
        <v>2462</v>
      </c>
      <c r="D713" s="34" t="s">
        <v>2462</v>
      </c>
      <c r="E713" s="34" t="s">
        <v>1122</v>
      </c>
    </row>
    <row r="714" spans="1:5">
      <c r="A714" s="34" t="s">
        <v>382</v>
      </c>
      <c r="B714" s="34" t="s">
        <v>2463</v>
      </c>
      <c r="C714" s="34" t="s">
        <v>2464</v>
      </c>
      <c r="D714" s="34" t="s">
        <v>2464</v>
      </c>
      <c r="E714" s="34" t="s">
        <v>1122</v>
      </c>
    </row>
    <row r="715" spans="1:5">
      <c r="A715" s="34" t="s">
        <v>382</v>
      </c>
      <c r="B715" s="34" t="s">
        <v>2465</v>
      </c>
      <c r="C715" s="34" t="s">
        <v>2466</v>
      </c>
      <c r="D715" s="34" t="s">
        <v>2466</v>
      </c>
      <c r="E715" s="34" t="s">
        <v>1122</v>
      </c>
    </row>
    <row r="716" spans="1:5">
      <c r="A716" s="34" t="s">
        <v>382</v>
      </c>
      <c r="B716" s="34" t="s">
        <v>2467</v>
      </c>
      <c r="C716" s="34" t="s">
        <v>1860</v>
      </c>
      <c r="D716" s="34" t="s">
        <v>1860</v>
      </c>
      <c r="E716" s="34" t="s">
        <v>1128</v>
      </c>
    </row>
    <row r="717" spans="1:5">
      <c r="A717" s="34" t="s">
        <v>382</v>
      </c>
      <c r="B717" s="34" t="s">
        <v>2468</v>
      </c>
      <c r="C717" s="34" t="s">
        <v>2469</v>
      </c>
      <c r="D717" s="34" t="s">
        <v>2469</v>
      </c>
      <c r="E717" s="34" t="s">
        <v>1128</v>
      </c>
    </row>
    <row r="718" spans="1:5">
      <c r="A718" s="34" t="s">
        <v>382</v>
      </c>
      <c r="B718" s="34" t="s">
        <v>2470</v>
      </c>
      <c r="C718" s="34" t="s">
        <v>2471</v>
      </c>
      <c r="D718" s="34" t="s">
        <v>2471</v>
      </c>
      <c r="E718" s="34" t="s">
        <v>1128</v>
      </c>
    </row>
    <row r="719" spans="1:5">
      <c r="A719" s="34" t="s">
        <v>382</v>
      </c>
      <c r="B719" s="34" t="s">
        <v>2472</v>
      </c>
      <c r="C719" s="34" t="s">
        <v>2473</v>
      </c>
      <c r="D719" s="34" t="s">
        <v>2473</v>
      </c>
      <c r="E719" s="34" t="s">
        <v>1128</v>
      </c>
    </row>
    <row r="720" spans="1:5">
      <c r="A720" s="34" t="s">
        <v>382</v>
      </c>
      <c r="B720" s="34" t="s">
        <v>2474</v>
      </c>
      <c r="C720" s="34" t="s">
        <v>2475</v>
      </c>
      <c r="D720" s="34" t="s">
        <v>2475</v>
      </c>
      <c r="E720" s="34" t="s">
        <v>1128</v>
      </c>
    </row>
    <row r="721" spans="1:5">
      <c r="A721" s="34" t="s">
        <v>382</v>
      </c>
      <c r="B721" s="34" t="s">
        <v>2476</v>
      </c>
      <c r="C721" s="34" t="s">
        <v>2477</v>
      </c>
      <c r="D721" s="34" t="s">
        <v>2477</v>
      </c>
      <c r="E721" s="34" t="s">
        <v>1128</v>
      </c>
    </row>
    <row r="722" spans="1:5">
      <c r="A722" s="34" t="s">
        <v>382</v>
      </c>
      <c r="B722" s="34" t="s">
        <v>2478</v>
      </c>
      <c r="C722" s="34" t="s">
        <v>2479</v>
      </c>
      <c r="D722" s="34" t="s">
        <v>2479</v>
      </c>
      <c r="E722" s="34" t="s">
        <v>1128</v>
      </c>
    </row>
    <row r="723" spans="1:5">
      <c r="A723" s="34" t="s">
        <v>382</v>
      </c>
      <c r="B723" s="34" t="s">
        <v>2480</v>
      </c>
      <c r="C723" s="34" t="s">
        <v>2481</v>
      </c>
      <c r="D723" s="34" t="s">
        <v>2481</v>
      </c>
      <c r="E723" s="34" t="s">
        <v>1128</v>
      </c>
    </row>
    <row r="724" spans="1:5">
      <c r="A724" s="34" t="s">
        <v>382</v>
      </c>
      <c r="B724" s="34" t="s">
        <v>2482</v>
      </c>
      <c r="C724" s="34" t="s">
        <v>2483</v>
      </c>
      <c r="D724" s="34" t="s">
        <v>2483</v>
      </c>
      <c r="E724" s="34" t="s">
        <v>1128</v>
      </c>
    </row>
    <row r="725" spans="1:5">
      <c r="A725" s="34" t="s">
        <v>382</v>
      </c>
      <c r="B725" s="34" t="s">
        <v>2484</v>
      </c>
      <c r="C725" s="34" t="s">
        <v>2485</v>
      </c>
      <c r="D725" s="34" t="s">
        <v>2485</v>
      </c>
      <c r="E725" s="34" t="s">
        <v>1128</v>
      </c>
    </row>
    <row r="726" spans="1:5">
      <c r="A726" s="34" t="s">
        <v>382</v>
      </c>
      <c r="B726" s="34" t="s">
        <v>2486</v>
      </c>
      <c r="C726" s="34" t="s">
        <v>2487</v>
      </c>
      <c r="D726" s="34" t="s">
        <v>2487</v>
      </c>
      <c r="E726" s="34" t="s">
        <v>1128</v>
      </c>
    </row>
    <row r="727" spans="1:5">
      <c r="A727" s="34" t="s">
        <v>382</v>
      </c>
      <c r="B727" s="34" t="s">
        <v>2488</v>
      </c>
      <c r="C727" s="34" t="s">
        <v>2489</v>
      </c>
      <c r="D727" s="34" t="s">
        <v>2489</v>
      </c>
      <c r="E727" s="34" t="s">
        <v>1128</v>
      </c>
    </row>
    <row r="728" spans="1:5">
      <c r="A728" s="34" t="s">
        <v>382</v>
      </c>
      <c r="B728" s="34" t="s">
        <v>2490</v>
      </c>
      <c r="C728" s="34" t="s">
        <v>2491</v>
      </c>
      <c r="D728" s="34" t="s">
        <v>2491</v>
      </c>
      <c r="E728" s="34" t="s">
        <v>1128</v>
      </c>
    </row>
    <row r="729" spans="1:5">
      <c r="A729" s="34" t="s">
        <v>382</v>
      </c>
      <c r="B729" s="34" t="s">
        <v>2492</v>
      </c>
      <c r="C729" s="34" t="s">
        <v>2493</v>
      </c>
      <c r="D729" s="34" t="s">
        <v>2493</v>
      </c>
      <c r="E729" s="34" t="s">
        <v>1128</v>
      </c>
    </row>
    <row r="730" spans="1:5">
      <c r="A730" s="34" t="s">
        <v>382</v>
      </c>
      <c r="B730" s="34" t="s">
        <v>2494</v>
      </c>
      <c r="C730" s="34" t="s">
        <v>2495</v>
      </c>
      <c r="D730" s="34" t="s">
        <v>2495</v>
      </c>
      <c r="E730" s="34" t="s">
        <v>1128</v>
      </c>
    </row>
    <row r="731" spans="1:5">
      <c r="A731" s="34" t="s">
        <v>382</v>
      </c>
      <c r="B731" s="34" t="s">
        <v>2496</v>
      </c>
      <c r="C731" s="34" t="s">
        <v>2497</v>
      </c>
      <c r="D731" s="34" t="s">
        <v>2497</v>
      </c>
      <c r="E731" s="34" t="s">
        <v>1128</v>
      </c>
    </row>
    <row r="732" spans="1:5">
      <c r="A732" s="34" t="s">
        <v>382</v>
      </c>
      <c r="B732" s="34" t="s">
        <v>2498</v>
      </c>
      <c r="C732" s="34" t="s">
        <v>2499</v>
      </c>
      <c r="D732" s="34" t="s">
        <v>2499</v>
      </c>
      <c r="E732" s="34" t="s">
        <v>1128</v>
      </c>
    </row>
    <row r="733" spans="1:5">
      <c r="A733" s="34" t="s">
        <v>382</v>
      </c>
      <c r="B733" s="34" t="s">
        <v>2500</v>
      </c>
      <c r="C733" s="34" t="s">
        <v>2501</v>
      </c>
      <c r="D733" s="34" t="s">
        <v>2501</v>
      </c>
      <c r="E733" s="34" t="s">
        <v>1128</v>
      </c>
    </row>
    <row r="734" spans="1:5">
      <c r="A734" s="34" t="s">
        <v>382</v>
      </c>
      <c r="B734" s="34" t="s">
        <v>2502</v>
      </c>
      <c r="C734" s="34" t="s">
        <v>2503</v>
      </c>
      <c r="D734" s="34" t="s">
        <v>2503</v>
      </c>
      <c r="E734" s="34" t="s">
        <v>1128</v>
      </c>
    </row>
    <row r="735" spans="1:5">
      <c r="A735" s="34" t="s">
        <v>382</v>
      </c>
      <c r="B735" s="34" t="s">
        <v>2504</v>
      </c>
      <c r="C735" s="34" t="s">
        <v>2505</v>
      </c>
      <c r="D735" s="34" t="s">
        <v>2505</v>
      </c>
      <c r="E735" s="34" t="s">
        <v>1128</v>
      </c>
    </row>
    <row r="736" spans="1:5">
      <c r="A736" s="34" t="s">
        <v>382</v>
      </c>
      <c r="B736" s="34" t="s">
        <v>2506</v>
      </c>
      <c r="C736" s="34" t="s">
        <v>2507</v>
      </c>
      <c r="D736" s="34" t="s">
        <v>2507</v>
      </c>
      <c r="E736" s="34" t="s">
        <v>1128</v>
      </c>
    </row>
    <row r="737" spans="1:5">
      <c r="A737" s="34" t="s">
        <v>382</v>
      </c>
      <c r="B737" s="34" t="s">
        <v>2508</v>
      </c>
      <c r="C737" s="34" t="s">
        <v>2509</v>
      </c>
      <c r="D737" s="34" t="s">
        <v>2509</v>
      </c>
      <c r="E737" s="34" t="s">
        <v>1128</v>
      </c>
    </row>
    <row r="738" spans="1:5">
      <c r="A738" s="34" t="s">
        <v>382</v>
      </c>
      <c r="B738" s="34" t="s">
        <v>2510</v>
      </c>
      <c r="C738" s="34" t="s">
        <v>2511</v>
      </c>
      <c r="D738" s="34" t="s">
        <v>2511</v>
      </c>
      <c r="E738" s="34" t="s">
        <v>1128</v>
      </c>
    </row>
    <row r="739" spans="1:5">
      <c r="A739" s="34" t="s">
        <v>382</v>
      </c>
      <c r="B739" s="34" t="s">
        <v>2512</v>
      </c>
      <c r="C739" s="34" t="s">
        <v>2513</v>
      </c>
      <c r="D739" s="34" t="s">
        <v>2513</v>
      </c>
      <c r="E739" s="34" t="s">
        <v>1128</v>
      </c>
    </row>
    <row r="740" spans="1:5">
      <c r="A740" s="34" t="s">
        <v>382</v>
      </c>
      <c r="B740" s="34" t="s">
        <v>2514</v>
      </c>
      <c r="C740" s="34" t="s">
        <v>2515</v>
      </c>
      <c r="D740" s="34" t="s">
        <v>2515</v>
      </c>
      <c r="E740" s="34" t="s">
        <v>1128</v>
      </c>
    </row>
    <row r="741" spans="1:5">
      <c r="A741" s="34" t="s">
        <v>382</v>
      </c>
      <c r="B741" s="34" t="s">
        <v>2516</v>
      </c>
      <c r="C741" s="34" t="s">
        <v>2517</v>
      </c>
      <c r="D741" s="34" t="s">
        <v>2517</v>
      </c>
      <c r="E741" s="34" t="s">
        <v>1128</v>
      </c>
    </row>
    <row r="742" spans="1:5">
      <c r="A742" s="34" t="s">
        <v>382</v>
      </c>
      <c r="B742" s="34" t="s">
        <v>2518</v>
      </c>
      <c r="C742" s="34" t="s">
        <v>2519</v>
      </c>
      <c r="D742" s="34" t="s">
        <v>2519</v>
      </c>
      <c r="E742" s="34" t="s">
        <v>1131</v>
      </c>
    </row>
    <row r="743" spans="1:5">
      <c r="A743" s="34" t="s">
        <v>382</v>
      </c>
      <c r="B743" s="34" t="s">
        <v>2520</v>
      </c>
      <c r="C743" s="34" t="s">
        <v>2521</v>
      </c>
      <c r="D743" s="34" t="s">
        <v>2521</v>
      </c>
      <c r="E743" s="34" t="s">
        <v>1131</v>
      </c>
    </row>
    <row r="744" spans="1:5">
      <c r="A744" s="34" t="s">
        <v>382</v>
      </c>
      <c r="B744" s="34" t="s">
        <v>2522</v>
      </c>
      <c r="C744" s="34" t="s">
        <v>1866</v>
      </c>
      <c r="D744" s="34" t="s">
        <v>1866</v>
      </c>
      <c r="E744" s="34" t="s">
        <v>1131</v>
      </c>
    </row>
    <row r="745" spans="1:5">
      <c r="A745" s="34" t="s">
        <v>382</v>
      </c>
      <c r="B745" s="34" t="s">
        <v>2523</v>
      </c>
      <c r="C745" s="34" t="s">
        <v>2524</v>
      </c>
      <c r="D745" s="34" t="s">
        <v>2524</v>
      </c>
      <c r="E745" s="34" t="s">
        <v>1131</v>
      </c>
    </row>
    <row r="746" spans="1:5">
      <c r="A746" s="34" t="s">
        <v>382</v>
      </c>
      <c r="B746" s="34" t="s">
        <v>2525</v>
      </c>
      <c r="C746" s="34" t="s">
        <v>2526</v>
      </c>
      <c r="D746" s="34" t="s">
        <v>2526</v>
      </c>
      <c r="E746" s="34" t="s">
        <v>1131</v>
      </c>
    </row>
    <row r="747" spans="1:5">
      <c r="A747" s="34" t="s">
        <v>382</v>
      </c>
      <c r="B747" s="34" t="s">
        <v>2527</v>
      </c>
      <c r="C747" s="34" t="s">
        <v>2528</v>
      </c>
      <c r="D747" s="34" t="s">
        <v>2528</v>
      </c>
      <c r="E747" s="34" t="s">
        <v>1131</v>
      </c>
    </row>
    <row r="748" spans="1:5">
      <c r="A748" s="34" t="s">
        <v>382</v>
      </c>
      <c r="B748" s="34" t="s">
        <v>2529</v>
      </c>
      <c r="C748" s="34" t="s">
        <v>2530</v>
      </c>
      <c r="D748" s="34" t="s">
        <v>2530</v>
      </c>
      <c r="E748" s="34" t="s">
        <v>1131</v>
      </c>
    </row>
    <row r="749" spans="1:5">
      <c r="A749" s="34" t="s">
        <v>382</v>
      </c>
      <c r="B749" s="34" t="s">
        <v>2531</v>
      </c>
      <c r="C749" s="34" t="s">
        <v>2532</v>
      </c>
      <c r="D749" s="34" t="s">
        <v>2532</v>
      </c>
      <c r="E749" s="34" t="s">
        <v>1131</v>
      </c>
    </row>
    <row r="750" spans="1:5">
      <c r="A750" s="34" t="s">
        <v>382</v>
      </c>
      <c r="B750" s="34" t="s">
        <v>2533</v>
      </c>
      <c r="C750" s="34" t="s">
        <v>2534</v>
      </c>
      <c r="D750" s="34" t="s">
        <v>2534</v>
      </c>
      <c r="E750" s="34" t="s">
        <v>1131</v>
      </c>
    </row>
    <row r="751" spans="1:5">
      <c r="A751" s="34" t="s">
        <v>382</v>
      </c>
      <c r="B751" s="34" t="s">
        <v>2535</v>
      </c>
      <c r="C751" s="34" t="s">
        <v>2536</v>
      </c>
      <c r="D751" s="34" t="s">
        <v>2536</v>
      </c>
      <c r="E751" s="34" t="s">
        <v>1131</v>
      </c>
    </row>
    <row r="752" spans="1:5">
      <c r="A752" s="34" t="s">
        <v>382</v>
      </c>
      <c r="B752" s="34" t="s">
        <v>2537</v>
      </c>
      <c r="C752" s="34" t="s">
        <v>2538</v>
      </c>
      <c r="D752" s="34" t="s">
        <v>2538</v>
      </c>
      <c r="E752" s="34" t="s">
        <v>1131</v>
      </c>
    </row>
    <row r="753" spans="1:5">
      <c r="A753" s="34" t="s">
        <v>382</v>
      </c>
      <c r="B753" s="34" t="s">
        <v>2539</v>
      </c>
      <c r="C753" s="34" t="s">
        <v>2540</v>
      </c>
      <c r="D753" s="34" t="s">
        <v>2540</v>
      </c>
      <c r="E753" s="34" t="s">
        <v>1131</v>
      </c>
    </row>
    <row r="754" spans="1:5">
      <c r="A754" s="34" t="s">
        <v>382</v>
      </c>
      <c r="B754" s="34" t="s">
        <v>2541</v>
      </c>
      <c r="C754" s="34" t="s">
        <v>2542</v>
      </c>
      <c r="D754" s="34" t="s">
        <v>2542</v>
      </c>
      <c r="E754" s="34" t="s">
        <v>1131</v>
      </c>
    </row>
    <row r="755" spans="1:5">
      <c r="A755" s="34" t="s">
        <v>382</v>
      </c>
      <c r="B755" s="34" t="s">
        <v>2543</v>
      </c>
      <c r="C755" s="34" t="s">
        <v>2544</v>
      </c>
      <c r="D755" s="34" t="s">
        <v>2544</v>
      </c>
      <c r="E755" s="34" t="s">
        <v>1131</v>
      </c>
    </row>
    <row r="756" spans="1:5">
      <c r="A756" s="34" t="s">
        <v>382</v>
      </c>
      <c r="B756" s="34" t="s">
        <v>2545</v>
      </c>
      <c r="C756" s="34" t="s">
        <v>2546</v>
      </c>
      <c r="D756" s="34" t="s">
        <v>2546</v>
      </c>
      <c r="E756" s="34" t="s">
        <v>1131</v>
      </c>
    </row>
    <row r="757" spans="1:5">
      <c r="A757" s="34" t="s">
        <v>382</v>
      </c>
      <c r="B757" s="34" t="s">
        <v>2547</v>
      </c>
      <c r="C757" s="34" t="s">
        <v>2548</v>
      </c>
      <c r="D757" s="34" t="s">
        <v>2548</v>
      </c>
      <c r="E757" s="34" t="s">
        <v>1131</v>
      </c>
    </row>
    <row r="758" spans="1:5">
      <c r="A758" s="34" t="s">
        <v>382</v>
      </c>
      <c r="B758" s="34" t="s">
        <v>2549</v>
      </c>
      <c r="C758" s="34" t="s">
        <v>2550</v>
      </c>
      <c r="D758" s="34" t="s">
        <v>2550</v>
      </c>
      <c r="E758" s="34" t="s">
        <v>1131</v>
      </c>
    </row>
    <row r="759" spans="1:5">
      <c r="A759" s="34" t="s">
        <v>382</v>
      </c>
      <c r="B759" s="34" t="s">
        <v>2551</v>
      </c>
      <c r="C759" s="34" t="s">
        <v>2552</v>
      </c>
      <c r="D759" s="34" t="s">
        <v>2552</v>
      </c>
      <c r="E759" s="34" t="s">
        <v>1131</v>
      </c>
    </row>
    <row r="760" spans="1:5">
      <c r="A760" s="34" t="s">
        <v>382</v>
      </c>
      <c r="B760" s="34" t="s">
        <v>2553</v>
      </c>
      <c r="C760" s="34" t="s">
        <v>2554</v>
      </c>
      <c r="D760" s="34" t="s">
        <v>2554</v>
      </c>
      <c r="E760" s="34" t="s">
        <v>1131</v>
      </c>
    </row>
    <row r="761" spans="1:5">
      <c r="A761" s="34" t="s">
        <v>382</v>
      </c>
      <c r="B761" s="34" t="s">
        <v>2555</v>
      </c>
      <c r="C761" s="34" t="s">
        <v>2556</v>
      </c>
      <c r="D761" s="34" t="s">
        <v>2556</v>
      </c>
      <c r="E761" s="34" t="s">
        <v>1131</v>
      </c>
    </row>
    <row r="762" spans="1:5">
      <c r="A762" s="34" t="s">
        <v>382</v>
      </c>
      <c r="B762" s="34" t="s">
        <v>2557</v>
      </c>
      <c r="C762" s="34" t="s">
        <v>2558</v>
      </c>
      <c r="D762" s="34" t="s">
        <v>2558</v>
      </c>
      <c r="E762" s="34" t="s">
        <v>1131</v>
      </c>
    </row>
    <row r="763" spans="1:5">
      <c r="A763" s="34" t="s">
        <v>382</v>
      </c>
      <c r="B763" s="34" t="s">
        <v>2559</v>
      </c>
      <c r="C763" s="34" t="s">
        <v>2560</v>
      </c>
      <c r="D763" s="34" t="s">
        <v>2560</v>
      </c>
      <c r="E763" s="34" t="s">
        <v>1131</v>
      </c>
    </row>
    <row r="764" spans="1:5">
      <c r="A764" s="34" t="s">
        <v>382</v>
      </c>
      <c r="B764" s="34" t="s">
        <v>2561</v>
      </c>
      <c r="C764" s="34" t="s">
        <v>2562</v>
      </c>
      <c r="D764" s="34" t="s">
        <v>2562</v>
      </c>
      <c r="E764" s="34" t="s">
        <v>1131</v>
      </c>
    </row>
    <row r="765" spans="1:5">
      <c r="A765" s="34" t="s">
        <v>382</v>
      </c>
      <c r="B765" s="34" t="s">
        <v>2563</v>
      </c>
      <c r="C765" s="34" t="s">
        <v>1858</v>
      </c>
      <c r="D765" s="34" t="s">
        <v>1858</v>
      </c>
      <c r="E765" s="34" t="s">
        <v>1134</v>
      </c>
    </row>
    <row r="766" spans="1:5">
      <c r="A766" s="34" t="s">
        <v>382</v>
      </c>
      <c r="B766" s="34" t="s">
        <v>2564</v>
      </c>
      <c r="C766" s="34" t="s">
        <v>2521</v>
      </c>
      <c r="D766" s="34" t="s">
        <v>2521</v>
      </c>
      <c r="E766" s="34" t="s">
        <v>1134</v>
      </c>
    </row>
    <row r="767" spans="1:5">
      <c r="A767" s="34" t="s">
        <v>382</v>
      </c>
      <c r="B767" s="34" t="s">
        <v>2565</v>
      </c>
      <c r="C767" s="34" t="s">
        <v>1492</v>
      </c>
      <c r="D767" s="34" t="s">
        <v>1492</v>
      </c>
      <c r="E767" s="34" t="s">
        <v>1134</v>
      </c>
    </row>
    <row r="768" spans="1:5">
      <c r="A768" s="34" t="s">
        <v>382</v>
      </c>
      <c r="B768" s="34" t="s">
        <v>2566</v>
      </c>
      <c r="C768" s="34" t="s">
        <v>2567</v>
      </c>
      <c r="D768" s="34" t="s">
        <v>2567</v>
      </c>
      <c r="E768" s="34" t="s">
        <v>1134</v>
      </c>
    </row>
    <row r="769" spans="1:5">
      <c r="A769" s="34" t="s">
        <v>382</v>
      </c>
      <c r="B769" s="34" t="s">
        <v>2568</v>
      </c>
      <c r="C769" s="34" t="s">
        <v>2569</v>
      </c>
      <c r="D769" s="34" t="s">
        <v>2569</v>
      </c>
      <c r="E769" s="34" t="s">
        <v>1134</v>
      </c>
    </row>
    <row r="770" spans="1:5">
      <c r="A770" s="34" t="s">
        <v>382</v>
      </c>
      <c r="B770" s="34" t="s">
        <v>2570</v>
      </c>
      <c r="C770" s="34" t="s">
        <v>2571</v>
      </c>
      <c r="D770" s="34" t="s">
        <v>2571</v>
      </c>
      <c r="E770" s="34" t="s">
        <v>1134</v>
      </c>
    </row>
    <row r="771" spans="1:5">
      <c r="A771" s="34" t="s">
        <v>382</v>
      </c>
      <c r="B771" s="34" t="s">
        <v>2572</v>
      </c>
      <c r="C771" s="34" t="s">
        <v>2573</v>
      </c>
      <c r="D771" s="34" t="s">
        <v>2573</v>
      </c>
      <c r="E771" s="34" t="s">
        <v>1134</v>
      </c>
    </row>
    <row r="772" spans="1:5">
      <c r="A772" s="34" t="s">
        <v>382</v>
      </c>
      <c r="B772" s="34" t="s">
        <v>2574</v>
      </c>
      <c r="C772" s="34" t="s">
        <v>2575</v>
      </c>
      <c r="D772" s="34" t="s">
        <v>2575</v>
      </c>
      <c r="E772" s="34" t="s">
        <v>1134</v>
      </c>
    </row>
    <row r="773" spans="1:5">
      <c r="A773" s="34" t="s">
        <v>382</v>
      </c>
      <c r="B773" s="34" t="s">
        <v>2576</v>
      </c>
      <c r="C773" s="34" t="s">
        <v>2577</v>
      </c>
      <c r="D773" s="34" t="s">
        <v>2577</v>
      </c>
      <c r="E773" s="34" t="s">
        <v>1134</v>
      </c>
    </row>
    <row r="774" spans="1:5">
      <c r="A774" s="34" t="s">
        <v>382</v>
      </c>
      <c r="B774" s="34" t="s">
        <v>2578</v>
      </c>
      <c r="C774" s="34" t="s">
        <v>2579</v>
      </c>
      <c r="D774" s="34" t="s">
        <v>2579</v>
      </c>
      <c r="E774" s="34" t="s">
        <v>1134</v>
      </c>
    </row>
    <row r="775" spans="1:5">
      <c r="A775" s="34" t="s">
        <v>382</v>
      </c>
      <c r="B775" s="34" t="s">
        <v>2580</v>
      </c>
      <c r="C775" s="34" t="s">
        <v>2581</v>
      </c>
      <c r="D775" s="34" t="s">
        <v>2581</v>
      </c>
      <c r="E775" s="34" t="s">
        <v>1134</v>
      </c>
    </row>
    <row r="776" spans="1:5">
      <c r="A776" s="34" t="s">
        <v>382</v>
      </c>
      <c r="B776" s="34" t="s">
        <v>2582</v>
      </c>
      <c r="C776" s="34" t="s">
        <v>2583</v>
      </c>
      <c r="D776" s="34" t="s">
        <v>2583</v>
      </c>
      <c r="E776" s="34" t="s">
        <v>1134</v>
      </c>
    </row>
    <row r="777" spans="1:5">
      <c r="A777" s="34" t="s">
        <v>382</v>
      </c>
      <c r="B777" s="34" t="s">
        <v>2584</v>
      </c>
      <c r="C777" s="34" t="s">
        <v>2585</v>
      </c>
      <c r="D777" s="34" t="s">
        <v>2585</v>
      </c>
      <c r="E777" s="34" t="s">
        <v>1134</v>
      </c>
    </row>
    <row r="778" spans="1:5">
      <c r="A778" s="34" t="s">
        <v>382</v>
      </c>
      <c r="B778" s="34" t="s">
        <v>2586</v>
      </c>
      <c r="C778" s="34" t="s">
        <v>2587</v>
      </c>
      <c r="D778" s="34" t="s">
        <v>2587</v>
      </c>
      <c r="E778" s="34" t="s">
        <v>1134</v>
      </c>
    </row>
    <row r="779" spans="1:5">
      <c r="A779" s="34" t="s">
        <v>382</v>
      </c>
      <c r="B779" s="34" t="s">
        <v>2588</v>
      </c>
      <c r="C779" s="34" t="s">
        <v>2589</v>
      </c>
      <c r="D779" s="34" t="s">
        <v>2589</v>
      </c>
      <c r="E779" s="34" t="s">
        <v>1134</v>
      </c>
    </row>
    <row r="780" spans="1:5">
      <c r="A780" s="34" t="s">
        <v>382</v>
      </c>
      <c r="B780" s="34" t="s">
        <v>2590</v>
      </c>
      <c r="C780" s="34" t="s">
        <v>2591</v>
      </c>
      <c r="D780" s="34" t="s">
        <v>2591</v>
      </c>
      <c r="E780" s="34" t="s">
        <v>1134</v>
      </c>
    </row>
    <row r="781" spans="1:5">
      <c r="A781" s="34" t="s">
        <v>382</v>
      </c>
      <c r="B781" s="34" t="s">
        <v>2592</v>
      </c>
      <c r="C781" s="34" t="s">
        <v>2593</v>
      </c>
      <c r="D781" s="34" t="s">
        <v>2593</v>
      </c>
      <c r="E781" s="34" t="s">
        <v>1134</v>
      </c>
    </row>
    <row r="782" spans="1:5">
      <c r="A782" s="34" t="s">
        <v>382</v>
      </c>
      <c r="B782" s="34" t="s">
        <v>2594</v>
      </c>
      <c r="C782" s="34" t="s">
        <v>2595</v>
      </c>
      <c r="D782" s="34" t="s">
        <v>2595</v>
      </c>
      <c r="E782" s="34" t="s">
        <v>1134</v>
      </c>
    </row>
    <row r="783" spans="1:5">
      <c r="A783" s="34" t="s">
        <v>382</v>
      </c>
      <c r="B783" s="34" t="s">
        <v>2596</v>
      </c>
      <c r="C783" s="34" t="s">
        <v>2597</v>
      </c>
      <c r="D783" s="34" t="s">
        <v>2597</v>
      </c>
      <c r="E783" s="34" t="s">
        <v>1134</v>
      </c>
    </row>
    <row r="784" spans="1:5">
      <c r="A784" s="34" t="s">
        <v>382</v>
      </c>
      <c r="B784" s="34" t="s">
        <v>2598</v>
      </c>
      <c r="C784" s="34" t="s">
        <v>2599</v>
      </c>
      <c r="D784" s="34" t="s">
        <v>2599</v>
      </c>
      <c r="E784" s="34" t="s">
        <v>1134</v>
      </c>
    </row>
    <row r="785" spans="1:5">
      <c r="A785" s="34" t="s">
        <v>382</v>
      </c>
      <c r="B785" s="34" t="s">
        <v>2600</v>
      </c>
      <c r="C785" s="34" t="s">
        <v>2601</v>
      </c>
      <c r="D785" s="34" t="s">
        <v>2601</v>
      </c>
      <c r="E785" s="34" t="s">
        <v>1134</v>
      </c>
    </row>
    <row r="786" spans="1:5">
      <c r="A786" s="34" t="s">
        <v>382</v>
      </c>
      <c r="B786" s="34" t="s">
        <v>2602</v>
      </c>
      <c r="C786" s="34" t="s">
        <v>2603</v>
      </c>
      <c r="D786" s="34" t="s">
        <v>2603</v>
      </c>
      <c r="E786" s="34" t="s">
        <v>1134</v>
      </c>
    </row>
    <row r="787" spans="1:5">
      <c r="A787" s="34" t="s">
        <v>382</v>
      </c>
      <c r="B787" s="34" t="s">
        <v>2604</v>
      </c>
      <c r="C787" s="34" t="s">
        <v>2605</v>
      </c>
      <c r="D787" s="34" t="s">
        <v>2605</v>
      </c>
      <c r="E787" s="34" t="s">
        <v>1134</v>
      </c>
    </row>
    <row r="788" spans="1:5">
      <c r="A788" s="34" t="s">
        <v>382</v>
      </c>
      <c r="B788" s="34" t="s">
        <v>2606</v>
      </c>
      <c r="C788" s="34" t="s">
        <v>2607</v>
      </c>
      <c r="D788" s="34" t="s">
        <v>2607</v>
      </c>
      <c r="E788" s="34" t="s">
        <v>1134</v>
      </c>
    </row>
    <row r="789" spans="1:5">
      <c r="A789" s="34" t="s">
        <v>382</v>
      </c>
      <c r="B789" s="34" t="s">
        <v>2608</v>
      </c>
      <c r="C789" s="34" t="s">
        <v>2609</v>
      </c>
      <c r="D789" s="34" t="s">
        <v>2609</v>
      </c>
      <c r="E789" s="34" t="s">
        <v>1134</v>
      </c>
    </row>
    <row r="790" spans="1:5">
      <c r="A790" s="34" t="s">
        <v>382</v>
      </c>
      <c r="B790" s="34" t="s">
        <v>2610</v>
      </c>
      <c r="C790" s="34" t="s">
        <v>2611</v>
      </c>
      <c r="D790" s="34" t="s">
        <v>2611</v>
      </c>
      <c r="E790" s="34" t="s">
        <v>1134</v>
      </c>
    </row>
    <row r="791" spans="1:5">
      <c r="A791" s="34" t="s">
        <v>382</v>
      </c>
      <c r="B791" s="34" t="s">
        <v>2612</v>
      </c>
      <c r="C791" s="34" t="s">
        <v>2613</v>
      </c>
      <c r="D791" s="34" t="s">
        <v>2613</v>
      </c>
      <c r="E791" s="34" t="s">
        <v>1134</v>
      </c>
    </row>
    <row r="792" spans="1:5">
      <c r="A792" s="34" t="s">
        <v>382</v>
      </c>
      <c r="B792" s="34" t="s">
        <v>2614</v>
      </c>
      <c r="C792" s="34" t="s">
        <v>2615</v>
      </c>
      <c r="D792" s="34" t="s">
        <v>2615</v>
      </c>
      <c r="E792" s="34" t="s">
        <v>1134</v>
      </c>
    </row>
    <row r="793" spans="1:5">
      <c r="A793" s="34" t="s">
        <v>382</v>
      </c>
      <c r="B793" s="34" t="s">
        <v>2616</v>
      </c>
      <c r="C793" s="34" t="s">
        <v>2617</v>
      </c>
      <c r="D793" s="34" t="s">
        <v>2617</v>
      </c>
      <c r="E793" s="34" t="s">
        <v>1134</v>
      </c>
    </row>
    <row r="794" spans="1:5">
      <c r="A794" s="34" t="s">
        <v>382</v>
      </c>
      <c r="B794" s="34" t="s">
        <v>2618</v>
      </c>
      <c r="C794" s="34" t="s">
        <v>2619</v>
      </c>
      <c r="D794" s="34" t="s">
        <v>2619</v>
      </c>
      <c r="E794" s="34" t="s">
        <v>1134</v>
      </c>
    </row>
    <row r="795" spans="1:5">
      <c r="A795" s="34" t="s">
        <v>382</v>
      </c>
      <c r="B795" s="34" t="s">
        <v>2620</v>
      </c>
      <c r="C795" s="34" t="s">
        <v>2621</v>
      </c>
      <c r="D795" s="34" t="s">
        <v>2621</v>
      </c>
      <c r="E795" s="34" t="s">
        <v>1134</v>
      </c>
    </row>
    <row r="796" spans="1:5">
      <c r="A796" s="34" t="s">
        <v>382</v>
      </c>
      <c r="B796" s="34" t="s">
        <v>2622</v>
      </c>
      <c r="C796" s="34" t="s">
        <v>2623</v>
      </c>
      <c r="D796" s="34" t="s">
        <v>2623</v>
      </c>
      <c r="E796" s="34" t="s">
        <v>1134</v>
      </c>
    </row>
    <row r="797" spans="1:5">
      <c r="A797" s="34" t="s">
        <v>382</v>
      </c>
      <c r="B797" s="34" t="s">
        <v>2624</v>
      </c>
      <c r="C797" s="34" t="s">
        <v>2625</v>
      </c>
      <c r="D797" s="34" t="s">
        <v>2625</v>
      </c>
      <c r="E797" s="34" t="s">
        <v>1134</v>
      </c>
    </row>
    <row r="798" spans="1:5">
      <c r="A798" s="34" t="s">
        <v>382</v>
      </c>
      <c r="B798" s="34" t="s">
        <v>2626</v>
      </c>
      <c r="C798" s="34" t="s">
        <v>2627</v>
      </c>
      <c r="D798" s="34" t="s">
        <v>2627</v>
      </c>
      <c r="E798" s="34" t="s">
        <v>1134</v>
      </c>
    </row>
    <row r="799" spans="1:5">
      <c r="A799" s="34" t="s">
        <v>382</v>
      </c>
      <c r="B799" s="34" t="s">
        <v>2628</v>
      </c>
      <c r="C799" s="34" t="s">
        <v>2629</v>
      </c>
      <c r="D799" s="34" t="s">
        <v>2629</v>
      </c>
      <c r="E799" s="34" t="s">
        <v>1134</v>
      </c>
    </row>
    <row r="800" spans="1:5">
      <c r="A800" s="34" t="s">
        <v>382</v>
      </c>
      <c r="B800" s="34" t="s">
        <v>2630</v>
      </c>
      <c r="C800" s="34" t="s">
        <v>1927</v>
      </c>
      <c r="D800" s="34" t="s">
        <v>1927</v>
      </c>
      <c r="E800" s="34" t="s">
        <v>1137</v>
      </c>
    </row>
    <row r="801" spans="1:5">
      <c r="A801" s="34" t="s">
        <v>382</v>
      </c>
      <c r="B801" s="34" t="s">
        <v>2631</v>
      </c>
      <c r="C801" s="34" t="s">
        <v>1166</v>
      </c>
      <c r="D801" s="34" t="s">
        <v>1166</v>
      </c>
      <c r="E801" s="34" t="s">
        <v>1137</v>
      </c>
    </row>
    <row r="802" spans="1:5">
      <c r="A802" s="34" t="s">
        <v>382</v>
      </c>
      <c r="B802" s="34" t="s">
        <v>2632</v>
      </c>
      <c r="C802" s="34" t="s">
        <v>1726</v>
      </c>
      <c r="D802" s="34" t="s">
        <v>1726</v>
      </c>
      <c r="E802" s="34" t="s">
        <v>1137</v>
      </c>
    </row>
    <row r="803" spans="1:5">
      <c r="A803" s="34" t="s">
        <v>382</v>
      </c>
      <c r="B803" s="34" t="s">
        <v>2633</v>
      </c>
      <c r="C803" s="34" t="s">
        <v>2634</v>
      </c>
      <c r="D803" s="34" t="s">
        <v>2634</v>
      </c>
      <c r="E803" s="34" t="s">
        <v>1137</v>
      </c>
    </row>
    <row r="804" spans="1:5">
      <c r="A804" s="34" t="s">
        <v>382</v>
      </c>
      <c r="B804" s="34" t="s">
        <v>2635</v>
      </c>
      <c r="C804" s="34" t="s">
        <v>1440</v>
      </c>
      <c r="D804" s="34" t="s">
        <v>1440</v>
      </c>
      <c r="E804" s="34" t="s">
        <v>1137</v>
      </c>
    </row>
    <row r="805" spans="1:5">
      <c r="A805" s="34" t="s">
        <v>382</v>
      </c>
      <c r="B805" s="34" t="s">
        <v>2636</v>
      </c>
      <c r="C805" s="34" t="s">
        <v>2637</v>
      </c>
      <c r="D805" s="34" t="s">
        <v>2637</v>
      </c>
      <c r="E805" s="34" t="s">
        <v>1137</v>
      </c>
    </row>
    <row r="806" spans="1:5">
      <c r="A806" s="34" t="s">
        <v>382</v>
      </c>
      <c r="B806" s="34" t="s">
        <v>2638</v>
      </c>
      <c r="C806" s="34" t="s">
        <v>2639</v>
      </c>
      <c r="D806" s="34" t="s">
        <v>2639</v>
      </c>
      <c r="E806" s="34" t="s">
        <v>1137</v>
      </c>
    </row>
    <row r="807" spans="1:5">
      <c r="A807" s="34" t="s">
        <v>382</v>
      </c>
      <c r="B807" s="34" t="s">
        <v>2640</v>
      </c>
      <c r="C807" s="34" t="s">
        <v>2641</v>
      </c>
      <c r="D807" s="34" t="s">
        <v>2641</v>
      </c>
      <c r="E807" s="34" t="s">
        <v>1137</v>
      </c>
    </row>
    <row r="808" spans="1:5">
      <c r="A808" s="34" t="s">
        <v>382</v>
      </c>
      <c r="B808" s="34" t="s">
        <v>2642</v>
      </c>
      <c r="C808" s="34" t="s">
        <v>2643</v>
      </c>
      <c r="D808" s="34" t="s">
        <v>2643</v>
      </c>
      <c r="E808" s="34" t="s">
        <v>1137</v>
      </c>
    </row>
    <row r="809" spans="1:5">
      <c r="A809" s="34" t="s">
        <v>382</v>
      </c>
      <c r="B809" s="34" t="s">
        <v>2644</v>
      </c>
      <c r="C809" s="34" t="s">
        <v>2645</v>
      </c>
      <c r="D809" s="34" t="s">
        <v>2645</v>
      </c>
      <c r="E809" s="34" t="s">
        <v>1137</v>
      </c>
    </row>
    <row r="810" spans="1:5">
      <c r="A810" s="34" t="s">
        <v>382</v>
      </c>
      <c r="B810" s="34" t="s">
        <v>2646</v>
      </c>
      <c r="C810" s="34" t="s">
        <v>2647</v>
      </c>
      <c r="D810" s="34" t="s">
        <v>2647</v>
      </c>
      <c r="E810" s="34" t="s">
        <v>1137</v>
      </c>
    </row>
    <row r="811" spans="1:5">
      <c r="A811" s="34" t="s">
        <v>382</v>
      </c>
      <c r="B811" s="34" t="s">
        <v>2648</v>
      </c>
      <c r="C811" s="34" t="s">
        <v>2649</v>
      </c>
      <c r="D811" s="34" t="s">
        <v>2649</v>
      </c>
      <c r="E811" s="34" t="s">
        <v>1137</v>
      </c>
    </row>
    <row r="812" spans="1:5">
      <c r="A812" s="34" t="s">
        <v>382</v>
      </c>
      <c r="B812" s="34" t="s">
        <v>2650</v>
      </c>
      <c r="C812" s="34" t="s">
        <v>2651</v>
      </c>
      <c r="D812" s="34" t="s">
        <v>2651</v>
      </c>
      <c r="E812" s="34" t="s">
        <v>1137</v>
      </c>
    </row>
    <row r="813" spans="1:5">
      <c r="A813" s="34" t="s">
        <v>382</v>
      </c>
      <c r="B813" s="34" t="s">
        <v>2652</v>
      </c>
      <c r="C813" s="34" t="s">
        <v>2653</v>
      </c>
      <c r="D813" s="34" t="s">
        <v>2653</v>
      </c>
      <c r="E813" s="34" t="s">
        <v>1137</v>
      </c>
    </row>
    <row r="814" spans="1:5">
      <c r="A814" s="34" t="s">
        <v>382</v>
      </c>
      <c r="B814" s="34" t="s">
        <v>2654</v>
      </c>
      <c r="C814" s="34" t="s">
        <v>2655</v>
      </c>
      <c r="D814" s="34" t="s">
        <v>2655</v>
      </c>
      <c r="E814" s="34" t="s">
        <v>1137</v>
      </c>
    </row>
    <row r="815" spans="1:5">
      <c r="A815" s="34" t="s">
        <v>382</v>
      </c>
      <c r="B815" s="34" t="s">
        <v>2656</v>
      </c>
      <c r="C815" s="34" t="s">
        <v>2657</v>
      </c>
      <c r="D815" s="34" t="s">
        <v>2657</v>
      </c>
      <c r="E815" s="34" t="s">
        <v>1137</v>
      </c>
    </row>
    <row r="816" spans="1:5">
      <c r="A816" s="34" t="s">
        <v>382</v>
      </c>
      <c r="B816" s="34" t="s">
        <v>2658</v>
      </c>
      <c r="C816" s="34" t="s">
        <v>2659</v>
      </c>
      <c r="D816" s="34" t="s">
        <v>2659</v>
      </c>
      <c r="E816" s="34" t="s">
        <v>1137</v>
      </c>
    </row>
    <row r="817" spans="1:5">
      <c r="A817" s="34" t="s">
        <v>382</v>
      </c>
      <c r="B817" s="34" t="s">
        <v>2660</v>
      </c>
      <c r="C817" s="34" t="s">
        <v>2661</v>
      </c>
      <c r="D817" s="34" t="s">
        <v>2661</v>
      </c>
      <c r="E817" s="34" t="s">
        <v>1137</v>
      </c>
    </row>
    <row r="818" spans="1:5">
      <c r="A818" s="34" t="s">
        <v>382</v>
      </c>
      <c r="B818" s="34" t="s">
        <v>2662</v>
      </c>
      <c r="C818" s="34" t="s">
        <v>2663</v>
      </c>
      <c r="D818" s="34" t="s">
        <v>2663</v>
      </c>
      <c r="E818" s="34" t="s">
        <v>1137</v>
      </c>
    </row>
    <row r="819" spans="1:5">
      <c r="A819" s="34" t="s">
        <v>382</v>
      </c>
      <c r="B819" s="34" t="s">
        <v>2664</v>
      </c>
      <c r="C819" s="34" t="s">
        <v>2665</v>
      </c>
      <c r="D819" s="34" t="s">
        <v>2665</v>
      </c>
      <c r="E819" s="34" t="s">
        <v>1137</v>
      </c>
    </row>
    <row r="820" spans="1:5">
      <c r="A820" s="34" t="s">
        <v>382</v>
      </c>
      <c r="B820" s="34" t="s">
        <v>2666</v>
      </c>
      <c r="C820" s="34" t="s">
        <v>2667</v>
      </c>
      <c r="D820" s="34" t="s">
        <v>2667</v>
      </c>
      <c r="E820" s="34" t="s">
        <v>1137</v>
      </c>
    </row>
    <row r="821" spans="1:5">
      <c r="A821" s="34" t="s">
        <v>382</v>
      </c>
      <c r="B821" s="34" t="s">
        <v>2668</v>
      </c>
      <c r="C821" s="34" t="s">
        <v>2669</v>
      </c>
      <c r="D821" s="34" t="s">
        <v>2669</v>
      </c>
      <c r="E821" s="34" t="s">
        <v>1137</v>
      </c>
    </row>
    <row r="822" spans="1:5">
      <c r="A822" s="34" t="s">
        <v>382</v>
      </c>
      <c r="B822" s="34" t="s">
        <v>2670</v>
      </c>
      <c r="C822" s="34" t="s">
        <v>2671</v>
      </c>
      <c r="D822" s="34" t="s">
        <v>2671</v>
      </c>
      <c r="E822" s="34" t="s">
        <v>1137</v>
      </c>
    </row>
    <row r="823" spans="1:5">
      <c r="A823" s="34" t="s">
        <v>382</v>
      </c>
      <c r="B823" s="34" t="s">
        <v>2672</v>
      </c>
      <c r="C823" s="34" t="s">
        <v>1305</v>
      </c>
      <c r="D823" s="34" t="s">
        <v>1305</v>
      </c>
      <c r="E823" s="34" t="s">
        <v>1140</v>
      </c>
    </row>
    <row r="824" spans="1:5">
      <c r="A824" s="34" t="s">
        <v>382</v>
      </c>
      <c r="B824" s="34" t="s">
        <v>2673</v>
      </c>
      <c r="C824" s="34" t="s">
        <v>1180</v>
      </c>
      <c r="D824" s="34" t="s">
        <v>1180</v>
      </c>
      <c r="E824" s="34" t="s">
        <v>1140</v>
      </c>
    </row>
    <row r="825" spans="1:5">
      <c r="A825" s="34" t="s">
        <v>382</v>
      </c>
      <c r="B825" s="34" t="s">
        <v>2674</v>
      </c>
      <c r="C825" s="34" t="s">
        <v>2369</v>
      </c>
      <c r="D825" s="34" t="s">
        <v>2369</v>
      </c>
      <c r="E825" s="34" t="s">
        <v>1140</v>
      </c>
    </row>
    <row r="826" spans="1:5">
      <c r="A826" s="34" t="s">
        <v>382</v>
      </c>
      <c r="B826" s="34" t="s">
        <v>2675</v>
      </c>
      <c r="C826" s="34" t="s">
        <v>1383</v>
      </c>
      <c r="D826" s="34" t="s">
        <v>1383</v>
      </c>
      <c r="E826" s="34" t="s">
        <v>1140</v>
      </c>
    </row>
    <row r="827" spans="1:5">
      <c r="A827" s="34" t="s">
        <v>382</v>
      </c>
      <c r="B827" s="34" t="s">
        <v>2676</v>
      </c>
      <c r="C827" s="34" t="s">
        <v>2041</v>
      </c>
      <c r="D827" s="34" t="s">
        <v>2041</v>
      </c>
      <c r="E827" s="34" t="s">
        <v>1140</v>
      </c>
    </row>
    <row r="828" spans="1:5">
      <c r="A828" s="34" t="s">
        <v>382</v>
      </c>
      <c r="B828" s="34" t="s">
        <v>2677</v>
      </c>
      <c r="C828" s="34" t="s">
        <v>2678</v>
      </c>
      <c r="D828" s="34" t="s">
        <v>2678</v>
      </c>
      <c r="E828" s="34" t="s">
        <v>1140</v>
      </c>
    </row>
    <row r="829" spans="1:5">
      <c r="A829" s="34" t="s">
        <v>382</v>
      </c>
      <c r="B829" s="34" t="s">
        <v>2679</v>
      </c>
      <c r="C829" s="34" t="s">
        <v>2680</v>
      </c>
      <c r="D829" s="34" t="s">
        <v>2680</v>
      </c>
      <c r="E829" s="34" t="s">
        <v>1140</v>
      </c>
    </row>
    <row r="830" spans="1:5">
      <c r="A830" s="34" t="s">
        <v>382</v>
      </c>
      <c r="B830" s="34" t="s">
        <v>2681</v>
      </c>
      <c r="C830" s="34" t="s">
        <v>2682</v>
      </c>
      <c r="D830" s="34" t="s">
        <v>2682</v>
      </c>
      <c r="E830" s="34" t="s">
        <v>1140</v>
      </c>
    </row>
    <row r="831" spans="1:5">
      <c r="A831" s="34" t="s">
        <v>382</v>
      </c>
      <c r="B831" s="34" t="s">
        <v>2683</v>
      </c>
      <c r="C831" s="34" t="s">
        <v>2684</v>
      </c>
      <c r="D831" s="34" t="s">
        <v>2684</v>
      </c>
      <c r="E831" s="34" t="s">
        <v>1140</v>
      </c>
    </row>
    <row r="832" spans="1:5">
      <c r="A832" s="34" t="s">
        <v>382</v>
      </c>
      <c r="B832" s="34" t="s">
        <v>2685</v>
      </c>
      <c r="C832" s="34" t="s">
        <v>2686</v>
      </c>
      <c r="D832" s="34" t="s">
        <v>2686</v>
      </c>
      <c r="E832" s="34" t="s">
        <v>1140</v>
      </c>
    </row>
    <row r="833" spans="1:5">
      <c r="A833" s="34" t="s">
        <v>382</v>
      </c>
      <c r="B833" s="34" t="s">
        <v>2687</v>
      </c>
      <c r="C833" s="34" t="s">
        <v>2688</v>
      </c>
      <c r="D833" s="34" t="s">
        <v>2688</v>
      </c>
      <c r="E833" s="34" t="s">
        <v>1140</v>
      </c>
    </row>
    <row r="834" spans="1:5">
      <c r="A834" s="34" t="s">
        <v>382</v>
      </c>
      <c r="B834" s="34" t="s">
        <v>2689</v>
      </c>
      <c r="C834" s="34" t="s">
        <v>2690</v>
      </c>
      <c r="D834" s="34" t="s">
        <v>2690</v>
      </c>
      <c r="E834" s="34" t="s">
        <v>1140</v>
      </c>
    </row>
    <row r="835" spans="1:5">
      <c r="A835" s="34" t="s">
        <v>382</v>
      </c>
      <c r="B835" s="34" t="s">
        <v>2691</v>
      </c>
      <c r="C835" s="34" t="s">
        <v>2692</v>
      </c>
      <c r="D835" s="34" t="s">
        <v>2692</v>
      </c>
      <c r="E835" s="34" t="s">
        <v>1140</v>
      </c>
    </row>
    <row r="836" spans="1:5">
      <c r="A836" s="34" t="s">
        <v>382</v>
      </c>
      <c r="B836" s="34" t="s">
        <v>2693</v>
      </c>
      <c r="C836" s="34" t="s">
        <v>2694</v>
      </c>
      <c r="D836" s="34" t="s">
        <v>2694</v>
      </c>
      <c r="E836" s="34" t="s">
        <v>1140</v>
      </c>
    </row>
    <row r="837" spans="1:5">
      <c r="A837" s="34" t="s">
        <v>382</v>
      </c>
      <c r="B837" s="34" t="s">
        <v>2695</v>
      </c>
      <c r="C837" s="34" t="s">
        <v>2696</v>
      </c>
      <c r="D837" s="34" t="s">
        <v>2696</v>
      </c>
      <c r="E837" s="34" t="s">
        <v>1140</v>
      </c>
    </row>
    <row r="838" spans="1:5">
      <c r="A838" s="34" t="s">
        <v>382</v>
      </c>
      <c r="B838" s="34" t="s">
        <v>2697</v>
      </c>
      <c r="C838" s="34" t="s">
        <v>2698</v>
      </c>
      <c r="D838" s="34" t="s">
        <v>2698</v>
      </c>
      <c r="E838" s="34" t="s">
        <v>1140</v>
      </c>
    </row>
    <row r="839" spans="1:5">
      <c r="A839" s="34" t="s">
        <v>382</v>
      </c>
      <c r="B839" s="34" t="s">
        <v>2699</v>
      </c>
      <c r="C839" s="34" t="s">
        <v>2700</v>
      </c>
      <c r="D839" s="34" t="s">
        <v>2700</v>
      </c>
      <c r="E839" s="34" t="s">
        <v>1140</v>
      </c>
    </row>
    <row r="840" spans="1:5">
      <c r="A840" s="34" t="s">
        <v>382</v>
      </c>
      <c r="B840" s="34" t="s">
        <v>2701</v>
      </c>
      <c r="C840" s="34" t="s">
        <v>2702</v>
      </c>
      <c r="D840" s="34" t="s">
        <v>2702</v>
      </c>
      <c r="E840" s="34" t="s">
        <v>1140</v>
      </c>
    </row>
    <row r="841" spans="1:5">
      <c r="A841" s="34" t="s">
        <v>382</v>
      </c>
      <c r="B841" s="34" t="s">
        <v>2703</v>
      </c>
      <c r="C841" s="34" t="s">
        <v>2704</v>
      </c>
      <c r="D841" s="34" t="s">
        <v>2704</v>
      </c>
      <c r="E841" s="34" t="s">
        <v>1140</v>
      </c>
    </row>
    <row r="842" spans="1:5">
      <c r="A842" s="34" t="s">
        <v>382</v>
      </c>
      <c r="B842" s="34" t="s">
        <v>2705</v>
      </c>
      <c r="C842" s="34" t="s">
        <v>2706</v>
      </c>
      <c r="D842" s="34" t="s">
        <v>2706</v>
      </c>
      <c r="E842" s="34" t="s">
        <v>1140</v>
      </c>
    </row>
    <row r="843" spans="1:5">
      <c r="A843" s="34" t="s">
        <v>382</v>
      </c>
      <c r="B843" s="34" t="s">
        <v>2707</v>
      </c>
      <c r="C843" s="34" t="s">
        <v>2708</v>
      </c>
      <c r="D843" s="34" t="s">
        <v>2708</v>
      </c>
      <c r="E843" s="34" t="s">
        <v>1140</v>
      </c>
    </row>
    <row r="844" spans="1:5">
      <c r="A844" s="34" t="s">
        <v>382</v>
      </c>
      <c r="B844" s="34" t="s">
        <v>2709</v>
      </c>
      <c r="C844" s="34" t="s">
        <v>2710</v>
      </c>
      <c r="D844" s="34" t="s">
        <v>2710</v>
      </c>
      <c r="E844" s="34" t="s">
        <v>1140</v>
      </c>
    </row>
    <row r="845" spans="1:5">
      <c r="A845" s="34" t="s">
        <v>382</v>
      </c>
      <c r="B845" s="34" t="s">
        <v>2711</v>
      </c>
      <c r="C845" s="34" t="s">
        <v>2712</v>
      </c>
      <c r="D845" s="34" t="s">
        <v>2712</v>
      </c>
      <c r="E845" s="34" t="s">
        <v>1140</v>
      </c>
    </row>
    <row r="846" spans="1:5">
      <c r="A846" s="34" t="s">
        <v>382</v>
      </c>
      <c r="B846" s="34" t="s">
        <v>2713</v>
      </c>
      <c r="C846" s="34" t="s">
        <v>2714</v>
      </c>
      <c r="D846" s="34" t="s">
        <v>2714</v>
      </c>
      <c r="E846" s="34" t="s">
        <v>1140</v>
      </c>
    </row>
    <row r="847" spans="1:5">
      <c r="A847" s="34" t="s">
        <v>382</v>
      </c>
      <c r="B847" s="34" t="s">
        <v>2715</v>
      </c>
      <c r="C847" s="34" t="s">
        <v>2716</v>
      </c>
      <c r="D847" s="34" t="s">
        <v>2716</v>
      </c>
      <c r="E847" s="34" t="s">
        <v>1140</v>
      </c>
    </row>
    <row r="848" spans="1:5">
      <c r="A848" s="34" t="s">
        <v>382</v>
      </c>
      <c r="B848" s="34" t="s">
        <v>2717</v>
      </c>
      <c r="C848" s="34" t="s">
        <v>2718</v>
      </c>
      <c r="D848" s="34" t="s">
        <v>2718</v>
      </c>
      <c r="E848" s="34" t="s">
        <v>1140</v>
      </c>
    </row>
    <row r="849" spans="1:5">
      <c r="A849" s="34" t="s">
        <v>382</v>
      </c>
      <c r="B849" s="34" t="s">
        <v>2719</v>
      </c>
      <c r="C849" s="34" t="s">
        <v>2720</v>
      </c>
      <c r="D849" s="34" t="s">
        <v>2720</v>
      </c>
      <c r="E849" s="34" t="s">
        <v>1140</v>
      </c>
    </row>
    <row r="850" spans="1:5">
      <c r="A850" s="34" t="s">
        <v>382</v>
      </c>
      <c r="B850" s="34" t="s">
        <v>2721</v>
      </c>
      <c r="C850" s="34" t="s">
        <v>1587</v>
      </c>
      <c r="D850" s="34" t="s">
        <v>1587</v>
      </c>
      <c r="E850" s="34" t="s">
        <v>1143</v>
      </c>
    </row>
    <row r="851" spans="1:5">
      <c r="A851" s="34" t="s">
        <v>382</v>
      </c>
      <c r="B851" s="34" t="s">
        <v>2722</v>
      </c>
      <c r="C851" s="34" t="s">
        <v>2519</v>
      </c>
      <c r="D851" s="34" t="s">
        <v>2519</v>
      </c>
      <c r="E851" s="34" t="s">
        <v>1143</v>
      </c>
    </row>
    <row r="852" spans="1:5">
      <c r="A852" s="34" t="s">
        <v>382</v>
      </c>
      <c r="B852" s="34" t="s">
        <v>2723</v>
      </c>
      <c r="C852" s="34" t="s">
        <v>2724</v>
      </c>
      <c r="D852" s="34" t="s">
        <v>2724</v>
      </c>
      <c r="E852" s="34" t="s">
        <v>1143</v>
      </c>
    </row>
    <row r="853" spans="1:5">
      <c r="A853" s="34" t="s">
        <v>382</v>
      </c>
      <c r="B853" s="34" t="s">
        <v>2725</v>
      </c>
      <c r="C853" s="34" t="s">
        <v>2726</v>
      </c>
      <c r="D853" s="34" t="s">
        <v>2726</v>
      </c>
      <c r="E853" s="34" t="s">
        <v>1143</v>
      </c>
    </row>
    <row r="854" spans="1:5">
      <c r="A854" s="34" t="s">
        <v>382</v>
      </c>
      <c r="B854" s="34" t="s">
        <v>2727</v>
      </c>
      <c r="C854" s="34" t="s">
        <v>2728</v>
      </c>
      <c r="D854" s="34" t="s">
        <v>2728</v>
      </c>
      <c r="E854" s="34" t="s">
        <v>1143</v>
      </c>
    </row>
    <row r="855" spans="1:5">
      <c r="A855" s="34" t="s">
        <v>382</v>
      </c>
      <c r="B855" s="34" t="s">
        <v>2729</v>
      </c>
      <c r="C855" s="34" t="s">
        <v>2730</v>
      </c>
      <c r="D855" s="34" t="s">
        <v>2730</v>
      </c>
      <c r="E855" s="34" t="s">
        <v>1143</v>
      </c>
    </row>
    <row r="856" spans="1:5">
      <c r="A856" s="34" t="s">
        <v>382</v>
      </c>
      <c r="B856" s="34" t="s">
        <v>2731</v>
      </c>
      <c r="C856" s="34" t="s">
        <v>2732</v>
      </c>
      <c r="D856" s="34" t="s">
        <v>2732</v>
      </c>
      <c r="E856" s="34" t="s">
        <v>1143</v>
      </c>
    </row>
    <row r="857" spans="1:5">
      <c r="A857" s="34" t="s">
        <v>382</v>
      </c>
      <c r="B857" s="34" t="s">
        <v>2733</v>
      </c>
      <c r="C857" s="34" t="s">
        <v>2734</v>
      </c>
      <c r="D857" s="34" t="s">
        <v>2734</v>
      </c>
      <c r="E857" s="34" t="s">
        <v>1143</v>
      </c>
    </row>
    <row r="858" spans="1:5">
      <c r="A858" s="34" t="s">
        <v>382</v>
      </c>
      <c r="B858" s="34" t="s">
        <v>2735</v>
      </c>
      <c r="C858" s="34" t="s">
        <v>2736</v>
      </c>
      <c r="D858" s="34" t="s">
        <v>2736</v>
      </c>
      <c r="E858" s="34" t="s">
        <v>1143</v>
      </c>
    </row>
    <row r="859" spans="1:5">
      <c r="A859" s="34" t="s">
        <v>382</v>
      </c>
      <c r="B859" s="34" t="s">
        <v>2737</v>
      </c>
      <c r="C859" s="34" t="s">
        <v>2738</v>
      </c>
      <c r="D859" s="34" t="s">
        <v>2738</v>
      </c>
      <c r="E859" s="34" t="s">
        <v>1143</v>
      </c>
    </row>
    <row r="860" spans="1:5">
      <c r="A860" s="34" t="s">
        <v>382</v>
      </c>
      <c r="B860" s="34" t="s">
        <v>2739</v>
      </c>
      <c r="C860" s="34" t="s">
        <v>2740</v>
      </c>
      <c r="D860" s="34" t="s">
        <v>2740</v>
      </c>
      <c r="E860" s="34" t="s">
        <v>1143</v>
      </c>
    </row>
    <row r="861" spans="1:5">
      <c r="A861" s="34" t="s">
        <v>382</v>
      </c>
      <c r="B861" s="34" t="s">
        <v>2741</v>
      </c>
      <c r="C861" s="34" t="s">
        <v>2742</v>
      </c>
      <c r="D861" s="34" t="s">
        <v>2742</v>
      </c>
      <c r="E861" s="34" t="s">
        <v>1143</v>
      </c>
    </row>
    <row r="862" spans="1:5">
      <c r="A862" s="34" t="s">
        <v>382</v>
      </c>
      <c r="B862" s="34" t="s">
        <v>2743</v>
      </c>
      <c r="C862" s="34" t="s">
        <v>2744</v>
      </c>
      <c r="D862" s="34" t="s">
        <v>2744</v>
      </c>
      <c r="E862" s="34" t="s">
        <v>1143</v>
      </c>
    </row>
    <row r="863" spans="1:5">
      <c r="A863" s="34" t="s">
        <v>382</v>
      </c>
      <c r="B863" s="34" t="s">
        <v>2745</v>
      </c>
      <c r="C863" s="34" t="s">
        <v>2746</v>
      </c>
      <c r="D863" s="34" t="s">
        <v>2746</v>
      </c>
      <c r="E863" s="34" t="s">
        <v>1143</v>
      </c>
    </row>
    <row r="864" spans="1:5">
      <c r="A864" s="34" t="s">
        <v>382</v>
      </c>
      <c r="B864" s="34" t="s">
        <v>2747</v>
      </c>
      <c r="C864" s="34" t="s">
        <v>2748</v>
      </c>
      <c r="D864" s="34" t="s">
        <v>2748</v>
      </c>
      <c r="E864" s="34" t="s">
        <v>1143</v>
      </c>
    </row>
    <row r="865" spans="1:5">
      <c r="A865" s="34" t="s">
        <v>382</v>
      </c>
      <c r="B865" s="34" t="s">
        <v>2749</v>
      </c>
      <c r="C865" s="34" t="s">
        <v>2108</v>
      </c>
      <c r="D865" s="34" t="s">
        <v>2108</v>
      </c>
      <c r="E865" s="34" t="s">
        <v>1146</v>
      </c>
    </row>
    <row r="866" spans="1:5">
      <c r="A866" s="34" t="s">
        <v>382</v>
      </c>
      <c r="B866" s="34" t="s">
        <v>2750</v>
      </c>
      <c r="C866" s="34" t="s">
        <v>1178</v>
      </c>
      <c r="D866" s="34" t="s">
        <v>1178</v>
      </c>
      <c r="E866" s="34" t="s">
        <v>1146</v>
      </c>
    </row>
    <row r="867" spans="1:5">
      <c r="A867" s="34" t="s">
        <v>382</v>
      </c>
      <c r="B867" s="34" t="s">
        <v>2751</v>
      </c>
      <c r="C867" s="34" t="s">
        <v>2043</v>
      </c>
      <c r="D867" s="34" t="s">
        <v>2043</v>
      </c>
      <c r="E867" s="34" t="s">
        <v>1146</v>
      </c>
    </row>
    <row r="868" spans="1:5">
      <c r="A868" s="34" t="s">
        <v>382</v>
      </c>
      <c r="B868" s="34" t="s">
        <v>2752</v>
      </c>
      <c r="C868" s="34" t="s">
        <v>1435</v>
      </c>
      <c r="D868" s="34" t="s">
        <v>1435</v>
      </c>
      <c r="E868" s="34" t="s">
        <v>1146</v>
      </c>
    </row>
    <row r="869" spans="1:5">
      <c r="A869" s="34" t="s">
        <v>382</v>
      </c>
      <c r="B869" s="34" t="s">
        <v>2753</v>
      </c>
      <c r="C869" s="34" t="s">
        <v>2724</v>
      </c>
      <c r="D869" s="34" t="s">
        <v>2724</v>
      </c>
      <c r="E869" s="34" t="s">
        <v>1146</v>
      </c>
    </row>
    <row r="870" spans="1:5">
      <c r="A870" s="34" t="s">
        <v>382</v>
      </c>
      <c r="B870" s="34" t="s">
        <v>2754</v>
      </c>
      <c r="C870" s="34" t="s">
        <v>2755</v>
      </c>
      <c r="D870" s="34" t="s">
        <v>2755</v>
      </c>
      <c r="E870" s="34" t="s">
        <v>1146</v>
      </c>
    </row>
    <row r="871" spans="1:5">
      <c r="A871" s="34" t="s">
        <v>382</v>
      </c>
      <c r="B871" s="34" t="s">
        <v>2756</v>
      </c>
      <c r="C871" s="34" t="s">
        <v>2757</v>
      </c>
      <c r="D871" s="34" t="s">
        <v>2757</v>
      </c>
      <c r="E871" s="34" t="s">
        <v>1146</v>
      </c>
    </row>
    <row r="872" spans="1:5">
      <c r="A872" s="34" t="s">
        <v>382</v>
      </c>
      <c r="B872" s="34" t="s">
        <v>2758</v>
      </c>
      <c r="C872" s="34" t="s">
        <v>2759</v>
      </c>
      <c r="D872" s="34" t="s">
        <v>2759</v>
      </c>
      <c r="E872" s="34" t="s">
        <v>1146</v>
      </c>
    </row>
    <row r="873" spans="1:5">
      <c r="A873" s="34" t="s">
        <v>382</v>
      </c>
      <c r="B873" s="34" t="s">
        <v>2760</v>
      </c>
      <c r="C873" s="34" t="s">
        <v>2761</v>
      </c>
      <c r="D873" s="34" t="s">
        <v>2761</v>
      </c>
      <c r="E873" s="34" t="s">
        <v>1146</v>
      </c>
    </row>
    <row r="874" spans="1:5">
      <c r="A874" s="34" t="s">
        <v>382</v>
      </c>
      <c r="B874" s="34" t="s">
        <v>2762</v>
      </c>
      <c r="C874" s="34" t="s">
        <v>2763</v>
      </c>
      <c r="D874" s="34" t="s">
        <v>2763</v>
      </c>
      <c r="E874" s="34" t="s">
        <v>1146</v>
      </c>
    </row>
    <row r="875" spans="1:5">
      <c r="A875" s="34" t="s">
        <v>382</v>
      </c>
      <c r="B875" s="34" t="s">
        <v>2764</v>
      </c>
      <c r="C875" s="34" t="s">
        <v>2765</v>
      </c>
      <c r="D875" s="34" t="s">
        <v>2765</v>
      </c>
      <c r="E875" s="34" t="s">
        <v>1146</v>
      </c>
    </row>
    <row r="876" spans="1:5">
      <c r="A876" s="34" t="s">
        <v>382</v>
      </c>
      <c r="B876" s="34" t="s">
        <v>2766</v>
      </c>
      <c r="C876" s="34" t="s">
        <v>2767</v>
      </c>
      <c r="D876" s="34" t="s">
        <v>2767</v>
      </c>
      <c r="E876" s="34" t="s">
        <v>1146</v>
      </c>
    </row>
    <row r="877" spans="1:5">
      <c r="A877" s="34" t="s">
        <v>382</v>
      </c>
      <c r="B877" s="34" t="s">
        <v>2768</v>
      </c>
      <c r="C877" s="34" t="s">
        <v>2769</v>
      </c>
      <c r="D877" s="34" t="s">
        <v>2769</v>
      </c>
      <c r="E877" s="34" t="s">
        <v>1146</v>
      </c>
    </row>
    <row r="878" spans="1:5">
      <c r="A878" s="34" t="s">
        <v>382</v>
      </c>
      <c r="B878" s="34" t="s">
        <v>2770</v>
      </c>
      <c r="C878" s="34" t="s">
        <v>2771</v>
      </c>
      <c r="D878" s="34" t="s">
        <v>2771</v>
      </c>
      <c r="E878" s="34" t="s">
        <v>1146</v>
      </c>
    </row>
    <row r="879" spans="1:5">
      <c r="A879" s="34" t="s">
        <v>382</v>
      </c>
      <c r="B879" s="34" t="s">
        <v>2772</v>
      </c>
      <c r="C879" s="34" t="s">
        <v>2773</v>
      </c>
      <c r="D879" s="34" t="s">
        <v>2773</v>
      </c>
      <c r="E879" s="34" t="s">
        <v>1146</v>
      </c>
    </row>
    <row r="880" spans="1:5">
      <c r="A880" s="34" t="s">
        <v>382</v>
      </c>
      <c r="B880" s="34" t="s">
        <v>2774</v>
      </c>
      <c r="C880" s="34" t="s">
        <v>2775</v>
      </c>
      <c r="D880" s="34" t="s">
        <v>2775</v>
      </c>
      <c r="E880" s="34" t="s">
        <v>1146</v>
      </c>
    </row>
    <row r="881" spans="1:5">
      <c r="A881" s="34" t="s">
        <v>382</v>
      </c>
      <c r="B881" s="34" t="s">
        <v>2776</v>
      </c>
      <c r="C881" s="34" t="s">
        <v>2777</v>
      </c>
      <c r="D881" s="34" t="s">
        <v>2777</v>
      </c>
      <c r="E881" s="34" t="s">
        <v>1146</v>
      </c>
    </row>
    <row r="882" spans="1:5">
      <c r="A882" s="34" t="s">
        <v>382</v>
      </c>
      <c r="B882" s="34" t="s">
        <v>2778</v>
      </c>
      <c r="C882" s="34" t="s">
        <v>2779</v>
      </c>
      <c r="D882" s="34" t="s">
        <v>2779</v>
      </c>
      <c r="E882" s="34" t="s">
        <v>1146</v>
      </c>
    </row>
    <row r="883" spans="1:5">
      <c r="A883" s="34" t="s">
        <v>382</v>
      </c>
      <c r="B883" s="34" t="s">
        <v>2780</v>
      </c>
      <c r="C883" s="34" t="s">
        <v>2781</v>
      </c>
      <c r="D883" s="34" t="s">
        <v>2781</v>
      </c>
      <c r="E883" s="34" t="s">
        <v>1146</v>
      </c>
    </row>
    <row r="884" spans="1:5">
      <c r="A884" s="34" t="s">
        <v>382</v>
      </c>
      <c r="B884" s="34" t="s">
        <v>2782</v>
      </c>
      <c r="C884" s="34" t="s">
        <v>2783</v>
      </c>
      <c r="D884" s="34" t="s">
        <v>2783</v>
      </c>
      <c r="E884" s="34" t="s">
        <v>1146</v>
      </c>
    </row>
    <row r="885" spans="1:5">
      <c r="A885" s="34" t="s">
        <v>382</v>
      </c>
      <c r="B885" s="34" t="s">
        <v>2784</v>
      </c>
      <c r="C885" s="34" t="s">
        <v>2785</v>
      </c>
      <c r="D885" s="34" t="s">
        <v>2785</v>
      </c>
      <c r="E885" s="34" t="s">
        <v>1146</v>
      </c>
    </row>
    <row r="886" spans="1:5">
      <c r="A886" s="34" t="s">
        <v>382</v>
      </c>
      <c r="B886" s="34" t="s">
        <v>2786</v>
      </c>
      <c r="C886" s="34" t="s">
        <v>2787</v>
      </c>
      <c r="D886" s="34" t="s">
        <v>2787</v>
      </c>
      <c r="E886" s="34" t="s">
        <v>1146</v>
      </c>
    </row>
    <row r="887" spans="1:5">
      <c r="A887" s="34" t="s">
        <v>382</v>
      </c>
      <c r="B887" s="34" t="s">
        <v>2788</v>
      </c>
      <c r="C887" s="34" t="s">
        <v>2789</v>
      </c>
      <c r="D887" s="34" t="s">
        <v>2789</v>
      </c>
      <c r="E887" s="34" t="s">
        <v>1146</v>
      </c>
    </row>
    <row r="888" spans="1:5">
      <c r="A888" s="34" t="s">
        <v>382</v>
      </c>
      <c r="B888" s="34" t="s">
        <v>2790</v>
      </c>
      <c r="C888" s="34" t="s">
        <v>2791</v>
      </c>
      <c r="D888" s="34" t="s">
        <v>2791</v>
      </c>
      <c r="E888" s="34" t="s">
        <v>1146</v>
      </c>
    </row>
    <row r="889" spans="1:5">
      <c r="A889" s="34" t="s">
        <v>382</v>
      </c>
      <c r="B889" s="34" t="s">
        <v>2792</v>
      </c>
      <c r="C889" s="34" t="s">
        <v>2793</v>
      </c>
      <c r="D889" s="34" t="s">
        <v>2793</v>
      </c>
      <c r="E889" s="34" t="s">
        <v>1146</v>
      </c>
    </row>
    <row r="890" spans="1:5">
      <c r="A890" s="34" t="s">
        <v>382</v>
      </c>
      <c r="B890" s="34" t="s">
        <v>2794</v>
      </c>
      <c r="C890" s="34" t="s">
        <v>2795</v>
      </c>
      <c r="D890" s="34" t="s">
        <v>2795</v>
      </c>
      <c r="E890" s="34" t="s">
        <v>1146</v>
      </c>
    </row>
    <row r="891" spans="1:5">
      <c r="A891" s="34" t="s">
        <v>382</v>
      </c>
      <c r="B891" s="34" t="s">
        <v>2796</v>
      </c>
      <c r="C891" s="34" t="s">
        <v>2797</v>
      </c>
      <c r="D891" s="34" t="s">
        <v>2797</v>
      </c>
      <c r="E891" s="34" t="s">
        <v>1146</v>
      </c>
    </row>
    <row r="892" spans="1:5">
      <c r="A892" s="34" t="s">
        <v>382</v>
      </c>
      <c r="B892" s="34" t="s">
        <v>2798</v>
      </c>
      <c r="C892" s="34" t="s">
        <v>2799</v>
      </c>
      <c r="D892" s="34" t="s">
        <v>2799</v>
      </c>
      <c r="E892" s="34" t="s">
        <v>1146</v>
      </c>
    </row>
    <row r="893" spans="1:5">
      <c r="A893" s="34" t="s">
        <v>382</v>
      </c>
      <c r="B893" s="34" t="s">
        <v>2800</v>
      </c>
      <c r="C893" s="34" t="s">
        <v>2801</v>
      </c>
      <c r="D893" s="34" t="s">
        <v>2801</v>
      </c>
      <c r="E893" s="34" t="s">
        <v>1146</v>
      </c>
    </row>
    <row r="894" spans="1:5">
      <c r="A894" s="34" t="s">
        <v>382</v>
      </c>
      <c r="B894" s="34" t="s">
        <v>2802</v>
      </c>
      <c r="C894" s="34" t="s">
        <v>2803</v>
      </c>
      <c r="D894" s="34" t="s">
        <v>2803</v>
      </c>
      <c r="E894" s="34" t="s">
        <v>1146</v>
      </c>
    </row>
    <row r="895" spans="1:5">
      <c r="A895" s="34" t="s">
        <v>382</v>
      </c>
      <c r="B895" s="34" t="s">
        <v>2804</v>
      </c>
      <c r="C895" s="34" t="s">
        <v>2805</v>
      </c>
      <c r="D895" s="34" t="s">
        <v>2805</v>
      </c>
      <c r="E895" s="34" t="s">
        <v>1146</v>
      </c>
    </row>
    <row r="896" spans="1:5">
      <c r="A896" s="34" t="s">
        <v>382</v>
      </c>
      <c r="B896" s="34" t="s">
        <v>2806</v>
      </c>
      <c r="C896" s="34" t="s">
        <v>1858</v>
      </c>
      <c r="D896" s="34" t="s">
        <v>1858</v>
      </c>
      <c r="E896" s="34" t="s">
        <v>1170</v>
      </c>
    </row>
    <row r="897" spans="1:5">
      <c r="A897" s="34" t="s">
        <v>382</v>
      </c>
      <c r="B897" s="34" t="s">
        <v>2807</v>
      </c>
      <c r="C897" s="34" t="s">
        <v>1803</v>
      </c>
      <c r="D897" s="34" t="s">
        <v>1803</v>
      </c>
      <c r="E897" s="34" t="s">
        <v>1170</v>
      </c>
    </row>
    <row r="898" spans="1:5">
      <c r="A898" s="34" t="s">
        <v>382</v>
      </c>
      <c r="B898" s="34" t="s">
        <v>2808</v>
      </c>
      <c r="C898" s="34" t="s">
        <v>2809</v>
      </c>
      <c r="D898" s="34" t="s">
        <v>2809</v>
      </c>
      <c r="E898" s="34" t="s">
        <v>1170</v>
      </c>
    </row>
    <row r="899" spans="1:5">
      <c r="A899" s="34" t="s">
        <v>382</v>
      </c>
      <c r="B899" s="34" t="s">
        <v>2810</v>
      </c>
      <c r="C899" s="34" t="s">
        <v>2811</v>
      </c>
      <c r="D899" s="34" t="s">
        <v>2811</v>
      </c>
      <c r="E899" s="34" t="s">
        <v>1170</v>
      </c>
    </row>
    <row r="900" spans="1:5">
      <c r="A900" s="34" t="s">
        <v>382</v>
      </c>
      <c r="B900" s="34" t="s">
        <v>2812</v>
      </c>
      <c r="C900" s="34" t="s">
        <v>2813</v>
      </c>
      <c r="D900" s="34" t="s">
        <v>2813</v>
      </c>
      <c r="E900" s="34" t="s">
        <v>1170</v>
      </c>
    </row>
    <row r="901" spans="1:5">
      <c r="A901" s="34" t="s">
        <v>382</v>
      </c>
      <c r="B901" s="34" t="s">
        <v>2814</v>
      </c>
      <c r="C901" s="34" t="s">
        <v>2815</v>
      </c>
      <c r="D901" s="34" t="s">
        <v>2815</v>
      </c>
      <c r="E901" s="34" t="s">
        <v>1170</v>
      </c>
    </row>
    <row r="902" spans="1:5">
      <c r="A902" s="34" t="s">
        <v>382</v>
      </c>
      <c r="B902" s="34" t="s">
        <v>2816</v>
      </c>
      <c r="C902" s="34" t="s">
        <v>2817</v>
      </c>
      <c r="D902" s="34" t="s">
        <v>2817</v>
      </c>
      <c r="E902" s="34" t="s">
        <v>1170</v>
      </c>
    </row>
    <row r="903" spans="1:5">
      <c r="A903" s="34" t="s">
        <v>382</v>
      </c>
      <c r="B903" s="34" t="s">
        <v>2818</v>
      </c>
      <c r="C903" s="34" t="s">
        <v>2819</v>
      </c>
      <c r="D903" s="34" t="s">
        <v>2819</v>
      </c>
      <c r="E903" s="34" t="s">
        <v>1170</v>
      </c>
    </row>
    <row r="904" spans="1:5">
      <c r="A904" s="34" t="s">
        <v>382</v>
      </c>
      <c r="B904" s="34" t="s">
        <v>2820</v>
      </c>
      <c r="C904" s="34" t="s">
        <v>2821</v>
      </c>
      <c r="D904" s="34" t="s">
        <v>2821</v>
      </c>
      <c r="E904" s="34" t="s">
        <v>1170</v>
      </c>
    </row>
    <row r="905" spans="1:5">
      <c r="A905" s="34" t="s">
        <v>382</v>
      </c>
      <c r="B905" s="34" t="s">
        <v>2822</v>
      </c>
      <c r="C905" s="34" t="s">
        <v>2823</v>
      </c>
      <c r="D905" s="34" t="s">
        <v>2823</v>
      </c>
      <c r="E905" s="34" t="s">
        <v>1170</v>
      </c>
    </row>
    <row r="906" spans="1:5">
      <c r="A906" s="34" t="s">
        <v>382</v>
      </c>
      <c r="B906" s="34" t="s">
        <v>2824</v>
      </c>
      <c r="C906" s="34" t="s">
        <v>2825</v>
      </c>
      <c r="D906" s="34" t="s">
        <v>2825</v>
      </c>
      <c r="E906" s="34" t="s">
        <v>1170</v>
      </c>
    </row>
    <row r="907" spans="1:5">
      <c r="A907" s="34" t="s">
        <v>382</v>
      </c>
      <c r="B907" s="34" t="s">
        <v>2826</v>
      </c>
      <c r="C907" s="34" t="s">
        <v>2827</v>
      </c>
      <c r="D907" s="34" t="s">
        <v>2827</v>
      </c>
      <c r="E907" s="34" t="s">
        <v>1170</v>
      </c>
    </row>
    <row r="908" spans="1:5">
      <c r="A908" s="34" t="s">
        <v>382</v>
      </c>
      <c r="B908" s="34" t="s">
        <v>2828</v>
      </c>
      <c r="C908" s="34" t="s">
        <v>2829</v>
      </c>
      <c r="D908" s="34" t="s">
        <v>2829</v>
      </c>
      <c r="E908" s="34" t="s">
        <v>1170</v>
      </c>
    </row>
    <row r="909" spans="1:5">
      <c r="A909" s="34" t="s">
        <v>382</v>
      </c>
      <c r="B909" s="34" t="s">
        <v>2830</v>
      </c>
      <c r="C909" s="34" t="s">
        <v>2831</v>
      </c>
      <c r="D909" s="34" t="s">
        <v>2831</v>
      </c>
      <c r="E909" s="34" t="s">
        <v>1170</v>
      </c>
    </row>
    <row r="910" spans="1:5">
      <c r="A910" s="34" t="s">
        <v>382</v>
      </c>
      <c r="B910" s="34" t="s">
        <v>2832</v>
      </c>
      <c r="C910" s="34" t="s">
        <v>2833</v>
      </c>
      <c r="D910" s="34" t="s">
        <v>2833</v>
      </c>
      <c r="E910" s="34" t="s">
        <v>1170</v>
      </c>
    </row>
    <row r="911" spans="1:5">
      <c r="A911" s="34" t="s">
        <v>382</v>
      </c>
      <c r="B911" s="34" t="s">
        <v>2834</v>
      </c>
      <c r="C911" s="34" t="s">
        <v>2835</v>
      </c>
      <c r="D911" s="34" t="s">
        <v>2835</v>
      </c>
      <c r="E911" s="34" t="s">
        <v>1170</v>
      </c>
    </row>
    <row r="912" spans="1:5">
      <c r="A912" s="34" t="s">
        <v>382</v>
      </c>
      <c r="B912" s="34" t="s">
        <v>2836</v>
      </c>
      <c r="C912" s="34" t="s">
        <v>2837</v>
      </c>
      <c r="D912" s="34" t="s">
        <v>2837</v>
      </c>
      <c r="E912" s="34" t="s">
        <v>1170</v>
      </c>
    </row>
    <row r="913" spans="1:5">
      <c r="A913" s="34" t="s">
        <v>382</v>
      </c>
      <c r="B913" s="34" t="s">
        <v>2838</v>
      </c>
      <c r="C913" s="34" t="s">
        <v>2839</v>
      </c>
      <c r="D913" s="34" t="s">
        <v>2839</v>
      </c>
      <c r="E913" s="34" t="s">
        <v>1170</v>
      </c>
    </row>
    <row r="914" spans="1:5">
      <c r="A914" s="34" t="s">
        <v>382</v>
      </c>
      <c r="B914" s="34" t="s">
        <v>2840</v>
      </c>
      <c r="C914" s="34" t="s">
        <v>2841</v>
      </c>
      <c r="D914" s="34" t="s">
        <v>2841</v>
      </c>
      <c r="E914" s="34" t="s">
        <v>1170</v>
      </c>
    </row>
    <row r="915" spans="1:5">
      <c r="A915" s="34" t="s">
        <v>382</v>
      </c>
      <c r="B915" s="34" t="s">
        <v>2842</v>
      </c>
      <c r="C915" s="34" t="s">
        <v>2843</v>
      </c>
      <c r="D915" s="34" t="s">
        <v>2843</v>
      </c>
      <c r="E915" s="34" t="s">
        <v>1170</v>
      </c>
    </row>
    <row r="916" spans="1:5">
      <c r="A916" s="34" t="s">
        <v>382</v>
      </c>
      <c r="B916" s="34" t="s">
        <v>2844</v>
      </c>
      <c r="C916" s="34" t="s">
        <v>2845</v>
      </c>
      <c r="D916" s="34" t="s">
        <v>2845</v>
      </c>
      <c r="E916" s="34" t="s">
        <v>1170</v>
      </c>
    </row>
    <row r="917" spans="1:5">
      <c r="A917" s="34" t="s">
        <v>382</v>
      </c>
      <c r="B917" s="34" t="s">
        <v>2846</v>
      </c>
      <c r="C917" s="34" t="s">
        <v>2847</v>
      </c>
      <c r="D917" s="34" t="s">
        <v>2847</v>
      </c>
      <c r="E917" s="34" t="s">
        <v>1170</v>
      </c>
    </row>
    <row r="918" spans="1:5">
      <c r="A918" s="34" t="s">
        <v>382</v>
      </c>
      <c r="B918" s="34" t="s">
        <v>2848</v>
      </c>
      <c r="C918" s="34" t="s">
        <v>2849</v>
      </c>
      <c r="D918" s="34" t="s">
        <v>2849</v>
      </c>
      <c r="E918" s="34" t="s">
        <v>1170</v>
      </c>
    </row>
    <row r="919" spans="1:5">
      <c r="A919" s="34" t="s">
        <v>382</v>
      </c>
      <c r="B919" s="34" t="s">
        <v>2850</v>
      </c>
      <c r="C919" s="34" t="s">
        <v>2851</v>
      </c>
      <c r="D919" s="34" t="s">
        <v>2851</v>
      </c>
      <c r="E919" s="34" t="s">
        <v>1170</v>
      </c>
    </row>
    <row r="920" spans="1:5">
      <c r="A920" s="34" t="s">
        <v>382</v>
      </c>
      <c r="B920" s="34" t="s">
        <v>2852</v>
      </c>
      <c r="C920" s="34" t="s">
        <v>2853</v>
      </c>
      <c r="D920" s="34" t="s">
        <v>2853</v>
      </c>
      <c r="E920" s="34" t="s">
        <v>1170</v>
      </c>
    </row>
    <row r="921" spans="1:5">
      <c r="A921" s="34" t="s">
        <v>382</v>
      </c>
      <c r="B921" s="34" t="s">
        <v>2854</v>
      </c>
      <c r="C921" s="34" t="s">
        <v>2855</v>
      </c>
      <c r="D921" s="34" t="s">
        <v>2855</v>
      </c>
      <c r="E921" s="34" t="s">
        <v>1170</v>
      </c>
    </row>
    <row r="922" spans="1:5">
      <c r="A922" s="34" t="s">
        <v>382</v>
      </c>
      <c r="B922" s="34" t="s">
        <v>2856</v>
      </c>
      <c r="C922" s="34" t="s">
        <v>2857</v>
      </c>
      <c r="D922" s="34" t="s">
        <v>2857</v>
      </c>
      <c r="E922" s="34" t="s">
        <v>1170</v>
      </c>
    </row>
    <row r="923" spans="1:5">
      <c r="A923" s="34" t="s">
        <v>382</v>
      </c>
      <c r="B923" s="34" t="s">
        <v>2858</v>
      </c>
      <c r="C923" s="34" t="s">
        <v>2859</v>
      </c>
      <c r="D923" s="34" t="s">
        <v>2859</v>
      </c>
      <c r="E923" s="34" t="s">
        <v>1170</v>
      </c>
    </row>
    <row r="924" spans="1:5">
      <c r="A924" s="34" t="s">
        <v>382</v>
      </c>
      <c r="B924" s="34" t="s">
        <v>2860</v>
      </c>
      <c r="C924" s="34" t="s">
        <v>2861</v>
      </c>
      <c r="D924" s="34" t="s">
        <v>2861</v>
      </c>
      <c r="E924" s="34" t="s">
        <v>1170</v>
      </c>
    </row>
    <row r="925" spans="1:5">
      <c r="A925" s="34" t="s">
        <v>382</v>
      </c>
      <c r="B925" s="34" t="s">
        <v>2862</v>
      </c>
      <c r="C925" s="34" t="s">
        <v>2863</v>
      </c>
      <c r="D925" s="34" t="s">
        <v>2863</v>
      </c>
      <c r="E925" s="34" t="s">
        <v>1170</v>
      </c>
    </row>
    <row r="926" spans="1:5">
      <c r="A926" s="34" t="s">
        <v>382</v>
      </c>
      <c r="B926" s="34" t="s">
        <v>2864</v>
      </c>
      <c r="C926" s="34" t="s">
        <v>2865</v>
      </c>
      <c r="D926" s="34" t="s">
        <v>2865</v>
      </c>
      <c r="E926" s="34" t="s">
        <v>1170</v>
      </c>
    </row>
    <row r="927" spans="1:5">
      <c r="A927" s="34" t="s">
        <v>382</v>
      </c>
      <c r="B927" s="34" t="s">
        <v>2866</v>
      </c>
      <c r="C927" s="34" t="s">
        <v>2867</v>
      </c>
      <c r="D927" s="34" t="s">
        <v>2867</v>
      </c>
      <c r="E927" s="34" t="s">
        <v>1170</v>
      </c>
    </row>
    <row r="928" spans="1:5">
      <c r="A928" s="34" t="s">
        <v>382</v>
      </c>
      <c r="B928" s="34" t="s">
        <v>2868</v>
      </c>
      <c r="C928" s="34" t="s">
        <v>2869</v>
      </c>
      <c r="D928" s="34" t="s">
        <v>2869</v>
      </c>
      <c r="E928" s="34" t="s">
        <v>1170</v>
      </c>
    </row>
    <row r="929" spans="1:5">
      <c r="A929" s="34" t="s">
        <v>382</v>
      </c>
      <c r="B929" s="34" t="s">
        <v>2870</v>
      </c>
      <c r="C929" s="34" t="s">
        <v>2157</v>
      </c>
      <c r="D929" s="34" t="s">
        <v>2157</v>
      </c>
      <c r="E929" s="34" t="s">
        <v>1173</v>
      </c>
    </row>
    <row r="930" spans="1:5">
      <c r="A930" s="34" t="s">
        <v>382</v>
      </c>
      <c r="B930" s="34" t="s">
        <v>2871</v>
      </c>
      <c r="C930" s="34" t="s">
        <v>2634</v>
      </c>
      <c r="D930" s="34" t="s">
        <v>2634</v>
      </c>
      <c r="E930" s="34" t="s">
        <v>1173</v>
      </c>
    </row>
    <row r="931" spans="1:5">
      <c r="A931" s="34" t="s">
        <v>382</v>
      </c>
      <c r="B931" s="34" t="s">
        <v>2872</v>
      </c>
      <c r="C931" s="34" t="s">
        <v>2873</v>
      </c>
      <c r="D931" s="34" t="s">
        <v>2873</v>
      </c>
      <c r="E931" s="34" t="s">
        <v>1173</v>
      </c>
    </row>
    <row r="932" spans="1:5">
      <c r="A932" s="34" t="s">
        <v>382</v>
      </c>
      <c r="B932" s="34" t="s">
        <v>2874</v>
      </c>
      <c r="C932" s="34" t="s">
        <v>2875</v>
      </c>
      <c r="D932" s="34" t="s">
        <v>2875</v>
      </c>
      <c r="E932" s="34" t="s">
        <v>1173</v>
      </c>
    </row>
    <row r="933" spans="1:5">
      <c r="A933" s="34" t="s">
        <v>382</v>
      </c>
      <c r="B933" s="34" t="s">
        <v>2876</v>
      </c>
      <c r="C933" s="34" t="s">
        <v>2877</v>
      </c>
      <c r="D933" s="34" t="s">
        <v>2877</v>
      </c>
      <c r="E933" s="34" t="s">
        <v>1173</v>
      </c>
    </row>
    <row r="934" spans="1:5">
      <c r="A934" s="34" t="s">
        <v>382</v>
      </c>
      <c r="B934" s="34" t="s">
        <v>2878</v>
      </c>
      <c r="C934" s="34" t="s">
        <v>2879</v>
      </c>
      <c r="D934" s="34" t="s">
        <v>2879</v>
      </c>
      <c r="E934" s="34" t="s">
        <v>1173</v>
      </c>
    </row>
    <row r="935" spans="1:5">
      <c r="A935" s="34" t="s">
        <v>382</v>
      </c>
      <c r="B935" s="34" t="s">
        <v>2880</v>
      </c>
      <c r="C935" s="34" t="s">
        <v>2881</v>
      </c>
      <c r="D935" s="34" t="s">
        <v>2881</v>
      </c>
      <c r="E935" s="34" t="s">
        <v>1173</v>
      </c>
    </row>
    <row r="936" spans="1:5">
      <c r="A936" s="34" t="s">
        <v>382</v>
      </c>
      <c r="B936" s="34" t="s">
        <v>2882</v>
      </c>
      <c r="C936" s="34" t="s">
        <v>2883</v>
      </c>
      <c r="D936" s="34" t="s">
        <v>2883</v>
      </c>
      <c r="E936" s="34" t="s">
        <v>1173</v>
      </c>
    </row>
    <row r="937" spans="1:5">
      <c r="A937" s="34" t="s">
        <v>382</v>
      </c>
      <c r="B937" s="34" t="s">
        <v>2884</v>
      </c>
      <c r="C937" s="34" t="s">
        <v>2885</v>
      </c>
      <c r="D937" s="34" t="s">
        <v>2885</v>
      </c>
      <c r="E937" s="34" t="s">
        <v>1173</v>
      </c>
    </row>
    <row r="938" spans="1:5">
      <c r="A938" s="34" t="s">
        <v>382</v>
      </c>
      <c r="B938" s="34" t="s">
        <v>2886</v>
      </c>
      <c r="C938" s="34" t="s">
        <v>2887</v>
      </c>
      <c r="D938" s="34" t="s">
        <v>2887</v>
      </c>
      <c r="E938" s="34" t="s">
        <v>1173</v>
      </c>
    </row>
    <row r="939" spans="1:5">
      <c r="A939" s="34" t="s">
        <v>382</v>
      </c>
      <c r="B939" s="34" t="s">
        <v>2888</v>
      </c>
      <c r="C939" s="34" t="s">
        <v>2889</v>
      </c>
      <c r="D939" s="34" t="s">
        <v>2889</v>
      </c>
      <c r="E939" s="34" t="s">
        <v>1173</v>
      </c>
    </row>
    <row r="940" spans="1:5">
      <c r="A940" s="34" t="s">
        <v>382</v>
      </c>
      <c r="B940" s="34" t="s">
        <v>2890</v>
      </c>
      <c r="C940" s="34" t="s">
        <v>2891</v>
      </c>
      <c r="D940" s="34" t="s">
        <v>2891</v>
      </c>
      <c r="E940" s="34" t="s">
        <v>1173</v>
      </c>
    </row>
    <row r="941" spans="1:5">
      <c r="A941" s="34" t="s">
        <v>382</v>
      </c>
      <c r="B941" s="34" t="s">
        <v>2892</v>
      </c>
      <c r="C941" s="34" t="s">
        <v>2893</v>
      </c>
      <c r="D941" s="34" t="s">
        <v>2893</v>
      </c>
      <c r="E941" s="34" t="s">
        <v>1173</v>
      </c>
    </row>
    <row r="942" spans="1:5">
      <c r="A942" s="34" t="s">
        <v>382</v>
      </c>
      <c r="B942" s="34" t="s">
        <v>2894</v>
      </c>
      <c r="C942" s="34" t="s">
        <v>2895</v>
      </c>
      <c r="D942" s="34" t="s">
        <v>2895</v>
      </c>
      <c r="E942" s="34" t="s">
        <v>1173</v>
      </c>
    </row>
    <row r="943" spans="1:5">
      <c r="A943" s="34" t="s">
        <v>382</v>
      </c>
      <c r="B943" s="34" t="s">
        <v>2896</v>
      </c>
      <c r="C943" s="34" t="s">
        <v>2897</v>
      </c>
      <c r="D943" s="34" t="s">
        <v>2897</v>
      </c>
      <c r="E943" s="34" t="s">
        <v>1173</v>
      </c>
    </row>
    <row r="944" spans="1:5">
      <c r="A944" s="34" t="s">
        <v>382</v>
      </c>
      <c r="B944" s="34" t="s">
        <v>2898</v>
      </c>
      <c r="C944" s="34" t="s">
        <v>2899</v>
      </c>
      <c r="D944" s="34" t="s">
        <v>2899</v>
      </c>
      <c r="E944" s="34" t="s">
        <v>1173</v>
      </c>
    </row>
    <row r="945" spans="1:5">
      <c r="A945" s="34" t="s">
        <v>382</v>
      </c>
      <c r="B945" s="34" t="s">
        <v>2900</v>
      </c>
      <c r="C945" s="34" t="s">
        <v>2901</v>
      </c>
      <c r="D945" s="34" t="s">
        <v>2901</v>
      </c>
      <c r="E945" s="34" t="s">
        <v>1173</v>
      </c>
    </row>
    <row r="946" spans="1:5">
      <c r="A946" s="34" t="s">
        <v>382</v>
      </c>
      <c r="B946" s="34" t="s">
        <v>2902</v>
      </c>
      <c r="C946" s="34" t="s">
        <v>2903</v>
      </c>
      <c r="D946" s="34" t="s">
        <v>2903</v>
      </c>
      <c r="E946" s="34" t="s">
        <v>1173</v>
      </c>
    </row>
    <row r="947" spans="1:5">
      <c r="A947" s="34" t="s">
        <v>382</v>
      </c>
      <c r="B947" s="34" t="s">
        <v>2904</v>
      </c>
      <c r="C947" s="34" t="s">
        <v>2905</v>
      </c>
      <c r="D947" s="34" t="s">
        <v>2905</v>
      </c>
      <c r="E947" s="34" t="s">
        <v>1173</v>
      </c>
    </row>
    <row r="948" spans="1:5">
      <c r="A948" s="34" t="s">
        <v>382</v>
      </c>
      <c r="B948" s="34" t="s">
        <v>2906</v>
      </c>
      <c r="C948" s="34" t="s">
        <v>2907</v>
      </c>
      <c r="D948" s="34" t="s">
        <v>2907</v>
      </c>
      <c r="E948" s="34" t="s">
        <v>1173</v>
      </c>
    </row>
    <row r="949" spans="1:5">
      <c r="A949" s="34" t="s">
        <v>382</v>
      </c>
      <c r="B949" s="34" t="s">
        <v>2908</v>
      </c>
      <c r="C949" s="34" t="s">
        <v>2909</v>
      </c>
      <c r="D949" s="34" t="s">
        <v>2909</v>
      </c>
      <c r="E949" s="34" t="s">
        <v>1173</v>
      </c>
    </row>
    <row r="950" spans="1:5">
      <c r="A950" s="34" t="s">
        <v>382</v>
      </c>
      <c r="B950" s="34" t="s">
        <v>2910</v>
      </c>
      <c r="C950" s="34" t="s">
        <v>2911</v>
      </c>
      <c r="D950" s="34" t="s">
        <v>2911</v>
      </c>
      <c r="E950" s="34" t="s">
        <v>1173</v>
      </c>
    </row>
    <row r="951" spans="1:5">
      <c r="A951" s="34" t="s">
        <v>382</v>
      </c>
      <c r="B951" s="34" t="s">
        <v>2912</v>
      </c>
      <c r="C951" s="34" t="s">
        <v>2913</v>
      </c>
      <c r="D951" s="34" t="s">
        <v>2913</v>
      </c>
      <c r="E951" s="34" t="s">
        <v>1173</v>
      </c>
    </row>
    <row r="952" spans="1:5">
      <c r="A952" s="34" t="s">
        <v>382</v>
      </c>
      <c r="B952" s="34" t="s">
        <v>2914</v>
      </c>
      <c r="C952" s="34" t="s">
        <v>2915</v>
      </c>
      <c r="D952" s="34" t="s">
        <v>2915</v>
      </c>
      <c r="E952" s="34" t="s">
        <v>1173</v>
      </c>
    </row>
    <row r="953" spans="1:5">
      <c r="A953" s="34" t="s">
        <v>382</v>
      </c>
      <c r="B953" s="34" t="s">
        <v>2916</v>
      </c>
      <c r="C953" s="34" t="s">
        <v>2917</v>
      </c>
      <c r="D953" s="34" t="s">
        <v>2917</v>
      </c>
      <c r="E953" s="34" t="s">
        <v>1173</v>
      </c>
    </row>
    <row r="954" spans="1:5">
      <c r="A954" s="34" t="s">
        <v>382</v>
      </c>
      <c r="B954" s="34" t="s">
        <v>2918</v>
      </c>
      <c r="C954" s="34" t="s">
        <v>2919</v>
      </c>
      <c r="D954" s="34" t="s">
        <v>2919</v>
      </c>
      <c r="E954" s="34" t="s">
        <v>1173</v>
      </c>
    </row>
    <row r="955" spans="1:5">
      <c r="A955" s="34" t="s">
        <v>382</v>
      </c>
      <c r="B955" s="34" t="s">
        <v>2920</v>
      </c>
      <c r="C955" s="34" t="s">
        <v>1166</v>
      </c>
      <c r="D955" s="34" t="s">
        <v>1166</v>
      </c>
      <c r="E955" s="34" t="s">
        <v>1164</v>
      </c>
    </row>
    <row r="956" spans="1:5">
      <c r="A956" s="34" t="s">
        <v>382</v>
      </c>
      <c r="B956" s="34" t="s">
        <v>2921</v>
      </c>
      <c r="C956" s="34" t="s">
        <v>2922</v>
      </c>
      <c r="D956" s="34" t="s">
        <v>2922</v>
      </c>
      <c r="E956" s="34" t="s">
        <v>1164</v>
      </c>
    </row>
    <row r="957" spans="1:5">
      <c r="A957" s="34" t="s">
        <v>382</v>
      </c>
      <c r="B957" s="34" t="s">
        <v>2923</v>
      </c>
      <c r="C957" s="34" t="s">
        <v>2924</v>
      </c>
      <c r="D957" s="34" t="s">
        <v>2924</v>
      </c>
      <c r="E957" s="34" t="s">
        <v>1164</v>
      </c>
    </row>
    <row r="958" spans="1:5">
      <c r="A958" s="34" t="s">
        <v>382</v>
      </c>
      <c r="B958" s="34" t="s">
        <v>2925</v>
      </c>
      <c r="C958" s="34" t="s">
        <v>1505</v>
      </c>
      <c r="D958" s="34" t="s">
        <v>1505</v>
      </c>
      <c r="E958" s="34" t="s">
        <v>1164</v>
      </c>
    </row>
    <row r="959" spans="1:5">
      <c r="A959" s="34" t="s">
        <v>382</v>
      </c>
      <c r="B959" s="34" t="s">
        <v>2926</v>
      </c>
      <c r="C959" s="34" t="s">
        <v>2647</v>
      </c>
      <c r="D959" s="34" t="s">
        <v>2647</v>
      </c>
      <c r="E959" s="34" t="s">
        <v>1164</v>
      </c>
    </row>
    <row r="960" spans="1:5">
      <c r="A960" s="34" t="s">
        <v>382</v>
      </c>
      <c r="B960" s="34" t="s">
        <v>2927</v>
      </c>
      <c r="C960" s="34" t="s">
        <v>2928</v>
      </c>
      <c r="D960" s="34" t="s">
        <v>2928</v>
      </c>
      <c r="E960" s="34" t="s">
        <v>1164</v>
      </c>
    </row>
    <row r="961" spans="1:5">
      <c r="A961" s="34" t="s">
        <v>382</v>
      </c>
      <c r="B961" s="34" t="s">
        <v>2929</v>
      </c>
      <c r="C961" s="34" t="s">
        <v>2930</v>
      </c>
      <c r="D961" s="34" t="s">
        <v>2930</v>
      </c>
      <c r="E961" s="34" t="s">
        <v>1164</v>
      </c>
    </row>
    <row r="962" spans="1:5">
      <c r="A962" s="34" t="s">
        <v>382</v>
      </c>
      <c r="B962" s="34" t="s">
        <v>2931</v>
      </c>
      <c r="C962" s="34" t="s">
        <v>2932</v>
      </c>
      <c r="D962" s="34" t="s">
        <v>2932</v>
      </c>
      <c r="E962" s="34" t="s">
        <v>1164</v>
      </c>
    </row>
    <row r="963" spans="1:5">
      <c r="A963" s="34" t="s">
        <v>382</v>
      </c>
      <c r="B963" s="34" t="s">
        <v>2933</v>
      </c>
      <c r="C963" s="34" t="s">
        <v>1840</v>
      </c>
      <c r="D963" s="34" t="s">
        <v>1840</v>
      </c>
      <c r="E963" s="34" t="s">
        <v>1164</v>
      </c>
    </row>
    <row r="964" spans="1:5">
      <c r="A964" s="34" t="s">
        <v>382</v>
      </c>
      <c r="B964" s="34" t="s">
        <v>2934</v>
      </c>
      <c r="C964" s="34" t="s">
        <v>2935</v>
      </c>
      <c r="D964" s="34" t="s">
        <v>2935</v>
      </c>
      <c r="E964" s="34" t="s">
        <v>1164</v>
      </c>
    </row>
    <row r="965" spans="1:5">
      <c r="A965" s="34" t="s">
        <v>382</v>
      </c>
      <c r="B965" s="34" t="s">
        <v>2936</v>
      </c>
      <c r="C965" s="34" t="s">
        <v>2521</v>
      </c>
      <c r="D965" s="34" t="s">
        <v>2521</v>
      </c>
      <c r="E965" s="34" t="s">
        <v>1164</v>
      </c>
    </row>
    <row r="966" spans="1:5">
      <c r="A966" s="34" t="s">
        <v>382</v>
      </c>
      <c r="B966" s="34" t="s">
        <v>2937</v>
      </c>
      <c r="C966" s="34" t="s">
        <v>1527</v>
      </c>
      <c r="D966" s="34" t="s">
        <v>1527</v>
      </c>
      <c r="E966" s="34" t="s">
        <v>1164</v>
      </c>
    </row>
    <row r="967" spans="1:5">
      <c r="A967" s="34" t="s">
        <v>382</v>
      </c>
      <c r="B967" s="34" t="s">
        <v>2938</v>
      </c>
      <c r="C967" s="34" t="s">
        <v>2939</v>
      </c>
      <c r="D967" s="34" t="s">
        <v>2939</v>
      </c>
      <c r="E967" s="34" t="s">
        <v>1164</v>
      </c>
    </row>
    <row r="968" spans="1:5">
      <c r="A968" s="34" t="s">
        <v>382</v>
      </c>
      <c r="B968" s="34" t="s">
        <v>2940</v>
      </c>
      <c r="C968" s="34" t="s">
        <v>2941</v>
      </c>
      <c r="D968" s="34" t="s">
        <v>2941</v>
      </c>
      <c r="E968" s="34" t="s">
        <v>1164</v>
      </c>
    </row>
    <row r="969" spans="1:5">
      <c r="A969" s="34" t="s">
        <v>382</v>
      </c>
      <c r="B969" s="34" t="s">
        <v>2942</v>
      </c>
      <c r="C969" s="34" t="s">
        <v>2943</v>
      </c>
      <c r="D969" s="34" t="s">
        <v>2943</v>
      </c>
      <c r="E969" s="34" t="s">
        <v>1164</v>
      </c>
    </row>
    <row r="970" spans="1:5">
      <c r="A970" s="34" t="s">
        <v>382</v>
      </c>
      <c r="B970" s="34" t="s">
        <v>2944</v>
      </c>
      <c r="C970" s="34" t="s">
        <v>1154</v>
      </c>
      <c r="D970" s="34" t="s">
        <v>1154</v>
      </c>
      <c r="E970" s="34" t="s">
        <v>1152</v>
      </c>
    </row>
    <row r="971" spans="1:5">
      <c r="A971" s="34" t="s">
        <v>382</v>
      </c>
      <c r="B971" s="34" t="s">
        <v>2945</v>
      </c>
      <c r="C971" s="34" t="s">
        <v>2946</v>
      </c>
      <c r="D971" s="34" t="s">
        <v>2946</v>
      </c>
      <c r="E971" s="34" t="s">
        <v>1152</v>
      </c>
    </row>
    <row r="972" spans="1:5">
      <c r="A972" s="34" t="s">
        <v>382</v>
      </c>
      <c r="B972" s="34" t="s">
        <v>2947</v>
      </c>
      <c r="C972" s="34" t="s">
        <v>2948</v>
      </c>
      <c r="D972" s="34" t="s">
        <v>2948</v>
      </c>
      <c r="E972" s="34" t="s">
        <v>1152</v>
      </c>
    </row>
    <row r="973" spans="1:5">
      <c r="A973" s="34" t="s">
        <v>382</v>
      </c>
      <c r="B973" s="34" t="s">
        <v>2949</v>
      </c>
      <c r="C973" s="34" t="s">
        <v>2950</v>
      </c>
      <c r="D973" s="34" t="s">
        <v>2950</v>
      </c>
      <c r="E973" s="34" t="s">
        <v>1152</v>
      </c>
    </row>
    <row r="974" spans="1:5">
      <c r="A974" s="34" t="s">
        <v>382</v>
      </c>
      <c r="B974" s="34" t="s">
        <v>2951</v>
      </c>
      <c r="C974" s="34" t="s">
        <v>2952</v>
      </c>
      <c r="D974" s="34" t="s">
        <v>2952</v>
      </c>
      <c r="E974" s="34" t="s">
        <v>1152</v>
      </c>
    </row>
    <row r="975" spans="1:5">
      <c r="A975" s="34" t="s">
        <v>382</v>
      </c>
      <c r="B975" s="34" t="s">
        <v>2953</v>
      </c>
      <c r="C975" s="34" t="s">
        <v>2954</v>
      </c>
      <c r="D975" s="34" t="s">
        <v>2954</v>
      </c>
      <c r="E975" s="34" t="s">
        <v>1152</v>
      </c>
    </row>
    <row r="976" spans="1:5">
      <c r="A976" s="34" t="s">
        <v>382</v>
      </c>
      <c r="B976" s="34" t="s">
        <v>2955</v>
      </c>
      <c r="C976" s="34" t="s">
        <v>2956</v>
      </c>
      <c r="D976" s="34" t="s">
        <v>2956</v>
      </c>
      <c r="E976" s="34" t="s">
        <v>1152</v>
      </c>
    </row>
    <row r="977" spans="1:5">
      <c r="A977" s="34" t="s">
        <v>382</v>
      </c>
      <c r="B977" s="34" t="s">
        <v>2957</v>
      </c>
      <c r="C977" s="34" t="s">
        <v>2958</v>
      </c>
      <c r="D977" s="34" t="s">
        <v>2958</v>
      </c>
      <c r="E977" s="34" t="s">
        <v>1152</v>
      </c>
    </row>
    <row r="978" spans="1:5">
      <c r="A978" s="34" t="s">
        <v>382</v>
      </c>
      <c r="B978" s="34" t="s">
        <v>2959</v>
      </c>
      <c r="C978" s="34" t="s">
        <v>2960</v>
      </c>
      <c r="D978" s="34" t="s">
        <v>2960</v>
      </c>
      <c r="E978" s="34" t="s">
        <v>1152</v>
      </c>
    </row>
    <row r="979" spans="1:5">
      <c r="A979" s="34" t="s">
        <v>382</v>
      </c>
      <c r="B979" s="34" t="s">
        <v>2961</v>
      </c>
      <c r="C979" s="34" t="s">
        <v>2962</v>
      </c>
      <c r="D979" s="34" t="s">
        <v>2962</v>
      </c>
      <c r="E979" s="34" t="s">
        <v>1152</v>
      </c>
    </row>
    <row r="980" spans="1:5">
      <c r="A980" s="34" t="s">
        <v>382</v>
      </c>
      <c r="B980" s="34" t="s">
        <v>2963</v>
      </c>
      <c r="C980" s="34" t="s">
        <v>2964</v>
      </c>
      <c r="D980" s="34" t="s">
        <v>2964</v>
      </c>
      <c r="E980" s="34" t="s">
        <v>1152</v>
      </c>
    </row>
    <row r="981" spans="1:5">
      <c r="A981" s="34" t="s">
        <v>382</v>
      </c>
      <c r="B981" s="34" t="s">
        <v>2965</v>
      </c>
      <c r="C981" s="34" t="s">
        <v>2966</v>
      </c>
      <c r="D981" s="34" t="s">
        <v>2966</v>
      </c>
      <c r="E981" s="34" t="s">
        <v>1152</v>
      </c>
    </row>
    <row r="982" spans="1:5">
      <c r="A982" s="34" t="s">
        <v>382</v>
      </c>
      <c r="B982" s="34" t="s">
        <v>2967</v>
      </c>
      <c r="C982" s="34" t="s">
        <v>2968</v>
      </c>
      <c r="D982" s="34" t="s">
        <v>2968</v>
      </c>
      <c r="E982" s="34" t="s">
        <v>1152</v>
      </c>
    </row>
    <row r="983" spans="1:5">
      <c r="A983" s="34" t="s">
        <v>382</v>
      </c>
      <c r="B983" s="34" t="s">
        <v>1155</v>
      </c>
      <c r="C983" s="34" t="s">
        <v>2969</v>
      </c>
      <c r="D983" s="34" t="s">
        <v>2969</v>
      </c>
      <c r="E983" s="34" t="s">
        <v>1155</v>
      </c>
    </row>
    <row r="984" spans="1:5">
      <c r="A984" s="34" t="s">
        <v>382</v>
      </c>
      <c r="B984" s="34" t="s">
        <v>2970</v>
      </c>
      <c r="C984" s="34" t="s">
        <v>2971</v>
      </c>
      <c r="D984" s="34" t="s">
        <v>2971</v>
      </c>
      <c r="E984" s="34" t="s">
        <v>1155</v>
      </c>
    </row>
    <row r="985" spans="1:5">
      <c r="A985" s="34" t="s">
        <v>382</v>
      </c>
      <c r="B985" s="34" t="s">
        <v>2972</v>
      </c>
      <c r="C985" s="34" t="s">
        <v>2973</v>
      </c>
      <c r="D985" s="34" t="s">
        <v>2973</v>
      </c>
      <c r="E985" s="34" t="s">
        <v>1155</v>
      </c>
    </row>
    <row r="986" spans="1:5">
      <c r="A986" s="34" t="s">
        <v>382</v>
      </c>
      <c r="B986" s="34" t="s">
        <v>2974</v>
      </c>
      <c r="C986" s="34" t="s">
        <v>2975</v>
      </c>
      <c r="D986" s="34" t="s">
        <v>2975</v>
      </c>
      <c r="E986" s="34" t="s">
        <v>1155</v>
      </c>
    </row>
    <row r="987" spans="1:5">
      <c r="A987" s="34" t="s">
        <v>382</v>
      </c>
      <c r="B987" s="34" t="s">
        <v>2976</v>
      </c>
      <c r="C987" s="34" t="s">
        <v>2977</v>
      </c>
      <c r="D987" s="34" t="s">
        <v>2977</v>
      </c>
      <c r="E987" s="34" t="s">
        <v>1155</v>
      </c>
    </row>
    <row r="988" spans="1:5">
      <c r="A988" s="34" t="s">
        <v>382</v>
      </c>
      <c r="B988" s="34" t="s">
        <v>2978</v>
      </c>
      <c r="C988" s="34" t="s">
        <v>2979</v>
      </c>
      <c r="D988" s="34" t="s">
        <v>2979</v>
      </c>
      <c r="E988" s="34" t="s">
        <v>1155</v>
      </c>
    </row>
    <row r="989" spans="1:5">
      <c r="A989" s="34" t="s">
        <v>382</v>
      </c>
      <c r="B989" s="34" t="s">
        <v>2980</v>
      </c>
      <c r="C989" s="34" t="s">
        <v>2981</v>
      </c>
      <c r="D989" s="34" t="s">
        <v>2981</v>
      </c>
      <c r="E989" s="34" t="s">
        <v>1155</v>
      </c>
    </row>
    <row r="990" spans="1:5">
      <c r="A990" s="34" t="s">
        <v>382</v>
      </c>
      <c r="B990" s="34" t="s">
        <v>2982</v>
      </c>
      <c r="C990" s="34" t="s">
        <v>2983</v>
      </c>
      <c r="D990" s="34" t="s">
        <v>2983</v>
      </c>
      <c r="E990" s="34" t="s">
        <v>1155</v>
      </c>
    </row>
    <row r="991" spans="1:5">
      <c r="A991" s="34" t="s">
        <v>382</v>
      </c>
      <c r="B991" s="34" t="s">
        <v>2984</v>
      </c>
      <c r="C991" s="34" t="s">
        <v>2985</v>
      </c>
      <c r="D991" s="34" t="s">
        <v>2985</v>
      </c>
      <c r="E991" s="34" t="s">
        <v>1155</v>
      </c>
    </row>
    <row r="992" spans="1:5">
      <c r="A992" s="34" t="s">
        <v>382</v>
      </c>
      <c r="B992" s="34" t="s">
        <v>2986</v>
      </c>
      <c r="C992" s="34" t="s">
        <v>2987</v>
      </c>
      <c r="D992" s="34" t="s">
        <v>2987</v>
      </c>
      <c r="E992" s="34" t="s">
        <v>1155</v>
      </c>
    </row>
    <row r="993" spans="1:5">
      <c r="A993" s="34" t="s">
        <v>382</v>
      </c>
      <c r="B993" s="34" t="s">
        <v>1158</v>
      </c>
      <c r="C993" s="34" t="s">
        <v>1160</v>
      </c>
      <c r="D993" s="34" t="s">
        <v>1160</v>
      </c>
      <c r="E993" s="34" t="s">
        <v>1158</v>
      </c>
    </row>
    <row r="994" spans="1:5">
      <c r="A994" s="34" t="s">
        <v>382</v>
      </c>
      <c r="B994" s="34" t="s">
        <v>2988</v>
      </c>
      <c r="C994" s="34" t="s">
        <v>2989</v>
      </c>
      <c r="D994" s="34" t="s">
        <v>2989</v>
      </c>
      <c r="E994" s="34" t="s">
        <v>1158</v>
      </c>
    </row>
    <row r="995" spans="1:5">
      <c r="A995" s="34" t="s">
        <v>382</v>
      </c>
      <c r="B995" s="34" t="s">
        <v>2990</v>
      </c>
      <c r="C995" s="34" t="s">
        <v>2991</v>
      </c>
      <c r="D995" s="34" t="s">
        <v>2991</v>
      </c>
      <c r="E995" s="34" t="s">
        <v>1158</v>
      </c>
    </row>
    <row r="996" spans="1:5">
      <c r="A996" s="34" t="s">
        <v>382</v>
      </c>
      <c r="B996" s="34" t="s">
        <v>2992</v>
      </c>
      <c r="C996" s="34" t="s">
        <v>2993</v>
      </c>
      <c r="D996" s="34" t="s">
        <v>2993</v>
      </c>
      <c r="E996" s="34" t="s">
        <v>1158</v>
      </c>
    </row>
    <row r="997" spans="1:5">
      <c r="A997" s="34" t="s">
        <v>382</v>
      </c>
      <c r="B997" s="34" t="s">
        <v>2994</v>
      </c>
      <c r="C997" s="34" t="s">
        <v>2995</v>
      </c>
      <c r="D997" s="34" t="s">
        <v>2995</v>
      </c>
      <c r="E997" s="34" t="s">
        <v>1158</v>
      </c>
    </row>
    <row r="998" spans="1:5">
      <c r="A998" s="34" t="s">
        <v>382</v>
      </c>
      <c r="B998" s="34" t="s">
        <v>2996</v>
      </c>
      <c r="C998" s="34" t="s">
        <v>2997</v>
      </c>
      <c r="D998" s="34" t="s">
        <v>2997</v>
      </c>
      <c r="E998" s="34" t="s">
        <v>1158</v>
      </c>
    </row>
    <row r="999" spans="1:5">
      <c r="A999" s="34" t="s">
        <v>382</v>
      </c>
      <c r="B999" s="34" t="s">
        <v>2998</v>
      </c>
      <c r="C999" s="34" t="s">
        <v>1607</v>
      </c>
      <c r="D999" s="34" t="s">
        <v>1607</v>
      </c>
      <c r="E999" s="34" t="s">
        <v>1158</v>
      </c>
    </row>
    <row r="1000" spans="1:5">
      <c r="A1000" s="34" t="s">
        <v>382</v>
      </c>
      <c r="B1000" s="34" t="s">
        <v>2999</v>
      </c>
      <c r="C1000" s="34" t="s">
        <v>1840</v>
      </c>
      <c r="D1000" s="34" t="s">
        <v>1840</v>
      </c>
      <c r="E1000" s="34" t="s">
        <v>1158</v>
      </c>
    </row>
    <row r="1001" spans="1:5">
      <c r="A1001" s="34" t="s">
        <v>382</v>
      </c>
      <c r="B1001" s="34" t="s">
        <v>3000</v>
      </c>
      <c r="C1001" s="34" t="s">
        <v>3001</v>
      </c>
      <c r="D1001" s="34" t="s">
        <v>3001</v>
      </c>
      <c r="E1001" s="34" t="s">
        <v>1158</v>
      </c>
    </row>
    <row r="1002" spans="1:5">
      <c r="A1002" s="34" t="s">
        <v>382</v>
      </c>
      <c r="B1002" s="34" t="s">
        <v>3002</v>
      </c>
      <c r="C1002" s="34" t="s">
        <v>3003</v>
      </c>
      <c r="D1002" s="34" t="s">
        <v>3003</v>
      </c>
      <c r="E1002" s="34" t="s">
        <v>1158</v>
      </c>
    </row>
    <row r="1003" spans="1:5">
      <c r="A1003" s="34" t="s">
        <v>382</v>
      </c>
      <c r="B1003" s="34" t="s">
        <v>3004</v>
      </c>
      <c r="C1003" s="34" t="s">
        <v>2560</v>
      </c>
      <c r="D1003" s="34" t="s">
        <v>2560</v>
      </c>
      <c r="E1003" s="34" t="s">
        <v>1158</v>
      </c>
    </row>
    <row r="1004" spans="1:5">
      <c r="A1004" s="34" t="s">
        <v>382</v>
      </c>
      <c r="B1004" s="34" t="s">
        <v>3005</v>
      </c>
      <c r="C1004" s="34" t="s">
        <v>1222</v>
      </c>
      <c r="D1004" s="34" t="s">
        <v>1222</v>
      </c>
      <c r="E1004" s="34" t="s">
        <v>1158</v>
      </c>
    </row>
    <row r="1005" spans="1:5">
      <c r="A1005" s="34" t="s">
        <v>382</v>
      </c>
      <c r="B1005" s="34" t="s">
        <v>3006</v>
      </c>
      <c r="C1005" s="34" t="s">
        <v>3007</v>
      </c>
      <c r="D1005" s="34" t="s">
        <v>3007</v>
      </c>
      <c r="E1005" s="34" t="s">
        <v>1158</v>
      </c>
    </row>
    <row r="1006" spans="1:5">
      <c r="A1006" s="34" t="s">
        <v>382</v>
      </c>
      <c r="B1006" s="34" t="s">
        <v>3008</v>
      </c>
      <c r="C1006" s="34" t="s">
        <v>3009</v>
      </c>
      <c r="D1006" s="34" t="s">
        <v>3009</v>
      </c>
      <c r="E1006" s="34" t="s">
        <v>1158</v>
      </c>
    </row>
    <row r="1007" spans="1:5">
      <c r="A1007" s="34" t="s">
        <v>382</v>
      </c>
      <c r="B1007" s="34" t="s">
        <v>3010</v>
      </c>
      <c r="C1007" s="34" t="s">
        <v>3011</v>
      </c>
      <c r="D1007" s="34" t="s">
        <v>3011</v>
      </c>
      <c r="E1007" s="34" t="s">
        <v>1158</v>
      </c>
    </row>
    <row r="1008" spans="1:5">
      <c r="A1008" s="34" t="s">
        <v>382</v>
      </c>
      <c r="B1008" s="34" t="s">
        <v>1161</v>
      </c>
      <c r="C1008" s="34" t="s">
        <v>3012</v>
      </c>
      <c r="D1008" s="34" t="s">
        <v>3012</v>
      </c>
      <c r="E1008" s="34" t="s">
        <v>1161</v>
      </c>
    </row>
    <row r="1009" spans="1:5">
      <c r="A1009" s="34" t="s">
        <v>382</v>
      </c>
      <c r="B1009" s="34" t="s">
        <v>3013</v>
      </c>
      <c r="C1009" s="34" t="s">
        <v>3014</v>
      </c>
      <c r="D1009" s="34" t="s">
        <v>3014</v>
      </c>
      <c r="E1009" s="34" t="s">
        <v>1161</v>
      </c>
    </row>
    <row r="1010" spans="1:5">
      <c r="A1010" s="34" t="s">
        <v>382</v>
      </c>
      <c r="B1010" s="34" t="s">
        <v>3015</v>
      </c>
      <c r="C1010" s="34" t="s">
        <v>3016</v>
      </c>
      <c r="D1010" s="34" t="s">
        <v>3016</v>
      </c>
      <c r="E1010" s="34" t="s">
        <v>1161</v>
      </c>
    </row>
    <row r="1011" spans="1:5">
      <c r="A1011" s="34" t="s">
        <v>382</v>
      </c>
      <c r="B1011" s="34" t="s">
        <v>3017</v>
      </c>
      <c r="C1011" s="34" t="s">
        <v>3018</v>
      </c>
      <c r="D1011" s="34" t="s">
        <v>3018</v>
      </c>
      <c r="E1011" s="34" t="s">
        <v>1161</v>
      </c>
    </row>
    <row r="1012" spans="1:5">
      <c r="A1012" s="34" t="s">
        <v>382</v>
      </c>
      <c r="B1012" s="34" t="s">
        <v>3019</v>
      </c>
      <c r="C1012" s="34" t="s">
        <v>3020</v>
      </c>
      <c r="D1012" s="34" t="s">
        <v>3020</v>
      </c>
      <c r="E1012" s="34" t="s">
        <v>1161</v>
      </c>
    </row>
    <row r="1013" spans="1:5">
      <c r="A1013" s="34" t="s">
        <v>382</v>
      </c>
      <c r="B1013" s="34" t="s">
        <v>3021</v>
      </c>
      <c r="C1013" s="34" t="s">
        <v>3022</v>
      </c>
      <c r="D1013" s="34" t="s">
        <v>3022</v>
      </c>
      <c r="E1013" s="34" t="s">
        <v>1161</v>
      </c>
    </row>
    <row r="1014" spans="1:5">
      <c r="A1014" s="34" t="s">
        <v>382</v>
      </c>
      <c r="B1014" s="34" t="s">
        <v>3023</v>
      </c>
      <c r="C1014" s="34" t="s">
        <v>3024</v>
      </c>
      <c r="D1014" s="34" t="s">
        <v>3024</v>
      </c>
      <c r="E1014" s="34" t="s">
        <v>1161</v>
      </c>
    </row>
    <row r="1015" spans="1:5">
      <c r="A1015" s="34" t="s">
        <v>382</v>
      </c>
      <c r="B1015" s="34" t="s">
        <v>3025</v>
      </c>
      <c r="C1015" s="34" t="s">
        <v>3026</v>
      </c>
      <c r="D1015" s="34" t="s">
        <v>3026</v>
      </c>
      <c r="E1015" s="34" t="s">
        <v>1161</v>
      </c>
    </row>
    <row r="1016" spans="1:5">
      <c r="A1016" s="34" t="s">
        <v>382</v>
      </c>
      <c r="B1016" s="34" t="s">
        <v>3027</v>
      </c>
      <c r="C1016" s="34" t="s">
        <v>3028</v>
      </c>
      <c r="D1016" s="34" t="s">
        <v>3028</v>
      </c>
      <c r="E1016" s="34" t="s">
        <v>1161</v>
      </c>
    </row>
    <row r="1017" spans="1:5">
      <c r="A1017" s="34" t="s">
        <v>382</v>
      </c>
      <c r="B1017" s="34" t="s">
        <v>3029</v>
      </c>
      <c r="C1017" s="34" t="s">
        <v>3030</v>
      </c>
      <c r="D1017" s="34" t="s">
        <v>3030</v>
      </c>
      <c r="E1017" s="34" t="s">
        <v>1161</v>
      </c>
    </row>
    <row r="1018" spans="1:5">
      <c r="A1018" s="34" t="s">
        <v>382</v>
      </c>
      <c r="B1018" s="34" t="s">
        <v>3031</v>
      </c>
      <c r="C1018" s="34" t="s">
        <v>3032</v>
      </c>
      <c r="D1018" s="34" t="s">
        <v>3032</v>
      </c>
      <c r="E1018" s="34" t="s">
        <v>1161</v>
      </c>
    </row>
    <row r="1019" spans="1:5">
      <c r="A1019" s="34" t="s">
        <v>382</v>
      </c>
      <c r="B1019" s="34" t="s">
        <v>3033</v>
      </c>
      <c r="C1019" s="34" t="s">
        <v>1617</v>
      </c>
      <c r="D1019" s="34" t="s">
        <v>1617</v>
      </c>
      <c r="E1019" s="34" t="s">
        <v>1161</v>
      </c>
    </row>
    <row r="1020" spans="1:5">
      <c r="A1020" s="34" t="s">
        <v>382</v>
      </c>
      <c r="B1020" s="34" t="s">
        <v>3034</v>
      </c>
      <c r="C1020" s="34" t="s">
        <v>3035</v>
      </c>
      <c r="D1020" s="34" t="s">
        <v>3035</v>
      </c>
      <c r="E1020" s="34" t="s">
        <v>1161</v>
      </c>
    </row>
    <row r="1021" spans="1:5">
      <c r="A1021" s="34" t="s">
        <v>382</v>
      </c>
      <c r="B1021" s="34" t="s">
        <v>3036</v>
      </c>
      <c r="C1021" s="34" t="s">
        <v>3037</v>
      </c>
      <c r="D1021" s="34" t="s">
        <v>3037</v>
      </c>
      <c r="E1021" s="34" t="s">
        <v>1161</v>
      </c>
    </row>
    <row r="1022" spans="1:5">
      <c r="A1022" s="34" t="s">
        <v>382</v>
      </c>
      <c r="B1022" s="34" t="s">
        <v>3038</v>
      </c>
      <c r="C1022" s="34" t="s">
        <v>3039</v>
      </c>
      <c r="D1022" s="34" t="s">
        <v>3039</v>
      </c>
      <c r="E1022" s="34" t="s">
        <v>1161</v>
      </c>
    </row>
    <row r="1023" spans="1:5">
      <c r="A1023" s="34" t="s">
        <v>382</v>
      </c>
      <c r="B1023" s="34" t="s">
        <v>3040</v>
      </c>
      <c r="C1023" s="34" t="s">
        <v>3041</v>
      </c>
      <c r="D1023" s="34" t="s">
        <v>3041</v>
      </c>
      <c r="E1023" s="34" t="s">
        <v>1161</v>
      </c>
    </row>
    <row r="1024" spans="1:5">
      <c r="A1024" s="34" t="s">
        <v>382</v>
      </c>
      <c r="B1024" s="34" t="s">
        <v>3042</v>
      </c>
      <c r="C1024" s="34" t="s">
        <v>1472</v>
      </c>
      <c r="D1024" s="34" t="s">
        <v>1472</v>
      </c>
      <c r="E1024" s="34" t="s">
        <v>1161</v>
      </c>
    </row>
    <row r="1025" spans="1:5">
      <c r="A1025" s="34" t="s">
        <v>382</v>
      </c>
      <c r="B1025" s="34" t="s">
        <v>3043</v>
      </c>
      <c r="C1025" s="34" t="s">
        <v>3044</v>
      </c>
      <c r="D1025" s="34" t="s">
        <v>3044</v>
      </c>
      <c r="E1025" s="34" t="s">
        <v>1161</v>
      </c>
    </row>
    <row r="1026" spans="1:5">
      <c r="A1026" s="34" t="s">
        <v>382</v>
      </c>
      <c r="B1026" s="34" t="s">
        <v>3045</v>
      </c>
      <c r="C1026" s="34" t="s">
        <v>3046</v>
      </c>
      <c r="D1026" s="34" t="s">
        <v>3046</v>
      </c>
      <c r="E1026" s="34" t="s">
        <v>1161</v>
      </c>
    </row>
    <row r="1027" spans="1:5">
      <c r="A1027" s="34" t="s">
        <v>382</v>
      </c>
      <c r="B1027" s="34" t="s">
        <v>3047</v>
      </c>
      <c r="C1027" s="34" t="s">
        <v>3048</v>
      </c>
      <c r="D1027" s="34" t="s">
        <v>3048</v>
      </c>
      <c r="E1027" s="34" t="s">
        <v>1161</v>
      </c>
    </row>
    <row r="1028" spans="1:5">
      <c r="A1028" s="34" t="s">
        <v>382</v>
      </c>
      <c r="B1028" s="34" t="s">
        <v>3049</v>
      </c>
      <c r="C1028" s="34" t="s">
        <v>3050</v>
      </c>
      <c r="D1028" s="34" t="s">
        <v>3050</v>
      </c>
      <c r="E1028" s="34" t="s">
        <v>1161</v>
      </c>
    </row>
    <row r="1029" spans="1:5">
      <c r="A1029" s="34" t="s">
        <v>382</v>
      </c>
      <c r="B1029" s="34" t="s">
        <v>3051</v>
      </c>
      <c r="C1029" s="34" t="s">
        <v>2153</v>
      </c>
      <c r="D1029" s="34" t="s">
        <v>2153</v>
      </c>
      <c r="E1029" s="34" t="s">
        <v>1161</v>
      </c>
    </row>
    <row r="1030" spans="1:5">
      <c r="A1030" s="34" t="s">
        <v>382</v>
      </c>
      <c r="B1030" s="34" t="s">
        <v>3052</v>
      </c>
      <c r="C1030" s="34" t="s">
        <v>3053</v>
      </c>
      <c r="D1030" s="34" t="s">
        <v>3053</v>
      </c>
      <c r="E1030" s="34" t="s">
        <v>1161</v>
      </c>
    </row>
    <row r="1031" spans="1:5">
      <c r="A1031" s="34" t="s">
        <v>382</v>
      </c>
      <c r="B1031" s="34" t="s">
        <v>3054</v>
      </c>
      <c r="C1031" s="34" t="s">
        <v>2621</v>
      </c>
      <c r="D1031" s="34" t="s">
        <v>2621</v>
      </c>
      <c r="E1031" s="34" t="s">
        <v>1161</v>
      </c>
    </row>
    <row r="1032" spans="1:5">
      <c r="A1032" s="34" t="s">
        <v>382</v>
      </c>
      <c r="B1032" s="34" t="s">
        <v>1167</v>
      </c>
      <c r="C1032" s="34" t="s">
        <v>1169</v>
      </c>
      <c r="D1032" s="34" t="s">
        <v>1169</v>
      </c>
      <c r="E1032" s="34" t="s">
        <v>1167</v>
      </c>
    </row>
    <row r="1033" spans="1:5">
      <c r="A1033" s="34" t="s">
        <v>382</v>
      </c>
      <c r="B1033" s="34" t="s">
        <v>3055</v>
      </c>
      <c r="C1033" s="34" t="s">
        <v>1492</v>
      </c>
      <c r="D1033" s="34" t="s">
        <v>1492</v>
      </c>
      <c r="E1033" s="34" t="s">
        <v>1167</v>
      </c>
    </row>
    <row r="1034" spans="1:5">
      <c r="A1034" s="34" t="s">
        <v>382</v>
      </c>
      <c r="B1034" s="34" t="s">
        <v>3056</v>
      </c>
      <c r="C1034" s="34" t="s">
        <v>3057</v>
      </c>
      <c r="D1034" s="34" t="s">
        <v>3057</v>
      </c>
      <c r="E1034" s="34" t="s">
        <v>1167</v>
      </c>
    </row>
    <row r="1035" spans="1:5">
      <c r="A1035" s="34" t="s">
        <v>382</v>
      </c>
      <c r="B1035" s="34" t="s">
        <v>3058</v>
      </c>
      <c r="C1035" s="34" t="s">
        <v>3059</v>
      </c>
      <c r="D1035" s="34" t="s">
        <v>3059</v>
      </c>
      <c r="E1035" s="34" t="s">
        <v>1167</v>
      </c>
    </row>
    <row r="1036" spans="1:5">
      <c r="A1036" s="34" t="s">
        <v>382</v>
      </c>
      <c r="B1036" s="34" t="s">
        <v>1149</v>
      </c>
      <c r="C1036" s="34" t="s">
        <v>1151</v>
      </c>
      <c r="D1036" s="34" t="s">
        <v>1151</v>
      </c>
      <c r="E1036" s="34" t="s">
        <v>1149</v>
      </c>
    </row>
    <row r="1037" spans="1:5">
      <c r="A1037" s="34" t="s">
        <v>382</v>
      </c>
      <c r="B1037" s="34" t="s">
        <v>3060</v>
      </c>
      <c r="C1037" s="34" t="s">
        <v>1517</v>
      </c>
      <c r="D1037" s="34" t="s">
        <v>1517</v>
      </c>
      <c r="E1037" s="34" t="s">
        <v>1149</v>
      </c>
    </row>
    <row r="1038" spans="1:5">
      <c r="A1038" s="34" t="s">
        <v>382</v>
      </c>
      <c r="B1038" s="34" t="s">
        <v>3061</v>
      </c>
      <c r="C1038" s="34" t="s">
        <v>3062</v>
      </c>
      <c r="D1038" s="34" t="s">
        <v>3062</v>
      </c>
      <c r="E1038" s="34" t="s">
        <v>1149</v>
      </c>
    </row>
    <row r="1039" spans="1:5">
      <c r="A1039" s="34" t="s">
        <v>382</v>
      </c>
      <c r="B1039" s="34" t="s">
        <v>452</v>
      </c>
      <c r="C1039" s="34" t="s">
        <v>24</v>
      </c>
      <c r="D1039" s="34" t="s">
        <v>3063</v>
      </c>
      <c r="E1039" s="34" t="s">
        <v>3064</v>
      </c>
    </row>
    <row r="1040" spans="1:5">
      <c r="A1040" s="34" t="s">
        <v>382</v>
      </c>
      <c r="B1040" s="34" t="s">
        <v>1053</v>
      </c>
      <c r="C1040" s="34" t="s">
        <v>1054</v>
      </c>
      <c r="D1040" s="34" t="s">
        <v>1055</v>
      </c>
    </row>
    <row r="1041" spans="1:4">
      <c r="A1041" s="34" t="s">
        <v>386</v>
      </c>
      <c r="B1041" s="34" t="s">
        <v>3065</v>
      </c>
      <c r="C1041" s="34" t="s">
        <v>3066</v>
      </c>
      <c r="D1041" s="34" t="s">
        <v>3067</v>
      </c>
    </row>
    <row r="1042" spans="1:4">
      <c r="A1042" s="34" t="s">
        <v>386</v>
      </c>
      <c r="B1042" s="34" t="s">
        <v>3068</v>
      </c>
      <c r="C1042" s="34" t="s">
        <v>3069</v>
      </c>
      <c r="D1042" s="34" t="s">
        <v>3070</v>
      </c>
    </row>
    <row r="1043" spans="1:4">
      <c r="A1043" s="34" t="s">
        <v>386</v>
      </c>
      <c r="B1043" s="34" t="s">
        <v>3071</v>
      </c>
      <c r="C1043" s="34" t="s">
        <v>3072</v>
      </c>
      <c r="D1043" s="34" t="s">
        <v>3073</v>
      </c>
    </row>
    <row r="1044" spans="1:4">
      <c r="A1044" s="34" t="s">
        <v>3074</v>
      </c>
      <c r="B1044" s="34" t="s">
        <v>3075</v>
      </c>
      <c r="C1044" s="34" t="s">
        <v>3076</v>
      </c>
      <c r="D1044" s="34" t="s">
        <v>3077</v>
      </c>
    </row>
    <row r="1045" spans="1:4">
      <c r="A1045" s="34" t="s">
        <v>3074</v>
      </c>
      <c r="B1045" s="34" t="s">
        <v>3078</v>
      </c>
      <c r="C1045" s="34" t="s">
        <v>3079</v>
      </c>
      <c r="D1045" s="34" t="s">
        <v>3080</v>
      </c>
    </row>
    <row r="1046" spans="1:4">
      <c r="A1046" s="34" t="s">
        <v>3074</v>
      </c>
      <c r="B1046" s="34" t="s">
        <v>3081</v>
      </c>
      <c r="C1046" s="34" t="s">
        <v>3082</v>
      </c>
      <c r="D1046" s="34" t="s">
        <v>3083</v>
      </c>
    </row>
    <row r="1047" spans="1:4">
      <c r="A1047" s="34" t="s">
        <v>3074</v>
      </c>
      <c r="B1047" s="34" t="s">
        <v>3084</v>
      </c>
      <c r="C1047" s="34" t="s">
        <v>3085</v>
      </c>
      <c r="D1047" s="34" t="s">
        <v>3086</v>
      </c>
    </row>
    <row r="1048" spans="1:4">
      <c r="A1048" s="34" t="s">
        <v>3074</v>
      </c>
      <c r="B1048" s="34" t="s">
        <v>3087</v>
      </c>
      <c r="C1048" s="34" t="s">
        <v>3088</v>
      </c>
      <c r="D1048" s="34" t="s">
        <v>3089</v>
      </c>
    </row>
    <row r="1049" spans="1:4">
      <c r="A1049" s="34" t="s">
        <v>3074</v>
      </c>
      <c r="B1049" s="34" t="s">
        <v>3090</v>
      </c>
      <c r="C1049" s="34" t="s">
        <v>3091</v>
      </c>
      <c r="D1049" s="34" t="s">
        <v>3092</v>
      </c>
    </row>
    <row r="1050" spans="1:4">
      <c r="A1050" s="34" t="s">
        <v>3074</v>
      </c>
      <c r="B1050" s="34" t="s">
        <v>3093</v>
      </c>
      <c r="C1050" s="34" t="s">
        <v>3094</v>
      </c>
      <c r="D1050" s="34" t="s">
        <v>3095</v>
      </c>
    </row>
    <row r="1051" spans="1:4">
      <c r="A1051" s="34" t="s">
        <v>3074</v>
      </c>
      <c r="B1051" s="34" t="s">
        <v>3096</v>
      </c>
      <c r="C1051" s="34" t="s">
        <v>3097</v>
      </c>
      <c r="D1051" s="34" t="s">
        <v>3098</v>
      </c>
    </row>
    <row r="1052" spans="1:4">
      <c r="A1052" s="34" t="s">
        <v>3074</v>
      </c>
      <c r="B1052" s="34" t="s">
        <v>3099</v>
      </c>
      <c r="C1052" s="34" t="s">
        <v>3100</v>
      </c>
      <c r="D1052" s="34" t="s">
        <v>3101</v>
      </c>
    </row>
    <row r="1053" spans="1:4">
      <c r="A1053" s="34" t="s">
        <v>3074</v>
      </c>
      <c r="B1053" s="34" t="s">
        <v>3102</v>
      </c>
      <c r="C1053" s="34" t="s">
        <v>3103</v>
      </c>
      <c r="D1053" s="34" t="s">
        <v>3104</v>
      </c>
    </row>
    <row r="1054" spans="1:4">
      <c r="A1054" s="34" t="s">
        <v>3074</v>
      </c>
      <c r="B1054" s="34" t="s">
        <v>3105</v>
      </c>
      <c r="C1054" s="34" t="s">
        <v>3106</v>
      </c>
      <c r="D1054" s="34" t="s">
        <v>3107</v>
      </c>
    </row>
    <row r="1055" spans="1:4">
      <c r="A1055" s="34" t="s">
        <v>3074</v>
      </c>
      <c r="B1055" s="34" t="s">
        <v>3108</v>
      </c>
      <c r="C1055" s="34" t="s">
        <v>3109</v>
      </c>
      <c r="D1055" s="34" t="s">
        <v>3110</v>
      </c>
    </row>
    <row r="1056" spans="1:4">
      <c r="A1056" s="34" t="s">
        <v>3074</v>
      </c>
      <c r="B1056" s="34" t="s">
        <v>3111</v>
      </c>
      <c r="C1056" s="34" t="s">
        <v>3112</v>
      </c>
      <c r="D1056" s="34" t="s">
        <v>3113</v>
      </c>
    </row>
    <row r="1057" spans="1:4">
      <c r="A1057" s="34" t="s">
        <v>3074</v>
      </c>
      <c r="B1057" s="34" t="s">
        <v>3114</v>
      </c>
      <c r="C1057" s="34" t="s">
        <v>3115</v>
      </c>
      <c r="D1057" s="34" t="s">
        <v>3116</v>
      </c>
    </row>
    <row r="1058" spans="1:4">
      <c r="A1058" s="34" t="s">
        <v>3074</v>
      </c>
      <c r="B1058" s="34" t="s">
        <v>3117</v>
      </c>
      <c r="C1058" s="34" t="s">
        <v>3118</v>
      </c>
      <c r="D1058" s="34" t="s">
        <v>3119</v>
      </c>
    </row>
    <row r="1059" spans="1:4">
      <c r="A1059" s="34" t="s">
        <v>3074</v>
      </c>
      <c r="B1059" s="34" t="s">
        <v>3120</v>
      </c>
      <c r="C1059" s="34" t="s">
        <v>3121</v>
      </c>
      <c r="D1059" s="34" t="s">
        <v>3122</v>
      </c>
    </row>
    <row r="1060" spans="1:4">
      <c r="A1060" s="34" t="s">
        <v>3074</v>
      </c>
      <c r="B1060" s="34" t="s">
        <v>3123</v>
      </c>
      <c r="C1060" s="34" t="s">
        <v>3124</v>
      </c>
      <c r="D1060" s="34" t="s">
        <v>3125</v>
      </c>
    </row>
    <row r="1061" spans="1:4">
      <c r="A1061" s="34" t="s">
        <v>3074</v>
      </c>
      <c r="B1061" s="34" t="s">
        <v>3126</v>
      </c>
      <c r="C1061" s="34" t="s">
        <v>3127</v>
      </c>
      <c r="D1061" s="34" t="s">
        <v>3128</v>
      </c>
    </row>
    <row r="1062" spans="1:4">
      <c r="A1062" s="34" t="s">
        <v>3074</v>
      </c>
      <c r="B1062" s="34" t="s">
        <v>3129</v>
      </c>
      <c r="C1062" s="34" t="s">
        <v>3130</v>
      </c>
      <c r="D1062" s="34" t="s">
        <v>3131</v>
      </c>
    </row>
    <row r="1063" spans="1:4">
      <c r="A1063" s="34" t="s">
        <v>3074</v>
      </c>
      <c r="B1063" s="34" t="s">
        <v>3132</v>
      </c>
      <c r="C1063" s="34" t="s">
        <v>3133</v>
      </c>
      <c r="D1063" s="34" t="s">
        <v>3134</v>
      </c>
    </row>
    <row r="1064" spans="1:4">
      <c r="A1064" s="34" t="s">
        <v>3074</v>
      </c>
      <c r="B1064" s="34" t="s">
        <v>3135</v>
      </c>
      <c r="C1064" s="34" t="s">
        <v>3136</v>
      </c>
      <c r="D1064" s="34" t="s">
        <v>3137</v>
      </c>
    </row>
    <row r="1065" spans="1:4">
      <c r="A1065" s="34" t="s">
        <v>3074</v>
      </c>
      <c r="B1065" s="34" t="s">
        <v>3138</v>
      </c>
      <c r="C1065" s="34" t="s">
        <v>3139</v>
      </c>
      <c r="D1065" s="34" t="s">
        <v>3140</v>
      </c>
    </row>
    <row r="1066" spans="1:4">
      <c r="A1066" s="34" t="s">
        <v>3074</v>
      </c>
      <c r="B1066" s="34" t="s">
        <v>3141</v>
      </c>
      <c r="C1066" s="34" t="s">
        <v>3142</v>
      </c>
      <c r="D1066" s="34" t="s">
        <v>3143</v>
      </c>
    </row>
    <row r="1067" spans="1:4">
      <c r="A1067" s="34" t="s">
        <v>3074</v>
      </c>
      <c r="B1067" s="34" t="s">
        <v>3144</v>
      </c>
      <c r="C1067" s="34" t="s">
        <v>3145</v>
      </c>
      <c r="D1067" s="34" t="s">
        <v>3146</v>
      </c>
    </row>
    <row r="1068" spans="1:4">
      <c r="A1068" s="34" t="s">
        <v>3074</v>
      </c>
      <c r="B1068" s="34" t="s">
        <v>3147</v>
      </c>
      <c r="C1068" s="34" t="s">
        <v>3148</v>
      </c>
      <c r="D1068" s="34" t="s">
        <v>3149</v>
      </c>
    </row>
    <row r="1069" spans="1:4">
      <c r="A1069" s="34" t="s">
        <v>3074</v>
      </c>
      <c r="B1069" s="34" t="s">
        <v>3150</v>
      </c>
      <c r="C1069" s="34" t="s">
        <v>3151</v>
      </c>
      <c r="D1069" s="34" t="s">
        <v>3152</v>
      </c>
    </row>
    <row r="1070" spans="1:4">
      <c r="A1070" s="34" t="s">
        <v>3074</v>
      </c>
      <c r="B1070" s="34" t="s">
        <v>3071</v>
      </c>
      <c r="C1070" s="34" t="s">
        <v>3072</v>
      </c>
      <c r="D1070" s="34" t="s">
        <v>3073</v>
      </c>
    </row>
    <row r="1071" spans="1:4">
      <c r="A1071" s="34" t="s">
        <v>3074</v>
      </c>
      <c r="B1071" s="34" t="s">
        <v>1053</v>
      </c>
      <c r="C1071" s="34" t="s">
        <v>1054</v>
      </c>
      <c r="D1071" s="34" t="s">
        <v>1055</v>
      </c>
    </row>
    <row r="1072" spans="1:4">
      <c r="A1072" s="34" t="s">
        <v>3153</v>
      </c>
      <c r="B1072" s="34" t="s">
        <v>1041</v>
      </c>
      <c r="C1072" s="34" t="s">
        <v>1042</v>
      </c>
      <c r="D1072" s="34" t="s">
        <v>1043</v>
      </c>
    </row>
    <row r="1073" spans="1:4">
      <c r="A1073" s="34" t="s">
        <v>3153</v>
      </c>
      <c r="B1073" s="34" t="s">
        <v>1044</v>
      </c>
      <c r="C1073" s="34" t="s">
        <v>1045</v>
      </c>
      <c r="D1073" s="34" t="s">
        <v>1046</v>
      </c>
    </row>
    <row r="1074" spans="1:4">
      <c r="A1074" s="34" t="s">
        <v>3153</v>
      </c>
      <c r="B1074" s="34" t="s">
        <v>3071</v>
      </c>
      <c r="C1074" s="34" t="s">
        <v>3072</v>
      </c>
      <c r="D1074" s="34" t="s">
        <v>3154</v>
      </c>
    </row>
    <row r="1075" spans="1:4">
      <c r="A1075" s="34" t="s">
        <v>3153</v>
      </c>
      <c r="B1075" s="34" t="s">
        <v>1053</v>
      </c>
      <c r="C1075" s="34" t="s">
        <v>1054</v>
      </c>
      <c r="D1075" s="34" t="s">
        <v>1055</v>
      </c>
    </row>
    <row r="1076" spans="1:4">
      <c r="A1076" s="34" t="s">
        <v>462</v>
      </c>
      <c r="B1076" s="34" t="s">
        <v>3155</v>
      </c>
      <c r="C1076" s="34" t="s">
        <v>3156</v>
      </c>
      <c r="D1076" s="34" t="s">
        <v>3157</v>
      </c>
    </row>
    <row r="1077" spans="1:4">
      <c r="A1077" s="34" t="s">
        <v>462</v>
      </c>
      <c r="B1077" s="34" t="s">
        <v>3158</v>
      </c>
      <c r="C1077" s="34" t="s">
        <v>3159</v>
      </c>
      <c r="D1077" s="34" t="s">
        <v>3160</v>
      </c>
    </row>
    <row r="1078" spans="1:4">
      <c r="A1078" s="34" t="s">
        <v>462</v>
      </c>
      <c r="B1078" s="34" t="s">
        <v>3161</v>
      </c>
      <c r="C1078" s="34" t="s">
        <v>3162</v>
      </c>
      <c r="D1078" s="34" t="s">
        <v>3163</v>
      </c>
    </row>
    <row r="1079" spans="1:4">
      <c r="A1079" s="34" t="s">
        <v>462</v>
      </c>
      <c r="B1079" s="34" t="s">
        <v>3164</v>
      </c>
      <c r="C1079" s="34" t="s">
        <v>3165</v>
      </c>
      <c r="D1079" s="34" t="s">
        <v>3166</v>
      </c>
    </row>
    <row r="1080" spans="1:4">
      <c r="A1080" s="34" t="s">
        <v>462</v>
      </c>
      <c r="B1080" s="34" t="s">
        <v>3167</v>
      </c>
      <c r="C1080" s="34" t="s">
        <v>3168</v>
      </c>
      <c r="D1080" s="34" t="s">
        <v>3169</v>
      </c>
    </row>
    <row r="1081" spans="1:4">
      <c r="A1081" s="34" t="s">
        <v>462</v>
      </c>
      <c r="B1081" s="34" t="s">
        <v>3170</v>
      </c>
      <c r="C1081" s="34" t="s">
        <v>3171</v>
      </c>
      <c r="D1081" s="34" t="s">
        <v>3172</v>
      </c>
    </row>
    <row r="1082" spans="1:4">
      <c r="A1082" s="34" t="s">
        <v>462</v>
      </c>
      <c r="B1082" s="34" t="s">
        <v>3173</v>
      </c>
      <c r="C1082" s="34" t="s">
        <v>3174</v>
      </c>
      <c r="D1082" s="34" t="s">
        <v>3175</v>
      </c>
    </row>
    <row r="1083" spans="1:4">
      <c r="A1083" s="34" t="s">
        <v>462</v>
      </c>
      <c r="B1083" s="34" t="s">
        <v>3176</v>
      </c>
      <c r="C1083" s="34" t="s">
        <v>3177</v>
      </c>
      <c r="D1083" s="34" t="s">
        <v>3178</v>
      </c>
    </row>
    <row r="1084" spans="1:4">
      <c r="A1084" s="34" t="s">
        <v>462</v>
      </c>
      <c r="B1084" s="34" t="s">
        <v>3179</v>
      </c>
      <c r="C1084" s="34" t="s">
        <v>3180</v>
      </c>
      <c r="D1084" s="34" t="s">
        <v>3181</v>
      </c>
    </row>
    <row r="1085" spans="1:4">
      <c r="A1085" s="34" t="s">
        <v>462</v>
      </c>
      <c r="B1085" s="34" t="s">
        <v>3182</v>
      </c>
      <c r="C1085" s="34" t="s">
        <v>3183</v>
      </c>
      <c r="D1085" s="34" t="s">
        <v>3184</v>
      </c>
    </row>
    <row r="1086" spans="1:4">
      <c r="A1086" s="34" t="s">
        <v>462</v>
      </c>
      <c r="B1086" s="34" t="s">
        <v>452</v>
      </c>
      <c r="C1086" s="34" t="s">
        <v>3185</v>
      </c>
      <c r="D1086" s="34" t="s">
        <v>3186</v>
      </c>
    </row>
    <row r="1087" spans="1:4">
      <c r="A1087" s="34" t="s">
        <v>462</v>
      </c>
      <c r="B1087" s="34" t="s">
        <v>1053</v>
      </c>
      <c r="C1087" s="34" t="s">
        <v>1054</v>
      </c>
      <c r="D1087" s="34" t="s">
        <v>1055</v>
      </c>
    </row>
    <row r="1088" spans="1:4">
      <c r="A1088" s="34" t="s">
        <v>471</v>
      </c>
      <c r="B1088" s="34" t="s">
        <v>3187</v>
      </c>
      <c r="C1088" s="34" t="s">
        <v>3188</v>
      </c>
      <c r="D1088" s="34" t="s">
        <v>3189</v>
      </c>
    </row>
    <row r="1089" spans="1:4">
      <c r="A1089" s="34" t="s">
        <v>471</v>
      </c>
      <c r="B1089" s="34" t="s">
        <v>3190</v>
      </c>
      <c r="C1089" s="34" t="s">
        <v>3191</v>
      </c>
      <c r="D1089" s="34" t="s">
        <v>3192</v>
      </c>
    </row>
    <row r="1090" spans="1:4">
      <c r="A1090" s="34" t="s">
        <v>471</v>
      </c>
      <c r="B1090" s="34" t="s">
        <v>3193</v>
      </c>
      <c r="C1090" s="34" t="s">
        <v>3194</v>
      </c>
      <c r="D1090" s="34" t="s">
        <v>3195</v>
      </c>
    </row>
    <row r="1091" spans="1:4">
      <c r="A1091" s="34" t="s">
        <v>471</v>
      </c>
      <c r="B1091" s="34" t="s">
        <v>3196</v>
      </c>
      <c r="C1091" s="34" t="s">
        <v>3197</v>
      </c>
      <c r="D1091" s="34" t="s">
        <v>3198</v>
      </c>
    </row>
    <row r="1092" spans="1:4">
      <c r="A1092" s="34" t="s">
        <v>471</v>
      </c>
      <c r="B1092" s="34" t="s">
        <v>3199</v>
      </c>
      <c r="C1092" s="34" t="s">
        <v>3200</v>
      </c>
      <c r="D1092" s="34" t="s">
        <v>3201</v>
      </c>
    </row>
    <row r="1093" spans="1:4">
      <c r="A1093" s="34" t="s">
        <v>471</v>
      </c>
      <c r="B1093" s="34" t="s">
        <v>3202</v>
      </c>
      <c r="C1093" s="34" t="s">
        <v>3203</v>
      </c>
      <c r="D1093" s="34" t="s">
        <v>3204</v>
      </c>
    </row>
    <row r="1094" spans="1:4">
      <c r="A1094" s="34" t="s">
        <v>471</v>
      </c>
      <c r="B1094" s="34" t="s">
        <v>3205</v>
      </c>
      <c r="C1094" s="34" t="s">
        <v>3206</v>
      </c>
      <c r="D1094" s="34" t="s">
        <v>3207</v>
      </c>
    </row>
    <row r="1095" spans="1:4">
      <c r="A1095" s="34" t="s">
        <v>471</v>
      </c>
      <c r="B1095" s="34" t="s">
        <v>3208</v>
      </c>
      <c r="C1095" s="34" t="s">
        <v>3209</v>
      </c>
      <c r="D1095" s="34" t="s">
        <v>3210</v>
      </c>
    </row>
    <row r="1096" spans="1:4">
      <c r="A1096" s="34" t="s">
        <v>471</v>
      </c>
      <c r="B1096" s="34" t="s">
        <v>3211</v>
      </c>
      <c r="C1096" s="34" t="s">
        <v>3212</v>
      </c>
      <c r="D1096" s="34" t="s">
        <v>3213</v>
      </c>
    </row>
    <row r="1097" spans="1:4">
      <c r="A1097" s="34" t="s">
        <v>471</v>
      </c>
      <c r="B1097" s="34" t="s">
        <v>3214</v>
      </c>
      <c r="C1097" s="34" t="s">
        <v>3215</v>
      </c>
      <c r="D1097" s="34" t="s">
        <v>3216</v>
      </c>
    </row>
    <row r="1098" spans="1:4">
      <c r="A1098" s="34" t="s">
        <v>471</v>
      </c>
      <c r="B1098" s="34" t="s">
        <v>3217</v>
      </c>
      <c r="C1098" s="34" t="s">
        <v>3218</v>
      </c>
      <c r="D1098" s="34" t="s">
        <v>3219</v>
      </c>
    </row>
    <row r="1099" spans="1:4">
      <c r="A1099" s="34" t="s">
        <v>471</v>
      </c>
      <c r="B1099" s="34" t="s">
        <v>3220</v>
      </c>
      <c r="C1099" s="34" t="s">
        <v>3221</v>
      </c>
      <c r="D1099" s="34" t="s">
        <v>3222</v>
      </c>
    </row>
    <row r="1100" spans="1:4">
      <c r="A1100" s="34" t="s">
        <v>471</v>
      </c>
      <c r="B1100" s="34" t="s">
        <v>452</v>
      </c>
      <c r="C1100" s="34" t="s">
        <v>3185</v>
      </c>
      <c r="D1100" s="34" t="s">
        <v>3186</v>
      </c>
    </row>
    <row r="1101" spans="1:4">
      <c r="A1101" s="34" t="s">
        <v>471</v>
      </c>
      <c r="B1101" s="34" t="s">
        <v>3071</v>
      </c>
      <c r="C1101" s="34" t="s">
        <v>3072</v>
      </c>
      <c r="D1101" s="34" t="s">
        <v>3154</v>
      </c>
    </row>
    <row r="1102" spans="1:4">
      <c r="A1102" s="34" t="s">
        <v>471</v>
      </c>
      <c r="B1102" s="34" t="s">
        <v>1053</v>
      </c>
      <c r="C1102" s="34" t="s">
        <v>1054</v>
      </c>
      <c r="D1102" s="34" t="s">
        <v>1055</v>
      </c>
    </row>
    <row r="1103" spans="1:4">
      <c r="A1103" s="34" t="s">
        <v>137</v>
      </c>
      <c r="B1103" s="34" t="s">
        <v>3223</v>
      </c>
      <c r="C1103" s="34" t="s">
        <v>3224</v>
      </c>
      <c r="D1103" s="34" t="s">
        <v>3225</v>
      </c>
    </row>
    <row r="1104" spans="1:4">
      <c r="A1104" s="34" t="s">
        <v>137</v>
      </c>
      <c r="B1104" s="34" t="s">
        <v>3226</v>
      </c>
      <c r="C1104" s="34" t="s">
        <v>3227</v>
      </c>
      <c r="D1104" s="34" t="s">
        <v>3228</v>
      </c>
    </row>
    <row r="1105" spans="1:4">
      <c r="A1105" s="34" t="s">
        <v>137</v>
      </c>
      <c r="B1105" s="34" t="s">
        <v>3229</v>
      </c>
      <c r="C1105" s="34" t="s">
        <v>3230</v>
      </c>
      <c r="D1105" s="34" t="s">
        <v>3231</v>
      </c>
    </row>
    <row r="1106" spans="1:4">
      <c r="A1106" s="34" t="s">
        <v>137</v>
      </c>
      <c r="B1106" s="34" t="s">
        <v>3232</v>
      </c>
      <c r="C1106" s="34" t="s">
        <v>3233</v>
      </c>
      <c r="D1106" s="34" t="s">
        <v>3234</v>
      </c>
    </row>
    <row r="1107" spans="1:4">
      <c r="A1107" s="34" t="s">
        <v>137</v>
      </c>
      <c r="B1107" s="34" t="s">
        <v>3235</v>
      </c>
      <c r="C1107" s="34" t="s">
        <v>3236</v>
      </c>
      <c r="D1107" s="34" t="s">
        <v>3237</v>
      </c>
    </row>
    <row r="1108" spans="1:4">
      <c r="A1108" s="34" t="s">
        <v>137</v>
      </c>
      <c r="B1108" s="34" t="s">
        <v>3238</v>
      </c>
      <c r="C1108" s="34" t="s">
        <v>3239</v>
      </c>
      <c r="D1108" s="34" t="s">
        <v>3240</v>
      </c>
    </row>
    <row r="1109" spans="1:4">
      <c r="A1109" s="34" t="s">
        <v>137</v>
      </c>
      <c r="B1109" s="34" t="s">
        <v>3241</v>
      </c>
      <c r="C1109" s="34" t="s">
        <v>3242</v>
      </c>
      <c r="D1109" s="34" t="s">
        <v>3243</v>
      </c>
    </row>
    <row r="1110" spans="1:4">
      <c r="A1110" s="34" t="s">
        <v>137</v>
      </c>
      <c r="B1110" s="34" t="s">
        <v>3244</v>
      </c>
      <c r="C1110" s="34" t="s">
        <v>3245</v>
      </c>
      <c r="D1110" s="34" t="s">
        <v>3246</v>
      </c>
    </row>
    <row r="1111" spans="1:4">
      <c r="A1111" s="34" t="s">
        <v>137</v>
      </c>
      <c r="B1111" s="34" t="s">
        <v>3247</v>
      </c>
      <c r="C1111" s="34" t="s">
        <v>3248</v>
      </c>
      <c r="D1111" s="34" t="s">
        <v>3249</v>
      </c>
    </row>
    <row r="1112" spans="1:4">
      <c r="A1112" s="34" t="s">
        <v>137</v>
      </c>
      <c r="B1112" s="34" t="s">
        <v>3250</v>
      </c>
      <c r="C1112" s="34" t="s">
        <v>3251</v>
      </c>
      <c r="D1112" s="34" t="s">
        <v>3252</v>
      </c>
    </row>
    <row r="1113" spans="1:4">
      <c r="A1113" s="34" t="s">
        <v>137</v>
      </c>
      <c r="B1113" s="34" t="s">
        <v>3071</v>
      </c>
      <c r="C1113" s="34" t="s">
        <v>3072</v>
      </c>
      <c r="D1113" s="34" t="s">
        <v>3154</v>
      </c>
    </row>
    <row r="1114" spans="1:4">
      <c r="A1114" s="34" t="s">
        <v>137</v>
      </c>
      <c r="B1114" s="34" t="s">
        <v>1053</v>
      </c>
      <c r="C1114" s="34" t="s">
        <v>1054</v>
      </c>
      <c r="D1114" s="34" t="s">
        <v>1055</v>
      </c>
    </row>
    <row r="1115" spans="1:4">
      <c r="A1115" s="34" t="s">
        <v>480</v>
      </c>
      <c r="B1115" s="34" t="s">
        <v>3253</v>
      </c>
      <c r="C1115" s="34" t="s">
        <v>3254</v>
      </c>
      <c r="D1115" s="34" t="s">
        <v>3255</v>
      </c>
    </row>
    <row r="1116" spans="1:4">
      <c r="A1116" s="34" t="s">
        <v>480</v>
      </c>
      <c r="B1116" s="34" t="s">
        <v>3256</v>
      </c>
      <c r="C1116" s="34" t="s">
        <v>3257</v>
      </c>
      <c r="D1116" s="34" t="s">
        <v>3258</v>
      </c>
    </row>
    <row r="1117" spans="1:4">
      <c r="A1117" s="34" t="s">
        <v>480</v>
      </c>
      <c r="B1117" s="34" t="s">
        <v>3259</v>
      </c>
      <c r="C1117" s="34" t="s">
        <v>3260</v>
      </c>
      <c r="D1117" s="34" t="s">
        <v>3261</v>
      </c>
    </row>
    <row r="1118" spans="1:4">
      <c r="A1118" s="34" t="s">
        <v>480</v>
      </c>
      <c r="B1118" s="34" t="s">
        <v>3262</v>
      </c>
      <c r="C1118" s="34" t="s">
        <v>3263</v>
      </c>
      <c r="D1118" s="34" t="s">
        <v>3264</v>
      </c>
    </row>
    <row r="1119" spans="1:4">
      <c r="A1119" s="34" t="s">
        <v>480</v>
      </c>
      <c r="B1119" s="34" t="s">
        <v>3265</v>
      </c>
      <c r="C1119" s="34" t="s">
        <v>3266</v>
      </c>
      <c r="D1119" s="34" t="s">
        <v>3267</v>
      </c>
    </row>
    <row r="1120" spans="1:4">
      <c r="A1120" s="34" t="s">
        <v>480</v>
      </c>
      <c r="B1120" s="34" t="s">
        <v>3268</v>
      </c>
      <c r="C1120" s="34" t="s">
        <v>3269</v>
      </c>
      <c r="D1120" s="34" t="s">
        <v>3270</v>
      </c>
    </row>
    <row r="1121" spans="1:4">
      <c r="A1121" s="34" t="s">
        <v>480</v>
      </c>
      <c r="B1121" s="34" t="s">
        <v>3271</v>
      </c>
      <c r="C1121" s="34" t="s">
        <v>3272</v>
      </c>
      <c r="D1121" s="34" t="s">
        <v>3273</v>
      </c>
    </row>
    <row r="1122" spans="1:4">
      <c r="A1122" s="34" t="s">
        <v>480</v>
      </c>
      <c r="B1122" s="34" t="s">
        <v>3274</v>
      </c>
      <c r="C1122" s="34" t="s">
        <v>3275</v>
      </c>
      <c r="D1122" s="34" t="s">
        <v>3276</v>
      </c>
    </row>
    <row r="1123" spans="1:4">
      <c r="A1123" s="34" t="s">
        <v>480</v>
      </c>
      <c r="B1123" s="34" t="s">
        <v>3277</v>
      </c>
      <c r="C1123" s="34" t="s">
        <v>3278</v>
      </c>
      <c r="D1123" s="34" t="s">
        <v>3279</v>
      </c>
    </row>
    <row r="1124" spans="1:4">
      <c r="A1124" s="34" t="s">
        <v>480</v>
      </c>
      <c r="B1124" s="34" t="s">
        <v>3280</v>
      </c>
      <c r="C1124" s="34" t="s">
        <v>3281</v>
      </c>
      <c r="D1124" s="34" t="s">
        <v>3282</v>
      </c>
    </row>
    <row r="1125" spans="1:4">
      <c r="A1125" s="34" t="s">
        <v>480</v>
      </c>
      <c r="B1125" s="34" t="s">
        <v>3250</v>
      </c>
      <c r="C1125" s="34" t="s">
        <v>3283</v>
      </c>
      <c r="D1125" s="34" t="s">
        <v>3252</v>
      </c>
    </row>
    <row r="1126" spans="1:4">
      <c r="A1126" s="34" t="s">
        <v>480</v>
      </c>
      <c r="B1126" s="34" t="s">
        <v>452</v>
      </c>
      <c r="C1126" s="34" t="s">
        <v>3284</v>
      </c>
      <c r="D1126" s="34" t="s">
        <v>3186</v>
      </c>
    </row>
    <row r="1127" spans="1:4">
      <c r="A1127" s="34" t="s">
        <v>480</v>
      </c>
      <c r="B1127" s="34" t="s">
        <v>3071</v>
      </c>
      <c r="C1127" s="34" t="s">
        <v>3072</v>
      </c>
      <c r="D1127" s="34" t="s">
        <v>3154</v>
      </c>
    </row>
    <row r="1128" spans="1:4">
      <c r="A1128" s="34" t="s">
        <v>480</v>
      </c>
      <c r="B1128" s="34" t="s">
        <v>1053</v>
      </c>
      <c r="C1128" s="34" t="s">
        <v>1054</v>
      </c>
      <c r="D1128" s="34" t="s">
        <v>1055</v>
      </c>
    </row>
    <row r="1129" spans="1:4">
      <c r="A1129" s="34" t="s">
        <v>492</v>
      </c>
      <c r="B1129" s="34" t="s">
        <v>3285</v>
      </c>
      <c r="C1129" s="34" t="s">
        <v>3286</v>
      </c>
      <c r="D1129" s="34" t="s">
        <v>3287</v>
      </c>
    </row>
    <row r="1130" spans="1:4">
      <c r="A1130" s="34" t="s">
        <v>492</v>
      </c>
      <c r="B1130" s="34" t="s">
        <v>3288</v>
      </c>
      <c r="C1130" s="34" t="s">
        <v>3289</v>
      </c>
      <c r="D1130" s="34" t="s">
        <v>3290</v>
      </c>
    </row>
    <row r="1131" spans="1:4">
      <c r="A1131" s="34" t="s">
        <v>492</v>
      </c>
      <c r="B1131" s="34" t="s">
        <v>3291</v>
      </c>
      <c r="C1131" s="34" t="s">
        <v>3292</v>
      </c>
      <c r="D1131" s="34" t="s">
        <v>3293</v>
      </c>
    </row>
    <row r="1132" spans="1:4">
      <c r="A1132" s="34" t="s">
        <v>492</v>
      </c>
      <c r="B1132" s="34" t="s">
        <v>3294</v>
      </c>
      <c r="C1132" s="34" t="s">
        <v>3295</v>
      </c>
      <c r="D1132" s="34" t="s">
        <v>3296</v>
      </c>
    </row>
    <row r="1133" spans="1:4">
      <c r="A1133" s="34" t="s">
        <v>492</v>
      </c>
      <c r="B1133" s="34" t="s">
        <v>3297</v>
      </c>
      <c r="C1133" s="34" t="s">
        <v>3298</v>
      </c>
      <c r="D1133" s="34" t="s">
        <v>3299</v>
      </c>
    </row>
    <row r="1134" spans="1:4">
      <c r="A1134" s="34" t="s">
        <v>492</v>
      </c>
      <c r="B1134" s="34" t="s">
        <v>3300</v>
      </c>
      <c r="C1134" s="34" t="s">
        <v>3301</v>
      </c>
      <c r="D1134" s="34" t="s">
        <v>3302</v>
      </c>
    </row>
    <row r="1135" spans="1:4">
      <c r="A1135" s="34" t="s">
        <v>492</v>
      </c>
      <c r="B1135" s="34" t="s">
        <v>3303</v>
      </c>
      <c r="C1135" s="34" t="s">
        <v>3304</v>
      </c>
      <c r="D1135" s="34" t="s">
        <v>3305</v>
      </c>
    </row>
    <row r="1136" spans="1:4">
      <c r="A1136" s="34" t="s">
        <v>492</v>
      </c>
      <c r="B1136" s="34" t="s">
        <v>3306</v>
      </c>
      <c r="C1136" s="34" t="s">
        <v>3307</v>
      </c>
      <c r="D1136" s="34" t="s">
        <v>3308</v>
      </c>
    </row>
    <row r="1137" spans="1:4">
      <c r="A1137" s="34" t="s">
        <v>492</v>
      </c>
      <c r="B1137" s="34" t="s">
        <v>3309</v>
      </c>
      <c r="C1137" s="34" t="s">
        <v>3310</v>
      </c>
      <c r="D1137" s="34" t="s">
        <v>3311</v>
      </c>
    </row>
    <row r="1138" spans="1:4">
      <c r="A1138" s="34" t="s">
        <v>492</v>
      </c>
      <c r="B1138" s="34" t="s">
        <v>3312</v>
      </c>
      <c r="C1138" s="34" t="s">
        <v>3313</v>
      </c>
      <c r="D1138" s="34" t="s">
        <v>3314</v>
      </c>
    </row>
    <row r="1139" spans="1:4">
      <c r="A1139" s="34" t="s">
        <v>492</v>
      </c>
      <c r="B1139" s="34" t="s">
        <v>3315</v>
      </c>
      <c r="C1139" s="34" t="s">
        <v>3316</v>
      </c>
      <c r="D1139" s="34" t="s">
        <v>3317</v>
      </c>
    </row>
    <row r="1140" spans="1:4">
      <c r="A1140" s="34" t="s">
        <v>492</v>
      </c>
      <c r="B1140" s="34" t="s">
        <v>3071</v>
      </c>
      <c r="C1140" s="34" t="s">
        <v>3072</v>
      </c>
      <c r="D1140" s="34" t="s">
        <v>3154</v>
      </c>
    </row>
    <row r="1141" spans="1:4">
      <c r="A1141" s="34" t="s">
        <v>492</v>
      </c>
      <c r="B1141" s="34" t="s">
        <v>1053</v>
      </c>
      <c r="C1141" s="34" t="s">
        <v>1054</v>
      </c>
      <c r="D1141" s="34" t="s">
        <v>1055</v>
      </c>
    </row>
    <row r="1142" spans="1:4">
      <c r="A1142" s="34" t="s">
        <v>509</v>
      </c>
      <c r="B1142" s="34" t="s">
        <v>3318</v>
      </c>
      <c r="C1142" s="34" t="s">
        <v>3319</v>
      </c>
      <c r="D1142" s="34" t="s">
        <v>3320</v>
      </c>
    </row>
    <row r="1143" spans="1:4">
      <c r="A1143" s="34" t="s">
        <v>509</v>
      </c>
      <c r="B1143" s="34" t="s">
        <v>3321</v>
      </c>
      <c r="C1143" s="34" t="s">
        <v>3322</v>
      </c>
      <c r="D1143" s="34" t="s">
        <v>3323</v>
      </c>
    </row>
    <row r="1144" spans="1:4">
      <c r="A1144" s="34" t="s">
        <v>509</v>
      </c>
      <c r="B1144" s="34" t="s">
        <v>452</v>
      </c>
      <c r="C1144" s="34" t="s">
        <v>3324</v>
      </c>
      <c r="D1144" s="34" t="s">
        <v>3325</v>
      </c>
    </row>
    <row r="1145" spans="1:4">
      <c r="A1145" s="34" t="s">
        <v>509</v>
      </c>
      <c r="B1145" s="34" t="s">
        <v>3071</v>
      </c>
      <c r="C1145" s="34" t="s">
        <v>3072</v>
      </c>
      <c r="D1145" s="34" t="s">
        <v>3154</v>
      </c>
    </row>
    <row r="1146" spans="1:4">
      <c r="A1146" s="34" t="s">
        <v>509</v>
      </c>
      <c r="B1146" s="34" t="s">
        <v>1053</v>
      </c>
      <c r="C1146" s="34" t="s">
        <v>1054</v>
      </c>
      <c r="D1146" s="34" t="s">
        <v>1055</v>
      </c>
    </row>
    <row r="1147" spans="1:4">
      <c r="A1147" s="34" t="s">
        <v>518</v>
      </c>
      <c r="B1147" s="34" t="s">
        <v>3326</v>
      </c>
      <c r="C1147" s="34" t="s">
        <v>3327</v>
      </c>
      <c r="D1147" s="34" t="s">
        <v>3328</v>
      </c>
    </row>
    <row r="1148" spans="1:4">
      <c r="A1148" s="34" t="s">
        <v>518</v>
      </c>
      <c r="B1148" s="34" t="s">
        <v>3329</v>
      </c>
      <c r="C1148" s="34" t="s">
        <v>3330</v>
      </c>
      <c r="D1148" s="34" t="s">
        <v>3331</v>
      </c>
    </row>
    <row r="1149" spans="1:4">
      <c r="A1149" s="34" t="s">
        <v>518</v>
      </c>
      <c r="B1149" s="34" t="s">
        <v>3332</v>
      </c>
      <c r="C1149" s="34" t="s">
        <v>3333</v>
      </c>
      <c r="D1149" s="34" t="s">
        <v>3334</v>
      </c>
    </row>
    <row r="1150" spans="1:4">
      <c r="A1150" s="34" t="s">
        <v>518</v>
      </c>
      <c r="B1150" s="34" t="s">
        <v>3335</v>
      </c>
      <c r="C1150" s="34" t="s">
        <v>3336</v>
      </c>
      <c r="D1150" s="34" t="s">
        <v>3337</v>
      </c>
    </row>
    <row r="1151" spans="1:4">
      <c r="A1151" s="34" t="s">
        <v>518</v>
      </c>
      <c r="B1151" s="34" t="s">
        <v>3338</v>
      </c>
      <c r="C1151" s="34" t="s">
        <v>3339</v>
      </c>
      <c r="D1151" s="34" t="s">
        <v>3340</v>
      </c>
    </row>
    <row r="1152" spans="1:4">
      <c r="A1152" s="34" t="s">
        <v>518</v>
      </c>
      <c r="B1152" s="34" t="s">
        <v>3341</v>
      </c>
      <c r="C1152" s="34" t="s">
        <v>3342</v>
      </c>
      <c r="D1152" s="34" t="s">
        <v>3343</v>
      </c>
    </row>
    <row r="1153" spans="1:4">
      <c r="A1153" s="34" t="s">
        <v>518</v>
      </c>
      <c r="B1153" s="34" t="s">
        <v>3344</v>
      </c>
      <c r="C1153" s="34" t="s">
        <v>3345</v>
      </c>
      <c r="D1153" s="34" t="s">
        <v>3346</v>
      </c>
    </row>
    <row r="1154" spans="1:4">
      <c r="A1154" s="34" t="s">
        <v>518</v>
      </c>
      <c r="B1154" s="34" t="s">
        <v>3347</v>
      </c>
      <c r="C1154" s="34" t="s">
        <v>3348</v>
      </c>
      <c r="D1154" s="34" t="s">
        <v>3349</v>
      </c>
    </row>
    <row r="1155" spans="1:4">
      <c r="A1155" s="34" t="s">
        <v>518</v>
      </c>
      <c r="B1155" s="34" t="s">
        <v>3350</v>
      </c>
      <c r="C1155" s="34" t="s">
        <v>3351</v>
      </c>
      <c r="D1155" s="34" t="s">
        <v>3352</v>
      </c>
    </row>
    <row r="1156" spans="1:4">
      <c r="A1156" s="34" t="s">
        <v>518</v>
      </c>
      <c r="B1156" s="34" t="s">
        <v>3353</v>
      </c>
      <c r="C1156" s="34" t="s">
        <v>3354</v>
      </c>
      <c r="D1156" s="34" t="s">
        <v>3355</v>
      </c>
    </row>
    <row r="1157" spans="1:4">
      <c r="A1157" s="34" t="s">
        <v>518</v>
      </c>
      <c r="B1157" s="34" t="s">
        <v>3312</v>
      </c>
      <c r="C1157" s="34" t="s">
        <v>3356</v>
      </c>
      <c r="D1157" s="34" t="s">
        <v>3357</v>
      </c>
    </row>
    <row r="1158" spans="1:4">
      <c r="A1158" s="34" t="s">
        <v>518</v>
      </c>
      <c r="B1158" s="34" t="s">
        <v>452</v>
      </c>
      <c r="C1158" s="34" t="s">
        <v>3185</v>
      </c>
      <c r="D1158" s="34" t="s">
        <v>3186</v>
      </c>
    </row>
    <row r="1159" spans="1:4">
      <c r="A1159" s="34" t="s">
        <v>518</v>
      </c>
      <c r="B1159" s="34" t="s">
        <v>3071</v>
      </c>
      <c r="C1159" s="34" t="s">
        <v>3072</v>
      </c>
      <c r="D1159" s="34" t="s">
        <v>3154</v>
      </c>
    </row>
    <row r="1160" spans="1:4">
      <c r="A1160" s="34" t="s">
        <v>518</v>
      </c>
      <c r="B1160" s="34" t="s">
        <v>1053</v>
      </c>
      <c r="C1160" s="34" t="s">
        <v>1054</v>
      </c>
      <c r="D1160" s="34" t="s">
        <v>1055</v>
      </c>
    </row>
    <row r="1161" spans="1:4">
      <c r="A1161" s="34" t="s">
        <v>528</v>
      </c>
      <c r="B1161" s="34" t="s">
        <v>3358</v>
      </c>
      <c r="C1161" s="34" t="s">
        <v>3359</v>
      </c>
      <c r="D1161" s="34" t="s">
        <v>3360</v>
      </c>
    </row>
    <row r="1162" spans="1:4">
      <c r="A1162" s="34" t="s">
        <v>528</v>
      </c>
      <c r="B1162" s="34" t="s">
        <v>3361</v>
      </c>
      <c r="C1162" s="34" t="s">
        <v>3362</v>
      </c>
      <c r="D1162" s="34" t="s">
        <v>3363</v>
      </c>
    </row>
    <row r="1163" spans="1:4">
      <c r="A1163" s="34" t="s">
        <v>528</v>
      </c>
      <c r="B1163" s="34" t="s">
        <v>3364</v>
      </c>
      <c r="C1163" s="34" t="s">
        <v>3365</v>
      </c>
      <c r="D1163" s="34" t="s">
        <v>3366</v>
      </c>
    </row>
    <row r="1164" spans="1:4">
      <c r="A1164" s="34" t="s">
        <v>528</v>
      </c>
      <c r="B1164" s="34" t="s">
        <v>755</v>
      </c>
      <c r="C1164" s="34" t="s">
        <v>3367</v>
      </c>
      <c r="D1164" s="34" t="s">
        <v>3368</v>
      </c>
    </row>
    <row r="1165" spans="1:4">
      <c r="A1165" s="34" t="s">
        <v>528</v>
      </c>
      <c r="B1165" s="34" t="s">
        <v>3369</v>
      </c>
      <c r="C1165" s="34" t="s">
        <v>3370</v>
      </c>
      <c r="D1165" s="34" t="s">
        <v>3371</v>
      </c>
    </row>
    <row r="1166" spans="1:4">
      <c r="A1166" s="34" t="s">
        <v>528</v>
      </c>
      <c r="B1166" s="34" t="s">
        <v>3372</v>
      </c>
      <c r="C1166" s="34" t="s">
        <v>3373</v>
      </c>
      <c r="D1166" s="34" t="s">
        <v>3374</v>
      </c>
    </row>
    <row r="1167" spans="1:4">
      <c r="A1167" s="34" t="s">
        <v>528</v>
      </c>
      <c r="B1167" s="34" t="s">
        <v>3375</v>
      </c>
      <c r="C1167" s="34" t="s">
        <v>3376</v>
      </c>
      <c r="D1167" s="34" t="s">
        <v>3377</v>
      </c>
    </row>
    <row r="1168" spans="1:4">
      <c r="A1168" s="34" t="s">
        <v>528</v>
      </c>
      <c r="B1168" s="34" t="s">
        <v>3378</v>
      </c>
      <c r="C1168" s="34" t="s">
        <v>3379</v>
      </c>
      <c r="D1168" s="34" t="s">
        <v>3380</v>
      </c>
    </row>
    <row r="1169" spans="1:4">
      <c r="A1169" s="34" t="s">
        <v>528</v>
      </c>
      <c r="B1169" s="34" t="s">
        <v>3381</v>
      </c>
      <c r="C1169" s="34" t="s">
        <v>3382</v>
      </c>
      <c r="D1169" s="34" t="s">
        <v>3383</v>
      </c>
    </row>
    <row r="1170" spans="1:4">
      <c r="A1170" s="34" t="s">
        <v>528</v>
      </c>
      <c r="B1170" s="34" t="s">
        <v>3384</v>
      </c>
      <c r="C1170" s="34" t="s">
        <v>3385</v>
      </c>
      <c r="D1170" s="34" t="s">
        <v>3386</v>
      </c>
    </row>
    <row r="1171" spans="1:4">
      <c r="A1171" s="34" t="s">
        <v>528</v>
      </c>
      <c r="B1171" s="34" t="s">
        <v>3387</v>
      </c>
      <c r="C1171" s="34" t="s">
        <v>3388</v>
      </c>
      <c r="D1171" s="34" t="s">
        <v>3389</v>
      </c>
    </row>
    <row r="1172" spans="1:4">
      <c r="A1172" s="34" t="s">
        <v>528</v>
      </c>
      <c r="B1172" s="34" t="s">
        <v>3390</v>
      </c>
      <c r="C1172" s="34" t="s">
        <v>3391</v>
      </c>
      <c r="D1172" s="34" t="s">
        <v>3392</v>
      </c>
    </row>
    <row r="1173" spans="1:4">
      <c r="A1173" s="34" t="s">
        <v>528</v>
      </c>
      <c r="B1173" s="34" t="s">
        <v>3393</v>
      </c>
      <c r="C1173" s="34" t="s">
        <v>3394</v>
      </c>
      <c r="D1173" s="34" t="s">
        <v>3395</v>
      </c>
    </row>
    <row r="1174" spans="1:4">
      <c r="A1174" s="34" t="s">
        <v>528</v>
      </c>
      <c r="B1174" s="34" t="s">
        <v>3396</v>
      </c>
      <c r="C1174" s="34" t="s">
        <v>3397</v>
      </c>
      <c r="D1174" s="34" t="s">
        <v>3398</v>
      </c>
    </row>
    <row r="1175" spans="1:4">
      <c r="A1175" s="34" t="s">
        <v>528</v>
      </c>
      <c r="B1175" s="34" t="s">
        <v>3399</v>
      </c>
      <c r="C1175" s="34" t="s">
        <v>3400</v>
      </c>
      <c r="D1175" s="34" t="s">
        <v>3401</v>
      </c>
    </row>
    <row r="1176" spans="1:4">
      <c r="A1176" s="34" t="s">
        <v>528</v>
      </c>
      <c r="B1176" s="34" t="s">
        <v>3402</v>
      </c>
      <c r="C1176" s="34" t="s">
        <v>3403</v>
      </c>
      <c r="D1176" s="34" t="s">
        <v>3404</v>
      </c>
    </row>
    <row r="1177" spans="1:4">
      <c r="A1177" s="34" t="s">
        <v>528</v>
      </c>
      <c r="B1177" s="34" t="s">
        <v>452</v>
      </c>
      <c r="C1177" s="34" t="s">
        <v>3185</v>
      </c>
      <c r="D1177" s="34" t="s">
        <v>3405</v>
      </c>
    </row>
    <row r="1178" spans="1:4">
      <c r="A1178" s="34" t="s">
        <v>528</v>
      </c>
      <c r="B1178" s="34" t="s">
        <v>3071</v>
      </c>
      <c r="C1178" s="34" t="s">
        <v>3072</v>
      </c>
      <c r="D1178" s="34" t="s">
        <v>3154</v>
      </c>
    </row>
    <row r="1179" spans="1:4">
      <c r="A1179" s="34" t="s">
        <v>528</v>
      </c>
      <c r="B1179" s="34" t="s">
        <v>1053</v>
      </c>
      <c r="C1179" s="34" t="s">
        <v>1054</v>
      </c>
      <c r="D1179" s="34" t="s">
        <v>1055</v>
      </c>
    </row>
    <row r="1180" spans="1:4">
      <c r="A1180" s="34" t="s">
        <v>537</v>
      </c>
      <c r="B1180" s="34" t="s">
        <v>3406</v>
      </c>
      <c r="C1180" s="34" t="s">
        <v>3407</v>
      </c>
      <c r="D1180" s="34" t="s">
        <v>3408</v>
      </c>
    </row>
    <row r="1181" spans="1:4">
      <c r="A1181" s="34" t="s">
        <v>537</v>
      </c>
      <c r="B1181" s="34" t="s">
        <v>3409</v>
      </c>
      <c r="C1181" s="34" t="s">
        <v>3410</v>
      </c>
      <c r="D1181" s="34" t="s">
        <v>3411</v>
      </c>
    </row>
    <row r="1182" spans="1:4">
      <c r="A1182" s="34" t="s">
        <v>537</v>
      </c>
      <c r="B1182" s="34" t="s">
        <v>3412</v>
      </c>
      <c r="C1182" s="34" t="s">
        <v>3413</v>
      </c>
      <c r="D1182" s="34" t="s">
        <v>3414</v>
      </c>
    </row>
    <row r="1183" spans="1:4">
      <c r="A1183" s="34" t="s">
        <v>537</v>
      </c>
      <c r="B1183" s="34" t="s">
        <v>3415</v>
      </c>
      <c r="C1183" s="34" t="s">
        <v>3416</v>
      </c>
      <c r="D1183" s="34" t="s">
        <v>3417</v>
      </c>
    </row>
    <row r="1184" spans="1:4">
      <c r="A1184" s="34" t="s">
        <v>537</v>
      </c>
      <c r="B1184" s="34" t="s">
        <v>3358</v>
      </c>
      <c r="C1184" s="34" t="s">
        <v>3418</v>
      </c>
      <c r="D1184" s="34" t="s">
        <v>3419</v>
      </c>
    </row>
    <row r="1185" spans="1:4">
      <c r="A1185" s="34" t="s">
        <v>537</v>
      </c>
      <c r="B1185" s="34" t="s">
        <v>3420</v>
      </c>
      <c r="C1185" s="34" t="s">
        <v>3421</v>
      </c>
      <c r="D1185" s="34" t="s">
        <v>3422</v>
      </c>
    </row>
    <row r="1186" spans="1:4">
      <c r="A1186" s="34" t="s">
        <v>537</v>
      </c>
      <c r="B1186" s="34" t="s">
        <v>3423</v>
      </c>
      <c r="C1186" s="34" t="s">
        <v>3424</v>
      </c>
      <c r="D1186" s="34" t="s">
        <v>3425</v>
      </c>
    </row>
    <row r="1187" spans="1:4">
      <c r="A1187" s="34" t="s">
        <v>537</v>
      </c>
      <c r="B1187" s="34" t="s">
        <v>3426</v>
      </c>
      <c r="C1187" s="34" t="s">
        <v>3427</v>
      </c>
      <c r="D1187" s="34" t="s">
        <v>3428</v>
      </c>
    </row>
    <row r="1188" spans="1:4">
      <c r="A1188" s="34" t="s">
        <v>537</v>
      </c>
      <c r="B1188" s="34" t="s">
        <v>3429</v>
      </c>
      <c r="C1188" s="34" t="s">
        <v>3430</v>
      </c>
      <c r="D1188" s="34" t="s">
        <v>3431</v>
      </c>
    </row>
    <row r="1189" spans="1:4">
      <c r="A1189" s="34" t="s">
        <v>537</v>
      </c>
      <c r="B1189" s="34" t="s">
        <v>452</v>
      </c>
      <c r="C1189" s="34" t="s">
        <v>3185</v>
      </c>
      <c r="D1189" s="34" t="s">
        <v>3405</v>
      </c>
    </row>
    <row r="1190" spans="1:4">
      <c r="A1190" s="34" t="s">
        <v>537</v>
      </c>
      <c r="B1190" s="34" t="s">
        <v>3071</v>
      </c>
      <c r="C1190" s="34" t="s">
        <v>3072</v>
      </c>
      <c r="D1190" s="34" t="s">
        <v>3154</v>
      </c>
    </row>
    <row r="1191" spans="1:4">
      <c r="A1191" s="34" t="s">
        <v>537</v>
      </c>
      <c r="B1191" s="34" t="s">
        <v>1053</v>
      </c>
      <c r="C1191" s="34" t="s">
        <v>1054</v>
      </c>
      <c r="D1191" s="34" t="s">
        <v>1055</v>
      </c>
    </row>
    <row r="1192" spans="1:4">
      <c r="A1192" s="34" t="s">
        <v>543</v>
      </c>
      <c r="B1192" s="34" t="s">
        <v>3432</v>
      </c>
      <c r="C1192" s="34" t="s">
        <v>3433</v>
      </c>
      <c r="D1192" s="34" t="s">
        <v>3434</v>
      </c>
    </row>
    <row r="1193" spans="1:4">
      <c r="A1193" s="34" t="s">
        <v>543</v>
      </c>
      <c r="B1193" s="34" t="s">
        <v>3435</v>
      </c>
      <c r="C1193" s="34" t="s">
        <v>3436</v>
      </c>
      <c r="D1193" s="34" t="s">
        <v>3437</v>
      </c>
    </row>
    <row r="1194" spans="1:4">
      <c r="A1194" s="34" t="s">
        <v>543</v>
      </c>
      <c r="B1194" s="34" t="s">
        <v>3438</v>
      </c>
      <c r="C1194" s="34" t="s">
        <v>3439</v>
      </c>
      <c r="D1194" s="34" t="s">
        <v>3440</v>
      </c>
    </row>
    <row r="1195" spans="1:4">
      <c r="A1195" s="34" t="s">
        <v>543</v>
      </c>
      <c r="B1195" s="34" t="s">
        <v>3441</v>
      </c>
      <c r="C1195" s="34" t="s">
        <v>3442</v>
      </c>
      <c r="D1195" s="34" t="s">
        <v>3443</v>
      </c>
    </row>
    <row r="1196" spans="1:4">
      <c r="A1196" s="34" t="s">
        <v>543</v>
      </c>
      <c r="B1196" s="34" t="s">
        <v>3444</v>
      </c>
      <c r="C1196" s="34" t="s">
        <v>3445</v>
      </c>
      <c r="D1196" s="34" t="s">
        <v>3446</v>
      </c>
    </row>
    <row r="1197" spans="1:4">
      <c r="A1197" s="34" t="s">
        <v>543</v>
      </c>
      <c r="B1197" s="34" t="s">
        <v>3071</v>
      </c>
      <c r="C1197" s="34" t="s">
        <v>3072</v>
      </c>
      <c r="D1197" s="34" t="s">
        <v>3154</v>
      </c>
    </row>
    <row r="1198" spans="1:4">
      <c r="A1198" s="34" t="s">
        <v>543</v>
      </c>
      <c r="B1198" s="34" t="s">
        <v>1053</v>
      </c>
      <c r="C1198" s="34" t="s">
        <v>1054</v>
      </c>
      <c r="D1198" s="34" t="s">
        <v>1055</v>
      </c>
    </row>
    <row r="1199" spans="1:4">
      <c r="A1199" s="34" t="s">
        <v>547</v>
      </c>
      <c r="B1199" s="34" t="s">
        <v>154</v>
      </c>
      <c r="C1199" s="34" t="s">
        <v>3447</v>
      </c>
      <c r="D1199" s="34" t="s">
        <v>3448</v>
      </c>
    </row>
    <row r="1200" spans="1:4">
      <c r="A1200" s="34" t="s">
        <v>547</v>
      </c>
      <c r="B1200" s="34" t="s">
        <v>3449</v>
      </c>
      <c r="C1200" s="34" t="s">
        <v>3450</v>
      </c>
      <c r="D1200" s="34" t="s">
        <v>3451</v>
      </c>
    </row>
    <row r="1201" spans="1:4">
      <c r="A1201" s="34" t="s">
        <v>547</v>
      </c>
      <c r="B1201" s="34" t="s">
        <v>3071</v>
      </c>
      <c r="C1201" s="34" t="s">
        <v>3072</v>
      </c>
      <c r="D1201" s="34" t="s">
        <v>3154</v>
      </c>
    </row>
    <row r="1202" spans="1:4">
      <c r="A1202" s="34" t="s">
        <v>547</v>
      </c>
      <c r="B1202" s="34" t="s">
        <v>1053</v>
      </c>
      <c r="C1202" s="34" t="s">
        <v>1054</v>
      </c>
      <c r="D1202" s="34" t="s">
        <v>1055</v>
      </c>
    </row>
    <row r="1203" spans="1:4">
      <c r="A1203" s="34" t="s">
        <v>551</v>
      </c>
      <c r="B1203" s="34" t="s">
        <v>3452</v>
      </c>
      <c r="C1203" s="34" t="s">
        <v>3453</v>
      </c>
      <c r="D1203" s="34" t="s">
        <v>3454</v>
      </c>
    </row>
    <row r="1204" spans="1:4">
      <c r="A1204" s="34" t="s">
        <v>551</v>
      </c>
      <c r="B1204" s="34" t="s">
        <v>3455</v>
      </c>
      <c r="C1204" s="34" t="s">
        <v>3456</v>
      </c>
      <c r="D1204" s="34" t="s">
        <v>3457</v>
      </c>
    </row>
    <row r="1205" spans="1:4">
      <c r="A1205" s="34" t="s">
        <v>551</v>
      </c>
      <c r="B1205" s="34" t="s">
        <v>3458</v>
      </c>
      <c r="C1205" s="34" t="s">
        <v>3459</v>
      </c>
      <c r="D1205" s="34" t="s">
        <v>3460</v>
      </c>
    </row>
    <row r="1206" spans="1:4">
      <c r="A1206" s="34" t="s">
        <v>551</v>
      </c>
      <c r="B1206" s="34" t="s">
        <v>3461</v>
      </c>
      <c r="C1206" s="34" t="s">
        <v>3462</v>
      </c>
      <c r="D1206" s="34" t="s">
        <v>3463</v>
      </c>
    </row>
    <row r="1207" spans="1:4">
      <c r="A1207" s="34" t="s">
        <v>551</v>
      </c>
      <c r="B1207" s="34" t="s">
        <v>3464</v>
      </c>
      <c r="C1207" s="34" t="s">
        <v>3465</v>
      </c>
      <c r="D1207" s="34" t="s">
        <v>3466</v>
      </c>
    </row>
    <row r="1208" spans="1:4">
      <c r="A1208" s="34" t="s">
        <v>551</v>
      </c>
      <c r="B1208" s="34" t="s">
        <v>3467</v>
      </c>
      <c r="C1208" s="34" t="s">
        <v>3468</v>
      </c>
      <c r="D1208" s="34" t="s">
        <v>3469</v>
      </c>
    </row>
    <row r="1209" spans="1:4">
      <c r="A1209" s="34" t="s">
        <v>551</v>
      </c>
      <c r="B1209" s="34" t="s">
        <v>3071</v>
      </c>
      <c r="C1209" s="34" t="s">
        <v>3072</v>
      </c>
      <c r="D1209" s="34" t="s">
        <v>3154</v>
      </c>
    </row>
    <row r="1210" spans="1:4">
      <c r="A1210" s="34" t="s">
        <v>551</v>
      </c>
      <c r="B1210" s="34" t="s">
        <v>1053</v>
      </c>
      <c r="C1210" s="34" t="s">
        <v>1054</v>
      </c>
      <c r="D1210" s="34" t="s">
        <v>1055</v>
      </c>
    </row>
    <row r="1211" spans="1:4">
      <c r="A1211" s="34" t="s">
        <v>555</v>
      </c>
      <c r="B1211" s="34" t="s">
        <v>3470</v>
      </c>
      <c r="C1211" s="34" t="s">
        <v>3471</v>
      </c>
      <c r="D1211" s="34" t="s">
        <v>3472</v>
      </c>
    </row>
    <row r="1212" spans="1:4">
      <c r="A1212" s="34" t="s">
        <v>555</v>
      </c>
      <c r="B1212" s="34" t="s">
        <v>3473</v>
      </c>
      <c r="C1212" s="34" t="s">
        <v>3474</v>
      </c>
      <c r="D1212" s="34" t="s">
        <v>3475</v>
      </c>
    </row>
    <row r="1213" spans="1:4">
      <c r="A1213" s="34" t="s">
        <v>555</v>
      </c>
      <c r="B1213" s="34" t="s">
        <v>3476</v>
      </c>
      <c r="C1213" s="34" t="s">
        <v>3477</v>
      </c>
      <c r="D1213" s="34" t="s">
        <v>3478</v>
      </c>
    </row>
    <row r="1214" spans="1:4">
      <c r="A1214" s="34" t="s">
        <v>555</v>
      </c>
      <c r="B1214" s="34" t="s">
        <v>3479</v>
      </c>
      <c r="C1214" s="34" t="s">
        <v>3480</v>
      </c>
      <c r="D1214" s="34" t="s">
        <v>3481</v>
      </c>
    </row>
    <row r="1215" spans="1:4">
      <c r="A1215" s="34" t="s">
        <v>555</v>
      </c>
      <c r="B1215" s="34" t="s">
        <v>3482</v>
      </c>
      <c r="C1215" s="34" t="s">
        <v>3483</v>
      </c>
      <c r="D1215" s="34" t="s">
        <v>3484</v>
      </c>
    </row>
    <row r="1216" spans="1:4">
      <c r="A1216" s="34" t="s">
        <v>555</v>
      </c>
      <c r="B1216" s="34" t="s">
        <v>3071</v>
      </c>
      <c r="C1216" s="34" t="s">
        <v>3072</v>
      </c>
      <c r="D1216" s="34" t="s">
        <v>3154</v>
      </c>
    </row>
    <row r="1217" spans="1:4">
      <c r="A1217" s="34" t="s">
        <v>555</v>
      </c>
      <c r="B1217" s="34" t="s">
        <v>1053</v>
      </c>
      <c r="C1217" s="34" t="s">
        <v>1054</v>
      </c>
      <c r="D1217" s="34" t="s">
        <v>1055</v>
      </c>
    </row>
    <row r="1218" spans="1:4">
      <c r="A1218" s="34" t="s">
        <v>559</v>
      </c>
      <c r="B1218" s="34" t="s">
        <v>3253</v>
      </c>
      <c r="C1218" s="34" t="s">
        <v>3485</v>
      </c>
      <c r="D1218" s="34" t="s">
        <v>3486</v>
      </c>
    </row>
    <row r="1219" spans="1:4">
      <c r="A1219" s="34" t="s">
        <v>559</v>
      </c>
      <c r="B1219" s="34" t="s">
        <v>3487</v>
      </c>
      <c r="C1219" s="34" t="s">
        <v>3488</v>
      </c>
      <c r="D1219" s="34" t="s">
        <v>3489</v>
      </c>
    </row>
    <row r="1220" spans="1:4">
      <c r="A1220" s="34" t="s">
        <v>559</v>
      </c>
      <c r="B1220" s="34" t="s">
        <v>3490</v>
      </c>
      <c r="C1220" s="34" t="s">
        <v>3491</v>
      </c>
      <c r="D1220" s="34" t="s">
        <v>3492</v>
      </c>
    </row>
    <row r="1221" spans="1:4">
      <c r="A1221" s="34" t="s">
        <v>559</v>
      </c>
      <c r="B1221" s="34" t="s">
        <v>3493</v>
      </c>
      <c r="C1221" s="34" t="s">
        <v>3494</v>
      </c>
      <c r="D1221" s="34" t="s">
        <v>3495</v>
      </c>
    </row>
    <row r="1222" spans="1:4">
      <c r="A1222" s="34" t="s">
        <v>559</v>
      </c>
      <c r="B1222" s="34" t="s">
        <v>3496</v>
      </c>
      <c r="C1222" s="34" t="s">
        <v>3497</v>
      </c>
      <c r="D1222" s="34" t="s">
        <v>3498</v>
      </c>
    </row>
    <row r="1223" spans="1:4">
      <c r="A1223" s="34" t="s">
        <v>559</v>
      </c>
      <c r="B1223" s="34" t="s">
        <v>3499</v>
      </c>
      <c r="C1223" s="34" t="s">
        <v>3500</v>
      </c>
      <c r="D1223" s="34" t="s">
        <v>3501</v>
      </c>
    </row>
    <row r="1224" spans="1:4">
      <c r="A1224" s="34" t="s">
        <v>559</v>
      </c>
      <c r="B1224" s="34" t="s">
        <v>3502</v>
      </c>
      <c r="C1224" s="34" t="s">
        <v>3503</v>
      </c>
      <c r="D1224" s="34" t="s">
        <v>3504</v>
      </c>
    </row>
    <row r="1225" spans="1:4">
      <c r="A1225" s="34" t="s">
        <v>559</v>
      </c>
      <c r="B1225" s="34" t="s">
        <v>3505</v>
      </c>
      <c r="C1225" s="34" t="s">
        <v>3506</v>
      </c>
      <c r="D1225" s="34" t="s">
        <v>3507</v>
      </c>
    </row>
    <row r="1226" spans="1:4">
      <c r="A1226" s="34" t="s">
        <v>559</v>
      </c>
      <c r="B1226" s="34" t="s">
        <v>3508</v>
      </c>
      <c r="C1226" s="34" t="s">
        <v>3509</v>
      </c>
      <c r="D1226" s="34" t="s">
        <v>3510</v>
      </c>
    </row>
    <row r="1227" spans="1:4">
      <c r="A1227" s="34" t="s">
        <v>559</v>
      </c>
      <c r="B1227" s="34" t="s">
        <v>3511</v>
      </c>
      <c r="C1227" s="34" t="s">
        <v>3512</v>
      </c>
      <c r="D1227" s="34" t="s">
        <v>3513</v>
      </c>
    </row>
    <row r="1228" spans="1:4">
      <c r="A1228" s="34" t="s">
        <v>559</v>
      </c>
      <c r="B1228" s="34" t="s">
        <v>3514</v>
      </c>
      <c r="C1228" s="34" t="s">
        <v>3515</v>
      </c>
      <c r="D1228" s="34" t="s">
        <v>3516</v>
      </c>
    </row>
    <row r="1229" spans="1:4">
      <c r="A1229" s="34" t="s">
        <v>559</v>
      </c>
      <c r="B1229" s="34" t="s">
        <v>3517</v>
      </c>
      <c r="C1229" s="34" t="s">
        <v>3518</v>
      </c>
      <c r="D1229" s="34" t="s">
        <v>3519</v>
      </c>
    </row>
    <row r="1230" spans="1:4">
      <c r="A1230" s="34" t="s">
        <v>559</v>
      </c>
      <c r="B1230" s="34" t="s">
        <v>3520</v>
      </c>
      <c r="C1230" s="34" t="s">
        <v>3521</v>
      </c>
      <c r="D1230" s="34" t="s">
        <v>3522</v>
      </c>
    </row>
    <row r="1231" spans="1:4">
      <c r="A1231" s="34" t="s">
        <v>559</v>
      </c>
      <c r="B1231" s="34" t="s">
        <v>3523</v>
      </c>
      <c r="C1231" s="34" t="s">
        <v>3524</v>
      </c>
      <c r="D1231" s="34" t="s">
        <v>3525</v>
      </c>
    </row>
    <row r="1232" spans="1:4">
      <c r="A1232" s="34" t="s">
        <v>559</v>
      </c>
      <c r="B1232" s="34" t="s">
        <v>3526</v>
      </c>
      <c r="C1232" s="34" t="s">
        <v>3527</v>
      </c>
      <c r="D1232" s="34" t="s">
        <v>3528</v>
      </c>
    </row>
    <row r="1233" spans="1:4">
      <c r="A1233" s="34" t="s">
        <v>559</v>
      </c>
      <c r="B1233" s="34" t="s">
        <v>3529</v>
      </c>
      <c r="C1233" s="34" t="s">
        <v>3530</v>
      </c>
      <c r="D1233" s="34" t="s">
        <v>3531</v>
      </c>
    </row>
    <row r="1234" spans="1:4">
      <c r="A1234" s="34" t="s">
        <v>559</v>
      </c>
      <c r="B1234" s="34" t="s">
        <v>3532</v>
      </c>
      <c r="C1234" s="34" t="s">
        <v>3533</v>
      </c>
      <c r="D1234" s="34" t="s">
        <v>3534</v>
      </c>
    </row>
    <row r="1235" spans="1:4">
      <c r="A1235" s="34" t="s">
        <v>559</v>
      </c>
      <c r="B1235" s="34" t="s">
        <v>3535</v>
      </c>
      <c r="C1235" s="34" t="s">
        <v>3536</v>
      </c>
      <c r="D1235" s="34" t="s">
        <v>3537</v>
      </c>
    </row>
    <row r="1236" spans="1:4">
      <c r="A1236" s="34" t="s">
        <v>559</v>
      </c>
      <c r="B1236" s="34" t="s">
        <v>452</v>
      </c>
      <c r="C1236" s="34" t="s">
        <v>3185</v>
      </c>
      <c r="D1236" s="34" t="s">
        <v>3186</v>
      </c>
    </row>
    <row r="1237" spans="1:4">
      <c r="A1237" s="34" t="s">
        <v>559</v>
      </c>
      <c r="B1237" s="34" t="s">
        <v>3071</v>
      </c>
      <c r="C1237" s="34" t="s">
        <v>3072</v>
      </c>
      <c r="D1237" s="34" t="s">
        <v>3154</v>
      </c>
    </row>
    <row r="1238" spans="1:4">
      <c r="A1238" s="34" t="s">
        <v>559</v>
      </c>
      <c r="B1238" s="34" t="s">
        <v>1053</v>
      </c>
      <c r="C1238" s="34" t="s">
        <v>1054</v>
      </c>
      <c r="D1238" s="34" t="s">
        <v>1055</v>
      </c>
    </row>
    <row r="1239" spans="1:4">
      <c r="A1239" s="34" t="s">
        <v>3538</v>
      </c>
      <c r="B1239" s="34" t="s">
        <v>1041</v>
      </c>
      <c r="C1239" s="34" t="s">
        <v>1042</v>
      </c>
      <c r="D1239" s="34" t="s">
        <v>1043</v>
      </c>
    </row>
    <row r="1240" spans="1:4">
      <c r="A1240" s="34" t="s">
        <v>3538</v>
      </c>
      <c r="B1240" s="34" t="s">
        <v>1044</v>
      </c>
      <c r="C1240" s="34" t="s">
        <v>1045</v>
      </c>
      <c r="D1240" s="34" t="s">
        <v>1046</v>
      </c>
    </row>
    <row r="1241" spans="1:4">
      <c r="A1241" s="34" t="s">
        <v>3538</v>
      </c>
      <c r="B1241" s="34" t="s">
        <v>3071</v>
      </c>
      <c r="C1241" s="34" t="s">
        <v>3072</v>
      </c>
      <c r="D1241" s="34" t="s">
        <v>3154</v>
      </c>
    </row>
    <row r="1242" spans="1:4">
      <c r="A1242" s="34" t="s">
        <v>573</v>
      </c>
      <c r="B1242" s="34" t="s">
        <v>3539</v>
      </c>
      <c r="C1242" s="34" t="s">
        <v>3540</v>
      </c>
      <c r="D1242" s="34" t="s">
        <v>3541</v>
      </c>
    </row>
    <row r="1243" spans="1:4">
      <c r="A1243" s="34" t="s">
        <v>573</v>
      </c>
      <c r="B1243" s="34" t="s">
        <v>3542</v>
      </c>
      <c r="C1243" s="34" t="s">
        <v>3543</v>
      </c>
      <c r="D1243" s="34" t="s">
        <v>3544</v>
      </c>
    </row>
    <row r="1244" spans="1:4">
      <c r="A1244" s="34" t="s">
        <v>573</v>
      </c>
      <c r="B1244" s="34" t="s">
        <v>3545</v>
      </c>
      <c r="C1244" s="34" t="s">
        <v>3546</v>
      </c>
      <c r="D1244" s="34" t="s">
        <v>3547</v>
      </c>
    </row>
    <row r="1245" spans="1:4">
      <c r="A1245" s="34" t="s">
        <v>573</v>
      </c>
      <c r="B1245" s="34" t="s">
        <v>3548</v>
      </c>
      <c r="C1245" s="34" t="s">
        <v>3549</v>
      </c>
      <c r="D1245" s="34" t="s">
        <v>3550</v>
      </c>
    </row>
    <row r="1246" spans="1:4">
      <c r="A1246" s="34" t="s">
        <v>573</v>
      </c>
      <c r="B1246" s="34" t="s">
        <v>3551</v>
      </c>
      <c r="C1246" s="34" t="s">
        <v>3552</v>
      </c>
      <c r="D1246" s="34" t="s">
        <v>3553</v>
      </c>
    </row>
    <row r="1247" spans="1:4">
      <c r="A1247" s="34" t="s">
        <v>573</v>
      </c>
      <c r="B1247" s="34" t="s">
        <v>3554</v>
      </c>
      <c r="C1247" s="34" t="s">
        <v>3555</v>
      </c>
      <c r="D1247" s="34" t="s">
        <v>3556</v>
      </c>
    </row>
    <row r="1248" spans="1:4">
      <c r="A1248" s="34" t="s">
        <v>573</v>
      </c>
      <c r="B1248" s="34" t="s">
        <v>3557</v>
      </c>
      <c r="C1248" s="34" t="s">
        <v>3558</v>
      </c>
      <c r="D1248" s="34" t="s">
        <v>3559</v>
      </c>
    </row>
    <row r="1249" spans="1:4">
      <c r="A1249" s="34" t="s">
        <v>573</v>
      </c>
      <c r="B1249" s="34" t="s">
        <v>1053</v>
      </c>
      <c r="C1249" s="34" t="s">
        <v>1054</v>
      </c>
      <c r="D1249" s="34" t="s">
        <v>1055</v>
      </c>
    </row>
    <row r="1250" spans="1:4">
      <c r="A1250" s="34" t="s">
        <v>3560</v>
      </c>
      <c r="B1250" s="34" t="s">
        <v>3561</v>
      </c>
      <c r="C1250" s="34" t="s">
        <v>3562</v>
      </c>
      <c r="D1250" s="34" t="s">
        <v>3563</v>
      </c>
    </row>
    <row r="1251" spans="1:4">
      <c r="A1251" s="34" t="s">
        <v>3560</v>
      </c>
      <c r="B1251" s="34" t="s">
        <v>3564</v>
      </c>
      <c r="C1251" s="34" t="s">
        <v>3565</v>
      </c>
      <c r="D1251" s="34" t="s">
        <v>3566</v>
      </c>
    </row>
    <row r="1252" spans="1:4">
      <c r="A1252" s="34" t="s">
        <v>3560</v>
      </c>
      <c r="B1252" s="34" t="s">
        <v>3567</v>
      </c>
      <c r="C1252" s="34" t="s">
        <v>3568</v>
      </c>
      <c r="D1252" s="34" t="s">
        <v>3569</v>
      </c>
    </row>
    <row r="1253" spans="1:4">
      <c r="A1253" s="34" t="s">
        <v>3560</v>
      </c>
      <c r="B1253" s="34" t="s">
        <v>3570</v>
      </c>
      <c r="C1253" s="34" t="s">
        <v>1054</v>
      </c>
      <c r="D1253" s="34" t="s">
        <v>1055</v>
      </c>
    </row>
    <row r="1254" spans="1:4">
      <c r="A1254" s="34" t="s">
        <v>3560</v>
      </c>
      <c r="B1254" s="34" t="s">
        <v>3071</v>
      </c>
      <c r="C1254" s="34" t="s">
        <v>3072</v>
      </c>
      <c r="D1254" s="34" t="s">
        <v>3154</v>
      </c>
    </row>
    <row r="1255" spans="1:4">
      <c r="A1255" s="34" t="s">
        <v>138</v>
      </c>
      <c r="B1255" s="34" t="s">
        <v>1044</v>
      </c>
      <c r="C1255" s="34" t="s">
        <v>1045</v>
      </c>
      <c r="D1255" s="34" t="s">
        <v>1046</v>
      </c>
    </row>
    <row r="1256" spans="1:4">
      <c r="A1256" s="34" t="s">
        <v>138</v>
      </c>
      <c r="B1256" s="34" t="s">
        <v>3571</v>
      </c>
      <c r="C1256" s="34" t="s">
        <v>3572</v>
      </c>
      <c r="D1256" s="34" t="s">
        <v>3573</v>
      </c>
    </row>
    <row r="1257" spans="1:4">
      <c r="A1257" s="34" t="s">
        <v>138</v>
      </c>
      <c r="B1257" s="34" t="s">
        <v>3574</v>
      </c>
      <c r="C1257" s="34" t="s">
        <v>3575</v>
      </c>
      <c r="D1257" s="34" t="s">
        <v>3576</v>
      </c>
    </row>
    <row r="1258" spans="1:4">
      <c r="A1258" s="34" t="s">
        <v>138</v>
      </c>
      <c r="B1258" s="34" t="s">
        <v>3577</v>
      </c>
      <c r="C1258" s="34" t="s">
        <v>3578</v>
      </c>
      <c r="D1258" s="34" t="s">
        <v>3579</v>
      </c>
    </row>
    <row r="1259" spans="1:4">
      <c r="A1259" s="34" t="s">
        <v>138</v>
      </c>
      <c r="B1259" s="34" t="s">
        <v>3071</v>
      </c>
      <c r="C1259" s="34" t="s">
        <v>3072</v>
      </c>
      <c r="D1259" s="34" t="s">
        <v>3154</v>
      </c>
    </row>
    <row r="1260" spans="1:4">
      <c r="A1260" s="34" t="s">
        <v>138</v>
      </c>
      <c r="B1260" s="34" t="s">
        <v>1053</v>
      </c>
      <c r="C1260" s="34" t="s">
        <v>1054</v>
      </c>
      <c r="D1260" s="34" t="s">
        <v>3580</v>
      </c>
    </row>
    <row r="1261" spans="1:4">
      <c r="A1261" s="34" t="s">
        <v>624</v>
      </c>
      <c r="B1261" s="34" t="s">
        <v>3581</v>
      </c>
      <c r="C1261" s="34" t="s">
        <v>3582</v>
      </c>
      <c r="D1261" s="34" t="s">
        <v>3583</v>
      </c>
    </row>
    <row r="1262" spans="1:4">
      <c r="A1262" s="34" t="s">
        <v>624</v>
      </c>
      <c r="B1262" s="34" t="s">
        <v>3584</v>
      </c>
      <c r="C1262" s="34" t="s">
        <v>3585</v>
      </c>
      <c r="D1262" s="34" t="s">
        <v>3586</v>
      </c>
    </row>
    <row r="1263" spans="1:4">
      <c r="A1263" s="34" t="s">
        <v>624</v>
      </c>
      <c r="B1263" s="34" t="s">
        <v>3587</v>
      </c>
      <c r="C1263" s="34" t="s">
        <v>3588</v>
      </c>
      <c r="D1263" s="34" t="s">
        <v>3589</v>
      </c>
    </row>
    <row r="1264" spans="1:4">
      <c r="A1264" s="34" t="s">
        <v>624</v>
      </c>
      <c r="B1264" s="34" t="s">
        <v>3590</v>
      </c>
      <c r="C1264" s="34" t="s">
        <v>3591</v>
      </c>
      <c r="D1264" s="34" t="s">
        <v>3592</v>
      </c>
    </row>
    <row r="1265" spans="1:4">
      <c r="A1265" s="34" t="s">
        <v>624</v>
      </c>
      <c r="B1265" s="34" t="s">
        <v>3593</v>
      </c>
      <c r="C1265" s="34" t="s">
        <v>3594</v>
      </c>
      <c r="D1265" s="34" t="s">
        <v>3595</v>
      </c>
    </row>
    <row r="1266" spans="1:4">
      <c r="A1266" s="34" t="s">
        <v>624</v>
      </c>
      <c r="B1266" s="34" t="s">
        <v>3596</v>
      </c>
      <c r="C1266" s="34" t="s">
        <v>3597</v>
      </c>
      <c r="D1266" s="34" t="s">
        <v>3598</v>
      </c>
    </row>
    <row r="1267" spans="1:4">
      <c r="A1267" s="34" t="s">
        <v>624</v>
      </c>
      <c r="B1267" s="34" t="s">
        <v>452</v>
      </c>
      <c r="C1267" s="34" t="s">
        <v>3185</v>
      </c>
      <c r="D1267" s="34" t="s">
        <v>3186</v>
      </c>
    </row>
    <row r="1268" spans="1:4">
      <c r="A1268" s="34" t="s">
        <v>624</v>
      </c>
      <c r="B1268" s="34" t="s">
        <v>3071</v>
      </c>
      <c r="C1268" s="34" t="s">
        <v>3072</v>
      </c>
      <c r="D1268" s="34" t="s">
        <v>3154</v>
      </c>
    </row>
    <row r="1269" spans="1:4">
      <c r="A1269" s="34" t="s">
        <v>624</v>
      </c>
      <c r="B1269" s="34" t="s">
        <v>1053</v>
      </c>
      <c r="C1269" s="34" t="s">
        <v>1054</v>
      </c>
      <c r="D1269" s="34" t="s">
        <v>1055</v>
      </c>
    </row>
    <row r="1270" spans="1:4">
      <c r="A1270" s="34" t="s">
        <v>634</v>
      </c>
      <c r="B1270" s="34" t="s">
        <v>3493</v>
      </c>
      <c r="C1270" s="34" t="s">
        <v>3599</v>
      </c>
      <c r="D1270" s="34" t="s">
        <v>3600</v>
      </c>
    </row>
    <row r="1271" spans="1:4">
      <c r="A1271" s="34" t="s">
        <v>634</v>
      </c>
      <c r="B1271" s="34" t="s">
        <v>3601</v>
      </c>
      <c r="C1271" s="34" t="s">
        <v>3602</v>
      </c>
      <c r="D1271" s="34" t="s">
        <v>3603</v>
      </c>
    </row>
    <row r="1272" spans="1:4">
      <c r="A1272" s="34" t="s">
        <v>634</v>
      </c>
      <c r="B1272" s="34" t="s">
        <v>3604</v>
      </c>
      <c r="C1272" s="34" t="s">
        <v>3605</v>
      </c>
      <c r="D1272" s="34" t="s">
        <v>3606</v>
      </c>
    </row>
    <row r="1273" spans="1:4">
      <c r="A1273" s="34" t="s">
        <v>634</v>
      </c>
      <c r="B1273" s="34" t="s">
        <v>3607</v>
      </c>
      <c r="C1273" s="34" t="s">
        <v>3608</v>
      </c>
      <c r="D1273" s="34" t="s">
        <v>3609</v>
      </c>
    </row>
    <row r="1274" spans="1:4">
      <c r="A1274" s="34" t="s">
        <v>634</v>
      </c>
      <c r="B1274" s="34" t="s">
        <v>3610</v>
      </c>
      <c r="C1274" s="34" t="s">
        <v>3611</v>
      </c>
      <c r="D1274" s="34" t="s">
        <v>3612</v>
      </c>
    </row>
    <row r="1275" spans="1:4">
      <c r="A1275" s="34" t="s">
        <v>634</v>
      </c>
      <c r="B1275" s="34" t="s">
        <v>3613</v>
      </c>
      <c r="C1275" s="34" t="s">
        <v>3614</v>
      </c>
      <c r="D1275" s="34" t="s">
        <v>3615</v>
      </c>
    </row>
    <row r="1276" spans="1:4">
      <c r="A1276" s="34" t="s">
        <v>634</v>
      </c>
      <c r="B1276" s="34" t="s">
        <v>3616</v>
      </c>
      <c r="C1276" s="34" t="s">
        <v>3617</v>
      </c>
      <c r="D1276" s="34" t="s">
        <v>3618</v>
      </c>
    </row>
    <row r="1277" spans="1:4">
      <c r="A1277" s="34" t="s">
        <v>634</v>
      </c>
      <c r="B1277" s="34" t="s">
        <v>3619</v>
      </c>
      <c r="C1277" s="34" t="s">
        <v>3620</v>
      </c>
      <c r="D1277" s="34" t="s">
        <v>3621</v>
      </c>
    </row>
    <row r="1278" spans="1:4">
      <c r="A1278" s="34" t="s">
        <v>634</v>
      </c>
      <c r="B1278" s="34" t="s">
        <v>3622</v>
      </c>
      <c r="C1278" s="34" t="s">
        <v>3623</v>
      </c>
      <c r="D1278" s="34" t="s">
        <v>3624</v>
      </c>
    </row>
    <row r="1279" spans="1:4">
      <c r="A1279" s="34" t="s">
        <v>634</v>
      </c>
      <c r="B1279" s="34" t="s">
        <v>3625</v>
      </c>
      <c r="C1279" s="34" t="s">
        <v>3626</v>
      </c>
      <c r="D1279" s="34" t="s">
        <v>3627</v>
      </c>
    </row>
    <row r="1280" spans="1:4">
      <c r="A1280" s="34" t="s">
        <v>634</v>
      </c>
      <c r="B1280" s="34" t="s">
        <v>3628</v>
      </c>
      <c r="C1280" s="34" t="s">
        <v>3629</v>
      </c>
      <c r="D1280" s="34" t="s">
        <v>3630</v>
      </c>
    </row>
    <row r="1281" spans="1:4">
      <c r="A1281" s="34" t="s">
        <v>634</v>
      </c>
      <c r="B1281" s="34" t="s">
        <v>3631</v>
      </c>
      <c r="C1281" s="34" t="s">
        <v>3632</v>
      </c>
      <c r="D1281" s="34" t="s">
        <v>3633</v>
      </c>
    </row>
    <row r="1282" spans="1:4">
      <c r="A1282" s="34" t="s">
        <v>634</v>
      </c>
      <c r="B1282" s="34" t="s">
        <v>3634</v>
      </c>
      <c r="C1282" s="34" t="s">
        <v>3635</v>
      </c>
      <c r="D1282" s="34" t="s">
        <v>3636</v>
      </c>
    </row>
    <row r="1283" spans="1:4">
      <c r="A1283" s="34" t="s">
        <v>634</v>
      </c>
      <c r="B1283" s="34" t="s">
        <v>3637</v>
      </c>
      <c r="C1283" s="34" t="s">
        <v>3638</v>
      </c>
      <c r="D1283" s="34" t="s">
        <v>3639</v>
      </c>
    </row>
    <row r="1284" spans="1:4">
      <c r="A1284" s="34" t="s">
        <v>634</v>
      </c>
      <c r="B1284" s="34" t="s">
        <v>452</v>
      </c>
      <c r="C1284" s="34" t="s">
        <v>3640</v>
      </c>
      <c r="D1284" s="34" t="s">
        <v>3641</v>
      </c>
    </row>
    <row r="1285" spans="1:4">
      <c r="A1285" s="34" t="s">
        <v>634</v>
      </c>
      <c r="B1285" s="34" t="s">
        <v>3071</v>
      </c>
      <c r="C1285" s="34" t="s">
        <v>3072</v>
      </c>
      <c r="D1285" s="34" t="s">
        <v>3154</v>
      </c>
    </row>
    <row r="1286" spans="1:4">
      <c r="A1286" s="34" t="s">
        <v>634</v>
      </c>
      <c r="B1286" s="34" t="s">
        <v>1053</v>
      </c>
      <c r="C1286" s="34" t="s">
        <v>1054</v>
      </c>
      <c r="D1286" s="34" t="s">
        <v>1055</v>
      </c>
    </row>
    <row r="1287" spans="1:4">
      <c r="A1287" s="34" t="s">
        <v>644</v>
      </c>
      <c r="B1287" s="34" t="s">
        <v>3642</v>
      </c>
      <c r="C1287" s="34" t="s">
        <v>3643</v>
      </c>
      <c r="D1287" s="34" t="s">
        <v>3644</v>
      </c>
    </row>
    <row r="1288" spans="1:4">
      <c r="A1288" s="34" t="s">
        <v>644</v>
      </c>
      <c r="B1288" s="34" t="s">
        <v>3645</v>
      </c>
      <c r="C1288" s="34" t="s">
        <v>3646</v>
      </c>
      <c r="D1288" s="34" t="s">
        <v>3647</v>
      </c>
    </row>
    <row r="1289" spans="1:4">
      <c r="A1289" s="34" t="s">
        <v>644</v>
      </c>
      <c r="B1289" s="34" t="s">
        <v>3648</v>
      </c>
      <c r="C1289" s="34" t="s">
        <v>3649</v>
      </c>
      <c r="D1289" s="34" t="s">
        <v>3650</v>
      </c>
    </row>
    <row r="1290" spans="1:4">
      <c r="A1290" s="34" t="s">
        <v>644</v>
      </c>
      <c r="B1290" s="34" t="s">
        <v>3651</v>
      </c>
      <c r="C1290" s="34" t="s">
        <v>3652</v>
      </c>
      <c r="D1290" s="34" t="s">
        <v>3653</v>
      </c>
    </row>
    <row r="1291" spans="1:4">
      <c r="A1291" s="34" t="s">
        <v>644</v>
      </c>
      <c r="B1291" s="34" t="s">
        <v>3071</v>
      </c>
      <c r="C1291" s="34" t="s">
        <v>3072</v>
      </c>
      <c r="D1291" s="34" t="s">
        <v>3154</v>
      </c>
    </row>
    <row r="1292" spans="1:4">
      <c r="A1292" s="34" t="s">
        <v>644</v>
      </c>
      <c r="B1292" s="34" t="s">
        <v>1053</v>
      </c>
      <c r="C1292" s="34" t="s">
        <v>1054</v>
      </c>
      <c r="D1292" s="34" t="s">
        <v>3580</v>
      </c>
    </row>
    <row r="1293" spans="1:4">
      <c r="A1293" s="34" t="s">
        <v>140</v>
      </c>
      <c r="B1293" s="34" t="s">
        <v>3654</v>
      </c>
      <c r="C1293" s="34" t="s">
        <v>3655</v>
      </c>
      <c r="D1293" s="34" t="s">
        <v>3656</v>
      </c>
    </row>
    <row r="1294" spans="1:4">
      <c r="A1294" s="34" t="s">
        <v>140</v>
      </c>
      <c r="B1294" s="34" t="s">
        <v>3657</v>
      </c>
      <c r="C1294" s="34" t="s">
        <v>3658</v>
      </c>
      <c r="D1294" s="34" t="s">
        <v>3659</v>
      </c>
    </row>
    <row r="1295" spans="1:4">
      <c r="A1295" s="34" t="s">
        <v>140</v>
      </c>
      <c r="B1295" s="34" t="s">
        <v>3660</v>
      </c>
      <c r="C1295" s="34" t="s">
        <v>3661</v>
      </c>
      <c r="D1295" s="34" t="s">
        <v>3662</v>
      </c>
    </row>
    <row r="1296" spans="1:4">
      <c r="A1296" s="34" t="s">
        <v>140</v>
      </c>
      <c r="B1296" s="34" t="s">
        <v>3663</v>
      </c>
      <c r="C1296" s="34" t="s">
        <v>3664</v>
      </c>
      <c r="D1296" s="34" t="s">
        <v>3665</v>
      </c>
    </row>
    <row r="1297" spans="1:4">
      <c r="A1297" s="34" t="s">
        <v>140</v>
      </c>
      <c r="B1297" s="34" t="s">
        <v>1044</v>
      </c>
      <c r="C1297" s="34" t="s">
        <v>1045</v>
      </c>
      <c r="D1297" s="34" t="s">
        <v>1046</v>
      </c>
    </row>
    <row r="1298" spans="1:4">
      <c r="A1298" s="34" t="s">
        <v>140</v>
      </c>
      <c r="B1298" s="34" t="s">
        <v>3071</v>
      </c>
      <c r="C1298" s="34" t="s">
        <v>3072</v>
      </c>
      <c r="D1298" s="34" t="s">
        <v>3154</v>
      </c>
    </row>
    <row r="1299" spans="1:4">
      <c r="A1299" s="34" t="s">
        <v>140</v>
      </c>
      <c r="B1299" s="34" t="s">
        <v>1053</v>
      </c>
      <c r="C1299" s="34" t="s">
        <v>1054</v>
      </c>
      <c r="D1299" s="34" t="s">
        <v>1055</v>
      </c>
    </row>
    <row r="1300" spans="1:4">
      <c r="A1300" s="34" t="s">
        <v>656</v>
      </c>
      <c r="B1300" s="34" t="s">
        <v>3666</v>
      </c>
      <c r="C1300" s="34" t="s">
        <v>3667</v>
      </c>
      <c r="D1300" s="34" t="s">
        <v>3668</v>
      </c>
    </row>
    <row r="1301" spans="1:4">
      <c r="A1301" s="34" t="s">
        <v>656</v>
      </c>
      <c r="B1301" s="34" t="s">
        <v>3300</v>
      </c>
      <c r="C1301" s="34" t="s">
        <v>3301</v>
      </c>
      <c r="D1301" s="34" t="s">
        <v>3302</v>
      </c>
    </row>
    <row r="1302" spans="1:4">
      <c r="A1302" s="34" t="s">
        <v>656</v>
      </c>
      <c r="B1302" s="34" t="s">
        <v>3669</v>
      </c>
      <c r="C1302" s="34" t="s">
        <v>3670</v>
      </c>
      <c r="D1302" s="34" t="s">
        <v>3671</v>
      </c>
    </row>
    <row r="1303" spans="1:4">
      <c r="A1303" s="34" t="s">
        <v>656</v>
      </c>
      <c r="B1303" s="34" t="s">
        <v>3672</v>
      </c>
      <c r="C1303" s="34" t="s">
        <v>3673</v>
      </c>
      <c r="D1303" s="34" t="s">
        <v>3674</v>
      </c>
    </row>
    <row r="1304" spans="1:4">
      <c r="A1304" s="34" t="s">
        <v>656</v>
      </c>
      <c r="B1304" s="34" t="s">
        <v>3675</v>
      </c>
      <c r="C1304" s="34" t="s">
        <v>3676</v>
      </c>
      <c r="D1304" s="34" t="s">
        <v>3677</v>
      </c>
    </row>
    <row r="1305" spans="1:4">
      <c r="A1305" s="34" t="s">
        <v>656</v>
      </c>
      <c r="B1305" s="34" t="s">
        <v>3678</v>
      </c>
      <c r="C1305" s="34" t="s">
        <v>3679</v>
      </c>
      <c r="D1305" s="34" t="s">
        <v>3680</v>
      </c>
    </row>
    <row r="1306" spans="1:4">
      <c r="A1306" s="34" t="s">
        <v>656</v>
      </c>
      <c r="B1306" s="34" t="s">
        <v>452</v>
      </c>
      <c r="C1306" s="34" t="s">
        <v>3185</v>
      </c>
      <c r="D1306" s="34" t="s">
        <v>3186</v>
      </c>
    </row>
    <row r="1307" spans="1:4">
      <c r="A1307" s="34" t="s">
        <v>656</v>
      </c>
      <c r="B1307" s="34" t="s">
        <v>3071</v>
      </c>
      <c r="C1307" s="34" t="s">
        <v>3072</v>
      </c>
      <c r="D1307" s="34" t="s">
        <v>3154</v>
      </c>
    </row>
    <row r="1308" spans="1:4">
      <c r="A1308" s="34" t="s">
        <v>656</v>
      </c>
      <c r="B1308" s="34" t="s">
        <v>1053</v>
      </c>
      <c r="C1308" s="34" t="s">
        <v>1054</v>
      </c>
      <c r="D1308" s="34" t="s">
        <v>1055</v>
      </c>
    </row>
    <row r="1309" spans="1:4">
      <c r="A1309" s="34" t="s">
        <v>688</v>
      </c>
      <c r="B1309" s="34" t="s">
        <v>3681</v>
      </c>
      <c r="C1309" s="34" t="s">
        <v>3682</v>
      </c>
      <c r="D1309" s="34" t="s">
        <v>3683</v>
      </c>
    </row>
    <row r="1310" spans="1:4">
      <c r="A1310" s="34" t="s">
        <v>688</v>
      </c>
      <c r="B1310" s="34" t="s">
        <v>3684</v>
      </c>
      <c r="C1310" s="34" t="s">
        <v>3685</v>
      </c>
      <c r="D1310" s="34" t="s">
        <v>3686</v>
      </c>
    </row>
    <row r="1311" spans="1:4">
      <c r="A1311" s="34" t="s">
        <v>688</v>
      </c>
      <c r="B1311" s="34" t="s">
        <v>3687</v>
      </c>
      <c r="C1311" s="34" t="s">
        <v>3688</v>
      </c>
      <c r="D1311" s="34" t="s">
        <v>3689</v>
      </c>
    </row>
    <row r="1312" spans="1:4">
      <c r="A1312" s="34" t="s">
        <v>688</v>
      </c>
      <c r="B1312" s="34" t="s">
        <v>3690</v>
      </c>
      <c r="C1312" s="34" t="s">
        <v>3691</v>
      </c>
      <c r="D1312" s="34" t="s">
        <v>3692</v>
      </c>
    </row>
    <row r="1313" spans="1:4">
      <c r="A1313" s="34" t="s">
        <v>688</v>
      </c>
      <c r="B1313" s="34" t="s">
        <v>3693</v>
      </c>
      <c r="C1313" s="34" t="s">
        <v>3694</v>
      </c>
      <c r="D1313" s="34" t="s">
        <v>3695</v>
      </c>
    </row>
    <row r="1314" spans="1:4">
      <c r="A1314" s="34" t="s">
        <v>688</v>
      </c>
      <c r="B1314" s="34" t="s">
        <v>452</v>
      </c>
      <c r="C1314" s="34" t="s">
        <v>3185</v>
      </c>
      <c r="D1314" s="34" t="s">
        <v>3186</v>
      </c>
    </row>
    <row r="1315" spans="1:4">
      <c r="A1315" s="34" t="s">
        <v>688</v>
      </c>
      <c r="B1315" s="34" t="s">
        <v>1053</v>
      </c>
      <c r="C1315" s="34" t="s">
        <v>1054</v>
      </c>
      <c r="D1315" s="34" t="s">
        <v>1055</v>
      </c>
    </row>
    <row r="1316" spans="1:4">
      <c r="A1316" s="34" t="s">
        <v>694</v>
      </c>
      <c r="B1316" s="34" t="s">
        <v>3696</v>
      </c>
      <c r="C1316" s="34" t="s">
        <v>3697</v>
      </c>
      <c r="D1316" s="34" t="s">
        <v>3698</v>
      </c>
    </row>
    <row r="1317" spans="1:4">
      <c r="A1317" s="34" t="s">
        <v>694</v>
      </c>
      <c r="B1317" s="34" t="s">
        <v>3699</v>
      </c>
      <c r="C1317" s="34" t="s">
        <v>3700</v>
      </c>
      <c r="D1317" s="34" t="s">
        <v>3701</v>
      </c>
    </row>
    <row r="1318" spans="1:4">
      <c r="A1318" s="34" t="s">
        <v>694</v>
      </c>
      <c r="B1318" s="34" t="s">
        <v>3702</v>
      </c>
      <c r="C1318" s="34" t="s">
        <v>3703</v>
      </c>
      <c r="D1318" s="34" t="s">
        <v>3704</v>
      </c>
    </row>
    <row r="1319" spans="1:4">
      <c r="A1319" s="34" t="s">
        <v>694</v>
      </c>
      <c r="B1319" s="34" t="s">
        <v>3071</v>
      </c>
      <c r="C1319" s="34" t="s">
        <v>3072</v>
      </c>
      <c r="D1319" s="34" t="s">
        <v>3154</v>
      </c>
    </row>
    <row r="1320" spans="1:4">
      <c r="A1320" s="34" t="s">
        <v>694</v>
      </c>
      <c r="B1320" s="34" t="s">
        <v>1053</v>
      </c>
      <c r="C1320" s="34" t="s">
        <v>1054</v>
      </c>
      <c r="D1320" s="34" t="s">
        <v>1055</v>
      </c>
    </row>
    <row r="1321" spans="1:4">
      <c r="A1321" s="34" t="s">
        <v>700</v>
      </c>
      <c r="B1321" s="34" t="s">
        <v>3705</v>
      </c>
      <c r="C1321" s="34" t="s">
        <v>3706</v>
      </c>
      <c r="D1321" s="34" t="s">
        <v>3707</v>
      </c>
    </row>
    <row r="1322" spans="1:4">
      <c r="A1322" s="34" t="s">
        <v>700</v>
      </c>
      <c r="B1322" s="34" t="s">
        <v>3708</v>
      </c>
      <c r="C1322" s="34" t="s">
        <v>3709</v>
      </c>
      <c r="D1322" s="34" t="s">
        <v>3710</v>
      </c>
    </row>
    <row r="1323" spans="1:4">
      <c r="A1323" s="34" t="s">
        <v>700</v>
      </c>
      <c r="B1323" s="34" t="s">
        <v>3711</v>
      </c>
      <c r="C1323" s="34" t="s">
        <v>3712</v>
      </c>
      <c r="D1323" s="34" t="s">
        <v>3713</v>
      </c>
    </row>
    <row r="1324" spans="1:4">
      <c r="A1324" s="34" t="s">
        <v>700</v>
      </c>
      <c r="B1324" s="34" t="s">
        <v>3714</v>
      </c>
      <c r="C1324" s="34" t="s">
        <v>3715</v>
      </c>
      <c r="D1324" s="34" t="s">
        <v>3716</v>
      </c>
    </row>
    <row r="1325" spans="1:4">
      <c r="A1325" s="34" t="s">
        <v>700</v>
      </c>
      <c r="B1325" s="34" t="s">
        <v>3285</v>
      </c>
      <c r="C1325" s="34" t="s">
        <v>3717</v>
      </c>
      <c r="D1325" s="34" t="s">
        <v>3718</v>
      </c>
    </row>
    <row r="1326" spans="1:4">
      <c r="A1326" s="34" t="s">
        <v>700</v>
      </c>
      <c r="B1326" s="34" t="s">
        <v>452</v>
      </c>
      <c r="C1326" s="34" t="s">
        <v>3185</v>
      </c>
      <c r="D1326" s="34" t="s">
        <v>3186</v>
      </c>
    </row>
    <row r="1327" spans="1:4">
      <c r="A1327" s="34" t="s">
        <v>700</v>
      </c>
      <c r="B1327" s="34" t="s">
        <v>1053</v>
      </c>
      <c r="C1327" s="34" t="s">
        <v>1054</v>
      </c>
      <c r="D1327" s="34" t="s">
        <v>1055</v>
      </c>
    </row>
    <row r="1328" spans="1:4">
      <c r="A1328" s="34" t="s">
        <v>711</v>
      </c>
      <c r="B1328" s="34" t="s">
        <v>3719</v>
      </c>
      <c r="C1328" s="34" t="s">
        <v>3720</v>
      </c>
      <c r="D1328" s="34" t="s">
        <v>3721</v>
      </c>
    </row>
    <row r="1329" spans="1:4">
      <c r="A1329" s="34" t="s">
        <v>711</v>
      </c>
      <c r="B1329" s="34" t="s">
        <v>3722</v>
      </c>
      <c r="C1329" s="34" t="s">
        <v>3723</v>
      </c>
      <c r="D1329" s="34" t="s">
        <v>3724</v>
      </c>
    </row>
    <row r="1330" spans="1:4">
      <c r="A1330" s="34" t="s">
        <v>711</v>
      </c>
      <c r="B1330" s="34" t="s">
        <v>1044</v>
      </c>
      <c r="C1330" s="34" t="s">
        <v>3725</v>
      </c>
      <c r="D1330" s="34" t="s">
        <v>3726</v>
      </c>
    </row>
    <row r="1331" spans="1:4">
      <c r="A1331" s="34" t="s">
        <v>711</v>
      </c>
      <c r="B1331" s="34" t="s">
        <v>3071</v>
      </c>
      <c r="C1331" s="34" t="s">
        <v>3072</v>
      </c>
      <c r="D1331" s="34" t="s">
        <v>3154</v>
      </c>
    </row>
    <row r="1332" spans="1:4">
      <c r="A1332" s="34" t="s">
        <v>711</v>
      </c>
      <c r="B1332" s="34" t="s">
        <v>1053</v>
      </c>
      <c r="C1332" s="34" t="s">
        <v>1054</v>
      </c>
      <c r="D1332" s="34" t="s">
        <v>1055</v>
      </c>
    </row>
    <row r="1333" spans="1:4">
      <c r="A1333" s="34" t="s">
        <v>759</v>
      </c>
      <c r="B1333" s="34" t="s">
        <v>3727</v>
      </c>
      <c r="C1333" s="34" t="s">
        <v>3728</v>
      </c>
      <c r="D1333" s="34" t="s">
        <v>3729</v>
      </c>
    </row>
    <row r="1334" spans="1:4">
      <c r="A1334" s="34" t="s">
        <v>759</v>
      </c>
      <c r="B1334" s="34" t="s">
        <v>3730</v>
      </c>
      <c r="C1334" s="34" t="s">
        <v>3731</v>
      </c>
      <c r="D1334" s="34" t="s">
        <v>3732</v>
      </c>
    </row>
    <row r="1335" spans="1:4">
      <c r="A1335" s="34" t="s">
        <v>759</v>
      </c>
      <c r="B1335" s="34" t="s">
        <v>3733</v>
      </c>
      <c r="C1335" s="34" t="s">
        <v>3734</v>
      </c>
      <c r="D1335" s="34" t="s">
        <v>3735</v>
      </c>
    </row>
    <row r="1336" spans="1:4">
      <c r="A1336" s="34" t="s">
        <v>759</v>
      </c>
      <c r="B1336" s="34" t="s">
        <v>3736</v>
      </c>
      <c r="C1336" s="34" t="s">
        <v>3737</v>
      </c>
      <c r="D1336" s="34" t="s">
        <v>3738</v>
      </c>
    </row>
    <row r="1337" spans="1:4">
      <c r="A1337" s="34" t="s">
        <v>759</v>
      </c>
      <c r="B1337" s="34" t="s">
        <v>452</v>
      </c>
      <c r="C1337" s="34" t="s">
        <v>3185</v>
      </c>
      <c r="D1337" s="34" t="s">
        <v>3186</v>
      </c>
    </row>
    <row r="1338" spans="1:4">
      <c r="A1338" s="34" t="s">
        <v>759</v>
      </c>
      <c r="B1338" s="34" t="s">
        <v>3071</v>
      </c>
      <c r="C1338" s="34" t="s">
        <v>3072</v>
      </c>
      <c r="D1338" s="34" t="s">
        <v>3154</v>
      </c>
    </row>
    <row r="1339" spans="1:4">
      <c r="A1339" s="34" t="s">
        <v>759</v>
      </c>
      <c r="B1339" s="34" t="s">
        <v>1053</v>
      </c>
      <c r="C1339" s="34" t="s">
        <v>1054</v>
      </c>
      <c r="D1339" s="34" t="s">
        <v>1055</v>
      </c>
    </row>
    <row r="1340" spans="1:4">
      <c r="A1340" s="34" t="s">
        <v>765</v>
      </c>
      <c r="B1340" s="34" t="s">
        <v>3739</v>
      </c>
      <c r="C1340" s="34" t="s">
        <v>3740</v>
      </c>
      <c r="D1340" s="34" t="s">
        <v>3741</v>
      </c>
    </row>
    <row r="1341" spans="1:4">
      <c r="A1341" s="34" t="s">
        <v>765</v>
      </c>
      <c r="B1341" s="34" t="s">
        <v>3742</v>
      </c>
      <c r="C1341" s="34" t="s">
        <v>3743</v>
      </c>
      <c r="D1341" s="34" t="s">
        <v>3744</v>
      </c>
    </row>
    <row r="1342" spans="1:4">
      <c r="A1342" s="34" t="s">
        <v>765</v>
      </c>
      <c r="B1342" s="34" t="s">
        <v>1044</v>
      </c>
      <c r="C1342" s="34" t="s">
        <v>1045</v>
      </c>
      <c r="D1342" s="34" t="s">
        <v>1046</v>
      </c>
    </row>
    <row r="1343" spans="1:4">
      <c r="A1343" s="34" t="s">
        <v>765</v>
      </c>
      <c r="B1343" s="34" t="s">
        <v>3071</v>
      </c>
      <c r="C1343" s="34" t="s">
        <v>3072</v>
      </c>
      <c r="D1343" s="34" t="s">
        <v>3154</v>
      </c>
    </row>
    <row r="1344" spans="1:4">
      <c r="A1344" s="34" t="s">
        <v>765</v>
      </c>
      <c r="B1344" s="34" t="s">
        <v>1053</v>
      </c>
      <c r="C1344" s="34" t="s">
        <v>1054</v>
      </c>
      <c r="D1344" s="34" t="s">
        <v>1055</v>
      </c>
    </row>
    <row r="1345" spans="1:4">
      <c r="A1345" s="34" t="s">
        <v>769</v>
      </c>
      <c r="B1345" s="34" t="s">
        <v>3745</v>
      </c>
      <c r="C1345" s="34" t="s">
        <v>3746</v>
      </c>
      <c r="D1345" s="34" t="s">
        <v>3747</v>
      </c>
    </row>
    <row r="1346" spans="1:4">
      <c r="A1346" s="34" t="s">
        <v>769</v>
      </c>
      <c r="B1346" s="34" t="s">
        <v>3748</v>
      </c>
      <c r="C1346" s="34" t="s">
        <v>3749</v>
      </c>
      <c r="D1346" s="34" t="s">
        <v>3750</v>
      </c>
    </row>
    <row r="1347" spans="1:4">
      <c r="A1347" s="34" t="s">
        <v>769</v>
      </c>
      <c r="B1347" s="34" t="s">
        <v>1044</v>
      </c>
      <c r="C1347" s="34" t="s">
        <v>1045</v>
      </c>
      <c r="D1347" s="34" t="s">
        <v>1046</v>
      </c>
    </row>
    <row r="1348" spans="1:4">
      <c r="A1348" s="34" t="s">
        <v>769</v>
      </c>
      <c r="B1348" s="34" t="s">
        <v>1053</v>
      </c>
      <c r="C1348" s="34" t="s">
        <v>1054</v>
      </c>
      <c r="D1348" s="34" t="s">
        <v>1055</v>
      </c>
    </row>
    <row r="1349" spans="1:4">
      <c r="A1349" s="34" t="s">
        <v>776</v>
      </c>
      <c r="B1349" s="34" t="s">
        <v>3751</v>
      </c>
      <c r="C1349" s="34" t="s">
        <v>3752</v>
      </c>
      <c r="D1349" s="34" t="s">
        <v>3753</v>
      </c>
    </row>
    <row r="1350" spans="1:4">
      <c r="A1350" s="34" t="s">
        <v>776</v>
      </c>
      <c r="B1350" s="34" t="s">
        <v>3754</v>
      </c>
      <c r="C1350" s="34" t="s">
        <v>3755</v>
      </c>
      <c r="D1350" s="34" t="s">
        <v>3756</v>
      </c>
    </row>
    <row r="1351" spans="1:4">
      <c r="A1351" s="34" t="s">
        <v>776</v>
      </c>
      <c r="B1351" s="34" t="s">
        <v>3757</v>
      </c>
      <c r="C1351" s="34" t="s">
        <v>3758</v>
      </c>
      <c r="D1351" s="34" t="s">
        <v>3759</v>
      </c>
    </row>
    <row r="1352" spans="1:4">
      <c r="A1352" s="34" t="s">
        <v>776</v>
      </c>
      <c r="B1352" s="34" t="s">
        <v>3760</v>
      </c>
      <c r="C1352" s="34" t="s">
        <v>3761</v>
      </c>
      <c r="D1352" s="34" t="s">
        <v>3762</v>
      </c>
    </row>
    <row r="1353" spans="1:4">
      <c r="A1353" s="34" t="s">
        <v>776</v>
      </c>
      <c r="B1353" s="34" t="s">
        <v>3763</v>
      </c>
      <c r="C1353" s="34" t="s">
        <v>3764</v>
      </c>
      <c r="D1353" s="34" t="s">
        <v>3765</v>
      </c>
    </row>
    <row r="1354" spans="1:4">
      <c r="A1354" s="34" t="s">
        <v>776</v>
      </c>
      <c r="B1354" s="34" t="s">
        <v>3766</v>
      </c>
      <c r="C1354" s="34" t="s">
        <v>3767</v>
      </c>
      <c r="D1354" s="34" t="s">
        <v>3768</v>
      </c>
    </row>
    <row r="1355" spans="1:4">
      <c r="A1355" s="34" t="s">
        <v>776</v>
      </c>
      <c r="B1355" s="34" t="s">
        <v>3071</v>
      </c>
      <c r="C1355" s="34" t="s">
        <v>3072</v>
      </c>
      <c r="D1355" s="34" t="s">
        <v>3154</v>
      </c>
    </row>
    <row r="1356" spans="1:4">
      <c r="A1356" s="34" t="s">
        <v>776</v>
      </c>
      <c r="B1356" s="34" t="s">
        <v>1053</v>
      </c>
      <c r="C1356" s="34" t="s">
        <v>1054</v>
      </c>
      <c r="D1356" s="34" t="s">
        <v>1055</v>
      </c>
    </row>
    <row r="1357" spans="1:4">
      <c r="A1357" s="34" t="s">
        <v>780</v>
      </c>
      <c r="B1357" s="34" t="s">
        <v>3739</v>
      </c>
      <c r="C1357" s="34" t="s">
        <v>3769</v>
      </c>
      <c r="D1357" s="34" t="s">
        <v>3770</v>
      </c>
    </row>
    <row r="1358" spans="1:4">
      <c r="A1358" s="34" t="s">
        <v>780</v>
      </c>
      <c r="B1358" s="34" t="s">
        <v>3771</v>
      </c>
      <c r="C1358" s="34" t="s">
        <v>3772</v>
      </c>
      <c r="D1358" s="34" t="s">
        <v>3773</v>
      </c>
    </row>
    <row r="1359" spans="1:4">
      <c r="A1359" s="34" t="s">
        <v>780</v>
      </c>
      <c r="B1359" s="34" t="s">
        <v>3774</v>
      </c>
      <c r="C1359" s="34" t="s">
        <v>3775</v>
      </c>
      <c r="D1359" s="34" t="s">
        <v>3776</v>
      </c>
    </row>
    <row r="1360" spans="1:4">
      <c r="A1360" s="34" t="s">
        <v>780</v>
      </c>
      <c r="B1360" s="34" t="s">
        <v>1044</v>
      </c>
      <c r="C1360" s="34" t="s">
        <v>1045</v>
      </c>
      <c r="D1360" s="34" t="s">
        <v>1046</v>
      </c>
    </row>
    <row r="1361" spans="1:4">
      <c r="A1361" s="34" t="s">
        <v>780</v>
      </c>
      <c r="B1361" s="34" t="s">
        <v>3071</v>
      </c>
      <c r="C1361" s="34" t="s">
        <v>3072</v>
      </c>
      <c r="D1361" s="34" t="s">
        <v>3154</v>
      </c>
    </row>
    <row r="1362" spans="1:4">
      <c r="A1362" s="34" t="s">
        <v>780</v>
      </c>
      <c r="B1362" s="34" t="s">
        <v>1053</v>
      </c>
      <c r="C1362" s="34" t="s">
        <v>1054</v>
      </c>
      <c r="D1362" s="34" t="s">
        <v>1055</v>
      </c>
    </row>
    <row r="1363" spans="1:4">
      <c r="A1363" s="34" t="s">
        <v>798</v>
      </c>
      <c r="B1363" s="34" t="s">
        <v>3777</v>
      </c>
      <c r="C1363" s="34" t="s">
        <v>3778</v>
      </c>
      <c r="D1363" s="34" t="s">
        <v>3779</v>
      </c>
    </row>
    <row r="1364" spans="1:4">
      <c r="A1364" s="34" t="s">
        <v>798</v>
      </c>
      <c r="B1364" s="34" t="s">
        <v>3780</v>
      </c>
      <c r="C1364" s="34" t="s">
        <v>3781</v>
      </c>
      <c r="D1364" s="34" t="s">
        <v>3782</v>
      </c>
    </row>
    <row r="1365" spans="1:4">
      <c r="A1365" s="34" t="s">
        <v>798</v>
      </c>
      <c r="B1365" s="34" t="s">
        <v>3783</v>
      </c>
      <c r="C1365" s="34" t="s">
        <v>3784</v>
      </c>
      <c r="D1365" s="34" t="s">
        <v>3785</v>
      </c>
    </row>
    <row r="1366" spans="1:4">
      <c r="A1366" s="34" t="s">
        <v>798</v>
      </c>
      <c r="B1366" s="34" t="s">
        <v>3786</v>
      </c>
      <c r="C1366" s="34" t="s">
        <v>3787</v>
      </c>
      <c r="D1366" s="34" t="s">
        <v>3788</v>
      </c>
    </row>
    <row r="1367" spans="1:4">
      <c r="A1367" s="34" t="s">
        <v>798</v>
      </c>
      <c r="B1367" s="34" t="s">
        <v>3789</v>
      </c>
      <c r="C1367" s="34" t="s">
        <v>3790</v>
      </c>
      <c r="D1367" s="34" t="s">
        <v>3791</v>
      </c>
    </row>
    <row r="1368" spans="1:4">
      <c r="A1368" s="34" t="s">
        <v>798</v>
      </c>
      <c r="B1368" s="34" t="s">
        <v>3792</v>
      </c>
      <c r="C1368" s="34" t="s">
        <v>3793</v>
      </c>
      <c r="D1368" s="34" t="s">
        <v>3794</v>
      </c>
    </row>
    <row r="1369" spans="1:4">
      <c r="A1369" s="34" t="s">
        <v>798</v>
      </c>
      <c r="B1369" s="34" t="s">
        <v>3795</v>
      </c>
      <c r="C1369" s="34" t="s">
        <v>3796</v>
      </c>
      <c r="D1369" s="34" t="s">
        <v>3797</v>
      </c>
    </row>
    <row r="1370" spans="1:4">
      <c r="A1370" s="34" t="s">
        <v>798</v>
      </c>
      <c r="B1370" s="34" t="s">
        <v>3798</v>
      </c>
      <c r="C1370" s="34" t="s">
        <v>3799</v>
      </c>
      <c r="D1370" s="34" t="s">
        <v>3800</v>
      </c>
    </row>
    <row r="1371" spans="1:4">
      <c r="A1371" s="34" t="s">
        <v>798</v>
      </c>
      <c r="B1371" s="34" t="s">
        <v>3801</v>
      </c>
      <c r="C1371" s="34" t="s">
        <v>3802</v>
      </c>
      <c r="D1371" s="34" t="s">
        <v>3803</v>
      </c>
    </row>
    <row r="1372" spans="1:4">
      <c r="A1372" s="34" t="s">
        <v>798</v>
      </c>
      <c r="B1372" s="34" t="s">
        <v>3804</v>
      </c>
      <c r="C1372" s="34" t="s">
        <v>3805</v>
      </c>
      <c r="D1372" s="34" t="s">
        <v>3806</v>
      </c>
    </row>
    <row r="1373" spans="1:4">
      <c r="A1373" s="34" t="s">
        <v>798</v>
      </c>
      <c r="B1373" s="34" t="s">
        <v>3807</v>
      </c>
      <c r="C1373" s="34" t="s">
        <v>3808</v>
      </c>
      <c r="D1373" s="34" t="s">
        <v>3809</v>
      </c>
    </row>
    <row r="1374" spans="1:4">
      <c r="A1374" s="34" t="s">
        <v>798</v>
      </c>
      <c r="B1374" s="34" t="s">
        <v>3810</v>
      </c>
      <c r="C1374" s="34" t="s">
        <v>3811</v>
      </c>
      <c r="D1374" s="34" t="s">
        <v>3812</v>
      </c>
    </row>
    <row r="1375" spans="1:4">
      <c r="A1375" s="34" t="s">
        <v>798</v>
      </c>
      <c r="B1375" s="34" t="s">
        <v>3813</v>
      </c>
      <c r="C1375" s="34" t="s">
        <v>3814</v>
      </c>
      <c r="D1375" s="34" t="s">
        <v>3815</v>
      </c>
    </row>
    <row r="1376" spans="1:4">
      <c r="A1376" s="34" t="s">
        <v>798</v>
      </c>
      <c r="B1376" s="34" t="s">
        <v>3816</v>
      </c>
      <c r="C1376" s="34" t="s">
        <v>3817</v>
      </c>
      <c r="D1376" s="34" t="s">
        <v>3818</v>
      </c>
    </row>
    <row r="1377" spans="1:4">
      <c r="A1377" s="34" t="s">
        <v>798</v>
      </c>
      <c r="B1377" s="34" t="s">
        <v>452</v>
      </c>
      <c r="C1377" s="34" t="s">
        <v>3185</v>
      </c>
      <c r="D1377" s="34" t="s">
        <v>3405</v>
      </c>
    </row>
    <row r="1378" spans="1:4">
      <c r="A1378" s="34" t="s">
        <v>798</v>
      </c>
      <c r="B1378" s="34" t="s">
        <v>3071</v>
      </c>
      <c r="C1378" s="34" t="s">
        <v>3072</v>
      </c>
      <c r="D1378" s="34" t="s">
        <v>3819</v>
      </c>
    </row>
    <row r="1379" spans="1:4">
      <c r="A1379" s="34" t="s">
        <v>798</v>
      </c>
      <c r="B1379" s="34" t="s">
        <v>1053</v>
      </c>
      <c r="C1379" s="34" t="s">
        <v>1054</v>
      </c>
      <c r="D1379" s="34" t="s">
        <v>1055</v>
      </c>
    </row>
    <row r="1380" spans="1:4">
      <c r="A1380" s="34" t="s">
        <v>840</v>
      </c>
      <c r="B1380" s="34" t="s">
        <v>3820</v>
      </c>
      <c r="C1380" s="34" t="s">
        <v>3821</v>
      </c>
      <c r="D1380" s="34" t="s">
        <v>3822</v>
      </c>
    </row>
    <row r="1381" spans="1:4">
      <c r="A1381" s="34" t="s">
        <v>840</v>
      </c>
      <c r="B1381" s="34" t="s">
        <v>3823</v>
      </c>
      <c r="C1381" s="34" t="s">
        <v>3824</v>
      </c>
      <c r="D1381" s="34" t="s">
        <v>3825</v>
      </c>
    </row>
    <row r="1382" spans="1:4">
      <c r="A1382" s="34" t="s">
        <v>840</v>
      </c>
      <c r="B1382" s="34" t="s">
        <v>3826</v>
      </c>
      <c r="C1382" s="34" t="s">
        <v>3827</v>
      </c>
      <c r="D1382" s="34" t="s">
        <v>3828</v>
      </c>
    </row>
    <row r="1383" spans="1:4">
      <c r="A1383" s="34" t="s">
        <v>840</v>
      </c>
      <c r="B1383" s="34" t="s">
        <v>3829</v>
      </c>
      <c r="C1383" s="34" t="s">
        <v>3830</v>
      </c>
      <c r="D1383" s="34" t="s">
        <v>3831</v>
      </c>
    </row>
    <row r="1384" spans="1:4">
      <c r="A1384" s="34" t="s">
        <v>840</v>
      </c>
      <c r="B1384" s="34" t="s">
        <v>3832</v>
      </c>
      <c r="C1384" s="34" t="s">
        <v>3833</v>
      </c>
      <c r="D1384" s="34" t="s">
        <v>3834</v>
      </c>
    </row>
    <row r="1385" spans="1:4">
      <c r="A1385" s="34" t="s">
        <v>840</v>
      </c>
      <c r="B1385" s="34" t="s">
        <v>3835</v>
      </c>
      <c r="C1385" s="34" t="s">
        <v>3836</v>
      </c>
      <c r="D1385" s="34" t="s">
        <v>1055</v>
      </c>
    </row>
    <row r="1386" spans="1:4">
      <c r="A1386" s="34" t="s">
        <v>844</v>
      </c>
      <c r="B1386" s="34" t="s">
        <v>3837</v>
      </c>
      <c r="C1386" s="34" t="s">
        <v>3838</v>
      </c>
      <c r="D1386" s="34" t="s">
        <v>3839</v>
      </c>
    </row>
    <row r="1387" spans="1:4">
      <c r="A1387" s="34" t="s">
        <v>844</v>
      </c>
      <c r="B1387" s="34" t="s">
        <v>3840</v>
      </c>
      <c r="C1387" s="34" t="s">
        <v>3841</v>
      </c>
      <c r="D1387" s="34" t="s">
        <v>3842</v>
      </c>
    </row>
    <row r="1388" spans="1:4">
      <c r="A1388" s="34" t="s">
        <v>844</v>
      </c>
      <c r="B1388" s="34" t="s">
        <v>3843</v>
      </c>
      <c r="C1388" s="34" t="s">
        <v>3844</v>
      </c>
      <c r="D1388" s="34" t="s">
        <v>3845</v>
      </c>
    </row>
    <row r="1389" spans="1:4">
      <c r="A1389" s="34" t="s">
        <v>844</v>
      </c>
      <c r="B1389" s="34" t="s">
        <v>3846</v>
      </c>
      <c r="C1389" s="34" t="s">
        <v>3847</v>
      </c>
      <c r="D1389" s="34" t="s">
        <v>3848</v>
      </c>
    </row>
    <row r="1390" spans="1:4">
      <c r="A1390" s="34" t="s">
        <v>844</v>
      </c>
      <c r="B1390" s="34" t="s">
        <v>3849</v>
      </c>
      <c r="C1390" s="34" t="s">
        <v>3850</v>
      </c>
      <c r="D1390" s="34" t="s">
        <v>3851</v>
      </c>
    </row>
    <row r="1391" spans="1:4">
      <c r="A1391" s="34" t="s">
        <v>844</v>
      </c>
      <c r="B1391" s="34" t="s">
        <v>1053</v>
      </c>
      <c r="C1391" s="34" t="s">
        <v>1054</v>
      </c>
      <c r="D1391" s="34" t="s">
        <v>1055</v>
      </c>
    </row>
    <row r="1392" spans="1:4">
      <c r="A1392" s="34" t="s">
        <v>848</v>
      </c>
      <c r="B1392" s="34" t="s">
        <v>3852</v>
      </c>
      <c r="C1392" s="34" t="s">
        <v>3853</v>
      </c>
      <c r="D1392" s="34" t="s">
        <v>3854</v>
      </c>
    </row>
    <row r="1393" spans="1:4">
      <c r="A1393" s="34" t="s">
        <v>848</v>
      </c>
      <c r="B1393" s="34" t="s">
        <v>3855</v>
      </c>
      <c r="C1393" s="34" t="s">
        <v>3856</v>
      </c>
      <c r="D1393" s="34" t="s">
        <v>3857</v>
      </c>
    </row>
    <row r="1394" spans="1:4">
      <c r="A1394" s="34" t="s">
        <v>848</v>
      </c>
      <c r="B1394" s="34" t="s">
        <v>3858</v>
      </c>
      <c r="C1394" s="34" t="s">
        <v>3859</v>
      </c>
      <c r="D1394" s="34" t="s">
        <v>3860</v>
      </c>
    </row>
    <row r="1395" spans="1:4">
      <c r="A1395" s="34" t="s">
        <v>848</v>
      </c>
      <c r="B1395" s="34" t="s">
        <v>3861</v>
      </c>
      <c r="C1395" s="34" t="s">
        <v>3862</v>
      </c>
      <c r="D1395" s="34" t="s">
        <v>3863</v>
      </c>
    </row>
    <row r="1396" spans="1:4">
      <c r="A1396" s="34" t="s">
        <v>848</v>
      </c>
      <c r="B1396" s="34" t="s">
        <v>1053</v>
      </c>
      <c r="C1396" s="34" t="s">
        <v>1054</v>
      </c>
      <c r="D1396" s="34" t="s">
        <v>1055</v>
      </c>
    </row>
    <row r="1397" spans="1:4">
      <c r="A1397" s="34" t="s">
        <v>3864</v>
      </c>
      <c r="B1397" s="34" t="s">
        <v>3865</v>
      </c>
      <c r="C1397" s="34" t="s">
        <v>3866</v>
      </c>
      <c r="D1397" s="34" t="s">
        <v>3867</v>
      </c>
    </row>
    <row r="1398" spans="1:4">
      <c r="A1398" s="34" t="s">
        <v>3864</v>
      </c>
      <c r="B1398" s="34" t="s">
        <v>3868</v>
      </c>
      <c r="C1398" s="34" t="s">
        <v>3869</v>
      </c>
      <c r="D1398" s="34" t="s">
        <v>3870</v>
      </c>
    </row>
    <row r="1399" spans="1:4">
      <c r="A1399" s="34" t="s">
        <v>3864</v>
      </c>
      <c r="B1399" s="34" t="s">
        <v>1044</v>
      </c>
      <c r="C1399" s="34" t="s">
        <v>1045</v>
      </c>
      <c r="D1399" s="34" t="s">
        <v>1046</v>
      </c>
    </row>
    <row r="1400" spans="1:4">
      <c r="A1400" s="34" t="s">
        <v>3864</v>
      </c>
      <c r="B1400" s="34" t="s">
        <v>3871</v>
      </c>
      <c r="C1400" s="34" t="s">
        <v>3872</v>
      </c>
      <c r="D1400" s="34" t="s">
        <v>3873</v>
      </c>
    </row>
    <row r="1401" spans="1:4">
      <c r="A1401" s="34" t="s">
        <v>3864</v>
      </c>
      <c r="B1401" s="34" t="s">
        <v>1053</v>
      </c>
      <c r="C1401" s="34" t="s">
        <v>1054</v>
      </c>
      <c r="D1401" s="34" t="s">
        <v>1055</v>
      </c>
    </row>
    <row r="1402" spans="1:4">
      <c r="A1402" s="34" t="s">
        <v>873</v>
      </c>
      <c r="B1402" s="34" t="s">
        <v>3874</v>
      </c>
      <c r="C1402" s="34" t="s">
        <v>3875</v>
      </c>
      <c r="D1402" s="34" t="s">
        <v>3876</v>
      </c>
    </row>
    <row r="1403" spans="1:4">
      <c r="A1403" s="34" t="s">
        <v>873</v>
      </c>
      <c r="B1403" s="34" t="s">
        <v>3877</v>
      </c>
      <c r="C1403" s="34" t="s">
        <v>3878</v>
      </c>
      <c r="D1403" s="34" t="s">
        <v>3879</v>
      </c>
    </row>
    <row r="1404" spans="1:4">
      <c r="A1404" s="34" t="s">
        <v>873</v>
      </c>
      <c r="B1404" s="34" t="s">
        <v>3880</v>
      </c>
      <c r="C1404" s="34" t="s">
        <v>3881</v>
      </c>
      <c r="D1404" s="34" t="s">
        <v>3882</v>
      </c>
    </row>
    <row r="1405" spans="1:4">
      <c r="A1405" s="34" t="s">
        <v>873</v>
      </c>
      <c r="B1405" s="34" t="s">
        <v>3071</v>
      </c>
      <c r="C1405" s="34" t="s">
        <v>3072</v>
      </c>
      <c r="D1405" s="34" t="s">
        <v>3154</v>
      </c>
    </row>
    <row r="1406" spans="1:4">
      <c r="A1406" s="34" t="s">
        <v>873</v>
      </c>
      <c r="B1406" s="34" t="s">
        <v>1053</v>
      </c>
      <c r="C1406" s="34" t="s">
        <v>1054</v>
      </c>
      <c r="D1406" s="34" t="s">
        <v>3883</v>
      </c>
    </row>
    <row r="1407" spans="1:4">
      <c r="A1407" s="34" t="s">
        <v>877</v>
      </c>
      <c r="B1407" s="34" t="s">
        <v>3884</v>
      </c>
      <c r="C1407" s="34" t="s">
        <v>3885</v>
      </c>
      <c r="D1407" s="34" t="s">
        <v>3886</v>
      </c>
    </row>
    <row r="1408" spans="1:4">
      <c r="A1408" s="34" t="s">
        <v>877</v>
      </c>
      <c r="B1408" s="34" t="s">
        <v>169</v>
      </c>
      <c r="C1408" s="34" t="s">
        <v>3887</v>
      </c>
      <c r="D1408" s="34" t="s">
        <v>3888</v>
      </c>
    </row>
    <row r="1409" spans="1:4">
      <c r="A1409" s="34" t="s">
        <v>877</v>
      </c>
      <c r="B1409" s="34" t="s">
        <v>3889</v>
      </c>
      <c r="C1409" s="34" t="s">
        <v>3890</v>
      </c>
      <c r="D1409" s="34" t="s">
        <v>3891</v>
      </c>
    </row>
    <row r="1410" spans="1:4">
      <c r="A1410" s="34" t="s">
        <v>877</v>
      </c>
      <c r="B1410" s="34" t="s">
        <v>170</v>
      </c>
      <c r="C1410" s="34" t="s">
        <v>3892</v>
      </c>
      <c r="D1410" s="34" t="s">
        <v>3893</v>
      </c>
    </row>
    <row r="1411" spans="1:4">
      <c r="A1411" s="34" t="s">
        <v>877</v>
      </c>
      <c r="B1411" s="34" t="s">
        <v>194</v>
      </c>
      <c r="C1411" s="34" t="s">
        <v>3894</v>
      </c>
      <c r="D1411" s="34" t="s">
        <v>3895</v>
      </c>
    </row>
    <row r="1412" spans="1:4">
      <c r="A1412" s="34" t="s">
        <v>877</v>
      </c>
      <c r="B1412" s="34" t="s">
        <v>3896</v>
      </c>
      <c r="C1412" s="34" t="s">
        <v>3897</v>
      </c>
      <c r="D1412" s="34" t="s">
        <v>3898</v>
      </c>
    </row>
    <row r="1413" spans="1:4">
      <c r="A1413" s="34" t="s">
        <v>877</v>
      </c>
      <c r="B1413" s="34" t="s">
        <v>3899</v>
      </c>
      <c r="C1413" s="34" t="s">
        <v>3900</v>
      </c>
      <c r="D1413" s="34" t="s">
        <v>3901</v>
      </c>
    </row>
    <row r="1414" spans="1:4">
      <c r="A1414" s="34" t="s">
        <v>877</v>
      </c>
      <c r="B1414" s="34" t="s">
        <v>157</v>
      </c>
      <c r="C1414" s="34" t="s">
        <v>3902</v>
      </c>
      <c r="D1414" s="34" t="s">
        <v>3903</v>
      </c>
    </row>
    <row r="1415" spans="1:4">
      <c r="A1415" s="34" t="s">
        <v>877</v>
      </c>
      <c r="B1415" s="34" t="s">
        <v>195</v>
      </c>
      <c r="C1415" s="34" t="s">
        <v>3904</v>
      </c>
      <c r="D1415" s="34" t="s">
        <v>3905</v>
      </c>
    </row>
    <row r="1416" spans="1:4">
      <c r="A1416" s="34" t="s">
        <v>877</v>
      </c>
      <c r="B1416" s="34" t="s">
        <v>171</v>
      </c>
      <c r="C1416" s="34" t="s">
        <v>3906</v>
      </c>
      <c r="D1416" s="34" t="s">
        <v>3907</v>
      </c>
    </row>
    <row r="1417" spans="1:4">
      <c r="A1417" s="34" t="s">
        <v>877</v>
      </c>
      <c r="B1417" s="34" t="s">
        <v>172</v>
      </c>
      <c r="C1417" s="34" t="s">
        <v>3908</v>
      </c>
      <c r="D1417" s="34" t="s">
        <v>3909</v>
      </c>
    </row>
    <row r="1418" spans="1:4">
      <c r="A1418" s="71" t="s">
        <v>877</v>
      </c>
      <c r="B1418" s="71" t="s">
        <v>3910</v>
      </c>
      <c r="C1418" s="71" t="s">
        <v>3911</v>
      </c>
      <c r="D1418" s="71" t="s">
        <v>3912</v>
      </c>
    </row>
    <row r="1419" spans="1:4">
      <c r="A1419" s="34" t="s">
        <v>877</v>
      </c>
      <c r="B1419" s="34" t="s">
        <v>3913</v>
      </c>
      <c r="C1419" s="34" t="s">
        <v>3914</v>
      </c>
      <c r="D1419" s="34" t="s">
        <v>3915</v>
      </c>
    </row>
    <row r="1420" spans="1:4">
      <c r="A1420" s="34" t="s">
        <v>877</v>
      </c>
      <c r="B1420" s="34" t="s">
        <v>452</v>
      </c>
      <c r="C1420" s="34" t="s">
        <v>3185</v>
      </c>
      <c r="D1420" s="34" t="s">
        <v>3186</v>
      </c>
    </row>
    <row r="1421" spans="1:4">
      <c r="A1421" s="34" t="s">
        <v>877</v>
      </c>
      <c r="B1421" s="34" t="s">
        <v>3071</v>
      </c>
      <c r="C1421" s="34" t="s">
        <v>3072</v>
      </c>
      <c r="D1421" s="34" t="s">
        <v>3154</v>
      </c>
    </row>
    <row r="1422" spans="1:4">
      <c r="A1422" s="34" t="s">
        <v>877</v>
      </c>
      <c r="B1422" s="34" t="s">
        <v>1053</v>
      </c>
      <c r="C1422" s="34" t="s">
        <v>1054</v>
      </c>
      <c r="D1422" s="34" t="s">
        <v>1055</v>
      </c>
    </row>
    <row r="1423" spans="1:4">
      <c r="A1423" s="34" t="s">
        <v>155</v>
      </c>
      <c r="B1423" s="34" t="s">
        <v>3916</v>
      </c>
      <c r="C1423" s="34" t="s">
        <v>3917</v>
      </c>
      <c r="D1423" s="34" t="s">
        <v>3918</v>
      </c>
    </row>
    <row r="1424" spans="1:4">
      <c r="A1424" s="34" t="s">
        <v>155</v>
      </c>
      <c r="B1424" s="34" t="s">
        <v>3919</v>
      </c>
      <c r="C1424" s="34" t="s">
        <v>3920</v>
      </c>
      <c r="D1424" s="34" t="s">
        <v>3921</v>
      </c>
    </row>
    <row r="1425" spans="1:4">
      <c r="A1425" s="34" t="s">
        <v>155</v>
      </c>
      <c r="B1425" s="34" t="s">
        <v>3922</v>
      </c>
      <c r="C1425" s="34" t="s">
        <v>3923</v>
      </c>
      <c r="D1425" s="34" t="s">
        <v>3924</v>
      </c>
    </row>
    <row r="1426" spans="1:4">
      <c r="A1426" s="34" t="s">
        <v>155</v>
      </c>
      <c r="B1426" s="34" t="s">
        <v>3925</v>
      </c>
      <c r="C1426" s="34" t="s">
        <v>3926</v>
      </c>
      <c r="D1426" s="34" t="s">
        <v>3927</v>
      </c>
    </row>
    <row r="1427" spans="1:4">
      <c r="A1427" s="34" t="s">
        <v>155</v>
      </c>
      <c r="B1427" s="34" t="s">
        <v>3928</v>
      </c>
      <c r="C1427" s="34" t="s">
        <v>3929</v>
      </c>
      <c r="D1427" s="34" t="s">
        <v>3930</v>
      </c>
    </row>
    <row r="1428" spans="1:4">
      <c r="A1428" s="34" t="s">
        <v>155</v>
      </c>
      <c r="B1428" s="34" t="s">
        <v>3931</v>
      </c>
      <c r="C1428" s="34" t="s">
        <v>3932</v>
      </c>
      <c r="D1428" s="34" t="s">
        <v>3933</v>
      </c>
    </row>
    <row r="1429" spans="1:4">
      <c r="A1429" s="34" t="s">
        <v>155</v>
      </c>
      <c r="B1429" s="34" t="s">
        <v>3934</v>
      </c>
      <c r="C1429" s="34" t="s">
        <v>3935</v>
      </c>
      <c r="D1429" s="34" t="s">
        <v>3936</v>
      </c>
    </row>
    <row r="1430" spans="1:4">
      <c r="A1430" s="34" t="s">
        <v>155</v>
      </c>
      <c r="B1430" s="34" t="s">
        <v>3937</v>
      </c>
      <c r="C1430" s="34" t="s">
        <v>3938</v>
      </c>
      <c r="D1430" s="34" t="s">
        <v>3939</v>
      </c>
    </row>
    <row r="1431" spans="1:4">
      <c r="A1431" s="34" t="s">
        <v>155</v>
      </c>
      <c r="B1431" s="34" t="s">
        <v>3940</v>
      </c>
      <c r="C1431" s="34" t="s">
        <v>3941</v>
      </c>
      <c r="D1431" s="34" t="s">
        <v>3942</v>
      </c>
    </row>
    <row r="1432" spans="1:4">
      <c r="A1432" s="34" t="s">
        <v>155</v>
      </c>
      <c r="B1432" s="34" t="s">
        <v>3943</v>
      </c>
      <c r="C1432" s="34" t="s">
        <v>3944</v>
      </c>
      <c r="D1432" s="34" t="s">
        <v>3945</v>
      </c>
    </row>
    <row r="1433" spans="1:4">
      <c r="A1433" s="34" t="s">
        <v>155</v>
      </c>
      <c r="B1433" s="34" t="s">
        <v>452</v>
      </c>
      <c r="C1433" s="34" t="s">
        <v>3946</v>
      </c>
      <c r="D1433" s="34" t="s">
        <v>3947</v>
      </c>
    </row>
    <row r="1434" spans="1:4">
      <c r="A1434" s="34" t="s">
        <v>155</v>
      </c>
      <c r="B1434" s="34" t="s">
        <v>3071</v>
      </c>
      <c r="C1434" s="34" t="s">
        <v>3072</v>
      </c>
      <c r="D1434" s="34" t="s">
        <v>3154</v>
      </c>
    </row>
    <row r="1435" spans="1:4">
      <c r="A1435" s="34" t="s">
        <v>155</v>
      </c>
      <c r="B1435" s="34" t="s">
        <v>1053</v>
      </c>
      <c r="C1435" s="34" t="s">
        <v>1054</v>
      </c>
      <c r="D1435" s="34" t="s">
        <v>1055</v>
      </c>
    </row>
    <row r="1436" spans="1:4">
      <c r="A1436" s="34" t="s">
        <v>156</v>
      </c>
      <c r="B1436" s="34" t="s">
        <v>3948</v>
      </c>
      <c r="C1436" s="34" t="s">
        <v>3949</v>
      </c>
      <c r="D1436" s="34" t="s">
        <v>3950</v>
      </c>
    </row>
    <row r="1437" spans="1:4">
      <c r="A1437" s="34" t="s">
        <v>156</v>
      </c>
      <c r="B1437" s="34" t="s">
        <v>3922</v>
      </c>
      <c r="C1437" s="34" t="s">
        <v>3923</v>
      </c>
      <c r="D1437" s="34" t="s">
        <v>3924</v>
      </c>
    </row>
    <row r="1438" spans="1:4">
      <c r="A1438" s="34" t="s">
        <v>156</v>
      </c>
      <c r="B1438" s="34" t="s">
        <v>3925</v>
      </c>
      <c r="C1438" s="34" t="s">
        <v>3926</v>
      </c>
      <c r="D1438" s="34" t="s">
        <v>3927</v>
      </c>
    </row>
    <row r="1439" spans="1:4">
      <c r="A1439" s="34" t="s">
        <v>156</v>
      </c>
      <c r="B1439" s="34" t="s">
        <v>3928</v>
      </c>
      <c r="C1439" s="34" t="s">
        <v>3929</v>
      </c>
      <c r="D1439" s="34" t="s">
        <v>3930</v>
      </c>
    </row>
    <row r="1440" spans="1:4">
      <c r="A1440" s="34" t="s">
        <v>156</v>
      </c>
      <c r="B1440" s="34" t="s">
        <v>3951</v>
      </c>
      <c r="C1440" s="34" t="s">
        <v>3952</v>
      </c>
      <c r="D1440" s="34" t="s">
        <v>3953</v>
      </c>
    </row>
    <row r="1441" spans="1:4">
      <c r="A1441" s="34" t="s">
        <v>156</v>
      </c>
      <c r="B1441" s="34" t="s">
        <v>3954</v>
      </c>
      <c r="C1441" s="34" t="s">
        <v>3932</v>
      </c>
      <c r="D1441" s="34" t="s">
        <v>3933</v>
      </c>
    </row>
    <row r="1442" spans="1:4">
      <c r="A1442" s="34" t="s">
        <v>156</v>
      </c>
      <c r="B1442" s="34" t="s">
        <v>452</v>
      </c>
      <c r="C1442" s="34" t="s">
        <v>3955</v>
      </c>
      <c r="D1442" s="34" t="s">
        <v>3956</v>
      </c>
    </row>
    <row r="1443" spans="1:4">
      <c r="A1443" s="34" t="s">
        <v>156</v>
      </c>
      <c r="B1443" s="34" t="s">
        <v>3071</v>
      </c>
      <c r="C1443" s="34" t="s">
        <v>3072</v>
      </c>
      <c r="D1443" s="34" t="s">
        <v>3154</v>
      </c>
    </row>
    <row r="1444" spans="1:4">
      <c r="A1444" s="34" t="s">
        <v>156</v>
      </c>
      <c r="B1444" s="34" t="s">
        <v>1053</v>
      </c>
      <c r="C1444" s="34" t="s">
        <v>1054</v>
      </c>
      <c r="D1444" s="34" t="s">
        <v>1055</v>
      </c>
    </row>
    <row r="1445" spans="1:4">
      <c r="A1445" s="34" t="s">
        <v>935</v>
      </c>
      <c r="B1445" s="34" t="s">
        <v>3865</v>
      </c>
      <c r="C1445" s="34" t="s">
        <v>3866</v>
      </c>
      <c r="D1445" s="34" t="s">
        <v>3867</v>
      </c>
    </row>
    <row r="1446" spans="1:4">
      <c r="A1446" s="34" t="s">
        <v>935</v>
      </c>
      <c r="B1446" s="34" t="s">
        <v>3957</v>
      </c>
      <c r="C1446" s="34" t="s">
        <v>3958</v>
      </c>
      <c r="D1446" s="34" t="s">
        <v>3959</v>
      </c>
    </row>
    <row r="1447" spans="1:4">
      <c r="A1447" s="34" t="s">
        <v>935</v>
      </c>
      <c r="B1447" s="34" t="s">
        <v>3960</v>
      </c>
      <c r="C1447" s="34" t="s">
        <v>3961</v>
      </c>
      <c r="D1447" s="34" t="s">
        <v>3962</v>
      </c>
    </row>
    <row r="1448" spans="1:4">
      <c r="A1448" s="34" t="s">
        <v>935</v>
      </c>
      <c r="B1448" s="34" t="s">
        <v>3963</v>
      </c>
      <c r="C1448" s="34" t="s">
        <v>3964</v>
      </c>
      <c r="D1448" s="34" t="s">
        <v>3965</v>
      </c>
    </row>
    <row r="1449" spans="1:4">
      <c r="A1449" s="34" t="s">
        <v>935</v>
      </c>
      <c r="B1449" s="34" t="s">
        <v>1044</v>
      </c>
      <c r="C1449" s="34" t="s">
        <v>1045</v>
      </c>
      <c r="D1449" s="34" t="s">
        <v>1046</v>
      </c>
    </row>
    <row r="1450" spans="1:4">
      <c r="A1450" s="34" t="s">
        <v>935</v>
      </c>
      <c r="B1450" s="34" t="s">
        <v>3071</v>
      </c>
      <c r="C1450" s="34" t="s">
        <v>3072</v>
      </c>
      <c r="D1450" s="34" t="s">
        <v>3154</v>
      </c>
    </row>
    <row r="1451" spans="1:4">
      <c r="A1451" s="34" t="s">
        <v>935</v>
      </c>
      <c r="B1451" s="34" t="s">
        <v>1053</v>
      </c>
      <c r="C1451" s="34" t="s">
        <v>1054</v>
      </c>
      <c r="D1451" s="34" t="s">
        <v>1055</v>
      </c>
    </row>
    <row r="1452" spans="1:4">
      <c r="A1452" s="34" t="s">
        <v>939</v>
      </c>
      <c r="B1452" s="34" t="s">
        <v>3966</v>
      </c>
      <c r="C1452" s="34" t="s">
        <v>3967</v>
      </c>
      <c r="D1452" s="34" t="s">
        <v>3968</v>
      </c>
    </row>
    <row r="1453" spans="1:4">
      <c r="A1453" s="34" t="s">
        <v>939</v>
      </c>
      <c r="B1453" s="34" t="s">
        <v>3969</v>
      </c>
      <c r="C1453" s="34" t="s">
        <v>3970</v>
      </c>
      <c r="D1453" s="34" t="s">
        <v>3971</v>
      </c>
    </row>
    <row r="1454" spans="1:4">
      <c r="A1454" s="34" t="s">
        <v>939</v>
      </c>
      <c r="B1454" s="34" t="s">
        <v>3972</v>
      </c>
      <c r="C1454" s="34" t="s">
        <v>3973</v>
      </c>
      <c r="D1454" s="34" t="s">
        <v>3974</v>
      </c>
    </row>
    <row r="1455" spans="1:4">
      <c r="A1455" s="34" t="s">
        <v>939</v>
      </c>
      <c r="B1455" s="34" t="s">
        <v>3975</v>
      </c>
      <c r="C1455" s="34" t="s">
        <v>3976</v>
      </c>
      <c r="D1455" s="34" t="s">
        <v>3977</v>
      </c>
    </row>
    <row r="1456" spans="1:4">
      <c r="A1456" s="34" t="s">
        <v>939</v>
      </c>
      <c r="B1456" s="34" t="s">
        <v>3978</v>
      </c>
      <c r="C1456" s="34" t="s">
        <v>3979</v>
      </c>
      <c r="D1456" s="34" t="s">
        <v>3980</v>
      </c>
    </row>
    <row r="1457" spans="1:4">
      <c r="A1457" s="34" t="s">
        <v>939</v>
      </c>
      <c r="B1457" s="34" t="s">
        <v>3071</v>
      </c>
      <c r="C1457" s="34" t="s">
        <v>3072</v>
      </c>
      <c r="D1457" s="34" t="s">
        <v>3154</v>
      </c>
    </row>
    <row r="1458" spans="1:4">
      <c r="A1458" s="34" t="s">
        <v>939</v>
      </c>
      <c r="B1458" s="34" t="s">
        <v>1053</v>
      </c>
      <c r="C1458" s="34" t="s">
        <v>1054</v>
      </c>
      <c r="D1458" s="34" t="s">
        <v>1055</v>
      </c>
    </row>
    <row r="1459" spans="1:4">
      <c r="A1459" s="34" t="s">
        <v>944</v>
      </c>
      <c r="B1459" s="34" t="s">
        <v>3981</v>
      </c>
      <c r="C1459" s="34" t="s">
        <v>3982</v>
      </c>
      <c r="D1459" s="34" t="s">
        <v>3983</v>
      </c>
    </row>
    <row r="1460" spans="1:4">
      <c r="A1460" s="34" t="s">
        <v>944</v>
      </c>
      <c r="B1460" s="34" t="s">
        <v>3984</v>
      </c>
      <c r="C1460" s="34" t="s">
        <v>3985</v>
      </c>
      <c r="D1460" s="34" t="s">
        <v>3986</v>
      </c>
    </row>
    <row r="1461" spans="1:4">
      <c r="A1461" s="34" t="s">
        <v>944</v>
      </c>
      <c r="B1461" s="34" t="s">
        <v>3987</v>
      </c>
      <c r="C1461" s="34" t="s">
        <v>3988</v>
      </c>
      <c r="D1461" s="34" t="s">
        <v>3989</v>
      </c>
    </row>
    <row r="1462" spans="1:4">
      <c r="A1462" s="34" t="s">
        <v>944</v>
      </c>
      <c r="B1462" s="34" t="s">
        <v>3990</v>
      </c>
      <c r="C1462" s="34" t="s">
        <v>3991</v>
      </c>
      <c r="D1462" s="34" t="s">
        <v>3992</v>
      </c>
    </row>
    <row r="1463" spans="1:4">
      <c r="A1463" s="34" t="s">
        <v>944</v>
      </c>
      <c r="B1463" s="34" t="s">
        <v>3071</v>
      </c>
      <c r="C1463" s="34" t="s">
        <v>3072</v>
      </c>
      <c r="D1463" s="34" t="s">
        <v>3154</v>
      </c>
    </row>
    <row r="1464" spans="1:4">
      <c r="A1464" s="34" t="s">
        <v>944</v>
      </c>
      <c r="B1464" s="34" t="s">
        <v>1053</v>
      </c>
      <c r="C1464" s="34" t="s">
        <v>1054</v>
      </c>
      <c r="D1464" s="34" t="s">
        <v>3580</v>
      </c>
    </row>
    <row r="1465" spans="1:4">
      <c r="A1465" s="34" t="s">
        <v>948</v>
      </c>
      <c r="B1465" s="34" t="s">
        <v>173</v>
      </c>
      <c r="C1465" s="34" t="s">
        <v>3993</v>
      </c>
      <c r="D1465" s="34" t="s">
        <v>3994</v>
      </c>
    </row>
    <row r="1466" spans="1:4">
      <c r="A1466" s="34" t="s">
        <v>948</v>
      </c>
      <c r="B1466" s="34" t="s">
        <v>3995</v>
      </c>
      <c r="C1466" s="34" t="s">
        <v>3996</v>
      </c>
      <c r="D1466" s="34" t="s">
        <v>3997</v>
      </c>
    </row>
    <row r="1467" spans="1:4">
      <c r="A1467" s="34" t="s">
        <v>948</v>
      </c>
      <c r="B1467" s="34" t="s">
        <v>3998</v>
      </c>
      <c r="C1467" s="34" t="s">
        <v>3999</v>
      </c>
      <c r="D1467" s="34" t="s">
        <v>4000</v>
      </c>
    </row>
    <row r="1468" spans="1:4">
      <c r="A1468" s="34" t="s">
        <v>948</v>
      </c>
      <c r="B1468" s="34" t="s">
        <v>4001</v>
      </c>
      <c r="C1468" s="34" t="s">
        <v>4002</v>
      </c>
      <c r="D1468" s="34" t="s">
        <v>4003</v>
      </c>
    </row>
    <row r="1469" spans="1:4">
      <c r="A1469" s="34" t="s">
        <v>948</v>
      </c>
      <c r="B1469" s="34" t="s">
        <v>3390</v>
      </c>
      <c r="C1469" s="34" t="s">
        <v>4004</v>
      </c>
      <c r="D1469" s="34" t="s">
        <v>4005</v>
      </c>
    </row>
    <row r="1470" spans="1:4">
      <c r="A1470" s="34" t="s">
        <v>948</v>
      </c>
      <c r="B1470" s="34" t="s">
        <v>4006</v>
      </c>
      <c r="C1470" s="34" t="s">
        <v>4007</v>
      </c>
      <c r="D1470" s="34" t="s">
        <v>4008</v>
      </c>
    </row>
    <row r="1471" spans="1:4">
      <c r="A1471" s="34" t="s">
        <v>948</v>
      </c>
      <c r="B1471" s="34" t="s">
        <v>4009</v>
      </c>
      <c r="C1471" s="34" t="s">
        <v>4010</v>
      </c>
      <c r="D1471" s="34" t="s">
        <v>4011</v>
      </c>
    </row>
    <row r="1472" spans="1:4">
      <c r="A1472" s="34" t="s">
        <v>948</v>
      </c>
      <c r="B1472" s="34" t="s">
        <v>4012</v>
      </c>
      <c r="C1472" s="34" t="s">
        <v>4013</v>
      </c>
      <c r="D1472" s="34" t="s">
        <v>4014</v>
      </c>
    </row>
    <row r="1473" spans="1:4">
      <c r="A1473" s="34" t="s">
        <v>948</v>
      </c>
      <c r="B1473" s="34" t="s">
        <v>4015</v>
      </c>
      <c r="C1473" s="34" t="s">
        <v>4016</v>
      </c>
      <c r="D1473" s="34" t="s">
        <v>4017</v>
      </c>
    </row>
    <row r="1474" spans="1:4">
      <c r="A1474" s="34" t="s">
        <v>948</v>
      </c>
      <c r="B1474" s="34" t="s">
        <v>4018</v>
      </c>
      <c r="C1474" s="34" t="s">
        <v>4019</v>
      </c>
      <c r="D1474" s="34" t="s">
        <v>4020</v>
      </c>
    </row>
    <row r="1475" spans="1:4">
      <c r="A1475" s="34" t="s">
        <v>948</v>
      </c>
      <c r="B1475" s="34" t="s">
        <v>4021</v>
      </c>
      <c r="C1475" s="34" t="s">
        <v>4022</v>
      </c>
      <c r="D1475" s="34" t="s">
        <v>4023</v>
      </c>
    </row>
    <row r="1476" spans="1:4">
      <c r="A1476" s="34" t="s">
        <v>948</v>
      </c>
      <c r="B1476" s="34" t="s">
        <v>4024</v>
      </c>
      <c r="C1476" s="34" t="s">
        <v>4025</v>
      </c>
      <c r="D1476" s="34" t="s">
        <v>4026</v>
      </c>
    </row>
    <row r="1477" spans="1:4">
      <c r="A1477" s="34" t="s">
        <v>948</v>
      </c>
      <c r="B1477" s="34" t="s">
        <v>4027</v>
      </c>
      <c r="C1477" s="34" t="s">
        <v>4028</v>
      </c>
      <c r="D1477" s="34" t="s">
        <v>4029</v>
      </c>
    </row>
    <row r="1478" spans="1:4">
      <c r="A1478" s="34" t="s">
        <v>948</v>
      </c>
      <c r="B1478" s="34" t="s">
        <v>452</v>
      </c>
      <c r="C1478" s="34" t="s">
        <v>3185</v>
      </c>
      <c r="D1478" s="34" t="s">
        <v>3186</v>
      </c>
    </row>
    <row r="1479" spans="1:4">
      <c r="A1479" s="34" t="s">
        <v>948</v>
      </c>
      <c r="B1479" s="34" t="s">
        <v>3071</v>
      </c>
      <c r="C1479" s="34" t="s">
        <v>3072</v>
      </c>
      <c r="D1479" s="34" t="s">
        <v>3154</v>
      </c>
    </row>
    <row r="1480" spans="1:4">
      <c r="A1480" s="34" t="s">
        <v>948</v>
      </c>
      <c r="B1480" s="34" t="s">
        <v>1053</v>
      </c>
      <c r="C1480" s="34" t="s">
        <v>1054</v>
      </c>
      <c r="D1480" s="34" t="s">
        <v>3580</v>
      </c>
    </row>
    <row r="1481" spans="1:4">
      <c r="A1481" s="34" t="s">
        <v>149</v>
      </c>
      <c r="B1481" s="34" t="s">
        <v>4030</v>
      </c>
      <c r="C1481" s="34" t="s">
        <v>4031</v>
      </c>
      <c r="D1481" s="34" t="s">
        <v>4032</v>
      </c>
    </row>
    <row r="1482" spans="1:4">
      <c r="A1482" s="34" t="s">
        <v>149</v>
      </c>
      <c r="B1482" s="34" t="s">
        <v>4033</v>
      </c>
      <c r="C1482" s="34" t="s">
        <v>4034</v>
      </c>
      <c r="D1482" s="34" t="s">
        <v>4035</v>
      </c>
    </row>
    <row r="1483" spans="1:4">
      <c r="A1483" s="34" t="s">
        <v>149</v>
      </c>
      <c r="B1483" s="34" t="s">
        <v>4036</v>
      </c>
      <c r="C1483" s="34" t="s">
        <v>4037</v>
      </c>
      <c r="D1483" s="34" t="s">
        <v>4038</v>
      </c>
    </row>
    <row r="1484" spans="1:4">
      <c r="A1484" s="34" t="s">
        <v>149</v>
      </c>
      <c r="B1484" s="34" t="s">
        <v>1044</v>
      </c>
      <c r="C1484" s="34" t="s">
        <v>1045</v>
      </c>
      <c r="D1484" s="34" t="s">
        <v>1046</v>
      </c>
    </row>
    <row r="1485" spans="1:4">
      <c r="A1485" s="34" t="s">
        <v>149</v>
      </c>
      <c r="B1485" s="34" t="s">
        <v>452</v>
      </c>
      <c r="C1485" s="34" t="s">
        <v>3185</v>
      </c>
      <c r="D1485" s="34" t="s">
        <v>3186</v>
      </c>
    </row>
    <row r="1486" spans="1:4">
      <c r="A1486" s="34" t="s">
        <v>149</v>
      </c>
      <c r="B1486" s="34" t="s">
        <v>3071</v>
      </c>
      <c r="C1486" s="34" t="s">
        <v>3072</v>
      </c>
      <c r="D1486" s="34" t="s">
        <v>3154</v>
      </c>
    </row>
    <row r="1487" spans="1:4">
      <c r="A1487" s="34" t="s">
        <v>149</v>
      </c>
      <c r="B1487" s="34" t="s">
        <v>1053</v>
      </c>
      <c r="C1487" s="34" t="s">
        <v>1054</v>
      </c>
      <c r="D1487" s="34" t="s">
        <v>3580</v>
      </c>
    </row>
    <row r="1488" spans="1:4">
      <c r="A1488" s="34" t="s">
        <v>1016</v>
      </c>
      <c r="B1488" s="34" t="s">
        <v>4039</v>
      </c>
      <c r="C1488" s="34" t="s">
        <v>4040</v>
      </c>
      <c r="D1488" s="34" t="s">
        <v>4041</v>
      </c>
    </row>
    <row r="1489" spans="1:4">
      <c r="A1489" s="34" t="s">
        <v>1016</v>
      </c>
      <c r="B1489" s="34" t="s">
        <v>4042</v>
      </c>
      <c r="C1489" s="34" t="s">
        <v>4043</v>
      </c>
      <c r="D1489" s="34" t="s">
        <v>4044</v>
      </c>
    </row>
    <row r="1490" spans="1:4">
      <c r="A1490" s="34" t="s">
        <v>1016</v>
      </c>
      <c r="B1490" s="34" t="s">
        <v>4045</v>
      </c>
      <c r="C1490" s="34" t="s">
        <v>4046</v>
      </c>
      <c r="D1490" s="34" t="s">
        <v>4047</v>
      </c>
    </row>
    <row r="1491" spans="1:4">
      <c r="A1491" s="34" t="s">
        <v>1016</v>
      </c>
      <c r="B1491" s="34" t="s">
        <v>4048</v>
      </c>
      <c r="C1491" s="34" t="s">
        <v>4049</v>
      </c>
      <c r="D1491" s="34" t="s">
        <v>4050</v>
      </c>
    </row>
    <row r="1492" spans="1:4">
      <c r="A1492" s="34" t="s">
        <v>1016</v>
      </c>
      <c r="B1492" s="34" t="s">
        <v>452</v>
      </c>
      <c r="C1492" s="34" t="s">
        <v>3185</v>
      </c>
      <c r="D1492" s="34" t="s">
        <v>3186</v>
      </c>
    </row>
    <row r="1493" spans="1:4">
      <c r="A1493" s="34" t="s">
        <v>1016</v>
      </c>
      <c r="B1493" s="34" t="s">
        <v>1053</v>
      </c>
      <c r="C1493" s="34" t="s">
        <v>1054</v>
      </c>
      <c r="D1493" s="34" t="s">
        <v>3580</v>
      </c>
    </row>
    <row r="1494" spans="1:4">
      <c r="A1494" s="34" t="s">
        <v>1023</v>
      </c>
      <c r="B1494" s="34" t="s">
        <v>4051</v>
      </c>
      <c r="C1494" s="34" t="s">
        <v>4052</v>
      </c>
      <c r="D1494" s="34" t="s">
        <v>4053</v>
      </c>
    </row>
    <row r="1495" spans="1:4">
      <c r="A1495" s="34" t="s">
        <v>1023</v>
      </c>
      <c r="B1495" s="34" t="s">
        <v>4054</v>
      </c>
      <c r="C1495" s="34" t="s">
        <v>4055</v>
      </c>
      <c r="D1495" s="34" t="s">
        <v>4056</v>
      </c>
    </row>
    <row r="1496" spans="1:4">
      <c r="A1496" s="34" t="s">
        <v>1023</v>
      </c>
      <c r="B1496" s="34" t="s">
        <v>4057</v>
      </c>
      <c r="C1496" s="34" t="s">
        <v>4058</v>
      </c>
      <c r="D1496" s="34" t="s">
        <v>4059</v>
      </c>
    </row>
    <row r="1497" spans="1:4">
      <c r="A1497" s="34" t="s">
        <v>1023</v>
      </c>
      <c r="B1497" s="34" t="s">
        <v>4060</v>
      </c>
      <c r="C1497" s="34" t="s">
        <v>4061</v>
      </c>
      <c r="D1497" s="34" t="s">
        <v>4062</v>
      </c>
    </row>
    <row r="1498" spans="1:4">
      <c r="A1498" s="34" t="s">
        <v>1023</v>
      </c>
      <c r="B1498" s="34" t="s">
        <v>4063</v>
      </c>
      <c r="C1498" s="34" t="s">
        <v>4064</v>
      </c>
      <c r="D1498" s="34" t="s">
        <v>4065</v>
      </c>
    </row>
    <row r="1499" spans="1:4">
      <c r="A1499" s="34" t="s">
        <v>1023</v>
      </c>
      <c r="B1499" s="34" t="s">
        <v>4066</v>
      </c>
      <c r="C1499" s="34" t="s">
        <v>4067</v>
      </c>
      <c r="D1499" s="34" t="s">
        <v>4068</v>
      </c>
    </row>
    <row r="1500" spans="1:4">
      <c r="A1500" s="34" t="s">
        <v>1023</v>
      </c>
      <c r="B1500" s="34" t="s">
        <v>4069</v>
      </c>
      <c r="C1500" s="34" t="s">
        <v>4070</v>
      </c>
      <c r="D1500" s="34" t="s">
        <v>4071</v>
      </c>
    </row>
    <row r="1501" spans="1:4">
      <c r="A1501" s="34" t="s">
        <v>1023</v>
      </c>
      <c r="B1501" s="34" t="s">
        <v>4072</v>
      </c>
      <c r="C1501" s="34" t="s">
        <v>4073</v>
      </c>
      <c r="D1501" s="34" t="s">
        <v>4074</v>
      </c>
    </row>
    <row r="1502" spans="1:4">
      <c r="A1502" s="34" t="s">
        <v>1023</v>
      </c>
      <c r="B1502" s="34" t="s">
        <v>452</v>
      </c>
      <c r="C1502" s="34" t="s">
        <v>3185</v>
      </c>
      <c r="D1502" s="34" t="s">
        <v>3186</v>
      </c>
    </row>
    <row r="1503" spans="1:4">
      <c r="A1503" s="34" t="s">
        <v>1023</v>
      </c>
      <c r="B1503" s="34" t="s">
        <v>3071</v>
      </c>
      <c r="C1503" s="34" t="s">
        <v>3072</v>
      </c>
      <c r="D1503" s="34" t="s">
        <v>3154</v>
      </c>
    </row>
    <row r="1504" spans="1:4">
      <c r="A1504" s="34" t="s">
        <v>1023</v>
      </c>
      <c r="B1504" s="34" t="s">
        <v>1053</v>
      </c>
      <c r="C1504" s="34" t="s">
        <v>1054</v>
      </c>
      <c r="D1504" s="34" t="s">
        <v>3580</v>
      </c>
    </row>
    <row r="1505" spans="1:4">
      <c r="A1505" s="34" t="s">
        <v>309</v>
      </c>
      <c r="B1505" s="34" t="s">
        <v>4075</v>
      </c>
      <c r="C1505" s="34" t="s">
        <v>4076</v>
      </c>
      <c r="D1505" s="34" t="s">
        <v>4077</v>
      </c>
    </row>
    <row r="1506" spans="1:4">
      <c r="A1506" s="34" t="s">
        <v>309</v>
      </c>
      <c r="B1506" s="34" t="s">
        <v>4078</v>
      </c>
      <c r="C1506" s="34" t="s">
        <v>4079</v>
      </c>
      <c r="D1506" s="34" t="s">
        <v>4080</v>
      </c>
    </row>
    <row r="1507" spans="1:4">
      <c r="A1507" s="34" t="s">
        <v>309</v>
      </c>
      <c r="B1507" s="34" t="s">
        <v>4081</v>
      </c>
      <c r="C1507" s="34" t="s">
        <v>4082</v>
      </c>
      <c r="D1507" s="34" t="s">
        <v>4083</v>
      </c>
    </row>
    <row r="1508" spans="1:4">
      <c r="A1508" s="34" t="s">
        <v>309</v>
      </c>
      <c r="B1508" s="34" t="s">
        <v>1041</v>
      </c>
      <c r="C1508" s="34" t="s">
        <v>1042</v>
      </c>
      <c r="D1508" s="34" t="s">
        <v>1043</v>
      </c>
    </row>
    <row r="1509" spans="1:4">
      <c r="A1509" s="34" t="s">
        <v>309</v>
      </c>
      <c r="B1509" s="34" t="s">
        <v>452</v>
      </c>
      <c r="C1509" s="34" t="s">
        <v>4084</v>
      </c>
      <c r="D1509" s="34" t="s">
        <v>3186</v>
      </c>
    </row>
    <row r="1510" spans="1:4">
      <c r="A1510" s="34" t="s">
        <v>4085</v>
      </c>
      <c r="B1510" s="34" t="s">
        <v>1041</v>
      </c>
      <c r="C1510" s="34" t="s">
        <v>1042</v>
      </c>
      <c r="D1510" s="34" t="s">
        <v>1043</v>
      </c>
    </row>
    <row r="1511" spans="1:4">
      <c r="A1511" s="34" t="s">
        <v>4085</v>
      </c>
      <c r="B1511" s="34" t="s">
        <v>1044</v>
      </c>
      <c r="C1511" s="34" t="s">
        <v>1045</v>
      </c>
      <c r="D1511" s="34" t="s">
        <v>1046</v>
      </c>
    </row>
    <row r="1512" spans="1:4">
      <c r="A1512" s="34" t="s">
        <v>4085</v>
      </c>
      <c r="B1512" s="34" t="s">
        <v>1053</v>
      </c>
      <c r="C1512" s="34" t="s">
        <v>1054</v>
      </c>
      <c r="D1512" s="34" t="s">
        <v>3580</v>
      </c>
    </row>
    <row r="1513" spans="1:4">
      <c r="A1513" s="34" t="s">
        <v>720</v>
      </c>
      <c r="B1513" s="34" t="s">
        <v>4086</v>
      </c>
      <c r="C1513" s="34" t="s">
        <v>4087</v>
      </c>
      <c r="D1513" s="34" t="s">
        <v>4088</v>
      </c>
    </row>
    <row r="1514" spans="1:4">
      <c r="A1514" s="34" t="s">
        <v>720</v>
      </c>
      <c r="B1514" s="34" t="s">
        <v>3535</v>
      </c>
      <c r="C1514" s="34" t="s">
        <v>3536</v>
      </c>
      <c r="D1514" s="34" t="s">
        <v>3537</v>
      </c>
    </row>
    <row r="1515" spans="1:4">
      <c r="A1515" s="34" t="s">
        <v>720</v>
      </c>
      <c r="B1515" s="34" t="s">
        <v>4089</v>
      </c>
      <c r="C1515" s="34" t="s">
        <v>4090</v>
      </c>
      <c r="D1515" s="34" t="s">
        <v>4091</v>
      </c>
    </row>
    <row r="1516" spans="1:4">
      <c r="A1516" s="34" t="s">
        <v>720</v>
      </c>
      <c r="B1516" s="34" t="s">
        <v>4092</v>
      </c>
      <c r="C1516" s="34" t="s">
        <v>4093</v>
      </c>
      <c r="D1516" s="34" t="s">
        <v>4094</v>
      </c>
    </row>
    <row r="1517" spans="1:4">
      <c r="A1517" s="34" t="s">
        <v>720</v>
      </c>
      <c r="B1517" s="34" t="s">
        <v>4095</v>
      </c>
      <c r="C1517" s="34" t="s">
        <v>4096</v>
      </c>
      <c r="D1517" s="34" t="s">
        <v>4097</v>
      </c>
    </row>
    <row r="1518" spans="1:4">
      <c r="A1518" s="34" t="s">
        <v>720</v>
      </c>
      <c r="B1518" s="34" t="s">
        <v>4098</v>
      </c>
      <c r="C1518" s="34" t="s">
        <v>4099</v>
      </c>
      <c r="D1518" s="34" t="s">
        <v>4100</v>
      </c>
    </row>
    <row r="1519" spans="1:4">
      <c r="A1519" s="34" t="s">
        <v>720</v>
      </c>
      <c r="B1519" s="34" t="s">
        <v>4101</v>
      </c>
      <c r="C1519" s="34" t="s">
        <v>4102</v>
      </c>
      <c r="D1519" s="34" t="s">
        <v>4103</v>
      </c>
    </row>
    <row r="1520" spans="1:4">
      <c r="A1520" s="34" t="s">
        <v>720</v>
      </c>
      <c r="B1520" s="34" t="s">
        <v>4104</v>
      </c>
      <c r="C1520" s="34" t="s">
        <v>4105</v>
      </c>
      <c r="D1520" s="34" t="s">
        <v>4106</v>
      </c>
    </row>
    <row r="1521" spans="1:4">
      <c r="A1521" s="34" t="s">
        <v>720</v>
      </c>
      <c r="B1521" s="34" t="s">
        <v>4107</v>
      </c>
      <c r="C1521" s="34" t="s">
        <v>4108</v>
      </c>
      <c r="D1521" s="34" t="s">
        <v>4109</v>
      </c>
    </row>
    <row r="1522" spans="1:4">
      <c r="A1522" s="34" t="s">
        <v>720</v>
      </c>
      <c r="B1522" s="34" t="s">
        <v>452</v>
      </c>
      <c r="C1522" s="34" t="s">
        <v>3185</v>
      </c>
      <c r="D1522" s="34" t="s">
        <v>3186</v>
      </c>
    </row>
    <row r="1523" spans="1:4">
      <c r="A1523" s="34" t="s">
        <v>720</v>
      </c>
      <c r="B1523" s="34" t="s">
        <v>3071</v>
      </c>
      <c r="C1523" s="34" t="s">
        <v>3072</v>
      </c>
      <c r="D1523" s="34" t="s">
        <v>3154</v>
      </c>
    </row>
    <row r="1524" spans="1:4">
      <c r="A1524" s="34" t="s">
        <v>720</v>
      </c>
      <c r="B1524" s="34" t="s">
        <v>1053</v>
      </c>
      <c r="C1524" s="34" t="s">
        <v>1054</v>
      </c>
      <c r="D1524" s="34" t="s">
        <v>1055</v>
      </c>
    </row>
    <row r="1525" spans="1:4">
      <c r="A1525" s="34" t="s">
        <v>730</v>
      </c>
      <c r="B1525" s="34" t="s">
        <v>4110</v>
      </c>
      <c r="C1525" s="34" t="s">
        <v>4111</v>
      </c>
      <c r="D1525" s="34" t="s">
        <v>4112</v>
      </c>
    </row>
    <row r="1526" spans="1:4">
      <c r="A1526" s="34" t="s">
        <v>730</v>
      </c>
      <c r="B1526" s="34" t="s">
        <v>4113</v>
      </c>
      <c r="C1526" s="34" t="s">
        <v>4114</v>
      </c>
      <c r="D1526" s="34" t="s">
        <v>4115</v>
      </c>
    </row>
    <row r="1527" spans="1:4">
      <c r="A1527" s="34" t="s">
        <v>730</v>
      </c>
      <c r="B1527" s="34" t="s">
        <v>4116</v>
      </c>
      <c r="C1527" s="34" t="s">
        <v>4117</v>
      </c>
      <c r="D1527" s="34" t="s">
        <v>4118</v>
      </c>
    </row>
    <row r="1528" spans="1:4">
      <c r="A1528" s="34" t="s">
        <v>730</v>
      </c>
      <c r="B1528" s="34" t="s">
        <v>4119</v>
      </c>
      <c r="C1528" s="34" t="s">
        <v>4120</v>
      </c>
      <c r="D1528" s="34" t="s">
        <v>4121</v>
      </c>
    </row>
    <row r="1529" spans="1:4">
      <c r="A1529" s="34" t="s">
        <v>730</v>
      </c>
      <c r="B1529" s="34" t="s">
        <v>4122</v>
      </c>
      <c r="C1529" s="34" t="s">
        <v>4123</v>
      </c>
      <c r="D1529" s="34" t="s">
        <v>4124</v>
      </c>
    </row>
    <row r="1530" spans="1:4">
      <c r="A1530" s="34" t="s">
        <v>730</v>
      </c>
      <c r="B1530" s="34" t="s">
        <v>4125</v>
      </c>
      <c r="C1530" s="34" t="s">
        <v>4126</v>
      </c>
      <c r="D1530" s="34" t="s">
        <v>4127</v>
      </c>
    </row>
    <row r="1531" spans="1:4">
      <c r="A1531" s="34" t="s">
        <v>730</v>
      </c>
      <c r="B1531" s="34" t="s">
        <v>4128</v>
      </c>
      <c r="C1531" s="34" t="s">
        <v>4129</v>
      </c>
      <c r="D1531" s="34" t="s">
        <v>4130</v>
      </c>
    </row>
    <row r="1532" spans="1:4">
      <c r="A1532" s="34" t="s">
        <v>730</v>
      </c>
      <c r="B1532" s="34" t="s">
        <v>4131</v>
      </c>
      <c r="C1532" s="34" t="s">
        <v>4132</v>
      </c>
      <c r="D1532" s="34" t="s">
        <v>4133</v>
      </c>
    </row>
    <row r="1533" spans="1:4">
      <c r="A1533" s="34" t="s">
        <v>730</v>
      </c>
      <c r="B1533" s="34" t="s">
        <v>4134</v>
      </c>
      <c r="C1533" s="34" t="s">
        <v>4135</v>
      </c>
      <c r="D1533" s="34" t="s">
        <v>4136</v>
      </c>
    </row>
    <row r="1534" spans="1:4">
      <c r="A1534" s="34" t="s">
        <v>730</v>
      </c>
      <c r="B1534" s="34" t="s">
        <v>4137</v>
      </c>
      <c r="C1534" s="34" t="s">
        <v>4138</v>
      </c>
      <c r="D1534" s="34" t="s">
        <v>4139</v>
      </c>
    </row>
    <row r="1535" spans="1:4">
      <c r="A1535" s="34" t="s">
        <v>730</v>
      </c>
      <c r="B1535" s="34" t="s">
        <v>452</v>
      </c>
      <c r="C1535" s="34" t="s">
        <v>3284</v>
      </c>
      <c r="D1535" s="34" t="s">
        <v>3186</v>
      </c>
    </row>
    <row r="1536" spans="1:4">
      <c r="A1536" s="34" t="s">
        <v>730</v>
      </c>
      <c r="B1536" s="34" t="s">
        <v>1053</v>
      </c>
      <c r="C1536" s="34" t="s">
        <v>1054</v>
      </c>
      <c r="D1536" s="34" t="s">
        <v>1055</v>
      </c>
    </row>
    <row r="1537" spans="1:4">
      <c r="A1537" s="34" t="s">
        <v>745</v>
      </c>
      <c r="B1537" s="34" t="s">
        <v>4140</v>
      </c>
      <c r="C1537" s="34" t="s">
        <v>4141</v>
      </c>
      <c r="D1537" s="34" t="s">
        <v>4142</v>
      </c>
    </row>
    <row r="1538" spans="1:4">
      <c r="A1538" s="34" t="s">
        <v>745</v>
      </c>
      <c r="B1538" s="34" t="s">
        <v>4143</v>
      </c>
      <c r="C1538" s="34" t="s">
        <v>4144</v>
      </c>
      <c r="D1538" s="34" t="s">
        <v>4145</v>
      </c>
    </row>
    <row r="1539" spans="1:4">
      <c r="A1539" s="34" t="s">
        <v>745</v>
      </c>
      <c r="B1539" s="34" t="s">
        <v>4146</v>
      </c>
      <c r="C1539" s="34" t="s">
        <v>4147</v>
      </c>
      <c r="D1539" s="34" t="s">
        <v>4148</v>
      </c>
    </row>
    <row r="1540" spans="1:4">
      <c r="A1540" s="34" t="s">
        <v>745</v>
      </c>
      <c r="B1540" s="34" t="s">
        <v>4149</v>
      </c>
      <c r="C1540" s="34" t="s">
        <v>4150</v>
      </c>
      <c r="D1540" s="34" t="s">
        <v>4151</v>
      </c>
    </row>
    <row r="1541" spans="1:4">
      <c r="A1541" s="34" t="s">
        <v>745</v>
      </c>
      <c r="B1541" s="34" t="s">
        <v>452</v>
      </c>
      <c r="C1541" s="34" t="s">
        <v>3185</v>
      </c>
      <c r="D1541" s="34" t="s">
        <v>3186</v>
      </c>
    </row>
    <row r="1542" spans="1:4">
      <c r="A1542" s="34" t="s">
        <v>745</v>
      </c>
      <c r="B1542" s="34" t="s">
        <v>1053</v>
      </c>
      <c r="C1542" s="34" t="s">
        <v>1054</v>
      </c>
      <c r="D1542" s="34" t="s">
        <v>1055</v>
      </c>
    </row>
  </sheetData>
  <autoFilter ref="A1:E1542" xr:uid="{10EDD2D8-4F74-4AE6-BFBC-4D8DC89E2817}"/>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4495-58BF-44AA-9BEC-1E38B1356FEA}">
  <sheetPr>
    <tabColor theme="0" tint="-0.249977111117893"/>
  </sheetPr>
  <dimension ref="A1:C479"/>
  <sheetViews>
    <sheetView workbookViewId="0">
      <pane ySplit="1" topLeftCell="A2" activePane="bottomLeft" state="frozen"/>
      <selection pane="bottomLeft"/>
    </sheetView>
  </sheetViews>
  <sheetFormatPr defaultColWidth="11.44140625" defaultRowHeight="15"/>
  <cols>
    <col min="1" max="1" width="41.77734375" style="34" customWidth="1"/>
    <col min="2" max="2" width="65.109375" style="34" customWidth="1"/>
    <col min="3" max="16384" width="11.44140625" style="34"/>
  </cols>
  <sheetData>
    <row r="1" spans="1:3" s="63" customFormat="1">
      <c r="A1" s="63" t="s">
        <v>9958</v>
      </c>
      <c r="B1" s="63" t="s">
        <v>4167</v>
      </c>
      <c r="C1" s="63" t="s">
        <v>9959</v>
      </c>
    </row>
    <row r="2" spans="1:3">
      <c r="A2" s="34" t="s">
        <v>9180</v>
      </c>
      <c r="B2" s="64" t="str">
        <f>HYPERLINK("#'Data_Analysis'!A1", "accomm_exp_cat_overall_322")</f>
        <v>accomm_exp_cat_overall_322</v>
      </c>
      <c r="C2" s="34" t="s">
        <v>4168</v>
      </c>
    </row>
    <row r="3" spans="1:3">
      <c r="A3" s="34" t="s">
        <v>9180</v>
      </c>
      <c r="B3" s="64" t="str">
        <f>HYPERLINK("#'Data_Analysis'!A6", "accomm_exp_cat_overall_D_323_by_household_typology_1")</f>
        <v>accomm_exp_cat_overall_D_323_by_household_typology_1</v>
      </c>
      <c r="C3" s="34" t="s">
        <v>4185</v>
      </c>
    </row>
    <row r="4" spans="1:3">
      <c r="A4" s="34" t="s">
        <v>9180</v>
      </c>
      <c r="B4" s="64" t="str">
        <f>HYPERLINK("#'Data_Analysis'!A16", "accomm_exp_cat_overall_D_324_by_household_typology_2")</f>
        <v>accomm_exp_cat_overall_D_324_by_household_typology_2</v>
      </c>
      <c r="C4" s="34" t="s">
        <v>4227</v>
      </c>
    </row>
    <row r="5" spans="1:3">
      <c r="A5" s="34" t="s">
        <v>9180</v>
      </c>
      <c r="B5" s="64" t="str">
        <f>HYPERLINK("#'Data_Analysis'!A26", "accomm_exp_cat_overall_D_325_by_household_typology_3")</f>
        <v>accomm_exp_cat_overall_D_325_by_household_typology_3</v>
      </c>
      <c r="C5" s="34" t="s">
        <v>4261</v>
      </c>
    </row>
    <row r="6" spans="1:3">
      <c r="A6" s="34" t="s">
        <v>9180</v>
      </c>
      <c r="B6" s="64" t="str">
        <f>HYPERLINK("#'Data_Analysis'!A33", "accomm_exp_cat_overall_D_326_by_settlement_type")</f>
        <v>accomm_exp_cat_overall_D_326_by_settlement_type</v>
      </c>
      <c r="C6" s="34" t="s">
        <v>4279</v>
      </c>
    </row>
    <row r="7" spans="1:3">
      <c r="A7" s="34" t="s">
        <v>9180</v>
      </c>
      <c r="B7" s="64" t="str">
        <f>HYPERLINK("#'Data_Analysis'!A40", "accomm_exp_cat_overall_D_327_by_hh_with_employed_member")</f>
        <v>accomm_exp_cat_overall_D_327_by_hh_with_employed_member</v>
      </c>
      <c r="C7" s="34" t="s">
        <v>4290</v>
      </c>
    </row>
    <row r="8" spans="1:3">
      <c r="A8" s="34" t="s">
        <v>9180</v>
      </c>
      <c r="B8" s="64" t="str">
        <f>HYPERLINK("#'Data_Analysis'!A47", "accomm_exp_cat_overall_D_328_by_hh_size_cat")</f>
        <v>accomm_exp_cat_overall_D_328_by_hh_size_cat</v>
      </c>
      <c r="C8" s="34" t="s">
        <v>4304</v>
      </c>
    </row>
    <row r="9" spans="1:3">
      <c r="A9" s="34" t="s">
        <v>9180</v>
      </c>
      <c r="B9" s="64" t="str">
        <f>HYPERLINK("#'Data_Analysis'!A56", "accomm_exp_overall_321")</f>
        <v>accomm_exp_overall_321</v>
      </c>
      <c r="C9" s="34" t="s">
        <v>4328</v>
      </c>
    </row>
    <row r="10" spans="1:3">
      <c r="A10" s="34" t="s">
        <v>9180</v>
      </c>
      <c r="B10" s="64" t="str">
        <f>HYPERLINK("#'Data_Analysis'!A61", "accomm_exp_share_overall_329")</f>
        <v>accomm_exp_share_overall_329</v>
      </c>
      <c r="C10" s="34" t="s">
        <v>4336</v>
      </c>
    </row>
    <row r="11" spans="1:3">
      <c r="A11" s="34" t="s">
        <v>9180</v>
      </c>
      <c r="B11" s="64" t="str">
        <f>HYPERLINK("#'Data_Analysis'!A66", "accomm_maintenance_exp_30_days_overall_415")</f>
        <v>accomm_maintenance_exp_30_days_overall_415</v>
      </c>
      <c r="C11" s="34" t="s">
        <v>4342</v>
      </c>
    </row>
    <row r="12" spans="1:3">
      <c r="A12" s="34" t="s">
        <v>9180</v>
      </c>
      <c r="B12" s="64" t="str">
        <f>HYPERLINK("#'Data_Analysis'!A71", "accomm_maintenance_exp_30_days_share_overall_421")</f>
        <v>accomm_maintenance_exp_30_days_share_overall_421</v>
      </c>
      <c r="C12" s="34" t="s">
        <v>4346</v>
      </c>
    </row>
    <row r="13" spans="1:3">
      <c r="A13" s="34" t="s">
        <v>9180</v>
      </c>
      <c r="B13" s="64" t="str">
        <f>HYPERLINK("#'Data_Analysis'!A76", "accomm_maintenance_exp_cat_overall_416")</f>
        <v>accomm_maintenance_exp_cat_overall_416</v>
      </c>
      <c r="C13" s="34" t="s">
        <v>4351</v>
      </c>
    </row>
    <row r="14" spans="1:3">
      <c r="A14" s="34" t="s">
        <v>9180</v>
      </c>
      <c r="B14" s="64" t="str">
        <f>HYPERLINK("#'Data_Analysis'!A81", "accomm_maintenance_exp_cat_overall_D_417_by_household_typology_1")</f>
        <v>accomm_maintenance_exp_cat_overall_D_417_by_household_typology_1</v>
      </c>
      <c r="C14" s="34" t="s">
        <v>4358</v>
      </c>
    </row>
    <row r="15" spans="1:3">
      <c r="A15" s="34" t="s">
        <v>9180</v>
      </c>
      <c r="B15" s="64" t="str">
        <f>HYPERLINK("#'Data_Analysis'!A91", "accomm_maintenance_exp_cat_overall_D_418_by_household_typology_2")</f>
        <v>accomm_maintenance_exp_cat_overall_D_418_by_household_typology_2</v>
      </c>
      <c r="C15" s="34" t="s">
        <v>4375</v>
      </c>
    </row>
    <row r="16" spans="1:3">
      <c r="A16" s="34" t="s">
        <v>9180</v>
      </c>
      <c r="B16" s="64" t="str">
        <f>HYPERLINK("#'Data_Analysis'!A101", "accomm_maintenance_exp_cat_overall_D_419_by_household_typology_3")</f>
        <v>accomm_maintenance_exp_cat_overall_D_419_by_household_typology_3</v>
      </c>
      <c r="C16" s="34" t="s">
        <v>4391</v>
      </c>
    </row>
    <row r="17" spans="1:3">
      <c r="A17" s="34" t="s">
        <v>9180</v>
      </c>
      <c r="B17" s="64" t="str">
        <f>HYPERLINK("#'Data_Analysis'!A108", "accomm_maintenance_exp_cat_overall_D_420_by_settlement_type")</f>
        <v>accomm_maintenance_exp_cat_overall_D_420_by_settlement_type</v>
      </c>
      <c r="C17" s="34" t="s">
        <v>4398</v>
      </c>
    </row>
    <row r="18" spans="1:3">
      <c r="A18" s="34" t="s">
        <v>9180</v>
      </c>
      <c r="B18" s="64" t="str">
        <f>HYPERLINK("#'Data_Analysis'!A115", "accomm_maintenance_exp_overall_414")</f>
        <v>accomm_maintenance_exp_overall_414</v>
      </c>
      <c r="C18" s="34" t="s">
        <v>4403</v>
      </c>
    </row>
    <row r="19" spans="1:3">
      <c r="A19" s="34" t="s">
        <v>683</v>
      </c>
      <c r="B19" s="64" t="str">
        <f>HYPERLINK("#'Data_Analysis'!A120", "accomm_type_overall_142")</f>
        <v>accomm_type_overall_142</v>
      </c>
      <c r="C19" s="34" t="s">
        <v>4406</v>
      </c>
    </row>
    <row r="20" spans="1:3">
      <c r="A20" s="34" t="s">
        <v>683</v>
      </c>
      <c r="B20" s="64" t="str">
        <f>HYPERLINK("#'Data_Analysis'!A125", "accomm_type_overall_D_143_by_household_typology_1")</f>
        <v>accomm_type_overall_D_143_by_household_typology_1</v>
      </c>
      <c r="C20" s="34" t="s">
        <v>4412</v>
      </c>
    </row>
    <row r="21" spans="1:3">
      <c r="A21" s="34" t="s">
        <v>683</v>
      </c>
      <c r="B21" s="64" t="str">
        <f>HYPERLINK("#'Data_Analysis'!A135", "accomm_type_overall_D_144_by_household_typology_2")</f>
        <v>accomm_type_overall_D_144_by_household_typology_2</v>
      </c>
      <c r="C21" s="34" t="s">
        <v>4421</v>
      </c>
    </row>
    <row r="22" spans="1:3">
      <c r="A22" s="34" t="s">
        <v>683</v>
      </c>
      <c r="B22" s="64" t="str">
        <f>HYPERLINK("#'Data_Analysis'!A145", "accomm_type_overall_D_145_by_household_typology_3")</f>
        <v>accomm_type_overall_D_145_by_household_typology_3</v>
      </c>
      <c r="C22" s="34" t="s">
        <v>4433</v>
      </c>
    </row>
    <row r="23" spans="1:3">
      <c r="A23" s="34" t="s">
        <v>683</v>
      </c>
      <c r="B23" s="64" t="str">
        <f>HYPERLINK("#'Data_Analysis'!A152", "accomm_type_overall_D_146_by_hh_size_cat")</f>
        <v>accomm_type_overall_D_146_by_hh_size_cat</v>
      </c>
      <c r="C23" s="34" t="s">
        <v>4440</v>
      </c>
    </row>
    <row r="24" spans="1:3">
      <c r="A24" s="34" t="s">
        <v>683</v>
      </c>
      <c r="B24" s="64" t="str">
        <f>HYPERLINK("#'Data_Analysis'!A161", "accomm_type_overall_D_147_by_settlement_type")</f>
        <v>accomm_type_overall_D_147_by_settlement_type</v>
      </c>
      <c r="C24" s="34" t="s">
        <v>4453</v>
      </c>
    </row>
    <row r="25" spans="1:3">
      <c r="A25" s="34" t="s">
        <v>9155</v>
      </c>
      <c r="B25" s="64" t="str">
        <f>HYPERLINK("#'Data_Analysis'!A168", "accommodation_quality_mpi_overall_190")</f>
        <v>accommodation_quality_mpi_overall_190</v>
      </c>
      <c r="C25" s="34" t="s">
        <v>4460</v>
      </c>
    </row>
    <row r="26" spans="1:3">
      <c r="A26" s="34" t="s">
        <v>9107</v>
      </c>
      <c r="B26" s="64" t="str">
        <f>HYPERLINK("#'Data_Analysis'!A173", "admin_1_overall_6")</f>
        <v>admin_1_overall_6</v>
      </c>
      <c r="C26" s="34" t="s">
        <v>5775</v>
      </c>
    </row>
    <row r="27" spans="1:3">
      <c r="A27" s="34" t="s">
        <v>9107</v>
      </c>
      <c r="B27" s="64" t="str">
        <f>HYPERLINK("#'Data_Analysis'!A178", "admin_2_overall_7")</f>
        <v>admin_2_overall_7</v>
      </c>
      <c r="C27" s="34" t="s">
        <v>5932</v>
      </c>
    </row>
    <row r="28" spans="1:3">
      <c r="A28" s="34" t="s">
        <v>9158</v>
      </c>
      <c r="B28" s="64" t="str">
        <f>HYPERLINK("#'Data_Analysis'!A183", "air_conditioner_overall_206")</f>
        <v>air_conditioner_overall_206</v>
      </c>
      <c r="C28" s="34" t="s">
        <v>4466</v>
      </c>
    </row>
    <row r="29" spans="1:3">
      <c r="A29" s="34" t="s">
        <v>9158</v>
      </c>
      <c r="B29" s="64" t="str">
        <f>HYPERLINK("#'Data_Analysis'!A188", "air_conditioner_overall_D_207_by_settlement_type")</f>
        <v>air_conditioner_overall_D_207_by_settlement_type</v>
      </c>
      <c r="C29" s="34" t="s">
        <v>9682</v>
      </c>
    </row>
    <row r="30" spans="1:3">
      <c r="A30" s="34" t="s">
        <v>9180</v>
      </c>
      <c r="B30" s="64" t="str">
        <f>HYPERLINK("#'Data_Analysis'!A195", "alco_tobacco_exp_cat_overall_313")</f>
        <v>alco_tobacco_exp_cat_overall_313</v>
      </c>
      <c r="C30" s="34" t="s">
        <v>4470</v>
      </c>
    </row>
    <row r="31" spans="1:3">
      <c r="A31" s="34" t="s">
        <v>9180</v>
      </c>
      <c r="B31" s="64" t="str">
        <f>HYPERLINK("#'Data_Analysis'!A200", "alco_tobacco_exp_cat_overall_D_314_by_household_typology_1")</f>
        <v>alco_tobacco_exp_cat_overall_D_314_by_household_typology_1</v>
      </c>
      <c r="C31" s="34" t="s">
        <v>4478</v>
      </c>
    </row>
    <row r="32" spans="1:3">
      <c r="A32" s="34" t="s">
        <v>9180</v>
      </c>
      <c r="B32" s="64" t="str">
        <f>HYPERLINK("#'Data_Analysis'!A210", "alco_tobacco_exp_cat_overall_D_315_by_household_typology_2")</f>
        <v>alco_tobacco_exp_cat_overall_D_315_by_household_typology_2</v>
      </c>
      <c r="C32" s="34" t="s">
        <v>4487</v>
      </c>
    </row>
    <row r="33" spans="1:3">
      <c r="A33" s="34" t="s">
        <v>9180</v>
      </c>
      <c r="B33" s="64" t="str">
        <f>HYPERLINK("#'Data_Analysis'!A220", "alco_tobacco_exp_cat_overall_D_316_by_household_typology_3")</f>
        <v>alco_tobacco_exp_cat_overall_D_316_by_household_typology_3</v>
      </c>
      <c r="C33" s="34" t="s">
        <v>4497</v>
      </c>
    </row>
    <row r="34" spans="1:3">
      <c r="A34" s="34" t="s">
        <v>9180</v>
      </c>
      <c r="B34" s="64" t="str">
        <f>HYPERLINK("#'Data_Analysis'!A227", "alco_tobacco_exp_cat_overall_D_317_by_settlement_type")</f>
        <v>alco_tobacco_exp_cat_overall_D_317_by_settlement_type</v>
      </c>
      <c r="C34" s="34" t="s">
        <v>4501</v>
      </c>
    </row>
    <row r="35" spans="1:3">
      <c r="A35" s="34" t="s">
        <v>9180</v>
      </c>
      <c r="B35" s="64" t="str">
        <f>HYPERLINK("#'Data_Analysis'!A234", "alco_tobacco_exp_cat_overall_D_318_by_hh_with_employed_member")</f>
        <v>alco_tobacco_exp_cat_overall_D_318_by_hh_with_employed_member</v>
      </c>
      <c r="C35" s="34" t="s">
        <v>4505</v>
      </c>
    </row>
    <row r="36" spans="1:3">
      <c r="A36" s="34" t="s">
        <v>9180</v>
      </c>
      <c r="B36" s="64" t="str">
        <f>HYPERLINK("#'Data_Analysis'!A241", "alco_tobacco_exp_cat_overall_D_319_by_hh_size_cat")</f>
        <v>alco_tobacco_exp_cat_overall_D_319_by_hh_size_cat</v>
      </c>
      <c r="C36" s="34" t="s">
        <v>4514</v>
      </c>
    </row>
    <row r="37" spans="1:3">
      <c r="A37" s="34" t="s">
        <v>9180</v>
      </c>
      <c r="B37" s="64" t="str">
        <f>HYPERLINK("#'Data_Analysis'!A250", "alco_tobacco_exp_overall_312")</f>
        <v>alco_tobacco_exp_overall_312</v>
      </c>
      <c r="C37" s="34" t="s">
        <v>4523</v>
      </c>
    </row>
    <row r="38" spans="1:3">
      <c r="A38" s="34" t="s">
        <v>9180</v>
      </c>
      <c r="B38" s="64" t="str">
        <f>HYPERLINK("#'Data_Analysis'!A255", "alco_tobacco_exp_share_overall_320")</f>
        <v>alco_tobacco_exp_share_overall_320</v>
      </c>
      <c r="C38" s="34" t="s">
        <v>4526</v>
      </c>
    </row>
    <row r="39" spans="1:3">
      <c r="A39" s="34" t="s">
        <v>683</v>
      </c>
      <c r="B39" s="64" t="str">
        <f>HYPERLINK("#'Data_Analysis'!A260", "any_rooms_overall_166")</f>
        <v>any_rooms_overall_166</v>
      </c>
      <c r="C39" s="34" t="s">
        <v>4531</v>
      </c>
    </row>
    <row r="40" spans="1:3">
      <c r="A40" s="34" t="s">
        <v>9158</v>
      </c>
      <c r="B40" s="64" t="str">
        <f>HYPERLINK("#'Data_Analysis'!A265", "bank_account_overall_226")</f>
        <v>bank_account_overall_226</v>
      </c>
      <c r="C40" s="34" t="s">
        <v>4535</v>
      </c>
    </row>
    <row r="41" spans="1:3">
      <c r="A41" s="34" t="s">
        <v>9158</v>
      </c>
      <c r="B41" s="64" t="str">
        <f>HYPERLINK("#'Data_Analysis'!A270", "bank_account_overall_D_227_by_resp_age_cat")</f>
        <v>bank_account_overall_D_227_by_resp_age_cat</v>
      </c>
      <c r="C41" s="34" t="s">
        <v>4538</v>
      </c>
    </row>
    <row r="42" spans="1:3">
      <c r="A42" s="34" t="s">
        <v>9158</v>
      </c>
      <c r="B42" s="64" t="str">
        <f>HYPERLINK("#'Data_Analysis'!A278", "bank_account_overall_D_228_by_resp_gender")</f>
        <v>bank_account_overall_D_228_by_resp_gender</v>
      </c>
      <c r="C42" s="34" t="s">
        <v>4549</v>
      </c>
    </row>
    <row r="43" spans="1:3">
      <c r="A43" s="34" t="s">
        <v>9158</v>
      </c>
      <c r="B43" s="64" t="str">
        <f>HYPERLINK("#'Data_Analysis'!A285", "bank_account_overall_D_229_by_employed_respondent")</f>
        <v>bank_account_overall_D_229_by_employed_respondent</v>
      </c>
      <c r="C43" s="34" t="s">
        <v>4555</v>
      </c>
    </row>
    <row r="44" spans="1:3">
      <c r="A44" s="34" t="s">
        <v>9158</v>
      </c>
      <c r="B44" s="64" t="str">
        <f>HYPERLINK("#'Data_Analysis'!A293", "borrow_money_cat_overall_299")</f>
        <v>borrow_money_cat_overall_299</v>
      </c>
      <c r="C44" s="34" t="s">
        <v>4567</v>
      </c>
    </row>
    <row r="45" spans="1:3">
      <c r="A45" s="34" t="s">
        <v>9158</v>
      </c>
      <c r="B45" s="64" t="str">
        <f>HYPERLINK("#'Data_Analysis'!A298", "borrow_money_cat_overall_D_300_by_household_typology_1")</f>
        <v>borrow_money_cat_overall_D_300_by_household_typology_1</v>
      </c>
      <c r="C45" s="34" t="s">
        <v>4569</v>
      </c>
    </row>
    <row r="46" spans="1:3">
      <c r="A46" s="34" t="s">
        <v>9158</v>
      </c>
      <c r="B46" s="64" t="str">
        <f>HYPERLINK("#'Data_Analysis'!A308", "borrow_money_cat_overall_D_301_by_household_typology_2")</f>
        <v>borrow_money_cat_overall_D_301_by_household_typology_2</v>
      </c>
      <c r="C46" s="34" t="s">
        <v>4574</v>
      </c>
    </row>
    <row r="47" spans="1:3">
      <c r="A47" s="34" t="s">
        <v>9158</v>
      </c>
      <c r="B47" s="64" t="str">
        <f>HYPERLINK("#'Data_Analysis'!A318", "borrow_money_cat_overall_D_302_by_household_typology_3")</f>
        <v>borrow_money_cat_overall_D_302_by_household_typology_3</v>
      </c>
      <c r="C47" s="34" t="s">
        <v>4578</v>
      </c>
    </row>
    <row r="48" spans="1:3">
      <c r="A48" s="34" t="s">
        <v>9158</v>
      </c>
      <c r="B48" s="64" t="str">
        <f>HYPERLINK("#'Data_Analysis'!A325", "borrow_money_overall_298")</f>
        <v>borrow_money_overall_298</v>
      </c>
      <c r="C48" s="34" t="s">
        <v>4580</v>
      </c>
    </row>
    <row r="49" spans="1:3">
      <c r="A49" s="34" t="s">
        <v>9158</v>
      </c>
      <c r="B49" s="64" t="str">
        <f>HYPERLINK("#'Data_Analysis'!A330", "car_overall_208")</f>
        <v>car_overall_208</v>
      </c>
      <c r="C49" s="34" t="s">
        <v>4583</v>
      </c>
    </row>
    <row r="50" spans="1:3">
      <c r="A50" s="34" t="s">
        <v>9158</v>
      </c>
      <c r="B50" s="64" t="str">
        <f>HYPERLINK("#'Data_Analysis'!A335", "car_overall_D_209_by_settlement_type")</f>
        <v>car_overall_D_209_by_settlement_type</v>
      </c>
      <c r="C50" s="34" t="s">
        <v>9703</v>
      </c>
    </row>
    <row r="51" spans="1:3">
      <c r="A51" s="34" t="s">
        <v>9158</v>
      </c>
      <c r="B51" s="64" t="str">
        <f>HYPERLINK("#'Data_Analysis'!A342", "cash_assistance_income_cat_overall_254")</f>
        <v>cash_assistance_income_cat_overall_254</v>
      </c>
      <c r="C51" s="34" t="s">
        <v>4586</v>
      </c>
    </row>
    <row r="52" spans="1:3">
      <c r="A52" s="34" t="s">
        <v>9158</v>
      </c>
      <c r="B52" s="64" t="str">
        <f>HYPERLINK("#'Data_Analysis'!A347", "cash_assistance_income_overall_253")</f>
        <v>cash_assistance_income_overall_253</v>
      </c>
      <c r="C52" s="34" t="s">
        <v>4596</v>
      </c>
    </row>
    <row r="53" spans="1:3">
      <c r="A53" s="34" t="s">
        <v>9134</v>
      </c>
      <c r="B53" s="64" t="str">
        <f>HYPERLINK("#'Data_Analysis'!A352", "certified_disability_cat_overall_103")</f>
        <v>certified_disability_cat_overall_103</v>
      </c>
      <c r="C53" s="34" t="s">
        <v>4602</v>
      </c>
    </row>
    <row r="54" spans="1:3">
      <c r="A54" s="34" t="s">
        <v>9134</v>
      </c>
      <c r="B54" s="64" t="str">
        <f>HYPERLINK("#'Data_Analysis'!A357", "certified_disability_cat_overall_D_104_by_ind_age_cat")</f>
        <v>certified_disability_cat_overall_D_104_by_ind_age_cat</v>
      </c>
      <c r="C54" s="34" t="s">
        <v>4607</v>
      </c>
    </row>
    <row r="55" spans="1:3">
      <c r="A55" s="34" t="s">
        <v>9134</v>
      </c>
      <c r="B55" s="64" t="str">
        <f>HYPERLINK("#'Data_Analysis'!A368", "certified_disability_cat_overall_D_105_by_ind_age_cat")</f>
        <v>certified_disability_cat_overall_D_105_by_ind_age_cat</v>
      </c>
      <c r="C55" s="34" t="s">
        <v>4624</v>
      </c>
    </row>
    <row r="56" spans="1:3">
      <c r="A56" s="34" t="s">
        <v>9134</v>
      </c>
      <c r="B56" s="64" t="str">
        <f>HYPERLINK("#'Data_Analysis'!A379", "certified_disability_cat_overall_D_106_by_ind_gender")</f>
        <v>certified_disability_cat_overall_D_106_by_ind_gender</v>
      </c>
      <c r="C56" s="34" t="s">
        <v>4634</v>
      </c>
    </row>
    <row r="57" spans="1:3">
      <c r="A57" s="34" t="s">
        <v>9134</v>
      </c>
      <c r="B57" s="64" t="str">
        <f>HYPERLINK("#'Data_Analysis'!A386", "certified_disability_overall_102")</f>
        <v>certified_disability_overall_102</v>
      </c>
      <c r="C57" s="34" t="s">
        <v>4642</v>
      </c>
    </row>
    <row r="58" spans="1:3">
      <c r="A58" s="34" t="s">
        <v>9128</v>
      </c>
      <c r="B58" s="64" t="str">
        <f>HYPERLINK("#'Data_Analysis'!A391", "children_out_school_overall_41")</f>
        <v>children_out_school_overall_41</v>
      </c>
      <c r="C58" s="34" t="s">
        <v>4648</v>
      </c>
    </row>
    <row r="59" spans="1:3">
      <c r="A59" s="34" t="s">
        <v>9128</v>
      </c>
      <c r="B59" s="64" t="str">
        <f>HYPERLINK("#'Data_Analysis'!A396", "children_out_school_overall_D_42_by_ind_age_cat")</f>
        <v>children_out_school_overall_D_42_by_ind_age_cat</v>
      </c>
      <c r="C59" s="34" t="s">
        <v>4655</v>
      </c>
    </row>
    <row r="60" spans="1:3">
      <c r="A60" s="34" t="s">
        <v>9142</v>
      </c>
      <c r="B60" s="64" t="str">
        <f>HYPERLINK("#'Data_Analysis'!A404", "chronic_illnes_hh_level_overall_117")</f>
        <v>chronic_illnes_hh_level_overall_117</v>
      </c>
      <c r="C60" s="34" t="s">
        <v>4664</v>
      </c>
    </row>
    <row r="61" spans="1:3">
      <c r="A61" s="34" t="s">
        <v>9142</v>
      </c>
      <c r="B61" s="64" t="str">
        <f>HYPERLINK("#'Data_Analysis'!A409", "chronic_illnes_overall_114")</f>
        <v>chronic_illnes_overall_114</v>
      </c>
      <c r="C61" s="34" t="s">
        <v>4670</v>
      </c>
    </row>
    <row r="62" spans="1:3">
      <c r="A62" s="34" t="s">
        <v>9142</v>
      </c>
      <c r="B62" s="64" t="str">
        <f>HYPERLINK("#'Data_Analysis'!A414", "chronic_illnes_overall_D_115_by_ind_age_cat")</f>
        <v>chronic_illnes_overall_D_115_by_ind_age_cat</v>
      </c>
      <c r="C62" s="34" t="s">
        <v>4675</v>
      </c>
    </row>
    <row r="63" spans="1:3">
      <c r="A63" s="34" t="s">
        <v>9142</v>
      </c>
      <c r="B63" s="64" t="str">
        <f>HYPERLINK("#'Data_Analysis'!A425", "chronic_illnes_overall_D_116_by_ind_gender")</f>
        <v>chronic_illnes_overall_D_116_by_ind_gender</v>
      </c>
      <c r="C63" s="34" t="s">
        <v>4690</v>
      </c>
    </row>
    <row r="64" spans="1:3">
      <c r="A64" s="34" t="s">
        <v>9107</v>
      </c>
      <c r="B64" s="64" t="str">
        <f>HYPERLINK("#'Data_Analysis'!A432", "citizenship_overall_26")</f>
        <v>citizenship_overall_26</v>
      </c>
      <c r="C64" s="34" t="s">
        <v>4698</v>
      </c>
    </row>
    <row r="65" spans="1:3">
      <c r="A65" s="34" t="s">
        <v>9180</v>
      </c>
      <c r="B65" s="64" t="str">
        <f>HYPERLINK("#'Data_Analysis'!A437", "clothing_exp_30_days_overall_382")</f>
        <v>clothing_exp_30_days_overall_382</v>
      </c>
      <c r="C65" s="34" t="s">
        <v>4701</v>
      </c>
    </row>
    <row r="66" spans="1:3">
      <c r="A66" s="34" t="s">
        <v>9180</v>
      </c>
      <c r="B66" s="64" t="str">
        <f>HYPERLINK("#'Data_Analysis'!A442", "clothing_exp_30_days_share_overall_389")</f>
        <v>clothing_exp_30_days_share_overall_389</v>
      </c>
      <c r="C66" s="34" t="s">
        <v>4706</v>
      </c>
    </row>
    <row r="67" spans="1:3">
      <c r="A67" s="34" t="s">
        <v>9180</v>
      </c>
      <c r="B67" s="64" t="str">
        <f>HYPERLINK("#'Data_Analysis'!A447", "clothing_exp_cat_overall_383")</f>
        <v>clothing_exp_cat_overall_383</v>
      </c>
      <c r="C67" s="34" t="s">
        <v>4710</v>
      </c>
    </row>
    <row r="68" spans="1:3">
      <c r="A68" s="34" t="s">
        <v>9180</v>
      </c>
      <c r="B68" s="64" t="str">
        <f>HYPERLINK("#'Data_Analysis'!A452", "clothing_exp_cat_overall_D_384_by_household_typology_1")</f>
        <v>clothing_exp_cat_overall_D_384_by_household_typology_1</v>
      </c>
      <c r="C68" s="34" t="s">
        <v>4718</v>
      </c>
    </row>
    <row r="69" spans="1:3">
      <c r="A69" s="34" t="s">
        <v>9180</v>
      </c>
      <c r="B69" s="64" t="str">
        <f>HYPERLINK("#'Data_Analysis'!A462", "clothing_exp_cat_overall_D_385_by_household_typology_2")</f>
        <v>clothing_exp_cat_overall_D_385_by_household_typology_2</v>
      </c>
      <c r="C69" s="34" t="s">
        <v>4734</v>
      </c>
    </row>
    <row r="70" spans="1:3">
      <c r="A70" s="34" t="s">
        <v>9180</v>
      </c>
      <c r="B70" s="64" t="str">
        <f>HYPERLINK("#'Data_Analysis'!A472", "clothing_exp_cat_overall_D_386_by_household_typology_3")</f>
        <v>clothing_exp_cat_overall_D_386_by_household_typology_3</v>
      </c>
      <c r="C70" s="34" t="s">
        <v>4752</v>
      </c>
    </row>
    <row r="71" spans="1:3">
      <c r="A71" s="34" t="s">
        <v>9180</v>
      </c>
      <c r="B71" s="64" t="str">
        <f>HYPERLINK("#'Data_Analysis'!A479", "clothing_exp_cat_overall_D_387_by_settlement_type")</f>
        <v>clothing_exp_cat_overall_D_387_by_settlement_type</v>
      </c>
      <c r="C71" s="34" t="s">
        <v>4760</v>
      </c>
    </row>
    <row r="72" spans="1:3">
      <c r="A72" s="34" t="s">
        <v>9180</v>
      </c>
      <c r="B72" s="64" t="str">
        <f>HYPERLINK("#'Data_Analysis'!A486", "clothing_exp_cat_overall_D_388_by_hh_size_cat")</f>
        <v>clothing_exp_cat_overall_D_388_by_hh_size_cat</v>
      </c>
      <c r="C72" s="34" t="s">
        <v>4765</v>
      </c>
    </row>
    <row r="73" spans="1:3">
      <c r="A73" s="34" t="s">
        <v>9180</v>
      </c>
      <c r="B73" s="64" t="str">
        <f>HYPERLINK("#'Data_Analysis'!A495", "clothing_exp_overall_381")</f>
        <v>clothing_exp_overall_381</v>
      </c>
      <c r="C73" s="34" t="s">
        <v>4778</v>
      </c>
    </row>
    <row r="74" spans="1:3">
      <c r="A74" s="34" t="s">
        <v>9180</v>
      </c>
      <c r="B74" s="64" t="str">
        <f>HYPERLINK("#'Data_Analysis'!A500", "comm_exp_cat_overall_349")</f>
        <v>comm_exp_cat_overall_349</v>
      </c>
      <c r="C74" s="34" t="s">
        <v>4782</v>
      </c>
    </row>
    <row r="75" spans="1:3">
      <c r="A75" s="34" t="s">
        <v>9180</v>
      </c>
      <c r="B75" s="64" t="str">
        <f>HYPERLINK("#'Data_Analysis'!A505", "comm_exp_cat_overall_D_350_by_household_typology_1")</f>
        <v>comm_exp_cat_overall_D_350_by_household_typology_1</v>
      </c>
      <c r="C75" s="34" t="s">
        <v>4789</v>
      </c>
    </row>
    <row r="76" spans="1:3">
      <c r="A76" s="34" t="s">
        <v>9180</v>
      </c>
      <c r="B76" s="64" t="str">
        <f>HYPERLINK("#'Data_Analysis'!A515", "comm_exp_cat_overall_D_351_by_household_typology_2")</f>
        <v>comm_exp_cat_overall_D_351_by_household_typology_2</v>
      </c>
      <c r="C76" s="34" t="s">
        <v>4802</v>
      </c>
    </row>
    <row r="77" spans="1:3">
      <c r="A77" s="34" t="s">
        <v>9180</v>
      </c>
      <c r="B77" s="64" t="str">
        <f>HYPERLINK("#'Data_Analysis'!A525", "comm_exp_cat_overall_D_352_by_household_typology_3")</f>
        <v>comm_exp_cat_overall_D_352_by_household_typology_3</v>
      </c>
      <c r="C77" s="34" t="s">
        <v>4810</v>
      </c>
    </row>
    <row r="78" spans="1:3">
      <c r="A78" s="34" t="s">
        <v>9180</v>
      </c>
      <c r="B78" s="64" t="str">
        <f>HYPERLINK("#'Data_Analysis'!A532", "comm_exp_cat_overall_D_353_by_settlement_type")</f>
        <v>comm_exp_cat_overall_D_353_by_settlement_type</v>
      </c>
      <c r="C78" s="34" t="s">
        <v>4815</v>
      </c>
    </row>
    <row r="79" spans="1:3">
      <c r="A79" s="34" t="s">
        <v>9180</v>
      </c>
      <c r="B79" s="64" t="str">
        <f>HYPERLINK("#'Data_Analysis'!A539", "comm_exp_cat_overall_D_354_by_hh_with_employed_member")</f>
        <v>comm_exp_cat_overall_D_354_by_hh_with_employed_member</v>
      </c>
      <c r="C79" s="34" t="s">
        <v>4819</v>
      </c>
    </row>
    <row r="80" spans="1:3">
      <c r="A80" s="34" t="s">
        <v>9180</v>
      </c>
      <c r="B80" s="64" t="str">
        <f>HYPERLINK("#'Data_Analysis'!A546", "comm_exp_cat_overall_D_355_by_hh_size_cat")</f>
        <v>comm_exp_cat_overall_D_355_by_hh_size_cat</v>
      </c>
      <c r="C80" s="34" t="s">
        <v>4827</v>
      </c>
    </row>
    <row r="81" spans="1:3">
      <c r="A81" s="34" t="s">
        <v>9180</v>
      </c>
      <c r="B81" s="64" t="str">
        <f>HYPERLINK("#'Data_Analysis'!A555", "comm_exp_overall_348")</f>
        <v>comm_exp_overall_348</v>
      </c>
      <c r="C81" s="34" t="s">
        <v>4836</v>
      </c>
    </row>
    <row r="82" spans="1:3">
      <c r="A82" s="34" t="s">
        <v>9180</v>
      </c>
      <c r="B82" s="64" t="str">
        <f>HYPERLINK("#'Data_Analysis'!A560", "comm_exp_share_overall_356")</f>
        <v>comm_exp_share_overall_356</v>
      </c>
      <c r="C82" s="34" t="s">
        <v>4840</v>
      </c>
    </row>
    <row r="83" spans="1:3">
      <c r="A83" s="34" t="s">
        <v>9158</v>
      </c>
      <c r="B83" s="64" t="str">
        <f>HYPERLINK("#'Data_Analysis'!A565", "computer_laptop_overall_198")</f>
        <v>computer_laptop_overall_198</v>
      </c>
      <c r="C83" s="34" t="s">
        <v>4844</v>
      </c>
    </row>
    <row r="84" spans="1:3">
      <c r="A84" s="34" t="s">
        <v>9158</v>
      </c>
      <c r="B84" s="64" t="str">
        <f>HYPERLINK("#'Data_Analysis'!A570", "computer_laptop_overall_D_199_by_settlement_type")</f>
        <v>computer_laptop_overall_D_199_by_settlement_type</v>
      </c>
      <c r="C84" s="34" t="s">
        <v>9726</v>
      </c>
    </row>
    <row r="85" spans="1:3">
      <c r="A85" s="34" t="s">
        <v>683</v>
      </c>
      <c r="B85" s="64" t="str">
        <f>HYPERLINK("#'Data_Analysis'!A577", "concrete_plans_overall_164")</f>
        <v>concrete_plans_overall_164</v>
      </c>
      <c r="C85" s="34" t="s">
        <v>4847</v>
      </c>
    </row>
    <row r="86" spans="1:3">
      <c r="A86" s="34" t="s">
        <v>9131</v>
      </c>
      <c r="B86" s="64" t="str">
        <f>HYPERLINK("#'Data_Analysis'!A582", "contract_type_overall_82")</f>
        <v>contract_type_overall_82</v>
      </c>
      <c r="C86" s="34" t="s">
        <v>4851</v>
      </c>
    </row>
    <row r="87" spans="1:3">
      <c r="A87" s="34" t="s">
        <v>9131</v>
      </c>
      <c r="B87" s="64" t="str">
        <f>HYPERLINK("#'Data_Analysis'!A587", "contract_type_overall_D_83_by_ind_age_cat")</f>
        <v>contract_type_overall_D_83_by_ind_age_cat</v>
      </c>
      <c r="C87" s="34" t="s">
        <v>4857</v>
      </c>
    </row>
    <row r="88" spans="1:3">
      <c r="A88" s="34" t="s">
        <v>9131</v>
      </c>
      <c r="B88" s="64" t="str">
        <f>HYPERLINK("#'Data_Analysis'!A595", "contract_type_overall_D_84_by_ind_gender")</f>
        <v>contract_type_overall_D_84_by_ind_gender</v>
      </c>
      <c r="C88" s="34" t="s">
        <v>4867</v>
      </c>
    </row>
    <row r="89" spans="1:3">
      <c r="A89" s="34" t="s">
        <v>9158</v>
      </c>
      <c r="B89" s="64" t="str">
        <f>HYPERLINK("#'Data_Analysis'!A602", "daily_irregular_labor_income_cat_overall_244")</f>
        <v>daily_irregular_labor_income_cat_overall_244</v>
      </c>
      <c r="C89" s="34" t="s">
        <v>4873</v>
      </c>
    </row>
    <row r="90" spans="1:3">
      <c r="A90" s="34" t="s">
        <v>9158</v>
      </c>
      <c r="B90" s="64" t="str">
        <f>HYPERLINK("#'Data_Analysis'!A607", "daily_irregular_labor_income_overall_243")</f>
        <v>daily_irregular_labor_income_overall_243</v>
      </c>
      <c r="C90" s="34" t="s">
        <v>4883</v>
      </c>
    </row>
    <row r="91" spans="1:3">
      <c r="A91" s="34" t="s">
        <v>9155</v>
      </c>
      <c r="B91" s="64" t="str">
        <f>HYPERLINK("#'Data_Analysis'!A612", "damp_walls_overall_186")</f>
        <v>damp_walls_overall_186</v>
      </c>
      <c r="C91" s="34" t="s">
        <v>4887</v>
      </c>
    </row>
    <row r="92" spans="1:3">
      <c r="A92" s="34" t="s">
        <v>9155</v>
      </c>
      <c r="B92" s="64" t="str">
        <f>HYPERLINK("#'Data_Analysis'!A617", "damp_walls_overall_D_187_by_settlement_type")</f>
        <v>damp_walls_overall_D_187_by_settlement_type</v>
      </c>
      <c r="C92" s="34" t="s">
        <v>4889</v>
      </c>
    </row>
    <row r="93" spans="1:3">
      <c r="A93" s="34" t="s">
        <v>9107</v>
      </c>
      <c r="B93" s="64" t="str">
        <f>HYPERLINK("#'Data_Analysis'!A624", "date_arrive_cat_overall_10")</f>
        <v>date_arrive_cat_overall_10</v>
      </c>
      <c r="C93" s="34" t="s">
        <v>4893</v>
      </c>
    </row>
    <row r="94" spans="1:3">
      <c r="A94" s="34" t="s">
        <v>9107</v>
      </c>
      <c r="B94" s="64" t="str">
        <f>HYPERLINK("#'Data_Analysis'!A629", "date_arrive_cat_overall_D_11_by_household_typology_1")</f>
        <v>date_arrive_cat_overall_D_11_by_household_typology_1</v>
      </c>
      <c r="C94" s="34" t="s">
        <v>4893</v>
      </c>
    </row>
    <row r="95" spans="1:3">
      <c r="A95" s="34" t="s">
        <v>9107</v>
      </c>
      <c r="B95" s="64" t="str">
        <f>HYPERLINK("#'Data_Analysis'!A639", "date_arrive_cat_overall_D_12_by_household_typology_2")</f>
        <v>date_arrive_cat_overall_D_12_by_household_typology_2</v>
      </c>
      <c r="C95" s="34" t="s">
        <v>4909</v>
      </c>
    </row>
    <row r="96" spans="1:3">
      <c r="A96" s="34" t="s">
        <v>9107</v>
      </c>
      <c r="B96" s="64" t="str">
        <f>HYPERLINK("#'Data_Analysis'!A649", "date_arrive_cat_overall_D_13_by_household_typology_3")</f>
        <v>date_arrive_cat_overall_D_13_by_household_typology_3</v>
      </c>
      <c r="C96" s="34" t="s">
        <v>4918</v>
      </c>
    </row>
    <row r="97" spans="1:3">
      <c r="A97" s="34" t="s">
        <v>9107</v>
      </c>
      <c r="B97" s="64" t="str">
        <f>HYPERLINK("#'Data_Analysis'!A656", "date_arrive_cat_overall_D_14_by_hh_with_employed_member")</f>
        <v>date_arrive_cat_overall_D_14_by_hh_with_employed_member</v>
      </c>
      <c r="C97" s="34" t="s">
        <v>4922</v>
      </c>
    </row>
    <row r="98" spans="1:3">
      <c r="A98" s="34" t="s">
        <v>9107</v>
      </c>
      <c r="B98" s="64" t="str">
        <f>HYPERLINK("#'Data_Analysis'!A663", "date_arrive_cat_overall_D_15_by_psn_type3_hh_level")</f>
        <v>date_arrive_cat_overall_D_15_by_psn_type3_hh_level</v>
      </c>
      <c r="C98" s="34" t="s">
        <v>4928</v>
      </c>
    </row>
    <row r="99" spans="1:3">
      <c r="A99" s="34" t="s">
        <v>9180</v>
      </c>
      <c r="B99" s="64" t="str">
        <f>HYPERLINK("#'Data_Analysis'!A670", "debt_payment_exp_30_days_overall_407")</f>
        <v>debt_payment_exp_30_days_overall_407</v>
      </c>
      <c r="C99" s="34" t="s">
        <v>4937</v>
      </c>
    </row>
    <row r="100" spans="1:3">
      <c r="A100" s="34" t="s">
        <v>9180</v>
      </c>
      <c r="B100" s="64" t="str">
        <f>HYPERLINK("#'Data_Analysis'!A675", "debt_payment_exp_30_days_share_overall_413")</f>
        <v>debt_payment_exp_30_days_share_overall_413</v>
      </c>
      <c r="C100" s="34" t="s">
        <v>4941</v>
      </c>
    </row>
    <row r="101" spans="1:3">
      <c r="A101" s="34" t="s">
        <v>9180</v>
      </c>
      <c r="B101" s="64" t="str">
        <f>HYPERLINK("#'Data_Analysis'!A680", "debt_payment_exp_cat_overall_408")</f>
        <v>debt_payment_exp_cat_overall_408</v>
      </c>
      <c r="C101" s="34" t="s">
        <v>4944</v>
      </c>
    </row>
    <row r="102" spans="1:3">
      <c r="A102" s="34" t="s">
        <v>9180</v>
      </c>
      <c r="B102" s="64" t="str">
        <f>HYPERLINK("#'Data_Analysis'!A685", "debt_payment_exp_cat_overall_D_409_by_household_typology_1")</f>
        <v>debt_payment_exp_cat_overall_D_409_by_household_typology_1</v>
      </c>
      <c r="C102" s="34" t="s">
        <v>4945</v>
      </c>
    </row>
    <row r="103" spans="1:3">
      <c r="A103" s="34" t="s">
        <v>9180</v>
      </c>
      <c r="B103" s="64" t="str">
        <f>HYPERLINK("#'Data_Analysis'!A695", "debt_payment_exp_cat_overall_D_410_by_household_typology_2")</f>
        <v>debt_payment_exp_cat_overall_D_410_by_household_typology_2</v>
      </c>
      <c r="C103" s="34" t="s">
        <v>4949</v>
      </c>
    </row>
    <row r="104" spans="1:3">
      <c r="A104" s="34" t="s">
        <v>9180</v>
      </c>
      <c r="B104" s="64" t="str">
        <f>HYPERLINK("#'Data_Analysis'!A705", "debt_payment_exp_cat_overall_D_411_by_household_typology_3")</f>
        <v>debt_payment_exp_cat_overall_D_411_by_household_typology_3</v>
      </c>
      <c r="C104" s="34" t="s">
        <v>4954</v>
      </c>
    </row>
    <row r="105" spans="1:3">
      <c r="A105" s="34" t="s">
        <v>9180</v>
      </c>
      <c r="B105" s="64" t="str">
        <f>HYPERLINK("#'Data_Analysis'!A712", "debt_payment_exp_cat_overall_D_412_by_settlement_type")</f>
        <v>debt_payment_exp_cat_overall_D_412_by_settlement_type</v>
      </c>
      <c r="C105" s="34" t="s">
        <v>4957</v>
      </c>
    </row>
    <row r="106" spans="1:3">
      <c r="A106" s="34" t="s">
        <v>9180</v>
      </c>
      <c r="B106" s="64" t="str">
        <f>HYPERLINK("#'Data_Analysis'!A719", "debt_payment_exp_overall_406")</f>
        <v>debt_payment_exp_overall_406</v>
      </c>
      <c r="C106" s="34" t="s">
        <v>4960</v>
      </c>
    </row>
    <row r="107" spans="1:3">
      <c r="A107" s="34" t="s">
        <v>9180</v>
      </c>
      <c r="B107" s="64" t="str">
        <f>HYPERLINK("#'Data_Analysis'!A724", "edu_exp_30_days_overall_423")</f>
        <v>edu_exp_30_days_overall_423</v>
      </c>
      <c r="C107" s="34" t="s">
        <v>4962</v>
      </c>
    </row>
    <row r="108" spans="1:3">
      <c r="A108" s="34" t="s">
        <v>9180</v>
      </c>
      <c r="B108" s="64" t="str">
        <f>HYPERLINK("#'Data_Analysis'!A729", "edu_exp_30_days_share_overall_429")</f>
        <v>edu_exp_30_days_share_overall_429</v>
      </c>
      <c r="C108" s="34" t="s">
        <v>4966</v>
      </c>
    </row>
    <row r="109" spans="1:3">
      <c r="A109" s="34" t="s">
        <v>9180</v>
      </c>
      <c r="B109" s="64" t="str">
        <f>HYPERLINK("#'Data_Analysis'!A734", "edu_exp_cat_overall_424")</f>
        <v>edu_exp_cat_overall_424</v>
      </c>
      <c r="C109" s="34" t="s">
        <v>4971</v>
      </c>
    </row>
    <row r="110" spans="1:3">
      <c r="A110" s="34" t="s">
        <v>9180</v>
      </c>
      <c r="B110" s="64" t="str">
        <f>HYPERLINK("#'Data_Analysis'!A739", "edu_exp_cat_overall_D_425_by_household_typology_1")</f>
        <v>edu_exp_cat_overall_D_425_by_household_typology_1</v>
      </c>
      <c r="C110" s="34" t="s">
        <v>4977</v>
      </c>
    </row>
    <row r="111" spans="1:3">
      <c r="A111" s="34" t="s">
        <v>9180</v>
      </c>
      <c r="B111" s="64" t="str">
        <f>HYPERLINK("#'Data_Analysis'!A749", "edu_exp_cat_overall_D_426_by_household_typology_2")</f>
        <v>edu_exp_cat_overall_D_426_by_household_typology_2</v>
      </c>
      <c r="C111" s="34" t="s">
        <v>4982</v>
      </c>
    </row>
    <row r="112" spans="1:3">
      <c r="A112" s="34" t="s">
        <v>9180</v>
      </c>
      <c r="B112" s="64" t="str">
        <f>HYPERLINK("#'Data_Analysis'!A759", "edu_exp_cat_overall_D_427_by_household_typology_3")</f>
        <v>edu_exp_cat_overall_D_427_by_household_typology_3</v>
      </c>
      <c r="C112" s="34" t="s">
        <v>4988</v>
      </c>
    </row>
    <row r="113" spans="1:3">
      <c r="A113" s="34" t="s">
        <v>9180</v>
      </c>
      <c r="B113" s="64" t="str">
        <f>HYPERLINK("#'Data_Analysis'!A766", "edu_exp_cat_overall_D_428_by_settlement_type")</f>
        <v>edu_exp_cat_overall_D_428_by_settlement_type</v>
      </c>
      <c r="C113" s="34" t="s">
        <v>4993</v>
      </c>
    </row>
    <row r="114" spans="1:3">
      <c r="A114" s="34" t="s">
        <v>9180</v>
      </c>
      <c r="B114" s="64" t="str">
        <f>HYPERLINK("#'Data_Analysis'!A773", "edu_exp_overall_422")</f>
        <v>edu_exp_overall_422</v>
      </c>
      <c r="C114" s="34" t="s">
        <v>4996</v>
      </c>
    </row>
    <row r="115" spans="1:3">
      <c r="A115" s="34" t="s">
        <v>9128</v>
      </c>
      <c r="B115" s="64" t="str">
        <f>HYPERLINK("#'Data_Analysis'!A778", "education_lvl_mpi_overall_37")</f>
        <v>education_lvl_mpi_overall_37</v>
      </c>
      <c r="C115" s="34" t="s">
        <v>5000</v>
      </c>
    </row>
    <row r="116" spans="1:3">
      <c r="A116" s="34" t="s">
        <v>9128</v>
      </c>
      <c r="B116" s="64" t="str">
        <f>HYPERLINK("#'Data_Analysis'!A783", "education_lvl_overall_34")</f>
        <v>education_lvl_overall_34</v>
      </c>
      <c r="C116" s="34" t="s">
        <v>5005</v>
      </c>
    </row>
    <row r="117" spans="1:3">
      <c r="A117" s="34" t="s">
        <v>9128</v>
      </c>
      <c r="B117" s="64" t="str">
        <f>HYPERLINK("#'Data_Analysis'!A788", "education_lvl_overall_D_35_by_ind_age_cat")</f>
        <v>education_lvl_overall_D_35_by_ind_age_cat</v>
      </c>
      <c r="C117" s="34" t="s">
        <v>5007</v>
      </c>
    </row>
    <row r="118" spans="1:3">
      <c r="A118" s="34" t="s">
        <v>9128</v>
      </c>
      <c r="B118" s="64" t="str">
        <f>HYPERLINK("#'Data_Analysis'!A797", "education_lvl_overall_D_36_by_ind_gender")</f>
        <v>education_lvl_overall_D_36_by_ind_gender</v>
      </c>
      <c r="C118" s="34" t="s">
        <v>5012</v>
      </c>
    </row>
    <row r="119" spans="1:3">
      <c r="A119" s="34" t="s">
        <v>9155</v>
      </c>
      <c r="B119" s="64" t="str">
        <f>HYPERLINK("#'Data_Analysis'!A804", "electricity_overall_168")</f>
        <v>electricity_overall_168</v>
      </c>
      <c r="C119" s="34" t="s">
        <v>5019</v>
      </c>
    </row>
    <row r="120" spans="1:3">
      <c r="A120" s="34" t="s">
        <v>9131</v>
      </c>
      <c r="B120" s="64" t="str">
        <f>HYPERLINK("#'Data_Analysis'!A809", "emp_arrangement_overall_89")</f>
        <v>emp_arrangement_overall_89</v>
      </c>
      <c r="C120" s="34" t="s">
        <v>9133</v>
      </c>
    </row>
    <row r="121" spans="1:3">
      <c r="A121" s="34" t="s">
        <v>9131</v>
      </c>
      <c r="B121" s="64" t="str">
        <f>HYPERLINK("#'Data_Analysis'!A814", "emp_arrangement_overall_D_90_by_ind_age_cat")</f>
        <v>emp_arrangement_overall_D_90_by_ind_age_cat</v>
      </c>
      <c r="C121" s="34" t="s">
        <v>5027</v>
      </c>
    </row>
    <row r="122" spans="1:3">
      <c r="A122" s="34" t="s">
        <v>9131</v>
      </c>
      <c r="B122" s="64" t="str">
        <f>HYPERLINK("#'Data_Analysis'!A822", "emp_arrangement_overall_D_91_by_ind_gender")</f>
        <v>emp_arrangement_overall_D_91_by_ind_gender</v>
      </c>
      <c r="C122" s="34" t="s">
        <v>5033</v>
      </c>
    </row>
    <row r="123" spans="1:3">
      <c r="A123" s="34" t="s">
        <v>9131</v>
      </c>
      <c r="B123" s="64" t="str">
        <f>HYPERLINK("#'Data_Analysis'!A829", "emp_match_overall_92")</f>
        <v>emp_match_overall_92</v>
      </c>
      <c r="C123" s="34" t="s">
        <v>5039</v>
      </c>
    </row>
    <row r="124" spans="1:3">
      <c r="A124" s="34" t="s">
        <v>9131</v>
      </c>
      <c r="B124" s="64" t="str">
        <f>HYPERLINK("#'Data_Analysis'!A834", "emp_match_overall_D_93_by_ind_age_cat")</f>
        <v>emp_match_overall_D_93_by_ind_age_cat</v>
      </c>
      <c r="C124" s="34" t="s">
        <v>5042</v>
      </c>
    </row>
    <row r="125" spans="1:3">
      <c r="A125" s="34" t="s">
        <v>9131</v>
      </c>
      <c r="B125" s="64" t="str">
        <f>HYPERLINK("#'Data_Analysis'!A842", "emp_match_overall_D_94_by_ind_gender")</f>
        <v>emp_match_overall_D_94_by_ind_gender</v>
      </c>
      <c r="C125" s="34" t="s">
        <v>5045</v>
      </c>
    </row>
    <row r="126" spans="1:3">
      <c r="A126" s="34" t="s">
        <v>9131</v>
      </c>
      <c r="B126" s="64" t="str">
        <f>HYPERLINK("#'Data_Analysis'!A849", "emp_match_overall_D_95_by_edu_lvl_main")</f>
        <v>emp_match_overall_D_95_by_edu_lvl_main</v>
      </c>
      <c r="C126" s="34" t="s">
        <v>5049</v>
      </c>
    </row>
    <row r="127" spans="1:3">
      <c r="A127" s="34" t="s">
        <v>9131</v>
      </c>
      <c r="B127" s="64" t="str">
        <f>HYPERLINK("#'Data_Analysis'!A861", "employed_hh_member_overall_56")</f>
        <v>employed_hh_member_overall_56</v>
      </c>
      <c r="C127" s="34" t="s">
        <v>5061</v>
      </c>
    </row>
    <row r="128" spans="1:3">
      <c r="A128" s="34" t="s">
        <v>9131</v>
      </c>
      <c r="B128" s="64" t="str">
        <f>HYPERLINK("#'Data_Analysis'!A866", "employed_hh_member_overall_D_57_by_ind_age_cat")</f>
        <v>employed_hh_member_overall_D_57_by_ind_age_cat</v>
      </c>
      <c r="C128" s="34" t="s">
        <v>5065</v>
      </c>
    </row>
    <row r="129" spans="1:3">
      <c r="A129" s="34" t="s">
        <v>9131</v>
      </c>
      <c r="B129" s="64" t="str">
        <f>HYPERLINK("#'Data_Analysis'!A875", "employed_hh_member_overall_D_58_by_ind_gender")</f>
        <v>employed_hh_member_overall_D_58_by_ind_gender</v>
      </c>
      <c r="C129" s="34" t="s">
        <v>5071</v>
      </c>
    </row>
    <row r="130" spans="1:3">
      <c r="A130" s="34" t="s">
        <v>9131</v>
      </c>
      <c r="B130" s="64" t="str">
        <f>HYPERLINK("#'Data_Analysis'!A882", "employed_hh_member_overall_D_59_by_education_lvl")</f>
        <v>employed_hh_member_overall_D_59_by_education_lvl</v>
      </c>
      <c r="C130" s="34" t="s">
        <v>5077</v>
      </c>
    </row>
    <row r="131" spans="1:3">
      <c r="A131" s="34" t="s">
        <v>9131</v>
      </c>
      <c r="B131" s="64" t="str">
        <f>HYPERLINK("#'Data_Analysis'!A896", "employed_hh_member_overall_D_60_by_psn_type3_above")</f>
        <v>employed_hh_member_overall_D_60_by_psn_type3_above</v>
      </c>
      <c r="C131" s="34" t="s">
        <v>5093</v>
      </c>
    </row>
    <row r="132" spans="1:3">
      <c r="A132" s="34" t="s">
        <v>9131</v>
      </c>
      <c r="B132" s="64" t="str">
        <f>HYPERLINK("#'Data_Analysis'!A903", "employed_respondent_overall_53")</f>
        <v>employed_respondent_overall_53</v>
      </c>
      <c r="C132" s="34" t="s">
        <v>5099</v>
      </c>
    </row>
    <row r="133" spans="1:3">
      <c r="A133" s="34" t="s">
        <v>9131</v>
      </c>
      <c r="B133" s="64" t="str">
        <f>HYPERLINK("#'Data_Analysis'!A908", "employed_respondent_overall_D_54_by_resp_age_cat")</f>
        <v>employed_respondent_overall_D_54_by_resp_age_cat</v>
      </c>
      <c r="C133" s="34" t="s">
        <v>5103</v>
      </c>
    </row>
    <row r="134" spans="1:3">
      <c r="A134" s="34" t="s">
        <v>9131</v>
      </c>
      <c r="B134" s="64" t="str">
        <f>HYPERLINK("#'Data_Analysis'!A916", "employed_respondent_overall_D_55_by_resp_gender")</f>
        <v>employed_respondent_overall_D_55_by_resp_gender</v>
      </c>
      <c r="C134" s="34" t="s">
        <v>5106</v>
      </c>
    </row>
    <row r="135" spans="1:3">
      <c r="A135" s="34" t="s">
        <v>9180</v>
      </c>
      <c r="B135" s="64" t="str">
        <f>HYPERLINK("#'Data_Analysis'!A923", "essential_30_days_exp_cat_overall_443")</f>
        <v>essential_30_days_exp_cat_overall_443</v>
      </c>
      <c r="C135" s="34" t="s">
        <v>5110</v>
      </c>
    </row>
    <row r="136" spans="1:3">
      <c r="A136" s="34" t="s">
        <v>9180</v>
      </c>
      <c r="B136" s="64" t="str">
        <f>HYPERLINK("#'Data_Analysis'!A928", "essential_30_days_exp_cat_overall_D_444_by_household_typology_1")</f>
        <v>essential_30_days_exp_cat_overall_D_444_by_household_typology_1</v>
      </c>
      <c r="C136" s="34" t="s">
        <v>5121</v>
      </c>
    </row>
    <row r="137" spans="1:3">
      <c r="A137" s="34" t="s">
        <v>9180</v>
      </c>
      <c r="B137" s="64" t="str">
        <f>HYPERLINK("#'Data_Analysis'!A938", "essential_30_days_exp_cat_overall_D_445_by_household_typology_2")</f>
        <v>essential_30_days_exp_cat_overall_D_445_by_household_typology_2</v>
      </c>
      <c r="C137" s="34" t="s">
        <v>5126</v>
      </c>
    </row>
    <row r="138" spans="1:3">
      <c r="A138" s="34" t="s">
        <v>9180</v>
      </c>
      <c r="B138" s="64" t="str">
        <f>HYPERLINK("#'Data_Analysis'!A948", "essential_30_days_exp_cat_overall_D_446_by_household_typology_3")</f>
        <v>essential_30_days_exp_cat_overall_D_446_by_household_typology_3</v>
      </c>
      <c r="C138" s="34" t="s">
        <v>5134</v>
      </c>
    </row>
    <row r="139" spans="1:3">
      <c r="A139" s="34" t="s">
        <v>9180</v>
      </c>
      <c r="B139" s="64" t="str">
        <f>HYPERLINK("#'Data_Analysis'!A955", "essential_30_days_exp_cat_overall_D_447_by_settlement_type")</f>
        <v>essential_30_days_exp_cat_overall_D_447_by_settlement_type</v>
      </c>
      <c r="C139" s="34" t="s">
        <v>5137</v>
      </c>
    </row>
    <row r="140" spans="1:3">
      <c r="A140" s="34" t="s">
        <v>9180</v>
      </c>
      <c r="B140" s="64" t="str">
        <f>HYPERLINK("#'Data_Analysis'!A962", "essential_30_days_exp_cat_overall_D_448_by_hh_with_employed_member")</f>
        <v>essential_30_days_exp_cat_overall_D_448_by_hh_with_employed_member</v>
      </c>
      <c r="C140" s="34" t="s">
        <v>5138</v>
      </c>
    </row>
    <row r="141" spans="1:3">
      <c r="A141" s="34" t="s">
        <v>9180</v>
      </c>
      <c r="B141" s="64" t="str">
        <f>HYPERLINK("#'Data_Analysis'!A969", "essential_30_days_exp_cat_overall_D_449_by_hh_size_cat")</f>
        <v>essential_30_days_exp_cat_overall_D_449_by_hh_size_cat</v>
      </c>
      <c r="C141" s="34" t="s">
        <v>5139</v>
      </c>
    </row>
    <row r="142" spans="1:3">
      <c r="A142" s="34" t="s">
        <v>9180</v>
      </c>
      <c r="B142" s="64" t="str">
        <f>HYPERLINK("#'Data_Analysis'!A978", "essential_30_days_exp_overall_442")</f>
        <v>essential_30_days_exp_overall_442</v>
      </c>
      <c r="C142" s="34" t="s">
        <v>5145</v>
      </c>
    </row>
    <row r="143" spans="1:3">
      <c r="A143" s="34" t="s">
        <v>9180</v>
      </c>
      <c r="B143" s="64" t="str">
        <f>HYPERLINK("#'Data_Analysis'!A983", "essential_30_days_exp_per_capita_cat_overall_451")</f>
        <v>essential_30_days_exp_per_capita_cat_overall_451</v>
      </c>
      <c r="C143" s="34" t="s">
        <v>5150</v>
      </c>
    </row>
    <row r="144" spans="1:3">
      <c r="A144" s="34" t="s">
        <v>9180</v>
      </c>
      <c r="B144" s="64" t="str">
        <f>HYPERLINK("#'Data_Analysis'!A988", "essential_30_days_exp_per_capita_overall_450")</f>
        <v>essential_30_days_exp_per_capita_overall_450</v>
      </c>
      <c r="C144" s="34" t="s">
        <v>5157</v>
      </c>
    </row>
    <row r="145" spans="1:3">
      <c r="A145" s="34" t="s">
        <v>9142</v>
      </c>
      <c r="B145" s="64" t="str">
        <f>HYPERLINK("#'Data_Analysis'!A993", "expenses_for_medicine_overall_133")</f>
        <v>expenses_for_medicine_overall_133</v>
      </c>
      <c r="C145" s="34" t="s">
        <v>9482</v>
      </c>
    </row>
    <row r="146" spans="1:3">
      <c r="A146" s="34" t="s">
        <v>9142</v>
      </c>
      <c r="B146" s="64" t="str">
        <f>HYPERLINK("#'Data_Analysis'!A998", "expenses_for_medicine_overall_D_134_by_health_ins")</f>
        <v>expenses_for_medicine_overall_D_134_by_health_ins</v>
      </c>
      <c r="C146" s="34" t="s">
        <v>9484</v>
      </c>
    </row>
    <row r="147" spans="1:3">
      <c r="A147" s="34" t="s">
        <v>683</v>
      </c>
      <c r="B147" s="64" t="str">
        <f>HYPERLINK("#'Data_Analysis'!A1006", "feel_risk_overall_160")</f>
        <v>feel_risk_overall_160</v>
      </c>
      <c r="C147" s="34" t="s">
        <v>5165</v>
      </c>
    </row>
    <row r="148" spans="1:3">
      <c r="A148" s="34" t="s">
        <v>683</v>
      </c>
      <c r="B148" s="64" t="str">
        <f>HYPERLINK("#'Data_Analysis'!A1011", "feel_risk_overall_D_161_by_household_typology_1")</f>
        <v>feel_risk_overall_D_161_by_household_typology_1</v>
      </c>
      <c r="C148" s="34" t="s">
        <v>5166</v>
      </c>
    </row>
    <row r="149" spans="1:3">
      <c r="A149" s="34" t="s">
        <v>683</v>
      </c>
      <c r="B149" s="64" t="str">
        <f>HYPERLINK("#'Data_Analysis'!A1021", "feel_risk_overall_D_162_by_settlement_type")</f>
        <v>feel_risk_overall_D_162_by_settlement_type</v>
      </c>
      <c r="C149" s="34" t="s">
        <v>5169</v>
      </c>
    </row>
    <row r="150" spans="1:3">
      <c r="A150" s="34" t="s">
        <v>9158</v>
      </c>
      <c r="B150" s="64" t="str">
        <f>HYPERLINK("#'Data_Analysis'!A1028", "fin_diff_loan_overall_225")</f>
        <v>fin_diff_loan_overall_225</v>
      </c>
      <c r="C150" s="34" t="s">
        <v>5171</v>
      </c>
    </row>
    <row r="151" spans="1:3">
      <c r="A151" s="34" t="s">
        <v>9158</v>
      </c>
      <c r="B151" s="64" t="str">
        <f>HYPERLINK("#'Data_Analysis'!A1033", "fin_diff_rent_overall_224")</f>
        <v>fin_diff_rent_overall_224</v>
      </c>
      <c r="C151" s="34" t="s">
        <v>5172</v>
      </c>
    </row>
    <row r="152" spans="1:3">
      <c r="A152" s="34" t="s">
        <v>9158</v>
      </c>
      <c r="B152" s="64" t="str">
        <f>HYPERLINK("#'Data_Analysis'!A1038", "fin_diff_utilities_overall_223")</f>
        <v>fin_diff_utilities_overall_223</v>
      </c>
      <c r="C152" s="34" t="s">
        <v>5174</v>
      </c>
    </row>
    <row r="153" spans="1:3">
      <c r="A153" s="34" t="s">
        <v>9180</v>
      </c>
      <c r="B153" s="64" t="str">
        <f>HYPERLINK("#'Data_Analysis'!A1043", "food_exp_cat_overall_304")</f>
        <v>food_exp_cat_overall_304</v>
      </c>
      <c r="C153" s="34" t="s">
        <v>5176</v>
      </c>
    </row>
    <row r="154" spans="1:3">
      <c r="A154" s="34" t="s">
        <v>9180</v>
      </c>
      <c r="B154" s="64" t="str">
        <f>HYPERLINK("#'Data_Analysis'!A1048", "food_exp_cat_overall_D_305_by_household_typology_1")</f>
        <v>food_exp_cat_overall_D_305_by_household_typology_1</v>
      </c>
      <c r="C154" s="34" t="s">
        <v>5184</v>
      </c>
    </row>
    <row r="155" spans="1:3">
      <c r="A155" s="34" t="s">
        <v>9180</v>
      </c>
      <c r="B155" s="64" t="str">
        <f>HYPERLINK("#'Data_Analysis'!A1058", "food_exp_cat_overall_D_306_by_household_typology_2")</f>
        <v>food_exp_cat_overall_D_306_by_household_typology_2</v>
      </c>
      <c r="C155" s="34" t="s">
        <v>5189</v>
      </c>
    </row>
    <row r="156" spans="1:3">
      <c r="A156" s="34" t="s">
        <v>9180</v>
      </c>
      <c r="B156" s="64" t="str">
        <f>HYPERLINK("#'Data_Analysis'!A1068", "food_exp_cat_overall_D_307_by_household_typology_3")</f>
        <v>food_exp_cat_overall_D_307_by_household_typology_3</v>
      </c>
      <c r="C156" s="34" t="s">
        <v>5197</v>
      </c>
    </row>
    <row r="157" spans="1:3">
      <c r="A157" s="34" t="s">
        <v>9180</v>
      </c>
      <c r="B157" s="64" t="str">
        <f>HYPERLINK("#'Data_Analysis'!A1075", "food_exp_cat_overall_D_308_by_settlement_type")</f>
        <v>food_exp_cat_overall_D_308_by_settlement_type</v>
      </c>
      <c r="C157" s="34" t="s">
        <v>5201</v>
      </c>
    </row>
    <row r="158" spans="1:3">
      <c r="A158" s="34" t="s">
        <v>9180</v>
      </c>
      <c r="B158" s="64" t="str">
        <f>HYPERLINK("#'Data_Analysis'!A1082", "food_exp_cat_overall_D_309_by_hh_with_employed_member")</f>
        <v>food_exp_cat_overall_D_309_by_hh_with_employed_member</v>
      </c>
      <c r="C158" s="34" t="s">
        <v>5203</v>
      </c>
    </row>
    <row r="159" spans="1:3">
      <c r="A159" s="34" t="s">
        <v>9180</v>
      </c>
      <c r="B159" s="64" t="str">
        <f>HYPERLINK("#'Data_Analysis'!A1089", "food_exp_cat_overall_D_310_by_hh_size_cat")</f>
        <v>food_exp_cat_overall_D_310_by_hh_size_cat</v>
      </c>
      <c r="C159" s="34" t="s">
        <v>5208</v>
      </c>
    </row>
    <row r="160" spans="1:3">
      <c r="A160" s="34" t="s">
        <v>9180</v>
      </c>
      <c r="B160" s="64" t="str">
        <f>HYPERLINK("#'Data_Analysis'!A1098", "food_exp_overall_303")</f>
        <v>food_exp_overall_303</v>
      </c>
      <c r="C160" s="34" t="s">
        <v>5215</v>
      </c>
    </row>
    <row r="161" spans="1:3">
      <c r="A161" s="34" t="s">
        <v>9180</v>
      </c>
      <c r="B161" s="64" t="str">
        <f>HYPERLINK("#'Data_Analysis'!A1103", "food_exp_share_overall_311")</f>
        <v>food_exp_share_overall_311</v>
      </c>
      <c r="C161" s="34" t="s">
        <v>5217</v>
      </c>
    </row>
    <row r="162" spans="1:3">
      <c r="A162" s="34" t="s">
        <v>9158</v>
      </c>
      <c r="B162" s="64" t="str">
        <f>HYPERLINK("#'Data_Analysis'!A1108", "full_time_emp_income_cat_overall_240")</f>
        <v>full_time_emp_income_cat_overall_240</v>
      </c>
      <c r="C162" s="34" t="s">
        <v>5221</v>
      </c>
    </row>
    <row r="163" spans="1:3">
      <c r="A163" s="34" t="s">
        <v>9158</v>
      </c>
      <c r="B163" s="64" t="str">
        <f>HYPERLINK("#'Data_Analysis'!A1113", "full_time_emp_income_overall_239")</f>
        <v>full_time_emp_income_overall_239</v>
      </c>
      <c r="C163" s="34" t="s">
        <v>5225</v>
      </c>
    </row>
    <row r="164" spans="1:3">
      <c r="A164" s="34" t="s">
        <v>9155</v>
      </c>
      <c r="B164" s="64" t="str">
        <f>HYPERLINK("#'Data_Analysis'!A1118", "gas_overall_174")</f>
        <v>gas_overall_174</v>
      </c>
      <c r="C164" s="34" t="s">
        <v>5228</v>
      </c>
    </row>
    <row r="165" spans="1:3">
      <c r="A165" s="34" t="s">
        <v>9155</v>
      </c>
      <c r="B165" s="64" t="str">
        <f>HYPERLINK("#'Data_Analysis'!A1123", "gas_overall_D_175_by_accomm_type")</f>
        <v>gas_overall_D_175_by_accomm_type</v>
      </c>
      <c r="C165" s="34" t="s">
        <v>5229</v>
      </c>
    </row>
    <row r="166" spans="1:3">
      <c r="A166" s="34" t="s">
        <v>9155</v>
      </c>
      <c r="B166" s="64" t="str">
        <f>HYPERLINK("#'Data_Analysis'!A1132", "gas_overall_D_176_by_accomm_type")</f>
        <v>gas_overall_D_176_by_accomm_type</v>
      </c>
      <c r="C166" s="34" t="s">
        <v>5234</v>
      </c>
    </row>
    <row r="167" spans="1:3">
      <c r="A167" s="34" t="s">
        <v>9155</v>
      </c>
      <c r="B167" s="64" t="str">
        <f>HYPERLINK("#'Data_Analysis'!A1141", "gas_overall_D_177_by_settlement_type")</f>
        <v>gas_overall_D_177_by_settlement_type</v>
      </c>
      <c r="C167" s="34" t="s">
        <v>5241</v>
      </c>
    </row>
    <row r="168" spans="1:3">
      <c r="A168" s="34" t="s">
        <v>683</v>
      </c>
      <c r="B168" s="64" t="str">
        <f>HYPERLINK("#'Data_Analysis'!A1148", "habital_size_overall_167")</f>
        <v>habital_size_overall_167</v>
      </c>
      <c r="C168" s="34" t="s">
        <v>5243</v>
      </c>
    </row>
    <row r="169" spans="1:3">
      <c r="A169" s="34" t="s">
        <v>9180</v>
      </c>
      <c r="B169" s="64" t="str">
        <f>HYPERLINK("#'Data_Analysis'!A1153", "health_exp_30_days_overall_399")</f>
        <v>health_exp_30_days_overall_399</v>
      </c>
      <c r="C169" s="34" t="s">
        <v>5246</v>
      </c>
    </row>
    <row r="170" spans="1:3">
      <c r="A170" s="34" t="s">
        <v>9180</v>
      </c>
      <c r="B170" s="64" t="str">
        <f>HYPERLINK("#'Data_Analysis'!A1158", "health_exp_30_days_share_overall_405")</f>
        <v>health_exp_30_days_share_overall_405</v>
      </c>
      <c r="C170" s="34" t="s">
        <v>5249</v>
      </c>
    </row>
    <row r="171" spans="1:3">
      <c r="A171" s="34" t="s">
        <v>9180</v>
      </c>
      <c r="B171" s="64" t="str">
        <f>HYPERLINK("#'Data_Analysis'!A1163", "health_exp_cat_overall_400")</f>
        <v>health_exp_cat_overall_400</v>
      </c>
      <c r="C171" s="34" t="s">
        <v>5252</v>
      </c>
    </row>
    <row r="172" spans="1:3">
      <c r="A172" s="34" t="s">
        <v>9180</v>
      </c>
      <c r="B172" s="64" t="str">
        <f>HYPERLINK("#'Data_Analysis'!A1168", "health_exp_cat_overall_D_401_by_household_typology_1")</f>
        <v>health_exp_cat_overall_D_401_by_household_typology_1</v>
      </c>
      <c r="C172" s="34" t="s">
        <v>5256</v>
      </c>
    </row>
    <row r="173" spans="1:3">
      <c r="A173" s="34" t="s">
        <v>9180</v>
      </c>
      <c r="B173" s="64" t="str">
        <f>HYPERLINK("#'Data_Analysis'!A1178", "health_exp_cat_overall_D_402_by_household_typology_2")</f>
        <v>health_exp_cat_overall_D_402_by_household_typology_2</v>
      </c>
      <c r="C173" s="34" t="s">
        <v>5260</v>
      </c>
    </row>
    <row r="174" spans="1:3">
      <c r="A174" s="34" t="s">
        <v>9180</v>
      </c>
      <c r="B174" s="64" t="str">
        <f>HYPERLINK("#'Data_Analysis'!A1188", "health_exp_cat_overall_D_403_by_household_typology_3")</f>
        <v>health_exp_cat_overall_D_403_by_household_typology_3</v>
      </c>
      <c r="C174" s="34" t="s">
        <v>5264</v>
      </c>
    </row>
    <row r="175" spans="1:3">
      <c r="A175" s="34" t="s">
        <v>9180</v>
      </c>
      <c r="B175" s="64" t="str">
        <f>HYPERLINK("#'Data_Analysis'!A1195", "health_exp_cat_overall_D_404_by_settlement_type")</f>
        <v>health_exp_cat_overall_D_404_by_settlement_type</v>
      </c>
      <c r="C175" s="34" t="s">
        <v>5267</v>
      </c>
    </row>
    <row r="176" spans="1:3">
      <c r="A176" s="34" t="s">
        <v>9180</v>
      </c>
      <c r="B176" s="64" t="str">
        <f>HYPERLINK("#'Data_Analysis'!A1202", "health_exp_overall_398")</f>
        <v>health_exp_overall_398</v>
      </c>
      <c r="C176" s="34" t="s">
        <v>5270</v>
      </c>
    </row>
    <row r="177" spans="1:3">
      <c r="A177" s="34" t="s">
        <v>9148</v>
      </c>
      <c r="B177" s="64" t="str">
        <f>HYPERLINK("#'Data_Analysis'!A1207", "health_ins_hh_overall_140")</f>
        <v>health_ins_hh_overall_140</v>
      </c>
      <c r="C177" s="34" t="s">
        <v>5273</v>
      </c>
    </row>
    <row r="178" spans="1:3">
      <c r="A178" s="34" t="s">
        <v>9148</v>
      </c>
      <c r="B178" s="64" t="str">
        <f>HYPERLINK("#'Data_Analysis'!A1212", "health_ins_overall_135")</f>
        <v>health_ins_overall_135</v>
      </c>
      <c r="C178" s="34" t="s">
        <v>5276</v>
      </c>
    </row>
    <row r="179" spans="1:3">
      <c r="A179" s="34" t="s">
        <v>9148</v>
      </c>
      <c r="B179" s="64" t="str">
        <f>HYPERLINK("#'Data_Analysis'!A1217", "health_ins_overall_D_136_by_ind_age_cat")</f>
        <v>health_ins_overall_D_136_by_ind_age_cat</v>
      </c>
      <c r="C179" s="34" t="s">
        <v>5278</v>
      </c>
    </row>
    <row r="180" spans="1:3">
      <c r="A180" s="34" t="s">
        <v>9148</v>
      </c>
      <c r="B180" s="64" t="str">
        <f>HYPERLINK("#'Data_Analysis'!A1228", "health_ins_overall_D_137_by_ind_gender")</f>
        <v>health_ins_overall_D_137_by_ind_gender</v>
      </c>
      <c r="C180" s="34" t="s">
        <v>5283</v>
      </c>
    </row>
    <row r="181" spans="1:3">
      <c r="A181" s="34" t="s">
        <v>9148</v>
      </c>
      <c r="B181" s="64" t="str">
        <f>HYPERLINK("#'Data_Analysis'!A1235", "health_ins_overall_D_138_by_psn_type3_above")</f>
        <v>health_ins_overall_D_138_by_psn_type3_above</v>
      </c>
      <c r="C181" s="34" t="s">
        <v>5284</v>
      </c>
    </row>
    <row r="182" spans="1:3">
      <c r="A182" s="34" t="s">
        <v>9148</v>
      </c>
      <c r="B182" s="64" t="str">
        <f>HYPERLINK("#'Data_Analysis'!A1243", "health_ins_overall_D_139_by_chronic_illnes")</f>
        <v>health_ins_overall_D_139_by_chronic_illnes</v>
      </c>
      <c r="C182" s="34" t="s">
        <v>5285</v>
      </c>
    </row>
    <row r="183" spans="1:3">
      <c r="A183" s="34" t="s">
        <v>9142</v>
      </c>
      <c r="B183" s="64" t="str">
        <f>HYPERLINK("#'Data_Analysis'!A1250", "health_problem_overall_118")</f>
        <v>health_problem_overall_118</v>
      </c>
      <c r="C183" s="34" t="s">
        <v>5291</v>
      </c>
    </row>
    <row r="184" spans="1:3">
      <c r="A184" s="34" t="s">
        <v>9142</v>
      </c>
      <c r="B184" s="64" t="str">
        <f>HYPERLINK("#'Data_Analysis'!A1255", "health_problem_overall_D_119_by_ind_age_cat")</f>
        <v>health_problem_overall_D_119_by_ind_age_cat</v>
      </c>
      <c r="C184" s="34" t="s">
        <v>5295</v>
      </c>
    </row>
    <row r="185" spans="1:3">
      <c r="A185" s="34" t="s">
        <v>9142</v>
      </c>
      <c r="B185" s="64" t="str">
        <f>HYPERLINK("#'Data_Analysis'!A1266", "health_problem_overall_D_120_by_ind_gender")</f>
        <v>health_problem_overall_D_120_by_ind_gender</v>
      </c>
      <c r="C185" s="34" t="s">
        <v>5301</v>
      </c>
    </row>
    <row r="186" spans="1:3">
      <c r="A186" s="34" t="s">
        <v>9142</v>
      </c>
      <c r="B186" s="64" t="str">
        <f>HYPERLINK("#'Data_Analysis'!A1273", "health_problem_overall_D_121_by_psn_type3_above")</f>
        <v>health_problem_overall_D_121_by_psn_type3_above</v>
      </c>
      <c r="C186" s="34" t="s">
        <v>5305</v>
      </c>
    </row>
    <row r="187" spans="1:3">
      <c r="A187" s="34" t="s">
        <v>9155</v>
      </c>
      <c r="B187" s="64" t="str">
        <f>HYPERLINK("#'Data_Analysis'!A1281", "heating_system_overall_178")</f>
        <v>heating_system_overall_178</v>
      </c>
      <c r="C187" s="34" t="s">
        <v>5307</v>
      </c>
    </row>
    <row r="188" spans="1:3">
      <c r="A188" s="34" t="s">
        <v>9155</v>
      </c>
      <c r="B188" s="64" t="str">
        <f>HYPERLINK("#'Data_Analysis'!A1286", "heating_system_overall_D_179_by_accomm_type")</f>
        <v>heating_system_overall_D_179_by_accomm_type</v>
      </c>
      <c r="C188" s="34" t="s">
        <v>5309</v>
      </c>
    </row>
    <row r="189" spans="1:3">
      <c r="A189" s="34" t="s">
        <v>9155</v>
      </c>
      <c r="B189" s="64" t="str">
        <f>HYPERLINK("#'Data_Analysis'!A1295", "heating_system_overall_D_180_by_settlement_type")</f>
        <v>heating_system_overall_D_180_by_settlement_type</v>
      </c>
      <c r="C189" s="34" t="s">
        <v>5314</v>
      </c>
    </row>
    <row r="190" spans="1:3">
      <c r="A190" s="34" t="s">
        <v>9131</v>
      </c>
      <c r="B190" s="64" t="str">
        <f>HYPERLINK("#'Data_Analysis'!A1302", "help_fam_business_overall_51")</f>
        <v>help_fam_business_overall_51</v>
      </c>
      <c r="C190" s="34" t="s">
        <v>5318</v>
      </c>
    </row>
    <row r="191" spans="1:3">
      <c r="A191" s="34" t="s">
        <v>9128</v>
      </c>
      <c r="B191" s="64" t="str">
        <f>HYPERLINK("#'Data_Analysis'!A1307", "hh_out_school_overall_43")</f>
        <v>hh_out_school_overall_43</v>
      </c>
      <c r="C191" s="34" t="s">
        <v>5321</v>
      </c>
    </row>
    <row r="192" spans="1:3">
      <c r="A192" s="34" t="s">
        <v>9128</v>
      </c>
      <c r="B192" s="64" t="str">
        <f>HYPERLINK("#'Data_Analysis'!A1312", "hh_out_school_overall_D_44_by_admin_1")</f>
        <v>hh_out_school_overall_D_44_by_admin_1</v>
      </c>
      <c r="C192" s="34" t="s">
        <v>5325</v>
      </c>
    </row>
    <row r="193" spans="1:3">
      <c r="A193" s="34" t="s">
        <v>9107</v>
      </c>
      <c r="B193" s="64" t="str">
        <f>HYPERLINK("#'Data_Analysis'!A1343", "hh_size_cat_overall_17")</f>
        <v>hh_size_cat_overall_17</v>
      </c>
      <c r="C193" s="34" t="s">
        <v>5331</v>
      </c>
    </row>
    <row r="194" spans="1:3">
      <c r="A194" s="34" t="s">
        <v>9107</v>
      </c>
      <c r="B194" s="64" t="str">
        <f>HYPERLINK("#'Data_Analysis'!A1348", "hh_size_overall_16")</f>
        <v>hh_size_overall_16</v>
      </c>
      <c r="C194" s="34" t="s">
        <v>5333</v>
      </c>
    </row>
    <row r="195" spans="1:3">
      <c r="A195" s="34" t="s">
        <v>9131</v>
      </c>
      <c r="B195" s="64" t="str">
        <f>HYPERLINK("#'Data_Analysis'!A1353", "hh_with_employed_member_overall_61")</f>
        <v>hh_with_employed_member_overall_61</v>
      </c>
      <c r="C195" s="34" t="s">
        <v>5337</v>
      </c>
    </row>
    <row r="196" spans="1:3">
      <c r="A196" s="34" t="s">
        <v>9107</v>
      </c>
      <c r="B196" s="64" t="str">
        <f>HYPERLINK("#'Data_Analysis'!A1358", "hh_with_infants_overall_30")</f>
        <v>hh_with_infants_overall_30</v>
      </c>
      <c r="C196" s="34" t="s">
        <v>5340</v>
      </c>
    </row>
    <row r="197" spans="1:3">
      <c r="A197" s="34" t="s">
        <v>9107</v>
      </c>
      <c r="B197" s="64" t="str">
        <f>HYPERLINK("#'Data_Analysis'!A1363", "hohh_overall_23")</f>
        <v>hohh_overall_23</v>
      </c>
      <c r="C197" s="34" t="s">
        <v>5345</v>
      </c>
    </row>
    <row r="198" spans="1:3">
      <c r="A198" s="34" t="s">
        <v>9107</v>
      </c>
      <c r="B198" s="64" t="str">
        <f>HYPERLINK("#'Data_Analysis'!A1368", "hohh_overall_D_24_by_ind_age_cat")</f>
        <v>hohh_overall_D_24_by_ind_age_cat</v>
      </c>
      <c r="C198" s="34" t="s">
        <v>5347</v>
      </c>
    </row>
    <row r="199" spans="1:3">
      <c r="A199" s="34" t="s">
        <v>9107</v>
      </c>
      <c r="B199" s="64" t="str">
        <f>HYPERLINK("#'Data_Analysis'!A1377", "hohh_overall_D_25_by_ind_gender")</f>
        <v>hohh_overall_D_25_by_ind_gender</v>
      </c>
      <c r="C199" s="34" t="s">
        <v>5352</v>
      </c>
    </row>
    <row r="200" spans="1:3">
      <c r="A200" s="34" t="s">
        <v>9155</v>
      </c>
      <c r="B200" s="64" t="str">
        <f>HYPERLINK("#'Data_Analysis'!A1384", "hot_water_overall_181")</f>
        <v>hot_water_overall_181</v>
      </c>
      <c r="C200" s="34" t="s">
        <v>5354</v>
      </c>
    </row>
    <row r="201" spans="1:3">
      <c r="A201" s="34" t="s">
        <v>9155</v>
      </c>
      <c r="B201" s="64" t="str">
        <f>HYPERLINK("#'Data_Analysis'!A1389", "hot_water_overall_D_182_by_accomm_type")</f>
        <v>hot_water_overall_D_182_by_accomm_type</v>
      </c>
      <c r="C201" s="34" t="s">
        <v>5356</v>
      </c>
    </row>
    <row r="202" spans="1:3">
      <c r="A202" s="34" t="s">
        <v>9155</v>
      </c>
      <c r="B202" s="64" t="str">
        <f>HYPERLINK("#'Data_Analysis'!A1398", "hot_water_overall_D_183_by_settlement_type")</f>
        <v>hot_water_overall_D_183_by_settlement_type</v>
      </c>
      <c r="C202" s="34" t="s">
        <v>5360</v>
      </c>
    </row>
    <row r="203" spans="1:3">
      <c r="A203" s="34" t="s">
        <v>9107</v>
      </c>
      <c r="B203" s="64" t="str">
        <f>HYPERLINK("#'Data_Analysis'!A1405", "household_typology_1_overall_27")</f>
        <v>household_typology_1_overall_27</v>
      </c>
      <c r="C203" s="34" t="s">
        <v>5364</v>
      </c>
    </row>
    <row r="204" spans="1:3">
      <c r="A204" s="34" t="s">
        <v>9107</v>
      </c>
      <c r="B204" s="64" t="str">
        <f>HYPERLINK("#'Data_Analysis'!A1410", "household_typology_2_overall_28")</f>
        <v>household_typology_2_overall_28</v>
      </c>
      <c r="C204" s="34" t="s">
        <v>5367</v>
      </c>
    </row>
    <row r="205" spans="1:3">
      <c r="A205" s="34" t="s">
        <v>9107</v>
      </c>
      <c r="B205" s="64" t="str">
        <f>HYPERLINK("#'Data_Analysis'!A1415", "household_typology_3_overall_29")</f>
        <v>household_typology_3_overall_29</v>
      </c>
      <c r="C205" s="34" t="s">
        <v>5370</v>
      </c>
    </row>
    <row r="206" spans="1:3">
      <c r="A206" s="34" t="s">
        <v>9180</v>
      </c>
      <c r="B206" s="64" t="str">
        <f>HYPERLINK("#'Data_Analysis'!A1420", "hyg_exp_cat_overall_340")</f>
        <v>hyg_exp_cat_overall_340</v>
      </c>
      <c r="C206" s="34" t="s">
        <v>5372</v>
      </c>
    </row>
    <row r="207" spans="1:3">
      <c r="A207" s="34" t="s">
        <v>9180</v>
      </c>
      <c r="B207" s="64" t="str">
        <f>HYPERLINK("#'Data_Analysis'!A1425", "hyg_exp_cat_overall_D_341_by_household_typology_1")</f>
        <v>hyg_exp_cat_overall_D_341_by_household_typology_1</v>
      </c>
      <c r="C207" s="34" t="s">
        <v>5378</v>
      </c>
    </row>
    <row r="208" spans="1:3">
      <c r="A208" s="34" t="s">
        <v>9180</v>
      </c>
      <c r="B208" s="64" t="str">
        <f>HYPERLINK("#'Data_Analysis'!A1435", "hyg_exp_cat_overall_D_342_by_household_typology_2")</f>
        <v>hyg_exp_cat_overall_D_342_by_household_typology_2</v>
      </c>
      <c r="C208" s="34" t="s">
        <v>5382</v>
      </c>
    </row>
    <row r="209" spans="1:3">
      <c r="A209" s="34" t="s">
        <v>9180</v>
      </c>
      <c r="B209" s="64" t="str">
        <f>HYPERLINK("#'Data_Analysis'!A1445", "hyg_exp_cat_overall_D_343_by_household_typology_3")</f>
        <v>hyg_exp_cat_overall_D_343_by_household_typology_3</v>
      </c>
      <c r="C209" s="34" t="s">
        <v>5386</v>
      </c>
    </row>
    <row r="210" spans="1:3">
      <c r="A210" s="34" t="s">
        <v>9180</v>
      </c>
      <c r="B210" s="64" t="str">
        <f>HYPERLINK("#'Data_Analysis'!A1452", "hyg_exp_cat_overall_D_344_by_settlement_type")</f>
        <v>hyg_exp_cat_overall_D_344_by_settlement_type</v>
      </c>
      <c r="C210" s="34" t="s">
        <v>5388</v>
      </c>
    </row>
    <row r="211" spans="1:3">
      <c r="A211" s="34" t="s">
        <v>9180</v>
      </c>
      <c r="B211" s="64" t="str">
        <f>HYPERLINK("#'Data_Analysis'!A1459", "hyg_exp_cat_overall_D_345_by_hh_with_employed_member")</f>
        <v>hyg_exp_cat_overall_D_345_by_hh_with_employed_member</v>
      </c>
      <c r="C211" s="34" t="s">
        <v>5392</v>
      </c>
    </row>
    <row r="212" spans="1:3">
      <c r="A212" s="34" t="s">
        <v>9180</v>
      </c>
      <c r="B212" s="64" t="str">
        <f>HYPERLINK("#'Data_Analysis'!A1466", "hyg_exp_cat_overall_D_346_by_hh_size_cat")</f>
        <v>hyg_exp_cat_overall_D_346_by_hh_size_cat</v>
      </c>
      <c r="C212" s="34" t="s">
        <v>5396</v>
      </c>
    </row>
    <row r="213" spans="1:3">
      <c r="A213" s="34" t="s">
        <v>9180</v>
      </c>
      <c r="B213" s="64" t="str">
        <f>HYPERLINK("#'Data_Analysis'!A1475", "hyg_exp_overall_339")</f>
        <v>hyg_exp_overall_339</v>
      </c>
      <c r="C213" s="34" t="s">
        <v>5401</v>
      </c>
    </row>
    <row r="214" spans="1:3">
      <c r="A214" s="34" t="s">
        <v>9180</v>
      </c>
      <c r="B214" s="64" t="str">
        <f>HYPERLINK("#'Data_Analysis'!A1480", "hyg_exp_share_overall_347")</f>
        <v>hyg_exp_share_overall_347</v>
      </c>
      <c r="C214" s="34" t="s">
        <v>5403</v>
      </c>
    </row>
    <row r="215" spans="1:3">
      <c r="A215" s="34" t="s">
        <v>9158</v>
      </c>
      <c r="B215" s="64" t="str">
        <f>HYPERLINK("#'Data_Analysis'!A1485", "income_change_overall_230")</f>
        <v>income_change_overall_230</v>
      </c>
      <c r="C215" s="34" t="s">
        <v>5405</v>
      </c>
    </row>
    <row r="216" spans="1:3">
      <c r="A216" s="34" t="s">
        <v>9158</v>
      </c>
      <c r="B216" s="64" t="str">
        <f>HYPERLINK("#'Data_Analysis'!A1490", "income_change_overall_D_231_by_household_typology_1")</f>
        <v>income_change_overall_D_231_by_household_typology_1</v>
      </c>
      <c r="C216" s="34" t="s">
        <v>5406</v>
      </c>
    </row>
    <row r="217" spans="1:3">
      <c r="A217" s="34" t="s">
        <v>9158</v>
      </c>
      <c r="B217" s="64" t="str">
        <f>HYPERLINK("#'Data_Analysis'!A1500", "income_change_overall_D_232_by_household_typology_2")</f>
        <v>income_change_overall_D_232_by_household_typology_2</v>
      </c>
      <c r="C217" s="34" t="s">
        <v>5408</v>
      </c>
    </row>
    <row r="218" spans="1:3">
      <c r="A218" s="34" t="s">
        <v>9158</v>
      </c>
      <c r="B218" s="64" t="str">
        <f>HYPERLINK("#'Data_Analysis'!A1510", "income_change_overall_D_233_by_hh_with_employed_member")</f>
        <v>income_change_overall_D_233_by_hh_with_employed_member</v>
      </c>
      <c r="C218" s="34" t="s">
        <v>5411</v>
      </c>
    </row>
    <row r="219" spans="1:3">
      <c r="A219" s="34" t="s">
        <v>9158</v>
      </c>
      <c r="B219" s="64" t="str">
        <f>HYPERLINK("#'Data_Analysis'!A1517", "income_change_overall_D_234_by_hh_size_cat")</f>
        <v>income_change_overall_D_234_by_hh_size_cat</v>
      </c>
      <c r="C219" s="34" t="s">
        <v>5414</v>
      </c>
    </row>
    <row r="220" spans="1:3">
      <c r="A220" s="34" t="s">
        <v>9158</v>
      </c>
      <c r="B220" s="64" t="str">
        <f>HYPERLINK("#'Data_Analysis'!A1526", "income_source_overall_235")</f>
        <v>income_source_overall_235</v>
      </c>
      <c r="C220" s="34" t="s">
        <v>5419</v>
      </c>
    </row>
    <row r="221" spans="1:3">
      <c r="A221" s="34" t="s">
        <v>9158</v>
      </c>
      <c r="B221" s="64" t="str">
        <f>HYPERLINK("#'Data_Analysis'!A1531", "income_source_overall_D_236_by_household_typology_1")</f>
        <v>income_source_overall_D_236_by_household_typology_1</v>
      </c>
      <c r="C221" s="34" t="s">
        <v>5420</v>
      </c>
    </row>
    <row r="222" spans="1:3">
      <c r="A222" s="34" t="s">
        <v>9158</v>
      </c>
      <c r="B222" s="64" t="str">
        <f>HYPERLINK("#'Data_Analysis'!A1541", "income_source_overall_D_237_by_household_typology_2")</f>
        <v>income_source_overall_D_237_by_household_typology_2</v>
      </c>
      <c r="C222" s="34" t="s">
        <v>5428</v>
      </c>
    </row>
    <row r="223" spans="1:3">
      <c r="A223" s="34" t="s">
        <v>9158</v>
      </c>
      <c r="B223" s="64" t="str">
        <f>HYPERLINK("#'Data_Analysis'!A1551", "income_source_overall_D_238_by_household_typology_3")</f>
        <v>income_source_overall_D_238_by_household_typology_3</v>
      </c>
      <c r="C223" s="34" t="s">
        <v>5433</v>
      </c>
    </row>
    <row r="224" spans="1:3">
      <c r="A224" s="34" t="s">
        <v>9107</v>
      </c>
      <c r="B224" s="64" t="str">
        <f>HYPERLINK("#'Data_Analysis'!A1558", "ind_age_cat_overall_19")</f>
        <v>ind_age_cat_overall_19</v>
      </c>
      <c r="C224" s="34" t="s">
        <v>5435</v>
      </c>
    </row>
    <row r="225" spans="1:3">
      <c r="A225" s="34" t="s">
        <v>9107</v>
      </c>
      <c r="B225" s="64" t="str">
        <f>HYPERLINK("#'Data_Analysis'!A1563", "ind_age_overall_18")</f>
        <v>ind_age_overall_18</v>
      </c>
      <c r="C225" s="34" t="s">
        <v>5438</v>
      </c>
    </row>
    <row r="226" spans="1:3">
      <c r="A226" s="34" t="s">
        <v>9107</v>
      </c>
      <c r="B226" s="64" t="str">
        <f>HYPERLINK("#'Data_Analysis'!A1568", "ind_gender_age_pyramid_overall_22")</f>
        <v>ind_gender_age_pyramid_overall_22</v>
      </c>
      <c r="C226" s="34" t="s">
        <v>5443</v>
      </c>
    </row>
    <row r="227" spans="1:3">
      <c r="A227" s="34" t="s">
        <v>9107</v>
      </c>
      <c r="B227" s="64" t="str">
        <f>HYPERLINK("#'Data_Analysis'!A1573", "ind_gender_overall_20")</f>
        <v>ind_gender_overall_20</v>
      </c>
      <c r="C227" s="34" t="s">
        <v>5457</v>
      </c>
    </row>
    <row r="228" spans="1:3">
      <c r="A228" s="34" t="s">
        <v>9107</v>
      </c>
      <c r="B228" s="64" t="str">
        <f>HYPERLINK("#'Data_Analysis'!A1578", "ind_gender_overall_D_21_by_ind_age_cat")</f>
        <v>ind_gender_overall_D_21_by_ind_age_cat</v>
      </c>
      <c r="C228" s="34" t="s">
        <v>5461</v>
      </c>
    </row>
    <row r="229" spans="1:3">
      <c r="A229" s="34" t="s">
        <v>9158</v>
      </c>
      <c r="B229" s="64" t="str">
        <f>HYPERLINK("#'Data_Analysis'!A1589", "internet_overall_200")</f>
        <v>internet_overall_200</v>
      </c>
      <c r="C229" s="34" t="s">
        <v>5468</v>
      </c>
    </row>
    <row r="230" spans="1:3">
      <c r="A230" s="34" t="s">
        <v>9158</v>
      </c>
      <c r="B230" s="64" t="str">
        <f>HYPERLINK("#'Data_Analysis'!A1594", "internet_overall_D_201_by_settlement_type")</f>
        <v>internet_overall_D_201_by_settlement_type</v>
      </c>
      <c r="C230" s="34" t="s">
        <v>9799</v>
      </c>
    </row>
    <row r="231" spans="1:3">
      <c r="A231" s="34" t="s">
        <v>9158</v>
      </c>
      <c r="B231" s="64" t="str">
        <f>HYPERLINK("#'Data_Analysis'!A1601", "investment_income_overall_255")</f>
        <v>investment_income_overall_255</v>
      </c>
      <c r="C231" s="34" t="s">
        <v>5469</v>
      </c>
    </row>
    <row r="232" spans="1:3">
      <c r="A232" s="34" t="s">
        <v>9155</v>
      </c>
      <c r="B232" s="64" t="str">
        <f>HYPERLINK("#'Data_Analysis'!A1606", "leaks_overall_184")</f>
        <v>leaks_overall_184</v>
      </c>
      <c r="C232" s="34" t="s">
        <v>5471</v>
      </c>
    </row>
    <row r="233" spans="1:3">
      <c r="A233" s="34" t="s">
        <v>9155</v>
      </c>
      <c r="B233" s="64" t="str">
        <f>HYPERLINK("#'Data_Analysis'!A1611", "leaks_overall_D_185_by_settlement_type")</f>
        <v>leaks_overall_D_185_by_settlement_type</v>
      </c>
      <c r="C233" s="34" t="s">
        <v>5473</v>
      </c>
    </row>
    <row r="234" spans="1:3">
      <c r="A234" s="34" t="s">
        <v>9960</v>
      </c>
      <c r="B234" s="64" t="str">
        <f>HYPERLINK("#'Data_Analysis'!A1618", "legal_status_overall_31")</f>
        <v>legal_status_overall_31</v>
      </c>
      <c r="C234" s="34" t="s">
        <v>9127</v>
      </c>
    </row>
    <row r="235" spans="1:3">
      <c r="A235" s="34" t="s">
        <v>9960</v>
      </c>
      <c r="B235" s="64" t="str">
        <f>HYPERLINK("#'Data_Analysis'!A1623", "legal_status_overall_D_32_by_ind_age_cat")</f>
        <v>legal_status_overall_D_32_by_ind_age_cat</v>
      </c>
      <c r="C235" s="34" t="s">
        <v>5478</v>
      </c>
    </row>
    <row r="236" spans="1:3">
      <c r="A236" s="34" t="s">
        <v>9960</v>
      </c>
      <c r="B236" s="64" t="str">
        <f>HYPERLINK("#'Data_Analysis'!A1634", "legal_status_overall_D_33_by_ind_gender")</f>
        <v>legal_status_overall_D_33_by_ind_gender</v>
      </c>
      <c r="C236" s="34" t="s">
        <v>5483</v>
      </c>
    </row>
    <row r="237" spans="1:3">
      <c r="A237" s="34" t="s">
        <v>9158</v>
      </c>
      <c r="B237" s="64" t="str">
        <f>HYPERLINK("#'Data_Analysis'!A1641", "living_now_overall_214")</f>
        <v>living_now_overall_214</v>
      </c>
      <c r="C237" s="34" t="s">
        <v>5485</v>
      </c>
    </row>
    <row r="238" spans="1:3">
      <c r="A238" s="34" t="s">
        <v>9158</v>
      </c>
      <c r="B238" s="64" t="str">
        <f>HYPERLINK("#'Data_Analysis'!A1646", "living_now_overall_D_215_by_household_typology_1")</f>
        <v>living_now_overall_D_215_by_household_typology_1</v>
      </c>
      <c r="C238" s="34" t="s">
        <v>5486</v>
      </c>
    </row>
    <row r="239" spans="1:3">
      <c r="A239" s="34" t="s">
        <v>9158</v>
      </c>
      <c r="B239" s="64" t="str">
        <f>HYPERLINK("#'Data_Analysis'!A1656", "living_now_overall_D_216_by_household_typology_2")</f>
        <v>living_now_overall_D_216_by_household_typology_2</v>
      </c>
      <c r="C239" s="34" t="s">
        <v>5491</v>
      </c>
    </row>
    <row r="240" spans="1:3">
      <c r="A240" s="34" t="s">
        <v>9158</v>
      </c>
      <c r="B240" s="64" t="str">
        <f>HYPERLINK("#'Data_Analysis'!A1666", "living_now_overall_D_217_by_hh_with_employed_member")</f>
        <v>living_now_overall_D_217_by_hh_with_employed_member</v>
      </c>
      <c r="C240" s="34" t="s">
        <v>5495</v>
      </c>
    </row>
    <row r="241" spans="1:3">
      <c r="A241" s="34" t="s">
        <v>9158</v>
      </c>
      <c r="B241" s="64" t="str">
        <f>HYPERLINK("#'Data_Analysis'!A1673", "living_standart_overall_210")</f>
        <v>living_standart_overall_210</v>
      </c>
      <c r="C241" s="34" t="s">
        <v>5498</v>
      </c>
    </row>
    <row r="242" spans="1:3">
      <c r="A242" s="34" t="s">
        <v>9158</v>
      </c>
      <c r="B242" s="64" t="str">
        <f>HYPERLINK("#'Data_Analysis'!A1678", "living_standart_overall_D_211_by_household_typology_1")</f>
        <v>living_standart_overall_D_211_by_household_typology_1</v>
      </c>
      <c r="C242" s="34" t="s">
        <v>5500</v>
      </c>
    </row>
    <row r="243" spans="1:3">
      <c r="A243" s="34" t="s">
        <v>9158</v>
      </c>
      <c r="B243" s="64" t="str">
        <f>HYPERLINK("#'Data_Analysis'!A1688", "living_standart_overall_D_212_by_household_typology_2")</f>
        <v>living_standart_overall_D_212_by_household_typology_2</v>
      </c>
      <c r="C243" s="34" t="s">
        <v>5503</v>
      </c>
    </row>
    <row r="244" spans="1:3">
      <c r="A244" s="34" t="s">
        <v>9158</v>
      </c>
      <c r="B244" s="64" t="str">
        <f>HYPERLINK("#'Data_Analysis'!A1698", "living_standart_overall_D_213_by_hh_with_employed_member")</f>
        <v>living_standart_overall_D_213_by_hh_with_employed_member</v>
      </c>
      <c r="C244" s="34" t="s">
        <v>5509</v>
      </c>
    </row>
    <row r="245" spans="1:3">
      <c r="A245" s="34" t="s">
        <v>9158</v>
      </c>
      <c r="B245" s="64" t="str">
        <f>HYPERLINK("#'Data_Analysis'!A1705", "loans_income_overall_260")</f>
        <v>loans_income_overall_260</v>
      </c>
      <c r="C245" s="34" t="s">
        <v>5513</v>
      </c>
    </row>
    <row r="246" spans="1:3">
      <c r="A246" s="34" t="s">
        <v>9131</v>
      </c>
      <c r="B246" s="64" t="str">
        <f>HYPERLINK("#'Data_Analysis'!A1710", "look_or_paid_job_overall_63")</f>
        <v>look_or_paid_job_overall_63</v>
      </c>
      <c r="C246" s="34" t="s">
        <v>5517</v>
      </c>
    </row>
    <row r="247" spans="1:3">
      <c r="A247" s="34" t="s">
        <v>9131</v>
      </c>
      <c r="B247" s="64" t="str">
        <f>HYPERLINK("#'Data_Analysis'!A1715", "look_or_paid_job_overall_D_64_by_ind_age_cat")</f>
        <v>look_or_paid_job_overall_D_64_by_ind_age_cat</v>
      </c>
      <c r="C247" s="34" t="s">
        <v>5521</v>
      </c>
    </row>
    <row r="248" spans="1:3">
      <c r="A248" s="34" t="s">
        <v>9131</v>
      </c>
      <c r="B248" s="64" t="str">
        <f>HYPERLINK("#'Data_Analysis'!A1724", "look_or_paid_job_overall_D_65_by_ind_gender")</f>
        <v>look_or_paid_job_overall_D_65_by_ind_gender</v>
      </c>
      <c r="C248" s="34" t="s">
        <v>5528</v>
      </c>
    </row>
    <row r="249" spans="1:3">
      <c r="A249" s="34" t="s">
        <v>9131</v>
      </c>
      <c r="B249" s="64" t="str">
        <f>HYPERLINK("#'Data_Analysis'!A1731", "look_or_paid_job_overall_D_66_by_psn_type3_above")</f>
        <v>look_or_paid_job_overall_D_66_by_psn_type3_above</v>
      </c>
      <c r="C249" s="34" t="s">
        <v>5533</v>
      </c>
    </row>
    <row r="250" spans="1:3">
      <c r="A250" s="34" t="s">
        <v>9131</v>
      </c>
      <c r="B250" s="64" t="str">
        <f>HYPERLINK("#'Data_Analysis'!A1738", "main_activity_overall_76")</f>
        <v>main_activity_overall_76</v>
      </c>
      <c r="C250" s="34" t="s">
        <v>5538</v>
      </c>
    </row>
    <row r="251" spans="1:3">
      <c r="A251" s="34" t="s">
        <v>9131</v>
      </c>
      <c r="B251" s="64" t="str">
        <f>HYPERLINK("#'Data_Analysis'!A1743", "main_activity_overall_D_77_by_ind_age_cat")</f>
        <v>main_activity_overall_D_77_by_ind_age_cat</v>
      </c>
      <c r="C251" s="34" t="s">
        <v>5541</v>
      </c>
    </row>
    <row r="252" spans="1:3">
      <c r="A252" s="34" t="s">
        <v>9131</v>
      </c>
      <c r="B252" s="64" t="str">
        <f>HYPERLINK("#'Data_Analysis'!A1751", "main_activity_overall_D_78_by_ind_gender")</f>
        <v>main_activity_overall_D_78_by_ind_gender</v>
      </c>
      <c r="C252" s="34" t="s">
        <v>5543</v>
      </c>
    </row>
    <row r="253" spans="1:3">
      <c r="A253" s="34" t="s">
        <v>9131</v>
      </c>
      <c r="B253" s="64" t="str">
        <f>HYPERLINK("#'Data_Analysis'!A1758", "main_finding_difficulty_overall_96")</f>
        <v>main_finding_difficulty_overall_96</v>
      </c>
      <c r="C253" s="34" t="s">
        <v>5545</v>
      </c>
    </row>
    <row r="254" spans="1:3">
      <c r="A254" s="34" t="s">
        <v>9131</v>
      </c>
      <c r="B254" s="64" t="str">
        <f>HYPERLINK("#'Data_Analysis'!A1763", "main_finding_difficulty_overall_D_97_by_ind_age_cat")</f>
        <v>main_finding_difficulty_overall_D_97_by_ind_age_cat</v>
      </c>
      <c r="C254" s="34" t="s">
        <v>5547</v>
      </c>
    </row>
    <row r="255" spans="1:3">
      <c r="A255" s="34" t="s">
        <v>9131</v>
      </c>
      <c r="B255" s="64" t="str">
        <f>HYPERLINK("#'Data_Analysis'!A1772", "main_finding_difficulty_overall_D_98_by_ind_gender")</f>
        <v>main_finding_difficulty_overall_D_98_by_ind_gender</v>
      </c>
      <c r="C255" s="34" t="s">
        <v>5550</v>
      </c>
    </row>
    <row r="256" spans="1:3">
      <c r="A256" s="34" t="s">
        <v>9131</v>
      </c>
      <c r="B256" s="64" t="str">
        <f>HYPERLINK("#'Data_Analysis'!A1779", "main_finding_difficulty_overall_D_99_by_psn_type3_above")</f>
        <v>main_finding_difficulty_overall_D_99_by_psn_type3_above</v>
      </c>
      <c r="C256" s="34" t="s">
        <v>5554</v>
      </c>
    </row>
    <row r="257" spans="1:3">
      <c r="A257" s="34" t="s">
        <v>9131</v>
      </c>
      <c r="B257" s="64" t="str">
        <f>HYPERLINK("#'Data_Analysis'!A1786", "main_reason_absent_overall_62")</f>
        <v>main_reason_absent_overall_62</v>
      </c>
      <c r="C257" s="34" t="s">
        <v>5558</v>
      </c>
    </row>
    <row r="258" spans="1:3">
      <c r="A258" s="34" t="s">
        <v>9131</v>
      </c>
      <c r="B258" s="64" t="str">
        <f>HYPERLINK("#'Data_Analysis'!A1791", "main_reason_not_find_job_overall_67")</f>
        <v>main_reason_not_find_job_overall_67</v>
      </c>
      <c r="C258" s="34" t="s">
        <v>5562</v>
      </c>
    </row>
    <row r="259" spans="1:3">
      <c r="A259" s="34" t="s">
        <v>9131</v>
      </c>
      <c r="B259" s="64" t="str">
        <f>HYPERLINK("#'Data_Analysis'!A1796", "main_reason_not_find_job_overall_D_68_by_ind_age_cat")</f>
        <v>main_reason_not_find_job_overall_D_68_by_ind_age_cat</v>
      </c>
      <c r="C259" s="34" t="s">
        <v>5565</v>
      </c>
    </row>
    <row r="260" spans="1:3">
      <c r="A260" s="34" t="s">
        <v>9131</v>
      </c>
      <c r="B260" s="64" t="str">
        <f>HYPERLINK("#'Data_Analysis'!A1805", "main_reason_not_find_job_overall_D_69_by_ind_gender")</f>
        <v>main_reason_not_find_job_overall_D_69_by_ind_gender</v>
      </c>
      <c r="C260" s="34" t="s">
        <v>5572</v>
      </c>
    </row>
    <row r="261" spans="1:3">
      <c r="A261" s="34" t="s">
        <v>9131</v>
      </c>
      <c r="B261" s="64" t="str">
        <f>HYPERLINK("#'Data_Analysis'!A1812", "main_reason_not_find_job_overall_D_70_by_psn_type3_above")</f>
        <v>main_reason_not_find_job_overall_D_70_by_psn_type3_above</v>
      </c>
      <c r="C261" s="34" t="s">
        <v>5576</v>
      </c>
    </row>
    <row r="262" spans="1:3">
      <c r="A262" s="34" t="s">
        <v>9142</v>
      </c>
      <c r="B262" s="64" t="str">
        <f>HYPERLINK("#'Data_Analysis'!A1819", "main_reason_try_to_access_overall_126")</f>
        <v>main_reason_try_to_access_overall_126</v>
      </c>
      <c r="C262" s="34" t="s">
        <v>5579</v>
      </c>
    </row>
    <row r="263" spans="1:3">
      <c r="A263" s="34" t="s">
        <v>9158</v>
      </c>
      <c r="B263" s="64" t="str">
        <f>HYPERLINK("#'Data_Analysis'!A1824", "mda_benefits_income_cat_overall_248")</f>
        <v>mda_benefits_income_cat_overall_248</v>
      </c>
      <c r="C263" s="34" t="s">
        <v>5580</v>
      </c>
    </row>
    <row r="264" spans="1:3">
      <c r="A264" s="34" t="s">
        <v>9158</v>
      </c>
      <c r="B264" s="64" t="str">
        <f>HYPERLINK("#'Data_Analysis'!A1829", "mda_benefits_income_overall_247")</f>
        <v>mda_benefits_income_overall_247</v>
      </c>
      <c r="C264" s="34" t="s">
        <v>5587</v>
      </c>
    </row>
    <row r="265" spans="1:3">
      <c r="A265" s="34" t="s">
        <v>9158</v>
      </c>
      <c r="B265" s="64" t="str">
        <f>HYPERLINK("#'Data_Analysis'!A1834", "mda_benefits_overall_246")</f>
        <v>mda_benefits_overall_246</v>
      </c>
      <c r="C265" s="34" t="s">
        <v>5591</v>
      </c>
    </row>
    <row r="266" spans="1:3">
      <c r="A266" s="34" t="s">
        <v>9180</v>
      </c>
      <c r="B266" s="64" t="str">
        <f>HYPERLINK("#'Data_Analysis'!A1839", "medical_exp_30_days_overall_391")</f>
        <v>medical_exp_30_days_overall_391</v>
      </c>
      <c r="C266" s="34" t="s">
        <v>5594</v>
      </c>
    </row>
    <row r="267" spans="1:3">
      <c r="A267" s="34" t="s">
        <v>9180</v>
      </c>
      <c r="B267" s="64" t="str">
        <f>HYPERLINK("#'Data_Analysis'!A1844", "medical_exp_30_days_share_overall_397")</f>
        <v>medical_exp_30_days_share_overall_397</v>
      </c>
      <c r="C267" s="34" t="s">
        <v>5598</v>
      </c>
    </row>
    <row r="268" spans="1:3">
      <c r="A268" s="34" t="s">
        <v>9180</v>
      </c>
      <c r="B268" s="64" t="str">
        <f>HYPERLINK("#'Data_Analysis'!A1849", "medical_exp_cat_overall_392")</f>
        <v>medical_exp_cat_overall_392</v>
      </c>
      <c r="C268" s="34" t="s">
        <v>5601</v>
      </c>
    </row>
    <row r="269" spans="1:3">
      <c r="A269" s="34" t="s">
        <v>9180</v>
      </c>
      <c r="B269" s="64" t="str">
        <f>HYPERLINK("#'Data_Analysis'!A1854", "medical_exp_cat_overall_D_393_by_household_typology_1")</f>
        <v>medical_exp_cat_overall_D_393_by_household_typology_1</v>
      </c>
      <c r="C269" s="34" t="s">
        <v>5603</v>
      </c>
    </row>
    <row r="270" spans="1:3">
      <c r="A270" s="34" t="s">
        <v>9180</v>
      </c>
      <c r="B270" s="64" t="str">
        <f>HYPERLINK("#'Data_Analysis'!A1864", "medical_exp_cat_overall_D_394_by_household_typology_2")</f>
        <v>medical_exp_cat_overall_D_394_by_household_typology_2</v>
      </c>
      <c r="C270" s="34" t="s">
        <v>5607</v>
      </c>
    </row>
    <row r="271" spans="1:3">
      <c r="A271" s="34" t="s">
        <v>9180</v>
      </c>
      <c r="B271" s="64" t="str">
        <f>HYPERLINK("#'Data_Analysis'!A1874", "medical_exp_cat_overall_D_395_by_household_typology_3")</f>
        <v>medical_exp_cat_overall_D_395_by_household_typology_3</v>
      </c>
      <c r="C271" s="34" t="s">
        <v>5608</v>
      </c>
    </row>
    <row r="272" spans="1:3">
      <c r="A272" s="34" t="s">
        <v>9180</v>
      </c>
      <c r="B272" s="64" t="str">
        <f>HYPERLINK("#'Data_Analysis'!A1881", "medical_exp_cat_overall_D_396_by_settlement_type")</f>
        <v>medical_exp_cat_overall_D_396_by_settlement_type</v>
      </c>
      <c r="C272" s="34" t="s">
        <v>5610</v>
      </c>
    </row>
    <row r="273" spans="1:3">
      <c r="A273" s="34" t="s">
        <v>9180</v>
      </c>
      <c r="B273" s="64" t="str">
        <f>HYPERLINK("#'Data_Analysis'!A1888", "medical_exp_overall_390")</f>
        <v>medical_exp_overall_390</v>
      </c>
      <c r="C273" s="34" t="s">
        <v>5612</v>
      </c>
    </row>
    <row r="274" spans="1:3">
      <c r="A274" s="34" t="s">
        <v>9158</v>
      </c>
      <c r="B274" s="64" t="str">
        <f>HYPERLINK("#'Data_Analysis'!A1893", "mobile_phone_overall_194")</f>
        <v>mobile_phone_overall_194</v>
      </c>
      <c r="C274" s="34" t="s">
        <v>5616</v>
      </c>
    </row>
    <row r="275" spans="1:3">
      <c r="A275" s="34" t="s">
        <v>9158</v>
      </c>
      <c r="B275" s="64" t="str">
        <f>HYPERLINK("#'Data_Analysis'!A1898", "mobile_phone_overall_D_195_by_settlement_type")</f>
        <v>mobile_phone_overall_D_195_by_settlement_type</v>
      </c>
      <c r="C275" s="34" t="s">
        <v>9823</v>
      </c>
    </row>
    <row r="276" spans="1:3">
      <c r="A276" s="34" t="s">
        <v>9181</v>
      </c>
      <c r="B276" s="64" t="str">
        <f>HYPERLINK("#'Data_Analysis'!A1905", "moving_reason_overall_478")</f>
        <v>moving_reason_overall_478</v>
      </c>
      <c r="C276" s="34" t="s">
        <v>9961</v>
      </c>
    </row>
    <row r="277" spans="1:3">
      <c r="A277" s="34" t="s">
        <v>9148</v>
      </c>
      <c r="B277" s="64" t="str">
        <f>HYPERLINK("#'Data_Analysis'!A1910", "no_health_ins_overall_141")</f>
        <v>no_health_ins_overall_141</v>
      </c>
      <c r="C277" s="34" t="s">
        <v>5618</v>
      </c>
    </row>
    <row r="278" spans="1:3">
      <c r="A278" s="34" t="s">
        <v>9180</v>
      </c>
      <c r="B278" s="64" t="str">
        <f>HYPERLINK("#'Data_Analysis'!A1915", "non_essential_30_days_exp_cat_overall_453")</f>
        <v>non_essential_30_days_exp_cat_overall_453</v>
      </c>
      <c r="C278" s="34" t="s">
        <v>5619</v>
      </c>
    </row>
    <row r="279" spans="1:3">
      <c r="A279" s="34" t="s">
        <v>9180</v>
      </c>
      <c r="B279" s="64" t="str">
        <f>HYPERLINK("#'Data_Analysis'!A1920", "non_essential_30_days_exp_cat_overall_D_454_by_household_typology_1")</f>
        <v>non_essential_30_days_exp_cat_overall_D_454_by_household_typology_1</v>
      </c>
      <c r="C279" s="34" t="s">
        <v>5626</v>
      </c>
    </row>
    <row r="280" spans="1:3">
      <c r="A280" s="34" t="s">
        <v>9180</v>
      </c>
      <c r="B280" s="64" t="str">
        <f>HYPERLINK("#'Data_Analysis'!A1930", "non_essential_30_days_exp_cat_overall_D_455_by_household_typology_2")</f>
        <v>non_essential_30_days_exp_cat_overall_D_455_by_household_typology_2</v>
      </c>
      <c r="C280" s="34" t="s">
        <v>5627</v>
      </c>
    </row>
    <row r="281" spans="1:3">
      <c r="A281" s="34" t="s">
        <v>9180</v>
      </c>
      <c r="B281" s="64" t="str">
        <f>HYPERLINK("#'Data_Analysis'!A1940", "non_essential_30_days_exp_cat_overall_D_456_by_household_typology_3")</f>
        <v>non_essential_30_days_exp_cat_overall_D_456_by_household_typology_3</v>
      </c>
      <c r="C281" s="34" t="s">
        <v>5631</v>
      </c>
    </row>
    <row r="282" spans="1:3">
      <c r="A282" s="34" t="s">
        <v>9180</v>
      </c>
      <c r="B282" s="64" t="str">
        <f>HYPERLINK("#'Data_Analysis'!A1947", "non_essential_30_days_exp_cat_overall_D_457_by_settlement_type")</f>
        <v>non_essential_30_days_exp_cat_overall_D_457_by_settlement_type</v>
      </c>
      <c r="C282" s="34" t="s">
        <v>5632</v>
      </c>
    </row>
    <row r="283" spans="1:3">
      <c r="A283" s="34" t="s">
        <v>9180</v>
      </c>
      <c r="B283" s="64" t="str">
        <f>HYPERLINK("#'Data_Analysis'!A1954", "non_essential_30_days_exp_cat_overall_D_458_by_hh_with_employed_member")</f>
        <v>non_essential_30_days_exp_cat_overall_D_458_by_hh_with_employed_member</v>
      </c>
      <c r="C283" s="34" t="s">
        <v>5634</v>
      </c>
    </row>
    <row r="284" spans="1:3">
      <c r="A284" s="34" t="s">
        <v>9180</v>
      </c>
      <c r="B284" s="64" t="str">
        <f>HYPERLINK("#'Data_Analysis'!A1961", "non_essential_30_days_exp_cat_overall_D_459_by_hh_size_cat")</f>
        <v>non_essential_30_days_exp_cat_overall_D_459_by_hh_size_cat</v>
      </c>
      <c r="C284" s="34" t="s">
        <v>5636</v>
      </c>
    </row>
    <row r="285" spans="1:3">
      <c r="A285" s="34" t="s">
        <v>9180</v>
      </c>
      <c r="B285" s="64" t="str">
        <f>HYPERLINK("#'Data_Analysis'!A1970", "non_essential_30_days_exp_overall_452")</f>
        <v>non_essential_30_days_exp_overall_452</v>
      </c>
      <c r="C285" s="34" t="s">
        <v>5638</v>
      </c>
    </row>
    <row r="286" spans="1:3">
      <c r="A286" s="34" t="s">
        <v>9180</v>
      </c>
      <c r="B286" s="64" t="str">
        <f>HYPERLINK("#'Data_Analysis'!A1975", "non_essential_30_days_exp_per_capita_cat_overall_461")</f>
        <v>non_essential_30_days_exp_per_capita_cat_overall_461</v>
      </c>
      <c r="C286" s="34" t="s">
        <v>5642</v>
      </c>
    </row>
    <row r="287" spans="1:3">
      <c r="A287" s="34" t="s">
        <v>9180</v>
      </c>
      <c r="B287" s="64" t="str">
        <f>HYPERLINK("#'Data_Analysis'!A1980", "non_essential_30_days_exp_per_capita_overall_460")</f>
        <v>non_essential_30_days_exp_per_capita_overall_460</v>
      </c>
      <c r="C287" s="34" t="s">
        <v>5648</v>
      </c>
    </row>
    <row r="288" spans="1:3">
      <c r="A288" s="34" t="s">
        <v>9155</v>
      </c>
      <c r="B288" s="64" t="str">
        <f>HYPERLINK("#'Data_Analysis'!A1985", "noticeable_issues_overall_191")</f>
        <v>noticeable_issues_overall_191</v>
      </c>
      <c r="C288" s="34" t="s">
        <v>5651</v>
      </c>
    </row>
    <row r="289" spans="1:3">
      <c r="A289" s="34" t="s">
        <v>9155</v>
      </c>
      <c r="B289" s="64" t="str">
        <f>HYPERLINK("#'Data_Analysis'!A1990", "noticeable_issues_overall_D_192_by_accomm_type")</f>
        <v>noticeable_issues_overall_D_192_by_accomm_type</v>
      </c>
      <c r="C289" s="34" t="s">
        <v>5653</v>
      </c>
    </row>
    <row r="290" spans="1:3">
      <c r="A290" s="34" t="s">
        <v>9155</v>
      </c>
      <c r="B290" s="64" t="str">
        <f>HYPERLINK("#'Data_Analysis'!A1999", "noticeable_issues_overall_D_193_by_settlement_type")</f>
        <v>noticeable_issues_overall_D_193_by_settlement_type</v>
      </c>
      <c r="C290" s="34" t="s">
        <v>5657</v>
      </c>
    </row>
    <row r="291" spans="1:3">
      <c r="A291" s="34" t="s">
        <v>683</v>
      </c>
      <c r="B291" s="64" t="str">
        <f>HYPERLINK("#'Data_Analysis'!A2006", "num_of_rooms_overall_165")</f>
        <v>num_of_rooms_overall_165</v>
      </c>
      <c r="C291" s="34" t="s">
        <v>5660</v>
      </c>
    </row>
    <row r="292" spans="1:3">
      <c r="A292" s="34" t="s">
        <v>9142</v>
      </c>
      <c r="B292" s="64" t="str">
        <f>HYPERLINK("#'Data_Analysis'!A2011", "obtain_healthcare_hh_overall_131")</f>
        <v>obtain_healthcare_hh_overall_131</v>
      </c>
      <c r="C292" s="34" t="s">
        <v>5663</v>
      </c>
    </row>
    <row r="293" spans="1:3">
      <c r="A293" s="34" t="s">
        <v>9142</v>
      </c>
      <c r="B293" s="64" t="str">
        <f>HYPERLINK("#'Data_Analysis'!A2016", "obtain_healthcare_overall_127")</f>
        <v>obtain_healthcare_overall_127</v>
      </c>
      <c r="C293" s="34" t="s">
        <v>5667</v>
      </c>
    </row>
    <row r="294" spans="1:3">
      <c r="A294" s="34" t="s">
        <v>9142</v>
      </c>
      <c r="B294" s="64" t="str">
        <f>HYPERLINK("#'Data_Analysis'!A2021", "obtain_healthcare_overall_D_128_by_ind_age_cat")</f>
        <v>obtain_healthcare_overall_D_128_by_ind_age_cat</v>
      </c>
      <c r="C294" s="34" t="s">
        <v>5670</v>
      </c>
    </row>
    <row r="295" spans="1:3">
      <c r="A295" s="34" t="s">
        <v>9142</v>
      </c>
      <c r="B295" s="64" t="str">
        <f>HYPERLINK("#'Data_Analysis'!A2032", "obtain_healthcare_overall_D_129_by_ind_gender")</f>
        <v>obtain_healthcare_overall_D_129_by_ind_gender</v>
      </c>
      <c r="C295" s="34" t="s">
        <v>5674</v>
      </c>
    </row>
    <row r="296" spans="1:3">
      <c r="A296" s="34" t="s">
        <v>9142</v>
      </c>
      <c r="B296" s="64" t="str">
        <f>HYPERLINK("#'Data_Analysis'!A2039", "obtain_healthcare_overall_D_130_by_psn_type3_above")</f>
        <v>obtain_healthcare_overall_D_130_by_psn_type3_above</v>
      </c>
      <c r="C296" s="34" t="s">
        <v>5678</v>
      </c>
    </row>
    <row r="297" spans="1:3">
      <c r="A297" s="34" t="s">
        <v>9131</v>
      </c>
      <c r="B297" s="64" t="str">
        <f>HYPERLINK("#'Data_Analysis'!A2047", "occup_activity_overall_79")</f>
        <v>occup_activity_overall_79</v>
      </c>
      <c r="C297" s="34" t="s">
        <v>5682</v>
      </c>
    </row>
    <row r="298" spans="1:3">
      <c r="A298" s="34" t="s">
        <v>9131</v>
      </c>
      <c r="B298" s="64" t="str">
        <f>HYPERLINK("#'Data_Analysis'!A2052", "occup_activity_overall_D_80_by_ind_age_cat")</f>
        <v>occup_activity_overall_D_80_by_ind_age_cat</v>
      </c>
      <c r="C298" s="34" t="s">
        <v>5684</v>
      </c>
    </row>
    <row r="299" spans="1:3">
      <c r="A299" s="34" t="s">
        <v>9131</v>
      </c>
      <c r="B299" s="64" t="str">
        <f>HYPERLINK("#'Data_Analysis'!A2060", "occup_activity_overall_D_81_by_ind_gender")</f>
        <v>occup_activity_overall_D_81_by_ind_gender</v>
      </c>
      <c r="C299" s="34" t="s">
        <v>5686</v>
      </c>
    </row>
    <row r="300" spans="1:3">
      <c r="A300" s="34" t="s">
        <v>9131</v>
      </c>
      <c r="B300" s="64" t="str">
        <f>HYPERLINK("#'Data_Analysis'!A2067", "occupation_overall_45")</f>
        <v>occupation_overall_45</v>
      </c>
      <c r="C300" s="34" t="s">
        <v>5688</v>
      </c>
    </row>
    <row r="301" spans="1:3">
      <c r="A301" s="34" t="s">
        <v>9131</v>
      </c>
      <c r="B301" s="64" t="str">
        <f>HYPERLINK("#'Data_Analysis'!A2072", "occupation_overall_D_46_by_ind_age_cat")</f>
        <v>occupation_overall_D_46_by_ind_age_cat</v>
      </c>
      <c r="C301" s="34" t="s">
        <v>5690</v>
      </c>
    </row>
    <row r="302" spans="1:3">
      <c r="A302" s="34" t="s">
        <v>9131</v>
      </c>
      <c r="B302" s="64" t="str">
        <f>HYPERLINK("#'Data_Analysis'!A2081", "occupation_overall_D_47_by_ind_gender")</f>
        <v>occupation_overall_D_47_by_ind_gender</v>
      </c>
      <c r="C302" s="34" t="s">
        <v>5693</v>
      </c>
    </row>
    <row r="303" spans="1:3">
      <c r="A303" s="34" t="s">
        <v>9131</v>
      </c>
      <c r="B303" s="64" t="str">
        <f>HYPERLINK("#'Data_Analysis'!A2088", "occupation_overall_D_48_by_psn_type3_above")</f>
        <v>occupation_overall_D_48_by_psn_type3_above</v>
      </c>
      <c r="C303" s="34" t="s">
        <v>5696</v>
      </c>
    </row>
    <row r="304" spans="1:3">
      <c r="A304" s="34" t="s">
        <v>9131</v>
      </c>
      <c r="B304" s="64" t="str">
        <f>HYPERLINK("#'Data_Analysis'!A2095", "operate_fam_business_overall_50")</f>
        <v>operate_fam_business_overall_50</v>
      </c>
      <c r="C304" s="34" t="s">
        <v>5700</v>
      </c>
    </row>
    <row r="305" spans="1:3">
      <c r="A305" s="34" t="s">
        <v>9180</v>
      </c>
      <c r="B305" s="64" t="str">
        <f>HYPERLINK("#'Data_Analysis'!A2100", "other_goods_exp_30_days_overall_431")</f>
        <v>other_goods_exp_30_days_overall_431</v>
      </c>
      <c r="C305" s="34" t="s">
        <v>5702</v>
      </c>
    </row>
    <row r="306" spans="1:3">
      <c r="A306" s="34" t="s">
        <v>9180</v>
      </c>
      <c r="B306" s="64" t="str">
        <f>HYPERLINK("#'Data_Analysis'!A2105", "other_goods_exp_30_days_share_overall_437")</f>
        <v>other_goods_exp_30_days_share_overall_437</v>
      </c>
      <c r="C306" s="34" t="s">
        <v>5705</v>
      </c>
    </row>
    <row r="307" spans="1:3">
      <c r="A307" s="34" t="s">
        <v>9180</v>
      </c>
      <c r="B307" s="64" t="str">
        <f>HYPERLINK("#'Data_Analysis'!A2110", "other_goods_exp_cat_overall_432")</f>
        <v>other_goods_exp_cat_overall_432</v>
      </c>
      <c r="C307" s="34" t="s">
        <v>5707</v>
      </c>
    </row>
    <row r="308" spans="1:3">
      <c r="A308" s="34" t="s">
        <v>9180</v>
      </c>
      <c r="B308" s="64" t="str">
        <f>HYPERLINK("#'Data_Analysis'!A2115", "other_goods_exp_cat_overall_D_433_by_household_typology_1")</f>
        <v>other_goods_exp_cat_overall_D_433_by_household_typology_1</v>
      </c>
      <c r="C308" s="34" t="s">
        <v>5710</v>
      </c>
    </row>
    <row r="309" spans="1:3">
      <c r="A309" s="34" t="s">
        <v>9180</v>
      </c>
      <c r="B309" s="64" t="str">
        <f>HYPERLINK("#'Data_Analysis'!A2125", "other_goods_exp_cat_overall_D_434_by_household_typology_2")</f>
        <v>other_goods_exp_cat_overall_D_434_by_household_typology_2</v>
      </c>
      <c r="C309" s="34" t="s">
        <v>5712</v>
      </c>
    </row>
    <row r="310" spans="1:3">
      <c r="A310" s="34" t="s">
        <v>9180</v>
      </c>
      <c r="B310" s="64" t="str">
        <f>HYPERLINK("#'Data_Analysis'!A2135", "other_goods_exp_cat_overall_D_435_by_household_typology_3")</f>
        <v>other_goods_exp_cat_overall_D_435_by_household_typology_3</v>
      </c>
      <c r="C310" s="34" t="s">
        <v>5714</v>
      </c>
    </row>
    <row r="311" spans="1:3">
      <c r="A311" s="34" t="s">
        <v>9180</v>
      </c>
      <c r="B311" s="64" t="str">
        <f>HYPERLINK("#'Data_Analysis'!A2142", "other_goods_exp_cat_overall_D_436_by_settlement_type")</f>
        <v>other_goods_exp_cat_overall_D_436_by_settlement_type</v>
      </c>
      <c r="C311" s="34" t="s">
        <v>5715</v>
      </c>
    </row>
    <row r="312" spans="1:3">
      <c r="A312" s="34" t="s">
        <v>9180</v>
      </c>
      <c r="B312" s="64" t="str">
        <f>HYPERLINK("#'Data_Analysis'!A2149", "other_goods_exp_overall_430")</f>
        <v>other_goods_exp_overall_430</v>
      </c>
      <c r="C312" s="34" t="s">
        <v>5716</v>
      </c>
    </row>
    <row r="313" spans="1:3">
      <c r="A313" s="34" t="s">
        <v>9158</v>
      </c>
      <c r="B313" s="64" t="str">
        <f>HYPERLINK("#'Data_Analysis'!A2154", "other_income_overall_261")</f>
        <v>other_income_overall_261</v>
      </c>
      <c r="C313" s="34" t="s">
        <v>5718</v>
      </c>
    </row>
    <row r="314" spans="1:3">
      <c r="A314" s="34" t="s">
        <v>9158</v>
      </c>
      <c r="B314" s="64" t="str">
        <f>HYPERLINK("#'Data_Analysis'!A2159", "own_bussiness_income_overall_245")</f>
        <v>own_bussiness_income_overall_245</v>
      </c>
      <c r="C314" s="34" t="s">
        <v>5722</v>
      </c>
    </row>
    <row r="315" spans="1:3">
      <c r="A315" s="34" t="s">
        <v>683</v>
      </c>
      <c r="B315" s="64" t="str">
        <f>HYPERLINK("#'Data_Analysis'!A2164", "payment_arrangement_overall_148")</f>
        <v>payment_arrangement_overall_148</v>
      </c>
      <c r="C315" s="34" t="s">
        <v>5726</v>
      </c>
    </row>
    <row r="316" spans="1:3">
      <c r="A316" s="34" t="s">
        <v>683</v>
      </c>
      <c r="B316" s="64" t="str">
        <f>HYPERLINK("#'Data_Analysis'!A2169", "payment_arrangement_overall_D_149_by_household_typology_1")</f>
        <v>payment_arrangement_overall_D_149_by_household_typology_1</v>
      </c>
      <c r="C316" s="34" t="s">
        <v>5728</v>
      </c>
    </row>
    <row r="317" spans="1:3">
      <c r="A317" s="34" t="s">
        <v>683</v>
      </c>
      <c r="B317" s="64" t="str">
        <f>HYPERLINK("#'Data_Analysis'!A2179", "payment_arrangement_overall_D_150_by_household_typology_2")</f>
        <v>payment_arrangement_overall_D_150_by_household_typology_2</v>
      </c>
      <c r="C317" s="34" t="s">
        <v>5730</v>
      </c>
    </row>
    <row r="318" spans="1:3">
      <c r="A318" s="34" t="s">
        <v>683</v>
      </c>
      <c r="B318" s="64" t="str">
        <f>HYPERLINK("#'Data_Analysis'!A2189", "payment_arrangement_overall_D_151_by_settlement_type")</f>
        <v>payment_arrangement_overall_D_151_by_settlement_type</v>
      </c>
      <c r="C318" s="34" t="s">
        <v>5731</v>
      </c>
    </row>
    <row r="319" spans="1:3">
      <c r="A319" s="34" t="s">
        <v>9131</v>
      </c>
      <c r="B319" s="64" t="str">
        <f>HYPERLINK("#'Data_Analysis'!A2196", "permanent_job_overall_52")</f>
        <v>permanent_job_overall_52</v>
      </c>
      <c r="C319" s="34" t="s">
        <v>5735</v>
      </c>
    </row>
    <row r="320" spans="1:3">
      <c r="A320" s="34" t="s">
        <v>9181</v>
      </c>
      <c r="B320" s="64" t="str">
        <f>HYPERLINK("#'Data_Analysis'!A2201", "plans_to_move_overall_472")</f>
        <v>plans_to_move_overall_472</v>
      </c>
      <c r="C320" s="34" t="s">
        <v>5738</v>
      </c>
    </row>
    <row r="321" spans="1:3">
      <c r="A321" s="34" t="s">
        <v>9181</v>
      </c>
      <c r="B321" s="64" t="str">
        <f>HYPERLINK("#'Data_Analysis'!A2206", "plans_to_move_overall_D_473_by_household_typology_1")</f>
        <v>plans_to_move_overall_D_473_by_household_typology_1</v>
      </c>
      <c r="C321" s="34" t="s">
        <v>5740</v>
      </c>
    </row>
    <row r="322" spans="1:3">
      <c r="A322" s="34" t="s">
        <v>9181</v>
      </c>
      <c r="B322" s="64" t="str">
        <f>HYPERLINK("#'Data_Analysis'!A2216", "plans_to_move_overall_D_474_by_household_typology_2")</f>
        <v>plans_to_move_overall_D_474_by_household_typology_2</v>
      </c>
      <c r="C322" s="34" t="s">
        <v>5743</v>
      </c>
    </row>
    <row r="323" spans="1:3">
      <c r="A323" s="34" t="s">
        <v>9181</v>
      </c>
      <c r="B323" s="64" t="str">
        <f>HYPERLINK("#'Data_Analysis'!A2226", "plans_to_move_overall_D_475_by_household_typology_3")</f>
        <v>plans_to_move_overall_D_475_by_household_typology_3</v>
      </c>
      <c r="C323" s="34" t="s">
        <v>5746</v>
      </c>
    </row>
    <row r="324" spans="1:3">
      <c r="A324" s="34" t="s">
        <v>9181</v>
      </c>
      <c r="B324" s="64" t="str">
        <f>HYPERLINK("#'Data_Analysis'!A2233", "plans_to_move_overall_D_476_by_hh_with_employed_member")</f>
        <v>plans_to_move_overall_D_476_by_hh_with_employed_member</v>
      </c>
      <c r="C324" s="34" t="s">
        <v>5748</v>
      </c>
    </row>
    <row r="325" spans="1:3">
      <c r="A325" s="34" t="s">
        <v>9134</v>
      </c>
      <c r="B325" s="64" t="str">
        <f>HYPERLINK("#'Data_Analysis'!A2240", "psn_overall_101")</f>
        <v>psn_overall_101</v>
      </c>
      <c r="C325" s="34" t="s">
        <v>5751</v>
      </c>
    </row>
    <row r="326" spans="1:3">
      <c r="A326" s="34" t="s">
        <v>9134</v>
      </c>
      <c r="B326" s="64" t="str">
        <f>HYPERLINK("#'Data_Analysis'!A2245", "psn_type3_above_overall_107")</f>
        <v>psn_type3_above_overall_107</v>
      </c>
      <c r="C326" s="34" t="s">
        <v>5754</v>
      </c>
    </row>
    <row r="327" spans="1:3">
      <c r="A327" s="34" t="s">
        <v>9134</v>
      </c>
      <c r="B327" s="64" t="str">
        <f>HYPERLINK("#'Data_Analysis'!A2250", "psn_type3_above_overall_D_108_by_ind_age_cat")</f>
        <v>psn_type3_above_overall_D_108_by_ind_age_cat</v>
      </c>
      <c r="C327" s="34" t="s">
        <v>5756</v>
      </c>
    </row>
    <row r="328" spans="1:3">
      <c r="A328" s="34" t="s">
        <v>9134</v>
      </c>
      <c r="B328" s="64" t="str">
        <f>HYPERLINK("#'Data_Analysis'!A2261", "psn_type3_above_overall_D_109_by_ind_gender")</f>
        <v>psn_type3_above_overall_D_109_by_ind_gender</v>
      </c>
      <c r="C328" s="34" t="s">
        <v>5760</v>
      </c>
    </row>
    <row r="329" spans="1:3">
      <c r="A329" s="34" t="s">
        <v>9134</v>
      </c>
      <c r="B329" s="64" t="str">
        <f>HYPERLINK("#'Data_Analysis'!A2268", "psn_type3_above_overall_D_110_by_certified_disability_cat")</f>
        <v>psn_type3_above_overall_D_110_by_certified_disability_cat</v>
      </c>
      <c r="C329" s="34" t="s">
        <v>5762</v>
      </c>
    </row>
    <row r="330" spans="1:3">
      <c r="A330" s="34" t="s">
        <v>9134</v>
      </c>
      <c r="B330" s="64" t="str">
        <f>HYPERLINK("#'Data_Analysis'!A2276", "psn_type3_hh_level_overall_111")</f>
        <v>psn_type3_hh_level_overall_111</v>
      </c>
      <c r="C330" s="34" t="s">
        <v>5767</v>
      </c>
    </row>
    <row r="331" spans="1:3">
      <c r="A331" s="34" t="s">
        <v>9134</v>
      </c>
      <c r="B331" s="64" t="str">
        <f>HYPERLINK("#'Data_Analysis'!A2281", "psn_type3_hh_level_overall_D_112_by_household_typology_1")</f>
        <v>psn_type3_hh_level_overall_D_112_by_household_typology_1</v>
      </c>
      <c r="C331" s="34" t="s">
        <v>5770</v>
      </c>
    </row>
    <row r="332" spans="1:3">
      <c r="A332" s="34" t="s">
        <v>9134</v>
      </c>
      <c r="B332" s="64" t="str">
        <f>HYPERLINK("#'Data_Analysis'!A2291", "psn_type3_hh_level_overall_D_113_by_household_typology_2")</f>
        <v>psn_type3_hh_level_overall_D_113_by_household_typology_2</v>
      </c>
      <c r="C332" s="34" t="s">
        <v>5772</v>
      </c>
    </row>
    <row r="333" spans="1:3">
      <c r="A333" s="34" t="s">
        <v>9158</v>
      </c>
      <c r="B333" s="64" t="str">
        <f>HYPERLINK("#'Data_Analysis'!A2301", "received_remmit_overall_276")</f>
        <v>received_remmit_overall_276</v>
      </c>
      <c r="C333" s="34" t="s">
        <v>5776</v>
      </c>
    </row>
    <row r="334" spans="1:3">
      <c r="A334" s="34" t="s">
        <v>9158</v>
      </c>
      <c r="B334" s="64" t="str">
        <f>HYPERLINK("#'Data_Analysis'!A2306", "received_remmit_overall_D_277_by_household_typology_1")</f>
        <v>received_remmit_overall_D_277_by_household_typology_1</v>
      </c>
      <c r="C334" s="34" t="s">
        <v>5778</v>
      </c>
    </row>
    <row r="335" spans="1:3">
      <c r="A335" s="34" t="s">
        <v>9158</v>
      </c>
      <c r="B335" s="64" t="str">
        <f>HYPERLINK("#'Data_Analysis'!A2316", "received_remmit_overall_D_278_by_household_typology_2")</f>
        <v>received_remmit_overall_D_278_by_household_typology_2</v>
      </c>
      <c r="C335" s="34" t="s">
        <v>5781</v>
      </c>
    </row>
    <row r="336" spans="1:3">
      <c r="A336" s="34" t="s">
        <v>9158</v>
      </c>
      <c r="B336" s="64" t="str">
        <f>HYPERLINK("#'Data_Analysis'!A2326", "received_remmit_overall_D_279_by_household_typology_3")</f>
        <v>received_remmit_overall_D_279_by_household_typology_3</v>
      </c>
      <c r="C336" s="34" t="s">
        <v>5784</v>
      </c>
    </row>
    <row r="337" spans="1:3">
      <c r="A337" s="34" t="s">
        <v>9158</v>
      </c>
      <c r="B337" s="64" t="str">
        <f>HYPERLINK("#'Data_Analysis'!A2333", "received_remmit_overall_D_280_by_hh_with_employed_member")</f>
        <v>received_remmit_overall_D_280_by_hh_with_employed_member</v>
      </c>
      <c r="C337" s="34" t="s">
        <v>5785</v>
      </c>
    </row>
    <row r="338" spans="1:3">
      <c r="A338" s="34" t="s">
        <v>9180</v>
      </c>
      <c r="B338" s="64" t="str">
        <f>HYPERLINK("#'Data_Analysis'!A2340", "recreational_exp_30_days_overall_373")</f>
        <v>recreational_exp_30_days_overall_373</v>
      </c>
      <c r="C338" s="34" t="s">
        <v>5787</v>
      </c>
    </row>
    <row r="339" spans="1:3">
      <c r="A339" s="34" t="s">
        <v>9180</v>
      </c>
      <c r="B339" s="64" t="str">
        <f>HYPERLINK("#'Data_Analysis'!A2345", "recreational_exp_30_days_share_overall_380")</f>
        <v>recreational_exp_30_days_share_overall_380</v>
      </c>
      <c r="C339" s="34" t="s">
        <v>5790</v>
      </c>
    </row>
    <row r="340" spans="1:3">
      <c r="A340" s="34" t="s">
        <v>9180</v>
      </c>
      <c r="B340" s="64" t="str">
        <f>HYPERLINK("#'Data_Analysis'!A2350", "recreational_exp_cat_overall_374")</f>
        <v>recreational_exp_cat_overall_374</v>
      </c>
      <c r="C340" s="34" t="s">
        <v>5792</v>
      </c>
    </row>
    <row r="341" spans="1:3">
      <c r="A341" s="34" t="s">
        <v>9180</v>
      </c>
      <c r="B341" s="64" t="str">
        <f>HYPERLINK("#'Data_Analysis'!A2355", "recreational_exp_cat_overall_D_375_by_household_typology_1")</f>
        <v>recreational_exp_cat_overall_D_375_by_household_typology_1</v>
      </c>
      <c r="C341" s="34" t="s">
        <v>5799</v>
      </c>
    </row>
    <row r="342" spans="1:3">
      <c r="A342" s="34" t="s">
        <v>9180</v>
      </c>
      <c r="B342" s="64" t="str">
        <f>HYPERLINK("#'Data_Analysis'!A2365", "recreational_exp_cat_overall_D_376_by_household_typology_2")</f>
        <v>recreational_exp_cat_overall_D_376_by_household_typology_2</v>
      </c>
      <c r="C342" s="34" t="s">
        <v>5801</v>
      </c>
    </row>
    <row r="343" spans="1:3">
      <c r="A343" s="34" t="s">
        <v>9180</v>
      </c>
      <c r="B343" s="64" t="str">
        <f>HYPERLINK("#'Data_Analysis'!A2375", "recreational_exp_cat_overall_D_377_by_household_typology_3")</f>
        <v>recreational_exp_cat_overall_D_377_by_household_typology_3</v>
      </c>
      <c r="C343" s="34" t="s">
        <v>5803</v>
      </c>
    </row>
    <row r="344" spans="1:3">
      <c r="A344" s="34" t="s">
        <v>9180</v>
      </c>
      <c r="B344" s="64" t="str">
        <f>HYPERLINK("#'Data_Analysis'!A2382", "recreational_exp_cat_overall_D_378_by_settlement_type")</f>
        <v>recreational_exp_cat_overall_D_378_by_settlement_type</v>
      </c>
      <c r="C344" s="34" t="s">
        <v>5805</v>
      </c>
    </row>
    <row r="345" spans="1:3">
      <c r="A345" s="34" t="s">
        <v>9180</v>
      </c>
      <c r="B345" s="64" t="str">
        <f>HYPERLINK("#'Data_Analysis'!A2389", "recreational_exp_cat_overall_D_379_by_hh_size_cat")</f>
        <v>recreational_exp_cat_overall_D_379_by_hh_size_cat</v>
      </c>
      <c r="C345" s="34" t="s">
        <v>5807</v>
      </c>
    </row>
    <row r="346" spans="1:3">
      <c r="A346" s="34" t="s">
        <v>9180</v>
      </c>
      <c r="B346" s="64" t="str">
        <f>HYPERLINK("#'Data_Analysis'!A2398", "recreational_exp_overall_372")</f>
        <v>recreational_exp_overall_372</v>
      </c>
      <c r="C346" s="34" t="s">
        <v>5810</v>
      </c>
    </row>
    <row r="347" spans="1:3">
      <c r="A347" s="34" t="s">
        <v>9158</v>
      </c>
      <c r="B347" s="64" t="str">
        <f>HYPERLINK("#'Data_Analysis'!A2403", "refrigirator_overall_202")</f>
        <v>refrigirator_overall_202</v>
      </c>
      <c r="C347" s="34" t="s">
        <v>5812</v>
      </c>
    </row>
    <row r="348" spans="1:3">
      <c r="A348" s="34" t="s">
        <v>9158</v>
      </c>
      <c r="B348" s="64" t="str">
        <f>HYPERLINK("#'Data_Analysis'!A2408", "refrigirator_overall_D_203_by_settlement_type")</f>
        <v>refrigirator_overall_D_203_by_settlement_type</v>
      </c>
      <c r="C348" s="34" t="s">
        <v>9866</v>
      </c>
    </row>
    <row r="349" spans="1:3">
      <c r="A349" s="34" t="s">
        <v>9131</v>
      </c>
      <c r="B349" s="64" t="str">
        <f>HYPERLINK("#'Data_Analysis'!A2415", "registred_in_pes_overall_100")</f>
        <v>registred_in_pes_overall_100</v>
      </c>
      <c r="C349" s="34" t="s">
        <v>5814</v>
      </c>
    </row>
    <row r="350" spans="1:3">
      <c r="A350" s="34" t="s">
        <v>9158</v>
      </c>
      <c r="B350" s="64" t="str">
        <f>HYPERLINK("#'Data_Analysis'!A2420", "rely_extent_overall_281")</f>
        <v>rely_extent_overall_281</v>
      </c>
      <c r="C350" s="34" t="s">
        <v>5817</v>
      </c>
    </row>
    <row r="351" spans="1:3">
      <c r="A351" s="34" t="s">
        <v>9158</v>
      </c>
      <c r="B351" s="64" t="str">
        <f>HYPERLINK("#'Data_Analysis'!A2425", "rely_extent_overall_D_282_by_household_typology_1")</f>
        <v>rely_extent_overall_D_282_by_household_typology_1</v>
      </c>
      <c r="C351" s="34" t="s">
        <v>5819</v>
      </c>
    </row>
    <row r="352" spans="1:3">
      <c r="A352" s="34" t="s">
        <v>9158</v>
      </c>
      <c r="B352" s="64" t="str">
        <f>HYPERLINK("#'Data_Analysis'!A2435", "rely_extent_overall_D_283_by_household_typology_1")</f>
        <v>rely_extent_overall_D_283_by_household_typology_1</v>
      </c>
      <c r="C352" s="34" t="s">
        <v>5822</v>
      </c>
    </row>
    <row r="353" spans="1:3">
      <c r="A353" s="34" t="s">
        <v>9158</v>
      </c>
      <c r="B353" s="64" t="str">
        <f>HYPERLINK("#'Data_Analysis'!A2445", "rely_extent_overall_D_284_by_household_typology_2")</f>
        <v>rely_extent_overall_D_284_by_household_typology_2</v>
      </c>
      <c r="C353" s="34" t="s">
        <v>5826</v>
      </c>
    </row>
    <row r="354" spans="1:3">
      <c r="A354" s="34" t="s">
        <v>9158</v>
      </c>
      <c r="B354" s="64" t="str">
        <f>HYPERLINK("#'Data_Analysis'!A2455", "rely_extent_overall_D_285_by_household_typology_2")</f>
        <v>rely_extent_overall_D_285_by_household_typology_2</v>
      </c>
      <c r="C354" s="34" t="s">
        <v>5830</v>
      </c>
    </row>
    <row r="355" spans="1:3">
      <c r="A355" s="34" t="s">
        <v>9158</v>
      </c>
      <c r="B355" s="64" t="str">
        <f>HYPERLINK("#'Data_Analysis'!A2465", "rely_extent_overall_D_286_by_hh_with_employed_member")</f>
        <v>rely_extent_overall_D_286_by_hh_with_employed_member</v>
      </c>
      <c r="C355" s="34" t="s">
        <v>5831</v>
      </c>
    </row>
    <row r="356" spans="1:3">
      <c r="A356" s="34" t="s">
        <v>9107</v>
      </c>
      <c r="B356" s="64" t="str">
        <f>HYPERLINK("#'Data_Analysis'!A2472", "resp_age_cat_overall_2")</f>
        <v>resp_age_cat_overall_2</v>
      </c>
      <c r="C356" s="34" t="s">
        <v>5835</v>
      </c>
    </row>
    <row r="357" spans="1:3">
      <c r="A357" s="34" t="s">
        <v>9107</v>
      </c>
      <c r="B357" s="64" t="str">
        <f>HYPERLINK("#'Data_Analysis'!A2477", "resp_age_overall_1")</f>
        <v>resp_age_overall_1</v>
      </c>
      <c r="C357" s="34" t="s">
        <v>5838</v>
      </c>
    </row>
    <row r="358" spans="1:3">
      <c r="A358" s="34" t="s">
        <v>9107</v>
      </c>
      <c r="B358" s="64" t="str">
        <f>HYPERLINK("#'Data_Analysis'!A2482", "resp_gender_age_pyramid_overall_5")</f>
        <v>resp_gender_age_pyramid_overall_5</v>
      </c>
      <c r="C358" s="34" t="s">
        <v>5841</v>
      </c>
    </row>
    <row r="359" spans="1:3">
      <c r="A359" s="34" t="s">
        <v>9107</v>
      </c>
      <c r="B359" s="64" t="str">
        <f>HYPERLINK("#'Data_Analysis'!A2487", "resp_gender_overall_3")</f>
        <v>resp_gender_overall_3</v>
      </c>
      <c r="C359" s="34" t="s">
        <v>5843</v>
      </c>
    </row>
    <row r="360" spans="1:3">
      <c r="A360" s="34" t="s">
        <v>9107</v>
      </c>
      <c r="B360" s="64" t="str">
        <f>HYPERLINK("#'Data_Analysis'!A2492", "resp_gender_overall_D_4_by_resp_age_cat")</f>
        <v>resp_gender_overall_D_4_by_resp_age_cat</v>
      </c>
      <c r="C360" s="34" t="s">
        <v>5846</v>
      </c>
    </row>
    <row r="361" spans="1:3">
      <c r="A361" s="34" t="s">
        <v>9180</v>
      </c>
      <c r="B361" s="64" t="str">
        <f>HYPERLINK("#'Data_Analysis'!A2500", "restaurants_exp_cat_overall_367")</f>
        <v>restaurants_exp_cat_overall_367</v>
      </c>
      <c r="C361" s="34" t="s">
        <v>5849</v>
      </c>
    </row>
    <row r="362" spans="1:3">
      <c r="A362" s="34" t="s">
        <v>9180</v>
      </c>
      <c r="B362" s="64" t="str">
        <f>HYPERLINK("#'Data_Analysis'!A2505", "restaurants_exp_cat_overall_D_368_by_household_typology_3")</f>
        <v>restaurants_exp_cat_overall_D_368_by_household_typology_3</v>
      </c>
      <c r="C362" s="34" t="s">
        <v>5854</v>
      </c>
    </row>
    <row r="363" spans="1:3">
      <c r="A363" s="34" t="s">
        <v>9180</v>
      </c>
      <c r="B363" s="64" t="str">
        <f>HYPERLINK("#'Data_Analysis'!A2512", "restaurants_exp_cat_overall_D_369_by_settlement_type")</f>
        <v>restaurants_exp_cat_overall_D_369_by_settlement_type</v>
      </c>
      <c r="C363" s="34" t="s">
        <v>5856</v>
      </c>
    </row>
    <row r="364" spans="1:3">
      <c r="A364" s="34" t="s">
        <v>9180</v>
      </c>
      <c r="B364" s="64" t="str">
        <f>HYPERLINK("#'Data_Analysis'!A2519", "restaurants_exp_cat_overall_D_370_by_hh_size_cat")</f>
        <v>restaurants_exp_cat_overall_D_370_by_hh_size_cat</v>
      </c>
      <c r="C364" s="34" t="s">
        <v>5857</v>
      </c>
    </row>
    <row r="365" spans="1:3">
      <c r="A365" s="34" t="s">
        <v>9180</v>
      </c>
      <c r="B365" s="64" t="str">
        <f>HYPERLINK("#'Data_Analysis'!A2528", "restaurants_exp_overall_366")</f>
        <v>restaurants_exp_overall_366</v>
      </c>
      <c r="C365" s="34" t="s">
        <v>5860</v>
      </c>
    </row>
    <row r="366" spans="1:3">
      <c r="A366" s="34" t="s">
        <v>9180</v>
      </c>
      <c r="B366" s="64" t="str">
        <f>HYPERLINK("#'Data_Analysis'!A2533", "restaurants_exp_share_overall_371")</f>
        <v>restaurants_exp_share_overall_371</v>
      </c>
      <c r="C366" s="34" t="s">
        <v>5862</v>
      </c>
    </row>
    <row r="367" spans="1:3">
      <c r="A367" s="34" t="s">
        <v>9155</v>
      </c>
      <c r="B367" s="64" t="str">
        <f>HYPERLINK("#'Data_Analysis'!A2538", "rotten_windows_overall_188")</f>
        <v>rotten_windows_overall_188</v>
      </c>
      <c r="C367" s="34" t="s">
        <v>5864</v>
      </c>
    </row>
    <row r="368" spans="1:3">
      <c r="A368" s="34" t="s">
        <v>9155</v>
      </c>
      <c r="B368" s="64" t="str">
        <f>HYPERLINK("#'Data_Analysis'!A2543", "rotten_windows_overall_D_189_by_settlement_type")</f>
        <v>rotten_windows_overall_D_189_by_settlement_type</v>
      </c>
      <c r="C368" s="34" t="s">
        <v>5866</v>
      </c>
    </row>
    <row r="369" spans="1:3">
      <c r="A369" s="34" t="s">
        <v>9158</v>
      </c>
      <c r="B369" s="64" t="str">
        <f>HYPERLINK("#'Data_Analysis'!A2550", "save_money_overall_218")</f>
        <v>save_money_overall_218</v>
      </c>
      <c r="C369" s="34" t="s">
        <v>5867</v>
      </c>
    </row>
    <row r="370" spans="1:3">
      <c r="A370" s="34" t="s">
        <v>9158</v>
      </c>
      <c r="B370" s="64" t="str">
        <f>HYPERLINK("#'Data_Analysis'!A2555", "save_money_overall_D_219_by_household_typology_1")</f>
        <v>save_money_overall_D_219_by_household_typology_1</v>
      </c>
      <c r="C370" s="34" t="s">
        <v>5868</v>
      </c>
    </row>
    <row r="371" spans="1:3">
      <c r="A371" s="34" t="s">
        <v>9158</v>
      </c>
      <c r="B371" s="64" t="str">
        <f>HYPERLINK("#'Data_Analysis'!A2565", "save_money_overall_D_220_by_household_typology_2")</f>
        <v>save_money_overall_D_220_by_household_typology_2</v>
      </c>
      <c r="C371" s="34" t="s">
        <v>5872</v>
      </c>
    </row>
    <row r="372" spans="1:3">
      <c r="A372" s="34" t="s">
        <v>9158</v>
      </c>
      <c r="B372" s="64" t="str">
        <f>HYPERLINK("#'Data_Analysis'!A2575", "save_money_overall_D_221_by_hh_with_employed_member")</f>
        <v>save_money_overall_D_221_by_hh_with_employed_member</v>
      </c>
      <c r="C372" s="34" t="s">
        <v>5876</v>
      </c>
    </row>
    <row r="373" spans="1:3">
      <c r="A373" s="34" t="s">
        <v>9158</v>
      </c>
      <c r="B373" s="64" t="str">
        <f>HYPERLINK("#'Data_Analysis'!A2582", "save_money_overall_D_222_by_hh_size_cat")</f>
        <v>save_money_overall_D_222_by_hh_size_cat</v>
      </c>
      <c r="C373" s="34" t="s">
        <v>5878</v>
      </c>
    </row>
    <row r="374" spans="1:3">
      <c r="A374" s="34" t="s">
        <v>9158</v>
      </c>
      <c r="B374" s="64" t="str">
        <f>HYPERLINK("#'Data_Analysis'!A2591", "savings_covered_exp_overall_293")</f>
        <v>savings_covered_exp_overall_293</v>
      </c>
      <c r="C374" s="34" t="s">
        <v>5882</v>
      </c>
    </row>
    <row r="375" spans="1:3">
      <c r="A375" s="34" t="s">
        <v>9158</v>
      </c>
      <c r="B375" s="64" t="str">
        <f>HYPERLINK("#'Data_Analysis'!A2596", "savings_covered_exp_overall_D_294_by_household_typology_1")</f>
        <v>savings_covered_exp_overall_D_294_by_household_typology_1</v>
      </c>
      <c r="C375" s="34" t="s">
        <v>5886</v>
      </c>
    </row>
    <row r="376" spans="1:3">
      <c r="A376" s="34" t="s">
        <v>9158</v>
      </c>
      <c r="B376" s="64" t="str">
        <f>HYPERLINK("#'Data_Analysis'!A2606", "savings_covered_exp_overall_D_295_by_household_typology_1")</f>
        <v>savings_covered_exp_overall_D_295_by_household_typology_1</v>
      </c>
      <c r="C376" s="34" t="s">
        <v>5893</v>
      </c>
    </row>
    <row r="377" spans="1:3">
      <c r="A377" s="34" t="s">
        <v>9158</v>
      </c>
      <c r="B377" s="64" t="str">
        <f>HYPERLINK("#'Data_Analysis'!A2616", "savings_covered_exp_overall_D_296_by_household_typology_2")</f>
        <v>savings_covered_exp_overall_D_296_by_household_typology_2</v>
      </c>
      <c r="C377" s="34" t="s">
        <v>5907</v>
      </c>
    </row>
    <row r="378" spans="1:3">
      <c r="A378" s="34" t="s">
        <v>9158</v>
      </c>
      <c r="B378" s="64" t="str">
        <f>HYPERLINK("#'Data_Analysis'!A2626", "savings_covered_exp_overall_D_297_by_household_typology_3")</f>
        <v>savings_covered_exp_overall_D_297_by_household_typology_3</v>
      </c>
      <c r="C378" s="34" t="s">
        <v>5915</v>
      </c>
    </row>
    <row r="379" spans="1:3">
      <c r="A379" s="34" t="s">
        <v>9180</v>
      </c>
      <c r="B379" s="64" t="str">
        <f>HYPERLINK("#'Data_Analysis'!A2633", "sending_money_exp_30_days_overall_439")</f>
        <v>sending_money_exp_30_days_overall_439</v>
      </c>
      <c r="C379" s="34" t="s">
        <v>5920</v>
      </c>
    </row>
    <row r="380" spans="1:3">
      <c r="A380" s="34" t="s">
        <v>9180</v>
      </c>
      <c r="B380" s="64" t="str">
        <f>HYPERLINK("#'Data_Analysis'!A2638", "sending_money_exp_30_days_share_overall_441")</f>
        <v>sending_money_exp_30_days_share_overall_441</v>
      </c>
      <c r="C380" s="34" t="s">
        <v>5923</v>
      </c>
    </row>
    <row r="381" spans="1:3">
      <c r="A381" s="34" t="s">
        <v>9180</v>
      </c>
      <c r="B381" s="64" t="str">
        <f>HYPERLINK("#'Data_Analysis'!A2643", "sending_money_exp_cat_overall_440")</f>
        <v>sending_money_exp_cat_overall_440</v>
      </c>
      <c r="C381" s="34" t="s">
        <v>5926</v>
      </c>
    </row>
    <row r="382" spans="1:3">
      <c r="A382" s="34" t="s">
        <v>9180</v>
      </c>
      <c r="B382" s="64" t="str">
        <f>HYPERLINK("#'Data_Analysis'!A2648", "sending_money_exp_overall_438")</f>
        <v>sending_money_exp_overall_438</v>
      </c>
      <c r="C382" s="34" t="s">
        <v>5929</v>
      </c>
    </row>
    <row r="383" spans="1:3">
      <c r="A383" s="34" t="s">
        <v>9107</v>
      </c>
      <c r="B383" s="64" t="str">
        <f>HYPERLINK("#'Data_Analysis'!A2653", "settlement_type_overall_8")</f>
        <v>settlement_type_overall_8</v>
      </c>
      <c r="C383" s="34" t="s">
        <v>5934</v>
      </c>
    </row>
    <row r="384" spans="1:3">
      <c r="A384" s="34" t="s">
        <v>9155</v>
      </c>
      <c r="B384" s="64" t="str">
        <f>HYPERLINK("#'Data_Analysis'!A2658", "sewage_system_overall_172")</f>
        <v>sewage_system_overall_172</v>
      </c>
      <c r="C384" s="34" t="s">
        <v>5935</v>
      </c>
    </row>
    <row r="385" spans="1:3">
      <c r="A385" s="34" t="s">
        <v>9155</v>
      </c>
      <c r="B385" s="64" t="str">
        <f>HYPERLINK("#'Data_Analysis'!A2663", "sewage_system_overall_D_173_by_settlement_type")</f>
        <v>sewage_system_overall_D_173_by_settlement_type</v>
      </c>
      <c r="C385" s="34" t="s">
        <v>5936</v>
      </c>
    </row>
    <row r="386" spans="1:3">
      <c r="A386" s="34" t="s">
        <v>9131</v>
      </c>
      <c r="B386" s="64" t="str">
        <f>HYPERLINK("#'Data_Analysis'!A2670", "start_working_overall_72")</f>
        <v>start_working_overall_72</v>
      </c>
      <c r="C386" s="34" t="s">
        <v>5938</v>
      </c>
    </row>
    <row r="387" spans="1:3">
      <c r="A387" s="34" t="s">
        <v>9131</v>
      </c>
      <c r="B387" s="64" t="str">
        <f>HYPERLINK("#'Data_Analysis'!A2675", "start_working_overall_D_73_by_ind_age_cat")</f>
        <v>start_working_overall_D_73_by_ind_age_cat</v>
      </c>
      <c r="C387" s="34" t="s">
        <v>5940</v>
      </c>
    </row>
    <row r="388" spans="1:3">
      <c r="A388" s="34" t="s">
        <v>9131</v>
      </c>
      <c r="B388" s="64" t="str">
        <f>HYPERLINK("#'Data_Analysis'!A2684", "start_working_overall_D_74_by_ind_gender")</f>
        <v>start_working_overall_D_74_by_ind_gender</v>
      </c>
      <c r="C388" s="34" t="s">
        <v>5944</v>
      </c>
    </row>
    <row r="389" spans="1:3">
      <c r="A389" s="34" t="s">
        <v>9131</v>
      </c>
      <c r="B389" s="64" t="str">
        <f>HYPERLINK("#'Data_Analysis'!A2691", "start_working_overall_D_75_by_psn_type3_above")</f>
        <v>start_working_overall_D_75_by_psn_type3_above</v>
      </c>
      <c r="C389" s="34" t="s">
        <v>5946</v>
      </c>
    </row>
    <row r="390" spans="1:3">
      <c r="A390" s="34" t="s">
        <v>9158</v>
      </c>
      <c r="B390" s="64" t="str">
        <f>HYPERLINK("#'Data_Analysis'!A2698", "temporary_income_cat_overall_242")</f>
        <v>temporary_income_cat_overall_242</v>
      </c>
      <c r="C390" s="34" t="s">
        <v>5947</v>
      </c>
    </row>
    <row r="391" spans="1:3">
      <c r="A391" s="34" t="s">
        <v>9158</v>
      </c>
      <c r="B391" s="64" t="str">
        <f>HYPERLINK("#'Data_Analysis'!A2703", "temporary_income_overall_241")</f>
        <v>temporary_income_overall_241</v>
      </c>
      <c r="C391" s="34" t="s">
        <v>5948</v>
      </c>
    </row>
    <row r="392" spans="1:3">
      <c r="A392" s="34" t="s">
        <v>9180</v>
      </c>
      <c r="B392" s="64" t="str">
        <f>HYPERLINK("#'Data_Analysis'!A2708", "total_expenditure_cat_overall_463")</f>
        <v>total_expenditure_cat_overall_463</v>
      </c>
      <c r="C392" s="34" t="s">
        <v>5951</v>
      </c>
    </row>
    <row r="393" spans="1:3">
      <c r="A393" s="34" t="s">
        <v>9180</v>
      </c>
      <c r="B393" s="64" t="str">
        <f>HYPERLINK("#'Data_Analysis'!A2713", "total_expenditure_cat_overall_D_464_by_household_typology_1")</f>
        <v>total_expenditure_cat_overall_D_464_by_household_typology_1</v>
      </c>
      <c r="C393" s="34" t="s">
        <v>5956</v>
      </c>
    </row>
    <row r="394" spans="1:3">
      <c r="A394" s="34" t="s">
        <v>9180</v>
      </c>
      <c r="B394" s="64" t="str">
        <f>HYPERLINK("#'Data_Analysis'!A2723", "total_expenditure_cat_overall_D_465_by_household_typology_2")</f>
        <v>total_expenditure_cat_overall_D_465_by_household_typology_2</v>
      </c>
      <c r="C394" s="34" t="s">
        <v>5958</v>
      </c>
    </row>
    <row r="395" spans="1:3">
      <c r="A395" s="34" t="s">
        <v>9180</v>
      </c>
      <c r="B395" s="64" t="str">
        <f>HYPERLINK("#'Data_Analysis'!A2733", "total_expenditure_cat_overall_D_466_by_household_typology_3")</f>
        <v>total_expenditure_cat_overall_D_466_by_household_typology_3</v>
      </c>
      <c r="C395" s="34" t="s">
        <v>5960</v>
      </c>
    </row>
    <row r="396" spans="1:3">
      <c r="A396" s="34" t="s">
        <v>9180</v>
      </c>
      <c r="B396" s="64" t="str">
        <f>HYPERLINK("#'Data_Analysis'!A2740", "total_expenditure_cat_overall_D_467_by_settlement_type")</f>
        <v>total_expenditure_cat_overall_D_467_by_settlement_type</v>
      </c>
      <c r="C396" s="34" t="s">
        <v>5961</v>
      </c>
    </row>
    <row r="397" spans="1:3">
      <c r="A397" s="34" t="s">
        <v>9180</v>
      </c>
      <c r="B397" s="64" t="str">
        <f>HYPERLINK("#'Data_Analysis'!A2747", "total_expenditure_cat_overall_D_468_by_hh_with_employed_member")</f>
        <v>total_expenditure_cat_overall_D_468_by_hh_with_employed_member</v>
      </c>
      <c r="C397" s="34" t="s">
        <v>5963</v>
      </c>
    </row>
    <row r="398" spans="1:3">
      <c r="A398" s="34" t="s">
        <v>9180</v>
      </c>
      <c r="B398" s="64" t="str">
        <f>HYPERLINK("#'Data_Analysis'!A2754", "total_expenditure_cat_overall_D_469_by_hh_size_cat")</f>
        <v>total_expenditure_cat_overall_D_469_by_hh_size_cat</v>
      </c>
      <c r="C398" s="34" t="s">
        <v>5964</v>
      </c>
    </row>
    <row r="399" spans="1:3">
      <c r="A399" s="34" t="s">
        <v>9180</v>
      </c>
      <c r="B399" s="64" t="str">
        <f>HYPERLINK("#'Data_Analysis'!A2763", "total_expenditure_overall_462")</f>
        <v>total_expenditure_overall_462</v>
      </c>
      <c r="C399" s="34" t="s">
        <v>5966</v>
      </c>
    </row>
    <row r="400" spans="1:3">
      <c r="A400" s="34" t="s">
        <v>9180</v>
      </c>
      <c r="B400" s="64" t="str">
        <f>HYPERLINK("#'Data_Analysis'!A2768", "total_expenditure_per_capita_cat_overall_471")</f>
        <v>total_expenditure_per_capita_cat_overall_471</v>
      </c>
      <c r="C400" s="34" t="s">
        <v>5970</v>
      </c>
    </row>
    <row r="401" spans="1:3">
      <c r="A401" s="34" t="s">
        <v>9180</v>
      </c>
      <c r="B401" s="64" t="str">
        <f>HYPERLINK("#'Data_Analysis'!A2773", "total_expenditure_per_capita_overall_470")</f>
        <v>total_expenditure_per_capita_overall_470</v>
      </c>
      <c r="C401" s="34" t="s">
        <v>5972</v>
      </c>
    </row>
    <row r="402" spans="1:3">
      <c r="A402" s="34" t="s">
        <v>9158</v>
      </c>
      <c r="B402" s="64" t="str">
        <f>HYPERLINK("#'Data_Analysis'!A2778", "total_income_cat_overall_263")</f>
        <v>total_income_cat_overall_263</v>
      </c>
      <c r="C402" s="34" t="s">
        <v>5975</v>
      </c>
    </row>
    <row r="403" spans="1:3">
      <c r="A403" s="34" t="s">
        <v>9158</v>
      </c>
      <c r="B403" s="64" t="str">
        <f>HYPERLINK("#'Data_Analysis'!A2783", "total_income_overall_262")</f>
        <v>total_income_overall_262</v>
      </c>
      <c r="C403" s="34" t="s">
        <v>5983</v>
      </c>
    </row>
    <row r="404" spans="1:3">
      <c r="A404" s="34" t="s">
        <v>9158</v>
      </c>
      <c r="B404" s="64" t="str">
        <f>HYPERLINK("#'Data_Analysis'!A2788", "total_income_per_capita_cat_overall_265")</f>
        <v>total_income_per_capita_cat_overall_265</v>
      </c>
      <c r="C404" s="34" t="s">
        <v>5986</v>
      </c>
    </row>
    <row r="405" spans="1:3">
      <c r="A405" s="34" t="s">
        <v>9158</v>
      </c>
      <c r="B405" s="64" t="str">
        <f>HYPERLINK("#'Data_Analysis'!A2793", "total_income_per_capita_meb_ind_overall_273")</f>
        <v>total_income_per_capita_meb_ind_overall_273</v>
      </c>
      <c r="C405" s="34" t="s">
        <v>5991</v>
      </c>
    </row>
    <row r="406" spans="1:3">
      <c r="A406" s="34" t="s">
        <v>9158</v>
      </c>
      <c r="B406" s="64" t="str">
        <f>HYPERLINK("#'Data_Analysis'!A2798", "total_income_per_capita_meb_ind_overall_D_274_by_ind_age_cat")</f>
        <v>total_income_per_capita_meb_ind_overall_D_274_by_ind_age_cat</v>
      </c>
      <c r="C406" s="34" t="s">
        <v>5995</v>
      </c>
    </row>
    <row r="407" spans="1:3">
      <c r="A407" s="34" t="s">
        <v>9158</v>
      </c>
      <c r="B407" s="64" t="str">
        <f>HYPERLINK("#'Data_Analysis'!A2809", "total_income_per_capita_meb_ind_overall_D_275_by_ind_gender")</f>
        <v>total_income_per_capita_meb_ind_overall_D_275_by_ind_gender</v>
      </c>
      <c r="C407" s="34" t="s">
        <v>6001</v>
      </c>
    </row>
    <row r="408" spans="1:3">
      <c r="A408" s="34" t="s">
        <v>9158</v>
      </c>
      <c r="B408" s="64" t="str">
        <f>HYPERLINK("#'Data_Analysis'!A2816", "total_income_per_capita_meb_overall_266")</f>
        <v>total_income_per_capita_meb_overall_266</v>
      </c>
      <c r="C408" s="34" t="s">
        <v>6004</v>
      </c>
    </row>
    <row r="409" spans="1:3">
      <c r="A409" s="34" t="s">
        <v>9180</v>
      </c>
      <c r="B409" s="64" t="str">
        <f>HYPERLINK("#'Data_Analysis'!A2821", "total_income_per_capita_meb_overall_D_267_by_household_typology_1")</f>
        <v>total_income_per_capita_meb_overall_D_267_by_household_typology_1</v>
      </c>
      <c r="C409" s="34" t="s">
        <v>6005</v>
      </c>
    </row>
    <row r="410" spans="1:3">
      <c r="A410" s="34" t="s">
        <v>9180</v>
      </c>
      <c r="B410" s="64" t="str">
        <f>HYPERLINK("#'Data_Analysis'!A2831", "total_income_per_capita_meb_overall_D_268_by_household_typology_2")</f>
        <v>total_income_per_capita_meb_overall_D_268_by_household_typology_2</v>
      </c>
      <c r="C410" s="34" t="s">
        <v>6009</v>
      </c>
    </row>
    <row r="411" spans="1:3">
      <c r="A411" s="34" t="s">
        <v>9180</v>
      </c>
      <c r="B411" s="64" t="str">
        <f>HYPERLINK("#'Data_Analysis'!A2841", "total_income_per_capita_meb_overall_D_269_by_household_typology_3")</f>
        <v>total_income_per_capita_meb_overall_D_269_by_household_typology_3</v>
      </c>
      <c r="C411" s="34" t="s">
        <v>6012</v>
      </c>
    </row>
    <row r="412" spans="1:3">
      <c r="A412" s="34" t="s">
        <v>9180</v>
      </c>
      <c r="B412" s="64" t="str">
        <f>HYPERLINK("#'Data_Analysis'!A2848", "total_income_per_capita_meb_overall_D_270_by_settlement_type")</f>
        <v>total_income_per_capita_meb_overall_D_270_by_settlement_type</v>
      </c>
      <c r="C412" s="34" t="s">
        <v>6015</v>
      </c>
    </row>
    <row r="413" spans="1:3">
      <c r="A413" s="34" t="s">
        <v>9180</v>
      </c>
      <c r="B413" s="64" t="str">
        <f>HYPERLINK("#'Data_Analysis'!A2855", "total_income_per_capita_meb_overall_D_271_by_hh_with_employed_member")</f>
        <v>total_income_per_capita_meb_overall_D_271_by_hh_with_employed_member</v>
      </c>
      <c r="C413" s="34" t="s">
        <v>6018</v>
      </c>
    </row>
    <row r="414" spans="1:3">
      <c r="A414" s="34" t="s">
        <v>9180</v>
      </c>
      <c r="B414" s="64" t="str">
        <f>HYPERLINK("#'Data_Analysis'!A2862", "total_income_per_capita_meb_overall_D_272_by_hh_size_cat")</f>
        <v>total_income_per_capita_meb_overall_D_272_by_hh_size_cat</v>
      </c>
      <c r="C414" s="34" t="s">
        <v>6020</v>
      </c>
    </row>
    <row r="415" spans="1:3">
      <c r="A415" s="34" t="s">
        <v>9158</v>
      </c>
      <c r="B415" s="64" t="str">
        <f>HYPERLINK("#'Data_Analysis'!A2871", "total_income_per_capita_overall_264")</f>
        <v>total_income_per_capita_overall_264</v>
      </c>
      <c r="C415" s="34" t="s">
        <v>6024</v>
      </c>
    </row>
    <row r="416" spans="1:3">
      <c r="A416" s="34" t="s">
        <v>9128</v>
      </c>
      <c r="B416" s="64" t="str">
        <f>HYPERLINK("#'Data_Analysis'!A2876", "training_education_overall_38")</f>
        <v>training_education_overall_38</v>
      </c>
      <c r="C416" s="34" t="s">
        <v>6029</v>
      </c>
    </row>
    <row r="417" spans="1:3">
      <c r="A417" s="34" t="s">
        <v>9128</v>
      </c>
      <c r="B417" s="64" t="str">
        <f>HYPERLINK("#'Data_Analysis'!A2881", "training_education_overall_D_39_by_ind_age_cat")</f>
        <v>training_education_overall_D_39_by_ind_age_cat</v>
      </c>
      <c r="C417" s="34" t="s">
        <v>6031</v>
      </c>
    </row>
    <row r="418" spans="1:3">
      <c r="A418" s="34" t="s">
        <v>9128</v>
      </c>
      <c r="B418" s="64" t="str">
        <f>HYPERLINK("#'Data_Analysis'!A2890", "training_education_overall_D_40_by_ind_gender")</f>
        <v>training_education_overall_D_40_by_ind_gender</v>
      </c>
      <c r="C418" s="34" t="s">
        <v>6035</v>
      </c>
    </row>
    <row r="419" spans="1:3">
      <c r="A419" s="34" t="s">
        <v>9158</v>
      </c>
      <c r="B419" s="64" t="str">
        <f>HYPERLINK("#'Data_Analysis'!A2897", "transfers_from_relatives_in_ukr_income_cat_overall_257")</f>
        <v>transfers_from_relatives_in_ukr_income_cat_overall_257</v>
      </c>
      <c r="C419" s="34" t="s">
        <v>6039</v>
      </c>
    </row>
    <row r="420" spans="1:3">
      <c r="A420" s="34" t="s">
        <v>9158</v>
      </c>
      <c r="B420" s="64" t="str">
        <f>HYPERLINK("#'Data_Analysis'!A2902", "transfers_from_relatives_in_ukr_income_overall_256")</f>
        <v>transfers_from_relatives_in_ukr_income_overall_256</v>
      </c>
      <c r="C420" s="34" t="s">
        <v>6043</v>
      </c>
    </row>
    <row r="421" spans="1:3">
      <c r="A421" s="34" t="s">
        <v>9158</v>
      </c>
      <c r="B421" s="64" t="str">
        <f>HYPERLINK("#'Data_Analysis'!A2907", "transfers_from_relatives_outside_ukr_income_cat_overall_259")</f>
        <v>transfers_from_relatives_outside_ukr_income_cat_overall_259</v>
      </c>
      <c r="C421" s="34" t="s">
        <v>6047</v>
      </c>
    </row>
    <row r="422" spans="1:3">
      <c r="A422" s="34" t="s">
        <v>9158</v>
      </c>
      <c r="B422" s="64" t="str">
        <f>HYPERLINK("#'Data_Analysis'!A2912", "transfers_from_relatives_outside_ukr_income_overall_258")</f>
        <v>transfers_from_relatives_outside_ukr_income_overall_258</v>
      </c>
      <c r="C422" s="34" t="s">
        <v>6049</v>
      </c>
    </row>
    <row r="423" spans="1:3">
      <c r="A423" s="34" t="s">
        <v>9180</v>
      </c>
      <c r="B423" s="64" t="str">
        <f>HYPERLINK("#'Data_Analysis'!A2917", "transport_exp_cat_overall_358")</f>
        <v>transport_exp_cat_overall_358</v>
      </c>
      <c r="C423" s="34" t="s">
        <v>6052</v>
      </c>
    </row>
    <row r="424" spans="1:3">
      <c r="A424" s="34" t="s">
        <v>9180</v>
      </c>
      <c r="B424" s="64" t="str">
        <f>HYPERLINK("#'Data_Analysis'!A2922", "transport_exp_cat_overall_D_359_by_household_typology_1")</f>
        <v>transport_exp_cat_overall_D_359_by_household_typology_1</v>
      </c>
      <c r="C424" s="34" t="s">
        <v>6054</v>
      </c>
    </row>
    <row r="425" spans="1:3">
      <c r="A425" s="34" t="s">
        <v>9180</v>
      </c>
      <c r="B425" s="64" t="str">
        <f>HYPERLINK("#'Data_Analysis'!A2932", "transport_exp_cat_overall_D_360_by_household_typology_2")</f>
        <v>transport_exp_cat_overall_D_360_by_household_typology_2</v>
      </c>
      <c r="C425" s="34" t="s">
        <v>6056</v>
      </c>
    </row>
    <row r="426" spans="1:3">
      <c r="A426" s="34" t="s">
        <v>9180</v>
      </c>
      <c r="B426" s="64" t="str">
        <f>HYPERLINK("#'Data_Analysis'!A2942", "transport_exp_cat_overall_D_361_by_household_typology_3")</f>
        <v>transport_exp_cat_overall_D_361_by_household_typology_3</v>
      </c>
      <c r="C426" s="34" t="s">
        <v>6057</v>
      </c>
    </row>
    <row r="427" spans="1:3">
      <c r="A427" s="34" t="s">
        <v>9180</v>
      </c>
      <c r="B427" s="64" t="str">
        <f>HYPERLINK("#'Data_Analysis'!A2949", "transport_exp_cat_overall_D_362_by_settlement_type")</f>
        <v>transport_exp_cat_overall_D_362_by_settlement_type</v>
      </c>
      <c r="C427" s="34" t="s">
        <v>6060</v>
      </c>
    </row>
    <row r="428" spans="1:3">
      <c r="A428" s="34" t="s">
        <v>9180</v>
      </c>
      <c r="B428" s="64" t="str">
        <f>HYPERLINK("#'Data_Analysis'!A2956", "transport_exp_cat_overall_D_363_by_hh_with_employed_member")</f>
        <v>transport_exp_cat_overall_D_363_by_hh_with_employed_member</v>
      </c>
      <c r="C428" s="34" t="s">
        <v>5138</v>
      </c>
    </row>
    <row r="429" spans="1:3">
      <c r="A429" s="34" t="s">
        <v>9180</v>
      </c>
      <c r="B429" s="64" t="str">
        <f>HYPERLINK("#'Data_Analysis'!A2963", "transport_exp_cat_overall_D_364_by_hh_size_cat")</f>
        <v>transport_exp_cat_overall_D_364_by_hh_size_cat</v>
      </c>
      <c r="C429" s="34" t="s">
        <v>5139</v>
      </c>
    </row>
    <row r="430" spans="1:3">
      <c r="A430" s="34" t="s">
        <v>9180</v>
      </c>
      <c r="B430" s="64" t="str">
        <f>HYPERLINK("#'Data_Analysis'!A2972", "transport_exp_overall_357")</f>
        <v>transport_exp_overall_357</v>
      </c>
      <c r="C430" s="34" t="s">
        <v>6062</v>
      </c>
    </row>
    <row r="431" spans="1:3">
      <c r="A431" s="34" t="s">
        <v>9180</v>
      </c>
      <c r="B431" s="64" t="str">
        <f>HYPERLINK("#'Data_Analysis'!A2977", "transport_exp_share_overall_365")</f>
        <v>transport_exp_share_overall_365</v>
      </c>
      <c r="C431" s="34" t="s">
        <v>6064</v>
      </c>
    </row>
    <row r="432" spans="1:3">
      <c r="A432" s="34" t="s">
        <v>9142</v>
      </c>
      <c r="B432" s="64" t="str">
        <f>HYPERLINK("#'Data_Analysis'!A2982", "try_to_access_overall_122")</f>
        <v>try_to_access_overall_122</v>
      </c>
      <c r="C432" s="34" t="s">
        <v>6068</v>
      </c>
    </row>
    <row r="433" spans="1:3">
      <c r="A433" s="34" t="s">
        <v>9142</v>
      </c>
      <c r="B433" s="64" t="str">
        <f>HYPERLINK("#'Data_Analysis'!A2987", "try_to_access_overall_D_123_by_ind_age_cat")</f>
        <v>try_to_access_overall_D_123_by_ind_age_cat</v>
      </c>
      <c r="C433" s="34" t="s">
        <v>6071</v>
      </c>
    </row>
    <row r="434" spans="1:3">
      <c r="A434" s="34" t="s">
        <v>9142</v>
      </c>
      <c r="B434" s="64" t="str">
        <f>HYPERLINK("#'Data_Analysis'!A2998", "try_to_access_overall_D_124_by_ind_gender")</f>
        <v>try_to_access_overall_D_124_by_ind_gender</v>
      </c>
      <c r="C434" s="34" t="s">
        <v>6077</v>
      </c>
    </row>
    <row r="435" spans="1:3">
      <c r="A435" s="34" t="s">
        <v>9142</v>
      </c>
      <c r="B435" s="64" t="str">
        <f>HYPERLINK("#'Data_Analysis'!A3005", "try_to_access_overall_D_125_by_psn_type3_above")</f>
        <v>try_to_access_overall_D_125_by_psn_type3_above</v>
      </c>
      <c r="C435" s="34" t="s">
        <v>6079</v>
      </c>
    </row>
    <row r="436" spans="1:3">
      <c r="A436" s="34" t="s">
        <v>9158</v>
      </c>
      <c r="B436" s="64" t="str">
        <f>HYPERLINK("#'Data_Analysis'!A3013", "tv_overall_196")</f>
        <v>tv_overall_196</v>
      </c>
      <c r="C436" s="34" t="s">
        <v>6080</v>
      </c>
    </row>
    <row r="437" spans="1:3">
      <c r="A437" s="34" t="s">
        <v>9158</v>
      </c>
      <c r="B437" s="64" t="str">
        <f>HYPERLINK("#'Data_Analysis'!A3018", "tv_overall_D_197_by_settlement_type")</f>
        <v>tv_overall_D_197_by_settlement_type</v>
      </c>
      <c r="C437" s="34" t="s">
        <v>9934</v>
      </c>
    </row>
    <row r="438" spans="1:3">
      <c r="A438" s="34" t="s">
        <v>9158</v>
      </c>
      <c r="B438" s="64" t="str">
        <f>HYPERLINK("#'Data_Analysis'!A3025", "ukr_benefits_income_mdl_cat_overall_252")</f>
        <v>ukr_benefits_income_mdl_cat_overall_252</v>
      </c>
      <c r="C438" s="34" t="s">
        <v>6081</v>
      </c>
    </row>
    <row r="439" spans="1:3">
      <c r="A439" s="34" t="s">
        <v>9158</v>
      </c>
      <c r="B439" s="64" t="str">
        <f>HYPERLINK("#'Data_Analysis'!A3030", "ukr_benefits_income_mdl_overall_251")</f>
        <v>ukr_benefits_income_mdl_overall_251</v>
      </c>
      <c r="C439" s="34" t="s">
        <v>6088</v>
      </c>
    </row>
    <row r="440" spans="1:3">
      <c r="A440" s="34" t="s">
        <v>9158</v>
      </c>
      <c r="B440" s="64" t="str">
        <f>HYPERLINK("#'Data_Analysis'!A3035", "ukr_benefits_income_overall_250")</f>
        <v>ukr_benefits_income_overall_250</v>
      </c>
      <c r="C440" s="34" t="s">
        <v>6092</v>
      </c>
    </row>
    <row r="441" spans="1:3">
      <c r="A441" s="34" t="s">
        <v>9158</v>
      </c>
      <c r="B441" s="64" t="str">
        <f>HYPERLINK("#'Data_Analysis'!A3040", "ukr_benefits_overall_249")</f>
        <v>ukr_benefits_overall_249</v>
      </c>
      <c r="C441" s="34" t="s">
        <v>6096</v>
      </c>
    </row>
    <row r="442" spans="1:3">
      <c r="A442" s="34" t="s">
        <v>9107</v>
      </c>
      <c r="B442" s="64" t="str">
        <f>HYPERLINK("#'Data_Analysis'!A3045", "ukr_oblast_overall_9")</f>
        <v>ukr_oblast_overall_9</v>
      </c>
      <c r="C442" s="34" t="s">
        <v>6098</v>
      </c>
    </row>
    <row r="443" spans="1:3">
      <c r="A443" s="34" t="s">
        <v>9142</v>
      </c>
      <c r="B443" s="64" t="str">
        <f>HYPERLINK("#'Data_Analysis'!A3050", "unable_healthcare_access_overall_132")</f>
        <v>unable_healthcare_access_overall_132</v>
      </c>
      <c r="C443" s="34" t="s">
        <v>6100</v>
      </c>
    </row>
    <row r="444" spans="1:3">
      <c r="A444" s="34" t="s">
        <v>9158</v>
      </c>
      <c r="B444" s="64" t="str">
        <f>HYPERLINK("#'Data_Analysis'!A3055", "used_savings_overall_287")</f>
        <v>used_savings_overall_287</v>
      </c>
      <c r="C444" s="34" t="s">
        <v>6104</v>
      </c>
    </row>
    <row r="445" spans="1:3">
      <c r="A445" s="34" t="s">
        <v>9158</v>
      </c>
      <c r="B445" s="64" t="str">
        <f>HYPERLINK("#'Data_Analysis'!A3060", "used_savings_overall_D_288_by_household_typology_1")</f>
        <v>used_savings_overall_D_288_by_household_typology_1</v>
      </c>
      <c r="C445" s="34" t="s">
        <v>6106</v>
      </c>
    </row>
    <row r="446" spans="1:3">
      <c r="A446" s="34" t="s">
        <v>9158</v>
      </c>
      <c r="B446" s="64" t="str">
        <f>HYPERLINK("#'Data_Analysis'!A3070", "used_savings_overall_D_289_by_household_typology_2")</f>
        <v>used_savings_overall_D_289_by_household_typology_2</v>
      </c>
      <c r="C446" s="34" t="s">
        <v>6110</v>
      </c>
    </row>
    <row r="447" spans="1:3">
      <c r="A447" s="34" t="s">
        <v>9158</v>
      </c>
      <c r="B447" s="64" t="str">
        <f>HYPERLINK("#'Data_Analysis'!A3080", "used_savings_overall_D_290_by_household_typology_3")</f>
        <v>used_savings_overall_D_290_by_household_typology_3</v>
      </c>
      <c r="C447" s="34" t="s">
        <v>6112</v>
      </c>
    </row>
    <row r="448" spans="1:3">
      <c r="A448" s="34" t="s">
        <v>9158</v>
      </c>
      <c r="B448" s="64" t="str">
        <f>HYPERLINK("#'Data_Analysis'!A3087", "used_savings_overall_D_291_by_hh_with_employed_member")</f>
        <v>used_savings_overall_D_291_by_hh_with_employed_member</v>
      </c>
      <c r="C448" s="34" t="s">
        <v>6113</v>
      </c>
    </row>
    <row r="449" spans="1:3">
      <c r="A449" s="34" t="s">
        <v>9158</v>
      </c>
      <c r="B449" s="64" t="str">
        <f>HYPERLINK("#'Data_Analysis'!A3094", "used_savings_overall_D_292_by_psn_type3_hh_level")</f>
        <v>used_savings_overall_D_292_by_psn_type3_hh_level</v>
      </c>
      <c r="C449" s="34" t="s">
        <v>6116</v>
      </c>
    </row>
    <row r="450" spans="1:3">
      <c r="A450" s="34" t="s">
        <v>9180</v>
      </c>
      <c r="B450" s="64" t="str">
        <f>HYPERLINK("#'Data_Analysis'!A3101", "utilities_exp_cat_overall_331")</f>
        <v>utilities_exp_cat_overall_331</v>
      </c>
      <c r="C450" s="34" t="s">
        <v>6119</v>
      </c>
    </row>
    <row r="451" spans="1:3">
      <c r="A451" s="34" t="s">
        <v>9180</v>
      </c>
      <c r="B451" s="64" t="str">
        <f>HYPERLINK("#'Data_Analysis'!A3106", "utilities_exp_cat_overall_D_332_by_household_typology_1")</f>
        <v>utilities_exp_cat_overall_D_332_by_household_typology_1</v>
      </c>
      <c r="C451" s="34" t="s">
        <v>6124</v>
      </c>
    </row>
    <row r="452" spans="1:3">
      <c r="A452" s="34" t="s">
        <v>9180</v>
      </c>
      <c r="B452" s="64" t="str">
        <f>HYPERLINK("#'Data_Analysis'!A3116", "utilities_exp_cat_overall_D_333_by_household_typology_2")</f>
        <v>utilities_exp_cat_overall_D_333_by_household_typology_2</v>
      </c>
      <c r="C452" s="34" t="s">
        <v>6125</v>
      </c>
    </row>
    <row r="453" spans="1:3">
      <c r="A453" s="34" t="s">
        <v>9180</v>
      </c>
      <c r="B453" s="64" t="str">
        <f>HYPERLINK("#'Data_Analysis'!A3126", "utilities_exp_cat_overall_D_334_by_household_typology_3")</f>
        <v>utilities_exp_cat_overall_D_334_by_household_typology_3</v>
      </c>
      <c r="C453" s="34" t="s">
        <v>6127</v>
      </c>
    </row>
    <row r="454" spans="1:3">
      <c r="A454" s="34" t="s">
        <v>9180</v>
      </c>
      <c r="B454" s="64" t="str">
        <f>HYPERLINK("#'Data_Analysis'!A3133", "utilities_exp_cat_overall_D_335_by_settlement_type")</f>
        <v>utilities_exp_cat_overall_D_335_by_settlement_type</v>
      </c>
      <c r="C454" s="34" t="s">
        <v>6130</v>
      </c>
    </row>
    <row r="455" spans="1:3">
      <c r="A455" s="34" t="s">
        <v>9180</v>
      </c>
      <c r="B455" s="64" t="str">
        <f>HYPERLINK("#'Data_Analysis'!A3140", "utilities_exp_cat_overall_D_336_by_hh_with_employed_member")</f>
        <v>utilities_exp_cat_overall_D_336_by_hh_with_employed_member</v>
      </c>
      <c r="C455" s="34" t="s">
        <v>6133</v>
      </c>
    </row>
    <row r="456" spans="1:3">
      <c r="A456" s="34" t="s">
        <v>9180</v>
      </c>
      <c r="B456" s="64" t="str">
        <f>HYPERLINK("#'Data_Analysis'!A3147", "utilities_exp_cat_overall_D_337_by_hh_size_cat")</f>
        <v>utilities_exp_cat_overall_D_337_by_hh_size_cat</v>
      </c>
      <c r="C456" s="34" t="s">
        <v>6134</v>
      </c>
    </row>
    <row r="457" spans="1:3">
      <c r="A457" s="34" t="s">
        <v>9180</v>
      </c>
      <c r="B457" s="64" t="str">
        <f>HYPERLINK("#'Data_Analysis'!A3156", "utilities_exp_overall_330")</f>
        <v>utilities_exp_overall_330</v>
      </c>
      <c r="C457" s="34" t="s">
        <v>6135</v>
      </c>
    </row>
    <row r="458" spans="1:3">
      <c r="A458" s="34" t="s">
        <v>9180</v>
      </c>
      <c r="B458" s="64" t="str">
        <f>HYPERLINK("#'Data_Analysis'!A3161", "utilities_exp_share_overall_338")</f>
        <v>utilities_exp_share_overall_338</v>
      </c>
      <c r="C458" s="34" t="s">
        <v>6137</v>
      </c>
    </row>
    <row r="459" spans="1:3">
      <c r="A459" s="34" t="s">
        <v>9158</v>
      </c>
      <c r="B459" s="64" t="str">
        <f>HYPERLINK("#'Data_Analysis'!A3166", "washing_machine_overall_204")</f>
        <v>washing_machine_overall_204</v>
      </c>
      <c r="C459" s="34" t="s">
        <v>6141</v>
      </c>
    </row>
    <row r="460" spans="1:3">
      <c r="A460" s="34" t="s">
        <v>9158</v>
      </c>
      <c r="B460" s="64" t="str">
        <f>HYPERLINK("#'Data_Analysis'!A3171", "washing_machine_overall_D_205_by_settlement_type")</f>
        <v>washing_machine_overall_D_205_by_settlement_type</v>
      </c>
      <c r="C460" s="34" t="s">
        <v>9956</v>
      </c>
    </row>
    <row r="461" spans="1:3">
      <c r="A461" s="34" t="s">
        <v>9155</v>
      </c>
      <c r="B461" s="64" t="str">
        <f>HYPERLINK("#'Data_Analysis'!A3178", "water_source_overall_169")</f>
        <v>water_source_overall_169</v>
      </c>
      <c r="C461" s="34" t="s">
        <v>6142</v>
      </c>
    </row>
    <row r="462" spans="1:3">
      <c r="A462" s="34" t="s">
        <v>9155</v>
      </c>
      <c r="B462" s="64" t="str">
        <f>HYPERLINK("#'Data_Analysis'!A3183", "water_source_overall_D_170_by_accomm_type")</f>
        <v>water_source_overall_D_170_by_accomm_type</v>
      </c>
      <c r="C462" s="34" t="s">
        <v>6143</v>
      </c>
    </row>
    <row r="463" spans="1:3">
      <c r="A463" s="34" t="s">
        <v>9155</v>
      </c>
      <c r="B463" s="64" t="str">
        <f>HYPERLINK("#'Data_Analysis'!A3192", "water_source_overall_D_171_by_settlement_type")</f>
        <v>water_source_overall_D_171_by_settlement_type</v>
      </c>
      <c r="C463" s="34" t="s">
        <v>6145</v>
      </c>
    </row>
    <row r="464" spans="1:3">
      <c r="A464" s="34" t="s">
        <v>9181</v>
      </c>
      <c r="B464" s="64" t="str">
        <f>HYPERLINK("#'Data_Analysis'!A3199", "where_plan_to_move_overall_477")</f>
        <v>where_plan_to_move_overall_477</v>
      </c>
      <c r="C464" s="34" t="s">
        <v>9962</v>
      </c>
    </row>
    <row r="465" spans="1:3">
      <c r="A465" s="34" t="s">
        <v>683</v>
      </c>
      <c r="B465" s="64" t="str">
        <f>HYPERLINK("#'Data_Analysis'!A3204", "who_cover_overall_152")</f>
        <v>who_cover_overall_152</v>
      </c>
      <c r="C465" s="34" t="s">
        <v>6148</v>
      </c>
    </row>
    <row r="466" spans="1:3">
      <c r="A466" s="34" t="s">
        <v>683</v>
      </c>
      <c r="B466" s="64" t="str">
        <f>HYPERLINK("#'Data_Analysis'!A3209", "who_cover_overall_D_153_by_household_typology_1")</f>
        <v>who_cover_overall_D_153_by_household_typology_1</v>
      </c>
      <c r="C466" s="34" t="s">
        <v>6151</v>
      </c>
    </row>
    <row r="467" spans="1:3">
      <c r="A467" s="34" t="s">
        <v>683</v>
      </c>
      <c r="B467" s="64" t="str">
        <f>HYPERLINK("#'Data_Analysis'!A3219", "who_cover_overall_D_154_by_household_typology_2")</f>
        <v>who_cover_overall_D_154_by_household_typology_2</v>
      </c>
      <c r="C467" s="34" t="s">
        <v>6152</v>
      </c>
    </row>
    <row r="468" spans="1:3">
      <c r="A468" s="34" t="s">
        <v>683</v>
      </c>
      <c r="B468" s="64" t="str">
        <f>HYPERLINK("#'Data_Analysis'!A3229", "who_cover_overall_D_155_by_settlement_type")</f>
        <v>who_cover_overall_D_155_by_settlement_type</v>
      </c>
      <c r="C468" s="34" t="s">
        <v>6153</v>
      </c>
    </row>
    <row r="469" spans="1:3">
      <c r="A469" s="34" t="s">
        <v>683</v>
      </c>
      <c r="B469" s="64" t="str">
        <f>HYPERLINK("#'Data_Analysis'!A3236", "why_feel_risk_overall_163")</f>
        <v>why_feel_risk_overall_163</v>
      </c>
      <c r="C469" s="34" t="s">
        <v>6156</v>
      </c>
    </row>
    <row r="470" spans="1:3">
      <c r="A470" s="34" t="s">
        <v>9131</v>
      </c>
      <c r="B470" s="64" t="str">
        <f>HYPERLINK("#'Data_Analysis'!A3241", "work_for_pay_overall_49")</f>
        <v>work_for_pay_overall_49</v>
      </c>
      <c r="C470" s="34" t="s">
        <v>6158</v>
      </c>
    </row>
    <row r="471" spans="1:3">
      <c r="A471" s="34" t="s">
        <v>9131</v>
      </c>
      <c r="B471" s="64" t="str">
        <f>HYPERLINK("#'Data_Analysis'!A3246", "work_schedule_overall_85")</f>
        <v>work_schedule_overall_85</v>
      </c>
      <c r="C471" s="34" t="s">
        <v>6160</v>
      </c>
    </row>
    <row r="472" spans="1:3">
      <c r="A472" s="34" t="s">
        <v>9131</v>
      </c>
      <c r="B472" s="64" t="str">
        <f>HYPERLINK("#'Data_Analysis'!A3251", "work_schedule_overall_D_86_by_ind_age_cat")</f>
        <v>work_schedule_overall_D_86_by_ind_age_cat</v>
      </c>
      <c r="C472" s="34" t="s">
        <v>6163</v>
      </c>
    </row>
    <row r="473" spans="1:3">
      <c r="A473" s="34" t="s">
        <v>9131</v>
      </c>
      <c r="B473" s="64" t="str">
        <f>HYPERLINK("#'Data_Analysis'!A3259", "work_schedule_overall_D_87_by_ind_gender")</f>
        <v>work_schedule_overall_D_87_by_ind_gender</v>
      </c>
      <c r="C473" s="34" t="s">
        <v>6165</v>
      </c>
    </row>
    <row r="474" spans="1:3">
      <c r="A474" s="34" t="s">
        <v>9131</v>
      </c>
      <c r="B474" s="64" t="str">
        <f>HYPERLINK("#'Data_Analysis'!A3266", "work_schedule_overall_D_88_by_psn_type3_above")</f>
        <v>work_schedule_overall_D_88_by_psn_type3_above</v>
      </c>
      <c r="C474" s="34" t="s">
        <v>6170</v>
      </c>
    </row>
    <row r="475" spans="1:3">
      <c r="A475" s="34" t="s">
        <v>683</v>
      </c>
      <c r="B475" s="64" t="str">
        <f>HYPERLINK("#'Data_Analysis'!A3273", "written_doc_overall_156")</f>
        <v>written_doc_overall_156</v>
      </c>
      <c r="C475" s="34" t="s">
        <v>6171</v>
      </c>
    </row>
    <row r="476" spans="1:3">
      <c r="A476" s="34" t="s">
        <v>683</v>
      </c>
      <c r="B476" s="64" t="str">
        <f>HYPERLINK("#'Data_Analysis'!A3278", "written_doc_overall_D_157_by_household_typology_1")</f>
        <v>written_doc_overall_D_157_by_household_typology_1</v>
      </c>
      <c r="C476" s="34" t="s">
        <v>6173</v>
      </c>
    </row>
    <row r="477" spans="1:3">
      <c r="A477" s="34" t="s">
        <v>683</v>
      </c>
      <c r="B477" s="64" t="str">
        <f>HYPERLINK("#'Data_Analysis'!A3288", "written_doc_overall_D_158_by_household_typology_2")</f>
        <v>written_doc_overall_D_158_by_household_typology_2</v>
      </c>
      <c r="C477" s="34" t="s">
        <v>6176</v>
      </c>
    </row>
    <row r="478" spans="1:3">
      <c r="A478" s="34" t="s">
        <v>683</v>
      </c>
      <c r="B478" s="64" t="str">
        <f>HYPERLINK("#'Data_Analysis'!A3298", "written_doc_overall_D_159_by_settlement_type")</f>
        <v>written_doc_overall_D_159_by_settlement_type</v>
      </c>
      <c r="C478" s="34" t="s">
        <v>6181</v>
      </c>
    </row>
    <row r="479" spans="1:3">
      <c r="A479" s="34" t="s">
        <v>9131</v>
      </c>
      <c r="B479" s="64" t="str">
        <f>HYPERLINK("#'Data_Analysis'!A3305", "youth_neet_overall_71")</f>
        <v>youth_neet_overall_71</v>
      </c>
      <c r="C479" s="34" t="s">
        <v>6184</v>
      </c>
    </row>
  </sheetData>
  <autoFilter ref="A1:C479" xr:uid="{B6D24495-58BF-44AA-9BEC-1E38B1356FEA}"/>
  <conditionalFormatting sqref="A1:XFD1">
    <cfRule type="duplicateValues" dxfId="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F8D7B-E941-4B70-A5E8-8EA493D178CC}">
  <dimension ref="A1:CN3308"/>
  <sheetViews>
    <sheetView workbookViewId="0"/>
  </sheetViews>
  <sheetFormatPr defaultColWidth="11.44140625" defaultRowHeight="15"/>
  <cols>
    <col min="1" max="16384" width="11.44140625" style="34"/>
  </cols>
  <sheetData>
    <row r="1" spans="1:9">
      <c r="A1" s="34" t="s">
        <v>9663</v>
      </c>
    </row>
    <row r="2" spans="1:9">
      <c r="A2" s="34" t="s">
        <v>4168</v>
      </c>
    </row>
    <row r="3" spans="1:9">
      <c r="A3" s="34" t="s">
        <v>4169</v>
      </c>
      <c r="B3" s="34" t="s">
        <v>4170</v>
      </c>
      <c r="C3" s="34" t="s">
        <v>4171</v>
      </c>
      <c r="D3" s="34" t="s">
        <v>4172</v>
      </c>
      <c r="E3" s="34" t="s">
        <v>4173</v>
      </c>
      <c r="F3" s="34" t="s">
        <v>4174</v>
      </c>
      <c r="G3" s="34" t="s">
        <v>4175</v>
      </c>
      <c r="H3" s="34" t="s">
        <v>4176</v>
      </c>
    </row>
    <row r="4" spans="1:9">
      <c r="A4" s="34" t="s">
        <v>4177</v>
      </c>
      <c r="B4" s="34" t="s">
        <v>4178</v>
      </c>
      <c r="C4" s="34" t="s">
        <v>4179</v>
      </c>
      <c r="D4" s="34" t="s">
        <v>4180</v>
      </c>
      <c r="E4" s="34" t="s">
        <v>4181</v>
      </c>
      <c r="F4" s="34" t="s">
        <v>4182</v>
      </c>
      <c r="G4" s="34" t="s">
        <v>4183</v>
      </c>
      <c r="H4" s="34" t="s">
        <v>4184</v>
      </c>
    </row>
    <row r="6" spans="1:9">
      <c r="A6" s="34" t="s">
        <v>9664</v>
      </c>
    </row>
    <row r="7" spans="1:9">
      <c r="A7" s="34" t="s">
        <v>4185</v>
      </c>
    </row>
    <row r="8" spans="1:9">
      <c r="A8" s="34" t="s">
        <v>48</v>
      </c>
      <c r="B8" s="34" t="s">
        <v>4169</v>
      </c>
      <c r="C8" s="34" t="s">
        <v>4170</v>
      </c>
      <c r="D8" s="34" t="s">
        <v>4171</v>
      </c>
      <c r="E8" s="34" t="s">
        <v>4172</v>
      </c>
      <c r="F8" s="34" t="s">
        <v>4173</v>
      </c>
      <c r="G8" s="34" t="s">
        <v>4174</v>
      </c>
      <c r="H8" s="34" t="s">
        <v>4175</v>
      </c>
      <c r="I8" s="34" t="s">
        <v>4176</v>
      </c>
    </row>
    <row r="9" spans="1:9">
      <c r="A9" s="34" t="s">
        <v>4186</v>
      </c>
      <c r="B9" s="34" t="s">
        <v>4187</v>
      </c>
      <c r="C9" s="34" t="s">
        <v>4188</v>
      </c>
      <c r="D9" s="34" t="s">
        <v>4189</v>
      </c>
      <c r="E9" s="34" t="s">
        <v>4190</v>
      </c>
      <c r="F9" s="34" t="s">
        <v>4191</v>
      </c>
      <c r="G9" s="34" t="s">
        <v>4192</v>
      </c>
      <c r="H9" s="34" t="s">
        <v>4193</v>
      </c>
      <c r="I9" s="34" t="s">
        <v>4194</v>
      </c>
    </row>
    <row r="10" spans="1:9">
      <c r="A10" s="34" t="s">
        <v>4195</v>
      </c>
      <c r="B10" s="34" t="s">
        <v>4196</v>
      </c>
      <c r="C10" s="34" t="s">
        <v>4197</v>
      </c>
      <c r="D10" s="34" t="s">
        <v>4198</v>
      </c>
      <c r="E10" s="34" t="s">
        <v>4199</v>
      </c>
      <c r="F10" s="34" t="s">
        <v>4199</v>
      </c>
      <c r="G10" s="34" t="s">
        <v>4200</v>
      </c>
      <c r="H10" s="34" t="s">
        <v>4201</v>
      </c>
      <c r="I10" s="34" t="s">
        <v>4202</v>
      </c>
    </row>
    <row r="11" spans="1:9">
      <c r="A11" s="34" t="s">
        <v>4203</v>
      </c>
      <c r="B11" s="34" t="s">
        <v>4204</v>
      </c>
      <c r="C11" s="34" t="s">
        <v>4205</v>
      </c>
      <c r="D11" s="34" t="s">
        <v>4206</v>
      </c>
      <c r="E11" s="34" t="s">
        <v>4206</v>
      </c>
      <c r="F11" s="34" t="s">
        <v>4199</v>
      </c>
      <c r="G11" s="34" t="s">
        <v>4207</v>
      </c>
      <c r="H11" s="34" t="s">
        <v>4208</v>
      </c>
      <c r="I11" s="34" t="s">
        <v>4209</v>
      </c>
    </row>
    <row r="12" spans="1:9">
      <c r="A12" s="34" t="s">
        <v>4210</v>
      </c>
      <c r="B12" s="34" t="s">
        <v>4211</v>
      </c>
      <c r="C12" s="34" t="s">
        <v>4212</v>
      </c>
      <c r="D12" s="34" t="s">
        <v>4213</v>
      </c>
      <c r="E12" s="34" t="s">
        <v>4214</v>
      </c>
      <c r="F12" s="34" t="s">
        <v>4215</v>
      </c>
      <c r="G12" s="34" t="s">
        <v>4216</v>
      </c>
      <c r="H12" s="34" t="s">
        <v>4217</v>
      </c>
      <c r="I12" s="34" t="s">
        <v>4218</v>
      </c>
    </row>
    <row r="13" spans="1:9">
      <c r="A13" s="34" t="s">
        <v>4219</v>
      </c>
      <c r="B13" s="34" t="s">
        <v>4220</v>
      </c>
      <c r="C13" s="34" t="s">
        <v>4221</v>
      </c>
      <c r="D13" s="34" t="s">
        <v>4202</v>
      </c>
      <c r="E13" s="34" t="s">
        <v>4222</v>
      </c>
      <c r="F13" s="34" t="s">
        <v>4202</v>
      </c>
      <c r="G13" s="34" t="s">
        <v>4223</v>
      </c>
      <c r="H13" s="34" t="s">
        <v>4224</v>
      </c>
      <c r="I13" s="34" t="s">
        <v>4225</v>
      </c>
    </row>
    <row r="14" spans="1:9">
      <c r="A14" s="34" t="s">
        <v>4226</v>
      </c>
      <c r="B14" s="34" t="s">
        <v>4177</v>
      </c>
      <c r="C14" s="34" t="s">
        <v>4178</v>
      </c>
      <c r="D14" s="34" t="s">
        <v>4179</v>
      </c>
      <c r="E14" s="34" t="s">
        <v>4180</v>
      </c>
      <c r="F14" s="34" t="s">
        <v>4181</v>
      </c>
      <c r="G14" s="34" t="s">
        <v>4182</v>
      </c>
      <c r="H14" s="34" t="s">
        <v>4183</v>
      </c>
      <c r="I14" s="34" t="s">
        <v>4184</v>
      </c>
    </row>
    <row r="16" spans="1:9">
      <c r="A16" s="34" t="s">
        <v>9665</v>
      </c>
    </row>
    <row r="17" spans="1:9">
      <c r="A17" s="34" t="s">
        <v>4227</v>
      </c>
    </row>
    <row r="18" spans="1:9">
      <c r="A18" s="34" t="s">
        <v>49</v>
      </c>
      <c r="B18" s="34" t="s">
        <v>4169</v>
      </c>
      <c r="C18" s="34" t="s">
        <v>4170</v>
      </c>
      <c r="D18" s="34" t="s">
        <v>4171</v>
      </c>
      <c r="E18" s="34" t="s">
        <v>4172</v>
      </c>
      <c r="F18" s="34" t="s">
        <v>4173</v>
      </c>
      <c r="G18" s="34" t="s">
        <v>4174</v>
      </c>
      <c r="H18" s="34" t="s">
        <v>4175</v>
      </c>
      <c r="I18" s="34" t="s">
        <v>4176</v>
      </c>
    </row>
    <row r="19" spans="1:9">
      <c r="A19" s="34" t="s">
        <v>4228</v>
      </c>
      <c r="B19" s="34" t="s">
        <v>4229</v>
      </c>
      <c r="C19" s="34" t="s">
        <v>4230</v>
      </c>
      <c r="D19" s="34" t="s">
        <v>4224</v>
      </c>
      <c r="E19" s="34" t="s">
        <v>4231</v>
      </c>
      <c r="F19" s="34" t="s">
        <v>4215</v>
      </c>
      <c r="G19" s="34" t="s">
        <v>4232</v>
      </c>
      <c r="H19" s="34" t="s">
        <v>4233</v>
      </c>
      <c r="I19" s="34" t="s">
        <v>4234</v>
      </c>
    </row>
    <row r="20" spans="1:9">
      <c r="A20" s="34" t="s">
        <v>4235</v>
      </c>
      <c r="B20" s="34" t="s">
        <v>4236</v>
      </c>
      <c r="C20" s="34" t="s">
        <v>4237</v>
      </c>
      <c r="D20" s="34" t="s">
        <v>4238</v>
      </c>
      <c r="E20" s="34" t="s">
        <v>4231</v>
      </c>
      <c r="F20" s="34" t="s">
        <v>4199</v>
      </c>
      <c r="G20" s="34" t="s">
        <v>4239</v>
      </c>
      <c r="H20" s="34" t="s">
        <v>4189</v>
      </c>
      <c r="I20" s="34" t="s">
        <v>4240</v>
      </c>
    </row>
    <row r="21" spans="1:9">
      <c r="A21" s="34" t="s">
        <v>4241</v>
      </c>
      <c r="B21" s="34" t="s">
        <v>4242</v>
      </c>
      <c r="C21" s="34" t="s">
        <v>4225</v>
      </c>
      <c r="D21" s="34" t="s">
        <v>4179</v>
      </c>
      <c r="E21" s="34" t="s">
        <v>4243</v>
      </c>
      <c r="F21" s="34" t="s">
        <v>4244</v>
      </c>
      <c r="G21" s="34" t="s">
        <v>4245</v>
      </c>
      <c r="H21" s="34" t="s">
        <v>4246</v>
      </c>
      <c r="I21" s="34" t="s">
        <v>4247</v>
      </c>
    </row>
    <row r="22" spans="1:9">
      <c r="A22" s="34" t="s">
        <v>4248</v>
      </c>
      <c r="B22" s="34" t="s">
        <v>4249</v>
      </c>
      <c r="C22" s="34" t="s">
        <v>4250</v>
      </c>
      <c r="D22" s="34" t="s">
        <v>4202</v>
      </c>
      <c r="E22" s="34" t="s">
        <v>4193</v>
      </c>
      <c r="F22" s="34" t="s">
        <v>4251</v>
      </c>
      <c r="G22" s="34" t="s">
        <v>4252</v>
      </c>
      <c r="H22" s="34" t="s">
        <v>4253</v>
      </c>
      <c r="I22" s="34" t="s">
        <v>4254</v>
      </c>
    </row>
    <row r="23" spans="1:9">
      <c r="A23" s="34" t="s">
        <v>4255</v>
      </c>
      <c r="B23" s="34" t="s">
        <v>4220</v>
      </c>
      <c r="C23" s="34" t="s">
        <v>4256</v>
      </c>
      <c r="D23" s="34" t="s">
        <v>4257</v>
      </c>
      <c r="E23" s="34" t="s">
        <v>4258</v>
      </c>
      <c r="F23" s="34" t="s">
        <v>4257</v>
      </c>
      <c r="G23" s="34" t="s">
        <v>4259</v>
      </c>
      <c r="H23" s="34" t="s">
        <v>4260</v>
      </c>
      <c r="I23" s="34" t="s">
        <v>4216</v>
      </c>
    </row>
    <row r="24" spans="1:9">
      <c r="A24" s="34" t="s">
        <v>4226</v>
      </c>
      <c r="B24" s="34" t="s">
        <v>4177</v>
      </c>
      <c r="C24" s="34" t="s">
        <v>4178</v>
      </c>
      <c r="D24" s="34" t="s">
        <v>4179</v>
      </c>
      <c r="E24" s="34" t="s">
        <v>4180</v>
      </c>
      <c r="F24" s="34" t="s">
        <v>4181</v>
      </c>
      <c r="G24" s="34" t="s">
        <v>4182</v>
      </c>
      <c r="H24" s="34" t="s">
        <v>4183</v>
      </c>
      <c r="I24" s="34" t="s">
        <v>4184</v>
      </c>
    </row>
    <row r="26" spans="1:9">
      <c r="A26" s="34" t="s">
        <v>9666</v>
      </c>
    </row>
    <row r="27" spans="1:9">
      <c r="A27" s="34" t="s">
        <v>4261</v>
      </c>
    </row>
    <row r="28" spans="1:9">
      <c r="A28" s="34" t="s">
        <v>50</v>
      </c>
      <c r="B28" s="34" t="s">
        <v>4169</v>
      </c>
      <c r="C28" s="34" t="s">
        <v>4170</v>
      </c>
      <c r="D28" s="34" t="s">
        <v>4171</v>
      </c>
      <c r="E28" s="34" t="s">
        <v>4172</v>
      </c>
      <c r="F28" s="34" t="s">
        <v>4173</v>
      </c>
      <c r="G28" s="34" t="s">
        <v>4174</v>
      </c>
      <c r="H28" s="34" t="s">
        <v>4175</v>
      </c>
      <c r="I28" s="34" t="s">
        <v>4176</v>
      </c>
    </row>
    <row r="29" spans="1:9">
      <c r="A29" s="34" t="s">
        <v>4262</v>
      </c>
      <c r="B29" s="34" t="s">
        <v>4263</v>
      </c>
      <c r="C29" s="34" t="s">
        <v>4264</v>
      </c>
      <c r="D29" s="34" t="s">
        <v>4265</v>
      </c>
      <c r="E29" s="34" t="s">
        <v>4266</v>
      </c>
      <c r="F29" s="34" t="s">
        <v>4267</v>
      </c>
      <c r="G29" s="34" t="s">
        <v>4268</v>
      </c>
      <c r="H29" s="34" t="s">
        <v>4269</v>
      </c>
      <c r="I29" s="34" t="s">
        <v>4270</v>
      </c>
    </row>
    <row r="30" spans="1:9">
      <c r="A30" s="34" t="s">
        <v>4271</v>
      </c>
      <c r="B30" s="34" t="s">
        <v>4272</v>
      </c>
      <c r="C30" s="34" t="s">
        <v>4273</v>
      </c>
      <c r="D30" s="34" t="s">
        <v>4274</v>
      </c>
      <c r="E30" s="34" t="s">
        <v>4275</v>
      </c>
      <c r="F30" s="34" t="s">
        <v>4191</v>
      </c>
      <c r="G30" s="34" t="s">
        <v>4276</v>
      </c>
      <c r="H30" s="34" t="s">
        <v>4277</v>
      </c>
      <c r="I30" s="34" t="s">
        <v>4278</v>
      </c>
    </row>
    <row r="31" spans="1:9">
      <c r="A31" s="34" t="s">
        <v>4226</v>
      </c>
      <c r="B31" s="34" t="s">
        <v>4177</v>
      </c>
      <c r="C31" s="34" t="s">
        <v>4178</v>
      </c>
      <c r="D31" s="34" t="s">
        <v>4179</v>
      </c>
      <c r="E31" s="34" t="s">
        <v>4180</v>
      </c>
      <c r="F31" s="34" t="s">
        <v>4181</v>
      </c>
      <c r="G31" s="34" t="s">
        <v>4182</v>
      </c>
      <c r="H31" s="34" t="s">
        <v>4183</v>
      </c>
      <c r="I31" s="34" t="s">
        <v>4184</v>
      </c>
    </row>
    <row r="33" spans="1:9">
      <c r="A33" s="34" t="s">
        <v>9667</v>
      </c>
    </row>
    <row r="34" spans="1:9">
      <c r="A34" s="34" t="s">
        <v>4279</v>
      </c>
    </row>
    <row r="35" spans="1:9">
      <c r="A35" s="34" t="s">
        <v>386</v>
      </c>
      <c r="B35" s="34" t="s">
        <v>4169</v>
      </c>
      <c r="C35" s="34" t="s">
        <v>4170</v>
      </c>
      <c r="D35" s="34" t="s">
        <v>4171</v>
      </c>
      <c r="E35" s="34" t="s">
        <v>4172</v>
      </c>
      <c r="F35" s="34" t="s">
        <v>4173</v>
      </c>
      <c r="G35" s="34" t="s">
        <v>4174</v>
      </c>
      <c r="H35" s="34" t="s">
        <v>4175</v>
      </c>
      <c r="I35" s="34" t="s">
        <v>4176</v>
      </c>
    </row>
    <row r="36" spans="1:9">
      <c r="A36" s="34" t="s">
        <v>3070</v>
      </c>
      <c r="B36" s="34" t="s">
        <v>4280</v>
      </c>
      <c r="C36" s="34" t="s">
        <v>4281</v>
      </c>
      <c r="D36" s="34" t="s">
        <v>4282</v>
      </c>
      <c r="E36" s="34" t="s">
        <v>4199</v>
      </c>
      <c r="F36" s="34" t="s">
        <v>4199</v>
      </c>
      <c r="G36" s="34" t="s">
        <v>4245</v>
      </c>
      <c r="H36" s="34" t="s">
        <v>4199</v>
      </c>
      <c r="I36" s="34" t="s">
        <v>4199</v>
      </c>
    </row>
    <row r="37" spans="1:9">
      <c r="A37" s="34" t="s">
        <v>3067</v>
      </c>
      <c r="B37" s="34" t="s">
        <v>4283</v>
      </c>
      <c r="C37" s="34" t="s">
        <v>4284</v>
      </c>
      <c r="D37" s="34" t="s">
        <v>4285</v>
      </c>
      <c r="E37" s="34" t="s">
        <v>4286</v>
      </c>
      <c r="F37" s="34" t="s">
        <v>4287</v>
      </c>
      <c r="G37" s="34" t="s">
        <v>4288</v>
      </c>
      <c r="H37" s="34" t="s">
        <v>4269</v>
      </c>
      <c r="I37" s="34" t="s">
        <v>4289</v>
      </c>
    </row>
    <row r="38" spans="1:9">
      <c r="A38" s="34" t="s">
        <v>4226</v>
      </c>
      <c r="B38" s="34" t="s">
        <v>4177</v>
      </c>
      <c r="C38" s="34" t="s">
        <v>4178</v>
      </c>
      <c r="D38" s="34" t="s">
        <v>4179</v>
      </c>
      <c r="E38" s="34" t="s">
        <v>4180</v>
      </c>
      <c r="F38" s="34" t="s">
        <v>4181</v>
      </c>
      <c r="G38" s="34" t="s">
        <v>4182</v>
      </c>
      <c r="H38" s="34" t="s">
        <v>4183</v>
      </c>
      <c r="I38" s="34" t="s">
        <v>4184</v>
      </c>
    </row>
    <row r="40" spans="1:9">
      <c r="A40" s="34" t="s">
        <v>9668</v>
      </c>
    </row>
    <row r="41" spans="1:9">
      <c r="A41" s="34" t="s">
        <v>4290</v>
      </c>
    </row>
    <row r="42" spans="1:9">
      <c r="A42" s="34" t="s">
        <v>55</v>
      </c>
      <c r="B42" s="34" t="s">
        <v>4169</v>
      </c>
      <c r="C42" s="34" t="s">
        <v>4170</v>
      </c>
      <c r="D42" s="34" t="s">
        <v>4171</v>
      </c>
      <c r="E42" s="34" t="s">
        <v>4172</v>
      </c>
      <c r="F42" s="34" t="s">
        <v>4173</v>
      </c>
      <c r="G42" s="34" t="s">
        <v>4174</v>
      </c>
      <c r="H42" s="34" t="s">
        <v>4175</v>
      </c>
      <c r="I42" s="34" t="s">
        <v>4176</v>
      </c>
    </row>
    <row r="43" spans="1:9">
      <c r="A43" s="34" t="s">
        <v>4291</v>
      </c>
      <c r="B43" s="34" t="s">
        <v>4292</v>
      </c>
      <c r="C43" s="34" t="s">
        <v>4293</v>
      </c>
      <c r="D43" s="34" t="s">
        <v>4294</v>
      </c>
      <c r="E43" s="34" t="s">
        <v>4295</v>
      </c>
      <c r="F43" s="34" t="s">
        <v>4231</v>
      </c>
      <c r="G43" s="34" t="s">
        <v>4296</v>
      </c>
      <c r="H43" s="34" t="s">
        <v>4297</v>
      </c>
      <c r="I43" s="34" t="s">
        <v>4298</v>
      </c>
    </row>
    <row r="44" spans="1:9">
      <c r="A44" s="34" t="s">
        <v>4299</v>
      </c>
      <c r="B44" s="34" t="s">
        <v>4300</v>
      </c>
      <c r="C44" s="34" t="s">
        <v>4301</v>
      </c>
      <c r="D44" s="34" t="s">
        <v>4258</v>
      </c>
      <c r="E44" s="34" t="s">
        <v>4251</v>
      </c>
      <c r="F44" s="34" t="s">
        <v>4214</v>
      </c>
      <c r="G44" s="34" t="s">
        <v>4302</v>
      </c>
      <c r="H44" s="34" t="s">
        <v>4303</v>
      </c>
      <c r="I44" s="34" t="s">
        <v>4260</v>
      </c>
    </row>
    <row r="45" spans="1:9">
      <c r="A45" s="34" t="s">
        <v>4226</v>
      </c>
      <c r="B45" s="34" t="s">
        <v>4177</v>
      </c>
      <c r="C45" s="34" t="s">
        <v>4178</v>
      </c>
      <c r="D45" s="34" t="s">
        <v>4179</v>
      </c>
      <c r="E45" s="34" t="s">
        <v>4180</v>
      </c>
      <c r="F45" s="34" t="s">
        <v>4181</v>
      </c>
      <c r="G45" s="34" t="s">
        <v>4182</v>
      </c>
      <c r="H45" s="34" t="s">
        <v>4183</v>
      </c>
      <c r="I45" s="34" t="s">
        <v>4184</v>
      </c>
    </row>
    <row r="47" spans="1:9">
      <c r="A47" s="34" t="s">
        <v>9669</v>
      </c>
    </row>
    <row r="48" spans="1:9">
      <c r="A48" s="34" t="s">
        <v>4304</v>
      </c>
    </row>
    <row r="49" spans="1:9">
      <c r="A49" s="34" t="s">
        <v>45</v>
      </c>
      <c r="B49" s="34" t="s">
        <v>4169</v>
      </c>
      <c r="C49" s="34" t="s">
        <v>4170</v>
      </c>
      <c r="D49" s="34" t="s">
        <v>4171</v>
      </c>
      <c r="E49" s="34" t="s">
        <v>4172</v>
      </c>
      <c r="F49" s="34" t="s">
        <v>4173</v>
      </c>
      <c r="G49" s="34" t="s">
        <v>4174</v>
      </c>
      <c r="H49" s="34" t="s">
        <v>4175</v>
      </c>
      <c r="I49" s="34" t="s">
        <v>4176</v>
      </c>
    </row>
    <row r="50" spans="1:9">
      <c r="A50" s="34" t="s">
        <v>4305</v>
      </c>
      <c r="B50" s="34" t="s">
        <v>4306</v>
      </c>
      <c r="C50" s="34" t="s">
        <v>4307</v>
      </c>
      <c r="D50" s="34" t="s">
        <v>4308</v>
      </c>
      <c r="E50" s="34" t="s">
        <v>4309</v>
      </c>
      <c r="F50" s="34" t="s">
        <v>4310</v>
      </c>
      <c r="G50" s="34" t="s">
        <v>4311</v>
      </c>
      <c r="H50" s="34" t="s">
        <v>4277</v>
      </c>
      <c r="I50" s="34" t="s">
        <v>4312</v>
      </c>
    </row>
    <row r="51" spans="1:9">
      <c r="A51" s="34" t="s">
        <v>4313</v>
      </c>
      <c r="B51" s="34" t="s">
        <v>4314</v>
      </c>
      <c r="C51" s="34" t="s">
        <v>4212</v>
      </c>
      <c r="D51" s="34" t="s">
        <v>4286</v>
      </c>
      <c r="E51" s="34" t="s">
        <v>4315</v>
      </c>
      <c r="F51" s="34" t="s">
        <v>4244</v>
      </c>
      <c r="G51" s="34" t="s">
        <v>4218</v>
      </c>
      <c r="H51" s="34" t="s">
        <v>4312</v>
      </c>
      <c r="I51" s="34" t="s">
        <v>4224</v>
      </c>
    </row>
    <row r="52" spans="1:9">
      <c r="A52" s="34" t="s">
        <v>4316</v>
      </c>
      <c r="B52" s="34" t="s">
        <v>4317</v>
      </c>
      <c r="C52" s="34" t="s">
        <v>4318</v>
      </c>
      <c r="D52" s="34" t="s">
        <v>4319</v>
      </c>
      <c r="E52" s="34" t="s">
        <v>4320</v>
      </c>
      <c r="F52" s="34" t="s">
        <v>4321</v>
      </c>
      <c r="G52" s="34" t="s">
        <v>4320</v>
      </c>
      <c r="H52" s="34" t="s">
        <v>4322</v>
      </c>
      <c r="I52" s="34" t="s">
        <v>4318</v>
      </c>
    </row>
    <row r="53" spans="1:9">
      <c r="A53" s="34" t="s">
        <v>4323</v>
      </c>
      <c r="B53" s="34" t="s">
        <v>4324</v>
      </c>
      <c r="C53" s="34" t="s">
        <v>4325</v>
      </c>
      <c r="D53" s="34" t="s">
        <v>4258</v>
      </c>
      <c r="E53" s="34" t="s">
        <v>4326</v>
      </c>
      <c r="F53" s="34" t="s">
        <v>4199</v>
      </c>
      <c r="G53" s="34" t="s">
        <v>4275</v>
      </c>
      <c r="H53" s="34" t="s">
        <v>4258</v>
      </c>
      <c r="I53" s="34" t="s">
        <v>4327</v>
      </c>
    </row>
    <row r="54" spans="1:9">
      <c r="A54" s="34" t="s">
        <v>4226</v>
      </c>
      <c r="B54" s="34" t="s">
        <v>4177</v>
      </c>
      <c r="C54" s="34" t="s">
        <v>4178</v>
      </c>
      <c r="D54" s="34" t="s">
        <v>4179</v>
      </c>
      <c r="E54" s="34" t="s">
        <v>4180</v>
      </c>
      <c r="F54" s="34" t="s">
        <v>4181</v>
      </c>
      <c r="G54" s="34" t="s">
        <v>4182</v>
      </c>
      <c r="H54" s="34" t="s">
        <v>4183</v>
      </c>
      <c r="I54" s="34" t="s">
        <v>4184</v>
      </c>
    </row>
    <row r="56" spans="1:9">
      <c r="A56" s="34" t="s">
        <v>9670</v>
      </c>
    </row>
    <row r="57" spans="1:9">
      <c r="A57" s="34" t="s">
        <v>4328</v>
      </c>
    </row>
    <row r="58" spans="1:9">
      <c r="A58" s="34" t="s">
        <v>4169</v>
      </c>
      <c r="B58" s="34" t="s">
        <v>4329</v>
      </c>
      <c r="C58" s="34" t="s">
        <v>4330</v>
      </c>
      <c r="D58" s="34" t="s">
        <v>4331</v>
      </c>
      <c r="E58" s="34" t="s">
        <v>4332</v>
      </c>
    </row>
    <row r="59" spans="1:9">
      <c r="A59" s="34" t="s">
        <v>4177</v>
      </c>
      <c r="B59" s="34" t="s">
        <v>4333</v>
      </c>
      <c r="C59" s="34" t="s">
        <v>4334</v>
      </c>
      <c r="D59" s="34" t="s">
        <v>4170</v>
      </c>
      <c r="E59" s="34" t="s">
        <v>4335</v>
      </c>
    </row>
    <row r="61" spans="1:9">
      <c r="A61" s="34" t="s">
        <v>9671</v>
      </c>
    </row>
    <row r="62" spans="1:9">
      <c r="A62" s="34" t="s">
        <v>4336</v>
      </c>
    </row>
    <row r="63" spans="1:9">
      <c r="A63" s="34" t="s">
        <v>4169</v>
      </c>
      <c r="B63" s="34" t="s">
        <v>4329</v>
      </c>
      <c r="C63" s="34" t="s">
        <v>4330</v>
      </c>
      <c r="D63" s="34" t="s">
        <v>4331</v>
      </c>
      <c r="E63" s="34" t="s">
        <v>4332</v>
      </c>
    </row>
    <row r="64" spans="1:9">
      <c r="A64" s="34" t="s">
        <v>4337</v>
      </c>
      <c r="B64" s="34" t="s">
        <v>4338</v>
      </c>
      <c r="C64" s="34" t="s">
        <v>4339</v>
      </c>
      <c r="D64" s="34" t="s">
        <v>4340</v>
      </c>
      <c r="E64" s="34" t="s">
        <v>4341</v>
      </c>
    </row>
    <row r="66" spans="1:5">
      <c r="A66" s="34" t="s">
        <v>9672</v>
      </c>
    </row>
    <row r="67" spans="1:5">
      <c r="A67" s="34" t="s">
        <v>4342</v>
      </c>
    </row>
    <row r="68" spans="1:5">
      <c r="A68" s="34" t="s">
        <v>4169</v>
      </c>
      <c r="B68" s="34" t="s">
        <v>4329</v>
      </c>
      <c r="C68" s="34" t="s">
        <v>4330</v>
      </c>
      <c r="D68" s="34" t="s">
        <v>4331</v>
      </c>
      <c r="E68" s="34" t="s">
        <v>4332</v>
      </c>
    </row>
    <row r="69" spans="1:5">
      <c r="A69" s="34" t="s">
        <v>4343</v>
      </c>
      <c r="B69" s="34" t="s">
        <v>4344</v>
      </c>
      <c r="C69" s="34" t="s">
        <v>4170</v>
      </c>
      <c r="D69" s="34" t="s">
        <v>4170</v>
      </c>
      <c r="E69" s="34" t="s">
        <v>4345</v>
      </c>
    </row>
    <row r="71" spans="1:5">
      <c r="A71" s="34" t="s">
        <v>9673</v>
      </c>
    </row>
    <row r="72" spans="1:5">
      <c r="A72" s="34" t="s">
        <v>4346</v>
      </c>
    </row>
    <row r="73" spans="1:5">
      <c r="A73" s="34" t="s">
        <v>4169</v>
      </c>
      <c r="B73" s="34" t="s">
        <v>4329</v>
      </c>
      <c r="C73" s="34" t="s">
        <v>4330</v>
      </c>
      <c r="D73" s="34" t="s">
        <v>4331</v>
      </c>
      <c r="E73" s="34" t="s">
        <v>4332</v>
      </c>
    </row>
    <row r="74" spans="1:5">
      <c r="A74" s="34" t="s">
        <v>4347</v>
      </c>
      <c r="B74" s="34" t="s">
        <v>4348</v>
      </c>
      <c r="C74" s="34" t="s">
        <v>4349</v>
      </c>
      <c r="D74" s="34" t="s">
        <v>4170</v>
      </c>
      <c r="E74" s="34" t="s">
        <v>4350</v>
      </c>
    </row>
    <row r="76" spans="1:5">
      <c r="A76" s="34" t="s">
        <v>9674</v>
      </c>
    </row>
    <row r="77" spans="1:5">
      <c r="A77" s="34" t="s">
        <v>4351</v>
      </c>
    </row>
    <row r="78" spans="1:5">
      <c r="A78" s="34" t="s">
        <v>4169</v>
      </c>
      <c r="B78" s="34" t="s">
        <v>4170</v>
      </c>
      <c r="C78" s="34" t="s">
        <v>4352</v>
      </c>
      <c r="D78" s="34" t="s">
        <v>4353</v>
      </c>
      <c r="E78" s="34" t="s">
        <v>4354</v>
      </c>
    </row>
    <row r="79" spans="1:5">
      <c r="A79" s="34" t="s">
        <v>4343</v>
      </c>
      <c r="B79" s="34" t="s">
        <v>4355</v>
      </c>
      <c r="C79" s="34" t="s">
        <v>4257</v>
      </c>
      <c r="D79" s="34" t="s">
        <v>4356</v>
      </c>
      <c r="E79" s="34" t="s">
        <v>4357</v>
      </c>
    </row>
    <row r="81" spans="1:6">
      <c r="A81" s="34" t="s">
        <v>9675</v>
      </c>
    </row>
    <row r="82" spans="1:6">
      <c r="A82" s="34" t="s">
        <v>4358</v>
      </c>
    </row>
    <row r="83" spans="1:6">
      <c r="A83" s="34" t="s">
        <v>48</v>
      </c>
      <c r="B83" s="34" t="s">
        <v>4169</v>
      </c>
      <c r="C83" s="34" t="s">
        <v>4170</v>
      </c>
      <c r="D83" s="34" t="s">
        <v>4352</v>
      </c>
      <c r="E83" s="34" t="s">
        <v>4353</v>
      </c>
      <c r="F83" s="34" t="s">
        <v>4354</v>
      </c>
    </row>
    <row r="84" spans="1:6">
      <c r="A84" s="34" t="s">
        <v>4186</v>
      </c>
      <c r="B84" s="34" t="s">
        <v>4359</v>
      </c>
      <c r="C84" s="34" t="s">
        <v>4360</v>
      </c>
      <c r="D84" s="34" t="s">
        <v>4215</v>
      </c>
      <c r="E84" s="34" t="s">
        <v>4361</v>
      </c>
      <c r="F84" s="34" t="s">
        <v>4191</v>
      </c>
    </row>
    <row r="85" spans="1:6">
      <c r="A85" s="34" t="s">
        <v>4195</v>
      </c>
      <c r="B85" s="34" t="s">
        <v>4362</v>
      </c>
      <c r="C85" s="34" t="s">
        <v>4363</v>
      </c>
      <c r="D85" s="34" t="s">
        <v>4364</v>
      </c>
      <c r="E85" s="34" t="s">
        <v>4365</v>
      </c>
      <c r="F85" s="34" t="s">
        <v>4199</v>
      </c>
    </row>
    <row r="86" spans="1:6">
      <c r="A86" s="34" t="s">
        <v>4203</v>
      </c>
      <c r="B86" s="34" t="s">
        <v>4204</v>
      </c>
      <c r="C86" s="34" t="s">
        <v>4366</v>
      </c>
      <c r="D86" s="34" t="s">
        <v>4367</v>
      </c>
      <c r="E86" s="34" t="s">
        <v>4206</v>
      </c>
      <c r="F86" s="34" t="s">
        <v>4367</v>
      </c>
    </row>
    <row r="87" spans="1:6">
      <c r="A87" s="34" t="s">
        <v>4210</v>
      </c>
      <c r="B87" s="34" t="s">
        <v>4368</v>
      </c>
      <c r="C87" s="34" t="s">
        <v>4369</v>
      </c>
      <c r="D87" s="34" t="s">
        <v>4370</v>
      </c>
      <c r="E87" s="34" t="s">
        <v>4371</v>
      </c>
      <c r="F87" s="34" t="s">
        <v>4201</v>
      </c>
    </row>
    <row r="88" spans="1:6">
      <c r="A88" s="34" t="s">
        <v>4219</v>
      </c>
      <c r="B88" s="34" t="s">
        <v>4372</v>
      </c>
      <c r="C88" s="34" t="s">
        <v>4373</v>
      </c>
      <c r="D88" s="34" t="s">
        <v>4199</v>
      </c>
      <c r="E88" s="34" t="s">
        <v>4190</v>
      </c>
      <c r="F88" s="34" t="s">
        <v>4374</v>
      </c>
    </row>
    <row r="89" spans="1:6">
      <c r="A89" s="34" t="s">
        <v>4226</v>
      </c>
      <c r="B89" s="34" t="s">
        <v>4343</v>
      </c>
      <c r="C89" s="34" t="s">
        <v>4355</v>
      </c>
      <c r="D89" s="34" t="s">
        <v>4257</v>
      </c>
      <c r="E89" s="34" t="s">
        <v>4356</v>
      </c>
      <c r="F89" s="34" t="s">
        <v>4357</v>
      </c>
    </row>
    <row r="91" spans="1:6">
      <c r="A91" s="34" t="s">
        <v>9676</v>
      </c>
    </row>
    <row r="92" spans="1:6">
      <c r="A92" s="34" t="s">
        <v>4375</v>
      </c>
    </row>
    <row r="93" spans="1:6">
      <c r="A93" s="34" t="s">
        <v>49</v>
      </c>
      <c r="B93" s="34" t="s">
        <v>4169</v>
      </c>
      <c r="C93" s="34" t="s">
        <v>4170</v>
      </c>
      <c r="D93" s="34" t="s">
        <v>4352</v>
      </c>
      <c r="E93" s="34" t="s">
        <v>4353</v>
      </c>
      <c r="F93" s="34" t="s">
        <v>4354</v>
      </c>
    </row>
    <row r="94" spans="1:6">
      <c r="A94" s="34" t="s">
        <v>4228</v>
      </c>
      <c r="B94" s="34" t="s">
        <v>4376</v>
      </c>
      <c r="C94" s="34" t="s">
        <v>4377</v>
      </c>
      <c r="D94" s="34" t="s">
        <v>4378</v>
      </c>
      <c r="E94" s="34" t="s">
        <v>4379</v>
      </c>
      <c r="F94" s="34" t="s">
        <v>4201</v>
      </c>
    </row>
    <row r="95" spans="1:6">
      <c r="A95" s="34" t="s">
        <v>4235</v>
      </c>
      <c r="B95" s="34" t="s">
        <v>4380</v>
      </c>
      <c r="C95" s="34" t="s">
        <v>4381</v>
      </c>
      <c r="D95" s="34" t="s">
        <v>4361</v>
      </c>
      <c r="E95" s="34" t="s">
        <v>4382</v>
      </c>
      <c r="F95" s="34" t="s">
        <v>4199</v>
      </c>
    </row>
    <row r="96" spans="1:6">
      <c r="A96" s="34" t="s">
        <v>4241</v>
      </c>
      <c r="B96" s="34" t="s">
        <v>4383</v>
      </c>
      <c r="C96" s="34" t="s">
        <v>4384</v>
      </c>
      <c r="D96" s="34" t="s">
        <v>4199</v>
      </c>
      <c r="E96" s="34" t="s">
        <v>4385</v>
      </c>
      <c r="F96" s="34" t="s">
        <v>4382</v>
      </c>
    </row>
    <row r="97" spans="1:6">
      <c r="A97" s="34" t="s">
        <v>4248</v>
      </c>
      <c r="B97" s="34" t="s">
        <v>4386</v>
      </c>
      <c r="C97" s="34" t="s">
        <v>4387</v>
      </c>
      <c r="D97" s="34" t="s">
        <v>4214</v>
      </c>
      <c r="E97" s="34" t="s">
        <v>4388</v>
      </c>
      <c r="F97" s="34" t="s">
        <v>4389</v>
      </c>
    </row>
    <row r="98" spans="1:6">
      <c r="A98" s="34" t="s">
        <v>4255</v>
      </c>
      <c r="B98" s="34" t="s">
        <v>4386</v>
      </c>
      <c r="C98" s="34" t="s">
        <v>4390</v>
      </c>
      <c r="D98" s="34" t="s">
        <v>4214</v>
      </c>
      <c r="E98" s="34" t="s">
        <v>4389</v>
      </c>
      <c r="F98" s="34" t="s">
        <v>4214</v>
      </c>
    </row>
    <row r="99" spans="1:6">
      <c r="A99" s="34" t="s">
        <v>4226</v>
      </c>
      <c r="B99" s="34" t="s">
        <v>4343</v>
      </c>
      <c r="C99" s="34" t="s">
        <v>4355</v>
      </c>
      <c r="D99" s="34" t="s">
        <v>4257</v>
      </c>
      <c r="E99" s="34" t="s">
        <v>4356</v>
      </c>
      <c r="F99" s="34" t="s">
        <v>4357</v>
      </c>
    </row>
    <row r="101" spans="1:6">
      <c r="A101" s="34" t="s">
        <v>9677</v>
      </c>
    </row>
    <row r="102" spans="1:6">
      <c r="A102" s="34" t="s">
        <v>4391</v>
      </c>
    </row>
    <row r="103" spans="1:6">
      <c r="A103" s="34" t="s">
        <v>50</v>
      </c>
      <c r="B103" s="34" t="s">
        <v>4169</v>
      </c>
      <c r="C103" s="34" t="s">
        <v>4170</v>
      </c>
      <c r="D103" s="34" t="s">
        <v>4352</v>
      </c>
      <c r="E103" s="34" t="s">
        <v>4353</v>
      </c>
      <c r="F103" s="34" t="s">
        <v>4354</v>
      </c>
    </row>
    <row r="104" spans="1:6">
      <c r="A104" s="34" t="s">
        <v>4262</v>
      </c>
      <c r="B104" s="34" t="s">
        <v>4392</v>
      </c>
      <c r="C104" s="34" t="s">
        <v>4393</v>
      </c>
      <c r="D104" s="34" t="s">
        <v>4215</v>
      </c>
      <c r="E104" s="34" t="s">
        <v>4394</v>
      </c>
      <c r="F104" s="34" t="s">
        <v>4395</v>
      </c>
    </row>
    <row r="105" spans="1:6">
      <c r="A105" s="34" t="s">
        <v>4271</v>
      </c>
      <c r="B105" s="34" t="s">
        <v>4396</v>
      </c>
      <c r="C105" s="34" t="s">
        <v>4381</v>
      </c>
      <c r="D105" s="34" t="s">
        <v>4357</v>
      </c>
      <c r="E105" s="34" t="s">
        <v>4397</v>
      </c>
      <c r="F105" s="34" t="s">
        <v>4310</v>
      </c>
    </row>
    <row r="106" spans="1:6">
      <c r="A106" s="34" t="s">
        <v>4226</v>
      </c>
      <c r="B106" s="34" t="s">
        <v>4343</v>
      </c>
      <c r="C106" s="34" t="s">
        <v>4355</v>
      </c>
      <c r="D106" s="34" t="s">
        <v>4257</v>
      </c>
      <c r="E106" s="34" t="s">
        <v>4356</v>
      </c>
      <c r="F106" s="34" t="s">
        <v>4357</v>
      </c>
    </row>
    <row r="108" spans="1:6">
      <c r="A108" s="34" t="s">
        <v>9678</v>
      </c>
    </row>
    <row r="109" spans="1:6">
      <c r="A109" s="34" t="s">
        <v>4398</v>
      </c>
    </row>
    <row r="110" spans="1:6">
      <c r="A110" s="34" t="s">
        <v>386</v>
      </c>
      <c r="B110" s="34" t="s">
        <v>4169</v>
      </c>
      <c r="C110" s="34" t="s">
        <v>4170</v>
      </c>
      <c r="D110" s="34" t="s">
        <v>4352</v>
      </c>
      <c r="E110" s="34" t="s">
        <v>4353</v>
      </c>
      <c r="F110" s="34" t="s">
        <v>4354</v>
      </c>
    </row>
    <row r="111" spans="1:6">
      <c r="A111" s="34" t="s">
        <v>3070</v>
      </c>
      <c r="B111" s="34" t="s">
        <v>4347</v>
      </c>
      <c r="C111" s="34" t="s">
        <v>4399</v>
      </c>
      <c r="D111" s="34" t="s">
        <v>4257</v>
      </c>
      <c r="E111" s="34" t="s">
        <v>4326</v>
      </c>
      <c r="F111" s="34" t="s">
        <v>4400</v>
      </c>
    </row>
    <row r="112" spans="1:6">
      <c r="A112" s="34" t="s">
        <v>3067</v>
      </c>
      <c r="B112" s="34" t="s">
        <v>4401</v>
      </c>
      <c r="C112" s="34" t="s">
        <v>4402</v>
      </c>
      <c r="D112" s="34" t="s">
        <v>4257</v>
      </c>
      <c r="E112" s="34" t="s">
        <v>4243</v>
      </c>
      <c r="F112" s="34" t="s">
        <v>4201</v>
      </c>
    </row>
    <row r="113" spans="1:6">
      <c r="A113" s="34" t="s">
        <v>4226</v>
      </c>
      <c r="B113" s="34" t="s">
        <v>4343</v>
      </c>
      <c r="C113" s="34" t="s">
        <v>4355</v>
      </c>
      <c r="D113" s="34" t="s">
        <v>4257</v>
      </c>
      <c r="E113" s="34" t="s">
        <v>4356</v>
      </c>
      <c r="F113" s="34" t="s">
        <v>4357</v>
      </c>
    </row>
    <row r="115" spans="1:6">
      <c r="A115" s="34" t="s">
        <v>9679</v>
      </c>
    </row>
    <row r="116" spans="1:6">
      <c r="A116" s="34" t="s">
        <v>4403</v>
      </c>
    </row>
    <row r="117" spans="1:6">
      <c r="A117" s="34" t="s">
        <v>4169</v>
      </c>
      <c r="B117" s="34" t="s">
        <v>4329</v>
      </c>
      <c r="C117" s="34" t="s">
        <v>4330</v>
      </c>
      <c r="D117" s="34" t="s">
        <v>4331</v>
      </c>
      <c r="E117" s="34" t="s">
        <v>4332</v>
      </c>
    </row>
    <row r="118" spans="1:6">
      <c r="A118" s="34" t="s">
        <v>4343</v>
      </c>
      <c r="B118" s="34" t="s">
        <v>4404</v>
      </c>
      <c r="C118" s="34" t="s">
        <v>4170</v>
      </c>
      <c r="D118" s="34" t="s">
        <v>4170</v>
      </c>
      <c r="E118" s="34" t="s">
        <v>4405</v>
      </c>
    </row>
    <row r="120" spans="1:6">
      <c r="A120" s="34" t="s">
        <v>9468</v>
      </c>
    </row>
    <row r="121" spans="1:6">
      <c r="A121" s="34" t="s">
        <v>4406</v>
      </c>
    </row>
    <row r="122" spans="1:6">
      <c r="A122" s="34" t="s">
        <v>4169</v>
      </c>
      <c r="B122" s="34" t="s">
        <v>3689</v>
      </c>
      <c r="C122" s="34" t="s">
        <v>3683</v>
      </c>
      <c r="D122" s="34" t="s">
        <v>3686</v>
      </c>
      <c r="E122" s="34" t="s">
        <v>3695</v>
      </c>
    </row>
    <row r="123" spans="1:6">
      <c r="A123" s="34" t="s">
        <v>4407</v>
      </c>
      <c r="B123" s="34" t="s">
        <v>4408</v>
      </c>
      <c r="C123" s="34" t="s">
        <v>4409</v>
      </c>
      <c r="D123" s="34" t="s">
        <v>4410</v>
      </c>
      <c r="E123" s="34" t="s">
        <v>4411</v>
      </c>
    </row>
    <row r="125" spans="1:6">
      <c r="A125" s="34" t="s">
        <v>9469</v>
      </c>
    </row>
    <row r="126" spans="1:6">
      <c r="A126" s="34" t="s">
        <v>4412</v>
      </c>
    </row>
    <row r="127" spans="1:6">
      <c r="A127" s="34" t="s">
        <v>48</v>
      </c>
      <c r="B127" s="34" t="s">
        <v>4169</v>
      </c>
      <c r="C127" s="34" t="s">
        <v>3689</v>
      </c>
      <c r="D127" s="34" t="s">
        <v>3683</v>
      </c>
      <c r="E127" s="34" t="s">
        <v>3686</v>
      </c>
      <c r="F127" s="34" t="s">
        <v>3695</v>
      </c>
    </row>
    <row r="128" spans="1:6">
      <c r="A128" s="34" t="s">
        <v>4186</v>
      </c>
      <c r="B128" s="34" t="s">
        <v>4413</v>
      </c>
      <c r="C128" s="34" t="s">
        <v>4215</v>
      </c>
      <c r="D128" s="34" t="s">
        <v>4414</v>
      </c>
      <c r="E128" s="34" t="s">
        <v>4415</v>
      </c>
      <c r="F128" s="34" t="s">
        <v>4199</v>
      </c>
    </row>
    <row r="129" spans="1:6">
      <c r="A129" s="34" t="s">
        <v>4195</v>
      </c>
      <c r="B129" s="34" t="s">
        <v>4362</v>
      </c>
      <c r="C129" s="34" t="s">
        <v>4260</v>
      </c>
      <c r="D129" s="34" t="s">
        <v>4416</v>
      </c>
      <c r="E129" s="34" t="s">
        <v>4256</v>
      </c>
      <c r="F129" s="34" t="s">
        <v>4199</v>
      </c>
    </row>
    <row r="130" spans="1:6">
      <c r="A130" s="34" t="s">
        <v>4203</v>
      </c>
      <c r="B130" s="34" t="s">
        <v>4204</v>
      </c>
      <c r="C130" s="34" t="s">
        <v>4199</v>
      </c>
      <c r="D130" s="34" t="s">
        <v>4381</v>
      </c>
      <c r="E130" s="34" t="s">
        <v>4367</v>
      </c>
      <c r="F130" s="34" t="s">
        <v>4367</v>
      </c>
    </row>
    <row r="131" spans="1:6">
      <c r="A131" s="34" t="s">
        <v>4210</v>
      </c>
      <c r="B131" s="34" t="s">
        <v>4376</v>
      </c>
      <c r="C131" s="34" t="s">
        <v>4417</v>
      </c>
      <c r="D131" s="34" t="s">
        <v>4418</v>
      </c>
      <c r="E131" s="34" t="s">
        <v>4206</v>
      </c>
      <c r="F131" s="34" t="s">
        <v>4199</v>
      </c>
    </row>
    <row r="132" spans="1:6">
      <c r="A132" s="34" t="s">
        <v>4219</v>
      </c>
      <c r="B132" s="34" t="s">
        <v>4372</v>
      </c>
      <c r="C132" s="34" t="s">
        <v>4419</v>
      </c>
      <c r="D132" s="34" t="s">
        <v>4420</v>
      </c>
      <c r="E132" s="34" t="s">
        <v>4189</v>
      </c>
      <c r="F132" s="34" t="s">
        <v>4214</v>
      </c>
    </row>
    <row r="133" spans="1:6">
      <c r="A133" s="34" t="s">
        <v>4226</v>
      </c>
      <c r="B133" s="34" t="s">
        <v>4407</v>
      </c>
      <c r="C133" s="34" t="s">
        <v>4408</v>
      </c>
      <c r="D133" s="34" t="s">
        <v>4409</v>
      </c>
      <c r="E133" s="34" t="s">
        <v>4410</v>
      </c>
      <c r="F133" s="34" t="s">
        <v>4411</v>
      </c>
    </row>
    <row r="135" spans="1:6">
      <c r="A135" s="34" t="s">
        <v>9470</v>
      </c>
    </row>
    <row r="136" spans="1:6">
      <c r="A136" s="34" t="s">
        <v>4421</v>
      </c>
    </row>
    <row r="137" spans="1:6">
      <c r="A137" s="34" t="s">
        <v>49</v>
      </c>
      <c r="B137" s="34" t="s">
        <v>4169</v>
      </c>
      <c r="C137" s="34" t="s">
        <v>3689</v>
      </c>
      <c r="D137" s="34" t="s">
        <v>3683</v>
      </c>
      <c r="E137" s="34" t="s">
        <v>3686</v>
      </c>
      <c r="F137" s="34" t="s">
        <v>3695</v>
      </c>
    </row>
    <row r="138" spans="1:6">
      <c r="A138" s="34" t="s">
        <v>4228</v>
      </c>
      <c r="B138" s="34" t="s">
        <v>4422</v>
      </c>
      <c r="C138" s="34" t="s">
        <v>4245</v>
      </c>
      <c r="D138" s="34" t="s">
        <v>4423</v>
      </c>
      <c r="E138" s="34" t="s">
        <v>4424</v>
      </c>
      <c r="F138" s="34" t="s">
        <v>4425</v>
      </c>
    </row>
    <row r="139" spans="1:6">
      <c r="A139" s="34" t="s">
        <v>4235</v>
      </c>
      <c r="B139" s="34" t="s">
        <v>4380</v>
      </c>
      <c r="C139" s="34" t="s">
        <v>4190</v>
      </c>
      <c r="D139" s="34" t="s">
        <v>4426</v>
      </c>
      <c r="E139" s="34" t="s">
        <v>4427</v>
      </c>
      <c r="F139" s="34" t="s">
        <v>4199</v>
      </c>
    </row>
    <row r="140" spans="1:6">
      <c r="A140" s="34" t="s">
        <v>4241</v>
      </c>
      <c r="B140" s="34" t="s">
        <v>4383</v>
      </c>
      <c r="C140" s="34" t="s">
        <v>4231</v>
      </c>
      <c r="D140" s="34" t="s">
        <v>4428</v>
      </c>
      <c r="E140" s="34" t="s">
        <v>4250</v>
      </c>
      <c r="F140" s="34" t="s">
        <v>4199</v>
      </c>
    </row>
    <row r="141" spans="1:6">
      <c r="A141" s="34" t="s">
        <v>4248</v>
      </c>
      <c r="B141" s="34" t="s">
        <v>4386</v>
      </c>
      <c r="C141" s="34" t="s">
        <v>4181</v>
      </c>
      <c r="D141" s="34" t="s">
        <v>4429</v>
      </c>
      <c r="E141" s="34" t="s">
        <v>4321</v>
      </c>
      <c r="F141" s="34" t="s">
        <v>4214</v>
      </c>
    </row>
    <row r="142" spans="1:6">
      <c r="A142" s="34" t="s">
        <v>4255</v>
      </c>
      <c r="B142" s="34" t="s">
        <v>4430</v>
      </c>
      <c r="C142" s="34" t="s">
        <v>4431</v>
      </c>
      <c r="D142" s="34" t="s">
        <v>4432</v>
      </c>
      <c r="E142" s="34" t="s">
        <v>4182</v>
      </c>
      <c r="F142" s="34" t="s">
        <v>4199</v>
      </c>
    </row>
    <row r="143" spans="1:6">
      <c r="A143" s="34" t="s">
        <v>4226</v>
      </c>
      <c r="B143" s="34" t="s">
        <v>4407</v>
      </c>
      <c r="C143" s="34" t="s">
        <v>4408</v>
      </c>
      <c r="D143" s="34" t="s">
        <v>4409</v>
      </c>
      <c r="E143" s="34" t="s">
        <v>4410</v>
      </c>
      <c r="F143" s="34" t="s">
        <v>4411</v>
      </c>
    </row>
    <row r="145" spans="1:6">
      <c r="A145" s="34" t="s">
        <v>9471</v>
      </c>
    </row>
    <row r="146" spans="1:6">
      <c r="A146" s="34" t="s">
        <v>4433</v>
      </c>
    </row>
    <row r="147" spans="1:6">
      <c r="A147" s="34" t="s">
        <v>50</v>
      </c>
      <c r="B147" s="34" t="s">
        <v>4169</v>
      </c>
      <c r="C147" s="34" t="s">
        <v>3689</v>
      </c>
      <c r="D147" s="34" t="s">
        <v>3683</v>
      </c>
      <c r="E147" s="34" t="s">
        <v>3686</v>
      </c>
      <c r="F147" s="34" t="s">
        <v>3695</v>
      </c>
    </row>
    <row r="148" spans="1:6">
      <c r="A148" s="34" t="s">
        <v>4262</v>
      </c>
      <c r="B148" s="34" t="s">
        <v>4434</v>
      </c>
      <c r="C148" s="34" t="s">
        <v>4364</v>
      </c>
      <c r="D148" s="34" t="s">
        <v>4435</v>
      </c>
      <c r="E148" s="34" t="s">
        <v>4436</v>
      </c>
      <c r="F148" s="34" t="s">
        <v>4425</v>
      </c>
    </row>
    <row r="149" spans="1:6">
      <c r="A149" s="34" t="s">
        <v>4271</v>
      </c>
      <c r="B149" s="34" t="s">
        <v>4437</v>
      </c>
      <c r="C149" s="34" t="s">
        <v>4319</v>
      </c>
      <c r="D149" s="34" t="s">
        <v>4438</v>
      </c>
      <c r="E149" s="34" t="s">
        <v>4439</v>
      </c>
      <c r="F149" s="34" t="s">
        <v>4199</v>
      </c>
    </row>
    <row r="150" spans="1:6">
      <c r="A150" s="34" t="s">
        <v>4226</v>
      </c>
      <c r="B150" s="34" t="s">
        <v>4407</v>
      </c>
      <c r="C150" s="34" t="s">
        <v>4408</v>
      </c>
      <c r="D150" s="34" t="s">
        <v>4409</v>
      </c>
      <c r="E150" s="34" t="s">
        <v>4410</v>
      </c>
      <c r="F150" s="34" t="s">
        <v>4411</v>
      </c>
    </row>
    <row r="152" spans="1:6">
      <c r="A152" s="34" t="s">
        <v>9472</v>
      </c>
    </row>
    <row r="153" spans="1:6">
      <c r="A153" s="34" t="s">
        <v>4440</v>
      </c>
    </row>
    <row r="154" spans="1:6">
      <c r="A154" s="34" t="s">
        <v>45</v>
      </c>
      <c r="B154" s="34" t="s">
        <v>4169</v>
      </c>
      <c r="C154" s="34" t="s">
        <v>3689</v>
      </c>
      <c r="D154" s="34" t="s">
        <v>3683</v>
      </c>
      <c r="E154" s="34" t="s">
        <v>3686</v>
      </c>
      <c r="F154" s="34" t="s">
        <v>3695</v>
      </c>
    </row>
    <row r="155" spans="1:6">
      <c r="A155" s="34" t="s">
        <v>4305</v>
      </c>
      <c r="B155" s="34" t="s">
        <v>4441</v>
      </c>
      <c r="C155" s="34" t="s">
        <v>4389</v>
      </c>
      <c r="D155" s="34" t="s">
        <v>4442</v>
      </c>
      <c r="E155" s="34" t="s">
        <v>4443</v>
      </c>
      <c r="F155" s="34" t="s">
        <v>4199</v>
      </c>
    </row>
    <row r="156" spans="1:6">
      <c r="A156" s="34" t="s">
        <v>4313</v>
      </c>
      <c r="B156" s="34" t="s">
        <v>4444</v>
      </c>
      <c r="C156" s="34" t="s">
        <v>4397</v>
      </c>
      <c r="D156" s="34" t="s">
        <v>4445</v>
      </c>
      <c r="E156" s="34" t="s">
        <v>4268</v>
      </c>
      <c r="F156" s="34" t="s">
        <v>4199</v>
      </c>
    </row>
    <row r="157" spans="1:6">
      <c r="A157" s="34" t="s">
        <v>4316</v>
      </c>
      <c r="B157" s="34" t="s">
        <v>4446</v>
      </c>
      <c r="C157" s="34" t="s">
        <v>4447</v>
      </c>
      <c r="D157" s="34" t="s">
        <v>4448</v>
      </c>
      <c r="E157" s="34" t="s">
        <v>4379</v>
      </c>
      <c r="F157" s="34" t="s">
        <v>4449</v>
      </c>
    </row>
    <row r="158" spans="1:6">
      <c r="A158" s="34" t="s">
        <v>4323</v>
      </c>
      <c r="B158" s="34" t="s">
        <v>4450</v>
      </c>
      <c r="C158" s="34" t="s">
        <v>4451</v>
      </c>
      <c r="D158" s="34" t="s">
        <v>4452</v>
      </c>
      <c r="E158" s="34" t="s">
        <v>4199</v>
      </c>
      <c r="F158" s="34" t="s">
        <v>4370</v>
      </c>
    </row>
    <row r="159" spans="1:6">
      <c r="A159" s="34" t="s">
        <v>4226</v>
      </c>
      <c r="B159" s="34" t="s">
        <v>4407</v>
      </c>
      <c r="C159" s="34" t="s">
        <v>4408</v>
      </c>
      <c r="D159" s="34" t="s">
        <v>4409</v>
      </c>
      <c r="E159" s="34" t="s">
        <v>4410</v>
      </c>
      <c r="F159" s="34" t="s">
        <v>4411</v>
      </c>
    </row>
    <row r="161" spans="1:38">
      <c r="A161" s="34" t="s">
        <v>9473</v>
      </c>
    </row>
    <row r="162" spans="1:38">
      <c r="A162" s="34" t="s">
        <v>4453</v>
      </c>
    </row>
    <row r="163" spans="1:38">
      <c r="A163" s="34" t="s">
        <v>386</v>
      </c>
      <c r="B163" s="34" t="s">
        <v>4169</v>
      </c>
      <c r="C163" s="34" t="s">
        <v>3689</v>
      </c>
      <c r="D163" s="34" t="s">
        <v>3683</v>
      </c>
      <c r="E163" s="34" t="s">
        <v>3686</v>
      </c>
      <c r="F163" s="34" t="s">
        <v>3695</v>
      </c>
    </row>
    <row r="164" spans="1:38">
      <c r="A164" s="34" t="s">
        <v>3070</v>
      </c>
      <c r="B164" s="34" t="s">
        <v>4347</v>
      </c>
      <c r="C164" s="34" t="s">
        <v>4400</v>
      </c>
      <c r="D164" s="34" t="s">
        <v>4454</v>
      </c>
      <c r="E164" s="34" t="s">
        <v>4455</v>
      </c>
      <c r="F164" s="34" t="s">
        <v>4199</v>
      </c>
    </row>
    <row r="165" spans="1:38">
      <c r="A165" s="34" t="s">
        <v>3067</v>
      </c>
      <c r="B165" s="34" t="s">
        <v>4456</v>
      </c>
      <c r="C165" s="34" t="s">
        <v>4457</v>
      </c>
      <c r="D165" s="34" t="s">
        <v>4458</v>
      </c>
      <c r="E165" s="34" t="s">
        <v>4198</v>
      </c>
      <c r="F165" s="34" t="s">
        <v>4459</v>
      </c>
    </row>
    <row r="166" spans="1:38">
      <c r="A166" s="34" t="s">
        <v>4226</v>
      </c>
      <c r="B166" s="34" t="s">
        <v>4407</v>
      </c>
      <c r="C166" s="34" t="s">
        <v>4408</v>
      </c>
      <c r="D166" s="34" t="s">
        <v>4409</v>
      </c>
      <c r="E166" s="34" t="s">
        <v>4410</v>
      </c>
      <c r="F166" s="34" t="s">
        <v>4411</v>
      </c>
    </row>
    <row r="168" spans="1:38">
      <c r="A168" s="34" t="s">
        <v>9474</v>
      </c>
    </row>
    <row r="169" spans="1:38">
      <c r="A169" s="34" t="s">
        <v>4460</v>
      </c>
    </row>
    <row r="170" spans="1:38">
      <c r="A170" s="34" t="s">
        <v>4169</v>
      </c>
      <c r="B170" s="34" t="s">
        <v>4461</v>
      </c>
      <c r="C170" s="34" t="s">
        <v>4462</v>
      </c>
    </row>
    <row r="171" spans="1:38">
      <c r="A171" s="34" t="s">
        <v>4463</v>
      </c>
      <c r="B171" s="34" t="s">
        <v>4464</v>
      </c>
      <c r="C171" s="34" t="s">
        <v>4465</v>
      </c>
    </row>
    <row r="173" spans="1:38">
      <c r="A173" s="34" t="s">
        <v>9475</v>
      </c>
    </row>
    <row r="174" spans="1:38">
      <c r="A174" s="34" t="s">
        <v>5775</v>
      </c>
    </row>
    <row r="175" spans="1:38">
      <c r="A175" s="34" t="s">
        <v>4169</v>
      </c>
      <c r="B175" s="34" t="s">
        <v>1058</v>
      </c>
      <c r="C175" s="34" t="s">
        <v>1061</v>
      </c>
      <c r="D175" s="34" t="s">
        <v>1067</v>
      </c>
      <c r="E175" s="34" t="s">
        <v>1151</v>
      </c>
      <c r="F175" s="34" t="s">
        <v>1064</v>
      </c>
      <c r="G175" s="34" t="s">
        <v>1070</v>
      </c>
      <c r="H175" s="34" t="s">
        <v>1073</v>
      </c>
      <c r="I175" s="34" t="s">
        <v>1076</v>
      </c>
      <c r="J175" s="34" t="s">
        <v>1079</v>
      </c>
      <c r="K175" s="34" t="s">
        <v>1082</v>
      </c>
      <c r="L175" s="34" t="s">
        <v>1085</v>
      </c>
      <c r="M175" s="34" t="s">
        <v>1088</v>
      </c>
      <c r="N175" s="34" t="s">
        <v>1091</v>
      </c>
      <c r="O175" s="34" t="s">
        <v>1157</v>
      </c>
      <c r="P175" s="34" t="s">
        <v>1094</v>
      </c>
      <c r="Q175" s="34" t="s">
        <v>1097</v>
      </c>
      <c r="R175" s="34" t="s">
        <v>1100</v>
      </c>
      <c r="S175" s="34" t="s">
        <v>1103</v>
      </c>
      <c r="T175" s="34" t="s">
        <v>1112</v>
      </c>
      <c r="U175" s="34" t="s">
        <v>1106</v>
      </c>
      <c r="V175" s="34" t="s">
        <v>1109</v>
      </c>
      <c r="W175" s="34" t="s">
        <v>1115</v>
      </c>
      <c r="X175" s="34" t="s">
        <v>1118</v>
      </c>
      <c r="Y175" s="34" t="s">
        <v>1121</v>
      </c>
      <c r="Z175" s="34" t="s">
        <v>1163</v>
      </c>
      <c r="AA175" s="34" t="s">
        <v>1124</v>
      </c>
      <c r="AB175" s="34" t="s">
        <v>1127</v>
      </c>
      <c r="AC175" s="34" t="s">
        <v>1130</v>
      </c>
      <c r="AD175" s="34" t="s">
        <v>1166</v>
      </c>
      <c r="AE175" s="34" t="s">
        <v>1133</v>
      </c>
      <c r="AF175" s="34" t="s">
        <v>1136</v>
      </c>
      <c r="AG175" s="34" t="s">
        <v>1139</v>
      </c>
      <c r="AH175" s="34" t="s">
        <v>1142</v>
      </c>
      <c r="AI175" s="34" t="s">
        <v>1145</v>
      </c>
      <c r="AJ175" s="34" t="s">
        <v>1169</v>
      </c>
      <c r="AK175" s="34" t="s">
        <v>1172</v>
      </c>
      <c r="AL175" s="34" t="s">
        <v>1175</v>
      </c>
    </row>
    <row r="176" spans="1:38">
      <c r="A176" s="34" t="s">
        <v>4407</v>
      </c>
      <c r="B176" s="34" t="s">
        <v>4357</v>
      </c>
      <c r="C176" s="34" t="s">
        <v>4748</v>
      </c>
      <c r="D176" s="34" t="s">
        <v>4201</v>
      </c>
      <c r="E176" s="34" t="s">
        <v>4257</v>
      </c>
      <c r="F176" s="34" t="s">
        <v>4467</v>
      </c>
      <c r="G176" s="34" t="s">
        <v>4364</v>
      </c>
      <c r="H176" s="34" t="s">
        <v>4449</v>
      </c>
      <c r="I176" s="34" t="s">
        <v>4425</v>
      </c>
      <c r="J176" s="34" t="s">
        <v>5175</v>
      </c>
      <c r="K176" s="34" t="s">
        <v>4467</v>
      </c>
      <c r="L176" s="34" t="s">
        <v>4467</v>
      </c>
      <c r="M176" s="34" t="s">
        <v>4257</v>
      </c>
      <c r="N176" s="34" t="s">
        <v>4411</v>
      </c>
      <c r="O176" s="34" t="s">
        <v>4582</v>
      </c>
      <c r="P176" s="34" t="s">
        <v>4449</v>
      </c>
      <c r="Q176" s="34" t="s">
        <v>4411</v>
      </c>
      <c r="R176" s="34" t="s">
        <v>4449</v>
      </c>
      <c r="S176" s="34" t="s">
        <v>4467</v>
      </c>
      <c r="T176" s="34" t="s">
        <v>4191</v>
      </c>
      <c r="U176" s="34" t="s">
        <v>4467</v>
      </c>
      <c r="V176" s="34" t="s">
        <v>4467</v>
      </c>
      <c r="W176" s="34" t="s">
        <v>4582</v>
      </c>
      <c r="X176" s="34" t="s">
        <v>4257</v>
      </c>
      <c r="Y176" s="34" t="s">
        <v>4191</v>
      </c>
      <c r="Z176" s="34" t="s">
        <v>4257</v>
      </c>
      <c r="AA176" s="34" t="s">
        <v>4411</v>
      </c>
      <c r="AB176" s="34" t="s">
        <v>4449</v>
      </c>
      <c r="AC176" s="34" t="s">
        <v>4425</v>
      </c>
      <c r="AD176" s="34" t="s">
        <v>4425</v>
      </c>
      <c r="AE176" s="34" t="s">
        <v>4467</v>
      </c>
      <c r="AF176" s="34" t="s">
        <v>4582</v>
      </c>
      <c r="AG176" s="34" t="s">
        <v>4257</v>
      </c>
      <c r="AH176" s="34" t="s">
        <v>4467</v>
      </c>
      <c r="AI176" s="34" t="s">
        <v>4425</v>
      </c>
      <c r="AJ176" s="34" t="s">
        <v>4201</v>
      </c>
      <c r="AK176" s="34" t="s">
        <v>4449</v>
      </c>
      <c r="AL176" s="34" t="s">
        <v>4181</v>
      </c>
    </row>
    <row r="178" spans="1:92">
      <c r="A178" s="34" t="s">
        <v>9476</v>
      </c>
    </row>
    <row r="179" spans="1:92">
      <c r="A179" s="34" t="s">
        <v>5932</v>
      </c>
    </row>
    <row r="180" spans="1:92">
      <c r="A180" s="34" t="s">
        <v>4169</v>
      </c>
      <c r="B180" s="34" t="s">
        <v>1440</v>
      </c>
      <c r="C180" s="34" t="s">
        <v>1563</v>
      </c>
      <c r="D180" s="34" t="s">
        <v>1593</v>
      </c>
      <c r="E180" s="34" t="s">
        <v>1151</v>
      </c>
      <c r="F180" s="34" t="s">
        <v>2641</v>
      </c>
      <c r="G180" s="34" t="s">
        <v>1327</v>
      </c>
      <c r="H180" s="34" t="s">
        <v>3020</v>
      </c>
      <c r="I180" s="34" t="s">
        <v>2738</v>
      </c>
      <c r="J180" s="34" t="s">
        <v>1190</v>
      </c>
      <c r="K180" s="34" t="s">
        <v>1154</v>
      </c>
      <c r="L180" s="34" t="s">
        <v>1242</v>
      </c>
      <c r="M180" s="34" t="s">
        <v>2924</v>
      </c>
      <c r="N180" s="34" t="s">
        <v>2064</v>
      </c>
      <c r="O180" s="34" t="s">
        <v>2310</v>
      </c>
      <c r="P180" s="34" t="s">
        <v>2265</v>
      </c>
      <c r="Q180" s="34" t="s">
        <v>3022</v>
      </c>
      <c r="R180" s="34" t="s">
        <v>2903</v>
      </c>
      <c r="S180" s="34" t="s">
        <v>2928</v>
      </c>
      <c r="T180" s="34" t="s">
        <v>1782</v>
      </c>
      <c r="U180" s="34" t="s">
        <v>2835</v>
      </c>
      <c r="V180" s="34" t="s">
        <v>2269</v>
      </c>
      <c r="W180" s="34" t="s">
        <v>2579</v>
      </c>
      <c r="X180" s="34" t="s">
        <v>3057</v>
      </c>
      <c r="Y180" s="34" t="s">
        <v>2969</v>
      </c>
      <c r="Z180" s="34" t="s">
        <v>1700</v>
      </c>
      <c r="AA180" s="34" t="s">
        <v>1886</v>
      </c>
      <c r="AB180" s="34" t="s">
        <v>1202</v>
      </c>
      <c r="AC180" s="34" t="s">
        <v>2233</v>
      </c>
      <c r="AD180" s="34" t="s">
        <v>1960</v>
      </c>
      <c r="AE180" s="34" t="s">
        <v>2589</v>
      </c>
      <c r="AF180" s="34" t="s">
        <v>2505</v>
      </c>
      <c r="AG180" s="34" t="s">
        <v>2082</v>
      </c>
      <c r="AH180" s="34" t="s">
        <v>1351</v>
      </c>
      <c r="AI180" s="34" t="s">
        <v>1777</v>
      </c>
      <c r="AJ180" s="34" t="s">
        <v>2088</v>
      </c>
      <c r="AK180" s="34" t="s">
        <v>1250</v>
      </c>
      <c r="AL180" s="34" t="s">
        <v>2239</v>
      </c>
      <c r="AM180" s="34" t="s">
        <v>1704</v>
      </c>
      <c r="AN180" s="34" t="s">
        <v>2875</v>
      </c>
      <c r="AO180" s="34" t="s">
        <v>1230</v>
      </c>
      <c r="AP180" s="34" t="s">
        <v>2873</v>
      </c>
      <c r="AQ180" s="34" t="s">
        <v>2657</v>
      </c>
      <c r="AR180" s="34" t="s">
        <v>1186</v>
      </c>
      <c r="AS180" s="34" t="s">
        <v>1236</v>
      </c>
      <c r="AT180" s="34" t="s">
        <v>1255</v>
      </c>
      <c r="AU180" s="34" t="s">
        <v>1307</v>
      </c>
      <c r="AV180" s="34" t="s">
        <v>1387</v>
      </c>
      <c r="AW180" s="34" t="s">
        <v>1495</v>
      </c>
      <c r="AX180" s="34" t="s">
        <v>1549</v>
      </c>
      <c r="AY180" s="34" t="s">
        <v>1551</v>
      </c>
      <c r="AZ180" s="34" t="s">
        <v>1639</v>
      </c>
      <c r="BA180" s="34" t="s">
        <v>1807</v>
      </c>
      <c r="BB180" s="34" t="s">
        <v>1686</v>
      </c>
      <c r="BC180" s="34" t="s">
        <v>1729</v>
      </c>
      <c r="BD180" s="34" t="s">
        <v>1555</v>
      </c>
      <c r="BE180" s="34" t="s">
        <v>1805</v>
      </c>
      <c r="BF180" s="34" t="s">
        <v>1932</v>
      </c>
      <c r="BG180" s="34" t="s">
        <v>2046</v>
      </c>
      <c r="BH180" s="34" t="s">
        <v>2113</v>
      </c>
      <c r="BI180" s="34" t="s">
        <v>2161</v>
      </c>
      <c r="BJ180" s="34" t="s">
        <v>2209</v>
      </c>
      <c r="BK180" s="34" t="s">
        <v>2253</v>
      </c>
      <c r="BL180" s="34" t="s">
        <v>2296</v>
      </c>
      <c r="BM180" s="34" t="s">
        <v>2257</v>
      </c>
      <c r="BN180" s="34" t="s">
        <v>2422</v>
      </c>
      <c r="BO180" s="34" t="s">
        <v>2374</v>
      </c>
      <c r="BP180" s="34" t="s">
        <v>2469</v>
      </c>
      <c r="BQ180" s="34" t="s">
        <v>2567</v>
      </c>
      <c r="BR180" s="34" t="s">
        <v>2637</v>
      </c>
      <c r="BS180" s="34" t="s">
        <v>2728</v>
      </c>
      <c r="BT180" s="34" t="s">
        <v>2809</v>
      </c>
      <c r="BU180" s="34" t="s">
        <v>1559</v>
      </c>
      <c r="BV180" s="34" t="s">
        <v>2877</v>
      </c>
      <c r="BW180" s="34" t="s">
        <v>1726</v>
      </c>
      <c r="BX180" s="34" t="s">
        <v>2521</v>
      </c>
      <c r="BY180" s="34" t="s">
        <v>1710</v>
      </c>
      <c r="BZ180" s="34" t="s">
        <v>1912</v>
      </c>
      <c r="CA180" s="34" t="s">
        <v>2661</v>
      </c>
      <c r="CB180" s="34" t="s">
        <v>3012</v>
      </c>
      <c r="CC180" s="34" t="s">
        <v>2287</v>
      </c>
      <c r="CD180" s="34" t="s">
        <v>2712</v>
      </c>
      <c r="CE180" s="34" t="s">
        <v>1166</v>
      </c>
      <c r="CF180" s="34" t="s">
        <v>1581</v>
      </c>
      <c r="CG180" s="34" t="s">
        <v>1771</v>
      </c>
      <c r="CH180" s="34" t="s">
        <v>1427</v>
      </c>
      <c r="CI180" s="34" t="s">
        <v>1169</v>
      </c>
      <c r="CJ180" s="34" t="s">
        <v>2289</v>
      </c>
      <c r="CK180" s="34" t="s">
        <v>2562</v>
      </c>
      <c r="CL180" s="34" t="s">
        <v>1226</v>
      </c>
      <c r="CM180" s="34" t="s">
        <v>1994</v>
      </c>
      <c r="CN180" s="34" t="s">
        <v>2671</v>
      </c>
    </row>
    <row r="181" spans="1:92">
      <c r="A181" s="34" t="s">
        <v>4407</v>
      </c>
      <c r="B181" s="34" t="s">
        <v>4467</v>
      </c>
      <c r="C181" s="34" t="s">
        <v>4467</v>
      </c>
      <c r="D181" s="34" t="s">
        <v>4467</v>
      </c>
      <c r="E181" s="34" t="s">
        <v>4257</v>
      </c>
      <c r="F181" s="34" t="s">
        <v>4467</v>
      </c>
      <c r="G181" s="34" t="s">
        <v>4467</v>
      </c>
      <c r="H181" s="34" t="s">
        <v>4467</v>
      </c>
      <c r="I181" s="34" t="s">
        <v>4411</v>
      </c>
      <c r="J181" s="34" t="s">
        <v>4467</v>
      </c>
      <c r="K181" s="34" t="s">
        <v>4467</v>
      </c>
      <c r="L181" s="34" t="s">
        <v>4467</v>
      </c>
      <c r="M181" s="34" t="s">
        <v>4467</v>
      </c>
      <c r="N181" s="34" t="s">
        <v>4449</v>
      </c>
      <c r="O181" s="34" t="s">
        <v>4467</v>
      </c>
      <c r="P181" s="34" t="s">
        <v>4467</v>
      </c>
      <c r="Q181" s="34" t="s">
        <v>4467</v>
      </c>
      <c r="R181" s="34" t="s">
        <v>4467</v>
      </c>
      <c r="S181" s="34" t="s">
        <v>4467</v>
      </c>
      <c r="T181" s="34" t="s">
        <v>4411</v>
      </c>
      <c r="U181" s="34" t="s">
        <v>4467</v>
      </c>
      <c r="V181" s="34" t="s">
        <v>4467</v>
      </c>
      <c r="W181" s="34" t="s">
        <v>4467</v>
      </c>
      <c r="X181" s="34" t="s">
        <v>4467</v>
      </c>
      <c r="Y181" s="34" t="s">
        <v>4411</v>
      </c>
      <c r="Z181" s="34" t="s">
        <v>4467</v>
      </c>
      <c r="AA181" s="34" t="s">
        <v>4467</v>
      </c>
      <c r="AB181" s="34" t="s">
        <v>4411</v>
      </c>
      <c r="AC181" s="34" t="s">
        <v>4467</v>
      </c>
      <c r="AD181" s="34" t="s">
        <v>4467</v>
      </c>
      <c r="AE181" s="34" t="s">
        <v>4467</v>
      </c>
      <c r="AF181" s="34" t="s">
        <v>4467</v>
      </c>
      <c r="AG181" s="34" t="s">
        <v>4467</v>
      </c>
      <c r="AH181" s="34" t="s">
        <v>4467</v>
      </c>
      <c r="AI181" s="34" t="s">
        <v>4467</v>
      </c>
      <c r="AJ181" s="34" t="s">
        <v>4467</v>
      </c>
      <c r="AK181" s="34" t="s">
        <v>4467</v>
      </c>
      <c r="AL181" s="34" t="s">
        <v>4467</v>
      </c>
      <c r="AM181" s="34" t="s">
        <v>4467</v>
      </c>
      <c r="AN181" s="34" t="s">
        <v>4425</v>
      </c>
      <c r="AO181" s="34" t="s">
        <v>4748</v>
      </c>
      <c r="AP181" s="34" t="s">
        <v>4411</v>
      </c>
      <c r="AQ181" s="34" t="s">
        <v>4467</v>
      </c>
      <c r="AR181" s="34" t="s">
        <v>4244</v>
      </c>
      <c r="AS181" s="34" t="s">
        <v>4244</v>
      </c>
      <c r="AT181" s="34" t="s">
        <v>4467</v>
      </c>
      <c r="AU181" s="34" t="s">
        <v>4267</v>
      </c>
      <c r="AV181" s="34" t="s">
        <v>4411</v>
      </c>
      <c r="AW181" s="34" t="s">
        <v>4425</v>
      </c>
      <c r="AX181" s="34" t="s">
        <v>5499</v>
      </c>
      <c r="AY181" s="34" t="s">
        <v>4411</v>
      </c>
      <c r="AZ181" s="34" t="s">
        <v>4467</v>
      </c>
      <c r="BA181" s="34" t="s">
        <v>4467</v>
      </c>
      <c r="BB181" s="34" t="s">
        <v>4191</v>
      </c>
      <c r="BC181" s="34" t="s">
        <v>4467</v>
      </c>
      <c r="BD181" s="34" t="s">
        <v>4411</v>
      </c>
      <c r="BE181" s="34" t="s">
        <v>4411</v>
      </c>
      <c r="BF181" s="34" t="s">
        <v>4467</v>
      </c>
      <c r="BG181" s="34" t="s">
        <v>4467</v>
      </c>
      <c r="BH181" s="34" t="s">
        <v>4467</v>
      </c>
      <c r="BI181" s="34" t="s">
        <v>4467</v>
      </c>
      <c r="BJ181" s="34" t="s">
        <v>4449</v>
      </c>
      <c r="BK181" s="34" t="s">
        <v>4411</v>
      </c>
      <c r="BL181" s="34" t="s">
        <v>4582</v>
      </c>
      <c r="BM181" s="34" t="s">
        <v>4425</v>
      </c>
      <c r="BN181" s="34" t="s">
        <v>4411</v>
      </c>
      <c r="BO181" s="34" t="s">
        <v>4411</v>
      </c>
      <c r="BP181" s="34" t="s">
        <v>4449</v>
      </c>
      <c r="BQ181" s="34" t="s">
        <v>4449</v>
      </c>
      <c r="BR181" s="34" t="s">
        <v>4411</v>
      </c>
      <c r="BS181" s="34" t="s">
        <v>4411</v>
      </c>
      <c r="BT181" s="34" t="s">
        <v>4411</v>
      </c>
      <c r="BU181" s="34" t="s">
        <v>4467</v>
      </c>
      <c r="BV181" s="34" t="s">
        <v>4411</v>
      </c>
      <c r="BW181" s="34" t="s">
        <v>4449</v>
      </c>
      <c r="BX181" s="34" t="s">
        <v>4467</v>
      </c>
      <c r="BY181" s="34" t="s">
        <v>4411</v>
      </c>
      <c r="BZ181" s="34" t="s">
        <v>4467</v>
      </c>
      <c r="CA181" s="34" t="s">
        <v>4467</v>
      </c>
      <c r="CB181" s="34" t="s">
        <v>4201</v>
      </c>
      <c r="CC181" s="34" t="s">
        <v>4467</v>
      </c>
      <c r="CD181" s="34" t="s">
        <v>4467</v>
      </c>
      <c r="CE181" s="34" t="s">
        <v>4467</v>
      </c>
      <c r="CF181" s="34" t="s">
        <v>4449</v>
      </c>
      <c r="CG181" s="34" t="s">
        <v>4467</v>
      </c>
      <c r="CH181" s="34" t="s">
        <v>4467</v>
      </c>
      <c r="CI181" s="34" t="s">
        <v>4244</v>
      </c>
      <c r="CJ181" s="34" t="s">
        <v>4467</v>
      </c>
      <c r="CK181" s="34" t="s">
        <v>4467</v>
      </c>
      <c r="CL181" s="34" t="s">
        <v>4467</v>
      </c>
      <c r="CM181" s="34" t="s">
        <v>4467</v>
      </c>
      <c r="CN181" s="34" t="s">
        <v>4467</v>
      </c>
    </row>
    <row r="183" spans="1:92">
      <c r="A183" s="34" t="s">
        <v>9680</v>
      </c>
    </row>
    <row r="184" spans="1:92">
      <c r="A184" s="34" t="s">
        <v>4466</v>
      </c>
    </row>
    <row r="185" spans="1:92">
      <c r="A185" s="34" t="s">
        <v>4169</v>
      </c>
      <c r="B185" s="34" t="s">
        <v>3154</v>
      </c>
      <c r="C185" s="34" t="s">
        <v>1046</v>
      </c>
      <c r="D185" s="34" t="s">
        <v>1043</v>
      </c>
    </row>
    <row r="186" spans="1:92">
      <c r="A186" s="34" t="s">
        <v>4407</v>
      </c>
      <c r="B186" s="34" t="s">
        <v>4467</v>
      </c>
      <c r="C186" s="34" t="s">
        <v>4468</v>
      </c>
      <c r="D186" s="34" t="s">
        <v>4469</v>
      </c>
    </row>
    <row r="188" spans="1:92">
      <c r="A188" s="34" t="s">
        <v>9681</v>
      </c>
    </row>
    <row r="189" spans="1:92">
      <c r="A189" s="34" t="s">
        <v>9682</v>
      </c>
    </row>
    <row r="190" spans="1:92">
      <c r="A190" s="34" t="s">
        <v>386</v>
      </c>
      <c r="B190" s="34" t="s">
        <v>4169</v>
      </c>
      <c r="C190" s="34" t="s">
        <v>3154</v>
      </c>
      <c r="D190" s="34" t="s">
        <v>1046</v>
      </c>
      <c r="E190" s="34" t="s">
        <v>1043</v>
      </c>
    </row>
    <row r="191" spans="1:92">
      <c r="A191" s="34" t="s">
        <v>3070</v>
      </c>
      <c r="B191" s="34" t="s">
        <v>4347</v>
      </c>
      <c r="C191" s="34" t="s">
        <v>4199</v>
      </c>
      <c r="D191" s="34" t="s">
        <v>4947</v>
      </c>
      <c r="E191" s="34" t="s">
        <v>4725</v>
      </c>
    </row>
    <row r="192" spans="1:92">
      <c r="A192" s="34" t="s">
        <v>3067</v>
      </c>
      <c r="B192" s="34" t="s">
        <v>4456</v>
      </c>
      <c r="C192" s="34" t="s">
        <v>4467</v>
      </c>
      <c r="D192" s="34" t="s">
        <v>4559</v>
      </c>
      <c r="E192" s="34" t="s">
        <v>5389</v>
      </c>
    </row>
    <row r="193" spans="1:7">
      <c r="A193" s="34" t="s">
        <v>4226</v>
      </c>
      <c r="B193" s="34" t="s">
        <v>4407</v>
      </c>
      <c r="C193" s="34" t="s">
        <v>4467</v>
      </c>
      <c r="D193" s="34" t="s">
        <v>4468</v>
      </c>
      <c r="E193" s="34" t="s">
        <v>4469</v>
      </c>
    </row>
    <row r="195" spans="1:7">
      <c r="A195" s="34" t="s">
        <v>9683</v>
      </c>
    </row>
    <row r="196" spans="1:7">
      <c r="A196" s="34" t="s">
        <v>4470</v>
      </c>
    </row>
    <row r="197" spans="1:7">
      <c r="A197" s="34" t="s">
        <v>4169</v>
      </c>
      <c r="B197" s="34" t="s">
        <v>4170</v>
      </c>
      <c r="C197" s="34" t="s">
        <v>4471</v>
      </c>
      <c r="D197" s="34" t="s">
        <v>4472</v>
      </c>
      <c r="E197" s="34" t="s">
        <v>4473</v>
      </c>
      <c r="F197" s="34" t="s">
        <v>4474</v>
      </c>
    </row>
    <row r="198" spans="1:7">
      <c r="A198" s="34" t="s">
        <v>4475</v>
      </c>
      <c r="B198" s="34" t="s">
        <v>4476</v>
      </c>
      <c r="C198" s="34" t="s">
        <v>4321</v>
      </c>
      <c r="D198" s="34" t="s">
        <v>4252</v>
      </c>
      <c r="E198" s="34" t="s">
        <v>4321</v>
      </c>
      <c r="F198" s="34" t="s">
        <v>4477</v>
      </c>
    </row>
    <row r="200" spans="1:7">
      <c r="A200" s="34" t="s">
        <v>9684</v>
      </c>
    </row>
    <row r="201" spans="1:7">
      <c r="A201" s="34" t="s">
        <v>4478</v>
      </c>
    </row>
    <row r="202" spans="1:7">
      <c r="A202" s="34" t="s">
        <v>48</v>
      </c>
      <c r="B202" s="34" t="s">
        <v>4169</v>
      </c>
      <c r="C202" s="34" t="s">
        <v>4170</v>
      </c>
      <c r="D202" s="34" t="s">
        <v>4471</v>
      </c>
      <c r="E202" s="34" t="s">
        <v>4472</v>
      </c>
      <c r="F202" s="34" t="s">
        <v>4473</v>
      </c>
      <c r="G202" s="34" t="s">
        <v>4474</v>
      </c>
    </row>
    <row r="203" spans="1:7">
      <c r="A203" s="34" t="s">
        <v>4186</v>
      </c>
      <c r="B203" s="34" t="s">
        <v>4479</v>
      </c>
      <c r="C203" s="34" t="s">
        <v>4480</v>
      </c>
      <c r="D203" s="34" t="s">
        <v>4245</v>
      </c>
      <c r="E203" s="34" t="s">
        <v>4481</v>
      </c>
      <c r="F203" s="34" t="s">
        <v>4451</v>
      </c>
      <c r="G203" s="34" t="s">
        <v>4206</v>
      </c>
    </row>
    <row r="204" spans="1:7">
      <c r="A204" s="34" t="s">
        <v>4195</v>
      </c>
      <c r="B204" s="34" t="s">
        <v>4362</v>
      </c>
      <c r="C204" s="34" t="s">
        <v>4482</v>
      </c>
      <c r="D204" s="34" t="s">
        <v>4199</v>
      </c>
      <c r="E204" s="34" t="s">
        <v>4365</v>
      </c>
      <c r="F204" s="34" t="s">
        <v>4199</v>
      </c>
      <c r="G204" s="34" t="s">
        <v>4365</v>
      </c>
    </row>
    <row r="205" spans="1:7">
      <c r="A205" s="34" t="s">
        <v>4203</v>
      </c>
      <c r="B205" s="34" t="s">
        <v>4204</v>
      </c>
      <c r="C205" s="34" t="s">
        <v>4483</v>
      </c>
      <c r="D205" s="34" t="s">
        <v>4199</v>
      </c>
      <c r="E205" s="34" t="s">
        <v>4207</v>
      </c>
      <c r="F205" s="34" t="s">
        <v>4199</v>
      </c>
      <c r="G205" s="34" t="s">
        <v>4367</v>
      </c>
    </row>
    <row r="206" spans="1:7">
      <c r="A206" s="34" t="s">
        <v>4210</v>
      </c>
      <c r="B206" s="34" t="s">
        <v>4368</v>
      </c>
      <c r="C206" s="34" t="s">
        <v>4381</v>
      </c>
      <c r="D206" s="34" t="s">
        <v>4484</v>
      </c>
      <c r="E206" s="34" t="s">
        <v>4201</v>
      </c>
      <c r="F206" s="34" t="s">
        <v>4199</v>
      </c>
      <c r="G206" s="34" t="s">
        <v>4425</v>
      </c>
    </row>
    <row r="207" spans="1:7">
      <c r="A207" s="34" t="s">
        <v>4219</v>
      </c>
      <c r="B207" s="34" t="s">
        <v>4372</v>
      </c>
      <c r="C207" s="34" t="s">
        <v>4485</v>
      </c>
      <c r="D207" s="34" t="s">
        <v>4408</v>
      </c>
      <c r="E207" s="34" t="s">
        <v>4486</v>
      </c>
      <c r="F207" s="34" t="s">
        <v>4374</v>
      </c>
      <c r="G207" s="34" t="s">
        <v>4190</v>
      </c>
    </row>
    <row r="208" spans="1:7">
      <c r="A208" s="34" t="s">
        <v>4226</v>
      </c>
      <c r="B208" s="34" t="s">
        <v>4475</v>
      </c>
      <c r="C208" s="34" t="s">
        <v>4476</v>
      </c>
      <c r="D208" s="34" t="s">
        <v>4321</v>
      </c>
      <c r="E208" s="34" t="s">
        <v>4252</v>
      </c>
      <c r="F208" s="34" t="s">
        <v>4321</v>
      </c>
      <c r="G208" s="34" t="s">
        <v>4477</v>
      </c>
    </row>
    <row r="210" spans="1:7">
      <c r="A210" s="34" t="s">
        <v>9685</v>
      </c>
    </row>
    <row r="211" spans="1:7">
      <c r="A211" s="34" t="s">
        <v>4487</v>
      </c>
    </row>
    <row r="212" spans="1:7">
      <c r="A212" s="34" t="s">
        <v>49</v>
      </c>
      <c r="B212" s="34" t="s">
        <v>4169</v>
      </c>
      <c r="C212" s="34" t="s">
        <v>4170</v>
      </c>
      <c r="D212" s="34" t="s">
        <v>4471</v>
      </c>
      <c r="E212" s="34" t="s">
        <v>4472</v>
      </c>
      <c r="F212" s="34" t="s">
        <v>4473</v>
      </c>
      <c r="G212" s="34" t="s">
        <v>4474</v>
      </c>
    </row>
    <row r="213" spans="1:7">
      <c r="A213" s="34" t="s">
        <v>4228</v>
      </c>
      <c r="B213" s="34" t="s">
        <v>4376</v>
      </c>
      <c r="C213" s="34" t="s">
        <v>4390</v>
      </c>
      <c r="D213" s="34" t="s">
        <v>4484</v>
      </c>
      <c r="E213" s="34" t="s">
        <v>4370</v>
      </c>
      <c r="F213" s="34" t="s">
        <v>4199</v>
      </c>
      <c r="G213" s="34" t="s">
        <v>4199</v>
      </c>
    </row>
    <row r="214" spans="1:7">
      <c r="A214" s="34" t="s">
        <v>4235</v>
      </c>
      <c r="B214" s="34" t="s">
        <v>4488</v>
      </c>
      <c r="C214" s="34" t="s">
        <v>4489</v>
      </c>
      <c r="D214" s="34" t="s">
        <v>4382</v>
      </c>
      <c r="E214" s="34" t="s">
        <v>4251</v>
      </c>
      <c r="F214" s="34" t="s">
        <v>4231</v>
      </c>
      <c r="G214" s="34" t="s">
        <v>4382</v>
      </c>
    </row>
    <row r="215" spans="1:7">
      <c r="A215" s="34" t="s">
        <v>4241</v>
      </c>
      <c r="B215" s="34" t="s">
        <v>4383</v>
      </c>
      <c r="C215" s="34" t="s">
        <v>4490</v>
      </c>
      <c r="D215" s="34" t="s">
        <v>4199</v>
      </c>
      <c r="E215" s="34" t="s">
        <v>4491</v>
      </c>
      <c r="F215" s="34" t="s">
        <v>4492</v>
      </c>
      <c r="G215" s="34" t="s">
        <v>4493</v>
      </c>
    </row>
    <row r="216" spans="1:7">
      <c r="A216" s="34" t="s">
        <v>4248</v>
      </c>
      <c r="B216" s="34" t="s">
        <v>4386</v>
      </c>
      <c r="C216" s="34" t="s">
        <v>4494</v>
      </c>
      <c r="D216" s="34" t="s">
        <v>4397</v>
      </c>
      <c r="E216" s="34" t="s">
        <v>4486</v>
      </c>
      <c r="F216" s="34" t="s">
        <v>4431</v>
      </c>
      <c r="G216" s="34" t="s">
        <v>4394</v>
      </c>
    </row>
    <row r="217" spans="1:7">
      <c r="A217" s="34" t="s">
        <v>4255</v>
      </c>
      <c r="B217" s="34" t="s">
        <v>4386</v>
      </c>
      <c r="C217" s="34" t="s">
        <v>4495</v>
      </c>
      <c r="D217" s="34" t="s">
        <v>4431</v>
      </c>
      <c r="E217" s="34" t="s">
        <v>4486</v>
      </c>
      <c r="F217" s="34" t="s">
        <v>4321</v>
      </c>
      <c r="G217" s="34" t="s">
        <v>4496</v>
      </c>
    </row>
    <row r="218" spans="1:7">
      <c r="A218" s="34" t="s">
        <v>4226</v>
      </c>
      <c r="B218" s="34" t="s">
        <v>4475</v>
      </c>
      <c r="C218" s="34" t="s">
        <v>4476</v>
      </c>
      <c r="D218" s="34" t="s">
        <v>4321</v>
      </c>
      <c r="E218" s="34" t="s">
        <v>4252</v>
      </c>
      <c r="F218" s="34" t="s">
        <v>4321</v>
      </c>
      <c r="G218" s="34" t="s">
        <v>4477</v>
      </c>
    </row>
    <row r="220" spans="1:7">
      <c r="A220" s="34" t="s">
        <v>9686</v>
      </c>
    </row>
    <row r="221" spans="1:7">
      <c r="A221" s="34" t="s">
        <v>4497</v>
      </c>
    </row>
    <row r="222" spans="1:7">
      <c r="A222" s="34" t="s">
        <v>50</v>
      </c>
      <c r="B222" s="34" t="s">
        <v>4169</v>
      </c>
      <c r="C222" s="34" t="s">
        <v>4170</v>
      </c>
      <c r="D222" s="34" t="s">
        <v>4471</v>
      </c>
      <c r="E222" s="34" t="s">
        <v>4472</v>
      </c>
      <c r="F222" s="34" t="s">
        <v>4473</v>
      </c>
      <c r="G222" s="34" t="s">
        <v>4474</v>
      </c>
    </row>
    <row r="223" spans="1:7">
      <c r="A223" s="34" t="s">
        <v>4262</v>
      </c>
      <c r="B223" s="34" t="s">
        <v>4392</v>
      </c>
      <c r="C223" s="34" t="s">
        <v>4498</v>
      </c>
      <c r="D223" s="34" t="s">
        <v>4202</v>
      </c>
      <c r="E223" s="34" t="s">
        <v>4385</v>
      </c>
      <c r="F223" s="34" t="s">
        <v>4231</v>
      </c>
      <c r="G223" s="34" t="s">
        <v>4385</v>
      </c>
    </row>
    <row r="224" spans="1:7">
      <c r="A224" s="34" t="s">
        <v>4271</v>
      </c>
      <c r="B224" s="34" t="s">
        <v>4499</v>
      </c>
      <c r="C224" s="34" t="s">
        <v>4485</v>
      </c>
      <c r="D224" s="34" t="s">
        <v>4267</v>
      </c>
      <c r="E224" s="34" t="s">
        <v>4500</v>
      </c>
      <c r="F224" s="34" t="s">
        <v>4397</v>
      </c>
      <c r="G224" s="34" t="s">
        <v>4258</v>
      </c>
    </row>
    <row r="225" spans="1:7">
      <c r="A225" s="34" t="s">
        <v>4226</v>
      </c>
      <c r="B225" s="34" t="s">
        <v>4475</v>
      </c>
      <c r="C225" s="34" t="s">
        <v>4476</v>
      </c>
      <c r="D225" s="34" t="s">
        <v>4321</v>
      </c>
      <c r="E225" s="34" t="s">
        <v>4252</v>
      </c>
      <c r="F225" s="34" t="s">
        <v>4321</v>
      </c>
      <c r="G225" s="34" t="s">
        <v>4477</v>
      </c>
    </row>
    <row r="227" spans="1:7">
      <c r="A227" s="34" t="s">
        <v>9687</v>
      </c>
    </row>
    <row r="228" spans="1:7">
      <c r="A228" s="34" t="s">
        <v>4501</v>
      </c>
    </row>
    <row r="229" spans="1:7">
      <c r="A229" s="34" t="s">
        <v>386</v>
      </c>
      <c r="B229" s="34" t="s">
        <v>4169</v>
      </c>
      <c r="C229" s="34" t="s">
        <v>4170</v>
      </c>
      <c r="D229" s="34" t="s">
        <v>4471</v>
      </c>
      <c r="E229" s="34" t="s">
        <v>4472</v>
      </c>
      <c r="F229" s="34" t="s">
        <v>4473</v>
      </c>
      <c r="G229" s="34" t="s">
        <v>4474</v>
      </c>
    </row>
    <row r="230" spans="1:7">
      <c r="A230" s="34" t="s">
        <v>3070</v>
      </c>
      <c r="B230" s="34" t="s">
        <v>4347</v>
      </c>
      <c r="C230" s="34" t="s">
        <v>4502</v>
      </c>
      <c r="D230" s="34" t="s">
        <v>4199</v>
      </c>
      <c r="E230" s="34" t="s">
        <v>4395</v>
      </c>
      <c r="F230" s="34" t="s">
        <v>4257</v>
      </c>
      <c r="G230" s="34" t="s">
        <v>4199</v>
      </c>
    </row>
    <row r="231" spans="1:7">
      <c r="A231" s="34" t="s">
        <v>3067</v>
      </c>
      <c r="B231" s="34" t="s">
        <v>4503</v>
      </c>
      <c r="C231" s="34" t="s">
        <v>4504</v>
      </c>
      <c r="D231" s="34" t="s">
        <v>4245</v>
      </c>
      <c r="E231" s="34" t="s">
        <v>4477</v>
      </c>
      <c r="F231" s="34" t="s">
        <v>4251</v>
      </c>
      <c r="G231" s="34" t="s">
        <v>4240</v>
      </c>
    </row>
    <row r="232" spans="1:7">
      <c r="A232" s="34" t="s">
        <v>4226</v>
      </c>
      <c r="B232" s="34" t="s">
        <v>4475</v>
      </c>
      <c r="C232" s="34" t="s">
        <v>4476</v>
      </c>
      <c r="D232" s="34" t="s">
        <v>4321</v>
      </c>
      <c r="E232" s="34" t="s">
        <v>4252</v>
      </c>
      <c r="F232" s="34" t="s">
        <v>4321</v>
      </c>
      <c r="G232" s="34" t="s">
        <v>4477</v>
      </c>
    </row>
    <row r="234" spans="1:7">
      <c r="A234" s="34" t="s">
        <v>9688</v>
      </c>
    </row>
    <row r="235" spans="1:7">
      <c r="A235" s="34" t="s">
        <v>4505</v>
      </c>
    </row>
    <row r="236" spans="1:7">
      <c r="A236" s="34" t="s">
        <v>55</v>
      </c>
      <c r="B236" s="34" t="s">
        <v>4169</v>
      </c>
      <c r="C236" s="34" t="s">
        <v>4170</v>
      </c>
      <c r="D236" s="34" t="s">
        <v>4471</v>
      </c>
      <c r="E236" s="34" t="s">
        <v>4472</v>
      </c>
      <c r="F236" s="34" t="s">
        <v>4473</v>
      </c>
      <c r="G236" s="34" t="s">
        <v>4474</v>
      </c>
    </row>
    <row r="237" spans="1:7">
      <c r="A237" s="34" t="s">
        <v>4291</v>
      </c>
      <c r="B237" s="34" t="s">
        <v>4506</v>
      </c>
      <c r="C237" s="34" t="s">
        <v>4507</v>
      </c>
      <c r="D237" s="34" t="s">
        <v>4408</v>
      </c>
      <c r="E237" s="34" t="s">
        <v>4508</v>
      </c>
      <c r="F237" s="34" t="s">
        <v>4509</v>
      </c>
      <c r="G237" s="34" t="s">
        <v>4510</v>
      </c>
    </row>
    <row r="238" spans="1:7">
      <c r="A238" s="34" t="s">
        <v>4299</v>
      </c>
      <c r="B238" s="34" t="s">
        <v>4511</v>
      </c>
      <c r="C238" s="34" t="s">
        <v>4512</v>
      </c>
      <c r="D238" s="34" t="s">
        <v>4513</v>
      </c>
      <c r="E238" s="34" t="s">
        <v>4419</v>
      </c>
      <c r="F238" s="34" t="s">
        <v>4214</v>
      </c>
      <c r="G238" s="34" t="s">
        <v>4181</v>
      </c>
    </row>
    <row r="239" spans="1:7">
      <c r="A239" s="34" t="s">
        <v>4226</v>
      </c>
      <c r="B239" s="34" t="s">
        <v>4475</v>
      </c>
      <c r="C239" s="34" t="s">
        <v>4476</v>
      </c>
      <c r="D239" s="34" t="s">
        <v>4321</v>
      </c>
      <c r="E239" s="34" t="s">
        <v>4252</v>
      </c>
      <c r="F239" s="34" t="s">
        <v>4321</v>
      </c>
      <c r="G239" s="34" t="s">
        <v>4477</v>
      </c>
    </row>
    <row r="241" spans="1:7">
      <c r="A241" s="34" t="s">
        <v>9689</v>
      </c>
    </row>
    <row r="242" spans="1:7">
      <c r="A242" s="34" t="s">
        <v>4514</v>
      </c>
    </row>
    <row r="243" spans="1:7">
      <c r="A243" s="34" t="s">
        <v>45</v>
      </c>
      <c r="B243" s="34" t="s">
        <v>4169</v>
      </c>
      <c r="C243" s="34" t="s">
        <v>4170</v>
      </c>
      <c r="D243" s="34" t="s">
        <v>4471</v>
      </c>
      <c r="E243" s="34" t="s">
        <v>4472</v>
      </c>
      <c r="F243" s="34" t="s">
        <v>4473</v>
      </c>
      <c r="G243" s="34" t="s">
        <v>4474</v>
      </c>
    </row>
    <row r="244" spans="1:7">
      <c r="A244" s="34" t="s">
        <v>4305</v>
      </c>
      <c r="B244" s="34" t="s">
        <v>4515</v>
      </c>
      <c r="C244" s="34" t="s">
        <v>4516</v>
      </c>
      <c r="D244" s="34" t="s">
        <v>4310</v>
      </c>
      <c r="E244" s="34" t="s">
        <v>4496</v>
      </c>
      <c r="F244" s="34" t="s">
        <v>4509</v>
      </c>
      <c r="G244" s="34" t="s">
        <v>4500</v>
      </c>
    </row>
    <row r="245" spans="1:7">
      <c r="A245" s="34" t="s">
        <v>4313</v>
      </c>
      <c r="B245" s="34" t="s">
        <v>4444</v>
      </c>
      <c r="C245" s="34" t="s">
        <v>4517</v>
      </c>
      <c r="D245" s="34" t="s">
        <v>4389</v>
      </c>
      <c r="E245" s="34" t="s">
        <v>4417</v>
      </c>
      <c r="F245" s="34" t="s">
        <v>4257</v>
      </c>
      <c r="G245" s="34" t="s">
        <v>4371</v>
      </c>
    </row>
    <row r="246" spans="1:7">
      <c r="A246" s="34" t="s">
        <v>4316</v>
      </c>
      <c r="B246" s="34" t="s">
        <v>4518</v>
      </c>
      <c r="C246" s="34" t="s">
        <v>4519</v>
      </c>
      <c r="D246" s="34" t="s">
        <v>4321</v>
      </c>
      <c r="E246" s="34" t="s">
        <v>4202</v>
      </c>
      <c r="F246" s="34" t="s">
        <v>4520</v>
      </c>
      <c r="G246" s="34" t="s">
        <v>4521</v>
      </c>
    </row>
    <row r="247" spans="1:7">
      <c r="A247" s="34" t="s">
        <v>4323</v>
      </c>
      <c r="B247" s="34" t="s">
        <v>4450</v>
      </c>
      <c r="C247" s="34" t="s">
        <v>4522</v>
      </c>
      <c r="D247" s="34" t="s">
        <v>4370</v>
      </c>
      <c r="E247" s="34" t="s">
        <v>4286</v>
      </c>
      <c r="F247" s="34" t="s">
        <v>4199</v>
      </c>
      <c r="G247" s="34" t="s">
        <v>4370</v>
      </c>
    </row>
    <row r="248" spans="1:7">
      <c r="A248" s="34" t="s">
        <v>4226</v>
      </c>
      <c r="B248" s="34" t="s">
        <v>4475</v>
      </c>
      <c r="C248" s="34" t="s">
        <v>4476</v>
      </c>
      <c r="D248" s="34" t="s">
        <v>4321</v>
      </c>
      <c r="E248" s="34" t="s">
        <v>4252</v>
      </c>
      <c r="F248" s="34" t="s">
        <v>4321</v>
      </c>
      <c r="G248" s="34" t="s">
        <v>4477</v>
      </c>
    </row>
    <row r="250" spans="1:7">
      <c r="A250" s="34" t="s">
        <v>9690</v>
      </c>
    </row>
    <row r="251" spans="1:7">
      <c r="A251" s="34" t="s">
        <v>4523</v>
      </c>
    </row>
    <row r="252" spans="1:7">
      <c r="A252" s="34" t="s">
        <v>4169</v>
      </c>
      <c r="B252" s="34" t="s">
        <v>4329</v>
      </c>
      <c r="C252" s="34" t="s">
        <v>4330</v>
      </c>
      <c r="D252" s="34" t="s">
        <v>4331</v>
      </c>
      <c r="E252" s="34" t="s">
        <v>4332</v>
      </c>
    </row>
    <row r="253" spans="1:7">
      <c r="A253" s="34" t="s">
        <v>4475</v>
      </c>
      <c r="B253" s="34" t="s">
        <v>4524</v>
      </c>
      <c r="C253" s="34" t="s">
        <v>4170</v>
      </c>
      <c r="D253" s="34" t="s">
        <v>4170</v>
      </c>
      <c r="E253" s="34" t="s">
        <v>4525</v>
      </c>
    </row>
    <row r="255" spans="1:7">
      <c r="A255" s="34" t="s">
        <v>9691</v>
      </c>
    </row>
    <row r="256" spans="1:7">
      <c r="A256" s="34" t="s">
        <v>4526</v>
      </c>
    </row>
    <row r="257" spans="1:5">
      <c r="A257" s="34" t="s">
        <v>4169</v>
      </c>
      <c r="B257" s="34" t="s">
        <v>4329</v>
      </c>
      <c r="C257" s="34" t="s">
        <v>4330</v>
      </c>
      <c r="D257" s="34" t="s">
        <v>4331</v>
      </c>
      <c r="E257" s="34" t="s">
        <v>4332</v>
      </c>
    </row>
    <row r="258" spans="1:5">
      <c r="A258" s="34" t="s">
        <v>4527</v>
      </c>
      <c r="B258" s="34" t="s">
        <v>4528</v>
      </c>
      <c r="C258" s="34" t="s">
        <v>4529</v>
      </c>
      <c r="D258" s="34" t="s">
        <v>4349</v>
      </c>
      <c r="E258" s="34" t="s">
        <v>4530</v>
      </c>
    </row>
    <row r="260" spans="1:5">
      <c r="A260" s="34" t="s">
        <v>9477</v>
      </c>
    </row>
    <row r="261" spans="1:5">
      <c r="A261" s="34" t="s">
        <v>4531</v>
      </c>
    </row>
    <row r="262" spans="1:5">
      <c r="A262" s="34" t="s">
        <v>4169</v>
      </c>
      <c r="B262" s="34" t="s">
        <v>4142</v>
      </c>
      <c r="C262" s="34" t="s">
        <v>4145</v>
      </c>
    </row>
    <row r="263" spans="1:5">
      <c r="A263" s="34" t="s">
        <v>4532</v>
      </c>
      <c r="B263" s="34" t="s">
        <v>4533</v>
      </c>
      <c r="C263" s="34" t="s">
        <v>4534</v>
      </c>
    </row>
    <row r="265" spans="1:5">
      <c r="A265" s="34" t="s">
        <v>9692</v>
      </c>
    </row>
    <row r="266" spans="1:5">
      <c r="A266" s="34" t="s">
        <v>4535</v>
      </c>
    </row>
    <row r="267" spans="1:5">
      <c r="A267" s="34" t="s">
        <v>4169</v>
      </c>
      <c r="B267" s="34" t="s">
        <v>1046</v>
      </c>
      <c r="C267" s="34" t="s">
        <v>1043</v>
      </c>
    </row>
    <row r="268" spans="1:5">
      <c r="A268" s="34" t="s">
        <v>4407</v>
      </c>
      <c r="B268" s="34" t="s">
        <v>4536</v>
      </c>
      <c r="C268" s="34" t="s">
        <v>4537</v>
      </c>
    </row>
    <row r="270" spans="1:5">
      <c r="A270" s="34" t="s">
        <v>9693</v>
      </c>
    </row>
    <row r="271" spans="1:5">
      <c r="A271" s="34" t="s">
        <v>4538</v>
      </c>
    </row>
    <row r="272" spans="1:5">
      <c r="A272" s="34" t="s">
        <v>42</v>
      </c>
      <c r="B272" s="34" t="s">
        <v>4169</v>
      </c>
      <c r="C272" s="34" t="s">
        <v>1046</v>
      </c>
      <c r="D272" s="34" t="s">
        <v>1043</v>
      </c>
    </row>
    <row r="273" spans="1:4">
      <c r="A273" s="34" t="s">
        <v>4539</v>
      </c>
      <c r="B273" s="34" t="s">
        <v>4359</v>
      </c>
      <c r="C273" s="34" t="s">
        <v>4540</v>
      </c>
      <c r="D273" s="34" t="s">
        <v>4541</v>
      </c>
    </row>
    <row r="274" spans="1:4">
      <c r="A274" s="34" t="s">
        <v>4542</v>
      </c>
      <c r="B274" s="34" t="s">
        <v>4543</v>
      </c>
      <c r="C274" s="34" t="s">
        <v>4544</v>
      </c>
      <c r="D274" s="34" t="s">
        <v>4545</v>
      </c>
    </row>
    <row r="275" spans="1:4">
      <c r="A275" s="34" t="s">
        <v>4546</v>
      </c>
      <c r="B275" s="34" t="s">
        <v>4488</v>
      </c>
      <c r="C275" s="34" t="s">
        <v>4547</v>
      </c>
      <c r="D275" s="34" t="s">
        <v>4548</v>
      </c>
    </row>
    <row r="276" spans="1:4">
      <c r="A276" s="34" t="s">
        <v>4226</v>
      </c>
      <c r="B276" s="34" t="s">
        <v>4407</v>
      </c>
      <c r="C276" s="34" t="s">
        <v>4536</v>
      </c>
      <c r="D276" s="34" t="s">
        <v>4537</v>
      </c>
    </row>
    <row r="278" spans="1:4">
      <c r="A278" s="34" t="s">
        <v>9694</v>
      </c>
    </row>
    <row r="279" spans="1:4">
      <c r="A279" s="34" t="s">
        <v>4549</v>
      </c>
    </row>
    <row r="280" spans="1:4">
      <c r="A280" s="34" t="s">
        <v>151</v>
      </c>
      <c r="B280" s="34" t="s">
        <v>4169</v>
      </c>
      <c r="C280" s="34" t="s">
        <v>1046</v>
      </c>
      <c r="D280" s="34" t="s">
        <v>1043</v>
      </c>
    </row>
    <row r="281" spans="1:4">
      <c r="A281" s="34" t="s">
        <v>1051</v>
      </c>
      <c r="B281" s="34" t="s">
        <v>4550</v>
      </c>
      <c r="C281" s="34" t="s">
        <v>4551</v>
      </c>
      <c r="D281" s="34" t="s">
        <v>4552</v>
      </c>
    </row>
    <row r="282" spans="1:4">
      <c r="A282" s="34" t="s">
        <v>1049</v>
      </c>
      <c r="B282" s="34" t="s">
        <v>4479</v>
      </c>
      <c r="C282" s="34" t="s">
        <v>4553</v>
      </c>
      <c r="D282" s="34" t="s">
        <v>4554</v>
      </c>
    </row>
    <row r="283" spans="1:4">
      <c r="A283" s="34" t="s">
        <v>4226</v>
      </c>
      <c r="B283" s="34" t="s">
        <v>4407</v>
      </c>
      <c r="C283" s="34" t="s">
        <v>4536</v>
      </c>
      <c r="D283" s="34" t="s">
        <v>4537</v>
      </c>
    </row>
    <row r="285" spans="1:4">
      <c r="A285" s="34" t="s">
        <v>9695</v>
      </c>
    </row>
    <row r="286" spans="1:4">
      <c r="A286" s="34" t="s">
        <v>4555</v>
      </c>
    </row>
    <row r="287" spans="1:4">
      <c r="A287" s="34" t="s">
        <v>53</v>
      </c>
      <c r="B287" s="34" t="s">
        <v>4169</v>
      </c>
      <c r="C287" s="34" t="s">
        <v>1046</v>
      </c>
      <c r="D287" s="34" t="s">
        <v>1043</v>
      </c>
    </row>
    <row r="288" spans="1:4">
      <c r="A288" s="34" t="s">
        <v>4556</v>
      </c>
      <c r="B288" s="34" t="s">
        <v>4557</v>
      </c>
      <c r="C288" s="34" t="s">
        <v>4558</v>
      </c>
      <c r="D288" s="34" t="s">
        <v>4559</v>
      </c>
    </row>
    <row r="289" spans="1:4">
      <c r="A289" s="34" t="s">
        <v>4560</v>
      </c>
      <c r="B289" s="34" t="s">
        <v>4561</v>
      </c>
      <c r="C289" s="34" t="s">
        <v>4562</v>
      </c>
      <c r="D289" s="34" t="s">
        <v>4563</v>
      </c>
    </row>
    <row r="290" spans="1:4">
      <c r="A290" s="34" t="s">
        <v>3302</v>
      </c>
      <c r="B290" s="34" t="s">
        <v>4564</v>
      </c>
      <c r="C290" s="34" t="s">
        <v>4565</v>
      </c>
      <c r="D290" s="34" t="s">
        <v>4566</v>
      </c>
    </row>
    <row r="291" spans="1:4">
      <c r="A291" s="34" t="s">
        <v>4226</v>
      </c>
      <c r="B291" s="34" t="s">
        <v>4407</v>
      </c>
      <c r="C291" s="34" t="s">
        <v>4536</v>
      </c>
      <c r="D291" s="34" t="s">
        <v>4537</v>
      </c>
    </row>
    <row r="293" spans="1:4">
      <c r="A293" s="34" t="s">
        <v>9696</v>
      </c>
    </row>
    <row r="294" spans="1:4">
      <c r="A294" s="34" t="s">
        <v>4567</v>
      </c>
    </row>
    <row r="295" spans="1:4">
      <c r="A295" s="34" t="s">
        <v>4169</v>
      </c>
      <c r="B295" s="34" t="s">
        <v>1046</v>
      </c>
      <c r="C295" s="34" t="s">
        <v>1043</v>
      </c>
    </row>
    <row r="296" spans="1:4">
      <c r="A296" s="34" t="s">
        <v>4343</v>
      </c>
      <c r="B296" s="34" t="s">
        <v>4568</v>
      </c>
      <c r="C296" s="34" t="s">
        <v>4417</v>
      </c>
    </row>
    <row r="298" spans="1:4">
      <c r="A298" s="34" t="s">
        <v>9697</v>
      </c>
    </row>
    <row r="299" spans="1:4">
      <c r="A299" s="34" t="s">
        <v>4569</v>
      </c>
    </row>
    <row r="300" spans="1:4">
      <c r="A300" s="34" t="s">
        <v>48</v>
      </c>
      <c r="B300" s="34" t="s">
        <v>4169</v>
      </c>
      <c r="C300" s="34" t="s">
        <v>1046</v>
      </c>
      <c r="D300" s="34" t="s">
        <v>1043</v>
      </c>
    </row>
    <row r="301" spans="1:4">
      <c r="A301" s="34" t="s">
        <v>4186</v>
      </c>
      <c r="B301" s="34" t="s">
        <v>4359</v>
      </c>
      <c r="C301" s="34" t="s">
        <v>4570</v>
      </c>
      <c r="D301" s="34" t="s">
        <v>4513</v>
      </c>
    </row>
    <row r="302" spans="1:4">
      <c r="A302" s="34" t="s">
        <v>4195</v>
      </c>
      <c r="B302" s="34" t="s">
        <v>4362</v>
      </c>
      <c r="C302" s="34" t="s">
        <v>4571</v>
      </c>
      <c r="D302" s="34" t="s">
        <v>4252</v>
      </c>
    </row>
    <row r="303" spans="1:4">
      <c r="A303" s="34" t="s">
        <v>4203</v>
      </c>
      <c r="B303" s="34" t="s">
        <v>4204</v>
      </c>
      <c r="C303" s="34" t="s">
        <v>4366</v>
      </c>
      <c r="D303" s="34" t="s">
        <v>4209</v>
      </c>
    </row>
    <row r="304" spans="1:4">
      <c r="A304" s="34" t="s">
        <v>4210</v>
      </c>
      <c r="B304" s="34" t="s">
        <v>4376</v>
      </c>
      <c r="C304" s="34" t="s">
        <v>4360</v>
      </c>
      <c r="D304" s="34" t="s">
        <v>4180</v>
      </c>
    </row>
    <row r="305" spans="1:4">
      <c r="A305" s="34" t="s">
        <v>4219</v>
      </c>
      <c r="B305" s="34" t="s">
        <v>4572</v>
      </c>
      <c r="C305" s="34" t="s">
        <v>4573</v>
      </c>
      <c r="D305" s="34" t="s">
        <v>4419</v>
      </c>
    </row>
    <row r="306" spans="1:4">
      <c r="A306" s="34" t="s">
        <v>4226</v>
      </c>
      <c r="B306" s="34" t="s">
        <v>4343</v>
      </c>
      <c r="C306" s="34" t="s">
        <v>4568</v>
      </c>
      <c r="D306" s="34" t="s">
        <v>4417</v>
      </c>
    </row>
    <row r="308" spans="1:4">
      <c r="A308" s="34" t="s">
        <v>9698</v>
      </c>
    </row>
    <row r="309" spans="1:4">
      <c r="A309" s="34" t="s">
        <v>4574</v>
      </c>
    </row>
    <row r="310" spans="1:4">
      <c r="A310" s="34" t="s">
        <v>49</v>
      </c>
      <c r="B310" s="34" t="s">
        <v>4169</v>
      </c>
      <c r="C310" s="34" t="s">
        <v>1046</v>
      </c>
      <c r="D310" s="34" t="s">
        <v>1043</v>
      </c>
    </row>
    <row r="311" spans="1:4">
      <c r="A311" s="34" t="s">
        <v>4228</v>
      </c>
      <c r="B311" s="34" t="s">
        <v>4376</v>
      </c>
      <c r="C311" s="34" t="s">
        <v>4360</v>
      </c>
      <c r="D311" s="34" t="s">
        <v>4180</v>
      </c>
    </row>
    <row r="312" spans="1:4">
      <c r="A312" s="34" t="s">
        <v>4235</v>
      </c>
      <c r="B312" s="34" t="s">
        <v>4488</v>
      </c>
      <c r="C312" s="34" t="s">
        <v>4575</v>
      </c>
      <c r="D312" s="34" t="s">
        <v>4251</v>
      </c>
    </row>
    <row r="313" spans="1:4">
      <c r="A313" s="34" t="s">
        <v>4241</v>
      </c>
      <c r="B313" s="34" t="s">
        <v>4383</v>
      </c>
      <c r="C313" s="34" t="s">
        <v>4576</v>
      </c>
      <c r="D313" s="34" t="s">
        <v>4231</v>
      </c>
    </row>
    <row r="314" spans="1:4">
      <c r="A314" s="34" t="s">
        <v>4248</v>
      </c>
      <c r="B314" s="34" t="s">
        <v>4386</v>
      </c>
      <c r="C314" s="34" t="s">
        <v>4577</v>
      </c>
      <c r="D314" s="34" t="s">
        <v>4486</v>
      </c>
    </row>
    <row r="315" spans="1:4">
      <c r="A315" s="34" t="s">
        <v>4255</v>
      </c>
      <c r="B315" s="34" t="s">
        <v>4430</v>
      </c>
      <c r="C315" s="34" t="s">
        <v>4363</v>
      </c>
      <c r="D315" s="34" t="s">
        <v>4397</v>
      </c>
    </row>
    <row r="316" spans="1:4">
      <c r="A316" s="34" t="s">
        <v>4226</v>
      </c>
      <c r="B316" s="34" t="s">
        <v>4343</v>
      </c>
      <c r="C316" s="34" t="s">
        <v>4568</v>
      </c>
      <c r="D316" s="34" t="s">
        <v>4417</v>
      </c>
    </row>
    <row r="318" spans="1:4">
      <c r="A318" s="34" t="s">
        <v>9699</v>
      </c>
    </row>
    <row r="319" spans="1:4">
      <c r="A319" s="34" t="s">
        <v>4578</v>
      </c>
    </row>
    <row r="320" spans="1:4">
      <c r="A320" s="34" t="s">
        <v>50</v>
      </c>
      <c r="B320" s="34" t="s">
        <v>4169</v>
      </c>
      <c r="C320" s="34" t="s">
        <v>1046</v>
      </c>
      <c r="D320" s="34" t="s">
        <v>1043</v>
      </c>
    </row>
    <row r="321" spans="1:8">
      <c r="A321" s="34" t="s">
        <v>4262</v>
      </c>
      <c r="B321" s="34" t="s">
        <v>4392</v>
      </c>
      <c r="C321" s="34" t="s">
        <v>4390</v>
      </c>
      <c r="D321" s="34" t="s">
        <v>4274</v>
      </c>
    </row>
    <row r="322" spans="1:8">
      <c r="A322" s="34" t="s">
        <v>4271</v>
      </c>
      <c r="B322" s="34" t="s">
        <v>4396</v>
      </c>
      <c r="C322" s="34" t="s">
        <v>4579</v>
      </c>
      <c r="D322" s="34" t="s">
        <v>4367</v>
      </c>
    </row>
    <row r="323" spans="1:8">
      <c r="A323" s="34" t="s">
        <v>4226</v>
      </c>
      <c r="B323" s="34" t="s">
        <v>4343</v>
      </c>
      <c r="C323" s="34" t="s">
        <v>4568</v>
      </c>
      <c r="D323" s="34" t="s">
        <v>4417</v>
      </c>
    </row>
    <row r="325" spans="1:8">
      <c r="A325" s="34" t="s">
        <v>9700</v>
      </c>
    </row>
    <row r="326" spans="1:8">
      <c r="A326" s="34" t="s">
        <v>4580</v>
      </c>
    </row>
    <row r="327" spans="1:8">
      <c r="A327" s="34" t="s">
        <v>4169</v>
      </c>
      <c r="B327" s="34" t="s">
        <v>3154</v>
      </c>
      <c r="C327" s="34" t="s">
        <v>1046</v>
      </c>
      <c r="D327" s="34" t="s">
        <v>3186</v>
      </c>
      <c r="E327" s="34" t="s">
        <v>3580</v>
      </c>
      <c r="F327" s="34" t="s">
        <v>4032</v>
      </c>
      <c r="G327" s="34" t="s">
        <v>4035</v>
      </c>
      <c r="H327" s="34" t="s">
        <v>4038</v>
      </c>
    </row>
    <row r="328" spans="1:8">
      <c r="A328" s="34" t="s">
        <v>4463</v>
      </c>
      <c r="B328" s="34" t="s">
        <v>4199</v>
      </c>
      <c r="C328" s="34" t="s">
        <v>4581</v>
      </c>
      <c r="D328" s="34" t="s">
        <v>4199</v>
      </c>
      <c r="E328" s="34" t="s">
        <v>4199</v>
      </c>
      <c r="F328" s="34" t="s">
        <v>4244</v>
      </c>
      <c r="G328" s="34" t="s">
        <v>4251</v>
      </c>
      <c r="H328" s="34" t="s">
        <v>4582</v>
      </c>
    </row>
    <row r="330" spans="1:8">
      <c r="A330" s="34" t="s">
        <v>9701</v>
      </c>
    </row>
    <row r="331" spans="1:8">
      <c r="A331" s="34" t="s">
        <v>4583</v>
      </c>
    </row>
    <row r="332" spans="1:8">
      <c r="A332" s="34" t="s">
        <v>4169</v>
      </c>
      <c r="B332" s="34" t="s">
        <v>1046</v>
      </c>
      <c r="C332" s="34" t="s">
        <v>1043</v>
      </c>
    </row>
    <row r="333" spans="1:8">
      <c r="A333" s="34" t="s">
        <v>4407</v>
      </c>
      <c r="B333" s="34" t="s">
        <v>4584</v>
      </c>
      <c r="C333" s="34" t="s">
        <v>4585</v>
      </c>
    </row>
    <row r="335" spans="1:8">
      <c r="A335" s="34" t="s">
        <v>9702</v>
      </c>
    </row>
    <row r="336" spans="1:8">
      <c r="A336" s="34" t="s">
        <v>9703</v>
      </c>
    </row>
    <row r="337" spans="1:7">
      <c r="A337" s="34" t="s">
        <v>386</v>
      </c>
      <c r="B337" s="34" t="s">
        <v>4169</v>
      </c>
      <c r="C337" s="34" t="s">
        <v>1046</v>
      </c>
      <c r="D337" s="34" t="s">
        <v>1043</v>
      </c>
    </row>
    <row r="338" spans="1:7">
      <c r="A338" s="34" t="s">
        <v>3070</v>
      </c>
      <c r="B338" s="34" t="s">
        <v>4347</v>
      </c>
      <c r="C338" s="34" t="s">
        <v>4947</v>
      </c>
      <c r="D338" s="34" t="s">
        <v>4725</v>
      </c>
    </row>
    <row r="339" spans="1:7">
      <c r="A339" s="34" t="s">
        <v>3067</v>
      </c>
      <c r="B339" s="34" t="s">
        <v>4456</v>
      </c>
      <c r="C339" s="34" t="s">
        <v>5998</v>
      </c>
      <c r="D339" s="34" t="s">
        <v>4246</v>
      </c>
    </row>
    <row r="340" spans="1:7">
      <c r="A340" s="34" t="s">
        <v>4226</v>
      </c>
      <c r="B340" s="34" t="s">
        <v>4407</v>
      </c>
      <c r="C340" s="34" t="s">
        <v>4584</v>
      </c>
      <c r="D340" s="34" t="s">
        <v>4585</v>
      </c>
    </row>
    <row r="342" spans="1:7">
      <c r="A342" s="34" t="s">
        <v>9704</v>
      </c>
    </row>
    <row r="343" spans="1:7">
      <c r="A343" s="34" t="s">
        <v>4586</v>
      </c>
    </row>
    <row r="344" spans="1:7">
      <c r="A344" s="34" t="s">
        <v>4169</v>
      </c>
      <c r="B344" s="34" t="s">
        <v>4587</v>
      </c>
      <c r="C344" s="34" t="s">
        <v>4588</v>
      </c>
      <c r="D344" s="34" t="s">
        <v>4589</v>
      </c>
      <c r="E344" s="34" t="s">
        <v>4590</v>
      </c>
      <c r="F344" s="34" t="s">
        <v>4591</v>
      </c>
      <c r="G344" s="34" t="s">
        <v>4592</v>
      </c>
    </row>
    <row r="345" spans="1:7">
      <c r="A345" s="34" t="s">
        <v>4593</v>
      </c>
      <c r="B345" s="34" t="s">
        <v>4594</v>
      </c>
      <c r="C345" s="34" t="s">
        <v>4595</v>
      </c>
      <c r="D345" s="34" t="s">
        <v>4221</v>
      </c>
      <c r="E345" s="34" t="s">
        <v>4509</v>
      </c>
      <c r="F345" s="34" t="s">
        <v>4244</v>
      </c>
      <c r="G345" s="34" t="s">
        <v>4357</v>
      </c>
    </row>
    <row r="347" spans="1:7">
      <c r="A347" s="34" t="s">
        <v>9705</v>
      </c>
    </row>
    <row r="348" spans="1:7">
      <c r="A348" s="34" t="s">
        <v>4596</v>
      </c>
    </row>
    <row r="349" spans="1:7">
      <c r="A349" s="34" t="s">
        <v>4169</v>
      </c>
      <c r="B349" s="34" t="s">
        <v>4329</v>
      </c>
      <c r="C349" s="34" t="s">
        <v>4330</v>
      </c>
      <c r="D349" s="34" t="s">
        <v>4331</v>
      </c>
      <c r="E349" s="34" t="s">
        <v>4332</v>
      </c>
    </row>
    <row r="350" spans="1:7">
      <c r="A350" s="34" t="s">
        <v>4593</v>
      </c>
      <c r="B350" s="34" t="s">
        <v>4597</v>
      </c>
      <c r="C350" s="34" t="s">
        <v>4598</v>
      </c>
      <c r="D350" s="34" t="s">
        <v>4599</v>
      </c>
      <c r="E350" s="34" t="s">
        <v>4600</v>
      </c>
    </row>
    <row r="352" spans="1:7">
      <c r="A352" s="34" t="s">
        <v>4601</v>
      </c>
    </row>
    <row r="353" spans="1:4">
      <c r="A353" s="34" t="s">
        <v>4602</v>
      </c>
    </row>
    <row r="354" spans="1:4">
      <c r="A354" s="34" t="s">
        <v>4169</v>
      </c>
      <c r="B354" s="34" t="s">
        <v>1046</v>
      </c>
      <c r="C354" s="34" t="s">
        <v>1043</v>
      </c>
    </row>
    <row r="355" spans="1:4">
      <c r="A355" s="34" t="s">
        <v>4603</v>
      </c>
      <c r="B355" s="34" t="s">
        <v>4604</v>
      </c>
      <c r="C355" s="34" t="s">
        <v>4605</v>
      </c>
    </row>
    <row r="357" spans="1:4">
      <c r="A357" s="34" t="s">
        <v>4606</v>
      </c>
    </row>
    <row r="358" spans="1:4">
      <c r="A358" s="34" t="s">
        <v>4607</v>
      </c>
    </row>
    <row r="359" spans="1:4">
      <c r="A359" s="34" t="s">
        <v>46</v>
      </c>
      <c r="B359" s="34" t="s">
        <v>4169</v>
      </c>
      <c r="C359" s="34" t="s">
        <v>1046</v>
      </c>
      <c r="D359" s="34" t="s">
        <v>1043</v>
      </c>
    </row>
    <row r="360" spans="1:4">
      <c r="A360" s="34" t="s">
        <v>4608</v>
      </c>
      <c r="B360" s="34" t="s">
        <v>4609</v>
      </c>
      <c r="C360" s="34" t="s">
        <v>4610</v>
      </c>
      <c r="D360" s="34" t="s">
        <v>4199</v>
      </c>
    </row>
    <row r="361" spans="1:4">
      <c r="A361" s="34" t="s">
        <v>4611</v>
      </c>
      <c r="B361" s="34" t="s">
        <v>4612</v>
      </c>
      <c r="C361" s="34" t="s">
        <v>4613</v>
      </c>
      <c r="D361" s="34" t="s">
        <v>4614</v>
      </c>
    </row>
    <row r="362" spans="1:4">
      <c r="A362" s="34" t="s">
        <v>4539</v>
      </c>
      <c r="B362" s="34" t="s">
        <v>4615</v>
      </c>
      <c r="C362" s="34" t="s">
        <v>4616</v>
      </c>
      <c r="D362" s="34" t="s">
        <v>4184</v>
      </c>
    </row>
    <row r="363" spans="1:4">
      <c r="A363" s="34" t="s">
        <v>4542</v>
      </c>
      <c r="B363" s="34" t="s">
        <v>4617</v>
      </c>
      <c r="C363" s="34" t="s">
        <v>4618</v>
      </c>
      <c r="D363" s="34" t="s">
        <v>4439</v>
      </c>
    </row>
    <row r="364" spans="1:4">
      <c r="A364" s="34" t="s">
        <v>4619</v>
      </c>
      <c r="B364" s="34" t="s">
        <v>4620</v>
      </c>
      <c r="C364" s="34" t="s">
        <v>4621</v>
      </c>
      <c r="D364" s="34" t="s">
        <v>4621</v>
      </c>
    </row>
    <row r="365" spans="1:4">
      <c r="A365" s="34" t="s">
        <v>4546</v>
      </c>
      <c r="B365" s="34" t="s">
        <v>4622</v>
      </c>
      <c r="C365" s="34" t="s">
        <v>4565</v>
      </c>
      <c r="D365" s="34" t="s">
        <v>4566</v>
      </c>
    </row>
    <row r="366" spans="1:4">
      <c r="A366" s="34" t="s">
        <v>4226</v>
      </c>
      <c r="B366" s="34" t="s">
        <v>4603</v>
      </c>
      <c r="C366" s="34" t="s">
        <v>4604</v>
      </c>
      <c r="D366" s="34" t="s">
        <v>4605</v>
      </c>
    </row>
    <row r="368" spans="1:4">
      <c r="A368" s="34" t="s">
        <v>4623</v>
      </c>
    </row>
    <row r="369" spans="1:4">
      <c r="A369" s="34" t="s">
        <v>4624</v>
      </c>
    </row>
    <row r="370" spans="1:4">
      <c r="A370" s="34" t="s">
        <v>46</v>
      </c>
      <c r="B370" s="34" t="s">
        <v>4169</v>
      </c>
      <c r="C370" s="34" t="s">
        <v>1046</v>
      </c>
      <c r="D370" s="34" t="s">
        <v>1043</v>
      </c>
    </row>
    <row r="371" spans="1:4">
      <c r="A371" s="34" t="s">
        <v>4608</v>
      </c>
      <c r="B371" s="34" t="s">
        <v>4609</v>
      </c>
      <c r="C371" s="34" t="s">
        <v>4609</v>
      </c>
      <c r="D371" s="34" t="s">
        <v>4170</v>
      </c>
    </row>
    <row r="372" spans="1:4">
      <c r="A372" s="34" t="s">
        <v>4611</v>
      </c>
      <c r="B372" s="34" t="s">
        <v>4612</v>
      </c>
      <c r="C372" s="34" t="s">
        <v>4625</v>
      </c>
      <c r="D372" s="34" t="s">
        <v>4626</v>
      </c>
    </row>
    <row r="373" spans="1:4">
      <c r="A373" s="34" t="s">
        <v>4539</v>
      </c>
      <c r="B373" s="34" t="s">
        <v>4615</v>
      </c>
      <c r="C373" s="34" t="s">
        <v>4627</v>
      </c>
      <c r="D373" s="34" t="s">
        <v>4628</v>
      </c>
    </row>
    <row r="374" spans="1:4">
      <c r="A374" s="34" t="s">
        <v>4542</v>
      </c>
      <c r="B374" s="34" t="s">
        <v>4617</v>
      </c>
      <c r="C374" s="34" t="s">
        <v>4629</v>
      </c>
      <c r="D374" s="34" t="s">
        <v>4612</v>
      </c>
    </row>
    <row r="375" spans="1:4">
      <c r="A375" s="34" t="s">
        <v>4619</v>
      </c>
      <c r="B375" s="34" t="s">
        <v>4620</v>
      </c>
      <c r="C375" s="34" t="s">
        <v>4612</v>
      </c>
      <c r="D375" s="34" t="s">
        <v>4612</v>
      </c>
    </row>
    <row r="376" spans="1:4">
      <c r="A376" s="34" t="s">
        <v>4546</v>
      </c>
      <c r="B376" s="34" t="s">
        <v>4622</v>
      </c>
      <c r="C376" s="34" t="s">
        <v>4630</v>
      </c>
      <c r="D376" s="34" t="s">
        <v>4204</v>
      </c>
    </row>
    <row r="377" spans="1:4">
      <c r="A377" s="34" t="s">
        <v>4226</v>
      </c>
      <c r="B377" s="34" t="s">
        <v>4603</v>
      </c>
      <c r="C377" s="34" t="s">
        <v>4631</v>
      </c>
      <c r="D377" s="34" t="s">
        <v>4632</v>
      </c>
    </row>
    <row r="379" spans="1:4">
      <c r="A379" s="34" t="s">
        <v>4633</v>
      </c>
    </row>
    <row r="380" spans="1:4">
      <c r="A380" s="34" t="s">
        <v>4634</v>
      </c>
    </row>
    <row r="381" spans="1:4">
      <c r="A381" s="34" t="s">
        <v>152</v>
      </c>
      <c r="B381" s="34" t="s">
        <v>4169</v>
      </c>
      <c r="C381" s="34" t="s">
        <v>1046</v>
      </c>
      <c r="D381" s="34" t="s">
        <v>1043</v>
      </c>
    </row>
    <row r="382" spans="1:4">
      <c r="A382" s="34" t="s">
        <v>1051</v>
      </c>
      <c r="B382" s="34" t="s">
        <v>4635</v>
      </c>
      <c r="C382" s="34" t="s">
        <v>4636</v>
      </c>
      <c r="D382" s="34" t="s">
        <v>4637</v>
      </c>
    </row>
    <row r="383" spans="1:4">
      <c r="A383" s="34" t="s">
        <v>1049</v>
      </c>
      <c r="B383" s="34" t="s">
        <v>4638</v>
      </c>
      <c r="C383" s="34" t="s">
        <v>4639</v>
      </c>
      <c r="D383" s="34" t="s">
        <v>4640</v>
      </c>
    </row>
    <row r="384" spans="1:4">
      <c r="A384" s="34" t="s">
        <v>4226</v>
      </c>
      <c r="B384" s="34" t="s">
        <v>4603</v>
      </c>
      <c r="C384" s="34" t="s">
        <v>4604</v>
      </c>
      <c r="D384" s="34" t="s">
        <v>4605</v>
      </c>
    </row>
    <row r="386" spans="1:6">
      <c r="A386" s="34" t="s">
        <v>4641</v>
      </c>
    </row>
    <row r="387" spans="1:6">
      <c r="A387" s="34" t="s">
        <v>4642</v>
      </c>
    </row>
    <row r="388" spans="1:6">
      <c r="A388" s="34" t="s">
        <v>4169</v>
      </c>
      <c r="B388" s="34" t="s">
        <v>1046</v>
      </c>
      <c r="C388" s="34" t="s">
        <v>3580</v>
      </c>
      <c r="D388" s="34" t="s">
        <v>3579</v>
      </c>
      <c r="E388" s="34" t="s">
        <v>3576</v>
      </c>
      <c r="F388" s="34" t="s">
        <v>3573</v>
      </c>
    </row>
    <row r="389" spans="1:6">
      <c r="A389" s="34" t="s">
        <v>4643</v>
      </c>
      <c r="B389" s="34" t="s">
        <v>4644</v>
      </c>
      <c r="C389" s="34" t="s">
        <v>4459</v>
      </c>
      <c r="D389" s="34" t="s">
        <v>4645</v>
      </c>
      <c r="E389" s="34" t="s">
        <v>4200</v>
      </c>
      <c r="F389" s="34" t="s">
        <v>4646</v>
      </c>
    </row>
    <row r="391" spans="1:6">
      <c r="A391" s="34" t="s">
        <v>4647</v>
      </c>
    </row>
    <row r="392" spans="1:6">
      <c r="A392" s="34" t="s">
        <v>4648</v>
      </c>
    </row>
    <row r="393" spans="1:6">
      <c r="A393" s="34" t="s">
        <v>4169</v>
      </c>
      <c r="B393" s="34" t="s">
        <v>4649</v>
      </c>
      <c r="C393" s="34" t="s">
        <v>4650</v>
      </c>
    </row>
    <row r="394" spans="1:6">
      <c r="A394" s="34" t="s">
        <v>4651</v>
      </c>
      <c r="B394" s="34" t="s">
        <v>4652</v>
      </c>
      <c r="C394" s="34" t="s">
        <v>4653</v>
      </c>
    </row>
    <row r="396" spans="1:6">
      <c r="A396" s="34" t="s">
        <v>4654</v>
      </c>
    </row>
    <row r="397" spans="1:6">
      <c r="A397" s="34" t="s">
        <v>4655</v>
      </c>
    </row>
    <row r="398" spans="1:6">
      <c r="A398" s="34" t="s">
        <v>46</v>
      </c>
      <c r="B398" s="34" t="s">
        <v>4169</v>
      </c>
      <c r="C398" s="34" t="s">
        <v>4649</v>
      </c>
      <c r="D398" s="34" t="s">
        <v>4650</v>
      </c>
    </row>
    <row r="399" spans="1:6">
      <c r="A399" s="34" t="s">
        <v>4608</v>
      </c>
      <c r="B399" s="34" t="s">
        <v>4656</v>
      </c>
      <c r="C399" s="34" t="s">
        <v>4657</v>
      </c>
      <c r="D399" s="34" t="s">
        <v>4658</v>
      </c>
    </row>
    <row r="400" spans="1:6">
      <c r="A400" s="34" t="s">
        <v>4611</v>
      </c>
      <c r="B400" s="34" t="s">
        <v>4659</v>
      </c>
      <c r="C400" s="34" t="s">
        <v>4660</v>
      </c>
      <c r="D400" s="34" t="s">
        <v>4191</v>
      </c>
    </row>
    <row r="401" spans="1:4">
      <c r="A401" s="34" t="s">
        <v>4619</v>
      </c>
      <c r="B401" s="34" t="s">
        <v>4661</v>
      </c>
      <c r="C401" s="34" t="s">
        <v>4662</v>
      </c>
      <c r="D401" s="34" t="s">
        <v>4408</v>
      </c>
    </row>
    <row r="402" spans="1:4">
      <c r="A402" s="34" t="s">
        <v>4226</v>
      </c>
      <c r="B402" s="34" t="s">
        <v>4651</v>
      </c>
      <c r="C402" s="34" t="s">
        <v>4652</v>
      </c>
      <c r="D402" s="34" t="s">
        <v>4653</v>
      </c>
    </row>
    <row r="404" spans="1:4">
      <c r="A404" s="34" t="s">
        <v>4663</v>
      </c>
    </row>
    <row r="405" spans="1:4">
      <c r="A405" s="34" t="s">
        <v>4664</v>
      </c>
    </row>
    <row r="406" spans="1:4">
      <c r="A406" s="34" t="s">
        <v>4169</v>
      </c>
      <c r="B406" s="34" t="s">
        <v>4665</v>
      </c>
      <c r="C406" s="34" t="s">
        <v>4666</v>
      </c>
    </row>
    <row r="407" spans="1:4">
      <c r="A407" s="34" t="s">
        <v>4407</v>
      </c>
      <c r="B407" s="34" t="s">
        <v>4667</v>
      </c>
      <c r="C407" s="34" t="s">
        <v>4668</v>
      </c>
    </row>
    <row r="409" spans="1:4">
      <c r="A409" s="34" t="s">
        <v>4669</v>
      </c>
    </row>
    <row r="410" spans="1:4">
      <c r="A410" s="34" t="s">
        <v>4670</v>
      </c>
    </row>
    <row r="411" spans="1:4">
      <c r="A411" s="34" t="s">
        <v>4169</v>
      </c>
      <c r="B411" s="34" t="s">
        <v>1046</v>
      </c>
      <c r="C411" s="34" t="s">
        <v>1043</v>
      </c>
    </row>
    <row r="412" spans="1:4">
      <c r="A412" s="34" t="s">
        <v>4671</v>
      </c>
      <c r="B412" s="34" t="s">
        <v>4672</v>
      </c>
      <c r="C412" s="34" t="s">
        <v>4673</v>
      </c>
    </row>
    <row r="414" spans="1:4">
      <c r="A414" s="34" t="s">
        <v>4674</v>
      </c>
    </row>
    <row r="415" spans="1:4">
      <c r="A415" s="34" t="s">
        <v>4675</v>
      </c>
    </row>
    <row r="416" spans="1:4">
      <c r="A416" s="34" t="s">
        <v>46</v>
      </c>
      <c r="B416" s="34" t="s">
        <v>4169</v>
      </c>
      <c r="C416" s="34" t="s">
        <v>1046</v>
      </c>
      <c r="D416" s="34" t="s">
        <v>1043</v>
      </c>
    </row>
    <row r="417" spans="1:4">
      <c r="A417" s="34" t="s">
        <v>4608</v>
      </c>
      <c r="B417" s="34" t="s">
        <v>4676</v>
      </c>
      <c r="C417" s="34" t="s">
        <v>4677</v>
      </c>
      <c r="D417" s="34" t="s">
        <v>4510</v>
      </c>
    </row>
    <row r="418" spans="1:4">
      <c r="A418" s="34" t="s">
        <v>4611</v>
      </c>
      <c r="B418" s="34" t="s">
        <v>4678</v>
      </c>
      <c r="C418" s="34" t="s">
        <v>4679</v>
      </c>
      <c r="D418" s="34" t="s">
        <v>4500</v>
      </c>
    </row>
    <row r="419" spans="1:4">
      <c r="A419" s="34" t="s">
        <v>4539</v>
      </c>
      <c r="B419" s="34" t="s">
        <v>4680</v>
      </c>
      <c r="C419" s="34" t="s">
        <v>4483</v>
      </c>
      <c r="D419" s="34" t="s">
        <v>4681</v>
      </c>
    </row>
    <row r="420" spans="1:4">
      <c r="A420" s="34" t="s">
        <v>4542</v>
      </c>
      <c r="B420" s="34" t="s">
        <v>4682</v>
      </c>
      <c r="C420" s="34" t="s">
        <v>4683</v>
      </c>
      <c r="D420" s="34" t="s">
        <v>4684</v>
      </c>
    </row>
    <row r="421" spans="1:4">
      <c r="A421" s="34" t="s">
        <v>4619</v>
      </c>
      <c r="B421" s="34" t="s">
        <v>4661</v>
      </c>
      <c r="C421" s="34" t="s">
        <v>4685</v>
      </c>
      <c r="D421" s="34" t="s">
        <v>4686</v>
      </c>
    </row>
    <row r="422" spans="1:4">
      <c r="A422" s="34" t="s">
        <v>4546</v>
      </c>
      <c r="B422" s="34" t="s">
        <v>4687</v>
      </c>
      <c r="C422" s="34" t="s">
        <v>4208</v>
      </c>
      <c r="D422" s="34" t="s">
        <v>4688</v>
      </c>
    </row>
    <row r="423" spans="1:4">
      <c r="A423" s="34" t="s">
        <v>4226</v>
      </c>
      <c r="B423" s="34" t="s">
        <v>4671</v>
      </c>
      <c r="C423" s="34" t="s">
        <v>4672</v>
      </c>
      <c r="D423" s="34" t="s">
        <v>4673</v>
      </c>
    </row>
    <row r="425" spans="1:4">
      <c r="A425" s="34" t="s">
        <v>4689</v>
      </c>
    </row>
    <row r="426" spans="1:4">
      <c r="A426" s="34" t="s">
        <v>4690</v>
      </c>
    </row>
    <row r="427" spans="1:4">
      <c r="A427" s="34" t="s">
        <v>152</v>
      </c>
      <c r="B427" s="34" t="s">
        <v>4169</v>
      </c>
      <c r="C427" s="34" t="s">
        <v>1046</v>
      </c>
      <c r="D427" s="34" t="s">
        <v>1043</v>
      </c>
    </row>
    <row r="428" spans="1:4">
      <c r="A428" s="34" t="s">
        <v>1051</v>
      </c>
      <c r="B428" s="34" t="s">
        <v>4691</v>
      </c>
      <c r="C428" s="34" t="s">
        <v>4692</v>
      </c>
      <c r="D428" s="34" t="s">
        <v>4693</v>
      </c>
    </row>
    <row r="429" spans="1:4">
      <c r="A429" s="34" t="s">
        <v>1049</v>
      </c>
      <c r="B429" s="34" t="s">
        <v>4694</v>
      </c>
      <c r="C429" s="34" t="s">
        <v>4695</v>
      </c>
      <c r="D429" s="34" t="s">
        <v>4696</v>
      </c>
    </row>
    <row r="430" spans="1:4">
      <c r="A430" s="34" t="s">
        <v>4226</v>
      </c>
      <c r="B430" s="34" t="s">
        <v>4671</v>
      </c>
      <c r="C430" s="34" t="s">
        <v>4672</v>
      </c>
      <c r="D430" s="34" t="s">
        <v>4673</v>
      </c>
    </row>
    <row r="432" spans="1:4">
      <c r="A432" s="34" t="s">
        <v>4697</v>
      </c>
    </row>
    <row r="433" spans="1:13">
      <c r="A433" s="34" t="s">
        <v>4698</v>
      </c>
    </row>
    <row r="434" spans="1:13">
      <c r="A434" s="34" t="s">
        <v>4169</v>
      </c>
      <c r="B434" s="34" t="s">
        <v>3175</v>
      </c>
      <c r="C434" s="34" t="s">
        <v>3169</v>
      </c>
      <c r="D434" s="34" t="s">
        <v>3163</v>
      </c>
      <c r="E434" s="34" t="s">
        <v>3172</v>
      </c>
      <c r="F434" s="34" t="s">
        <v>3186</v>
      </c>
      <c r="G434" s="34" t="s">
        <v>3166</v>
      </c>
      <c r="H434" s="34" t="s">
        <v>1055</v>
      </c>
      <c r="I434" s="34" t="s">
        <v>3181</v>
      </c>
      <c r="J434" s="34" t="s">
        <v>3160</v>
      </c>
      <c r="K434" s="34" t="s">
        <v>3178</v>
      </c>
      <c r="L434" s="34" t="s">
        <v>3184</v>
      </c>
      <c r="M434" s="34" t="s">
        <v>3157</v>
      </c>
    </row>
    <row r="435" spans="1:13">
      <c r="A435" s="34" t="s">
        <v>4671</v>
      </c>
      <c r="B435" s="34" t="s">
        <v>4199</v>
      </c>
      <c r="C435" s="34" t="s">
        <v>4199</v>
      </c>
      <c r="D435" s="34" t="s">
        <v>4199</v>
      </c>
      <c r="E435" s="34" t="s">
        <v>4207</v>
      </c>
      <c r="F435" s="34" t="s">
        <v>4699</v>
      </c>
      <c r="G435" s="34" t="s">
        <v>4199</v>
      </c>
      <c r="H435" s="34" t="s">
        <v>4199</v>
      </c>
      <c r="I435" s="34" t="s">
        <v>4199</v>
      </c>
      <c r="J435" s="34" t="s">
        <v>4459</v>
      </c>
      <c r="K435" s="34" t="s">
        <v>4199</v>
      </c>
      <c r="L435" s="34" t="s">
        <v>4199</v>
      </c>
      <c r="M435" s="34" t="s">
        <v>4700</v>
      </c>
    </row>
    <row r="437" spans="1:13">
      <c r="A437" s="34" t="s">
        <v>9706</v>
      </c>
    </row>
    <row r="438" spans="1:13">
      <c r="A438" s="34" t="s">
        <v>4701</v>
      </c>
    </row>
    <row r="439" spans="1:13">
      <c r="A439" s="34" t="s">
        <v>4169</v>
      </c>
      <c r="B439" s="34" t="s">
        <v>4329</v>
      </c>
      <c r="C439" s="34" t="s">
        <v>4330</v>
      </c>
      <c r="D439" s="34" t="s">
        <v>4331</v>
      </c>
      <c r="E439" s="34" t="s">
        <v>4332</v>
      </c>
    </row>
    <row r="440" spans="1:13">
      <c r="A440" s="34" t="s">
        <v>4702</v>
      </c>
      <c r="B440" s="34" t="s">
        <v>4703</v>
      </c>
      <c r="C440" s="34" t="s">
        <v>4704</v>
      </c>
      <c r="D440" s="34" t="s">
        <v>4170</v>
      </c>
      <c r="E440" s="34" t="s">
        <v>4705</v>
      </c>
    </row>
    <row r="442" spans="1:13">
      <c r="A442" s="34" t="s">
        <v>9707</v>
      </c>
    </row>
    <row r="443" spans="1:13">
      <c r="A443" s="34" t="s">
        <v>4706</v>
      </c>
    </row>
    <row r="444" spans="1:13">
      <c r="A444" s="34" t="s">
        <v>4169</v>
      </c>
      <c r="B444" s="34" t="s">
        <v>4329</v>
      </c>
      <c r="C444" s="34" t="s">
        <v>4330</v>
      </c>
      <c r="D444" s="34" t="s">
        <v>4331</v>
      </c>
      <c r="E444" s="34" t="s">
        <v>4332</v>
      </c>
    </row>
    <row r="445" spans="1:13">
      <c r="A445" s="34" t="s">
        <v>4707</v>
      </c>
      <c r="B445" s="34" t="s">
        <v>4708</v>
      </c>
      <c r="C445" s="34" t="s">
        <v>4348</v>
      </c>
      <c r="D445" s="34" t="s">
        <v>4170</v>
      </c>
      <c r="E445" s="34" t="s">
        <v>4709</v>
      </c>
    </row>
    <row r="447" spans="1:13">
      <c r="A447" s="34" t="s">
        <v>9708</v>
      </c>
    </row>
    <row r="448" spans="1:13">
      <c r="A448" s="34" t="s">
        <v>4710</v>
      </c>
    </row>
    <row r="449" spans="1:9">
      <c r="A449" s="34" t="s">
        <v>4169</v>
      </c>
      <c r="B449" s="34" t="s">
        <v>4170</v>
      </c>
      <c r="C449" s="34" t="s">
        <v>4711</v>
      </c>
      <c r="D449" s="34" t="s">
        <v>4712</v>
      </c>
      <c r="E449" s="34" t="s">
        <v>4713</v>
      </c>
      <c r="F449" s="34" t="s">
        <v>4714</v>
      </c>
      <c r="G449" s="34" t="s">
        <v>4715</v>
      </c>
      <c r="H449" s="34" t="s">
        <v>4716</v>
      </c>
    </row>
    <row r="450" spans="1:9">
      <c r="A450" s="34" t="s">
        <v>4702</v>
      </c>
      <c r="B450" s="34" t="s">
        <v>4717</v>
      </c>
      <c r="C450" s="34" t="s">
        <v>4646</v>
      </c>
      <c r="D450" s="34" t="s">
        <v>4646</v>
      </c>
      <c r="E450" s="34" t="s">
        <v>4419</v>
      </c>
      <c r="F450" s="34" t="s">
        <v>4205</v>
      </c>
      <c r="G450" s="34" t="s">
        <v>4287</v>
      </c>
      <c r="H450" s="34" t="s">
        <v>4439</v>
      </c>
    </row>
    <row r="452" spans="1:9">
      <c r="A452" s="34" t="s">
        <v>9709</v>
      </c>
    </row>
    <row r="453" spans="1:9">
      <c r="A453" s="34" t="s">
        <v>4718</v>
      </c>
    </row>
    <row r="454" spans="1:9">
      <c r="A454" s="34" t="s">
        <v>48</v>
      </c>
      <c r="B454" s="34" t="s">
        <v>4169</v>
      </c>
      <c r="C454" s="34" t="s">
        <v>4170</v>
      </c>
      <c r="D454" s="34" t="s">
        <v>4711</v>
      </c>
      <c r="E454" s="34" t="s">
        <v>4712</v>
      </c>
      <c r="F454" s="34" t="s">
        <v>4713</v>
      </c>
      <c r="G454" s="34" t="s">
        <v>4714</v>
      </c>
      <c r="H454" s="34" t="s">
        <v>4715</v>
      </c>
      <c r="I454" s="34" t="s">
        <v>4716</v>
      </c>
    </row>
    <row r="455" spans="1:9">
      <c r="A455" s="34" t="s">
        <v>4186</v>
      </c>
      <c r="B455" s="34" t="s">
        <v>4719</v>
      </c>
      <c r="C455" s="34" t="s">
        <v>4254</v>
      </c>
      <c r="D455" s="34" t="s">
        <v>4243</v>
      </c>
      <c r="E455" s="34" t="s">
        <v>4646</v>
      </c>
      <c r="F455" s="34" t="s">
        <v>4367</v>
      </c>
      <c r="G455" s="34" t="s">
        <v>4720</v>
      </c>
      <c r="H455" s="34" t="s">
        <v>4449</v>
      </c>
      <c r="I455" s="34" t="s">
        <v>4721</v>
      </c>
    </row>
    <row r="456" spans="1:9">
      <c r="A456" s="34" t="s">
        <v>4195</v>
      </c>
      <c r="B456" s="34" t="s">
        <v>4630</v>
      </c>
      <c r="C456" s="34" t="s">
        <v>4722</v>
      </c>
      <c r="D456" s="34" t="s">
        <v>4217</v>
      </c>
      <c r="E456" s="34" t="s">
        <v>4723</v>
      </c>
      <c r="F456" s="34" t="s">
        <v>4199</v>
      </c>
      <c r="G456" s="34" t="s">
        <v>4303</v>
      </c>
      <c r="H456" s="34" t="s">
        <v>4199</v>
      </c>
      <c r="I456" s="34" t="s">
        <v>4408</v>
      </c>
    </row>
    <row r="457" spans="1:9">
      <c r="A457" s="34" t="s">
        <v>4203</v>
      </c>
      <c r="B457" s="34" t="s">
        <v>4724</v>
      </c>
      <c r="C457" s="34" t="s">
        <v>4725</v>
      </c>
      <c r="D457" s="34" t="s">
        <v>4725</v>
      </c>
      <c r="E457" s="34" t="s">
        <v>4277</v>
      </c>
      <c r="F457" s="34" t="s">
        <v>4199</v>
      </c>
      <c r="G457" s="34" t="s">
        <v>4726</v>
      </c>
      <c r="H457" s="34" t="s">
        <v>4400</v>
      </c>
      <c r="I457" s="34" t="s">
        <v>4727</v>
      </c>
    </row>
    <row r="458" spans="1:9">
      <c r="A458" s="34" t="s">
        <v>4210</v>
      </c>
      <c r="B458" s="34" t="s">
        <v>4229</v>
      </c>
      <c r="C458" s="34" t="s">
        <v>4230</v>
      </c>
      <c r="D458" s="34" t="s">
        <v>4286</v>
      </c>
      <c r="E458" s="34" t="s">
        <v>4370</v>
      </c>
      <c r="F458" s="34" t="s">
        <v>4215</v>
      </c>
      <c r="G458" s="34" t="s">
        <v>4728</v>
      </c>
      <c r="H458" s="34" t="s">
        <v>4370</v>
      </c>
      <c r="I458" s="34" t="s">
        <v>4318</v>
      </c>
    </row>
    <row r="459" spans="1:9">
      <c r="A459" s="34" t="s">
        <v>4219</v>
      </c>
      <c r="B459" s="34" t="s">
        <v>4729</v>
      </c>
      <c r="C459" s="34" t="s">
        <v>4730</v>
      </c>
      <c r="D459" s="34" t="s">
        <v>4731</v>
      </c>
      <c r="E459" s="34" t="s">
        <v>4269</v>
      </c>
      <c r="F459" s="34" t="s">
        <v>4484</v>
      </c>
      <c r="G459" s="34" t="s">
        <v>4732</v>
      </c>
      <c r="H459" s="34" t="s">
        <v>4364</v>
      </c>
      <c r="I459" s="34" t="s">
        <v>4733</v>
      </c>
    </row>
    <row r="460" spans="1:9">
      <c r="A460" s="34" t="s">
        <v>4226</v>
      </c>
      <c r="B460" s="34" t="s">
        <v>4702</v>
      </c>
      <c r="C460" s="34" t="s">
        <v>4717</v>
      </c>
      <c r="D460" s="34" t="s">
        <v>4646</v>
      </c>
      <c r="E460" s="34" t="s">
        <v>4646</v>
      </c>
      <c r="F460" s="34" t="s">
        <v>4419</v>
      </c>
      <c r="G460" s="34" t="s">
        <v>4205</v>
      </c>
      <c r="H460" s="34" t="s">
        <v>4287</v>
      </c>
      <c r="I460" s="34" t="s">
        <v>4439</v>
      </c>
    </row>
    <row r="462" spans="1:9">
      <c r="A462" s="34" t="s">
        <v>9710</v>
      </c>
    </row>
    <row r="463" spans="1:9">
      <c r="A463" s="34" t="s">
        <v>4734</v>
      </c>
    </row>
    <row r="464" spans="1:9">
      <c r="A464" s="34" t="s">
        <v>49</v>
      </c>
      <c r="B464" s="34" t="s">
        <v>4169</v>
      </c>
      <c r="C464" s="34" t="s">
        <v>4170</v>
      </c>
      <c r="D464" s="34" t="s">
        <v>4711</v>
      </c>
      <c r="E464" s="34" t="s">
        <v>4712</v>
      </c>
      <c r="F464" s="34" t="s">
        <v>4713</v>
      </c>
      <c r="G464" s="34" t="s">
        <v>4714</v>
      </c>
      <c r="H464" s="34" t="s">
        <v>4715</v>
      </c>
      <c r="I464" s="34" t="s">
        <v>4716</v>
      </c>
    </row>
    <row r="465" spans="1:9">
      <c r="A465" s="34" t="s">
        <v>4228</v>
      </c>
      <c r="B465" s="34" t="s">
        <v>4735</v>
      </c>
      <c r="C465" s="34" t="s">
        <v>4736</v>
      </c>
      <c r="D465" s="34" t="s">
        <v>4653</v>
      </c>
      <c r="E465" s="34" t="s">
        <v>4457</v>
      </c>
      <c r="F465" s="34" t="s">
        <v>4215</v>
      </c>
      <c r="G465" s="34" t="s">
        <v>4737</v>
      </c>
      <c r="H465" s="34" t="s">
        <v>4738</v>
      </c>
      <c r="I465" s="34" t="s">
        <v>4733</v>
      </c>
    </row>
    <row r="466" spans="1:9">
      <c r="A466" s="34" t="s">
        <v>4235</v>
      </c>
      <c r="B466" s="34" t="s">
        <v>4236</v>
      </c>
      <c r="C466" s="34" t="s">
        <v>4739</v>
      </c>
      <c r="D466" s="34" t="s">
        <v>4239</v>
      </c>
      <c r="E466" s="34" t="s">
        <v>4251</v>
      </c>
      <c r="F466" s="34" t="s">
        <v>4382</v>
      </c>
      <c r="G466" s="34" t="s">
        <v>4740</v>
      </c>
      <c r="H466" s="34" t="s">
        <v>4199</v>
      </c>
      <c r="I466" s="34" t="s">
        <v>4189</v>
      </c>
    </row>
    <row r="467" spans="1:9">
      <c r="A467" s="34" t="s">
        <v>4241</v>
      </c>
      <c r="B467" s="34" t="s">
        <v>4638</v>
      </c>
      <c r="C467" s="34" t="s">
        <v>4741</v>
      </c>
      <c r="D467" s="34" t="s">
        <v>4731</v>
      </c>
      <c r="E467" s="34" t="s">
        <v>4742</v>
      </c>
      <c r="F467" s="34" t="s">
        <v>4520</v>
      </c>
      <c r="G467" s="34" t="s">
        <v>4743</v>
      </c>
      <c r="H467" s="34" t="s">
        <v>4199</v>
      </c>
      <c r="I467" s="34" t="s">
        <v>4744</v>
      </c>
    </row>
    <row r="468" spans="1:9">
      <c r="A468" s="34" t="s">
        <v>4248</v>
      </c>
      <c r="B468" s="34" t="s">
        <v>4745</v>
      </c>
      <c r="C468" s="34" t="s">
        <v>4746</v>
      </c>
      <c r="D468" s="34" t="s">
        <v>4492</v>
      </c>
      <c r="E468" s="34" t="s">
        <v>4747</v>
      </c>
      <c r="F468" s="34" t="s">
        <v>4748</v>
      </c>
      <c r="G468" s="34" t="s">
        <v>4673</v>
      </c>
      <c r="H468" s="34" t="s">
        <v>4748</v>
      </c>
      <c r="I468" s="34" t="s">
        <v>4614</v>
      </c>
    </row>
    <row r="469" spans="1:9">
      <c r="A469" s="34" t="s">
        <v>4255</v>
      </c>
      <c r="B469" s="34" t="s">
        <v>4220</v>
      </c>
      <c r="C469" s="34" t="s">
        <v>4749</v>
      </c>
      <c r="D469" s="34" t="s">
        <v>4252</v>
      </c>
      <c r="E469" s="34" t="s">
        <v>4243</v>
      </c>
      <c r="F469" s="34" t="s">
        <v>4257</v>
      </c>
      <c r="G469" s="34" t="s">
        <v>4750</v>
      </c>
      <c r="H469" s="34" t="s">
        <v>4214</v>
      </c>
      <c r="I469" s="34" t="s">
        <v>4751</v>
      </c>
    </row>
    <row r="470" spans="1:9">
      <c r="A470" s="34" t="s">
        <v>4226</v>
      </c>
      <c r="B470" s="34" t="s">
        <v>4702</v>
      </c>
      <c r="C470" s="34" t="s">
        <v>4717</v>
      </c>
      <c r="D470" s="34" t="s">
        <v>4646</v>
      </c>
      <c r="E470" s="34" t="s">
        <v>4646</v>
      </c>
      <c r="F470" s="34" t="s">
        <v>4419</v>
      </c>
      <c r="G470" s="34" t="s">
        <v>4205</v>
      </c>
      <c r="H470" s="34" t="s">
        <v>4287</v>
      </c>
      <c r="I470" s="34" t="s">
        <v>4439</v>
      </c>
    </row>
    <row r="472" spans="1:9">
      <c r="A472" s="34" t="s">
        <v>9711</v>
      </c>
    </row>
    <row r="473" spans="1:9">
      <c r="A473" s="34" t="s">
        <v>4752</v>
      </c>
    </row>
    <row r="474" spans="1:9">
      <c r="A474" s="34" t="s">
        <v>50</v>
      </c>
      <c r="B474" s="34" t="s">
        <v>4169</v>
      </c>
      <c r="C474" s="34" t="s">
        <v>4170</v>
      </c>
      <c r="D474" s="34" t="s">
        <v>4711</v>
      </c>
      <c r="E474" s="34" t="s">
        <v>4712</v>
      </c>
      <c r="F474" s="34" t="s">
        <v>4713</v>
      </c>
      <c r="G474" s="34" t="s">
        <v>4714</v>
      </c>
      <c r="H474" s="34" t="s">
        <v>4715</v>
      </c>
      <c r="I474" s="34" t="s">
        <v>4716</v>
      </c>
    </row>
    <row r="475" spans="1:9">
      <c r="A475" s="34" t="s">
        <v>4262</v>
      </c>
      <c r="B475" s="34" t="s">
        <v>4753</v>
      </c>
      <c r="C475" s="34" t="s">
        <v>4209</v>
      </c>
      <c r="D475" s="34" t="s">
        <v>4180</v>
      </c>
      <c r="E475" s="34" t="s">
        <v>4754</v>
      </c>
      <c r="F475" s="34" t="s">
        <v>4755</v>
      </c>
      <c r="G475" s="34" t="s">
        <v>4756</v>
      </c>
      <c r="H475" s="34" t="s">
        <v>4520</v>
      </c>
      <c r="I475" s="34" t="s">
        <v>4566</v>
      </c>
    </row>
    <row r="476" spans="1:9">
      <c r="A476" s="34" t="s">
        <v>4271</v>
      </c>
      <c r="B476" s="34" t="s">
        <v>4757</v>
      </c>
      <c r="C476" s="34" t="s">
        <v>4758</v>
      </c>
      <c r="D476" s="34" t="s">
        <v>4286</v>
      </c>
      <c r="E476" s="34" t="s">
        <v>4207</v>
      </c>
      <c r="F476" s="34" t="s">
        <v>4513</v>
      </c>
      <c r="G476" s="34" t="s">
        <v>4298</v>
      </c>
      <c r="H476" s="34" t="s">
        <v>4411</v>
      </c>
      <c r="I476" s="34" t="s">
        <v>4759</v>
      </c>
    </row>
    <row r="477" spans="1:9">
      <c r="A477" s="34" t="s">
        <v>4226</v>
      </c>
      <c r="B477" s="34" t="s">
        <v>4702</v>
      </c>
      <c r="C477" s="34" t="s">
        <v>4717</v>
      </c>
      <c r="D477" s="34" t="s">
        <v>4646</v>
      </c>
      <c r="E477" s="34" t="s">
        <v>4646</v>
      </c>
      <c r="F477" s="34" t="s">
        <v>4419</v>
      </c>
      <c r="G477" s="34" t="s">
        <v>4205</v>
      </c>
      <c r="H477" s="34" t="s">
        <v>4287</v>
      </c>
      <c r="I477" s="34" t="s">
        <v>4439</v>
      </c>
    </row>
    <row r="479" spans="1:9">
      <c r="A479" s="34" t="s">
        <v>9712</v>
      </c>
    </row>
    <row r="480" spans="1:9">
      <c r="A480" s="34" t="s">
        <v>4760</v>
      </c>
    </row>
    <row r="481" spans="1:9">
      <c r="A481" s="34" t="s">
        <v>386</v>
      </c>
      <c r="B481" s="34" t="s">
        <v>4169</v>
      </c>
      <c r="C481" s="34" t="s">
        <v>4170</v>
      </c>
      <c r="D481" s="34" t="s">
        <v>4711</v>
      </c>
      <c r="E481" s="34" t="s">
        <v>4712</v>
      </c>
      <c r="F481" s="34" t="s">
        <v>4713</v>
      </c>
      <c r="G481" s="34" t="s">
        <v>4714</v>
      </c>
      <c r="H481" s="34" t="s">
        <v>4715</v>
      </c>
      <c r="I481" s="34" t="s">
        <v>4716</v>
      </c>
    </row>
    <row r="482" spans="1:9">
      <c r="A482" s="34" t="s">
        <v>3070</v>
      </c>
      <c r="B482" s="34" t="s">
        <v>4347</v>
      </c>
      <c r="C482" s="34" t="s">
        <v>4761</v>
      </c>
      <c r="D482" s="34" t="s">
        <v>4326</v>
      </c>
      <c r="E482" s="34" t="s">
        <v>4199</v>
      </c>
      <c r="F482" s="34" t="s">
        <v>4257</v>
      </c>
      <c r="G482" s="34" t="s">
        <v>4762</v>
      </c>
      <c r="H482" s="34" t="s">
        <v>4257</v>
      </c>
      <c r="I482" s="34" t="s">
        <v>4319</v>
      </c>
    </row>
    <row r="483" spans="1:9">
      <c r="A483" s="34" t="s">
        <v>3067</v>
      </c>
      <c r="B483" s="34" t="s">
        <v>4763</v>
      </c>
      <c r="C483" s="34" t="s">
        <v>4764</v>
      </c>
      <c r="D483" s="34" t="s">
        <v>4645</v>
      </c>
      <c r="E483" s="34" t="s">
        <v>4394</v>
      </c>
      <c r="F483" s="34" t="s">
        <v>4447</v>
      </c>
      <c r="G483" s="34" t="s">
        <v>4298</v>
      </c>
      <c r="H483" s="34" t="s">
        <v>4287</v>
      </c>
      <c r="I483" s="34" t="s">
        <v>4298</v>
      </c>
    </row>
    <row r="484" spans="1:9">
      <c r="A484" s="34" t="s">
        <v>4226</v>
      </c>
      <c r="B484" s="34" t="s">
        <v>4702</v>
      </c>
      <c r="C484" s="34" t="s">
        <v>4717</v>
      </c>
      <c r="D484" s="34" t="s">
        <v>4646</v>
      </c>
      <c r="E484" s="34" t="s">
        <v>4646</v>
      </c>
      <c r="F484" s="34" t="s">
        <v>4419</v>
      </c>
      <c r="G484" s="34" t="s">
        <v>4205</v>
      </c>
      <c r="H484" s="34" t="s">
        <v>4287</v>
      </c>
      <c r="I484" s="34" t="s">
        <v>4439</v>
      </c>
    </row>
    <row r="486" spans="1:9">
      <c r="A486" s="34" t="s">
        <v>9713</v>
      </c>
    </row>
    <row r="487" spans="1:9">
      <c r="A487" s="34" t="s">
        <v>4765</v>
      </c>
    </row>
    <row r="488" spans="1:9">
      <c r="A488" s="34" t="s">
        <v>45</v>
      </c>
      <c r="B488" s="34" t="s">
        <v>4169</v>
      </c>
      <c r="C488" s="34" t="s">
        <v>4170</v>
      </c>
      <c r="D488" s="34" t="s">
        <v>4711</v>
      </c>
      <c r="E488" s="34" t="s">
        <v>4712</v>
      </c>
      <c r="F488" s="34" t="s">
        <v>4713</v>
      </c>
      <c r="G488" s="34" t="s">
        <v>4714</v>
      </c>
      <c r="H488" s="34" t="s">
        <v>4715</v>
      </c>
      <c r="I488" s="34" t="s">
        <v>4716</v>
      </c>
    </row>
    <row r="489" spans="1:9">
      <c r="A489" s="34" t="s">
        <v>4305</v>
      </c>
      <c r="B489" s="34" t="s">
        <v>4766</v>
      </c>
      <c r="C489" s="34" t="s">
        <v>4767</v>
      </c>
      <c r="D489" s="34" t="s">
        <v>4742</v>
      </c>
      <c r="E489" s="34" t="s">
        <v>4477</v>
      </c>
      <c r="F489" s="34" t="s">
        <v>4447</v>
      </c>
      <c r="G489" s="34" t="s">
        <v>4768</v>
      </c>
      <c r="H489" s="34" t="s">
        <v>4199</v>
      </c>
      <c r="I489" s="34" t="s">
        <v>4769</v>
      </c>
    </row>
    <row r="490" spans="1:9">
      <c r="A490" s="34" t="s">
        <v>4313</v>
      </c>
      <c r="B490" s="34" t="s">
        <v>4770</v>
      </c>
      <c r="C490" s="34" t="s">
        <v>4771</v>
      </c>
      <c r="D490" s="34" t="s">
        <v>4311</v>
      </c>
      <c r="E490" s="34" t="s">
        <v>4319</v>
      </c>
      <c r="F490" s="34" t="s">
        <v>4257</v>
      </c>
      <c r="G490" s="34" t="s">
        <v>4772</v>
      </c>
      <c r="H490" s="34" t="s">
        <v>4257</v>
      </c>
      <c r="I490" s="34" t="s">
        <v>4773</v>
      </c>
    </row>
    <row r="491" spans="1:9">
      <c r="A491" s="34" t="s">
        <v>4316</v>
      </c>
      <c r="B491" s="34" t="s">
        <v>4687</v>
      </c>
      <c r="C491" s="34" t="s">
        <v>4415</v>
      </c>
      <c r="D491" s="34" t="s">
        <v>4207</v>
      </c>
      <c r="E491" s="34" t="s">
        <v>4213</v>
      </c>
      <c r="F491" s="34" t="s">
        <v>4231</v>
      </c>
      <c r="G491" s="34" t="s">
        <v>4774</v>
      </c>
      <c r="H491" s="34" t="s">
        <v>4367</v>
      </c>
      <c r="I491" s="34" t="s">
        <v>4775</v>
      </c>
    </row>
    <row r="492" spans="1:9">
      <c r="A492" s="34" t="s">
        <v>4323</v>
      </c>
      <c r="B492" s="34" t="s">
        <v>4776</v>
      </c>
      <c r="C492" s="34" t="s">
        <v>4777</v>
      </c>
      <c r="D492" s="34" t="s">
        <v>4238</v>
      </c>
      <c r="E492" s="34" t="s">
        <v>4777</v>
      </c>
      <c r="F492" s="34" t="s">
        <v>4492</v>
      </c>
      <c r="G492" s="34" t="s">
        <v>4777</v>
      </c>
      <c r="H492" s="34" t="s">
        <v>4251</v>
      </c>
      <c r="I492" s="34" t="s">
        <v>4247</v>
      </c>
    </row>
    <row r="493" spans="1:9">
      <c r="A493" s="34" t="s">
        <v>4226</v>
      </c>
      <c r="B493" s="34" t="s">
        <v>4702</v>
      </c>
      <c r="C493" s="34" t="s">
        <v>4717</v>
      </c>
      <c r="D493" s="34" t="s">
        <v>4646</v>
      </c>
      <c r="E493" s="34" t="s">
        <v>4646</v>
      </c>
      <c r="F493" s="34" t="s">
        <v>4419</v>
      </c>
      <c r="G493" s="34" t="s">
        <v>4205</v>
      </c>
      <c r="H493" s="34" t="s">
        <v>4287</v>
      </c>
      <c r="I493" s="34" t="s">
        <v>4439</v>
      </c>
    </row>
    <row r="495" spans="1:9">
      <c r="A495" s="34" t="s">
        <v>9714</v>
      </c>
    </row>
    <row r="496" spans="1:9">
      <c r="A496" s="34" t="s">
        <v>4778</v>
      </c>
    </row>
    <row r="497" spans="1:8">
      <c r="A497" s="34" t="s">
        <v>4169</v>
      </c>
      <c r="B497" s="34" t="s">
        <v>4329</v>
      </c>
      <c r="C497" s="34" t="s">
        <v>4330</v>
      </c>
      <c r="D497" s="34" t="s">
        <v>4331</v>
      </c>
      <c r="E497" s="34" t="s">
        <v>4332</v>
      </c>
    </row>
    <row r="498" spans="1:8">
      <c r="A498" s="34" t="s">
        <v>4702</v>
      </c>
      <c r="B498" s="34" t="s">
        <v>4779</v>
      </c>
      <c r="C498" s="34" t="s">
        <v>4780</v>
      </c>
      <c r="D498" s="34" t="s">
        <v>4170</v>
      </c>
      <c r="E498" s="34" t="s">
        <v>4781</v>
      </c>
    </row>
    <row r="500" spans="1:8">
      <c r="A500" s="34" t="s">
        <v>9715</v>
      </c>
    </row>
    <row r="501" spans="1:8">
      <c r="A501" s="34" t="s">
        <v>4782</v>
      </c>
    </row>
    <row r="502" spans="1:8">
      <c r="A502" s="34" t="s">
        <v>4169</v>
      </c>
      <c r="B502" s="34" t="s">
        <v>4170</v>
      </c>
      <c r="C502" s="34" t="s">
        <v>4352</v>
      </c>
      <c r="D502" s="34" t="s">
        <v>4783</v>
      </c>
      <c r="E502" s="34" t="s">
        <v>4784</v>
      </c>
      <c r="F502" s="34" t="s">
        <v>4785</v>
      </c>
      <c r="G502" s="34" t="s">
        <v>4354</v>
      </c>
    </row>
    <row r="503" spans="1:8">
      <c r="A503" s="34" t="s">
        <v>4475</v>
      </c>
      <c r="B503" s="34" t="s">
        <v>4425</v>
      </c>
      <c r="C503" s="34" t="s">
        <v>4786</v>
      </c>
      <c r="D503" s="34" t="s">
        <v>4787</v>
      </c>
      <c r="E503" s="34" t="s">
        <v>4788</v>
      </c>
      <c r="F503" s="34" t="s">
        <v>4548</v>
      </c>
      <c r="G503" s="34" t="s">
        <v>4394</v>
      </c>
    </row>
    <row r="505" spans="1:8">
      <c r="A505" s="34" t="s">
        <v>9716</v>
      </c>
    </row>
    <row r="506" spans="1:8">
      <c r="A506" s="34" t="s">
        <v>4789</v>
      </c>
    </row>
    <row r="507" spans="1:8">
      <c r="A507" s="34" t="s">
        <v>48</v>
      </c>
      <c r="B507" s="34" t="s">
        <v>4169</v>
      </c>
      <c r="C507" s="34" t="s">
        <v>4170</v>
      </c>
      <c r="D507" s="34" t="s">
        <v>4352</v>
      </c>
      <c r="E507" s="34" t="s">
        <v>4783</v>
      </c>
      <c r="F507" s="34" t="s">
        <v>4784</v>
      </c>
      <c r="G507" s="34" t="s">
        <v>4785</v>
      </c>
      <c r="H507" s="34" t="s">
        <v>4354</v>
      </c>
    </row>
    <row r="508" spans="1:8">
      <c r="A508" s="34" t="s">
        <v>4186</v>
      </c>
      <c r="B508" s="34" t="s">
        <v>4359</v>
      </c>
      <c r="C508" s="34" t="s">
        <v>4191</v>
      </c>
      <c r="D508" s="34" t="s">
        <v>4790</v>
      </c>
      <c r="E508" s="34" t="s">
        <v>4791</v>
      </c>
      <c r="F508" s="34" t="s">
        <v>4684</v>
      </c>
      <c r="G508" s="34" t="s">
        <v>4614</v>
      </c>
      <c r="H508" s="34" t="s">
        <v>4509</v>
      </c>
    </row>
    <row r="509" spans="1:8">
      <c r="A509" s="34" t="s">
        <v>4195</v>
      </c>
      <c r="B509" s="34" t="s">
        <v>4362</v>
      </c>
      <c r="C509" s="34" t="s">
        <v>4365</v>
      </c>
      <c r="D509" s="34" t="s">
        <v>4416</v>
      </c>
      <c r="E509" s="34" t="s">
        <v>4792</v>
      </c>
      <c r="F509" s="34" t="s">
        <v>4269</v>
      </c>
      <c r="G509" s="34" t="s">
        <v>4315</v>
      </c>
      <c r="H509" s="34" t="s">
        <v>4364</v>
      </c>
    </row>
    <row r="510" spans="1:8">
      <c r="A510" s="34" t="s">
        <v>4203</v>
      </c>
      <c r="B510" s="34" t="s">
        <v>4204</v>
      </c>
      <c r="C510" s="34" t="s">
        <v>4199</v>
      </c>
      <c r="D510" s="34" t="s">
        <v>4367</v>
      </c>
      <c r="E510" s="34" t="s">
        <v>4206</v>
      </c>
      <c r="F510" s="34" t="s">
        <v>4681</v>
      </c>
      <c r="G510" s="34" t="s">
        <v>4793</v>
      </c>
      <c r="H510" s="34" t="s">
        <v>4209</v>
      </c>
    </row>
    <row r="511" spans="1:8">
      <c r="A511" s="34" t="s">
        <v>4210</v>
      </c>
      <c r="B511" s="34" t="s">
        <v>4794</v>
      </c>
      <c r="C511" s="34" t="s">
        <v>4425</v>
      </c>
      <c r="D511" s="34" t="s">
        <v>4795</v>
      </c>
      <c r="E511" s="34" t="s">
        <v>4796</v>
      </c>
      <c r="F511" s="34" t="s">
        <v>4797</v>
      </c>
      <c r="G511" s="34" t="s">
        <v>4798</v>
      </c>
      <c r="H511" s="34" t="s">
        <v>4484</v>
      </c>
    </row>
    <row r="512" spans="1:8">
      <c r="A512" s="34" t="s">
        <v>4219</v>
      </c>
      <c r="B512" s="34" t="s">
        <v>4372</v>
      </c>
      <c r="C512" s="34" t="s">
        <v>4199</v>
      </c>
      <c r="D512" s="34" t="s">
        <v>4419</v>
      </c>
      <c r="E512" s="34" t="s">
        <v>4799</v>
      </c>
      <c r="F512" s="34" t="s">
        <v>4800</v>
      </c>
      <c r="G512" s="34" t="s">
        <v>4801</v>
      </c>
      <c r="H512" s="34" t="s">
        <v>4800</v>
      </c>
    </row>
    <row r="513" spans="1:8">
      <c r="A513" s="34" t="s">
        <v>4226</v>
      </c>
      <c r="B513" s="34" t="s">
        <v>4475</v>
      </c>
      <c r="C513" s="34" t="s">
        <v>4425</v>
      </c>
      <c r="D513" s="34" t="s">
        <v>4786</v>
      </c>
      <c r="E513" s="34" t="s">
        <v>4787</v>
      </c>
      <c r="F513" s="34" t="s">
        <v>4788</v>
      </c>
      <c r="G513" s="34" t="s">
        <v>4548</v>
      </c>
      <c r="H513" s="34" t="s">
        <v>4394</v>
      </c>
    </row>
    <row r="515" spans="1:8">
      <c r="A515" s="34" t="s">
        <v>9717</v>
      </c>
    </row>
    <row r="516" spans="1:8">
      <c r="A516" s="34" t="s">
        <v>4802</v>
      </c>
    </row>
    <row r="517" spans="1:8">
      <c r="A517" s="34" t="s">
        <v>49</v>
      </c>
      <c r="B517" s="34" t="s">
        <v>4169</v>
      </c>
      <c r="C517" s="34" t="s">
        <v>4170</v>
      </c>
      <c r="D517" s="34" t="s">
        <v>4352</v>
      </c>
      <c r="E517" s="34" t="s">
        <v>4783</v>
      </c>
      <c r="F517" s="34" t="s">
        <v>4784</v>
      </c>
      <c r="G517" s="34" t="s">
        <v>4785</v>
      </c>
      <c r="H517" s="34" t="s">
        <v>4354</v>
      </c>
    </row>
    <row r="518" spans="1:8">
      <c r="A518" s="34" t="s">
        <v>4228</v>
      </c>
      <c r="B518" s="34" t="s">
        <v>4368</v>
      </c>
      <c r="C518" s="34" t="s">
        <v>4425</v>
      </c>
      <c r="D518" s="34" t="s">
        <v>4742</v>
      </c>
      <c r="E518" s="34" t="s">
        <v>4803</v>
      </c>
      <c r="F518" s="34" t="s">
        <v>4439</v>
      </c>
      <c r="G518" s="34" t="s">
        <v>4605</v>
      </c>
      <c r="H518" s="34" t="s">
        <v>4417</v>
      </c>
    </row>
    <row r="519" spans="1:8">
      <c r="A519" s="34" t="s">
        <v>4235</v>
      </c>
      <c r="B519" s="34" t="s">
        <v>4488</v>
      </c>
      <c r="C519" s="34" t="s">
        <v>4199</v>
      </c>
      <c r="D519" s="34" t="s">
        <v>4804</v>
      </c>
      <c r="E519" s="34" t="s">
        <v>4805</v>
      </c>
      <c r="F519" s="34" t="s">
        <v>4260</v>
      </c>
      <c r="G519" s="34" t="s">
        <v>4389</v>
      </c>
      <c r="H519" s="34" t="s">
        <v>4382</v>
      </c>
    </row>
    <row r="520" spans="1:8">
      <c r="A520" s="34" t="s">
        <v>4241</v>
      </c>
      <c r="B520" s="34" t="s">
        <v>4383</v>
      </c>
      <c r="C520" s="34" t="s">
        <v>4199</v>
      </c>
      <c r="D520" s="34" t="s">
        <v>4259</v>
      </c>
      <c r="E520" s="34" t="s">
        <v>4806</v>
      </c>
      <c r="F520" s="34" t="s">
        <v>4807</v>
      </c>
      <c r="G520" s="34" t="s">
        <v>4205</v>
      </c>
      <c r="H520" s="34" t="s">
        <v>4199</v>
      </c>
    </row>
    <row r="521" spans="1:8">
      <c r="A521" s="34" t="s">
        <v>4248</v>
      </c>
      <c r="B521" s="34" t="s">
        <v>4386</v>
      </c>
      <c r="C521" s="34" t="s">
        <v>4199</v>
      </c>
      <c r="D521" s="34" t="s">
        <v>4419</v>
      </c>
      <c r="E521" s="34" t="s">
        <v>4496</v>
      </c>
      <c r="F521" s="34" t="s">
        <v>4808</v>
      </c>
      <c r="G521" s="34" t="s">
        <v>4427</v>
      </c>
      <c r="H521" s="34" t="s">
        <v>4264</v>
      </c>
    </row>
    <row r="522" spans="1:8">
      <c r="A522" s="34" t="s">
        <v>4255</v>
      </c>
      <c r="B522" s="34" t="s">
        <v>4430</v>
      </c>
      <c r="C522" s="34" t="s">
        <v>4267</v>
      </c>
      <c r="D522" s="34" t="s">
        <v>4394</v>
      </c>
      <c r="E522" s="34" t="s">
        <v>4327</v>
      </c>
      <c r="F522" s="34" t="s">
        <v>4797</v>
      </c>
      <c r="G522" s="34" t="s">
        <v>4809</v>
      </c>
      <c r="H522" s="34" t="s">
        <v>4388</v>
      </c>
    </row>
    <row r="523" spans="1:8">
      <c r="A523" s="34" t="s">
        <v>4226</v>
      </c>
      <c r="B523" s="34" t="s">
        <v>4475</v>
      </c>
      <c r="C523" s="34" t="s">
        <v>4425</v>
      </c>
      <c r="D523" s="34" t="s">
        <v>4786</v>
      </c>
      <c r="E523" s="34" t="s">
        <v>4787</v>
      </c>
      <c r="F523" s="34" t="s">
        <v>4788</v>
      </c>
      <c r="G523" s="34" t="s">
        <v>4548</v>
      </c>
      <c r="H523" s="34" t="s">
        <v>4394</v>
      </c>
    </row>
    <row r="525" spans="1:8">
      <c r="A525" s="34" t="s">
        <v>9718</v>
      </c>
    </row>
    <row r="526" spans="1:8">
      <c r="A526" s="34" t="s">
        <v>4810</v>
      </c>
    </row>
    <row r="527" spans="1:8">
      <c r="A527" s="34" t="s">
        <v>50</v>
      </c>
      <c r="B527" s="34" t="s">
        <v>4169</v>
      </c>
      <c r="C527" s="34" t="s">
        <v>4170</v>
      </c>
      <c r="D527" s="34" t="s">
        <v>4352</v>
      </c>
      <c r="E527" s="34" t="s">
        <v>4783</v>
      </c>
      <c r="F527" s="34" t="s">
        <v>4784</v>
      </c>
      <c r="G527" s="34" t="s">
        <v>4785</v>
      </c>
      <c r="H527" s="34" t="s">
        <v>4354</v>
      </c>
    </row>
    <row r="528" spans="1:8">
      <c r="A528" s="34" t="s">
        <v>4262</v>
      </c>
      <c r="B528" s="34" t="s">
        <v>4811</v>
      </c>
      <c r="C528" s="34" t="s">
        <v>4459</v>
      </c>
      <c r="D528" s="34" t="s">
        <v>4812</v>
      </c>
      <c r="E528" s="34" t="s">
        <v>4813</v>
      </c>
      <c r="F528" s="34" t="s">
        <v>4813</v>
      </c>
      <c r="G528" s="34" t="s">
        <v>4563</v>
      </c>
      <c r="H528" s="34" t="s">
        <v>4786</v>
      </c>
    </row>
    <row r="529" spans="1:8">
      <c r="A529" s="34" t="s">
        <v>4271</v>
      </c>
      <c r="B529" s="34" t="s">
        <v>4396</v>
      </c>
      <c r="C529" s="34" t="s">
        <v>4191</v>
      </c>
      <c r="D529" s="34" t="s">
        <v>4814</v>
      </c>
      <c r="E529" s="34" t="s">
        <v>4717</v>
      </c>
      <c r="F529" s="34" t="s">
        <v>4808</v>
      </c>
      <c r="G529" s="34" t="s">
        <v>4813</v>
      </c>
      <c r="H529" s="34" t="s">
        <v>4385</v>
      </c>
    </row>
    <row r="530" spans="1:8">
      <c r="A530" s="34" t="s">
        <v>4226</v>
      </c>
      <c r="B530" s="34" t="s">
        <v>4475</v>
      </c>
      <c r="C530" s="34" t="s">
        <v>4425</v>
      </c>
      <c r="D530" s="34" t="s">
        <v>4786</v>
      </c>
      <c r="E530" s="34" t="s">
        <v>4787</v>
      </c>
      <c r="F530" s="34" t="s">
        <v>4788</v>
      </c>
      <c r="G530" s="34" t="s">
        <v>4548</v>
      </c>
      <c r="H530" s="34" t="s">
        <v>4394</v>
      </c>
    </row>
    <row r="532" spans="1:8">
      <c r="A532" s="34" t="s">
        <v>9719</v>
      </c>
    </row>
    <row r="533" spans="1:8">
      <c r="A533" s="34" t="s">
        <v>4815</v>
      </c>
    </row>
    <row r="534" spans="1:8">
      <c r="A534" s="34" t="s">
        <v>386</v>
      </c>
      <c r="B534" s="34" t="s">
        <v>4169</v>
      </c>
      <c r="C534" s="34" t="s">
        <v>4170</v>
      </c>
      <c r="D534" s="34" t="s">
        <v>4352</v>
      </c>
      <c r="E534" s="34" t="s">
        <v>4783</v>
      </c>
      <c r="F534" s="34" t="s">
        <v>4784</v>
      </c>
      <c r="G534" s="34" t="s">
        <v>4785</v>
      </c>
      <c r="H534" s="34" t="s">
        <v>4354</v>
      </c>
    </row>
    <row r="535" spans="1:8">
      <c r="A535" s="34" t="s">
        <v>3070</v>
      </c>
      <c r="B535" s="34" t="s">
        <v>4347</v>
      </c>
      <c r="C535" s="34" t="s">
        <v>4199</v>
      </c>
      <c r="D535" s="34" t="s">
        <v>4816</v>
      </c>
      <c r="E535" s="34" t="s">
        <v>4726</v>
      </c>
      <c r="F535" s="34" t="s">
        <v>4277</v>
      </c>
      <c r="G535" s="34" t="s">
        <v>4817</v>
      </c>
      <c r="H535" s="34" t="s">
        <v>4395</v>
      </c>
    </row>
    <row r="536" spans="1:8">
      <c r="A536" s="34" t="s">
        <v>3067</v>
      </c>
      <c r="B536" s="34" t="s">
        <v>4503</v>
      </c>
      <c r="C536" s="34" t="s">
        <v>4214</v>
      </c>
      <c r="D536" s="34" t="s">
        <v>4795</v>
      </c>
      <c r="E536" s="34" t="s">
        <v>4818</v>
      </c>
      <c r="F536" s="34" t="s">
        <v>4194</v>
      </c>
      <c r="G536" s="34" t="s">
        <v>4792</v>
      </c>
      <c r="H536" s="34" t="s">
        <v>4266</v>
      </c>
    </row>
    <row r="537" spans="1:8">
      <c r="A537" s="34" t="s">
        <v>4226</v>
      </c>
      <c r="B537" s="34" t="s">
        <v>4475</v>
      </c>
      <c r="C537" s="34" t="s">
        <v>4425</v>
      </c>
      <c r="D537" s="34" t="s">
        <v>4786</v>
      </c>
      <c r="E537" s="34" t="s">
        <v>4787</v>
      </c>
      <c r="F537" s="34" t="s">
        <v>4788</v>
      </c>
      <c r="G537" s="34" t="s">
        <v>4548</v>
      </c>
      <c r="H537" s="34" t="s">
        <v>4394</v>
      </c>
    </row>
    <row r="539" spans="1:8">
      <c r="A539" s="34" t="s">
        <v>9720</v>
      </c>
    </row>
    <row r="540" spans="1:8">
      <c r="A540" s="34" t="s">
        <v>4819</v>
      </c>
    </row>
    <row r="541" spans="1:8">
      <c r="A541" s="34" t="s">
        <v>55</v>
      </c>
      <c r="B541" s="34" t="s">
        <v>4169</v>
      </c>
      <c r="C541" s="34" t="s">
        <v>4170</v>
      </c>
      <c r="D541" s="34" t="s">
        <v>4352</v>
      </c>
      <c r="E541" s="34" t="s">
        <v>4783</v>
      </c>
      <c r="F541" s="34" t="s">
        <v>4784</v>
      </c>
      <c r="G541" s="34" t="s">
        <v>4785</v>
      </c>
      <c r="H541" s="34" t="s">
        <v>4354</v>
      </c>
    </row>
    <row r="542" spans="1:8">
      <c r="A542" s="34" t="s">
        <v>4291</v>
      </c>
      <c r="B542" s="34" t="s">
        <v>4820</v>
      </c>
      <c r="C542" s="34" t="s">
        <v>4310</v>
      </c>
      <c r="D542" s="34" t="s">
        <v>4812</v>
      </c>
      <c r="E542" s="34" t="s">
        <v>4821</v>
      </c>
      <c r="F542" s="34" t="s">
        <v>4822</v>
      </c>
      <c r="G542" s="34" t="s">
        <v>4823</v>
      </c>
      <c r="H542" s="34" t="s">
        <v>4824</v>
      </c>
    </row>
    <row r="543" spans="1:8">
      <c r="A543" s="34" t="s">
        <v>4299</v>
      </c>
      <c r="B543" s="34" t="s">
        <v>4825</v>
      </c>
      <c r="C543" s="34" t="s">
        <v>4214</v>
      </c>
      <c r="D543" s="34" t="s">
        <v>4318</v>
      </c>
      <c r="E543" s="34" t="s">
        <v>4826</v>
      </c>
      <c r="F543" s="34" t="s">
        <v>4193</v>
      </c>
      <c r="G543" s="34" t="s">
        <v>4216</v>
      </c>
      <c r="H543" s="34" t="s">
        <v>4367</v>
      </c>
    </row>
    <row r="544" spans="1:8">
      <c r="A544" s="34" t="s">
        <v>4226</v>
      </c>
      <c r="B544" s="34" t="s">
        <v>4475</v>
      </c>
      <c r="C544" s="34" t="s">
        <v>4425</v>
      </c>
      <c r="D544" s="34" t="s">
        <v>4786</v>
      </c>
      <c r="E544" s="34" t="s">
        <v>4787</v>
      </c>
      <c r="F544" s="34" t="s">
        <v>4788</v>
      </c>
      <c r="G544" s="34" t="s">
        <v>4548</v>
      </c>
      <c r="H544" s="34" t="s">
        <v>4394</v>
      </c>
    </row>
    <row r="546" spans="1:8">
      <c r="A546" s="34" t="s">
        <v>9721</v>
      </c>
    </row>
    <row r="547" spans="1:8">
      <c r="A547" s="34" t="s">
        <v>4827</v>
      </c>
    </row>
    <row r="548" spans="1:8">
      <c r="A548" s="34" t="s">
        <v>45</v>
      </c>
      <c r="B548" s="34" t="s">
        <v>4169</v>
      </c>
      <c r="C548" s="34" t="s">
        <v>4170</v>
      </c>
      <c r="D548" s="34" t="s">
        <v>4352</v>
      </c>
      <c r="E548" s="34" t="s">
        <v>4783</v>
      </c>
      <c r="F548" s="34" t="s">
        <v>4784</v>
      </c>
      <c r="G548" s="34" t="s">
        <v>4785</v>
      </c>
      <c r="H548" s="34" t="s">
        <v>4354</v>
      </c>
    </row>
    <row r="549" spans="1:8">
      <c r="A549" s="34" t="s">
        <v>4305</v>
      </c>
      <c r="B549" s="34" t="s">
        <v>4515</v>
      </c>
      <c r="C549" s="34" t="s">
        <v>4199</v>
      </c>
      <c r="D549" s="34" t="s">
        <v>4828</v>
      </c>
      <c r="E549" s="34" t="s">
        <v>4829</v>
      </c>
      <c r="F549" s="34" t="s">
        <v>4585</v>
      </c>
      <c r="G549" s="34" t="s">
        <v>4830</v>
      </c>
      <c r="H549" s="34" t="s">
        <v>4199</v>
      </c>
    </row>
    <row r="550" spans="1:8">
      <c r="A550" s="34" t="s">
        <v>4313</v>
      </c>
      <c r="B550" s="34" t="s">
        <v>4444</v>
      </c>
      <c r="C550" s="34" t="s">
        <v>4257</v>
      </c>
      <c r="D550" s="34" t="s">
        <v>4288</v>
      </c>
      <c r="E550" s="34" t="s">
        <v>4831</v>
      </c>
      <c r="F550" s="34" t="s">
        <v>4222</v>
      </c>
      <c r="G550" s="34" t="s">
        <v>4756</v>
      </c>
      <c r="H550" s="34" t="s">
        <v>4252</v>
      </c>
    </row>
    <row r="551" spans="1:8">
      <c r="A551" s="34" t="s">
        <v>4316</v>
      </c>
      <c r="B551" s="34" t="s">
        <v>4518</v>
      </c>
      <c r="C551" s="34" t="s">
        <v>4449</v>
      </c>
      <c r="D551" s="34" t="s">
        <v>4832</v>
      </c>
      <c r="E551" s="34" t="s">
        <v>4833</v>
      </c>
      <c r="F551" s="34" t="s">
        <v>4732</v>
      </c>
      <c r="G551" s="34" t="s">
        <v>4325</v>
      </c>
      <c r="H551" s="34" t="s">
        <v>4277</v>
      </c>
    </row>
    <row r="552" spans="1:8">
      <c r="A552" s="34" t="s">
        <v>4323</v>
      </c>
      <c r="B552" s="34" t="s">
        <v>4450</v>
      </c>
      <c r="C552" s="34" t="s">
        <v>4199</v>
      </c>
      <c r="D552" s="34" t="s">
        <v>4199</v>
      </c>
      <c r="E552" s="34" t="s">
        <v>4276</v>
      </c>
      <c r="F552" s="34" t="s">
        <v>4451</v>
      </c>
      <c r="G552" s="34" t="s">
        <v>4834</v>
      </c>
      <c r="H552" s="34" t="s">
        <v>4835</v>
      </c>
    </row>
    <row r="553" spans="1:8">
      <c r="A553" s="34" t="s">
        <v>4226</v>
      </c>
      <c r="B553" s="34" t="s">
        <v>4475</v>
      </c>
      <c r="C553" s="34" t="s">
        <v>4425</v>
      </c>
      <c r="D553" s="34" t="s">
        <v>4786</v>
      </c>
      <c r="E553" s="34" t="s">
        <v>4787</v>
      </c>
      <c r="F553" s="34" t="s">
        <v>4788</v>
      </c>
      <c r="G553" s="34" t="s">
        <v>4548</v>
      </c>
      <c r="H553" s="34" t="s">
        <v>4394</v>
      </c>
    </row>
    <row r="555" spans="1:8">
      <c r="A555" s="34" t="s">
        <v>9722</v>
      </c>
    </row>
    <row r="556" spans="1:8">
      <c r="A556" s="34" t="s">
        <v>4836</v>
      </c>
    </row>
    <row r="557" spans="1:8">
      <c r="A557" s="34" t="s">
        <v>4169</v>
      </c>
      <c r="B557" s="34" t="s">
        <v>4329</v>
      </c>
      <c r="C557" s="34" t="s">
        <v>4330</v>
      </c>
      <c r="D557" s="34" t="s">
        <v>4331</v>
      </c>
      <c r="E557" s="34" t="s">
        <v>4332</v>
      </c>
    </row>
    <row r="558" spans="1:8">
      <c r="A558" s="34" t="s">
        <v>4475</v>
      </c>
      <c r="B558" s="34" t="s">
        <v>4837</v>
      </c>
      <c r="C558" s="34" t="s">
        <v>4838</v>
      </c>
      <c r="D558" s="34" t="s">
        <v>4170</v>
      </c>
      <c r="E558" s="34" t="s">
        <v>4839</v>
      </c>
    </row>
    <row r="560" spans="1:8">
      <c r="A560" s="34" t="s">
        <v>9723</v>
      </c>
    </row>
    <row r="561" spans="1:5">
      <c r="A561" s="34" t="s">
        <v>4840</v>
      </c>
    </row>
    <row r="562" spans="1:5">
      <c r="A562" s="34" t="s">
        <v>4169</v>
      </c>
      <c r="B562" s="34" t="s">
        <v>4329</v>
      </c>
      <c r="C562" s="34" t="s">
        <v>4330</v>
      </c>
      <c r="D562" s="34" t="s">
        <v>4331</v>
      </c>
      <c r="E562" s="34" t="s">
        <v>4332</v>
      </c>
    </row>
    <row r="563" spans="1:5">
      <c r="A563" s="34" t="s">
        <v>4841</v>
      </c>
      <c r="B563" s="34" t="s">
        <v>4348</v>
      </c>
      <c r="C563" s="34" t="s">
        <v>4842</v>
      </c>
      <c r="D563" s="34" t="s">
        <v>4170</v>
      </c>
      <c r="E563" s="34" t="s">
        <v>4843</v>
      </c>
    </row>
    <row r="565" spans="1:5">
      <c r="A565" s="34" t="s">
        <v>9724</v>
      </c>
    </row>
    <row r="566" spans="1:5">
      <c r="A566" s="34" t="s">
        <v>4844</v>
      </c>
    </row>
    <row r="567" spans="1:5">
      <c r="A567" s="34" t="s">
        <v>4169</v>
      </c>
      <c r="B567" s="34" t="s">
        <v>1046</v>
      </c>
      <c r="C567" s="34" t="s">
        <v>1043</v>
      </c>
    </row>
    <row r="568" spans="1:5">
      <c r="A568" s="34" t="s">
        <v>4407</v>
      </c>
      <c r="B568" s="34" t="s">
        <v>4845</v>
      </c>
      <c r="C568" s="34" t="s">
        <v>4846</v>
      </c>
    </row>
    <row r="570" spans="1:5">
      <c r="A570" s="34" t="s">
        <v>9725</v>
      </c>
    </row>
    <row r="571" spans="1:5">
      <c r="A571" s="34" t="s">
        <v>9726</v>
      </c>
    </row>
    <row r="572" spans="1:5">
      <c r="A572" s="34" t="s">
        <v>386</v>
      </c>
      <c r="B572" s="34" t="s">
        <v>4169</v>
      </c>
      <c r="C572" s="34" t="s">
        <v>1046</v>
      </c>
      <c r="D572" s="34" t="s">
        <v>1043</v>
      </c>
    </row>
    <row r="573" spans="1:5">
      <c r="A573" s="34" t="s">
        <v>3070</v>
      </c>
      <c r="B573" s="34" t="s">
        <v>4347</v>
      </c>
      <c r="C573" s="34" t="s">
        <v>9727</v>
      </c>
      <c r="D573" s="34" t="s">
        <v>5637</v>
      </c>
    </row>
    <row r="574" spans="1:5">
      <c r="A574" s="34" t="s">
        <v>3067</v>
      </c>
      <c r="B574" s="34" t="s">
        <v>4456</v>
      </c>
      <c r="C574" s="34" t="s">
        <v>4736</v>
      </c>
      <c r="D574" s="34" t="s">
        <v>9728</v>
      </c>
    </row>
    <row r="575" spans="1:5">
      <c r="A575" s="34" t="s">
        <v>4226</v>
      </c>
      <c r="B575" s="34" t="s">
        <v>4407</v>
      </c>
      <c r="C575" s="34" t="s">
        <v>4845</v>
      </c>
      <c r="D575" s="34" t="s">
        <v>4846</v>
      </c>
    </row>
    <row r="577" spans="1:7">
      <c r="A577" s="34" t="s">
        <v>9478</v>
      </c>
    </row>
    <row r="578" spans="1:7">
      <c r="A578" s="34" t="s">
        <v>4847</v>
      </c>
    </row>
    <row r="579" spans="1:7">
      <c r="A579" s="34" t="s">
        <v>4169</v>
      </c>
      <c r="B579" s="34" t="s">
        <v>4139</v>
      </c>
      <c r="C579" s="34" t="s">
        <v>4115</v>
      </c>
      <c r="D579" s="34" t="s">
        <v>4121</v>
      </c>
    </row>
    <row r="580" spans="1:7">
      <c r="A580" s="34" t="s">
        <v>4612</v>
      </c>
      <c r="B580" s="34" t="s">
        <v>4848</v>
      </c>
      <c r="C580" s="34" t="s">
        <v>4849</v>
      </c>
      <c r="D580" s="34" t="s">
        <v>4609</v>
      </c>
    </row>
    <row r="582" spans="1:7">
      <c r="A582" s="34" t="s">
        <v>4850</v>
      </c>
    </row>
    <row r="583" spans="1:7">
      <c r="A583" s="34" t="s">
        <v>4851</v>
      </c>
    </row>
    <row r="584" spans="1:7">
      <c r="A584" s="34" t="s">
        <v>4169</v>
      </c>
      <c r="B584" s="34" t="s">
        <v>3443</v>
      </c>
      <c r="C584" s="34" t="s">
        <v>3440</v>
      </c>
      <c r="D584" s="34" t="s">
        <v>3434</v>
      </c>
      <c r="E584" s="34" t="s">
        <v>3446</v>
      </c>
      <c r="F584" s="34" t="s">
        <v>3437</v>
      </c>
    </row>
    <row r="585" spans="1:7">
      <c r="A585" s="34" t="s">
        <v>4852</v>
      </c>
      <c r="B585" s="34" t="s">
        <v>4266</v>
      </c>
      <c r="C585" s="34" t="s">
        <v>4853</v>
      </c>
      <c r="D585" s="34" t="s">
        <v>4854</v>
      </c>
      <c r="E585" s="34" t="s">
        <v>4266</v>
      </c>
      <c r="F585" s="34" t="s">
        <v>4855</v>
      </c>
    </row>
    <row r="587" spans="1:7">
      <c r="A587" s="34" t="s">
        <v>4856</v>
      </c>
    </row>
    <row r="588" spans="1:7">
      <c r="A588" s="34" t="s">
        <v>4857</v>
      </c>
    </row>
    <row r="589" spans="1:7">
      <c r="A589" s="34" t="s">
        <v>46</v>
      </c>
      <c r="B589" s="34" t="s">
        <v>4169</v>
      </c>
      <c r="C589" s="34" t="s">
        <v>3443</v>
      </c>
      <c r="D589" s="34" t="s">
        <v>3440</v>
      </c>
      <c r="E589" s="34" t="s">
        <v>3434</v>
      </c>
      <c r="F589" s="34" t="s">
        <v>3446</v>
      </c>
      <c r="G589" s="34" t="s">
        <v>3437</v>
      </c>
    </row>
    <row r="590" spans="1:7">
      <c r="A590" s="34" t="s">
        <v>4539</v>
      </c>
      <c r="B590" s="34" t="s">
        <v>4766</v>
      </c>
      <c r="C590" s="34" t="s">
        <v>4742</v>
      </c>
      <c r="D590" s="34" t="s">
        <v>4367</v>
      </c>
      <c r="E590" s="34" t="s">
        <v>4758</v>
      </c>
      <c r="F590" s="34" t="s">
        <v>4858</v>
      </c>
      <c r="G590" s="34" t="s">
        <v>4859</v>
      </c>
    </row>
    <row r="591" spans="1:7">
      <c r="A591" s="34" t="s">
        <v>4542</v>
      </c>
      <c r="B591" s="34" t="s">
        <v>4860</v>
      </c>
      <c r="C591" s="34" t="s">
        <v>4861</v>
      </c>
      <c r="D591" s="34" t="s">
        <v>4309</v>
      </c>
      <c r="E591" s="34" t="s">
        <v>4862</v>
      </c>
      <c r="F591" s="34" t="s">
        <v>4863</v>
      </c>
      <c r="G591" s="34" t="s">
        <v>4864</v>
      </c>
    </row>
    <row r="592" spans="1:7">
      <c r="A592" s="34" t="s">
        <v>4546</v>
      </c>
      <c r="B592" s="34" t="s">
        <v>4849</v>
      </c>
      <c r="C592" s="34" t="s">
        <v>4740</v>
      </c>
      <c r="D592" s="34" t="s">
        <v>4199</v>
      </c>
      <c r="E592" s="34" t="s">
        <v>4865</v>
      </c>
      <c r="F592" s="34" t="s">
        <v>4740</v>
      </c>
      <c r="G592" s="34" t="s">
        <v>4510</v>
      </c>
    </row>
    <row r="593" spans="1:7">
      <c r="A593" s="34" t="s">
        <v>4226</v>
      </c>
      <c r="B593" s="34" t="s">
        <v>4852</v>
      </c>
      <c r="C593" s="34" t="s">
        <v>4266</v>
      </c>
      <c r="D593" s="34" t="s">
        <v>4853</v>
      </c>
      <c r="E593" s="34" t="s">
        <v>4854</v>
      </c>
      <c r="F593" s="34" t="s">
        <v>4266</v>
      </c>
      <c r="G593" s="34" t="s">
        <v>4855</v>
      </c>
    </row>
    <row r="595" spans="1:7">
      <c r="A595" s="34" t="s">
        <v>4866</v>
      </c>
    </row>
    <row r="596" spans="1:7">
      <c r="A596" s="34" t="s">
        <v>4867</v>
      </c>
    </row>
    <row r="597" spans="1:7">
      <c r="A597" s="34" t="s">
        <v>152</v>
      </c>
      <c r="B597" s="34" t="s">
        <v>4169</v>
      </c>
      <c r="C597" s="34" t="s">
        <v>3443</v>
      </c>
      <c r="D597" s="34" t="s">
        <v>3440</v>
      </c>
      <c r="E597" s="34" t="s">
        <v>3434</v>
      </c>
      <c r="F597" s="34" t="s">
        <v>3446</v>
      </c>
      <c r="G597" s="34" t="s">
        <v>3437</v>
      </c>
    </row>
    <row r="598" spans="1:7">
      <c r="A598" s="34" t="s">
        <v>1051</v>
      </c>
      <c r="B598" s="34" t="s">
        <v>4868</v>
      </c>
      <c r="C598" s="34" t="s">
        <v>4198</v>
      </c>
      <c r="D598" s="34" t="s">
        <v>4397</v>
      </c>
      <c r="E598" s="34" t="s">
        <v>4869</v>
      </c>
      <c r="F598" s="34" t="s">
        <v>4312</v>
      </c>
      <c r="G598" s="34" t="s">
        <v>4552</v>
      </c>
    </row>
    <row r="599" spans="1:7">
      <c r="A599" s="34" t="s">
        <v>1049</v>
      </c>
      <c r="B599" s="34" t="s">
        <v>4870</v>
      </c>
      <c r="C599" s="34" t="s">
        <v>4180</v>
      </c>
      <c r="D599" s="34" t="s">
        <v>4853</v>
      </c>
      <c r="E599" s="34" t="s">
        <v>4871</v>
      </c>
      <c r="F599" s="34" t="s">
        <v>4417</v>
      </c>
      <c r="G599" s="34" t="s">
        <v>4872</v>
      </c>
    </row>
    <row r="600" spans="1:7">
      <c r="A600" s="34" t="s">
        <v>4226</v>
      </c>
      <c r="B600" s="34" t="s">
        <v>4852</v>
      </c>
      <c r="C600" s="34" t="s">
        <v>4266</v>
      </c>
      <c r="D600" s="34" t="s">
        <v>4853</v>
      </c>
      <c r="E600" s="34" t="s">
        <v>4854</v>
      </c>
      <c r="F600" s="34" t="s">
        <v>4266</v>
      </c>
      <c r="G600" s="34" t="s">
        <v>4855</v>
      </c>
    </row>
    <row r="602" spans="1:7">
      <c r="A602" s="34" t="s">
        <v>9729</v>
      </c>
    </row>
    <row r="603" spans="1:7">
      <c r="A603" s="34" t="s">
        <v>4873</v>
      </c>
    </row>
    <row r="604" spans="1:7">
      <c r="A604" s="34" t="s">
        <v>4169</v>
      </c>
      <c r="B604" s="34" t="s">
        <v>4874</v>
      </c>
      <c r="C604" s="34" t="s">
        <v>4875</v>
      </c>
      <c r="D604" s="34" t="s">
        <v>4876</v>
      </c>
      <c r="E604" s="34" t="s">
        <v>4877</v>
      </c>
      <c r="F604" s="34" t="s">
        <v>4878</v>
      </c>
      <c r="G604" s="34" t="s">
        <v>4879</v>
      </c>
    </row>
    <row r="605" spans="1:7">
      <c r="A605" s="34" t="s">
        <v>4724</v>
      </c>
      <c r="B605" s="34" t="s">
        <v>4880</v>
      </c>
      <c r="C605" s="34" t="s">
        <v>4626</v>
      </c>
      <c r="D605" s="34" t="s">
        <v>4881</v>
      </c>
      <c r="E605" s="34" t="s">
        <v>4848</v>
      </c>
      <c r="F605" s="34" t="s">
        <v>4882</v>
      </c>
      <c r="G605" s="34" t="s">
        <v>4848</v>
      </c>
    </row>
    <row r="607" spans="1:7">
      <c r="A607" s="34" t="s">
        <v>9730</v>
      </c>
    </row>
    <row r="608" spans="1:7">
      <c r="A608" s="34" t="s">
        <v>4883</v>
      </c>
    </row>
    <row r="609" spans="1:5">
      <c r="A609" s="34" t="s">
        <v>4169</v>
      </c>
      <c r="B609" s="34" t="s">
        <v>4329</v>
      </c>
      <c r="C609" s="34" t="s">
        <v>4330</v>
      </c>
      <c r="D609" s="34" t="s">
        <v>4331</v>
      </c>
      <c r="E609" s="34" t="s">
        <v>4332</v>
      </c>
    </row>
    <row r="610" spans="1:5">
      <c r="A610" s="34" t="s">
        <v>4724</v>
      </c>
      <c r="B610" s="34" t="s">
        <v>4884</v>
      </c>
      <c r="C610" s="34" t="s">
        <v>4705</v>
      </c>
      <c r="D610" s="34" t="s">
        <v>4885</v>
      </c>
      <c r="E610" s="34" t="s">
        <v>4886</v>
      </c>
    </row>
    <row r="612" spans="1:5">
      <c r="A612" s="34" t="s">
        <v>9479</v>
      </c>
    </row>
    <row r="613" spans="1:5">
      <c r="A613" s="34" t="s">
        <v>4887</v>
      </c>
    </row>
    <row r="614" spans="1:5">
      <c r="A614" s="34" t="s">
        <v>4169</v>
      </c>
      <c r="B614" s="34" t="s">
        <v>1046</v>
      </c>
      <c r="C614" s="34" t="s">
        <v>1043</v>
      </c>
    </row>
    <row r="615" spans="1:5">
      <c r="A615" s="34" t="s">
        <v>4407</v>
      </c>
      <c r="B615" s="34" t="s">
        <v>4888</v>
      </c>
      <c r="C615" s="34" t="s">
        <v>4303</v>
      </c>
    </row>
    <row r="617" spans="1:5">
      <c r="A617" s="34" t="s">
        <v>9480</v>
      </c>
    </row>
    <row r="618" spans="1:5">
      <c r="A618" s="34" t="s">
        <v>4889</v>
      </c>
    </row>
    <row r="619" spans="1:5">
      <c r="A619" s="34" t="s">
        <v>386</v>
      </c>
      <c r="B619" s="34" t="s">
        <v>4169</v>
      </c>
      <c r="C619" s="34" t="s">
        <v>1046</v>
      </c>
      <c r="D619" s="34" t="s">
        <v>1043</v>
      </c>
    </row>
    <row r="620" spans="1:5">
      <c r="A620" s="34" t="s">
        <v>3070</v>
      </c>
      <c r="B620" s="34" t="s">
        <v>4347</v>
      </c>
      <c r="C620" s="34" t="s">
        <v>4890</v>
      </c>
      <c r="D620" s="34" t="s">
        <v>4816</v>
      </c>
    </row>
    <row r="621" spans="1:5">
      <c r="A621" s="34" t="s">
        <v>3067</v>
      </c>
      <c r="B621" s="34" t="s">
        <v>4456</v>
      </c>
      <c r="C621" s="34" t="s">
        <v>4891</v>
      </c>
      <c r="D621" s="34" t="s">
        <v>4858</v>
      </c>
    </row>
    <row r="622" spans="1:5">
      <c r="A622" s="34" t="s">
        <v>4226</v>
      </c>
      <c r="B622" s="34" t="s">
        <v>4407</v>
      </c>
      <c r="C622" s="34" t="s">
        <v>4888</v>
      </c>
      <c r="D622" s="34" t="s">
        <v>4303</v>
      </c>
    </row>
    <row r="624" spans="1:5">
      <c r="A624" s="34" t="s">
        <v>4892</v>
      </c>
    </row>
    <row r="625" spans="1:7">
      <c r="A625" s="34" t="s">
        <v>4893</v>
      </c>
    </row>
    <row r="626" spans="1:7">
      <c r="A626" s="34" t="s">
        <v>4169</v>
      </c>
      <c r="B626" s="34" t="s">
        <v>4894</v>
      </c>
      <c r="C626" s="34" t="s">
        <v>4895</v>
      </c>
      <c r="D626" s="34" t="s">
        <v>4896</v>
      </c>
      <c r="E626" s="34" t="s">
        <v>4897</v>
      </c>
      <c r="F626" s="34" t="s">
        <v>4898</v>
      </c>
    </row>
    <row r="627" spans="1:7">
      <c r="A627" s="34" t="s">
        <v>4407</v>
      </c>
      <c r="B627" s="34" t="s">
        <v>4899</v>
      </c>
      <c r="C627" s="34" t="s">
        <v>4216</v>
      </c>
      <c r="D627" s="34" t="s">
        <v>4900</v>
      </c>
      <c r="E627" s="34" t="s">
        <v>4861</v>
      </c>
      <c r="F627" s="34" t="s">
        <v>4417</v>
      </c>
    </row>
    <row r="629" spans="1:7">
      <c r="A629" s="34" t="s">
        <v>4901</v>
      </c>
    </row>
    <row r="630" spans="1:7">
      <c r="A630" s="34" t="s">
        <v>4893</v>
      </c>
    </row>
    <row r="631" spans="1:7">
      <c r="A631" s="34" t="s">
        <v>48</v>
      </c>
      <c r="B631" s="34" t="s">
        <v>4169</v>
      </c>
      <c r="C631" s="34" t="s">
        <v>4894</v>
      </c>
      <c r="D631" s="34" t="s">
        <v>4895</v>
      </c>
      <c r="E631" s="34" t="s">
        <v>4896</v>
      </c>
      <c r="F631" s="34" t="s">
        <v>4897</v>
      </c>
      <c r="G631" s="34" t="s">
        <v>4898</v>
      </c>
    </row>
    <row r="632" spans="1:7">
      <c r="A632" s="34" t="s">
        <v>4186</v>
      </c>
      <c r="B632" s="34" t="s">
        <v>4413</v>
      </c>
      <c r="C632" s="34" t="s">
        <v>4902</v>
      </c>
      <c r="D632" s="34" t="s">
        <v>4777</v>
      </c>
      <c r="E632" s="34" t="s">
        <v>4554</v>
      </c>
      <c r="F632" s="34" t="s">
        <v>4282</v>
      </c>
      <c r="G632" s="34" t="s">
        <v>4240</v>
      </c>
    </row>
    <row r="633" spans="1:7">
      <c r="A633" s="34" t="s">
        <v>4195</v>
      </c>
      <c r="B633" s="34" t="s">
        <v>4362</v>
      </c>
      <c r="C633" s="34" t="s">
        <v>4861</v>
      </c>
      <c r="D633" s="34" t="s">
        <v>4180</v>
      </c>
      <c r="E633" s="34" t="s">
        <v>4903</v>
      </c>
      <c r="F633" s="34" t="s">
        <v>4397</v>
      </c>
      <c r="G633" s="34" t="s">
        <v>4365</v>
      </c>
    </row>
    <row r="634" spans="1:7">
      <c r="A634" s="34" t="s">
        <v>4203</v>
      </c>
      <c r="B634" s="34" t="s">
        <v>4204</v>
      </c>
      <c r="C634" s="34" t="s">
        <v>4681</v>
      </c>
      <c r="D634" s="34" t="s">
        <v>4207</v>
      </c>
      <c r="E634" s="34" t="s">
        <v>4904</v>
      </c>
      <c r="F634" s="34" t="s">
        <v>4367</v>
      </c>
      <c r="G634" s="34" t="s">
        <v>4207</v>
      </c>
    </row>
    <row r="635" spans="1:7">
      <c r="A635" s="34" t="s">
        <v>4210</v>
      </c>
      <c r="B635" s="34" t="s">
        <v>4376</v>
      </c>
      <c r="C635" s="34" t="s">
        <v>4274</v>
      </c>
      <c r="D635" s="34" t="s">
        <v>4253</v>
      </c>
      <c r="E635" s="34" t="s">
        <v>4905</v>
      </c>
      <c r="F635" s="34" t="s">
        <v>4356</v>
      </c>
      <c r="G635" s="34" t="s">
        <v>4201</v>
      </c>
    </row>
    <row r="636" spans="1:7">
      <c r="A636" s="34" t="s">
        <v>4219</v>
      </c>
      <c r="B636" s="34" t="s">
        <v>4372</v>
      </c>
      <c r="C636" s="34" t="s">
        <v>4906</v>
      </c>
      <c r="D636" s="34" t="s">
        <v>4800</v>
      </c>
      <c r="E636" s="34" t="s">
        <v>4907</v>
      </c>
      <c r="F636" s="34" t="s">
        <v>4799</v>
      </c>
      <c r="G636" s="34" t="s">
        <v>4486</v>
      </c>
    </row>
    <row r="637" spans="1:7">
      <c r="A637" s="34" t="s">
        <v>4226</v>
      </c>
      <c r="B637" s="34" t="s">
        <v>4407</v>
      </c>
      <c r="C637" s="34" t="s">
        <v>4899</v>
      </c>
      <c r="D637" s="34" t="s">
        <v>4216</v>
      </c>
      <c r="E637" s="34" t="s">
        <v>4900</v>
      </c>
      <c r="F637" s="34" t="s">
        <v>4861</v>
      </c>
      <c r="G637" s="34" t="s">
        <v>4417</v>
      </c>
    </row>
    <row r="639" spans="1:7">
      <c r="A639" s="34" t="s">
        <v>4908</v>
      </c>
    </row>
    <row r="640" spans="1:7">
      <c r="A640" s="34" t="s">
        <v>4909</v>
      </c>
    </row>
    <row r="641" spans="1:7">
      <c r="A641" s="34" t="s">
        <v>49</v>
      </c>
      <c r="B641" s="34" t="s">
        <v>4169</v>
      </c>
      <c r="C641" s="34" t="s">
        <v>4894</v>
      </c>
      <c r="D641" s="34" t="s">
        <v>4895</v>
      </c>
      <c r="E641" s="34" t="s">
        <v>4896</v>
      </c>
      <c r="F641" s="34" t="s">
        <v>4897</v>
      </c>
      <c r="G641" s="34" t="s">
        <v>4898</v>
      </c>
    </row>
    <row r="642" spans="1:7">
      <c r="A642" s="34" t="s">
        <v>4228</v>
      </c>
      <c r="B642" s="34" t="s">
        <v>4422</v>
      </c>
      <c r="C642" s="34" t="s">
        <v>4240</v>
      </c>
      <c r="D642" s="34" t="s">
        <v>4759</v>
      </c>
      <c r="E642" s="34" t="s">
        <v>4910</v>
      </c>
      <c r="F642" s="34" t="s">
        <v>4911</v>
      </c>
      <c r="G642" s="34" t="s">
        <v>4378</v>
      </c>
    </row>
    <row r="643" spans="1:7">
      <c r="A643" s="34" t="s">
        <v>4235</v>
      </c>
      <c r="B643" s="34" t="s">
        <v>4380</v>
      </c>
      <c r="C643" s="34" t="s">
        <v>4795</v>
      </c>
      <c r="D643" s="34" t="s">
        <v>4207</v>
      </c>
      <c r="E643" s="34" t="s">
        <v>4912</v>
      </c>
      <c r="F643" s="34" t="s">
        <v>4231</v>
      </c>
      <c r="G643" s="34" t="s">
        <v>4484</v>
      </c>
    </row>
    <row r="644" spans="1:7">
      <c r="A644" s="34" t="s">
        <v>4241</v>
      </c>
      <c r="B644" s="34" t="s">
        <v>4383</v>
      </c>
      <c r="C644" s="34" t="s">
        <v>4798</v>
      </c>
      <c r="D644" s="34" t="s">
        <v>4913</v>
      </c>
      <c r="E644" s="34" t="s">
        <v>4834</v>
      </c>
      <c r="F644" s="34" t="s">
        <v>4192</v>
      </c>
      <c r="G644" s="34" t="s">
        <v>4653</v>
      </c>
    </row>
    <row r="645" spans="1:7">
      <c r="A645" s="34" t="s">
        <v>4248</v>
      </c>
      <c r="B645" s="34" t="s">
        <v>4386</v>
      </c>
      <c r="C645" s="34" t="s">
        <v>4216</v>
      </c>
      <c r="D645" s="34" t="s">
        <v>4808</v>
      </c>
      <c r="E645" s="34" t="s">
        <v>4835</v>
      </c>
      <c r="F645" s="34" t="s">
        <v>4276</v>
      </c>
      <c r="G645" s="34" t="s">
        <v>4274</v>
      </c>
    </row>
    <row r="646" spans="1:7">
      <c r="A646" s="34" t="s">
        <v>4255</v>
      </c>
      <c r="B646" s="34" t="s">
        <v>4430</v>
      </c>
      <c r="C646" s="34" t="s">
        <v>4914</v>
      </c>
      <c r="D646" s="34" t="s">
        <v>4253</v>
      </c>
      <c r="E646" s="34" t="s">
        <v>4915</v>
      </c>
      <c r="F646" s="34" t="s">
        <v>4916</v>
      </c>
      <c r="G646" s="34" t="s">
        <v>4397</v>
      </c>
    </row>
    <row r="647" spans="1:7">
      <c r="A647" s="34" t="s">
        <v>4226</v>
      </c>
      <c r="B647" s="34" t="s">
        <v>4407</v>
      </c>
      <c r="C647" s="34" t="s">
        <v>4899</v>
      </c>
      <c r="D647" s="34" t="s">
        <v>4216</v>
      </c>
      <c r="E647" s="34" t="s">
        <v>4900</v>
      </c>
      <c r="F647" s="34" t="s">
        <v>4861</v>
      </c>
      <c r="G647" s="34" t="s">
        <v>4417</v>
      </c>
    </row>
    <row r="649" spans="1:7">
      <c r="A649" s="34" t="s">
        <v>4917</v>
      </c>
    </row>
    <row r="650" spans="1:7">
      <c r="A650" s="34" t="s">
        <v>4918</v>
      </c>
    </row>
    <row r="651" spans="1:7">
      <c r="A651" s="34" t="s">
        <v>50</v>
      </c>
      <c r="B651" s="34" t="s">
        <v>4169</v>
      </c>
      <c r="C651" s="34" t="s">
        <v>4894</v>
      </c>
      <c r="D651" s="34" t="s">
        <v>4895</v>
      </c>
      <c r="E651" s="34" t="s">
        <v>4896</v>
      </c>
      <c r="F651" s="34" t="s">
        <v>4897</v>
      </c>
      <c r="G651" s="34" t="s">
        <v>4898</v>
      </c>
    </row>
    <row r="652" spans="1:7">
      <c r="A652" s="34" t="s">
        <v>4262</v>
      </c>
      <c r="B652" s="34" t="s">
        <v>4434</v>
      </c>
      <c r="C652" s="34" t="s">
        <v>4799</v>
      </c>
      <c r="D652" s="34" t="s">
        <v>4833</v>
      </c>
      <c r="E652" s="34" t="s">
        <v>4919</v>
      </c>
      <c r="F652" s="34" t="s">
        <v>4379</v>
      </c>
      <c r="G652" s="34" t="s">
        <v>4385</v>
      </c>
    </row>
    <row r="653" spans="1:7">
      <c r="A653" s="34" t="s">
        <v>4271</v>
      </c>
      <c r="B653" s="34" t="s">
        <v>4437</v>
      </c>
      <c r="C653" s="34" t="s">
        <v>4817</v>
      </c>
      <c r="D653" s="34" t="s">
        <v>4824</v>
      </c>
      <c r="E653" s="34" t="s">
        <v>4920</v>
      </c>
      <c r="F653" s="34" t="s">
        <v>4681</v>
      </c>
      <c r="G653" s="34" t="s">
        <v>4389</v>
      </c>
    </row>
    <row r="654" spans="1:7">
      <c r="A654" s="34" t="s">
        <v>4226</v>
      </c>
      <c r="B654" s="34" t="s">
        <v>4407</v>
      </c>
      <c r="C654" s="34" t="s">
        <v>4899</v>
      </c>
      <c r="D654" s="34" t="s">
        <v>4216</v>
      </c>
      <c r="E654" s="34" t="s">
        <v>4900</v>
      </c>
      <c r="F654" s="34" t="s">
        <v>4861</v>
      </c>
      <c r="G654" s="34" t="s">
        <v>4417</v>
      </c>
    </row>
    <row r="656" spans="1:7">
      <c r="A656" s="34" t="s">
        <v>4921</v>
      </c>
    </row>
    <row r="657" spans="1:7">
      <c r="A657" s="34" t="s">
        <v>4922</v>
      </c>
    </row>
    <row r="658" spans="1:7">
      <c r="A658" s="34" t="s">
        <v>55</v>
      </c>
      <c r="B658" s="34" t="s">
        <v>4169</v>
      </c>
      <c r="C658" s="34" t="s">
        <v>4894</v>
      </c>
      <c r="D658" s="34" t="s">
        <v>4895</v>
      </c>
      <c r="E658" s="34" t="s">
        <v>4896</v>
      </c>
      <c r="F658" s="34" t="s">
        <v>4897</v>
      </c>
      <c r="G658" s="34" t="s">
        <v>4898</v>
      </c>
    </row>
    <row r="659" spans="1:7">
      <c r="A659" s="34" t="s">
        <v>4291</v>
      </c>
      <c r="B659" s="34" t="s">
        <v>4820</v>
      </c>
      <c r="C659" s="34" t="s">
        <v>4769</v>
      </c>
      <c r="D659" s="34" t="s">
        <v>4913</v>
      </c>
      <c r="E659" s="34" t="s">
        <v>4761</v>
      </c>
      <c r="F659" s="34" t="s">
        <v>4923</v>
      </c>
      <c r="G659" s="34" t="s">
        <v>4389</v>
      </c>
    </row>
    <row r="660" spans="1:7">
      <c r="A660" s="34" t="s">
        <v>4299</v>
      </c>
      <c r="B660" s="34" t="s">
        <v>4924</v>
      </c>
      <c r="C660" s="34" t="s">
        <v>4725</v>
      </c>
      <c r="D660" s="34" t="s">
        <v>4925</v>
      </c>
      <c r="E660" s="34" t="s">
        <v>4926</v>
      </c>
      <c r="F660" s="34" t="s">
        <v>4311</v>
      </c>
      <c r="G660" s="34" t="s">
        <v>4309</v>
      </c>
    </row>
    <row r="661" spans="1:7">
      <c r="A661" s="34" t="s">
        <v>4226</v>
      </c>
      <c r="B661" s="34" t="s">
        <v>4407</v>
      </c>
      <c r="C661" s="34" t="s">
        <v>4899</v>
      </c>
      <c r="D661" s="34" t="s">
        <v>4216</v>
      </c>
      <c r="E661" s="34" t="s">
        <v>4900</v>
      </c>
      <c r="F661" s="34" t="s">
        <v>4861</v>
      </c>
      <c r="G661" s="34" t="s">
        <v>4417</v>
      </c>
    </row>
    <row r="663" spans="1:7">
      <c r="A663" s="34" t="s">
        <v>4927</v>
      </c>
    </row>
    <row r="664" spans="1:7">
      <c r="A664" s="34" t="s">
        <v>4928</v>
      </c>
    </row>
    <row r="665" spans="1:7">
      <c r="A665" s="34" t="s">
        <v>59</v>
      </c>
      <c r="B665" s="34" t="s">
        <v>4169</v>
      </c>
      <c r="C665" s="34" t="s">
        <v>4894</v>
      </c>
      <c r="D665" s="34" t="s">
        <v>4895</v>
      </c>
      <c r="E665" s="34" t="s">
        <v>4896</v>
      </c>
      <c r="F665" s="34" t="s">
        <v>4897</v>
      </c>
      <c r="G665" s="34" t="s">
        <v>4898</v>
      </c>
    </row>
    <row r="666" spans="1:7">
      <c r="A666" s="34" t="s">
        <v>4929</v>
      </c>
      <c r="B666" s="34" t="s">
        <v>4930</v>
      </c>
      <c r="C666" s="34" t="s">
        <v>4832</v>
      </c>
      <c r="D666" s="34" t="s">
        <v>4861</v>
      </c>
      <c r="E666" s="34" t="s">
        <v>4931</v>
      </c>
      <c r="F666" s="34" t="s">
        <v>4932</v>
      </c>
      <c r="G666" s="34" t="s">
        <v>4215</v>
      </c>
    </row>
    <row r="667" spans="1:7">
      <c r="A667" s="34" t="s">
        <v>4933</v>
      </c>
      <c r="B667" s="34" t="s">
        <v>4934</v>
      </c>
      <c r="C667" s="34" t="s">
        <v>4786</v>
      </c>
      <c r="D667" s="34" t="s">
        <v>4935</v>
      </c>
      <c r="E667" s="34" t="s">
        <v>4936</v>
      </c>
      <c r="F667" s="34" t="s">
        <v>4394</v>
      </c>
      <c r="G667" s="34" t="s">
        <v>4389</v>
      </c>
    </row>
    <row r="668" spans="1:7">
      <c r="A668" s="34" t="s">
        <v>4226</v>
      </c>
      <c r="B668" s="34" t="s">
        <v>4407</v>
      </c>
      <c r="C668" s="34" t="s">
        <v>4899</v>
      </c>
      <c r="D668" s="34" t="s">
        <v>4216</v>
      </c>
      <c r="E668" s="34" t="s">
        <v>4900</v>
      </c>
      <c r="F668" s="34" t="s">
        <v>4861</v>
      </c>
      <c r="G668" s="34" t="s">
        <v>4417</v>
      </c>
    </row>
    <row r="670" spans="1:7">
      <c r="A670" s="34" t="s">
        <v>9731</v>
      </c>
    </row>
    <row r="671" spans="1:7">
      <c r="A671" s="34" t="s">
        <v>4937</v>
      </c>
    </row>
    <row r="672" spans="1:7">
      <c r="A672" s="34" t="s">
        <v>4169</v>
      </c>
      <c r="B672" s="34" t="s">
        <v>4329</v>
      </c>
      <c r="C672" s="34" t="s">
        <v>4330</v>
      </c>
      <c r="D672" s="34" t="s">
        <v>4331</v>
      </c>
      <c r="E672" s="34" t="s">
        <v>4332</v>
      </c>
    </row>
    <row r="673" spans="1:5">
      <c r="A673" s="34" t="s">
        <v>4938</v>
      </c>
      <c r="B673" s="34" t="s">
        <v>4939</v>
      </c>
      <c r="C673" s="34" t="s">
        <v>4170</v>
      </c>
      <c r="D673" s="34" t="s">
        <v>4170</v>
      </c>
      <c r="E673" s="34" t="s">
        <v>4940</v>
      </c>
    </row>
    <row r="675" spans="1:5">
      <c r="A675" s="34" t="s">
        <v>9732</v>
      </c>
    </row>
    <row r="676" spans="1:5">
      <c r="A676" s="34" t="s">
        <v>4941</v>
      </c>
    </row>
    <row r="677" spans="1:5">
      <c r="A677" s="34" t="s">
        <v>4169</v>
      </c>
      <c r="B677" s="34" t="s">
        <v>4329</v>
      </c>
      <c r="C677" s="34" t="s">
        <v>4330</v>
      </c>
      <c r="D677" s="34" t="s">
        <v>4331</v>
      </c>
      <c r="E677" s="34" t="s">
        <v>4332</v>
      </c>
    </row>
    <row r="678" spans="1:5">
      <c r="A678" s="34" t="s">
        <v>4942</v>
      </c>
      <c r="B678" s="34" t="s">
        <v>4529</v>
      </c>
      <c r="C678" s="34" t="s">
        <v>4708</v>
      </c>
      <c r="D678" s="34" t="s">
        <v>4170</v>
      </c>
      <c r="E678" s="34" t="s">
        <v>4943</v>
      </c>
    </row>
    <row r="680" spans="1:5">
      <c r="A680" s="34" t="s">
        <v>9733</v>
      </c>
    </row>
    <row r="681" spans="1:5">
      <c r="A681" s="34" t="s">
        <v>4944</v>
      </c>
    </row>
    <row r="682" spans="1:5">
      <c r="A682" s="34" t="s">
        <v>4169</v>
      </c>
      <c r="B682" s="34" t="s">
        <v>4170</v>
      </c>
      <c r="C682" s="34" t="s">
        <v>4471</v>
      </c>
      <c r="D682" s="34" t="s">
        <v>4354</v>
      </c>
    </row>
    <row r="683" spans="1:5">
      <c r="A683" s="34" t="s">
        <v>4938</v>
      </c>
      <c r="B683" s="34" t="s">
        <v>4577</v>
      </c>
      <c r="C683" s="34" t="s">
        <v>4738</v>
      </c>
      <c r="D683" s="34" t="s">
        <v>4251</v>
      </c>
    </row>
    <row r="685" spans="1:5">
      <c r="A685" s="34" t="s">
        <v>9734</v>
      </c>
    </row>
    <row r="686" spans="1:5">
      <c r="A686" s="34" t="s">
        <v>4945</v>
      </c>
    </row>
    <row r="687" spans="1:5">
      <c r="A687" s="34" t="s">
        <v>48</v>
      </c>
      <c r="B687" s="34" t="s">
        <v>4169</v>
      </c>
      <c r="C687" s="34" t="s">
        <v>4170</v>
      </c>
      <c r="D687" s="34" t="s">
        <v>4471</v>
      </c>
      <c r="E687" s="34" t="s">
        <v>4354</v>
      </c>
    </row>
    <row r="688" spans="1:5">
      <c r="A688" s="34" t="s">
        <v>4186</v>
      </c>
      <c r="B688" s="34" t="s">
        <v>4413</v>
      </c>
      <c r="C688" s="34" t="s">
        <v>4363</v>
      </c>
      <c r="D688" s="34" t="s">
        <v>4191</v>
      </c>
      <c r="E688" s="34" t="s">
        <v>4370</v>
      </c>
    </row>
    <row r="689" spans="1:5">
      <c r="A689" s="34" t="s">
        <v>4195</v>
      </c>
      <c r="B689" s="34" t="s">
        <v>4362</v>
      </c>
      <c r="C689" s="34" t="s">
        <v>4700</v>
      </c>
      <c r="D689" s="34" t="s">
        <v>4315</v>
      </c>
      <c r="E689" s="34" t="s">
        <v>4199</v>
      </c>
    </row>
    <row r="690" spans="1:5">
      <c r="A690" s="34" t="s">
        <v>4203</v>
      </c>
      <c r="B690" s="34" t="s">
        <v>4204</v>
      </c>
      <c r="C690" s="34" t="s">
        <v>4946</v>
      </c>
      <c r="D690" s="34" t="s">
        <v>4681</v>
      </c>
      <c r="E690" s="34" t="s">
        <v>4207</v>
      </c>
    </row>
    <row r="691" spans="1:5">
      <c r="A691" s="34" t="s">
        <v>4210</v>
      </c>
      <c r="B691" s="34" t="s">
        <v>4229</v>
      </c>
      <c r="C691" s="34" t="s">
        <v>4947</v>
      </c>
      <c r="D691" s="34" t="s">
        <v>4948</v>
      </c>
      <c r="E691" s="34" t="s">
        <v>4948</v>
      </c>
    </row>
    <row r="692" spans="1:5">
      <c r="A692" s="34" t="s">
        <v>4219</v>
      </c>
      <c r="B692" s="34" t="s">
        <v>4372</v>
      </c>
      <c r="C692" s="34" t="s">
        <v>4662</v>
      </c>
      <c r="D692" s="34" t="s">
        <v>4214</v>
      </c>
      <c r="E692" s="34" t="s">
        <v>4367</v>
      </c>
    </row>
    <row r="693" spans="1:5">
      <c r="A693" s="34" t="s">
        <v>4226</v>
      </c>
      <c r="B693" s="34" t="s">
        <v>4938</v>
      </c>
      <c r="C693" s="34" t="s">
        <v>4577</v>
      </c>
      <c r="D693" s="34" t="s">
        <v>4738</v>
      </c>
      <c r="E693" s="34" t="s">
        <v>4251</v>
      </c>
    </row>
    <row r="695" spans="1:5">
      <c r="A695" s="34" t="s">
        <v>9735</v>
      </c>
    </row>
    <row r="696" spans="1:5">
      <c r="A696" s="34" t="s">
        <v>4949</v>
      </c>
    </row>
    <row r="697" spans="1:5">
      <c r="A697" s="34" t="s">
        <v>49</v>
      </c>
      <c r="B697" s="34" t="s">
        <v>4169</v>
      </c>
      <c r="C697" s="34" t="s">
        <v>4170</v>
      </c>
      <c r="D697" s="34" t="s">
        <v>4471</v>
      </c>
      <c r="E697" s="34" t="s">
        <v>4354</v>
      </c>
    </row>
    <row r="698" spans="1:5">
      <c r="A698" s="34" t="s">
        <v>4228</v>
      </c>
      <c r="B698" s="34" t="s">
        <v>4950</v>
      </c>
      <c r="C698" s="34" t="s">
        <v>4951</v>
      </c>
      <c r="D698" s="34" t="s">
        <v>4243</v>
      </c>
      <c r="E698" s="34" t="s">
        <v>4252</v>
      </c>
    </row>
    <row r="699" spans="1:5">
      <c r="A699" s="34" t="s">
        <v>4235</v>
      </c>
      <c r="B699" s="34" t="s">
        <v>4380</v>
      </c>
      <c r="C699" s="34" t="s">
        <v>4952</v>
      </c>
      <c r="D699" s="34" t="s">
        <v>4231</v>
      </c>
      <c r="E699" s="34" t="s">
        <v>4231</v>
      </c>
    </row>
    <row r="700" spans="1:5">
      <c r="A700" s="34" t="s">
        <v>4241</v>
      </c>
      <c r="B700" s="34" t="s">
        <v>4383</v>
      </c>
      <c r="C700" s="34" t="s">
        <v>4576</v>
      </c>
      <c r="D700" s="34" t="s">
        <v>4199</v>
      </c>
      <c r="E700" s="34" t="s">
        <v>4231</v>
      </c>
    </row>
    <row r="701" spans="1:5">
      <c r="A701" s="34" t="s">
        <v>4248</v>
      </c>
      <c r="B701" s="34" t="s">
        <v>4386</v>
      </c>
      <c r="C701" s="34" t="s">
        <v>4429</v>
      </c>
      <c r="D701" s="34" t="s">
        <v>4419</v>
      </c>
      <c r="E701" s="34" t="s">
        <v>4321</v>
      </c>
    </row>
    <row r="702" spans="1:5">
      <c r="A702" s="34" t="s">
        <v>4255</v>
      </c>
      <c r="B702" s="34" t="s">
        <v>4430</v>
      </c>
      <c r="C702" s="34" t="s">
        <v>4953</v>
      </c>
      <c r="D702" s="34" t="s">
        <v>4321</v>
      </c>
      <c r="E702" s="34" t="s">
        <v>4181</v>
      </c>
    </row>
    <row r="703" spans="1:5">
      <c r="A703" s="34" t="s">
        <v>4226</v>
      </c>
      <c r="B703" s="34" t="s">
        <v>4938</v>
      </c>
      <c r="C703" s="34" t="s">
        <v>4577</v>
      </c>
      <c r="D703" s="34" t="s">
        <v>4738</v>
      </c>
      <c r="E703" s="34" t="s">
        <v>4251</v>
      </c>
    </row>
    <row r="705" spans="1:5">
      <c r="A705" s="34" t="s">
        <v>9736</v>
      </c>
    </row>
    <row r="706" spans="1:5">
      <c r="A706" s="34" t="s">
        <v>4954</v>
      </c>
    </row>
    <row r="707" spans="1:5">
      <c r="A707" s="34" t="s">
        <v>50</v>
      </c>
      <c r="B707" s="34" t="s">
        <v>4169</v>
      </c>
      <c r="C707" s="34" t="s">
        <v>4170</v>
      </c>
      <c r="D707" s="34" t="s">
        <v>4471</v>
      </c>
      <c r="E707" s="34" t="s">
        <v>4354</v>
      </c>
    </row>
    <row r="708" spans="1:5">
      <c r="A708" s="34" t="s">
        <v>4262</v>
      </c>
      <c r="B708" s="34" t="s">
        <v>4955</v>
      </c>
      <c r="C708" s="34" t="s">
        <v>4956</v>
      </c>
      <c r="D708" s="34" t="s">
        <v>4748</v>
      </c>
      <c r="E708" s="34" t="s">
        <v>4509</v>
      </c>
    </row>
    <row r="709" spans="1:5">
      <c r="A709" s="34" t="s">
        <v>4271</v>
      </c>
      <c r="B709" s="34" t="s">
        <v>4437</v>
      </c>
      <c r="C709" s="34" t="s">
        <v>4363</v>
      </c>
      <c r="D709" s="34" t="s">
        <v>4357</v>
      </c>
      <c r="E709" s="34" t="s">
        <v>4357</v>
      </c>
    </row>
    <row r="710" spans="1:5">
      <c r="A710" s="34" t="s">
        <v>4226</v>
      </c>
      <c r="B710" s="34" t="s">
        <v>4938</v>
      </c>
      <c r="C710" s="34" t="s">
        <v>4577</v>
      </c>
      <c r="D710" s="34" t="s">
        <v>4738</v>
      </c>
      <c r="E710" s="34" t="s">
        <v>4251</v>
      </c>
    </row>
    <row r="712" spans="1:5">
      <c r="A712" s="34" t="s">
        <v>9737</v>
      </c>
    </row>
    <row r="713" spans="1:5">
      <c r="A713" s="34" t="s">
        <v>4957</v>
      </c>
    </row>
    <row r="714" spans="1:5">
      <c r="A714" s="34" t="s">
        <v>386</v>
      </c>
      <c r="B714" s="34" t="s">
        <v>4169</v>
      </c>
      <c r="C714" s="34" t="s">
        <v>4170</v>
      </c>
      <c r="D714" s="34" t="s">
        <v>4471</v>
      </c>
      <c r="E714" s="34" t="s">
        <v>4354</v>
      </c>
    </row>
    <row r="715" spans="1:5">
      <c r="A715" s="34" t="s">
        <v>3070</v>
      </c>
      <c r="B715" s="34" t="s">
        <v>4280</v>
      </c>
      <c r="C715" s="34" t="s">
        <v>4958</v>
      </c>
      <c r="D715" s="34" t="s">
        <v>4477</v>
      </c>
      <c r="E715" s="34" t="s">
        <v>4477</v>
      </c>
    </row>
    <row r="716" spans="1:5">
      <c r="A716" s="34" t="s">
        <v>3067</v>
      </c>
      <c r="B716" s="34" t="s">
        <v>4503</v>
      </c>
      <c r="C716" s="34" t="s">
        <v>4959</v>
      </c>
      <c r="D716" s="34" t="s">
        <v>4447</v>
      </c>
      <c r="E716" s="34" t="s">
        <v>4370</v>
      </c>
    </row>
    <row r="717" spans="1:5">
      <c r="A717" s="34" t="s">
        <v>4226</v>
      </c>
      <c r="B717" s="34" t="s">
        <v>4938</v>
      </c>
      <c r="C717" s="34" t="s">
        <v>4577</v>
      </c>
      <c r="D717" s="34" t="s">
        <v>4738</v>
      </c>
      <c r="E717" s="34" t="s">
        <v>4251</v>
      </c>
    </row>
    <row r="719" spans="1:5">
      <c r="A719" s="34" t="s">
        <v>9738</v>
      </c>
    </row>
    <row r="720" spans="1:5">
      <c r="A720" s="34" t="s">
        <v>4960</v>
      </c>
    </row>
    <row r="721" spans="1:8">
      <c r="A721" s="34" t="s">
        <v>4169</v>
      </c>
      <c r="B721" s="34" t="s">
        <v>4329</v>
      </c>
      <c r="C721" s="34" t="s">
        <v>4330</v>
      </c>
      <c r="D721" s="34" t="s">
        <v>4331</v>
      </c>
      <c r="E721" s="34" t="s">
        <v>4332</v>
      </c>
    </row>
    <row r="722" spans="1:8">
      <c r="A722" s="34" t="s">
        <v>4938</v>
      </c>
      <c r="B722" s="34" t="s">
        <v>4961</v>
      </c>
      <c r="C722" s="34" t="s">
        <v>4170</v>
      </c>
      <c r="D722" s="34" t="s">
        <v>4170</v>
      </c>
      <c r="E722" s="34" t="s">
        <v>4525</v>
      </c>
    </row>
    <row r="724" spans="1:8">
      <c r="A724" s="34" t="s">
        <v>9739</v>
      </c>
    </row>
    <row r="725" spans="1:8">
      <c r="A725" s="34" t="s">
        <v>4962</v>
      </c>
    </row>
    <row r="726" spans="1:8">
      <c r="A726" s="34" t="s">
        <v>4169</v>
      </c>
      <c r="B726" s="34" t="s">
        <v>4329</v>
      </c>
      <c r="C726" s="34" t="s">
        <v>4330</v>
      </c>
      <c r="D726" s="34" t="s">
        <v>4331</v>
      </c>
      <c r="E726" s="34" t="s">
        <v>4332</v>
      </c>
    </row>
    <row r="727" spans="1:8">
      <c r="A727" s="34" t="s">
        <v>4963</v>
      </c>
      <c r="B727" s="34" t="s">
        <v>4964</v>
      </c>
      <c r="C727" s="34" t="s">
        <v>4170</v>
      </c>
      <c r="D727" s="34" t="s">
        <v>4170</v>
      </c>
      <c r="E727" s="34" t="s">
        <v>4965</v>
      </c>
    </row>
    <row r="729" spans="1:8">
      <c r="A729" s="34" t="s">
        <v>9740</v>
      </c>
    </row>
    <row r="730" spans="1:8">
      <c r="A730" s="34" t="s">
        <v>4966</v>
      </c>
    </row>
    <row r="731" spans="1:8">
      <c r="A731" s="34" t="s">
        <v>4169</v>
      </c>
      <c r="B731" s="34" t="s">
        <v>4329</v>
      </c>
      <c r="C731" s="34" t="s">
        <v>4330</v>
      </c>
      <c r="D731" s="34" t="s">
        <v>4331</v>
      </c>
      <c r="E731" s="34" t="s">
        <v>4332</v>
      </c>
    </row>
    <row r="732" spans="1:8">
      <c r="A732" s="34" t="s">
        <v>4967</v>
      </c>
      <c r="B732" s="34" t="s">
        <v>4968</v>
      </c>
      <c r="C732" s="34" t="s">
        <v>4969</v>
      </c>
      <c r="D732" s="34" t="s">
        <v>4170</v>
      </c>
      <c r="E732" s="34" t="s">
        <v>4970</v>
      </c>
    </row>
    <row r="734" spans="1:8">
      <c r="A734" s="34" t="s">
        <v>9741</v>
      </c>
    </row>
    <row r="735" spans="1:8">
      <c r="A735" s="34" t="s">
        <v>4971</v>
      </c>
    </row>
    <row r="736" spans="1:8">
      <c r="A736" s="34" t="s">
        <v>4169</v>
      </c>
      <c r="B736" s="34" t="s">
        <v>4170</v>
      </c>
      <c r="C736" s="34" t="s">
        <v>4972</v>
      </c>
      <c r="D736" s="34" t="s">
        <v>4973</v>
      </c>
      <c r="E736" s="34" t="s">
        <v>4714</v>
      </c>
      <c r="F736" s="34" t="s">
        <v>4974</v>
      </c>
      <c r="G736" s="34" t="s">
        <v>4716</v>
      </c>
      <c r="H736" s="34" t="s">
        <v>4975</v>
      </c>
    </row>
    <row r="737" spans="1:9">
      <c r="A737" s="34" t="s">
        <v>4963</v>
      </c>
      <c r="B737" s="34" t="s">
        <v>4976</v>
      </c>
      <c r="C737" s="34" t="s">
        <v>4382</v>
      </c>
      <c r="D737" s="34" t="s">
        <v>4923</v>
      </c>
      <c r="E737" s="34" t="s">
        <v>4400</v>
      </c>
      <c r="F737" s="34" t="s">
        <v>4748</v>
      </c>
      <c r="G737" s="34" t="s">
        <v>4731</v>
      </c>
      <c r="H737" s="34" t="s">
        <v>4397</v>
      </c>
    </row>
    <row r="739" spans="1:9">
      <c r="A739" s="34" t="s">
        <v>9742</v>
      </c>
    </row>
    <row r="740" spans="1:9">
      <c r="A740" s="34" t="s">
        <v>4977</v>
      </c>
    </row>
    <row r="741" spans="1:9">
      <c r="A741" s="34" t="s">
        <v>48</v>
      </c>
      <c r="B741" s="34" t="s">
        <v>4169</v>
      </c>
      <c r="C741" s="34" t="s">
        <v>4170</v>
      </c>
      <c r="D741" s="34" t="s">
        <v>4972</v>
      </c>
      <c r="E741" s="34" t="s">
        <v>4973</v>
      </c>
      <c r="F741" s="34" t="s">
        <v>4714</v>
      </c>
      <c r="G741" s="34" t="s">
        <v>4974</v>
      </c>
      <c r="H741" s="34" t="s">
        <v>4716</v>
      </c>
      <c r="I741" s="34" t="s">
        <v>4975</v>
      </c>
    </row>
    <row r="742" spans="1:9">
      <c r="A742" s="34" t="s">
        <v>4186</v>
      </c>
      <c r="B742" s="34" t="s">
        <v>4479</v>
      </c>
      <c r="C742" s="34" t="s">
        <v>4978</v>
      </c>
      <c r="D742" s="34" t="s">
        <v>4449</v>
      </c>
      <c r="E742" s="34" t="s">
        <v>4408</v>
      </c>
      <c r="F742" s="34" t="s">
        <v>4191</v>
      </c>
      <c r="G742" s="34" t="s">
        <v>4449</v>
      </c>
      <c r="H742" s="34" t="s">
        <v>4191</v>
      </c>
      <c r="I742" s="34" t="s">
        <v>4449</v>
      </c>
    </row>
    <row r="743" spans="1:9">
      <c r="A743" s="34" t="s">
        <v>4195</v>
      </c>
      <c r="B743" s="34" t="s">
        <v>4362</v>
      </c>
      <c r="C743" s="34" t="s">
        <v>4482</v>
      </c>
      <c r="D743" s="34" t="s">
        <v>4199</v>
      </c>
      <c r="E743" s="34" t="s">
        <v>4199</v>
      </c>
      <c r="F743" s="34" t="s">
        <v>4199</v>
      </c>
      <c r="G743" s="34" t="s">
        <v>4199</v>
      </c>
      <c r="H743" s="34" t="s">
        <v>4365</v>
      </c>
      <c r="I743" s="34" t="s">
        <v>4365</v>
      </c>
    </row>
    <row r="744" spans="1:9">
      <c r="A744" s="34" t="s">
        <v>4203</v>
      </c>
      <c r="B744" s="34" t="s">
        <v>4204</v>
      </c>
      <c r="C744" s="34" t="s">
        <v>4979</v>
      </c>
      <c r="D744" s="34" t="s">
        <v>4207</v>
      </c>
      <c r="E744" s="34" t="s">
        <v>4209</v>
      </c>
      <c r="F744" s="34" t="s">
        <v>4367</v>
      </c>
      <c r="G744" s="34" t="s">
        <v>4206</v>
      </c>
      <c r="H744" s="34" t="s">
        <v>4206</v>
      </c>
      <c r="I744" s="34" t="s">
        <v>4206</v>
      </c>
    </row>
    <row r="745" spans="1:9">
      <c r="A745" s="34" t="s">
        <v>4210</v>
      </c>
      <c r="B745" s="34" t="s">
        <v>4794</v>
      </c>
      <c r="C745" s="34" t="s">
        <v>4980</v>
      </c>
      <c r="D745" s="34" t="s">
        <v>4425</v>
      </c>
      <c r="E745" s="34" t="s">
        <v>4935</v>
      </c>
      <c r="F745" s="34" t="s">
        <v>4322</v>
      </c>
      <c r="G745" s="34" t="s">
        <v>4207</v>
      </c>
      <c r="H745" s="34" t="s">
        <v>4266</v>
      </c>
      <c r="I745" s="34" t="s">
        <v>4207</v>
      </c>
    </row>
    <row r="746" spans="1:9">
      <c r="A746" s="34" t="s">
        <v>4219</v>
      </c>
      <c r="B746" s="34" t="s">
        <v>4249</v>
      </c>
      <c r="C746" s="34" t="s">
        <v>4273</v>
      </c>
      <c r="D746" s="34" t="s">
        <v>4181</v>
      </c>
      <c r="E746" s="34" t="s">
        <v>4981</v>
      </c>
      <c r="F746" s="34" t="s">
        <v>4282</v>
      </c>
      <c r="G746" s="34" t="s">
        <v>4436</v>
      </c>
      <c r="H746" s="34" t="s">
        <v>4754</v>
      </c>
      <c r="I746" s="34" t="s">
        <v>4911</v>
      </c>
    </row>
    <row r="747" spans="1:9">
      <c r="A747" s="34" t="s">
        <v>4226</v>
      </c>
      <c r="B747" s="34" t="s">
        <v>4963</v>
      </c>
      <c r="C747" s="34" t="s">
        <v>4976</v>
      </c>
      <c r="D747" s="34" t="s">
        <v>4382</v>
      </c>
      <c r="E747" s="34" t="s">
        <v>4923</v>
      </c>
      <c r="F747" s="34" t="s">
        <v>4400</v>
      </c>
      <c r="G747" s="34" t="s">
        <v>4748</v>
      </c>
      <c r="H747" s="34" t="s">
        <v>4731</v>
      </c>
      <c r="I747" s="34" t="s">
        <v>4397</v>
      </c>
    </row>
    <row r="749" spans="1:9">
      <c r="A749" s="34" t="s">
        <v>9743</v>
      </c>
    </row>
    <row r="750" spans="1:9">
      <c r="A750" s="34" t="s">
        <v>4982</v>
      </c>
    </row>
    <row r="751" spans="1:9">
      <c r="A751" s="34" t="s">
        <v>49</v>
      </c>
      <c r="B751" s="34" t="s">
        <v>4169</v>
      </c>
      <c r="C751" s="34" t="s">
        <v>4170</v>
      </c>
      <c r="D751" s="34" t="s">
        <v>4972</v>
      </c>
      <c r="E751" s="34" t="s">
        <v>4973</v>
      </c>
      <c r="F751" s="34" t="s">
        <v>4714</v>
      </c>
      <c r="G751" s="34" t="s">
        <v>4974</v>
      </c>
      <c r="H751" s="34" t="s">
        <v>4716</v>
      </c>
      <c r="I751" s="34" t="s">
        <v>4975</v>
      </c>
    </row>
    <row r="752" spans="1:9">
      <c r="A752" s="34" t="s">
        <v>4228</v>
      </c>
      <c r="B752" s="34" t="s">
        <v>4368</v>
      </c>
      <c r="C752" s="34" t="s">
        <v>4983</v>
      </c>
      <c r="D752" s="34" t="s">
        <v>4201</v>
      </c>
      <c r="E752" s="34" t="s">
        <v>4209</v>
      </c>
      <c r="F752" s="34" t="s">
        <v>4218</v>
      </c>
      <c r="G752" s="34" t="s">
        <v>4379</v>
      </c>
      <c r="H752" s="34" t="s">
        <v>4200</v>
      </c>
      <c r="I752" s="34" t="s">
        <v>4379</v>
      </c>
    </row>
    <row r="753" spans="1:9">
      <c r="A753" s="34" t="s">
        <v>4235</v>
      </c>
      <c r="B753" s="34" t="s">
        <v>4380</v>
      </c>
      <c r="C753" s="34" t="s">
        <v>4959</v>
      </c>
      <c r="D753" s="34" t="s">
        <v>4382</v>
      </c>
      <c r="E753" s="34" t="s">
        <v>4382</v>
      </c>
      <c r="F753" s="34" t="s">
        <v>4382</v>
      </c>
      <c r="G753" s="34" t="s">
        <v>4199</v>
      </c>
      <c r="H753" s="34" t="s">
        <v>4382</v>
      </c>
      <c r="I753" s="34" t="s">
        <v>4382</v>
      </c>
    </row>
    <row r="754" spans="1:9">
      <c r="A754" s="34" t="s">
        <v>4241</v>
      </c>
      <c r="B754" s="34" t="s">
        <v>4383</v>
      </c>
      <c r="C754" s="34" t="s">
        <v>4384</v>
      </c>
      <c r="D754" s="34" t="s">
        <v>4199</v>
      </c>
      <c r="E754" s="34" t="s">
        <v>4385</v>
      </c>
      <c r="F754" s="34" t="s">
        <v>4199</v>
      </c>
      <c r="G754" s="34" t="s">
        <v>4199</v>
      </c>
      <c r="H754" s="34" t="s">
        <v>4382</v>
      </c>
      <c r="I754" s="34" t="s">
        <v>4199</v>
      </c>
    </row>
    <row r="755" spans="1:9">
      <c r="A755" s="34" t="s">
        <v>4248</v>
      </c>
      <c r="B755" s="34" t="s">
        <v>4984</v>
      </c>
      <c r="C755" s="34" t="s">
        <v>4985</v>
      </c>
      <c r="D755" s="34" t="s">
        <v>4419</v>
      </c>
      <c r="E755" s="34" t="s">
        <v>4986</v>
      </c>
      <c r="F755" s="34" t="s">
        <v>4686</v>
      </c>
      <c r="G755" s="34" t="s">
        <v>4987</v>
      </c>
      <c r="H755" s="34" t="s">
        <v>4686</v>
      </c>
      <c r="I755" s="34" t="s">
        <v>4207</v>
      </c>
    </row>
    <row r="756" spans="1:9">
      <c r="A756" s="34" t="s">
        <v>4255</v>
      </c>
      <c r="B756" s="34" t="s">
        <v>4372</v>
      </c>
      <c r="C756" s="34" t="s">
        <v>4390</v>
      </c>
      <c r="D756" s="34" t="s">
        <v>4199</v>
      </c>
      <c r="E756" s="34" t="s">
        <v>4367</v>
      </c>
      <c r="F756" s="34" t="s">
        <v>4181</v>
      </c>
      <c r="G756" s="34" t="s">
        <v>4214</v>
      </c>
      <c r="H756" s="34" t="s">
        <v>4214</v>
      </c>
      <c r="I756" s="34" t="s">
        <v>4214</v>
      </c>
    </row>
    <row r="757" spans="1:9">
      <c r="A757" s="34" t="s">
        <v>4226</v>
      </c>
      <c r="B757" s="34" t="s">
        <v>4963</v>
      </c>
      <c r="C757" s="34" t="s">
        <v>4976</v>
      </c>
      <c r="D757" s="34" t="s">
        <v>4382</v>
      </c>
      <c r="E757" s="34" t="s">
        <v>4923</v>
      </c>
      <c r="F757" s="34" t="s">
        <v>4400</v>
      </c>
      <c r="G757" s="34" t="s">
        <v>4748</v>
      </c>
      <c r="H757" s="34" t="s">
        <v>4731</v>
      </c>
      <c r="I757" s="34" t="s">
        <v>4397</v>
      </c>
    </row>
    <row r="759" spans="1:9">
      <c r="A759" s="34" t="s">
        <v>9744</v>
      </c>
    </row>
    <row r="760" spans="1:9">
      <c r="A760" s="34" t="s">
        <v>4988</v>
      </c>
    </row>
    <row r="761" spans="1:9">
      <c r="A761" s="34" t="s">
        <v>50</v>
      </c>
      <c r="B761" s="34" t="s">
        <v>4169</v>
      </c>
      <c r="C761" s="34" t="s">
        <v>4170</v>
      </c>
      <c r="D761" s="34" t="s">
        <v>4972</v>
      </c>
      <c r="E761" s="34" t="s">
        <v>4973</v>
      </c>
      <c r="F761" s="34" t="s">
        <v>4714</v>
      </c>
      <c r="G761" s="34" t="s">
        <v>4974</v>
      </c>
      <c r="H761" s="34" t="s">
        <v>4716</v>
      </c>
      <c r="I761" s="34" t="s">
        <v>4975</v>
      </c>
    </row>
    <row r="762" spans="1:9">
      <c r="A762" s="34" t="s">
        <v>4262</v>
      </c>
      <c r="B762" s="34" t="s">
        <v>4989</v>
      </c>
      <c r="C762" s="34" t="s">
        <v>4990</v>
      </c>
      <c r="D762" s="34" t="s">
        <v>4357</v>
      </c>
      <c r="E762" s="34" t="s">
        <v>4986</v>
      </c>
      <c r="F762" s="34" t="s">
        <v>4991</v>
      </c>
      <c r="G762" s="34" t="s">
        <v>4286</v>
      </c>
      <c r="H762" s="34" t="s">
        <v>4276</v>
      </c>
      <c r="I762" s="34" t="s">
        <v>4285</v>
      </c>
    </row>
    <row r="763" spans="1:9">
      <c r="A763" s="34" t="s">
        <v>4271</v>
      </c>
      <c r="B763" s="34" t="s">
        <v>4499</v>
      </c>
      <c r="C763" s="34" t="s">
        <v>4992</v>
      </c>
      <c r="D763" s="34" t="s">
        <v>4411</v>
      </c>
      <c r="E763" s="34" t="s">
        <v>4370</v>
      </c>
      <c r="F763" s="34" t="s">
        <v>4191</v>
      </c>
      <c r="G763" s="34" t="s">
        <v>4411</v>
      </c>
      <c r="H763" s="34" t="s">
        <v>4191</v>
      </c>
      <c r="I763" s="34" t="s">
        <v>4425</v>
      </c>
    </row>
    <row r="764" spans="1:9">
      <c r="A764" s="34" t="s">
        <v>4226</v>
      </c>
      <c r="B764" s="34" t="s">
        <v>4963</v>
      </c>
      <c r="C764" s="34" t="s">
        <v>4976</v>
      </c>
      <c r="D764" s="34" t="s">
        <v>4382</v>
      </c>
      <c r="E764" s="34" t="s">
        <v>4923</v>
      </c>
      <c r="F764" s="34" t="s">
        <v>4400</v>
      </c>
      <c r="G764" s="34" t="s">
        <v>4748</v>
      </c>
      <c r="H764" s="34" t="s">
        <v>4731</v>
      </c>
      <c r="I764" s="34" t="s">
        <v>4397</v>
      </c>
    </row>
    <row r="766" spans="1:9">
      <c r="A766" s="34" t="s">
        <v>9745</v>
      </c>
    </row>
    <row r="767" spans="1:9">
      <c r="A767" s="34" t="s">
        <v>4993</v>
      </c>
    </row>
    <row r="768" spans="1:9">
      <c r="A768" s="34" t="s">
        <v>386</v>
      </c>
      <c r="B768" s="34" t="s">
        <v>4169</v>
      </c>
      <c r="C768" s="34" t="s">
        <v>4170</v>
      </c>
      <c r="D768" s="34" t="s">
        <v>4972</v>
      </c>
      <c r="E768" s="34" t="s">
        <v>4973</v>
      </c>
      <c r="F768" s="34" t="s">
        <v>4714</v>
      </c>
      <c r="G768" s="34" t="s">
        <v>4974</v>
      </c>
      <c r="H768" s="34" t="s">
        <v>4716</v>
      </c>
      <c r="I768" s="34" t="s">
        <v>4975</v>
      </c>
    </row>
    <row r="769" spans="1:9">
      <c r="A769" s="34" t="s">
        <v>3070</v>
      </c>
      <c r="B769" s="34" t="s">
        <v>4280</v>
      </c>
      <c r="C769" s="34" t="s">
        <v>4994</v>
      </c>
      <c r="D769" s="34" t="s">
        <v>4245</v>
      </c>
      <c r="E769" s="34" t="s">
        <v>4245</v>
      </c>
      <c r="F769" s="34" t="s">
        <v>4245</v>
      </c>
      <c r="G769" s="34" t="s">
        <v>4287</v>
      </c>
      <c r="H769" s="34" t="s">
        <v>4477</v>
      </c>
      <c r="I769" s="34" t="s">
        <v>4315</v>
      </c>
    </row>
    <row r="770" spans="1:9">
      <c r="A770" s="34" t="s">
        <v>3067</v>
      </c>
      <c r="B770" s="34" t="s">
        <v>4934</v>
      </c>
      <c r="C770" s="34" t="s">
        <v>4995</v>
      </c>
      <c r="D770" s="34" t="s">
        <v>4214</v>
      </c>
      <c r="E770" s="34" t="s">
        <v>4213</v>
      </c>
      <c r="F770" s="34" t="s">
        <v>4371</v>
      </c>
      <c r="G770" s="34" t="s">
        <v>4385</v>
      </c>
      <c r="H770" s="34" t="s">
        <v>4451</v>
      </c>
      <c r="I770" s="34" t="s">
        <v>4457</v>
      </c>
    </row>
    <row r="771" spans="1:9">
      <c r="A771" s="34" t="s">
        <v>4226</v>
      </c>
      <c r="B771" s="34" t="s">
        <v>4963</v>
      </c>
      <c r="C771" s="34" t="s">
        <v>4976</v>
      </c>
      <c r="D771" s="34" t="s">
        <v>4382</v>
      </c>
      <c r="E771" s="34" t="s">
        <v>4923</v>
      </c>
      <c r="F771" s="34" t="s">
        <v>4400</v>
      </c>
      <c r="G771" s="34" t="s">
        <v>4748</v>
      </c>
      <c r="H771" s="34" t="s">
        <v>4731</v>
      </c>
      <c r="I771" s="34" t="s">
        <v>4397</v>
      </c>
    </row>
    <row r="773" spans="1:9">
      <c r="A773" s="34" t="s">
        <v>9746</v>
      </c>
    </row>
    <row r="774" spans="1:9">
      <c r="A774" s="34" t="s">
        <v>4996</v>
      </c>
    </row>
    <row r="775" spans="1:9">
      <c r="A775" s="34" t="s">
        <v>4169</v>
      </c>
      <c r="B775" s="34" t="s">
        <v>4329</v>
      </c>
      <c r="C775" s="34" t="s">
        <v>4330</v>
      </c>
      <c r="D775" s="34" t="s">
        <v>4331</v>
      </c>
      <c r="E775" s="34" t="s">
        <v>4332</v>
      </c>
    </row>
    <row r="776" spans="1:9">
      <c r="A776" s="34" t="s">
        <v>4963</v>
      </c>
      <c r="B776" s="34" t="s">
        <v>4997</v>
      </c>
      <c r="C776" s="34" t="s">
        <v>4170</v>
      </c>
      <c r="D776" s="34" t="s">
        <v>4170</v>
      </c>
      <c r="E776" s="34" t="s">
        <v>4998</v>
      </c>
    </row>
    <row r="778" spans="1:9">
      <c r="A778" s="34" t="s">
        <v>4999</v>
      </c>
    </row>
    <row r="779" spans="1:9">
      <c r="A779" s="34" t="s">
        <v>5000</v>
      </c>
    </row>
    <row r="780" spans="1:9">
      <c r="A780" s="34" t="s">
        <v>4169</v>
      </c>
      <c r="B780" s="34" t="s">
        <v>5001</v>
      </c>
      <c r="C780" s="34" t="s">
        <v>5002</v>
      </c>
    </row>
    <row r="781" spans="1:9">
      <c r="A781" s="34" t="s">
        <v>4407</v>
      </c>
      <c r="B781" s="34" t="s">
        <v>5003</v>
      </c>
      <c r="C781" s="34" t="s">
        <v>4378</v>
      </c>
    </row>
    <row r="783" spans="1:9">
      <c r="A783" s="34" t="s">
        <v>5004</v>
      </c>
    </row>
    <row r="784" spans="1:9">
      <c r="A784" s="34" t="s">
        <v>5005</v>
      </c>
    </row>
    <row r="785" spans="1:11">
      <c r="A785" s="34" t="s">
        <v>4169</v>
      </c>
      <c r="B785" s="34" t="s">
        <v>3243</v>
      </c>
      <c r="C785" s="34" t="s">
        <v>3231</v>
      </c>
      <c r="D785" s="34" t="s">
        <v>3249</v>
      </c>
      <c r="E785" s="34" t="s">
        <v>3225</v>
      </c>
      <c r="F785" s="34" t="s">
        <v>3240</v>
      </c>
      <c r="G785" s="34" t="s">
        <v>3228</v>
      </c>
      <c r="H785" s="34" t="s">
        <v>3246</v>
      </c>
      <c r="I785" s="34" t="s">
        <v>3234</v>
      </c>
      <c r="J785" s="34" t="s">
        <v>3237</v>
      </c>
    </row>
    <row r="786" spans="1:11">
      <c r="A786" s="34" t="s">
        <v>4839</v>
      </c>
      <c r="B786" s="34" t="s">
        <v>4258</v>
      </c>
      <c r="C786" s="34" t="s">
        <v>4389</v>
      </c>
      <c r="D786" s="34" t="s">
        <v>4265</v>
      </c>
      <c r="E786" s="34" t="s">
        <v>4459</v>
      </c>
      <c r="F786" s="34" t="s">
        <v>4787</v>
      </c>
      <c r="G786" s="34" t="s">
        <v>4382</v>
      </c>
      <c r="H786" s="34" t="s">
        <v>4791</v>
      </c>
      <c r="I786" s="34" t="s">
        <v>4308</v>
      </c>
      <c r="J786" s="34" t="s">
        <v>4266</v>
      </c>
    </row>
    <row r="788" spans="1:11">
      <c r="A788" s="34" t="s">
        <v>5006</v>
      </c>
    </row>
    <row r="789" spans="1:11">
      <c r="A789" s="34" t="s">
        <v>5007</v>
      </c>
    </row>
    <row r="790" spans="1:11">
      <c r="A790" s="34" t="s">
        <v>46</v>
      </c>
      <c r="B790" s="34" t="s">
        <v>4169</v>
      </c>
      <c r="C790" s="34" t="s">
        <v>3243</v>
      </c>
      <c r="D790" s="34" t="s">
        <v>3231</v>
      </c>
      <c r="E790" s="34" t="s">
        <v>3249</v>
      </c>
      <c r="F790" s="34" t="s">
        <v>3225</v>
      </c>
      <c r="G790" s="34" t="s">
        <v>3240</v>
      </c>
      <c r="H790" s="34" t="s">
        <v>3228</v>
      </c>
      <c r="I790" s="34" t="s">
        <v>3246</v>
      </c>
      <c r="J790" s="34" t="s">
        <v>3234</v>
      </c>
      <c r="K790" s="34" t="s">
        <v>3237</v>
      </c>
    </row>
    <row r="791" spans="1:11">
      <c r="A791" s="34" t="s">
        <v>4611</v>
      </c>
      <c r="B791" s="34" t="s">
        <v>5008</v>
      </c>
      <c r="C791" s="34" t="s">
        <v>4199</v>
      </c>
      <c r="D791" s="34" t="s">
        <v>5009</v>
      </c>
      <c r="E791" s="34" t="s">
        <v>4199</v>
      </c>
      <c r="F791" s="34" t="s">
        <v>4199</v>
      </c>
      <c r="G791" s="34" t="s">
        <v>4199</v>
      </c>
      <c r="H791" s="34" t="s">
        <v>4297</v>
      </c>
      <c r="I791" s="34" t="s">
        <v>4199</v>
      </c>
      <c r="J791" s="34" t="s">
        <v>4274</v>
      </c>
      <c r="K791" s="34" t="s">
        <v>4287</v>
      </c>
    </row>
    <row r="792" spans="1:11">
      <c r="A792" s="34" t="s">
        <v>4539</v>
      </c>
      <c r="B792" s="34" t="s">
        <v>4680</v>
      </c>
      <c r="C792" s="34" t="s">
        <v>4799</v>
      </c>
      <c r="D792" s="34" t="s">
        <v>4357</v>
      </c>
      <c r="E792" s="34" t="s">
        <v>4259</v>
      </c>
      <c r="F792" s="34" t="s">
        <v>4199</v>
      </c>
      <c r="G792" s="34" t="s">
        <v>4673</v>
      </c>
      <c r="H792" s="34" t="s">
        <v>4199</v>
      </c>
      <c r="I792" s="34" t="s">
        <v>4209</v>
      </c>
      <c r="J792" s="34" t="s">
        <v>4297</v>
      </c>
      <c r="K792" s="34" t="s">
        <v>4681</v>
      </c>
    </row>
    <row r="793" spans="1:11">
      <c r="A793" s="34" t="s">
        <v>4542</v>
      </c>
      <c r="B793" s="34" t="s">
        <v>4682</v>
      </c>
      <c r="C793" s="34" t="s">
        <v>4265</v>
      </c>
      <c r="D793" s="34" t="s">
        <v>4582</v>
      </c>
      <c r="E793" s="34" t="s">
        <v>4858</v>
      </c>
      <c r="F793" s="34" t="s">
        <v>4449</v>
      </c>
      <c r="G793" s="34" t="s">
        <v>4736</v>
      </c>
      <c r="H793" s="34" t="s">
        <v>4199</v>
      </c>
      <c r="I793" s="34" t="s">
        <v>5010</v>
      </c>
      <c r="J793" s="34" t="s">
        <v>4812</v>
      </c>
      <c r="K793" s="34" t="s">
        <v>4987</v>
      </c>
    </row>
    <row r="794" spans="1:11">
      <c r="A794" s="34" t="s">
        <v>4546</v>
      </c>
      <c r="B794" s="34" t="s">
        <v>4687</v>
      </c>
      <c r="C794" s="34" t="s">
        <v>4207</v>
      </c>
      <c r="D794" s="34" t="s">
        <v>4231</v>
      </c>
      <c r="E794" s="34" t="s">
        <v>4449</v>
      </c>
      <c r="F794" s="34" t="s">
        <v>4382</v>
      </c>
      <c r="G794" s="34" t="s">
        <v>4554</v>
      </c>
      <c r="H794" s="34" t="s">
        <v>4449</v>
      </c>
      <c r="I794" s="34" t="s">
        <v>4768</v>
      </c>
      <c r="J794" s="34" t="s">
        <v>4179</v>
      </c>
      <c r="K794" s="34" t="s">
        <v>4410</v>
      </c>
    </row>
    <row r="795" spans="1:11">
      <c r="A795" s="34" t="s">
        <v>4226</v>
      </c>
      <c r="B795" s="34" t="s">
        <v>4839</v>
      </c>
      <c r="C795" s="34" t="s">
        <v>4258</v>
      </c>
      <c r="D795" s="34" t="s">
        <v>4389</v>
      </c>
      <c r="E795" s="34" t="s">
        <v>4265</v>
      </c>
      <c r="F795" s="34" t="s">
        <v>4459</v>
      </c>
      <c r="G795" s="34" t="s">
        <v>4787</v>
      </c>
      <c r="H795" s="34" t="s">
        <v>4382</v>
      </c>
      <c r="I795" s="34" t="s">
        <v>4791</v>
      </c>
      <c r="J795" s="34" t="s">
        <v>4308</v>
      </c>
      <c r="K795" s="34" t="s">
        <v>4266</v>
      </c>
    </row>
    <row r="797" spans="1:11">
      <c r="A797" s="34" t="s">
        <v>5011</v>
      </c>
    </row>
    <row r="798" spans="1:11">
      <c r="A798" s="34" t="s">
        <v>5012</v>
      </c>
    </row>
    <row r="799" spans="1:11">
      <c r="A799" s="34" t="s">
        <v>152</v>
      </c>
      <c r="B799" s="34" t="s">
        <v>4169</v>
      </c>
      <c r="C799" s="34" t="s">
        <v>3243</v>
      </c>
      <c r="D799" s="34" t="s">
        <v>3231</v>
      </c>
      <c r="E799" s="34" t="s">
        <v>3249</v>
      </c>
      <c r="F799" s="34" t="s">
        <v>3225</v>
      </c>
      <c r="G799" s="34" t="s">
        <v>3240</v>
      </c>
      <c r="H799" s="34" t="s">
        <v>3228</v>
      </c>
      <c r="I799" s="34" t="s">
        <v>3246</v>
      </c>
      <c r="J799" s="34" t="s">
        <v>3234</v>
      </c>
      <c r="K799" s="34" t="s">
        <v>3237</v>
      </c>
    </row>
    <row r="800" spans="1:11">
      <c r="A800" s="34" t="s">
        <v>1051</v>
      </c>
      <c r="B800" s="34" t="s">
        <v>5013</v>
      </c>
      <c r="C800" s="34" t="s">
        <v>4500</v>
      </c>
      <c r="D800" s="34" t="s">
        <v>4309</v>
      </c>
      <c r="E800" s="34" t="s">
        <v>4436</v>
      </c>
      <c r="F800" s="34" t="s">
        <v>4449</v>
      </c>
      <c r="G800" s="34" t="s">
        <v>4791</v>
      </c>
      <c r="H800" s="34" t="s">
        <v>4244</v>
      </c>
      <c r="I800" s="34" t="s">
        <v>5014</v>
      </c>
      <c r="J800" s="34" t="s">
        <v>4510</v>
      </c>
      <c r="K800" s="34" t="s">
        <v>4686</v>
      </c>
    </row>
    <row r="801" spans="1:11">
      <c r="A801" s="34" t="s">
        <v>1049</v>
      </c>
      <c r="B801" s="34" t="s">
        <v>5015</v>
      </c>
      <c r="C801" s="34" t="s">
        <v>4508</v>
      </c>
      <c r="D801" s="34" t="s">
        <v>4371</v>
      </c>
      <c r="E801" s="34" t="s">
        <v>5016</v>
      </c>
      <c r="F801" s="34" t="s">
        <v>4467</v>
      </c>
      <c r="G801" s="34" t="s">
        <v>5017</v>
      </c>
      <c r="H801" s="34" t="s">
        <v>4191</v>
      </c>
      <c r="I801" s="34" t="s">
        <v>5018</v>
      </c>
      <c r="J801" s="34" t="s">
        <v>4508</v>
      </c>
      <c r="K801" s="34" t="s">
        <v>4436</v>
      </c>
    </row>
    <row r="802" spans="1:11">
      <c r="A802" s="34" t="s">
        <v>4226</v>
      </c>
      <c r="B802" s="34" t="s">
        <v>4839</v>
      </c>
      <c r="C802" s="34" t="s">
        <v>4258</v>
      </c>
      <c r="D802" s="34" t="s">
        <v>4389</v>
      </c>
      <c r="E802" s="34" t="s">
        <v>4265</v>
      </c>
      <c r="F802" s="34" t="s">
        <v>4459</v>
      </c>
      <c r="G802" s="34" t="s">
        <v>4787</v>
      </c>
      <c r="H802" s="34" t="s">
        <v>4382</v>
      </c>
      <c r="I802" s="34" t="s">
        <v>4791</v>
      </c>
      <c r="J802" s="34" t="s">
        <v>4308</v>
      </c>
      <c r="K802" s="34" t="s">
        <v>4266</v>
      </c>
    </row>
    <row r="804" spans="1:11">
      <c r="A804" s="34" t="s">
        <v>9481</v>
      </c>
    </row>
    <row r="805" spans="1:11">
      <c r="A805" s="34" t="s">
        <v>5019</v>
      </c>
      <c r="B805" s="34" t="s">
        <v>5020</v>
      </c>
    </row>
    <row r="806" spans="1:11">
      <c r="A806" s="34" t="s">
        <v>4169</v>
      </c>
      <c r="B806" s="34" t="s">
        <v>1043</v>
      </c>
    </row>
    <row r="807" spans="1:11">
      <c r="A807" s="34" t="s">
        <v>4407</v>
      </c>
      <c r="B807" s="34" t="s">
        <v>4610</v>
      </c>
    </row>
    <row r="809" spans="1:11">
      <c r="A809" s="34" t="s">
        <v>5021</v>
      </c>
    </row>
    <row r="810" spans="1:11">
      <c r="A810" s="34" t="s">
        <v>5022</v>
      </c>
    </row>
    <row r="811" spans="1:11">
      <c r="A811" s="34" t="s">
        <v>4169</v>
      </c>
      <c r="B811" s="34" t="s">
        <v>3469</v>
      </c>
      <c r="C811" s="34" t="s">
        <v>3454</v>
      </c>
      <c r="D811" s="34" t="s">
        <v>3457</v>
      </c>
      <c r="E811" s="34" t="s">
        <v>3466</v>
      </c>
      <c r="F811" s="34" t="s">
        <v>3463</v>
      </c>
    </row>
    <row r="812" spans="1:11">
      <c r="A812" s="34" t="s">
        <v>5023</v>
      </c>
      <c r="B812" s="34" t="s">
        <v>5024</v>
      </c>
      <c r="C812" s="34" t="s">
        <v>5025</v>
      </c>
      <c r="D812" s="34" t="s">
        <v>4191</v>
      </c>
      <c r="E812" s="34" t="s">
        <v>4812</v>
      </c>
      <c r="F812" s="34" t="s">
        <v>4795</v>
      </c>
    </row>
    <row r="814" spans="1:11">
      <c r="A814" s="34" t="s">
        <v>5026</v>
      </c>
    </row>
    <row r="815" spans="1:11">
      <c r="A815" s="34" t="s">
        <v>5027</v>
      </c>
    </row>
    <row r="816" spans="1:11">
      <c r="A816" s="34" t="s">
        <v>46</v>
      </c>
      <c r="B816" s="34" t="s">
        <v>4169</v>
      </c>
      <c r="C816" s="34" t="s">
        <v>3469</v>
      </c>
      <c r="D816" s="34" t="s">
        <v>3454</v>
      </c>
      <c r="E816" s="34" t="s">
        <v>3457</v>
      </c>
      <c r="F816" s="34" t="s">
        <v>3466</v>
      </c>
      <c r="G816" s="34" t="s">
        <v>3463</v>
      </c>
    </row>
    <row r="817" spans="1:7">
      <c r="A817" s="34" t="s">
        <v>4539</v>
      </c>
      <c r="B817" s="34" t="s">
        <v>4306</v>
      </c>
      <c r="C817" s="34" t="s">
        <v>4800</v>
      </c>
      <c r="D817" s="34" t="s">
        <v>5028</v>
      </c>
      <c r="E817" s="34" t="s">
        <v>4365</v>
      </c>
      <c r="F817" s="34" t="s">
        <v>4179</v>
      </c>
      <c r="G817" s="34" t="s">
        <v>4786</v>
      </c>
    </row>
    <row r="818" spans="1:7">
      <c r="A818" s="34" t="s">
        <v>4542</v>
      </c>
      <c r="B818" s="34" t="s">
        <v>5029</v>
      </c>
      <c r="C818" s="34" t="s">
        <v>4318</v>
      </c>
      <c r="D818" s="34" t="s">
        <v>5030</v>
      </c>
      <c r="E818" s="34" t="s">
        <v>4582</v>
      </c>
      <c r="F818" s="34" t="s">
        <v>4275</v>
      </c>
      <c r="G818" s="34" t="s">
        <v>4182</v>
      </c>
    </row>
    <row r="819" spans="1:7">
      <c r="A819" s="34" t="s">
        <v>4546</v>
      </c>
      <c r="B819" s="34" t="s">
        <v>4849</v>
      </c>
      <c r="C819" s="34" t="s">
        <v>4510</v>
      </c>
      <c r="D819" s="34" t="s">
        <v>5031</v>
      </c>
      <c r="E819" s="34" t="s">
        <v>4199</v>
      </c>
      <c r="F819" s="34" t="s">
        <v>4199</v>
      </c>
      <c r="G819" s="34" t="s">
        <v>4510</v>
      </c>
    </row>
    <row r="820" spans="1:7">
      <c r="A820" s="34" t="s">
        <v>4226</v>
      </c>
      <c r="B820" s="34" t="s">
        <v>5023</v>
      </c>
      <c r="C820" s="34" t="s">
        <v>5024</v>
      </c>
      <c r="D820" s="34" t="s">
        <v>5025</v>
      </c>
      <c r="E820" s="34" t="s">
        <v>4191</v>
      </c>
      <c r="F820" s="34" t="s">
        <v>4812</v>
      </c>
      <c r="G820" s="34" t="s">
        <v>4795</v>
      </c>
    </row>
    <row r="822" spans="1:7">
      <c r="A822" s="34" t="s">
        <v>5032</v>
      </c>
    </row>
    <row r="823" spans="1:7">
      <c r="A823" s="34" t="s">
        <v>5033</v>
      </c>
    </row>
    <row r="824" spans="1:7">
      <c r="A824" s="34" t="s">
        <v>152</v>
      </c>
      <c r="B824" s="34" t="s">
        <v>4169</v>
      </c>
      <c r="C824" s="34" t="s">
        <v>3469</v>
      </c>
      <c r="D824" s="34" t="s">
        <v>3454</v>
      </c>
      <c r="E824" s="34" t="s">
        <v>3457</v>
      </c>
      <c r="F824" s="34" t="s">
        <v>3466</v>
      </c>
      <c r="G824" s="34" t="s">
        <v>3463</v>
      </c>
    </row>
    <row r="825" spans="1:7">
      <c r="A825" s="34" t="s">
        <v>1051</v>
      </c>
      <c r="B825" s="34" t="s">
        <v>5034</v>
      </c>
      <c r="C825" s="34" t="s">
        <v>4199</v>
      </c>
      <c r="D825" s="34" t="s">
        <v>5035</v>
      </c>
      <c r="E825" s="34" t="s">
        <v>4310</v>
      </c>
      <c r="F825" s="34" t="s">
        <v>4948</v>
      </c>
      <c r="G825" s="34" t="s">
        <v>4297</v>
      </c>
    </row>
    <row r="826" spans="1:7">
      <c r="A826" s="34" t="s">
        <v>1049</v>
      </c>
      <c r="B826" s="34" t="s">
        <v>5036</v>
      </c>
      <c r="C826" s="34" t="s">
        <v>5037</v>
      </c>
      <c r="D826" s="34" t="s">
        <v>4594</v>
      </c>
      <c r="E826" s="34" t="s">
        <v>4244</v>
      </c>
      <c r="F826" s="34" t="s">
        <v>4240</v>
      </c>
      <c r="G826" s="34" t="s">
        <v>4508</v>
      </c>
    </row>
    <row r="827" spans="1:7">
      <c r="A827" s="34" t="s">
        <v>4226</v>
      </c>
      <c r="B827" s="34" t="s">
        <v>5023</v>
      </c>
      <c r="C827" s="34" t="s">
        <v>5024</v>
      </c>
      <c r="D827" s="34" t="s">
        <v>5025</v>
      </c>
      <c r="E827" s="34" t="s">
        <v>4191</v>
      </c>
      <c r="F827" s="34" t="s">
        <v>4812</v>
      </c>
      <c r="G827" s="34" t="s">
        <v>4795</v>
      </c>
    </row>
    <row r="829" spans="1:7">
      <c r="A829" s="34" t="s">
        <v>5038</v>
      </c>
    </row>
    <row r="830" spans="1:7">
      <c r="A830" s="34" t="s">
        <v>5039</v>
      </c>
    </row>
    <row r="831" spans="1:7">
      <c r="A831" s="34" t="s">
        <v>4169</v>
      </c>
      <c r="B831" s="34" t="s">
        <v>3478</v>
      </c>
      <c r="C831" s="34" t="s">
        <v>3481</v>
      </c>
      <c r="D831" s="34" t="s">
        <v>3472</v>
      </c>
      <c r="E831" s="34" t="s">
        <v>3475</v>
      </c>
    </row>
    <row r="832" spans="1:7">
      <c r="A832" s="34" t="s">
        <v>4852</v>
      </c>
      <c r="B832" s="34" t="s">
        <v>5040</v>
      </c>
      <c r="C832" s="34" t="s">
        <v>4411</v>
      </c>
      <c r="D832" s="34" t="s">
        <v>4484</v>
      </c>
      <c r="E832" s="34" t="s">
        <v>4268</v>
      </c>
    </row>
    <row r="834" spans="1:6">
      <c r="A834" s="34" t="s">
        <v>5041</v>
      </c>
    </row>
    <row r="835" spans="1:6">
      <c r="A835" s="34" t="s">
        <v>5042</v>
      </c>
    </row>
    <row r="836" spans="1:6">
      <c r="A836" s="34" t="s">
        <v>46</v>
      </c>
      <c r="B836" s="34" t="s">
        <v>4169</v>
      </c>
      <c r="C836" s="34" t="s">
        <v>3478</v>
      </c>
      <c r="D836" s="34" t="s">
        <v>3481</v>
      </c>
      <c r="E836" s="34" t="s">
        <v>3472</v>
      </c>
      <c r="F836" s="34" t="s">
        <v>3475</v>
      </c>
    </row>
    <row r="837" spans="1:6">
      <c r="A837" s="34" t="s">
        <v>4539</v>
      </c>
      <c r="B837" s="34" t="s">
        <v>4766</v>
      </c>
      <c r="C837" s="34" t="s">
        <v>5043</v>
      </c>
      <c r="D837" s="34" t="s">
        <v>4199</v>
      </c>
      <c r="E837" s="34" t="s">
        <v>4357</v>
      </c>
      <c r="F837" s="34" t="s">
        <v>4493</v>
      </c>
    </row>
    <row r="838" spans="1:6">
      <c r="A838" s="34" t="s">
        <v>4542</v>
      </c>
      <c r="B838" s="34" t="s">
        <v>4860</v>
      </c>
      <c r="C838" s="34" t="s">
        <v>5040</v>
      </c>
      <c r="D838" s="34" t="s">
        <v>4459</v>
      </c>
      <c r="E838" s="34" t="s">
        <v>4911</v>
      </c>
      <c r="F838" s="34" t="s">
        <v>4863</v>
      </c>
    </row>
    <row r="839" spans="1:6">
      <c r="A839" s="34" t="s">
        <v>4546</v>
      </c>
      <c r="B839" s="34" t="s">
        <v>4849</v>
      </c>
      <c r="C839" s="34" t="s">
        <v>4677</v>
      </c>
      <c r="D839" s="34" t="s">
        <v>4199</v>
      </c>
      <c r="E839" s="34" t="s">
        <v>4510</v>
      </c>
      <c r="F839" s="34" t="s">
        <v>4199</v>
      </c>
    </row>
    <row r="840" spans="1:6">
      <c r="A840" s="34" t="s">
        <v>4226</v>
      </c>
      <c r="B840" s="34" t="s">
        <v>4852</v>
      </c>
      <c r="C840" s="34" t="s">
        <v>5040</v>
      </c>
      <c r="D840" s="34" t="s">
        <v>4411</v>
      </c>
      <c r="E840" s="34" t="s">
        <v>4484</v>
      </c>
      <c r="F840" s="34" t="s">
        <v>4268</v>
      </c>
    </row>
    <row r="842" spans="1:6">
      <c r="A842" s="34" t="s">
        <v>5044</v>
      </c>
    </row>
    <row r="843" spans="1:6">
      <c r="A843" s="34" t="s">
        <v>5045</v>
      </c>
    </row>
    <row r="844" spans="1:6">
      <c r="A844" s="34" t="s">
        <v>152</v>
      </c>
      <c r="B844" s="34" t="s">
        <v>4169</v>
      </c>
      <c r="C844" s="34" t="s">
        <v>3478</v>
      </c>
      <c r="D844" s="34" t="s">
        <v>3481</v>
      </c>
      <c r="E844" s="34" t="s">
        <v>3472</v>
      </c>
      <c r="F844" s="34" t="s">
        <v>3475</v>
      </c>
    </row>
    <row r="845" spans="1:6">
      <c r="A845" s="34" t="s">
        <v>1051</v>
      </c>
      <c r="B845" s="34" t="s">
        <v>4868</v>
      </c>
      <c r="C845" s="34" t="s">
        <v>5046</v>
      </c>
      <c r="D845" s="34" t="s">
        <v>4199</v>
      </c>
      <c r="E845" s="34" t="s">
        <v>4653</v>
      </c>
      <c r="F845" s="34" t="s">
        <v>4194</v>
      </c>
    </row>
    <row r="846" spans="1:6">
      <c r="A846" s="34" t="s">
        <v>1049</v>
      </c>
      <c r="B846" s="34" t="s">
        <v>4870</v>
      </c>
      <c r="C846" s="34" t="s">
        <v>5047</v>
      </c>
      <c r="D846" s="34" t="s">
        <v>4459</v>
      </c>
      <c r="E846" s="34" t="s">
        <v>4365</v>
      </c>
      <c r="F846" s="34" t="s">
        <v>4417</v>
      </c>
    </row>
    <row r="847" spans="1:6">
      <c r="A847" s="34" t="s">
        <v>4226</v>
      </c>
      <c r="B847" s="34" t="s">
        <v>4852</v>
      </c>
      <c r="C847" s="34" t="s">
        <v>5040</v>
      </c>
      <c r="D847" s="34" t="s">
        <v>4411</v>
      </c>
      <c r="E847" s="34" t="s">
        <v>4484</v>
      </c>
      <c r="F847" s="34" t="s">
        <v>4268</v>
      </c>
    </row>
    <row r="849" spans="1:6">
      <c r="A849" s="34" t="s">
        <v>5048</v>
      </c>
    </row>
    <row r="850" spans="1:6">
      <c r="A850" s="34" t="s">
        <v>5049</v>
      </c>
    </row>
    <row r="851" spans="1:6">
      <c r="A851" s="34" t="s">
        <v>5050</v>
      </c>
      <c r="B851" s="34" t="s">
        <v>4169</v>
      </c>
      <c r="C851" s="34" t="s">
        <v>3478</v>
      </c>
      <c r="D851" s="34" t="s">
        <v>3481</v>
      </c>
      <c r="E851" s="34" t="s">
        <v>3472</v>
      </c>
      <c r="F851" s="34" t="s">
        <v>3475</v>
      </c>
    </row>
    <row r="852" spans="1:6">
      <c r="A852" s="34" t="s">
        <v>3241</v>
      </c>
      <c r="B852" s="34" t="s">
        <v>5051</v>
      </c>
      <c r="C852" s="34" t="s">
        <v>5052</v>
      </c>
      <c r="D852" s="34" t="s">
        <v>4199</v>
      </c>
      <c r="E852" s="34" t="s">
        <v>4419</v>
      </c>
      <c r="F852" s="34" t="s">
        <v>4274</v>
      </c>
    </row>
    <row r="853" spans="1:6">
      <c r="A853" s="34" t="s">
        <v>3229</v>
      </c>
      <c r="B853" s="34" t="s">
        <v>4848</v>
      </c>
      <c r="C853" s="34" t="s">
        <v>4910</v>
      </c>
      <c r="D853" s="34" t="s">
        <v>4199</v>
      </c>
      <c r="E853" s="34" t="s">
        <v>4199</v>
      </c>
      <c r="F853" s="34" t="s">
        <v>4443</v>
      </c>
    </row>
    <row r="854" spans="1:6">
      <c r="A854" s="34" t="s">
        <v>3247</v>
      </c>
      <c r="B854" s="34" t="s">
        <v>5053</v>
      </c>
      <c r="C854" s="34" t="s">
        <v>5054</v>
      </c>
      <c r="D854" s="34" t="s">
        <v>4199</v>
      </c>
      <c r="E854" s="34" t="s">
        <v>4199</v>
      </c>
      <c r="F854" s="34" t="s">
        <v>4243</v>
      </c>
    </row>
    <row r="855" spans="1:6">
      <c r="A855" s="34" t="s">
        <v>3238</v>
      </c>
      <c r="B855" s="34" t="s">
        <v>5055</v>
      </c>
      <c r="C855" s="34" t="s">
        <v>5056</v>
      </c>
      <c r="D855" s="34" t="s">
        <v>4199</v>
      </c>
      <c r="E855" s="34" t="s">
        <v>4853</v>
      </c>
      <c r="F855" s="34" t="s">
        <v>4312</v>
      </c>
    </row>
    <row r="856" spans="1:6">
      <c r="A856" s="34" t="s">
        <v>3244</v>
      </c>
      <c r="B856" s="34" t="s">
        <v>5057</v>
      </c>
      <c r="C856" s="34" t="s">
        <v>4951</v>
      </c>
      <c r="D856" s="34" t="s">
        <v>4199</v>
      </c>
      <c r="E856" s="34" t="s">
        <v>4181</v>
      </c>
      <c r="F856" s="34" t="s">
        <v>5016</v>
      </c>
    </row>
    <row r="857" spans="1:6">
      <c r="A857" s="34" t="s">
        <v>3232</v>
      </c>
      <c r="B857" s="34" t="s">
        <v>4724</v>
      </c>
      <c r="C857" s="34" t="s">
        <v>5058</v>
      </c>
      <c r="D857" s="34" t="s">
        <v>4199</v>
      </c>
      <c r="E857" s="34" t="s">
        <v>4415</v>
      </c>
      <c r="F857" s="34" t="s">
        <v>4400</v>
      </c>
    </row>
    <row r="858" spans="1:6">
      <c r="A858" s="34" t="s">
        <v>3235</v>
      </c>
      <c r="B858" s="34" t="s">
        <v>5059</v>
      </c>
      <c r="C858" s="34" t="s">
        <v>4613</v>
      </c>
      <c r="D858" s="34" t="s">
        <v>4370</v>
      </c>
      <c r="E858" s="34" t="s">
        <v>4746</v>
      </c>
      <c r="F858" s="34" t="s">
        <v>4686</v>
      </c>
    </row>
    <row r="859" spans="1:6">
      <c r="A859" s="34" t="s">
        <v>4226</v>
      </c>
      <c r="B859" s="34" t="s">
        <v>4852</v>
      </c>
      <c r="C859" s="34" t="s">
        <v>5040</v>
      </c>
      <c r="D859" s="34" t="s">
        <v>4411</v>
      </c>
      <c r="E859" s="34" t="s">
        <v>4484</v>
      </c>
      <c r="F859" s="34" t="s">
        <v>4268</v>
      </c>
    </row>
    <row r="861" spans="1:6">
      <c r="A861" s="34" t="s">
        <v>5060</v>
      </c>
    </row>
    <row r="862" spans="1:6">
      <c r="A862" s="34" t="s">
        <v>5061</v>
      </c>
    </row>
    <row r="863" spans="1:6">
      <c r="A863" s="34" t="s">
        <v>4169</v>
      </c>
      <c r="B863" s="34" t="s">
        <v>4556</v>
      </c>
      <c r="C863" s="34" t="s">
        <v>4560</v>
      </c>
      <c r="D863" s="34" t="s">
        <v>3302</v>
      </c>
    </row>
    <row r="864" spans="1:6">
      <c r="A864" s="34" t="s">
        <v>4839</v>
      </c>
      <c r="B864" s="34" t="s">
        <v>5062</v>
      </c>
      <c r="C864" s="34" t="s">
        <v>5063</v>
      </c>
      <c r="D864" s="34" t="s">
        <v>4400</v>
      </c>
    </row>
    <row r="866" spans="1:5">
      <c r="A866" s="34" t="s">
        <v>5064</v>
      </c>
    </row>
    <row r="867" spans="1:5">
      <c r="A867" s="34" t="s">
        <v>5065</v>
      </c>
    </row>
    <row r="868" spans="1:5">
      <c r="A868" s="34" t="s">
        <v>46</v>
      </c>
      <c r="B868" s="34" t="s">
        <v>4169</v>
      </c>
      <c r="C868" s="34" t="s">
        <v>4556</v>
      </c>
      <c r="D868" s="34" t="s">
        <v>4560</v>
      </c>
      <c r="E868" s="34" t="s">
        <v>3302</v>
      </c>
    </row>
    <row r="869" spans="1:5">
      <c r="A869" s="34" t="s">
        <v>4611</v>
      </c>
      <c r="B869" s="34" t="s">
        <v>5008</v>
      </c>
      <c r="C869" s="34" t="s">
        <v>4199</v>
      </c>
      <c r="D869" s="34" t="s">
        <v>4610</v>
      </c>
      <c r="E869" s="34" t="s">
        <v>4199</v>
      </c>
    </row>
    <row r="870" spans="1:5">
      <c r="A870" s="34" t="s">
        <v>4539</v>
      </c>
      <c r="B870" s="34" t="s">
        <v>4680</v>
      </c>
      <c r="C870" s="34" t="s">
        <v>5066</v>
      </c>
      <c r="D870" s="34" t="s">
        <v>5067</v>
      </c>
      <c r="E870" s="34" t="s">
        <v>4311</v>
      </c>
    </row>
    <row r="871" spans="1:5">
      <c r="A871" s="34" t="s">
        <v>4542</v>
      </c>
      <c r="B871" s="34" t="s">
        <v>4682</v>
      </c>
      <c r="C871" s="34" t="s">
        <v>4559</v>
      </c>
      <c r="D871" s="34" t="s">
        <v>5068</v>
      </c>
      <c r="E871" s="34" t="s">
        <v>4265</v>
      </c>
    </row>
    <row r="872" spans="1:5">
      <c r="A872" s="34" t="s">
        <v>4546</v>
      </c>
      <c r="B872" s="34" t="s">
        <v>4687</v>
      </c>
      <c r="C872" s="34" t="s">
        <v>4374</v>
      </c>
      <c r="D872" s="34" t="s">
        <v>5069</v>
      </c>
      <c r="E872" s="34" t="s">
        <v>4231</v>
      </c>
    </row>
    <row r="873" spans="1:5">
      <c r="A873" s="34" t="s">
        <v>4226</v>
      </c>
      <c r="B873" s="34" t="s">
        <v>4839</v>
      </c>
      <c r="C873" s="34" t="s">
        <v>5062</v>
      </c>
      <c r="D873" s="34" t="s">
        <v>5063</v>
      </c>
      <c r="E873" s="34" t="s">
        <v>4400</v>
      </c>
    </row>
    <row r="875" spans="1:5">
      <c r="A875" s="34" t="s">
        <v>5070</v>
      </c>
    </row>
    <row r="876" spans="1:5">
      <c r="A876" s="34" t="s">
        <v>5071</v>
      </c>
    </row>
    <row r="877" spans="1:5">
      <c r="A877" s="34" t="s">
        <v>152</v>
      </c>
      <c r="B877" s="34" t="s">
        <v>4169</v>
      </c>
      <c r="C877" s="34" t="s">
        <v>4556</v>
      </c>
      <c r="D877" s="34" t="s">
        <v>4560</v>
      </c>
      <c r="E877" s="34" t="s">
        <v>3302</v>
      </c>
    </row>
    <row r="878" spans="1:5">
      <c r="A878" s="34" t="s">
        <v>1051</v>
      </c>
      <c r="B878" s="34" t="s">
        <v>5013</v>
      </c>
      <c r="C878" s="34" t="s">
        <v>5072</v>
      </c>
      <c r="D878" s="34" t="s">
        <v>5073</v>
      </c>
      <c r="E878" s="34" t="s">
        <v>4311</v>
      </c>
    </row>
    <row r="879" spans="1:5">
      <c r="A879" s="34" t="s">
        <v>1049</v>
      </c>
      <c r="B879" s="34" t="s">
        <v>5015</v>
      </c>
      <c r="C879" s="34" t="s">
        <v>5074</v>
      </c>
      <c r="D879" s="34" t="s">
        <v>5075</v>
      </c>
      <c r="E879" s="34" t="s">
        <v>4731</v>
      </c>
    </row>
    <row r="880" spans="1:5">
      <c r="A880" s="34" t="s">
        <v>4226</v>
      </c>
      <c r="B880" s="34" t="s">
        <v>4839</v>
      </c>
      <c r="C880" s="34" t="s">
        <v>5062</v>
      </c>
      <c r="D880" s="34" t="s">
        <v>5063</v>
      </c>
      <c r="E880" s="34" t="s">
        <v>4400</v>
      </c>
    </row>
    <row r="882" spans="1:5">
      <c r="A882" s="34" t="s">
        <v>5076</v>
      </c>
    </row>
    <row r="883" spans="1:5">
      <c r="A883" s="34" t="s">
        <v>5077</v>
      </c>
    </row>
    <row r="884" spans="1:5">
      <c r="A884" s="34" t="s">
        <v>137</v>
      </c>
      <c r="B884" s="34" t="s">
        <v>4169</v>
      </c>
      <c r="C884" s="34" t="s">
        <v>4556</v>
      </c>
      <c r="D884" s="34" t="s">
        <v>4560</v>
      </c>
      <c r="E884" s="34" t="s">
        <v>3302</v>
      </c>
    </row>
    <row r="885" spans="1:5">
      <c r="A885" s="34" t="s">
        <v>3243</v>
      </c>
      <c r="B885" s="34" t="s">
        <v>4488</v>
      </c>
      <c r="C885" s="34" t="s">
        <v>5078</v>
      </c>
      <c r="D885" s="34" t="s">
        <v>5079</v>
      </c>
      <c r="E885" s="34" t="s">
        <v>4389</v>
      </c>
    </row>
    <row r="886" spans="1:5">
      <c r="A886" s="34" t="s">
        <v>3231</v>
      </c>
      <c r="B886" s="34" t="s">
        <v>5080</v>
      </c>
      <c r="C886" s="34" t="s">
        <v>4520</v>
      </c>
      <c r="D886" s="34" t="s">
        <v>4956</v>
      </c>
      <c r="E886" s="34" t="s">
        <v>4389</v>
      </c>
    </row>
    <row r="887" spans="1:5">
      <c r="A887" s="34" t="s">
        <v>3249</v>
      </c>
      <c r="B887" s="34" t="s">
        <v>5081</v>
      </c>
      <c r="C887" s="34" t="s">
        <v>5082</v>
      </c>
      <c r="D887" s="34" t="s">
        <v>5083</v>
      </c>
      <c r="E887" s="34" t="s">
        <v>4276</v>
      </c>
    </row>
    <row r="888" spans="1:5">
      <c r="A888" s="34" t="s">
        <v>3225</v>
      </c>
      <c r="B888" s="34" t="s">
        <v>4626</v>
      </c>
      <c r="C888" s="34" t="s">
        <v>4199</v>
      </c>
      <c r="D888" s="34" t="s">
        <v>4610</v>
      </c>
      <c r="E888" s="34" t="s">
        <v>4199</v>
      </c>
    </row>
    <row r="889" spans="1:5">
      <c r="A889" s="34" t="s">
        <v>3240</v>
      </c>
      <c r="B889" s="34" t="s">
        <v>5084</v>
      </c>
      <c r="C889" s="34" t="s">
        <v>4859</v>
      </c>
      <c r="D889" s="34" t="s">
        <v>4237</v>
      </c>
      <c r="E889" s="34" t="s">
        <v>4207</v>
      </c>
    </row>
    <row r="890" spans="1:5">
      <c r="A890" s="34" t="s">
        <v>3228</v>
      </c>
      <c r="B890" s="34" t="s">
        <v>4880</v>
      </c>
      <c r="C890" s="34" t="s">
        <v>4199</v>
      </c>
      <c r="D890" s="34" t="s">
        <v>4610</v>
      </c>
      <c r="E890" s="34" t="s">
        <v>4199</v>
      </c>
    </row>
    <row r="891" spans="1:5">
      <c r="A891" s="34" t="s">
        <v>3246</v>
      </c>
      <c r="B891" s="34" t="s">
        <v>5085</v>
      </c>
      <c r="C891" s="34" t="s">
        <v>5086</v>
      </c>
      <c r="D891" s="34" t="s">
        <v>5087</v>
      </c>
      <c r="E891" s="34" t="s">
        <v>4361</v>
      </c>
    </row>
    <row r="892" spans="1:5">
      <c r="A892" s="34" t="s">
        <v>3234</v>
      </c>
      <c r="B892" s="34" t="s">
        <v>4622</v>
      </c>
      <c r="C892" s="34" t="s">
        <v>4845</v>
      </c>
      <c r="D892" s="34" t="s">
        <v>5088</v>
      </c>
      <c r="E892" s="34" t="s">
        <v>4394</v>
      </c>
    </row>
    <row r="893" spans="1:5">
      <c r="A893" s="34" t="s">
        <v>3237</v>
      </c>
      <c r="B893" s="34" t="s">
        <v>5089</v>
      </c>
      <c r="C893" s="34" t="s">
        <v>5090</v>
      </c>
      <c r="D893" s="34" t="s">
        <v>5091</v>
      </c>
      <c r="E893" s="34" t="s">
        <v>4180</v>
      </c>
    </row>
    <row r="894" spans="1:5">
      <c r="A894" s="34" t="s">
        <v>4226</v>
      </c>
      <c r="B894" s="34" t="s">
        <v>4839</v>
      </c>
      <c r="C894" s="34" t="s">
        <v>5062</v>
      </c>
      <c r="D894" s="34" t="s">
        <v>5063</v>
      </c>
      <c r="E894" s="34" t="s">
        <v>4400</v>
      </c>
    </row>
    <row r="896" spans="1:5">
      <c r="A896" s="34" t="s">
        <v>5092</v>
      </c>
    </row>
    <row r="897" spans="1:5">
      <c r="A897" s="34" t="s">
        <v>5093</v>
      </c>
    </row>
    <row r="898" spans="1:5">
      <c r="A898" s="34" t="s">
        <v>58</v>
      </c>
      <c r="B898" s="34" t="s">
        <v>4169</v>
      </c>
      <c r="C898" s="34" t="s">
        <v>4556</v>
      </c>
      <c r="D898" s="34" t="s">
        <v>4560</v>
      </c>
      <c r="E898" s="34" t="s">
        <v>3302</v>
      </c>
    </row>
    <row r="899" spans="1:5">
      <c r="A899" s="34" t="s">
        <v>5094</v>
      </c>
      <c r="B899" s="34" t="s">
        <v>5095</v>
      </c>
      <c r="C899" s="34" t="s">
        <v>4948</v>
      </c>
      <c r="D899" s="34" t="s">
        <v>4512</v>
      </c>
      <c r="E899" s="34" t="s">
        <v>4257</v>
      </c>
    </row>
    <row r="900" spans="1:5">
      <c r="A900" s="34" t="s">
        <v>5096</v>
      </c>
      <c r="B900" s="34" t="s">
        <v>5097</v>
      </c>
      <c r="C900" s="34" t="s">
        <v>4256</v>
      </c>
      <c r="D900" s="34" t="s">
        <v>5086</v>
      </c>
      <c r="E900" s="34" t="s">
        <v>4371</v>
      </c>
    </row>
    <row r="901" spans="1:5">
      <c r="A901" s="34" t="s">
        <v>4226</v>
      </c>
      <c r="B901" s="34" t="s">
        <v>4839</v>
      </c>
      <c r="C901" s="34" t="s">
        <v>5062</v>
      </c>
      <c r="D901" s="34" t="s">
        <v>5063</v>
      </c>
      <c r="E901" s="34" t="s">
        <v>4400</v>
      </c>
    </row>
    <row r="903" spans="1:5">
      <c r="A903" s="34" t="s">
        <v>5098</v>
      </c>
    </row>
    <row r="904" spans="1:5">
      <c r="A904" s="34" t="s">
        <v>5099</v>
      </c>
    </row>
    <row r="905" spans="1:5">
      <c r="A905" s="34" t="s">
        <v>4169</v>
      </c>
      <c r="B905" s="34" t="s">
        <v>4556</v>
      </c>
      <c r="C905" s="34" t="s">
        <v>4560</v>
      </c>
      <c r="D905" s="34" t="s">
        <v>3302</v>
      </c>
    </row>
    <row r="906" spans="1:5">
      <c r="A906" s="34" t="s">
        <v>4407</v>
      </c>
      <c r="B906" s="34" t="s">
        <v>5100</v>
      </c>
      <c r="C906" s="34" t="s">
        <v>5101</v>
      </c>
      <c r="D906" s="34" t="s">
        <v>4223</v>
      </c>
    </row>
    <row r="908" spans="1:5">
      <c r="A908" s="34" t="s">
        <v>5102</v>
      </c>
    </row>
    <row r="909" spans="1:5">
      <c r="A909" s="34" t="s">
        <v>5103</v>
      </c>
    </row>
    <row r="910" spans="1:5">
      <c r="A910" s="34" t="s">
        <v>42</v>
      </c>
      <c r="B910" s="34" t="s">
        <v>4169</v>
      </c>
      <c r="C910" s="34" t="s">
        <v>4556</v>
      </c>
      <c r="D910" s="34" t="s">
        <v>4560</v>
      </c>
      <c r="E910" s="34" t="s">
        <v>3302</v>
      </c>
    </row>
    <row r="911" spans="1:5">
      <c r="A911" s="34" t="s">
        <v>4539</v>
      </c>
      <c r="B911" s="34" t="s">
        <v>4359</v>
      </c>
      <c r="C911" s="34" t="s">
        <v>4936</v>
      </c>
      <c r="D911" s="34" t="s">
        <v>4667</v>
      </c>
      <c r="E911" s="34" t="s">
        <v>4400</v>
      </c>
    </row>
    <row r="912" spans="1:5">
      <c r="A912" s="34" t="s">
        <v>4542</v>
      </c>
      <c r="B912" s="34" t="s">
        <v>4543</v>
      </c>
      <c r="C912" s="34" t="s">
        <v>5104</v>
      </c>
      <c r="D912" s="34" t="s">
        <v>5037</v>
      </c>
      <c r="E912" s="34" t="s">
        <v>4496</v>
      </c>
    </row>
    <row r="913" spans="1:8">
      <c r="A913" s="34" t="s">
        <v>4546</v>
      </c>
      <c r="B913" s="34" t="s">
        <v>4488</v>
      </c>
      <c r="C913" s="34" t="s">
        <v>4251</v>
      </c>
      <c r="D913" s="34" t="s">
        <v>4571</v>
      </c>
      <c r="E913" s="34" t="s">
        <v>4251</v>
      </c>
    </row>
    <row r="914" spans="1:8">
      <c r="A914" s="34" t="s">
        <v>4226</v>
      </c>
      <c r="B914" s="34" t="s">
        <v>4407</v>
      </c>
      <c r="C914" s="34" t="s">
        <v>5100</v>
      </c>
      <c r="D914" s="34" t="s">
        <v>5101</v>
      </c>
      <c r="E914" s="34" t="s">
        <v>4223</v>
      </c>
    </row>
    <row r="916" spans="1:8">
      <c r="A916" s="34" t="s">
        <v>5105</v>
      </c>
    </row>
    <row r="917" spans="1:8">
      <c r="A917" s="34" t="s">
        <v>5106</v>
      </c>
    </row>
    <row r="918" spans="1:8">
      <c r="A918" s="34" t="s">
        <v>151</v>
      </c>
      <c r="B918" s="34" t="s">
        <v>4169</v>
      </c>
      <c r="C918" s="34" t="s">
        <v>4556</v>
      </c>
      <c r="D918" s="34" t="s">
        <v>4560</v>
      </c>
      <c r="E918" s="34" t="s">
        <v>3302</v>
      </c>
    </row>
    <row r="919" spans="1:8">
      <c r="A919" s="34" t="s">
        <v>1051</v>
      </c>
      <c r="B919" s="34" t="s">
        <v>4550</v>
      </c>
      <c r="C919" s="34" t="s">
        <v>5107</v>
      </c>
      <c r="D919" s="34" t="s">
        <v>5108</v>
      </c>
      <c r="E919" s="34" t="s">
        <v>4858</v>
      </c>
    </row>
    <row r="920" spans="1:8">
      <c r="A920" s="34" t="s">
        <v>1049</v>
      </c>
      <c r="B920" s="34" t="s">
        <v>4479</v>
      </c>
      <c r="C920" s="34" t="s">
        <v>5109</v>
      </c>
      <c r="D920" s="34" t="s">
        <v>5017</v>
      </c>
      <c r="E920" s="34" t="s">
        <v>4451</v>
      </c>
    </row>
    <row r="921" spans="1:8">
      <c r="A921" s="34" t="s">
        <v>4226</v>
      </c>
      <c r="B921" s="34" t="s">
        <v>4407</v>
      </c>
      <c r="C921" s="34" t="s">
        <v>5100</v>
      </c>
      <c r="D921" s="34" t="s">
        <v>5101</v>
      </c>
      <c r="E921" s="34" t="s">
        <v>4223</v>
      </c>
    </row>
    <row r="923" spans="1:8">
      <c r="A923" s="34" t="s">
        <v>9747</v>
      </c>
    </row>
    <row r="924" spans="1:8">
      <c r="A924" s="34" t="s">
        <v>5110</v>
      </c>
    </row>
    <row r="925" spans="1:8">
      <c r="A925" s="34" t="s">
        <v>4169</v>
      </c>
      <c r="B925" s="34" t="s">
        <v>5111</v>
      </c>
      <c r="C925" s="34" t="s">
        <v>5112</v>
      </c>
      <c r="D925" s="34" t="s">
        <v>4973</v>
      </c>
      <c r="E925" s="34" t="s">
        <v>5113</v>
      </c>
      <c r="F925" s="34" t="s">
        <v>5114</v>
      </c>
      <c r="G925" s="34" t="s">
        <v>5115</v>
      </c>
      <c r="H925" s="34" t="s">
        <v>5116</v>
      </c>
    </row>
    <row r="926" spans="1:8">
      <c r="A926" s="34" t="s">
        <v>4407</v>
      </c>
      <c r="B926" s="34" t="s">
        <v>4191</v>
      </c>
      <c r="C926" s="34" t="s">
        <v>4193</v>
      </c>
      <c r="D926" s="34" t="s">
        <v>5117</v>
      </c>
      <c r="E926" s="34" t="s">
        <v>5118</v>
      </c>
      <c r="F926" s="34" t="s">
        <v>5119</v>
      </c>
      <c r="G926" s="34" t="s">
        <v>4509</v>
      </c>
      <c r="H926" s="34" t="s">
        <v>5120</v>
      </c>
    </row>
    <row r="928" spans="1:8">
      <c r="A928" s="34" t="s">
        <v>9748</v>
      </c>
    </row>
    <row r="929" spans="1:9">
      <c r="A929" s="34" t="s">
        <v>5121</v>
      </c>
    </row>
    <row r="930" spans="1:9">
      <c r="A930" s="34" t="s">
        <v>48</v>
      </c>
      <c r="B930" s="34" t="s">
        <v>4169</v>
      </c>
      <c r="C930" s="34" t="s">
        <v>5111</v>
      </c>
      <c r="D930" s="34" t="s">
        <v>5112</v>
      </c>
      <c r="E930" s="34" t="s">
        <v>4973</v>
      </c>
      <c r="F930" s="34" t="s">
        <v>5113</v>
      </c>
      <c r="G930" s="34" t="s">
        <v>5114</v>
      </c>
      <c r="H930" s="34" t="s">
        <v>5115</v>
      </c>
      <c r="I930" s="34" t="s">
        <v>5116</v>
      </c>
    </row>
    <row r="931" spans="1:9">
      <c r="A931" s="34" t="s">
        <v>4186</v>
      </c>
      <c r="B931" s="34" t="s">
        <v>4413</v>
      </c>
      <c r="C931" s="34" t="s">
        <v>4215</v>
      </c>
      <c r="D931" s="34" t="s">
        <v>4773</v>
      </c>
      <c r="E931" s="34" t="s">
        <v>4282</v>
      </c>
      <c r="F931" s="34" t="s">
        <v>4178</v>
      </c>
      <c r="G931" s="34" t="s">
        <v>4276</v>
      </c>
      <c r="H931" s="34" t="s">
        <v>4215</v>
      </c>
      <c r="I931" s="34" t="s">
        <v>4233</v>
      </c>
    </row>
    <row r="932" spans="1:9">
      <c r="A932" s="34" t="s">
        <v>4195</v>
      </c>
      <c r="B932" s="34" t="s">
        <v>4362</v>
      </c>
      <c r="C932" s="34" t="s">
        <v>4364</v>
      </c>
      <c r="D932" s="34" t="s">
        <v>4218</v>
      </c>
      <c r="E932" s="34" t="s">
        <v>5122</v>
      </c>
      <c r="F932" s="34" t="s">
        <v>4365</v>
      </c>
      <c r="G932" s="34" t="s">
        <v>4365</v>
      </c>
      <c r="H932" s="34" t="s">
        <v>4199</v>
      </c>
      <c r="I932" s="34" t="s">
        <v>4234</v>
      </c>
    </row>
    <row r="933" spans="1:9">
      <c r="A933" s="34" t="s">
        <v>4203</v>
      </c>
      <c r="B933" s="34" t="s">
        <v>4204</v>
      </c>
      <c r="C933" s="34" t="s">
        <v>4199</v>
      </c>
      <c r="D933" s="34" t="s">
        <v>4208</v>
      </c>
      <c r="E933" s="34" t="s">
        <v>4367</v>
      </c>
      <c r="F933" s="34" t="s">
        <v>4209</v>
      </c>
      <c r="G933" s="34" t="s">
        <v>4979</v>
      </c>
      <c r="H933" s="34" t="s">
        <v>4681</v>
      </c>
      <c r="I933" s="34" t="s">
        <v>4206</v>
      </c>
    </row>
    <row r="934" spans="1:9">
      <c r="A934" s="34" t="s">
        <v>4210</v>
      </c>
      <c r="B934" s="34" t="s">
        <v>4376</v>
      </c>
      <c r="C934" s="34" t="s">
        <v>4425</v>
      </c>
      <c r="D934" s="34" t="s">
        <v>5123</v>
      </c>
      <c r="E934" s="34" t="s">
        <v>4746</v>
      </c>
      <c r="F934" s="34" t="s">
        <v>5124</v>
      </c>
      <c r="G934" s="34" t="s">
        <v>4274</v>
      </c>
      <c r="H934" s="34" t="s">
        <v>4484</v>
      </c>
      <c r="I934" s="34" t="s">
        <v>5125</v>
      </c>
    </row>
    <row r="935" spans="1:9">
      <c r="A935" s="34" t="s">
        <v>4219</v>
      </c>
      <c r="B935" s="34" t="s">
        <v>4372</v>
      </c>
      <c r="C935" s="34" t="s">
        <v>4199</v>
      </c>
      <c r="D935" s="34" t="s">
        <v>4830</v>
      </c>
      <c r="E935" s="34" t="s">
        <v>4374</v>
      </c>
      <c r="F935" s="34" t="s">
        <v>4614</v>
      </c>
      <c r="G935" s="34" t="s">
        <v>4803</v>
      </c>
      <c r="H935" s="34" t="s">
        <v>4288</v>
      </c>
      <c r="I935" s="34" t="s">
        <v>4486</v>
      </c>
    </row>
    <row r="936" spans="1:9">
      <c r="A936" s="34" t="s">
        <v>4226</v>
      </c>
      <c r="B936" s="34" t="s">
        <v>4407</v>
      </c>
      <c r="C936" s="34" t="s">
        <v>4191</v>
      </c>
      <c r="D936" s="34" t="s">
        <v>4193</v>
      </c>
      <c r="E936" s="34" t="s">
        <v>5117</v>
      </c>
      <c r="F936" s="34" t="s">
        <v>5118</v>
      </c>
      <c r="G936" s="34" t="s">
        <v>5119</v>
      </c>
      <c r="H936" s="34" t="s">
        <v>4509</v>
      </c>
      <c r="I936" s="34" t="s">
        <v>5120</v>
      </c>
    </row>
    <row r="938" spans="1:9">
      <c r="A938" s="34" t="s">
        <v>9749</v>
      </c>
    </row>
    <row r="939" spans="1:9">
      <c r="A939" s="34" t="s">
        <v>5126</v>
      </c>
    </row>
    <row r="940" spans="1:9">
      <c r="A940" s="34" t="s">
        <v>49</v>
      </c>
      <c r="B940" s="34" t="s">
        <v>4169</v>
      </c>
      <c r="C940" s="34" t="s">
        <v>5111</v>
      </c>
      <c r="D940" s="34" t="s">
        <v>5112</v>
      </c>
      <c r="E940" s="34" t="s">
        <v>4973</v>
      </c>
      <c r="F940" s="34" t="s">
        <v>5113</v>
      </c>
      <c r="G940" s="34" t="s">
        <v>5114</v>
      </c>
      <c r="H940" s="34" t="s">
        <v>5115</v>
      </c>
      <c r="I940" s="34" t="s">
        <v>5116</v>
      </c>
    </row>
    <row r="941" spans="1:9">
      <c r="A941" s="34" t="s">
        <v>4228</v>
      </c>
      <c r="B941" s="34" t="s">
        <v>4422</v>
      </c>
      <c r="C941" s="34" t="s">
        <v>4425</v>
      </c>
      <c r="D941" s="34" t="s">
        <v>4250</v>
      </c>
      <c r="E941" s="34" t="s">
        <v>4326</v>
      </c>
      <c r="F941" s="34" t="s">
        <v>5127</v>
      </c>
      <c r="G941" s="34" t="s">
        <v>4500</v>
      </c>
      <c r="H941" s="34" t="s">
        <v>4911</v>
      </c>
      <c r="I941" s="34" t="s">
        <v>5128</v>
      </c>
    </row>
    <row r="942" spans="1:9">
      <c r="A942" s="34" t="s">
        <v>4235</v>
      </c>
      <c r="B942" s="34" t="s">
        <v>4380</v>
      </c>
      <c r="C942" s="34" t="s">
        <v>4251</v>
      </c>
      <c r="D942" s="34" t="s">
        <v>4795</v>
      </c>
      <c r="E942" s="34" t="s">
        <v>5129</v>
      </c>
      <c r="F942" s="34" t="s">
        <v>4190</v>
      </c>
      <c r="G942" s="34" t="s">
        <v>4484</v>
      </c>
      <c r="H942" s="34" t="s">
        <v>4199</v>
      </c>
      <c r="I942" s="34" t="s">
        <v>4822</v>
      </c>
    </row>
    <row r="943" spans="1:9">
      <c r="A943" s="34" t="s">
        <v>4241</v>
      </c>
      <c r="B943" s="34" t="s">
        <v>4383</v>
      </c>
      <c r="C943" s="34" t="s">
        <v>4231</v>
      </c>
      <c r="D943" s="34" t="s">
        <v>5130</v>
      </c>
      <c r="E943" s="34" t="s">
        <v>4198</v>
      </c>
      <c r="F943" s="34" t="s">
        <v>5131</v>
      </c>
      <c r="G943" s="34" t="s">
        <v>4653</v>
      </c>
      <c r="H943" s="34" t="s">
        <v>4231</v>
      </c>
      <c r="I943" s="34" t="s">
        <v>4259</v>
      </c>
    </row>
    <row r="944" spans="1:9">
      <c r="A944" s="34" t="s">
        <v>4248</v>
      </c>
      <c r="B944" s="34" t="s">
        <v>4386</v>
      </c>
      <c r="C944" s="34" t="s">
        <v>4199</v>
      </c>
      <c r="D944" s="34" t="s">
        <v>4320</v>
      </c>
      <c r="E944" s="34" t="s">
        <v>4397</v>
      </c>
      <c r="F944" s="34" t="s">
        <v>4791</v>
      </c>
      <c r="G944" s="34" t="s">
        <v>5132</v>
      </c>
      <c r="H944" s="34" t="s">
        <v>4320</v>
      </c>
      <c r="I944" s="34" t="s">
        <v>4274</v>
      </c>
    </row>
    <row r="945" spans="1:9">
      <c r="A945" s="34" t="s">
        <v>4255</v>
      </c>
      <c r="B945" s="34" t="s">
        <v>4430</v>
      </c>
      <c r="C945" s="34" t="s">
        <v>4199</v>
      </c>
      <c r="D945" s="34" t="s">
        <v>4205</v>
      </c>
      <c r="E945" s="34" t="s">
        <v>5133</v>
      </c>
      <c r="F945" s="34" t="s">
        <v>4807</v>
      </c>
      <c r="G945" s="34" t="s">
        <v>4182</v>
      </c>
      <c r="H945" s="34" t="s">
        <v>4181</v>
      </c>
      <c r="I945" s="34" t="s">
        <v>4415</v>
      </c>
    </row>
    <row r="946" spans="1:9">
      <c r="A946" s="34" t="s">
        <v>4226</v>
      </c>
      <c r="B946" s="34" t="s">
        <v>4407</v>
      </c>
      <c r="C946" s="34" t="s">
        <v>4191</v>
      </c>
      <c r="D946" s="34" t="s">
        <v>4193</v>
      </c>
      <c r="E946" s="34" t="s">
        <v>5117</v>
      </c>
      <c r="F946" s="34" t="s">
        <v>5118</v>
      </c>
      <c r="G946" s="34" t="s">
        <v>5119</v>
      </c>
      <c r="H946" s="34" t="s">
        <v>4509</v>
      </c>
      <c r="I946" s="34" t="s">
        <v>5120</v>
      </c>
    </row>
    <row r="948" spans="1:9">
      <c r="A948" s="34" t="s">
        <v>9750</v>
      </c>
    </row>
    <row r="949" spans="1:9">
      <c r="A949" s="34" t="s">
        <v>5134</v>
      </c>
    </row>
    <row r="950" spans="1:9">
      <c r="A950" s="34" t="s">
        <v>50</v>
      </c>
      <c r="B950" s="34" t="s">
        <v>4169</v>
      </c>
      <c r="C950" s="34" t="s">
        <v>5111</v>
      </c>
      <c r="D950" s="34" t="s">
        <v>5112</v>
      </c>
      <c r="E950" s="34" t="s">
        <v>4973</v>
      </c>
      <c r="F950" s="34" t="s">
        <v>5113</v>
      </c>
      <c r="G950" s="34" t="s">
        <v>5114</v>
      </c>
      <c r="H950" s="34" t="s">
        <v>5115</v>
      </c>
      <c r="I950" s="34" t="s">
        <v>5116</v>
      </c>
    </row>
    <row r="951" spans="1:9">
      <c r="A951" s="34" t="s">
        <v>4262</v>
      </c>
      <c r="B951" s="34" t="s">
        <v>4434</v>
      </c>
      <c r="C951" s="34" t="s">
        <v>4459</v>
      </c>
      <c r="D951" s="34" t="s">
        <v>4415</v>
      </c>
      <c r="E951" s="34" t="s">
        <v>4436</v>
      </c>
      <c r="F951" s="34" t="s">
        <v>4733</v>
      </c>
      <c r="G951" s="34" t="s">
        <v>5135</v>
      </c>
      <c r="H951" s="34" t="s">
        <v>4653</v>
      </c>
      <c r="I951" s="34" t="s">
        <v>4277</v>
      </c>
    </row>
    <row r="952" spans="1:9">
      <c r="A952" s="34" t="s">
        <v>4271</v>
      </c>
      <c r="B952" s="34" t="s">
        <v>4437</v>
      </c>
      <c r="C952" s="34" t="s">
        <v>4181</v>
      </c>
      <c r="D952" s="34" t="s">
        <v>4768</v>
      </c>
      <c r="E952" s="34" t="s">
        <v>5024</v>
      </c>
      <c r="F952" s="34" t="s">
        <v>5136</v>
      </c>
      <c r="G952" s="34" t="s">
        <v>4190</v>
      </c>
      <c r="H952" s="34" t="s">
        <v>4365</v>
      </c>
      <c r="I952" s="34" t="s">
        <v>4234</v>
      </c>
    </row>
    <row r="953" spans="1:9">
      <c r="A953" s="34" t="s">
        <v>4226</v>
      </c>
      <c r="B953" s="34" t="s">
        <v>4407</v>
      </c>
      <c r="C953" s="34" t="s">
        <v>4191</v>
      </c>
      <c r="D953" s="34" t="s">
        <v>4193</v>
      </c>
      <c r="E953" s="34" t="s">
        <v>5117</v>
      </c>
      <c r="F953" s="34" t="s">
        <v>5118</v>
      </c>
      <c r="G953" s="34" t="s">
        <v>5119</v>
      </c>
      <c r="H953" s="34" t="s">
        <v>4509</v>
      </c>
      <c r="I953" s="34" t="s">
        <v>5120</v>
      </c>
    </row>
    <row r="955" spans="1:9">
      <c r="A955" s="34" t="s">
        <v>9751</v>
      </c>
    </row>
    <row r="956" spans="1:9">
      <c r="A956" s="34" t="s">
        <v>5137</v>
      </c>
    </row>
    <row r="957" spans="1:9">
      <c r="A957" s="34" t="s">
        <v>386</v>
      </c>
      <c r="B957" s="34" t="s">
        <v>4169</v>
      </c>
      <c r="C957" s="34" t="s">
        <v>5111</v>
      </c>
      <c r="D957" s="34" t="s">
        <v>5112</v>
      </c>
      <c r="E957" s="34" t="s">
        <v>4973</v>
      </c>
      <c r="F957" s="34" t="s">
        <v>5113</v>
      </c>
      <c r="G957" s="34" t="s">
        <v>5114</v>
      </c>
      <c r="H957" s="34" t="s">
        <v>5115</v>
      </c>
      <c r="I957" s="34" t="s">
        <v>5116</v>
      </c>
    </row>
    <row r="958" spans="1:9">
      <c r="A958" s="34" t="s">
        <v>3070</v>
      </c>
      <c r="B958" s="34" t="s">
        <v>4347</v>
      </c>
      <c r="C958" s="34" t="s">
        <v>4257</v>
      </c>
      <c r="D958" s="34" t="s">
        <v>4833</v>
      </c>
      <c r="E958" s="34" t="s">
        <v>4761</v>
      </c>
      <c r="F958" s="34" t="s">
        <v>4395</v>
      </c>
      <c r="G958" s="34" t="s">
        <v>4199</v>
      </c>
      <c r="H958" s="34" t="s">
        <v>4199</v>
      </c>
      <c r="I958" s="34" t="s">
        <v>4791</v>
      </c>
    </row>
    <row r="959" spans="1:9">
      <c r="A959" s="34" t="s">
        <v>3067</v>
      </c>
      <c r="B959" s="34" t="s">
        <v>4456</v>
      </c>
      <c r="C959" s="34" t="s">
        <v>4191</v>
      </c>
      <c r="D959" s="34" t="s">
        <v>4193</v>
      </c>
      <c r="E959" s="34" t="s">
        <v>4198</v>
      </c>
      <c r="F959" s="34" t="s">
        <v>4733</v>
      </c>
      <c r="G959" s="34" t="s">
        <v>4253</v>
      </c>
      <c r="H959" s="34" t="s">
        <v>4361</v>
      </c>
      <c r="I959" s="34" t="s">
        <v>4786</v>
      </c>
    </row>
    <row r="960" spans="1:9">
      <c r="A960" s="34" t="s">
        <v>4226</v>
      </c>
      <c r="B960" s="34" t="s">
        <v>4407</v>
      </c>
      <c r="C960" s="34" t="s">
        <v>4191</v>
      </c>
      <c r="D960" s="34" t="s">
        <v>4193</v>
      </c>
      <c r="E960" s="34" t="s">
        <v>5117</v>
      </c>
      <c r="F960" s="34" t="s">
        <v>5118</v>
      </c>
      <c r="G960" s="34" t="s">
        <v>5119</v>
      </c>
      <c r="H960" s="34" t="s">
        <v>4509</v>
      </c>
      <c r="I960" s="34" t="s">
        <v>5120</v>
      </c>
    </row>
    <row r="962" spans="1:9">
      <c r="A962" s="34" t="s">
        <v>9752</v>
      </c>
    </row>
    <row r="963" spans="1:9">
      <c r="A963" s="34" t="s">
        <v>5138</v>
      </c>
    </row>
    <row r="964" spans="1:9">
      <c r="A964" s="34" t="s">
        <v>55</v>
      </c>
      <c r="B964" s="34" t="s">
        <v>4169</v>
      </c>
      <c r="C964" s="34" t="s">
        <v>5111</v>
      </c>
      <c r="D964" s="34" t="s">
        <v>5112</v>
      </c>
      <c r="E964" s="34" t="s">
        <v>4973</v>
      </c>
      <c r="F964" s="34" t="s">
        <v>5113</v>
      </c>
      <c r="G964" s="34" t="s">
        <v>5114</v>
      </c>
      <c r="H964" s="34" t="s">
        <v>5115</v>
      </c>
      <c r="I964" s="34" t="s">
        <v>5116</v>
      </c>
    </row>
    <row r="965" spans="1:9">
      <c r="A965" s="34" t="s">
        <v>4291</v>
      </c>
      <c r="B965" s="34" t="s">
        <v>4820</v>
      </c>
      <c r="C965" s="34" t="s">
        <v>4411</v>
      </c>
      <c r="D965" s="34" t="s">
        <v>4821</v>
      </c>
      <c r="E965" s="34" t="s">
        <v>4389</v>
      </c>
      <c r="F965" s="34" t="s">
        <v>4726</v>
      </c>
      <c r="G965" s="34" t="s">
        <v>4797</v>
      </c>
      <c r="H965" s="34" t="s">
        <v>4521</v>
      </c>
      <c r="I965" s="34" t="s">
        <v>4198</v>
      </c>
    </row>
    <row r="966" spans="1:9">
      <c r="A966" s="34" t="s">
        <v>4299</v>
      </c>
      <c r="B966" s="34" t="s">
        <v>4924</v>
      </c>
      <c r="C966" s="34" t="s">
        <v>4513</v>
      </c>
      <c r="D966" s="34" t="s">
        <v>4297</v>
      </c>
      <c r="E966" s="34" t="s">
        <v>4803</v>
      </c>
      <c r="F966" s="34" t="s">
        <v>4297</v>
      </c>
      <c r="G966" s="34" t="s">
        <v>4311</v>
      </c>
      <c r="H966" s="34" t="s">
        <v>4367</v>
      </c>
      <c r="I966" s="34" t="s">
        <v>4221</v>
      </c>
    </row>
    <row r="967" spans="1:9">
      <c r="A967" s="34" t="s">
        <v>4226</v>
      </c>
      <c r="B967" s="34" t="s">
        <v>4407</v>
      </c>
      <c r="C967" s="34" t="s">
        <v>4191</v>
      </c>
      <c r="D967" s="34" t="s">
        <v>4193</v>
      </c>
      <c r="E967" s="34" t="s">
        <v>5117</v>
      </c>
      <c r="F967" s="34" t="s">
        <v>5118</v>
      </c>
      <c r="G967" s="34" t="s">
        <v>5119</v>
      </c>
      <c r="H967" s="34" t="s">
        <v>4509</v>
      </c>
      <c r="I967" s="34" t="s">
        <v>5120</v>
      </c>
    </row>
    <row r="969" spans="1:9">
      <c r="A969" s="34" t="s">
        <v>9753</v>
      </c>
    </row>
    <row r="970" spans="1:9">
      <c r="A970" s="34" t="s">
        <v>5139</v>
      </c>
    </row>
    <row r="971" spans="1:9">
      <c r="A971" s="34" t="s">
        <v>45</v>
      </c>
      <c r="B971" s="34" t="s">
        <v>4169</v>
      </c>
      <c r="C971" s="34" t="s">
        <v>5111</v>
      </c>
      <c r="D971" s="34" t="s">
        <v>5112</v>
      </c>
      <c r="E971" s="34" t="s">
        <v>4973</v>
      </c>
      <c r="F971" s="34" t="s">
        <v>5113</v>
      </c>
      <c r="G971" s="34" t="s">
        <v>5114</v>
      </c>
      <c r="H971" s="34" t="s">
        <v>5115</v>
      </c>
      <c r="I971" s="34" t="s">
        <v>5116</v>
      </c>
    </row>
    <row r="972" spans="1:9">
      <c r="A972" s="34" t="s">
        <v>4305</v>
      </c>
      <c r="B972" s="34" t="s">
        <v>4441</v>
      </c>
      <c r="C972" s="34" t="s">
        <v>4738</v>
      </c>
      <c r="D972" s="34" t="s">
        <v>4322</v>
      </c>
      <c r="E972" s="34" t="s">
        <v>5140</v>
      </c>
      <c r="F972" s="34" t="s">
        <v>4439</v>
      </c>
      <c r="G972" s="34" t="s">
        <v>4294</v>
      </c>
      <c r="H972" s="34" t="s">
        <v>4244</v>
      </c>
      <c r="I972" s="34" t="s">
        <v>4222</v>
      </c>
    </row>
    <row r="973" spans="1:9">
      <c r="A973" s="34" t="s">
        <v>4313</v>
      </c>
      <c r="B973" s="34" t="s">
        <v>4444</v>
      </c>
      <c r="C973" s="34" t="s">
        <v>4310</v>
      </c>
      <c r="D973" s="34" t="s">
        <v>5136</v>
      </c>
      <c r="E973" s="34" t="s">
        <v>5141</v>
      </c>
      <c r="F973" s="34" t="s">
        <v>4829</v>
      </c>
      <c r="G973" s="34" t="s">
        <v>4286</v>
      </c>
      <c r="H973" s="34" t="s">
        <v>4257</v>
      </c>
      <c r="I973" s="34" t="s">
        <v>5142</v>
      </c>
    </row>
    <row r="974" spans="1:9">
      <c r="A974" s="34" t="s">
        <v>4316</v>
      </c>
      <c r="B974" s="34" t="s">
        <v>4446</v>
      </c>
      <c r="C974" s="34" t="s">
        <v>4199</v>
      </c>
      <c r="D974" s="34" t="s">
        <v>5143</v>
      </c>
      <c r="E974" s="34" t="s">
        <v>4285</v>
      </c>
      <c r="F974" s="34" t="s">
        <v>4845</v>
      </c>
      <c r="G974" s="34" t="s">
        <v>5144</v>
      </c>
      <c r="H974" s="34" t="s">
        <v>4388</v>
      </c>
      <c r="I974" s="34" t="s">
        <v>4288</v>
      </c>
    </row>
    <row r="975" spans="1:9">
      <c r="A975" s="34" t="s">
        <v>4323</v>
      </c>
      <c r="B975" s="34" t="s">
        <v>4450</v>
      </c>
      <c r="C975" s="34" t="s">
        <v>4199</v>
      </c>
      <c r="D975" s="34" t="s">
        <v>4276</v>
      </c>
      <c r="E975" s="34" t="s">
        <v>4370</v>
      </c>
      <c r="F975" s="34" t="s">
        <v>4178</v>
      </c>
      <c r="G975" s="34" t="s">
        <v>4756</v>
      </c>
      <c r="H975" s="34" t="s">
        <v>4286</v>
      </c>
      <c r="I975" s="34" t="s">
        <v>5119</v>
      </c>
    </row>
    <row r="976" spans="1:9">
      <c r="A976" s="34" t="s">
        <v>4226</v>
      </c>
      <c r="B976" s="34" t="s">
        <v>4407</v>
      </c>
      <c r="C976" s="34" t="s">
        <v>4191</v>
      </c>
      <c r="D976" s="34" t="s">
        <v>4193</v>
      </c>
      <c r="E976" s="34" t="s">
        <v>5117</v>
      </c>
      <c r="F976" s="34" t="s">
        <v>5118</v>
      </c>
      <c r="G976" s="34" t="s">
        <v>5119</v>
      </c>
      <c r="H976" s="34" t="s">
        <v>4509</v>
      </c>
      <c r="I976" s="34" t="s">
        <v>5120</v>
      </c>
    </row>
    <row r="978" spans="1:8">
      <c r="A978" s="34" t="s">
        <v>9754</v>
      </c>
    </row>
    <row r="979" spans="1:8">
      <c r="A979" s="34" t="s">
        <v>5145</v>
      </c>
    </row>
    <row r="980" spans="1:8">
      <c r="A980" s="34" t="s">
        <v>4169</v>
      </c>
      <c r="B980" s="34" t="s">
        <v>4329</v>
      </c>
      <c r="C980" s="34" t="s">
        <v>4330</v>
      </c>
      <c r="D980" s="34" t="s">
        <v>4331</v>
      </c>
      <c r="E980" s="34" t="s">
        <v>4332</v>
      </c>
    </row>
    <row r="981" spans="1:8">
      <c r="A981" s="34" t="s">
        <v>4407</v>
      </c>
      <c r="B981" s="34" t="s">
        <v>5146</v>
      </c>
      <c r="C981" s="34" t="s">
        <v>5147</v>
      </c>
      <c r="D981" s="34" t="s">
        <v>5148</v>
      </c>
      <c r="E981" s="34" t="s">
        <v>5149</v>
      </c>
    </row>
    <row r="983" spans="1:8">
      <c r="A983" s="34" t="s">
        <v>9755</v>
      </c>
    </row>
    <row r="984" spans="1:8">
      <c r="A984" s="34" t="s">
        <v>5150</v>
      </c>
    </row>
    <row r="985" spans="1:8">
      <c r="A985" s="34" t="s">
        <v>4169</v>
      </c>
      <c r="B985" s="34" t="s">
        <v>5111</v>
      </c>
      <c r="C985" s="34" t="s">
        <v>5151</v>
      </c>
      <c r="D985" s="34" t="s">
        <v>5152</v>
      </c>
      <c r="E985" s="34" t="s">
        <v>4876</v>
      </c>
      <c r="F985" s="34" t="s">
        <v>5153</v>
      </c>
      <c r="G985" s="34" t="s">
        <v>5154</v>
      </c>
      <c r="H985" s="34" t="s">
        <v>5155</v>
      </c>
    </row>
    <row r="986" spans="1:8">
      <c r="A986" s="34" t="s">
        <v>4407</v>
      </c>
      <c r="B986" s="34" t="s">
        <v>4419</v>
      </c>
      <c r="C986" s="34" t="s">
        <v>4282</v>
      </c>
      <c r="D986" s="34" t="s">
        <v>4686</v>
      </c>
      <c r="E986" s="34" t="s">
        <v>4356</v>
      </c>
      <c r="F986" s="34" t="s">
        <v>4732</v>
      </c>
      <c r="G986" s="34" t="s">
        <v>5156</v>
      </c>
      <c r="H986" s="34" t="s">
        <v>4234</v>
      </c>
    </row>
    <row r="988" spans="1:8">
      <c r="A988" s="34" t="s">
        <v>9756</v>
      </c>
    </row>
    <row r="989" spans="1:8">
      <c r="A989" s="34" t="s">
        <v>5157</v>
      </c>
    </row>
    <row r="990" spans="1:8">
      <c r="A990" s="34" t="s">
        <v>4169</v>
      </c>
      <c r="B990" s="34" t="s">
        <v>4329</v>
      </c>
      <c r="C990" s="34" t="s">
        <v>4330</v>
      </c>
      <c r="D990" s="34" t="s">
        <v>4331</v>
      </c>
      <c r="E990" s="34" t="s">
        <v>4332</v>
      </c>
    </row>
    <row r="991" spans="1:8">
      <c r="A991" s="34" t="s">
        <v>4407</v>
      </c>
      <c r="B991" s="34" t="s">
        <v>5158</v>
      </c>
      <c r="C991" s="34" t="s">
        <v>5159</v>
      </c>
      <c r="D991" s="34" t="s">
        <v>5148</v>
      </c>
      <c r="E991" s="34" t="s">
        <v>5160</v>
      </c>
    </row>
    <row r="993" spans="1:7">
      <c r="A993" s="34" t="s">
        <v>5161</v>
      </c>
    </row>
    <row r="994" spans="1:7">
      <c r="A994" s="34" t="s">
        <v>9482</v>
      </c>
    </row>
    <row r="995" spans="1:7">
      <c r="A995" s="34" t="s">
        <v>4169</v>
      </c>
      <c r="B995" s="34" t="s">
        <v>3154</v>
      </c>
      <c r="C995" s="34" t="s">
        <v>3644</v>
      </c>
      <c r="D995" s="34" t="s">
        <v>3653</v>
      </c>
      <c r="E995" s="34" t="s">
        <v>3647</v>
      </c>
      <c r="F995" s="34" t="s">
        <v>3650</v>
      </c>
    </row>
    <row r="996" spans="1:7">
      <c r="A996" s="34" t="s">
        <v>5162</v>
      </c>
      <c r="B996" s="34" t="s">
        <v>4459</v>
      </c>
      <c r="C996" s="34" t="s">
        <v>5163</v>
      </c>
      <c r="D996" s="34" t="s">
        <v>4231</v>
      </c>
      <c r="E996" s="34" t="s">
        <v>5164</v>
      </c>
      <c r="F996" s="34" t="s">
        <v>4215</v>
      </c>
    </row>
    <row r="998" spans="1:7">
      <c r="A998" s="34" t="s">
        <v>9483</v>
      </c>
    </row>
    <row r="999" spans="1:7">
      <c r="A999" s="34" t="s">
        <v>9484</v>
      </c>
    </row>
    <row r="1000" spans="1:7">
      <c r="A1000" s="34" t="s">
        <v>140</v>
      </c>
      <c r="B1000" s="34" t="s">
        <v>4169</v>
      </c>
      <c r="C1000" s="34" t="s">
        <v>3154</v>
      </c>
      <c r="D1000" s="34" t="s">
        <v>3644</v>
      </c>
      <c r="E1000" s="34" t="s">
        <v>3653</v>
      </c>
      <c r="F1000" s="34" t="s">
        <v>3647</v>
      </c>
      <c r="G1000" s="34" t="s">
        <v>3650</v>
      </c>
    </row>
    <row r="1001" spans="1:7">
      <c r="A1001" s="34" t="s">
        <v>3654</v>
      </c>
      <c r="B1001" s="34" t="s">
        <v>5895</v>
      </c>
      <c r="C1001" s="34" t="s">
        <v>4199</v>
      </c>
      <c r="D1001" s="34" t="s">
        <v>5358</v>
      </c>
      <c r="E1001" s="34" t="s">
        <v>4199</v>
      </c>
      <c r="F1001" s="34" t="s">
        <v>4325</v>
      </c>
      <c r="G1001" s="34" t="s">
        <v>4385</v>
      </c>
    </row>
    <row r="1002" spans="1:7">
      <c r="A1002" s="34" t="s">
        <v>3663</v>
      </c>
      <c r="B1002" s="34" t="s">
        <v>5671</v>
      </c>
      <c r="C1002" s="34" t="s">
        <v>4199</v>
      </c>
      <c r="D1002" s="34" t="s">
        <v>9485</v>
      </c>
      <c r="E1002" s="34" t="s">
        <v>4199</v>
      </c>
      <c r="F1002" s="34" t="s">
        <v>5605</v>
      </c>
      <c r="G1002" s="34" t="s">
        <v>4199</v>
      </c>
    </row>
    <row r="1003" spans="1:7">
      <c r="A1003" s="34" t="s">
        <v>3657</v>
      </c>
      <c r="B1003" s="34" t="s">
        <v>5029</v>
      </c>
      <c r="C1003" s="34" t="s">
        <v>4459</v>
      </c>
      <c r="D1003" s="34" t="s">
        <v>9486</v>
      </c>
      <c r="E1003" s="34" t="s">
        <v>4364</v>
      </c>
      <c r="F1003" s="34" t="s">
        <v>9487</v>
      </c>
      <c r="G1003" s="34" t="s">
        <v>4365</v>
      </c>
    </row>
    <row r="1004" spans="1:7">
      <c r="A1004" s="34" t="s">
        <v>4226</v>
      </c>
      <c r="B1004" s="34" t="s">
        <v>5162</v>
      </c>
      <c r="C1004" s="34" t="s">
        <v>4459</v>
      </c>
      <c r="D1004" s="34" t="s">
        <v>5163</v>
      </c>
      <c r="E1004" s="34" t="s">
        <v>4231</v>
      </c>
      <c r="F1004" s="34" t="s">
        <v>5164</v>
      </c>
      <c r="G1004" s="34" t="s">
        <v>4215</v>
      </c>
    </row>
    <row r="1006" spans="1:7">
      <c r="A1006" s="34" t="s">
        <v>9488</v>
      </c>
    </row>
    <row r="1007" spans="1:7">
      <c r="A1007" s="34" t="s">
        <v>5165</v>
      </c>
    </row>
    <row r="1008" spans="1:7">
      <c r="A1008" s="34" t="s">
        <v>4169</v>
      </c>
      <c r="B1008" s="34" t="s">
        <v>3154</v>
      </c>
      <c r="C1008" s="34" t="s">
        <v>1046</v>
      </c>
      <c r="D1008" s="34" t="s">
        <v>1043</v>
      </c>
    </row>
    <row r="1009" spans="1:5">
      <c r="A1009" s="34" t="s">
        <v>4407</v>
      </c>
      <c r="B1009" s="34" t="s">
        <v>4419</v>
      </c>
      <c r="C1009" s="34" t="s">
        <v>4581</v>
      </c>
      <c r="D1009" s="34" t="s">
        <v>4419</v>
      </c>
    </row>
    <row r="1011" spans="1:5">
      <c r="A1011" s="34" t="s">
        <v>9489</v>
      </c>
    </row>
    <row r="1012" spans="1:5">
      <c r="A1012" s="34" t="s">
        <v>5166</v>
      </c>
    </row>
    <row r="1013" spans="1:5">
      <c r="A1013" s="34" t="s">
        <v>48</v>
      </c>
      <c r="B1013" s="34" t="s">
        <v>4169</v>
      </c>
      <c r="C1013" s="34" t="s">
        <v>3154</v>
      </c>
      <c r="D1013" s="34" t="s">
        <v>1046</v>
      </c>
      <c r="E1013" s="34" t="s">
        <v>1043</v>
      </c>
    </row>
    <row r="1014" spans="1:5">
      <c r="A1014" s="34" t="s">
        <v>4186</v>
      </c>
      <c r="B1014" s="34" t="s">
        <v>4413</v>
      </c>
      <c r="C1014" s="34" t="s">
        <v>4215</v>
      </c>
      <c r="D1014" s="34" t="s">
        <v>5167</v>
      </c>
      <c r="E1014" s="34" t="s">
        <v>4513</v>
      </c>
    </row>
    <row r="1015" spans="1:5">
      <c r="A1015" s="34" t="s">
        <v>4195</v>
      </c>
      <c r="B1015" s="34" t="s">
        <v>4362</v>
      </c>
      <c r="C1015" s="34" t="s">
        <v>4861</v>
      </c>
      <c r="D1015" s="34" t="s">
        <v>5168</v>
      </c>
      <c r="E1015" s="34" t="s">
        <v>4365</v>
      </c>
    </row>
    <row r="1016" spans="1:5">
      <c r="A1016" s="34" t="s">
        <v>4203</v>
      </c>
      <c r="B1016" s="34" t="s">
        <v>4204</v>
      </c>
      <c r="C1016" s="34" t="s">
        <v>4199</v>
      </c>
      <c r="D1016" s="34" t="s">
        <v>4381</v>
      </c>
      <c r="E1016" s="34" t="s">
        <v>4207</v>
      </c>
    </row>
    <row r="1017" spans="1:5">
      <c r="A1017" s="34" t="s">
        <v>4210</v>
      </c>
      <c r="B1017" s="34" t="s">
        <v>4376</v>
      </c>
      <c r="C1017" s="34" t="s">
        <v>4201</v>
      </c>
      <c r="D1017" s="34" t="s">
        <v>4952</v>
      </c>
      <c r="E1017" s="34" t="s">
        <v>4370</v>
      </c>
    </row>
    <row r="1018" spans="1:5">
      <c r="A1018" s="34" t="s">
        <v>4219</v>
      </c>
      <c r="B1018" s="34" t="s">
        <v>4372</v>
      </c>
      <c r="C1018" s="34" t="s">
        <v>4181</v>
      </c>
      <c r="D1018" s="34" t="s">
        <v>4662</v>
      </c>
      <c r="E1018" s="34" t="s">
        <v>4419</v>
      </c>
    </row>
    <row r="1019" spans="1:5">
      <c r="A1019" s="34" t="s">
        <v>4226</v>
      </c>
      <c r="B1019" s="34" t="s">
        <v>4407</v>
      </c>
      <c r="C1019" s="34" t="s">
        <v>4419</v>
      </c>
      <c r="D1019" s="34" t="s">
        <v>4581</v>
      </c>
      <c r="E1019" s="34" t="s">
        <v>4419</v>
      </c>
    </row>
    <row r="1021" spans="1:5">
      <c r="A1021" s="34" t="s">
        <v>9490</v>
      </c>
    </row>
    <row r="1022" spans="1:5">
      <c r="A1022" s="34" t="s">
        <v>5169</v>
      </c>
    </row>
    <row r="1023" spans="1:5">
      <c r="A1023" s="34" t="s">
        <v>386</v>
      </c>
      <c r="B1023" s="34" t="s">
        <v>4169</v>
      </c>
      <c r="C1023" s="34" t="s">
        <v>3154</v>
      </c>
      <c r="D1023" s="34" t="s">
        <v>1046</v>
      </c>
      <c r="E1023" s="34" t="s">
        <v>1043</v>
      </c>
    </row>
    <row r="1024" spans="1:5">
      <c r="A1024" s="34" t="s">
        <v>3070</v>
      </c>
      <c r="B1024" s="34" t="s">
        <v>4347</v>
      </c>
      <c r="C1024" s="34" t="s">
        <v>4319</v>
      </c>
      <c r="D1024" s="34" t="s">
        <v>4502</v>
      </c>
      <c r="E1024" s="34" t="s">
        <v>4199</v>
      </c>
    </row>
    <row r="1025" spans="1:5">
      <c r="A1025" s="34" t="s">
        <v>3067</v>
      </c>
      <c r="B1025" s="34" t="s">
        <v>4456</v>
      </c>
      <c r="C1025" s="34" t="s">
        <v>4378</v>
      </c>
      <c r="D1025" s="34" t="s">
        <v>5170</v>
      </c>
      <c r="E1025" s="34" t="s">
        <v>4723</v>
      </c>
    </row>
    <row r="1026" spans="1:5">
      <c r="A1026" s="34" t="s">
        <v>4226</v>
      </c>
      <c r="B1026" s="34" t="s">
        <v>4407</v>
      </c>
      <c r="C1026" s="34" t="s">
        <v>4419</v>
      </c>
      <c r="D1026" s="34" t="s">
        <v>4581</v>
      </c>
      <c r="E1026" s="34" t="s">
        <v>4419</v>
      </c>
    </row>
    <row r="1028" spans="1:5">
      <c r="A1028" s="34" t="s">
        <v>9757</v>
      </c>
    </row>
    <row r="1029" spans="1:5">
      <c r="A1029" s="34" t="s">
        <v>5171</v>
      </c>
    </row>
    <row r="1030" spans="1:5">
      <c r="A1030" s="34" t="s">
        <v>4169</v>
      </c>
      <c r="B1030" s="34" t="s">
        <v>1046</v>
      </c>
      <c r="C1030" s="34" t="s">
        <v>3873</v>
      </c>
      <c r="D1030" s="34" t="s">
        <v>3870</v>
      </c>
      <c r="E1030" s="34" t="s">
        <v>3867</v>
      </c>
    </row>
    <row r="1031" spans="1:5">
      <c r="A1031" s="34" t="s">
        <v>4407</v>
      </c>
      <c r="B1031" s="34" t="s">
        <v>4357</v>
      </c>
      <c r="C1031" s="34" t="s">
        <v>4953</v>
      </c>
      <c r="D1031" s="34" t="s">
        <v>4364</v>
      </c>
      <c r="E1031" s="34" t="s">
        <v>4467</v>
      </c>
    </row>
    <row r="1033" spans="1:5">
      <c r="A1033" s="34" t="s">
        <v>9758</v>
      </c>
    </row>
    <row r="1034" spans="1:5">
      <c r="A1034" s="34" t="s">
        <v>5172</v>
      </c>
    </row>
    <row r="1035" spans="1:5">
      <c r="A1035" s="34" t="s">
        <v>4169</v>
      </c>
      <c r="B1035" s="34" t="s">
        <v>1046</v>
      </c>
      <c r="C1035" s="34" t="s">
        <v>3873</v>
      </c>
      <c r="D1035" s="34" t="s">
        <v>3870</v>
      </c>
      <c r="E1035" s="34" t="s">
        <v>3867</v>
      </c>
    </row>
    <row r="1036" spans="1:5">
      <c r="A1036" s="34" t="s">
        <v>4407</v>
      </c>
      <c r="B1036" s="34" t="s">
        <v>5173</v>
      </c>
      <c r="C1036" s="34" t="s">
        <v>5124</v>
      </c>
      <c r="D1036" s="34" t="s">
        <v>4830</v>
      </c>
      <c r="E1036" s="34" t="s">
        <v>4449</v>
      </c>
    </row>
    <row r="1038" spans="1:5">
      <c r="A1038" s="34" t="s">
        <v>9759</v>
      </c>
    </row>
    <row r="1039" spans="1:5">
      <c r="A1039" s="34" t="s">
        <v>5174</v>
      </c>
    </row>
    <row r="1040" spans="1:5">
      <c r="A1040" s="34" t="s">
        <v>4169</v>
      </c>
      <c r="B1040" s="34" t="s">
        <v>1046</v>
      </c>
      <c r="C1040" s="34" t="s">
        <v>3873</v>
      </c>
      <c r="D1040" s="34" t="s">
        <v>3870</v>
      </c>
      <c r="E1040" s="34" t="s">
        <v>3867</v>
      </c>
    </row>
    <row r="1041" spans="1:9">
      <c r="A1041" s="34" t="s">
        <v>4407</v>
      </c>
      <c r="B1041" s="34" t="s">
        <v>5175</v>
      </c>
      <c r="C1041" s="34" t="s">
        <v>4521</v>
      </c>
      <c r="D1041" s="34" t="s">
        <v>4264</v>
      </c>
      <c r="E1041" s="34" t="s">
        <v>4357</v>
      </c>
    </row>
    <row r="1043" spans="1:9">
      <c r="A1043" s="34" t="s">
        <v>9760</v>
      </c>
    </row>
    <row r="1044" spans="1:9">
      <c r="A1044" s="34" t="s">
        <v>5176</v>
      </c>
    </row>
    <row r="1045" spans="1:9">
      <c r="A1045" s="34" t="s">
        <v>4169</v>
      </c>
      <c r="B1045" s="34" t="s">
        <v>4170</v>
      </c>
      <c r="C1045" s="34" t="s">
        <v>5177</v>
      </c>
      <c r="D1045" s="34" t="s">
        <v>4173</v>
      </c>
      <c r="E1045" s="34" t="s">
        <v>5178</v>
      </c>
      <c r="F1045" s="34" t="s">
        <v>5179</v>
      </c>
      <c r="G1045" s="34" t="s">
        <v>5180</v>
      </c>
      <c r="H1045" s="34" t="s">
        <v>5181</v>
      </c>
    </row>
    <row r="1046" spans="1:9">
      <c r="A1046" s="34" t="s">
        <v>5182</v>
      </c>
      <c r="B1046" s="34" t="s">
        <v>4582</v>
      </c>
      <c r="C1046" s="34" t="s">
        <v>5183</v>
      </c>
      <c r="D1046" s="34" t="s">
        <v>4723</v>
      </c>
      <c r="E1046" s="34" t="s">
        <v>5024</v>
      </c>
      <c r="F1046" s="34" t="s">
        <v>4773</v>
      </c>
      <c r="G1046" s="34" t="s">
        <v>4288</v>
      </c>
      <c r="H1046" s="34" t="s">
        <v>4981</v>
      </c>
    </row>
    <row r="1048" spans="1:9">
      <c r="A1048" s="34" t="s">
        <v>9761</v>
      </c>
    </row>
    <row r="1049" spans="1:9">
      <c r="A1049" s="34" t="s">
        <v>5184</v>
      </c>
    </row>
    <row r="1050" spans="1:9">
      <c r="A1050" s="34" t="s">
        <v>48</v>
      </c>
      <c r="B1050" s="34" t="s">
        <v>4169</v>
      </c>
      <c r="C1050" s="34" t="s">
        <v>4170</v>
      </c>
      <c r="D1050" s="34" t="s">
        <v>5177</v>
      </c>
      <c r="E1050" s="34" t="s">
        <v>4173</v>
      </c>
      <c r="F1050" s="34" t="s">
        <v>5178</v>
      </c>
      <c r="G1050" s="34" t="s">
        <v>5179</v>
      </c>
      <c r="H1050" s="34" t="s">
        <v>5180</v>
      </c>
      <c r="I1050" s="34" t="s">
        <v>5181</v>
      </c>
    </row>
    <row r="1051" spans="1:9">
      <c r="A1051" s="34" t="s">
        <v>4186</v>
      </c>
      <c r="B1051" s="34" t="s">
        <v>5185</v>
      </c>
      <c r="C1051" s="34" t="s">
        <v>4181</v>
      </c>
      <c r="D1051" s="34" t="s">
        <v>5133</v>
      </c>
      <c r="E1051" s="34" t="s">
        <v>4181</v>
      </c>
      <c r="F1051" s="34" t="s">
        <v>5186</v>
      </c>
      <c r="G1051" s="34" t="s">
        <v>5125</v>
      </c>
      <c r="H1051" s="34" t="s">
        <v>4916</v>
      </c>
      <c r="I1051" s="34" t="s">
        <v>5142</v>
      </c>
    </row>
    <row r="1052" spans="1:9">
      <c r="A1052" s="34" t="s">
        <v>4195</v>
      </c>
      <c r="B1052" s="34" t="s">
        <v>4362</v>
      </c>
      <c r="C1052" s="34" t="s">
        <v>4365</v>
      </c>
      <c r="D1052" s="34" t="s">
        <v>5187</v>
      </c>
      <c r="E1052" s="34" t="s">
        <v>4199</v>
      </c>
      <c r="F1052" s="34" t="s">
        <v>4293</v>
      </c>
      <c r="G1052" s="34" t="s">
        <v>4252</v>
      </c>
      <c r="H1052" s="34" t="s">
        <v>4365</v>
      </c>
      <c r="I1052" s="34" t="s">
        <v>4199</v>
      </c>
    </row>
    <row r="1053" spans="1:9">
      <c r="A1053" s="34" t="s">
        <v>4203</v>
      </c>
      <c r="B1053" s="34" t="s">
        <v>4776</v>
      </c>
      <c r="C1053" s="34" t="s">
        <v>4199</v>
      </c>
      <c r="D1053" s="34" t="s">
        <v>4492</v>
      </c>
      <c r="E1053" s="34" t="s">
        <v>4251</v>
      </c>
      <c r="F1053" s="34" t="s">
        <v>5124</v>
      </c>
      <c r="G1053" s="34" t="s">
        <v>4863</v>
      </c>
      <c r="H1053" s="34" t="s">
        <v>4777</v>
      </c>
      <c r="I1053" s="34" t="s">
        <v>4443</v>
      </c>
    </row>
    <row r="1054" spans="1:9">
      <c r="A1054" s="34" t="s">
        <v>4210</v>
      </c>
      <c r="B1054" s="34" t="s">
        <v>4794</v>
      </c>
      <c r="C1054" s="34" t="s">
        <v>4425</v>
      </c>
      <c r="D1054" s="34" t="s">
        <v>4797</v>
      </c>
      <c r="E1054" s="34" t="s">
        <v>4425</v>
      </c>
      <c r="F1054" s="34" t="s">
        <v>5188</v>
      </c>
      <c r="G1054" s="34" t="s">
        <v>4736</v>
      </c>
      <c r="H1054" s="34" t="s">
        <v>4282</v>
      </c>
      <c r="I1054" s="34" t="s">
        <v>4371</v>
      </c>
    </row>
    <row r="1055" spans="1:9">
      <c r="A1055" s="34" t="s">
        <v>4219</v>
      </c>
      <c r="B1055" s="34" t="s">
        <v>4220</v>
      </c>
      <c r="C1055" s="34" t="s">
        <v>4199</v>
      </c>
      <c r="D1055" s="34" t="s">
        <v>4202</v>
      </c>
      <c r="E1055" s="34" t="s">
        <v>4223</v>
      </c>
      <c r="F1055" s="34" t="s">
        <v>4268</v>
      </c>
      <c r="G1055" s="34" t="s">
        <v>4289</v>
      </c>
      <c r="H1055" s="34" t="s">
        <v>4935</v>
      </c>
      <c r="I1055" s="34" t="s">
        <v>4325</v>
      </c>
    </row>
    <row r="1056" spans="1:9">
      <c r="A1056" s="34" t="s">
        <v>4226</v>
      </c>
      <c r="B1056" s="34" t="s">
        <v>5182</v>
      </c>
      <c r="C1056" s="34" t="s">
        <v>4582</v>
      </c>
      <c r="D1056" s="34" t="s">
        <v>5183</v>
      </c>
      <c r="E1056" s="34" t="s">
        <v>4723</v>
      </c>
      <c r="F1056" s="34" t="s">
        <v>5024</v>
      </c>
      <c r="G1056" s="34" t="s">
        <v>4773</v>
      </c>
      <c r="H1056" s="34" t="s">
        <v>4288</v>
      </c>
      <c r="I1056" s="34" t="s">
        <v>4981</v>
      </c>
    </row>
    <row r="1058" spans="1:9">
      <c r="A1058" s="34" t="s">
        <v>9762</v>
      </c>
    </row>
    <row r="1059" spans="1:9">
      <c r="A1059" s="34" t="s">
        <v>5189</v>
      </c>
    </row>
    <row r="1060" spans="1:9">
      <c r="A1060" s="34" t="s">
        <v>49</v>
      </c>
      <c r="B1060" s="34" t="s">
        <v>4169</v>
      </c>
      <c r="C1060" s="34" t="s">
        <v>4170</v>
      </c>
      <c r="D1060" s="34" t="s">
        <v>5177</v>
      </c>
      <c r="E1060" s="34" t="s">
        <v>4173</v>
      </c>
      <c r="F1060" s="34" t="s">
        <v>5178</v>
      </c>
      <c r="G1060" s="34" t="s">
        <v>5179</v>
      </c>
      <c r="H1060" s="34" t="s">
        <v>5180</v>
      </c>
      <c r="I1060" s="34" t="s">
        <v>5181</v>
      </c>
    </row>
    <row r="1061" spans="1:9">
      <c r="A1061" s="34" t="s">
        <v>4228</v>
      </c>
      <c r="B1061" s="34" t="s">
        <v>4794</v>
      </c>
      <c r="C1061" s="34" t="s">
        <v>4199</v>
      </c>
      <c r="D1061" s="34" t="s">
        <v>4935</v>
      </c>
      <c r="E1061" s="34" t="s">
        <v>4425</v>
      </c>
      <c r="F1061" s="34" t="s">
        <v>5188</v>
      </c>
      <c r="G1061" s="34" t="s">
        <v>5024</v>
      </c>
      <c r="H1061" s="34" t="s">
        <v>4730</v>
      </c>
      <c r="I1061" s="34" t="s">
        <v>4645</v>
      </c>
    </row>
    <row r="1062" spans="1:9">
      <c r="A1062" s="34" t="s">
        <v>4235</v>
      </c>
      <c r="B1062" s="34" t="s">
        <v>5190</v>
      </c>
      <c r="C1062" s="34" t="s">
        <v>4267</v>
      </c>
      <c r="D1062" s="34" t="s">
        <v>5191</v>
      </c>
      <c r="E1062" s="34" t="s">
        <v>4199</v>
      </c>
      <c r="F1062" s="34" t="s">
        <v>4736</v>
      </c>
      <c r="G1062" s="34" t="s">
        <v>4258</v>
      </c>
      <c r="H1062" s="34" t="s">
        <v>4385</v>
      </c>
      <c r="I1062" s="34" t="s">
        <v>4267</v>
      </c>
    </row>
    <row r="1063" spans="1:9">
      <c r="A1063" s="34" t="s">
        <v>4241</v>
      </c>
      <c r="B1063" s="34" t="s">
        <v>5192</v>
      </c>
      <c r="C1063" s="34" t="s">
        <v>4419</v>
      </c>
      <c r="D1063" s="34" t="s">
        <v>4184</v>
      </c>
      <c r="E1063" s="34" t="s">
        <v>4419</v>
      </c>
      <c r="F1063" s="34" t="s">
        <v>5193</v>
      </c>
      <c r="G1063" s="34" t="s">
        <v>5014</v>
      </c>
      <c r="H1063" s="34" t="s">
        <v>4916</v>
      </c>
      <c r="I1063" s="34" t="s">
        <v>4206</v>
      </c>
    </row>
    <row r="1064" spans="1:9">
      <c r="A1064" s="34" t="s">
        <v>4248</v>
      </c>
      <c r="B1064" s="34" t="s">
        <v>4249</v>
      </c>
      <c r="C1064" s="34" t="s">
        <v>4199</v>
      </c>
      <c r="D1064" s="34" t="s">
        <v>4251</v>
      </c>
      <c r="E1064" s="34" t="s">
        <v>4436</v>
      </c>
      <c r="F1064" s="34" t="s">
        <v>5194</v>
      </c>
      <c r="G1064" s="34" t="s">
        <v>4193</v>
      </c>
      <c r="H1064" s="34" t="s">
        <v>4193</v>
      </c>
      <c r="I1064" s="34" t="s">
        <v>5195</v>
      </c>
    </row>
    <row r="1065" spans="1:9">
      <c r="A1065" s="34" t="s">
        <v>4255</v>
      </c>
      <c r="B1065" s="34" t="s">
        <v>5196</v>
      </c>
      <c r="C1065" s="34" t="s">
        <v>4214</v>
      </c>
      <c r="D1065" s="34" t="s">
        <v>4491</v>
      </c>
      <c r="E1065" s="34" t="s">
        <v>4181</v>
      </c>
      <c r="F1065" s="34" t="s">
        <v>4775</v>
      </c>
      <c r="G1065" s="34" t="s">
        <v>4209</v>
      </c>
      <c r="H1065" s="34" t="s">
        <v>4681</v>
      </c>
      <c r="I1065" s="34" t="s">
        <v>5183</v>
      </c>
    </row>
    <row r="1066" spans="1:9">
      <c r="A1066" s="34" t="s">
        <v>4226</v>
      </c>
      <c r="B1066" s="34" t="s">
        <v>5182</v>
      </c>
      <c r="C1066" s="34" t="s">
        <v>4582</v>
      </c>
      <c r="D1066" s="34" t="s">
        <v>5183</v>
      </c>
      <c r="E1066" s="34" t="s">
        <v>4723</v>
      </c>
      <c r="F1066" s="34" t="s">
        <v>5024</v>
      </c>
      <c r="G1066" s="34" t="s">
        <v>4773</v>
      </c>
      <c r="H1066" s="34" t="s">
        <v>4288</v>
      </c>
      <c r="I1066" s="34" t="s">
        <v>4981</v>
      </c>
    </row>
    <row r="1068" spans="1:9">
      <c r="A1068" s="34" t="s">
        <v>9763</v>
      </c>
    </row>
    <row r="1069" spans="1:9">
      <c r="A1069" s="34" t="s">
        <v>5197</v>
      </c>
    </row>
    <row r="1070" spans="1:9">
      <c r="A1070" s="34" t="s">
        <v>50</v>
      </c>
      <c r="B1070" s="34" t="s">
        <v>4169</v>
      </c>
      <c r="C1070" s="34" t="s">
        <v>4170</v>
      </c>
      <c r="D1070" s="34" t="s">
        <v>5177</v>
      </c>
      <c r="E1070" s="34" t="s">
        <v>4173</v>
      </c>
      <c r="F1070" s="34" t="s">
        <v>5178</v>
      </c>
      <c r="G1070" s="34" t="s">
        <v>5179</v>
      </c>
      <c r="H1070" s="34" t="s">
        <v>5180</v>
      </c>
      <c r="I1070" s="34" t="s">
        <v>5181</v>
      </c>
    </row>
    <row r="1071" spans="1:9">
      <c r="A1071" s="34" t="s">
        <v>4262</v>
      </c>
      <c r="B1071" s="34" t="s">
        <v>5198</v>
      </c>
      <c r="C1071" s="34" t="s">
        <v>4199</v>
      </c>
      <c r="D1071" s="34" t="s">
        <v>4742</v>
      </c>
      <c r="E1071" s="34" t="s">
        <v>4748</v>
      </c>
      <c r="F1071" s="34" t="s">
        <v>5199</v>
      </c>
      <c r="G1071" s="34" t="s">
        <v>4194</v>
      </c>
      <c r="H1071" s="34" t="s">
        <v>4216</v>
      </c>
      <c r="I1071" s="34" t="s">
        <v>4673</v>
      </c>
    </row>
    <row r="1072" spans="1:9">
      <c r="A1072" s="34" t="s">
        <v>4271</v>
      </c>
      <c r="B1072" s="34" t="s">
        <v>4272</v>
      </c>
      <c r="C1072" s="34" t="s">
        <v>4257</v>
      </c>
      <c r="D1072" s="34" t="s">
        <v>5124</v>
      </c>
      <c r="E1072" s="34" t="s">
        <v>4365</v>
      </c>
      <c r="F1072" s="34" t="s">
        <v>5200</v>
      </c>
      <c r="G1072" s="34" t="s">
        <v>4747</v>
      </c>
      <c r="H1072" s="34" t="s">
        <v>4394</v>
      </c>
      <c r="I1072" s="34" t="s">
        <v>4925</v>
      </c>
    </row>
    <row r="1073" spans="1:9">
      <c r="A1073" s="34" t="s">
        <v>4226</v>
      </c>
      <c r="B1073" s="34" t="s">
        <v>5182</v>
      </c>
      <c r="C1073" s="34" t="s">
        <v>4582</v>
      </c>
      <c r="D1073" s="34" t="s">
        <v>5183</v>
      </c>
      <c r="E1073" s="34" t="s">
        <v>4723</v>
      </c>
      <c r="F1073" s="34" t="s">
        <v>5024</v>
      </c>
      <c r="G1073" s="34" t="s">
        <v>4773</v>
      </c>
      <c r="H1073" s="34" t="s">
        <v>4288</v>
      </c>
      <c r="I1073" s="34" t="s">
        <v>4981</v>
      </c>
    </row>
    <row r="1075" spans="1:9">
      <c r="A1075" s="34" t="s">
        <v>9764</v>
      </c>
    </row>
    <row r="1076" spans="1:9">
      <c r="A1076" s="34" t="s">
        <v>5201</v>
      </c>
    </row>
    <row r="1077" spans="1:9">
      <c r="A1077" s="34" t="s">
        <v>386</v>
      </c>
      <c r="B1077" s="34" t="s">
        <v>4169</v>
      </c>
      <c r="C1077" s="34" t="s">
        <v>4170</v>
      </c>
      <c r="D1077" s="34" t="s">
        <v>5177</v>
      </c>
      <c r="E1077" s="34" t="s">
        <v>4173</v>
      </c>
      <c r="F1077" s="34" t="s">
        <v>5178</v>
      </c>
      <c r="G1077" s="34" t="s">
        <v>5179</v>
      </c>
      <c r="H1077" s="34" t="s">
        <v>5180</v>
      </c>
      <c r="I1077" s="34" t="s">
        <v>5181</v>
      </c>
    </row>
    <row r="1078" spans="1:9">
      <c r="A1078" s="34" t="s">
        <v>3070</v>
      </c>
      <c r="B1078" s="34" t="s">
        <v>4280</v>
      </c>
      <c r="C1078" s="34" t="s">
        <v>4199</v>
      </c>
      <c r="D1078" s="34" t="s">
        <v>5202</v>
      </c>
      <c r="E1078" s="34" t="s">
        <v>4199</v>
      </c>
      <c r="F1078" s="34" t="s">
        <v>4443</v>
      </c>
      <c r="G1078" s="34" t="s">
        <v>4282</v>
      </c>
      <c r="H1078" s="34" t="s">
        <v>4477</v>
      </c>
      <c r="I1078" s="34" t="s">
        <v>4287</v>
      </c>
    </row>
    <row r="1079" spans="1:9">
      <c r="A1079" s="34" t="s">
        <v>3067</v>
      </c>
      <c r="B1079" s="34" t="s">
        <v>4885</v>
      </c>
      <c r="C1079" s="34" t="s">
        <v>4191</v>
      </c>
      <c r="D1079" s="34" t="s">
        <v>4222</v>
      </c>
      <c r="E1079" s="34" t="s">
        <v>4738</v>
      </c>
      <c r="F1079" s="34" t="s">
        <v>4270</v>
      </c>
      <c r="G1079" s="34" t="s">
        <v>5183</v>
      </c>
      <c r="H1079" s="34" t="s">
        <v>4296</v>
      </c>
      <c r="I1079" s="34" t="s">
        <v>4221</v>
      </c>
    </row>
    <row r="1080" spans="1:9">
      <c r="A1080" s="34" t="s">
        <v>4226</v>
      </c>
      <c r="B1080" s="34" t="s">
        <v>5182</v>
      </c>
      <c r="C1080" s="34" t="s">
        <v>4582</v>
      </c>
      <c r="D1080" s="34" t="s">
        <v>5183</v>
      </c>
      <c r="E1080" s="34" t="s">
        <v>4723</v>
      </c>
      <c r="F1080" s="34" t="s">
        <v>5024</v>
      </c>
      <c r="G1080" s="34" t="s">
        <v>4773</v>
      </c>
      <c r="H1080" s="34" t="s">
        <v>4288</v>
      </c>
      <c r="I1080" s="34" t="s">
        <v>4981</v>
      </c>
    </row>
    <row r="1082" spans="1:9">
      <c r="A1082" s="34" t="s">
        <v>9765</v>
      </c>
    </row>
    <row r="1083" spans="1:9">
      <c r="A1083" s="34" t="s">
        <v>5203</v>
      </c>
    </row>
    <row r="1084" spans="1:9">
      <c r="A1084" s="34" t="s">
        <v>55</v>
      </c>
      <c r="B1084" s="34" t="s">
        <v>4169</v>
      </c>
      <c r="C1084" s="34" t="s">
        <v>4170</v>
      </c>
      <c r="D1084" s="34" t="s">
        <v>5177</v>
      </c>
      <c r="E1084" s="34" t="s">
        <v>4173</v>
      </c>
      <c r="F1084" s="34" t="s">
        <v>5178</v>
      </c>
      <c r="G1084" s="34" t="s">
        <v>5179</v>
      </c>
      <c r="H1084" s="34" t="s">
        <v>5180</v>
      </c>
      <c r="I1084" s="34" t="s">
        <v>5181</v>
      </c>
    </row>
    <row r="1085" spans="1:9">
      <c r="A1085" s="34" t="s">
        <v>4291</v>
      </c>
      <c r="B1085" s="34" t="s">
        <v>5204</v>
      </c>
      <c r="C1085" s="34" t="s">
        <v>4191</v>
      </c>
      <c r="D1085" s="34" t="s">
        <v>4645</v>
      </c>
      <c r="E1085" s="34" t="s">
        <v>4853</v>
      </c>
      <c r="F1085" s="34" t="s">
        <v>4813</v>
      </c>
      <c r="G1085" s="34" t="s">
        <v>5205</v>
      </c>
      <c r="H1085" s="34" t="s">
        <v>5141</v>
      </c>
      <c r="I1085" s="34" t="s">
        <v>4732</v>
      </c>
    </row>
    <row r="1086" spans="1:9">
      <c r="A1086" s="34" t="s">
        <v>4299</v>
      </c>
      <c r="B1086" s="34" t="s">
        <v>5206</v>
      </c>
      <c r="C1086" s="34" t="s">
        <v>4214</v>
      </c>
      <c r="D1086" s="34" t="s">
        <v>4862</v>
      </c>
      <c r="E1086" s="34" t="s">
        <v>4244</v>
      </c>
      <c r="F1086" s="34" t="s">
        <v>5207</v>
      </c>
      <c r="G1086" s="34" t="s">
        <v>4817</v>
      </c>
      <c r="H1086" s="34" t="s">
        <v>4379</v>
      </c>
      <c r="I1086" s="34" t="s">
        <v>4436</v>
      </c>
    </row>
    <row r="1087" spans="1:9">
      <c r="A1087" s="34" t="s">
        <v>4226</v>
      </c>
      <c r="B1087" s="34" t="s">
        <v>5182</v>
      </c>
      <c r="C1087" s="34" t="s">
        <v>4582</v>
      </c>
      <c r="D1087" s="34" t="s">
        <v>5183</v>
      </c>
      <c r="E1087" s="34" t="s">
        <v>4723</v>
      </c>
      <c r="F1087" s="34" t="s">
        <v>5024</v>
      </c>
      <c r="G1087" s="34" t="s">
        <v>4773</v>
      </c>
      <c r="H1087" s="34" t="s">
        <v>4288</v>
      </c>
      <c r="I1087" s="34" t="s">
        <v>4981</v>
      </c>
    </row>
    <row r="1089" spans="1:9">
      <c r="A1089" s="34" t="s">
        <v>9766</v>
      </c>
    </row>
    <row r="1090" spans="1:9">
      <c r="A1090" s="34" t="s">
        <v>5208</v>
      </c>
    </row>
    <row r="1091" spans="1:9">
      <c r="A1091" s="34" t="s">
        <v>45</v>
      </c>
      <c r="B1091" s="34" t="s">
        <v>4169</v>
      </c>
      <c r="C1091" s="34" t="s">
        <v>4170</v>
      </c>
      <c r="D1091" s="34" t="s">
        <v>5177</v>
      </c>
      <c r="E1091" s="34" t="s">
        <v>4173</v>
      </c>
      <c r="F1091" s="34" t="s">
        <v>5178</v>
      </c>
      <c r="G1091" s="34" t="s">
        <v>5179</v>
      </c>
      <c r="H1091" s="34" t="s">
        <v>5180</v>
      </c>
      <c r="I1091" s="34" t="s">
        <v>5181</v>
      </c>
    </row>
    <row r="1092" spans="1:9">
      <c r="A1092" s="34" t="s">
        <v>4305</v>
      </c>
      <c r="B1092" s="34" t="s">
        <v>5209</v>
      </c>
      <c r="C1092" s="34" t="s">
        <v>4447</v>
      </c>
      <c r="D1092" s="34" t="s">
        <v>5210</v>
      </c>
      <c r="E1092" s="34" t="s">
        <v>4365</v>
      </c>
      <c r="F1092" s="34" t="s">
        <v>4751</v>
      </c>
      <c r="G1092" s="34" t="s">
        <v>4269</v>
      </c>
      <c r="H1092" s="34" t="s">
        <v>4266</v>
      </c>
      <c r="I1092" s="34" t="s">
        <v>4436</v>
      </c>
    </row>
    <row r="1093" spans="1:9">
      <c r="A1093" s="34" t="s">
        <v>4313</v>
      </c>
      <c r="B1093" s="34" t="s">
        <v>5211</v>
      </c>
      <c r="C1093" s="34" t="s">
        <v>4310</v>
      </c>
      <c r="D1093" s="34" t="s">
        <v>4684</v>
      </c>
      <c r="E1093" s="34" t="s">
        <v>4310</v>
      </c>
      <c r="F1093" s="34" t="s">
        <v>5212</v>
      </c>
      <c r="G1093" s="34" t="s">
        <v>4751</v>
      </c>
      <c r="H1093" s="34" t="s">
        <v>4213</v>
      </c>
      <c r="I1093" s="34" t="s">
        <v>4799</v>
      </c>
    </row>
    <row r="1094" spans="1:9">
      <c r="A1094" s="34" t="s">
        <v>4316</v>
      </c>
      <c r="B1094" s="34" t="s">
        <v>4317</v>
      </c>
      <c r="C1094" s="34" t="s">
        <v>4199</v>
      </c>
      <c r="D1094" s="34" t="s">
        <v>4294</v>
      </c>
      <c r="E1094" s="34" t="s">
        <v>4319</v>
      </c>
      <c r="F1094" s="34" t="s">
        <v>4270</v>
      </c>
      <c r="G1094" s="34" t="s">
        <v>4768</v>
      </c>
      <c r="H1094" s="34" t="s">
        <v>4259</v>
      </c>
      <c r="I1094" s="34" t="s">
        <v>5213</v>
      </c>
    </row>
    <row r="1095" spans="1:9">
      <c r="A1095" s="34" t="s">
        <v>4323</v>
      </c>
      <c r="B1095" s="34" t="s">
        <v>4204</v>
      </c>
      <c r="C1095" s="34" t="s">
        <v>4199</v>
      </c>
      <c r="D1095" s="34" t="s">
        <v>4199</v>
      </c>
      <c r="E1095" s="34" t="s">
        <v>4207</v>
      </c>
      <c r="F1095" s="34" t="s">
        <v>4681</v>
      </c>
      <c r="G1095" s="34" t="s">
        <v>4205</v>
      </c>
      <c r="H1095" s="34" t="s">
        <v>4410</v>
      </c>
      <c r="I1095" s="34" t="s">
        <v>5214</v>
      </c>
    </row>
    <row r="1096" spans="1:9">
      <c r="A1096" s="34" t="s">
        <v>4226</v>
      </c>
      <c r="B1096" s="34" t="s">
        <v>5182</v>
      </c>
      <c r="C1096" s="34" t="s">
        <v>4582</v>
      </c>
      <c r="D1096" s="34" t="s">
        <v>5183</v>
      </c>
      <c r="E1096" s="34" t="s">
        <v>4723</v>
      </c>
      <c r="F1096" s="34" t="s">
        <v>5024</v>
      </c>
      <c r="G1096" s="34" t="s">
        <v>4773</v>
      </c>
      <c r="H1096" s="34" t="s">
        <v>4288</v>
      </c>
      <c r="I1096" s="34" t="s">
        <v>4981</v>
      </c>
    </row>
    <row r="1098" spans="1:9">
      <c r="A1098" s="34" t="s">
        <v>9767</v>
      </c>
    </row>
    <row r="1099" spans="1:9">
      <c r="A1099" s="34" t="s">
        <v>5215</v>
      </c>
    </row>
    <row r="1100" spans="1:9">
      <c r="A1100" s="34" t="s">
        <v>4169</v>
      </c>
      <c r="B1100" s="34" t="s">
        <v>4329</v>
      </c>
      <c r="C1100" s="34" t="s">
        <v>4330</v>
      </c>
      <c r="D1100" s="34" t="s">
        <v>4331</v>
      </c>
      <c r="E1100" s="34" t="s">
        <v>4332</v>
      </c>
    </row>
    <row r="1101" spans="1:9">
      <c r="A1101" s="34" t="s">
        <v>5182</v>
      </c>
      <c r="B1101" s="34" t="s">
        <v>5216</v>
      </c>
      <c r="C1101" s="34" t="s">
        <v>4705</v>
      </c>
      <c r="D1101" s="34" t="s">
        <v>4170</v>
      </c>
      <c r="E1101" s="34" t="s">
        <v>4781</v>
      </c>
    </row>
    <row r="1103" spans="1:9">
      <c r="A1103" s="34" t="s">
        <v>9768</v>
      </c>
    </row>
    <row r="1104" spans="1:9">
      <c r="A1104" s="34" t="s">
        <v>5217</v>
      </c>
    </row>
    <row r="1105" spans="1:7">
      <c r="A1105" s="34" t="s">
        <v>4169</v>
      </c>
      <c r="B1105" s="34" t="s">
        <v>4329</v>
      </c>
      <c r="C1105" s="34" t="s">
        <v>4330</v>
      </c>
      <c r="D1105" s="34" t="s">
        <v>4331</v>
      </c>
      <c r="E1105" s="34" t="s">
        <v>4332</v>
      </c>
    </row>
    <row r="1106" spans="1:7">
      <c r="A1106" s="34" t="s">
        <v>5218</v>
      </c>
      <c r="B1106" s="34" t="s">
        <v>5219</v>
      </c>
      <c r="C1106" s="34" t="s">
        <v>4339</v>
      </c>
      <c r="D1106" s="34" t="s">
        <v>4348</v>
      </c>
      <c r="E1106" s="34" t="s">
        <v>5220</v>
      </c>
    </row>
    <row r="1108" spans="1:7">
      <c r="A1108" s="34" t="s">
        <v>9769</v>
      </c>
    </row>
    <row r="1109" spans="1:7">
      <c r="A1109" s="34" t="s">
        <v>5221</v>
      </c>
    </row>
    <row r="1110" spans="1:7">
      <c r="A1110" s="34" t="s">
        <v>4169</v>
      </c>
      <c r="B1110" s="34" t="s">
        <v>5222</v>
      </c>
      <c r="C1110" s="34" t="s">
        <v>5112</v>
      </c>
      <c r="D1110" s="34" t="s">
        <v>5223</v>
      </c>
      <c r="E1110" s="34" t="s">
        <v>5224</v>
      </c>
      <c r="F1110" s="34" t="s">
        <v>5115</v>
      </c>
      <c r="G1110" s="34" t="s">
        <v>4879</v>
      </c>
    </row>
    <row r="1111" spans="1:7">
      <c r="A1111" s="34" t="s">
        <v>4766</v>
      </c>
      <c r="B1111" s="34" t="s">
        <v>4493</v>
      </c>
      <c r="C1111" s="34" t="s">
        <v>4772</v>
      </c>
      <c r="D1111" s="34" t="s">
        <v>4830</v>
      </c>
      <c r="E1111" s="34" t="s">
        <v>4183</v>
      </c>
      <c r="F1111" s="34" t="s">
        <v>4295</v>
      </c>
      <c r="G1111" s="34" t="s">
        <v>4224</v>
      </c>
    </row>
    <row r="1113" spans="1:7">
      <c r="A1113" s="34" t="s">
        <v>9770</v>
      </c>
    </row>
    <row r="1114" spans="1:7">
      <c r="A1114" s="34" t="s">
        <v>5225</v>
      </c>
    </row>
    <row r="1115" spans="1:7">
      <c r="A1115" s="34" t="s">
        <v>4169</v>
      </c>
      <c r="B1115" s="34" t="s">
        <v>4329</v>
      </c>
      <c r="C1115" s="34" t="s">
        <v>4330</v>
      </c>
      <c r="D1115" s="34" t="s">
        <v>4331</v>
      </c>
      <c r="E1115" s="34" t="s">
        <v>4332</v>
      </c>
    </row>
    <row r="1116" spans="1:7">
      <c r="A1116" s="34" t="s">
        <v>4766</v>
      </c>
      <c r="B1116" s="34" t="s">
        <v>5226</v>
      </c>
      <c r="C1116" s="34" t="s">
        <v>4405</v>
      </c>
      <c r="D1116" s="34" t="s">
        <v>4780</v>
      </c>
      <c r="E1116" s="34" t="s">
        <v>5227</v>
      </c>
    </row>
    <row r="1118" spans="1:7">
      <c r="A1118" s="34" t="s">
        <v>9491</v>
      </c>
    </row>
    <row r="1119" spans="1:7">
      <c r="A1119" s="34" t="s">
        <v>5228</v>
      </c>
    </row>
    <row r="1120" spans="1:7">
      <c r="A1120" s="34" t="s">
        <v>4169</v>
      </c>
      <c r="B1120" s="34" t="s">
        <v>1046</v>
      </c>
      <c r="C1120" s="34" t="s">
        <v>1055</v>
      </c>
      <c r="D1120" s="34" t="s">
        <v>3750</v>
      </c>
      <c r="E1120" s="34" t="s">
        <v>3747</v>
      </c>
    </row>
    <row r="1121" spans="1:6">
      <c r="A1121" s="34" t="s">
        <v>4407</v>
      </c>
      <c r="B1121" s="34" t="s">
        <v>4179</v>
      </c>
      <c r="C1121" s="34" t="s">
        <v>4199</v>
      </c>
      <c r="D1121" s="34" t="s">
        <v>4521</v>
      </c>
      <c r="E1121" s="34" t="s">
        <v>4958</v>
      </c>
    </row>
    <row r="1123" spans="1:6">
      <c r="A1123" s="34" t="s">
        <v>5233</v>
      </c>
    </row>
    <row r="1124" spans="1:6">
      <c r="A1124" s="34" t="s">
        <v>5229</v>
      </c>
    </row>
    <row r="1125" spans="1:6">
      <c r="A1125" s="34" t="s">
        <v>688</v>
      </c>
      <c r="B1125" s="34" t="s">
        <v>4169</v>
      </c>
      <c r="C1125" s="34" t="s">
        <v>1046</v>
      </c>
      <c r="D1125" s="34" t="s">
        <v>1055</v>
      </c>
      <c r="E1125" s="34" t="s">
        <v>3750</v>
      </c>
      <c r="F1125" s="34" t="s">
        <v>3747</v>
      </c>
    </row>
    <row r="1126" spans="1:6">
      <c r="A1126" s="34" t="s">
        <v>3689</v>
      </c>
      <c r="B1126" s="34" t="s">
        <v>4532</v>
      </c>
      <c r="C1126" s="34" t="s">
        <v>5230</v>
      </c>
      <c r="D1126" s="34" t="s">
        <v>4199</v>
      </c>
      <c r="E1126" s="34" t="s">
        <v>4484</v>
      </c>
      <c r="F1126" s="34" t="s">
        <v>4796</v>
      </c>
    </row>
    <row r="1127" spans="1:6">
      <c r="A1127" s="34" t="s">
        <v>3683</v>
      </c>
      <c r="B1127" s="34" t="s">
        <v>5231</v>
      </c>
      <c r="C1127" s="34" t="s">
        <v>4275</v>
      </c>
      <c r="D1127" s="34" t="s">
        <v>4199</v>
      </c>
      <c r="E1127" s="34" t="s">
        <v>4202</v>
      </c>
      <c r="F1127" s="34" t="s">
        <v>5232</v>
      </c>
    </row>
    <row r="1128" spans="1:6">
      <c r="A1128" s="34" t="s">
        <v>3686</v>
      </c>
      <c r="B1128" s="34" t="s">
        <v>5081</v>
      </c>
      <c r="C1128" s="34" t="s">
        <v>4361</v>
      </c>
      <c r="D1128" s="34" t="s">
        <v>4199</v>
      </c>
      <c r="E1128" s="34" t="s">
        <v>4415</v>
      </c>
      <c r="F1128" s="34" t="s">
        <v>4504</v>
      </c>
    </row>
    <row r="1129" spans="1:6">
      <c r="A1129" s="34" t="s">
        <v>3695</v>
      </c>
      <c r="B1129" s="34" t="s">
        <v>4609</v>
      </c>
      <c r="C1129" s="34" t="s">
        <v>4621</v>
      </c>
      <c r="D1129" s="34" t="s">
        <v>4199</v>
      </c>
      <c r="E1129" s="34" t="s">
        <v>4199</v>
      </c>
      <c r="F1129" s="34" t="s">
        <v>4621</v>
      </c>
    </row>
    <row r="1130" spans="1:6">
      <c r="A1130" s="34" t="s">
        <v>4226</v>
      </c>
      <c r="B1130" s="34" t="s">
        <v>4407</v>
      </c>
      <c r="C1130" s="34" t="s">
        <v>4179</v>
      </c>
      <c r="D1130" s="34" t="s">
        <v>4199</v>
      </c>
      <c r="E1130" s="34" t="s">
        <v>4521</v>
      </c>
      <c r="F1130" s="34" t="s">
        <v>4958</v>
      </c>
    </row>
    <row r="1132" spans="1:6">
      <c r="A1132" s="34" t="s">
        <v>9492</v>
      </c>
    </row>
    <row r="1133" spans="1:6">
      <c r="A1133" s="34" t="s">
        <v>5234</v>
      </c>
    </row>
    <row r="1134" spans="1:6">
      <c r="A1134" s="34" t="s">
        <v>688</v>
      </c>
      <c r="B1134" s="34" t="s">
        <v>4169</v>
      </c>
      <c r="C1134" s="34" t="s">
        <v>1046</v>
      </c>
      <c r="D1134" s="34" t="s">
        <v>1055</v>
      </c>
      <c r="E1134" s="34" t="s">
        <v>3750</v>
      </c>
      <c r="F1134" s="34" t="s">
        <v>3747</v>
      </c>
    </row>
    <row r="1135" spans="1:6">
      <c r="A1135" s="34" t="s">
        <v>3689</v>
      </c>
      <c r="B1135" s="34" t="s">
        <v>4532</v>
      </c>
      <c r="C1135" s="34" t="s">
        <v>5235</v>
      </c>
      <c r="D1135" s="34" t="s">
        <v>4170</v>
      </c>
      <c r="E1135" s="34" t="s">
        <v>4881</v>
      </c>
      <c r="F1135" s="34" t="s">
        <v>4849</v>
      </c>
    </row>
    <row r="1136" spans="1:6">
      <c r="A1136" s="34" t="s">
        <v>3683</v>
      </c>
      <c r="B1136" s="34" t="s">
        <v>5231</v>
      </c>
      <c r="C1136" s="34" t="s">
        <v>4620</v>
      </c>
      <c r="D1136" s="34" t="s">
        <v>4170</v>
      </c>
      <c r="E1136" s="34" t="s">
        <v>5236</v>
      </c>
      <c r="F1136" s="34" t="s">
        <v>5237</v>
      </c>
    </row>
    <row r="1137" spans="1:6">
      <c r="A1137" s="34" t="s">
        <v>3686</v>
      </c>
      <c r="B1137" s="34" t="s">
        <v>5081</v>
      </c>
      <c r="C1137" s="34" t="s">
        <v>4628</v>
      </c>
      <c r="D1137" s="34" t="s">
        <v>4170</v>
      </c>
      <c r="E1137" s="34" t="s">
        <v>5238</v>
      </c>
      <c r="F1137" s="34" t="s">
        <v>5239</v>
      </c>
    </row>
    <row r="1138" spans="1:6">
      <c r="A1138" s="34" t="s">
        <v>3695</v>
      </c>
      <c r="B1138" s="34" t="s">
        <v>4609</v>
      </c>
      <c r="C1138" s="34" t="s">
        <v>4881</v>
      </c>
      <c r="D1138" s="34" t="s">
        <v>4170</v>
      </c>
      <c r="E1138" s="34" t="s">
        <v>4170</v>
      </c>
      <c r="F1138" s="34" t="s">
        <v>4881</v>
      </c>
    </row>
    <row r="1139" spans="1:6">
      <c r="A1139" s="34" t="s">
        <v>4226</v>
      </c>
      <c r="B1139" s="34" t="s">
        <v>4407</v>
      </c>
      <c r="C1139" s="34" t="s">
        <v>4629</v>
      </c>
      <c r="D1139" s="34" t="s">
        <v>4170</v>
      </c>
      <c r="E1139" s="34" t="s">
        <v>4942</v>
      </c>
      <c r="F1139" s="34" t="s">
        <v>5240</v>
      </c>
    </row>
    <row r="1141" spans="1:6">
      <c r="A1141" s="34" t="s">
        <v>9493</v>
      </c>
    </row>
    <row r="1142" spans="1:6">
      <c r="A1142" s="34" t="s">
        <v>5241</v>
      </c>
    </row>
    <row r="1143" spans="1:6">
      <c r="A1143" s="34" t="s">
        <v>386</v>
      </c>
      <c r="B1143" s="34" t="s">
        <v>4169</v>
      </c>
      <c r="C1143" s="34" t="s">
        <v>1046</v>
      </c>
      <c r="D1143" s="34" t="s">
        <v>1055</v>
      </c>
      <c r="E1143" s="34" t="s">
        <v>3750</v>
      </c>
      <c r="F1143" s="34" t="s">
        <v>3747</v>
      </c>
    </row>
    <row r="1144" spans="1:6">
      <c r="A1144" s="34" t="s">
        <v>3070</v>
      </c>
      <c r="B1144" s="34" t="s">
        <v>4347</v>
      </c>
      <c r="C1144" s="34" t="s">
        <v>4400</v>
      </c>
      <c r="D1144" s="34" t="s">
        <v>4199</v>
      </c>
      <c r="E1144" s="34" t="s">
        <v>4455</v>
      </c>
      <c r="F1144" s="34" t="s">
        <v>4454</v>
      </c>
    </row>
    <row r="1145" spans="1:6">
      <c r="A1145" s="34" t="s">
        <v>3067</v>
      </c>
      <c r="B1145" s="34" t="s">
        <v>4456</v>
      </c>
      <c r="C1145" s="34" t="s">
        <v>4223</v>
      </c>
      <c r="D1145" s="34" t="s">
        <v>4199</v>
      </c>
      <c r="E1145" s="34" t="s">
        <v>4447</v>
      </c>
      <c r="F1145" s="34" t="s">
        <v>5242</v>
      </c>
    </row>
    <row r="1146" spans="1:6">
      <c r="A1146" s="34" t="s">
        <v>4226</v>
      </c>
      <c r="B1146" s="34" t="s">
        <v>4407</v>
      </c>
      <c r="C1146" s="34" t="s">
        <v>4179</v>
      </c>
      <c r="D1146" s="34" t="s">
        <v>4199</v>
      </c>
      <c r="E1146" s="34" t="s">
        <v>4521</v>
      </c>
      <c r="F1146" s="34" t="s">
        <v>4958</v>
      </c>
    </row>
    <row r="1148" spans="1:6">
      <c r="A1148" s="34" t="s">
        <v>9494</v>
      </c>
    </row>
    <row r="1149" spans="1:6">
      <c r="A1149" s="34" t="s">
        <v>5243</v>
      </c>
    </row>
    <row r="1150" spans="1:6">
      <c r="A1150" s="34" t="s">
        <v>4169</v>
      </c>
      <c r="B1150" s="34" t="s">
        <v>4329</v>
      </c>
      <c r="C1150" s="34" t="s">
        <v>4330</v>
      </c>
      <c r="D1150" s="34" t="s">
        <v>4331</v>
      </c>
      <c r="E1150" s="34" t="s">
        <v>4332</v>
      </c>
    </row>
    <row r="1151" spans="1:6">
      <c r="A1151" s="34" t="s">
        <v>4407</v>
      </c>
      <c r="B1151" s="34" t="s">
        <v>5244</v>
      </c>
      <c r="C1151" s="34" t="s">
        <v>4620</v>
      </c>
      <c r="D1151" s="34" t="s">
        <v>4534</v>
      </c>
      <c r="E1151" s="34" t="s">
        <v>5245</v>
      </c>
    </row>
    <row r="1153" spans="1:8">
      <c r="A1153" s="34" t="s">
        <v>9771</v>
      </c>
    </row>
    <row r="1154" spans="1:8">
      <c r="A1154" s="34" t="s">
        <v>5246</v>
      </c>
    </row>
    <row r="1155" spans="1:8">
      <c r="A1155" s="34" t="s">
        <v>4169</v>
      </c>
      <c r="B1155" s="34" t="s">
        <v>4329</v>
      </c>
      <c r="C1155" s="34" t="s">
        <v>4330</v>
      </c>
      <c r="D1155" s="34" t="s">
        <v>4331</v>
      </c>
      <c r="E1155" s="34" t="s">
        <v>4332</v>
      </c>
    </row>
    <row r="1156" spans="1:8">
      <c r="A1156" s="34" t="s">
        <v>4841</v>
      </c>
      <c r="B1156" s="34" t="s">
        <v>5247</v>
      </c>
      <c r="C1156" s="34" t="s">
        <v>5248</v>
      </c>
      <c r="D1156" s="34" t="s">
        <v>4170</v>
      </c>
      <c r="E1156" s="34" t="s">
        <v>4525</v>
      </c>
    </row>
    <row r="1158" spans="1:8">
      <c r="A1158" s="34" t="s">
        <v>9772</v>
      </c>
    </row>
    <row r="1159" spans="1:8">
      <c r="A1159" s="34" t="s">
        <v>5249</v>
      </c>
    </row>
    <row r="1160" spans="1:8">
      <c r="A1160" s="34" t="s">
        <v>4169</v>
      </c>
      <c r="B1160" s="34" t="s">
        <v>4329</v>
      </c>
      <c r="C1160" s="34" t="s">
        <v>4330</v>
      </c>
      <c r="D1160" s="34" t="s">
        <v>4331</v>
      </c>
      <c r="E1160" s="34" t="s">
        <v>4332</v>
      </c>
    </row>
    <row r="1161" spans="1:8">
      <c r="A1161" s="34" t="s">
        <v>5250</v>
      </c>
      <c r="B1161" s="34" t="s">
        <v>4708</v>
      </c>
      <c r="C1161" s="34" t="s">
        <v>4842</v>
      </c>
      <c r="D1161" s="34" t="s">
        <v>4170</v>
      </c>
      <c r="E1161" s="34" t="s">
        <v>5251</v>
      </c>
    </row>
    <row r="1163" spans="1:8">
      <c r="A1163" s="34" t="s">
        <v>9773</v>
      </c>
    </row>
    <row r="1164" spans="1:8">
      <c r="A1164" s="34" t="s">
        <v>5252</v>
      </c>
    </row>
    <row r="1165" spans="1:8">
      <c r="A1165" s="34" t="s">
        <v>4169</v>
      </c>
      <c r="B1165" s="34" t="s">
        <v>4170</v>
      </c>
      <c r="C1165" s="34" t="s">
        <v>4352</v>
      </c>
      <c r="D1165" s="34" t="s">
        <v>5253</v>
      </c>
      <c r="E1165" s="34" t="s">
        <v>5254</v>
      </c>
      <c r="F1165" s="34" t="s">
        <v>5255</v>
      </c>
      <c r="G1165" s="34" t="s">
        <v>4715</v>
      </c>
      <c r="H1165" s="34" t="s">
        <v>4716</v>
      </c>
    </row>
    <row r="1166" spans="1:8">
      <c r="A1166" s="34" t="s">
        <v>4841</v>
      </c>
      <c r="B1166" s="34" t="s">
        <v>4871</v>
      </c>
      <c r="C1166" s="34" t="s">
        <v>4812</v>
      </c>
      <c r="D1166" s="34" t="s">
        <v>4738</v>
      </c>
      <c r="E1166" s="34" t="s">
        <v>5119</v>
      </c>
      <c r="F1166" s="34" t="s">
        <v>4935</v>
      </c>
      <c r="G1166" s="34" t="s">
        <v>4201</v>
      </c>
      <c r="H1166" s="34" t="s">
        <v>4258</v>
      </c>
    </row>
    <row r="1168" spans="1:8">
      <c r="A1168" s="34" t="s">
        <v>9774</v>
      </c>
    </row>
    <row r="1169" spans="1:9">
      <c r="A1169" s="34" t="s">
        <v>5256</v>
      </c>
    </row>
    <row r="1170" spans="1:9">
      <c r="A1170" s="34" t="s">
        <v>48</v>
      </c>
      <c r="B1170" s="34" t="s">
        <v>4169</v>
      </c>
      <c r="C1170" s="34" t="s">
        <v>4170</v>
      </c>
      <c r="D1170" s="34" t="s">
        <v>4352</v>
      </c>
      <c r="E1170" s="34" t="s">
        <v>5253</v>
      </c>
      <c r="F1170" s="34" t="s">
        <v>5254</v>
      </c>
      <c r="G1170" s="34" t="s">
        <v>5255</v>
      </c>
      <c r="H1170" s="34" t="s">
        <v>4715</v>
      </c>
      <c r="I1170" s="34" t="s">
        <v>4716</v>
      </c>
    </row>
    <row r="1171" spans="1:9">
      <c r="A1171" s="34" t="s">
        <v>4186</v>
      </c>
      <c r="B1171" s="34" t="s">
        <v>4359</v>
      </c>
      <c r="C1171" s="34" t="s">
        <v>4237</v>
      </c>
      <c r="D1171" s="34" t="s">
        <v>4356</v>
      </c>
      <c r="E1171" s="34" t="s">
        <v>4738</v>
      </c>
      <c r="F1171" s="34" t="s">
        <v>4282</v>
      </c>
      <c r="G1171" s="34" t="s">
        <v>4282</v>
      </c>
      <c r="H1171" s="34" t="s">
        <v>4191</v>
      </c>
      <c r="I1171" s="34" t="s">
        <v>4646</v>
      </c>
    </row>
    <row r="1172" spans="1:9">
      <c r="A1172" s="34" t="s">
        <v>4195</v>
      </c>
      <c r="B1172" s="34" t="s">
        <v>4362</v>
      </c>
      <c r="C1172" s="34" t="s">
        <v>5257</v>
      </c>
      <c r="D1172" s="34" t="s">
        <v>4252</v>
      </c>
      <c r="E1172" s="34" t="s">
        <v>4365</v>
      </c>
      <c r="F1172" s="34" t="s">
        <v>4276</v>
      </c>
      <c r="G1172" s="34" t="s">
        <v>4269</v>
      </c>
      <c r="H1172" s="34" t="s">
        <v>4365</v>
      </c>
      <c r="I1172" s="34" t="s">
        <v>4861</v>
      </c>
    </row>
    <row r="1173" spans="1:9">
      <c r="A1173" s="34" t="s">
        <v>4203</v>
      </c>
      <c r="B1173" s="34" t="s">
        <v>4776</v>
      </c>
      <c r="C1173" s="34" t="s">
        <v>4443</v>
      </c>
      <c r="D1173" s="34" t="s">
        <v>4199</v>
      </c>
      <c r="E1173" s="34" t="s">
        <v>4492</v>
      </c>
      <c r="F1173" s="34" t="s">
        <v>4184</v>
      </c>
      <c r="G1173" s="34" t="s">
        <v>4246</v>
      </c>
      <c r="H1173" s="34" t="s">
        <v>4251</v>
      </c>
      <c r="I1173" s="34" t="s">
        <v>4238</v>
      </c>
    </row>
    <row r="1174" spans="1:9">
      <c r="A1174" s="34" t="s">
        <v>4210</v>
      </c>
      <c r="B1174" s="34" t="s">
        <v>4368</v>
      </c>
      <c r="C1174" s="34" t="s">
        <v>5258</v>
      </c>
      <c r="D1174" s="34" t="s">
        <v>4742</v>
      </c>
      <c r="E1174" s="34" t="s">
        <v>4231</v>
      </c>
      <c r="F1174" s="34" t="s">
        <v>4216</v>
      </c>
      <c r="G1174" s="34" t="s">
        <v>4239</v>
      </c>
      <c r="H1174" s="34" t="s">
        <v>4231</v>
      </c>
      <c r="I1174" s="34" t="s">
        <v>4371</v>
      </c>
    </row>
    <row r="1175" spans="1:9">
      <c r="A1175" s="34" t="s">
        <v>4219</v>
      </c>
      <c r="B1175" s="34" t="s">
        <v>4249</v>
      </c>
      <c r="C1175" s="34" t="s">
        <v>5259</v>
      </c>
      <c r="D1175" s="34" t="s">
        <v>4509</v>
      </c>
      <c r="E1175" s="34" t="s">
        <v>4202</v>
      </c>
      <c r="F1175" s="34" t="s">
        <v>4415</v>
      </c>
      <c r="G1175" s="34" t="s">
        <v>4728</v>
      </c>
      <c r="H1175" s="34" t="s">
        <v>4214</v>
      </c>
      <c r="I1175" s="34" t="s">
        <v>4295</v>
      </c>
    </row>
    <row r="1176" spans="1:9">
      <c r="A1176" s="34" t="s">
        <v>4226</v>
      </c>
      <c r="B1176" s="34" t="s">
        <v>4841</v>
      </c>
      <c r="C1176" s="34" t="s">
        <v>4871</v>
      </c>
      <c r="D1176" s="34" t="s">
        <v>4812</v>
      </c>
      <c r="E1176" s="34" t="s">
        <v>4738</v>
      </c>
      <c r="F1176" s="34" t="s">
        <v>5119</v>
      </c>
      <c r="G1176" s="34" t="s">
        <v>4935</v>
      </c>
      <c r="H1176" s="34" t="s">
        <v>4201</v>
      </c>
      <c r="I1176" s="34" t="s">
        <v>4258</v>
      </c>
    </row>
    <row r="1178" spans="1:9">
      <c r="A1178" s="34" t="s">
        <v>9775</v>
      </c>
    </row>
    <row r="1179" spans="1:9">
      <c r="A1179" s="34" t="s">
        <v>5260</v>
      </c>
    </row>
    <row r="1180" spans="1:9">
      <c r="A1180" s="34" t="s">
        <v>49</v>
      </c>
      <c r="B1180" s="34" t="s">
        <v>4169</v>
      </c>
      <c r="C1180" s="34" t="s">
        <v>4170</v>
      </c>
      <c r="D1180" s="34" t="s">
        <v>4352</v>
      </c>
      <c r="E1180" s="34" t="s">
        <v>5253</v>
      </c>
      <c r="F1180" s="34" t="s">
        <v>5254</v>
      </c>
      <c r="G1180" s="34" t="s">
        <v>5255</v>
      </c>
      <c r="H1180" s="34" t="s">
        <v>4715</v>
      </c>
      <c r="I1180" s="34" t="s">
        <v>4716</v>
      </c>
    </row>
    <row r="1181" spans="1:9">
      <c r="A1181" s="34" t="s">
        <v>4228</v>
      </c>
      <c r="B1181" s="34" t="s">
        <v>4376</v>
      </c>
      <c r="C1181" s="34" t="s">
        <v>5261</v>
      </c>
      <c r="D1181" s="34" t="s">
        <v>4265</v>
      </c>
      <c r="E1181" s="34" t="s">
        <v>4370</v>
      </c>
      <c r="F1181" s="34" t="s">
        <v>4746</v>
      </c>
      <c r="G1181" s="34" t="s">
        <v>4786</v>
      </c>
      <c r="H1181" s="34" t="s">
        <v>4378</v>
      </c>
      <c r="I1181" s="34" t="s">
        <v>4180</v>
      </c>
    </row>
    <row r="1182" spans="1:9">
      <c r="A1182" s="34" t="s">
        <v>4235</v>
      </c>
      <c r="B1182" s="34" t="s">
        <v>4380</v>
      </c>
      <c r="C1182" s="34" t="s">
        <v>5129</v>
      </c>
      <c r="D1182" s="34" t="s">
        <v>4190</v>
      </c>
      <c r="E1182" s="34" t="s">
        <v>4251</v>
      </c>
      <c r="F1182" s="34" t="s">
        <v>4935</v>
      </c>
      <c r="G1182" s="34" t="s">
        <v>4322</v>
      </c>
      <c r="H1182" s="34" t="s">
        <v>4231</v>
      </c>
      <c r="I1182" s="34" t="s">
        <v>4361</v>
      </c>
    </row>
    <row r="1183" spans="1:9">
      <c r="A1183" s="34" t="s">
        <v>4241</v>
      </c>
      <c r="B1183" s="34" t="s">
        <v>4383</v>
      </c>
      <c r="C1183" s="34" t="s">
        <v>5262</v>
      </c>
      <c r="D1183" s="34" t="s">
        <v>4189</v>
      </c>
      <c r="E1183" s="34" t="s">
        <v>4385</v>
      </c>
      <c r="F1183" s="34" t="s">
        <v>4653</v>
      </c>
      <c r="G1183" s="34" t="s">
        <v>4492</v>
      </c>
      <c r="H1183" s="34" t="s">
        <v>4382</v>
      </c>
      <c r="I1183" s="34" t="s">
        <v>4189</v>
      </c>
    </row>
    <row r="1184" spans="1:9">
      <c r="A1184" s="34" t="s">
        <v>4248</v>
      </c>
      <c r="B1184" s="34" t="s">
        <v>4249</v>
      </c>
      <c r="C1184" s="34" t="s">
        <v>5212</v>
      </c>
      <c r="D1184" s="34" t="s">
        <v>4509</v>
      </c>
      <c r="E1184" s="34" t="s">
        <v>4202</v>
      </c>
      <c r="F1184" s="34" t="s">
        <v>4981</v>
      </c>
      <c r="G1184" s="34" t="s">
        <v>4772</v>
      </c>
      <c r="H1184" s="34" t="s">
        <v>4181</v>
      </c>
      <c r="I1184" s="34" t="s">
        <v>4295</v>
      </c>
    </row>
    <row r="1185" spans="1:9">
      <c r="A1185" s="34" t="s">
        <v>4255</v>
      </c>
      <c r="B1185" s="34" t="s">
        <v>4386</v>
      </c>
      <c r="C1185" s="34" t="s">
        <v>5263</v>
      </c>
      <c r="D1185" s="34" t="s">
        <v>4389</v>
      </c>
      <c r="E1185" s="34" t="s">
        <v>4214</v>
      </c>
      <c r="F1185" s="34" t="s">
        <v>4824</v>
      </c>
      <c r="G1185" s="34" t="s">
        <v>4312</v>
      </c>
      <c r="H1185" s="34" t="s">
        <v>4199</v>
      </c>
      <c r="I1185" s="34" t="s">
        <v>4296</v>
      </c>
    </row>
    <row r="1186" spans="1:9">
      <c r="A1186" s="34" t="s">
        <v>4226</v>
      </c>
      <c r="B1186" s="34" t="s">
        <v>4841</v>
      </c>
      <c r="C1186" s="34" t="s">
        <v>4871</v>
      </c>
      <c r="D1186" s="34" t="s">
        <v>4812</v>
      </c>
      <c r="E1186" s="34" t="s">
        <v>4738</v>
      </c>
      <c r="F1186" s="34" t="s">
        <v>5119</v>
      </c>
      <c r="G1186" s="34" t="s">
        <v>4935</v>
      </c>
      <c r="H1186" s="34" t="s">
        <v>4201</v>
      </c>
      <c r="I1186" s="34" t="s">
        <v>4258</v>
      </c>
    </row>
    <row r="1188" spans="1:9">
      <c r="A1188" s="34" t="s">
        <v>9776</v>
      </c>
    </row>
    <row r="1189" spans="1:9">
      <c r="A1189" s="34" t="s">
        <v>5264</v>
      </c>
    </row>
    <row r="1190" spans="1:9">
      <c r="A1190" s="34" t="s">
        <v>50</v>
      </c>
      <c r="B1190" s="34" t="s">
        <v>4169</v>
      </c>
      <c r="C1190" s="34" t="s">
        <v>4170</v>
      </c>
      <c r="D1190" s="34" t="s">
        <v>4352</v>
      </c>
      <c r="E1190" s="34" t="s">
        <v>5253</v>
      </c>
      <c r="F1190" s="34" t="s">
        <v>5254</v>
      </c>
      <c r="G1190" s="34" t="s">
        <v>5255</v>
      </c>
      <c r="H1190" s="34" t="s">
        <v>4715</v>
      </c>
      <c r="I1190" s="34" t="s">
        <v>4716</v>
      </c>
    </row>
    <row r="1191" spans="1:9">
      <c r="A1191" s="34" t="s">
        <v>4262</v>
      </c>
      <c r="B1191" s="34" t="s">
        <v>4989</v>
      </c>
      <c r="C1191" s="34" t="s">
        <v>4907</v>
      </c>
      <c r="D1191" s="34" t="s">
        <v>4294</v>
      </c>
      <c r="E1191" s="34" t="s">
        <v>4395</v>
      </c>
      <c r="F1191" s="34" t="s">
        <v>5141</v>
      </c>
      <c r="G1191" s="34" t="s">
        <v>5265</v>
      </c>
      <c r="H1191" s="34" t="s">
        <v>4357</v>
      </c>
      <c r="I1191" s="34" t="s">
        <v>4302</v>
      </c>
    </row>
    <row r="1192" spans="1:9">
      <c r="A1192" s="34" t="s">
        <v>4271</v>
      </c>
      <c r="B1192" s="34" t="s">
        <v>4396</v>
      </c>
      <c r="C1192" s="34" t="s">
        <v>5173</v>
      </c>
      <c r="D1192" s="34" t="s">
        <v>4207</v>
      </c>
      <c r="E1192" s="34" t="s">
        <v>4364</v>
      </c>
      <c r="F1192" s="34" t="s">
        <v>5266</v>
      </c>
      <c r="G1192" s="34" t="s">
        <v>4224</v>
      </c>
      <c r="H1192" s="34" t="s">
        <v>4191</v>
      </c>
      <c r="I1192" s="34" t="s">
        <v>4286</v>
      </c>
    </row>
    <row r="1193" spans="1:9">
      <c r="A1193" s="34" t="s">
        <v>4226</v>
      </c>
      <c r="B1193" s="34" t="s">
        <v>4841</v>
      </c>
      <c r="C1193" s="34" t="s">
        <v>4871</v>
      </c>
      <c r="D1193" s="34" t="s">
        <v>4812</v>
      </c>
      <c r="E1193" s="34" t="s">
        <v>4738</v>
      </c>
      <c r="F1193" s="34" t="s">
        <v>5119</v>
      </c>
      <c r="G1193" s="34" t="s">
        <v>4935</v>
      </c>
      <c r="H1193" s="34" t="s">
        <v>4201</v>
      </c>
      <c r="I1193" s="34" t="s">
        <v>4258</v>
      </c>
    </row>
    <row r="1195" spans="1:9">
      <c r="A1195" s="34" t="s">
        <v>9777</v>
      </c>
    </row>
    <row r="1196" spans="1:9">
      <c r="A1196" s="34" t="s">
        <v>5267</v>
      </c>
    </row>
    <row r="1197" spans="1:9">
      <c r="A1197" s="34" t="s">
        <v>386</v>
      </c>
      <c r="B1197" s="34" t="s">
        <v>4169</v>
      </c>
      <c r="C1197" s="34" t="s">
        <v>4170</v>
      </c>
      <c r="D1197" s="34" t="s">
        <v>4352</v>
      </c>
      <c r="E1197" s="34" t="s">
        <v>5253</v>
      </c>
      <c r="F1197" s="34" t="s">
        <v>5254</v>
      </c>
      <c r="G1197" s="34" t="s">
        <v>5255</v>
      </c>
      <c r="H1197" s="34" t="s">
        <v>4715</v>
      </c>
      <c r="I1197" s="34" t="s">
        <v>4716</v>
      </c>
    </row>
    <row r="1198" spans="1:9">
      <c r="A1198" s="34" t="s">
        <v>3070</v>
      </c>
      <c r="B1198" s="34" t="s">
        <v>4280</v>
      </c>
      <c r="C1198" s="34" t="s">
        <v>5268</v>
      </c>
      <c r="D1198" s="34" t="s">
        <v>4315</v>
      </c>
      <c r="E1198" s="34" t="s">
        <v>4245</v>
      </c>
      <c r="F1198" s="34" t="s">
        <v>4282</v>
      </c>
      <c r="G1198" s="34" t="s">
        <v>4282</v>
      </c>
      <c r="H1198" s="34" t="s">
        <v>4199</v>
      </c>
      <c r="I1198" s="34" t="s">
        <v>4282</v>
      </c>
    </row>
    <row r="1199" spans="1:9">
      <c r="A1199" s="34" t="s">
        <v>3067</v>
      </c>
      <c r="B1199" s="34" t="s">
        <v>5269</v>
      </c>
      <c r="C1199" s="34" t="s">
        <v>5258</v>
      </c>
      <c r="D1199" s="34" t="s">
        <v>4477</v>
      </c>
      <c r="E1199" s="34" t="s">
        <v>4370</v>
      </c>
      <c r="F1199" s="34" t="s">
        <v>4786</v>
      </c>
      <c r="G1199" s="34" t="s">
        <v>4297</v>
      </c>
      <c r="H1199" s="34" t="s">
        <v>4181</v>
      </c>
      <c r="I1199" s="34" t="s">
        <v>4286</v>
      </c>
    </row>
    <row r="1200" spans="1:9">
      <c r="A1200" s="34" t="s">
        <v>4226</v>
      </c>
      <c r="B1200" s="34" t="s">
        <v>4841</v>
      </c>
      <c r="C1200" s="34" t="s">
        <v>4871</v>
      </c>
      <c r="D1200" s="34" t="s">
        <v>4812</v>
      </c>
      <c r="E1200" s="34" t="s">
        <v>4738</v>
      </c>
      <c r="F1200" s="34" t="s">
        <v>5119</v>
      </c>
      <c r="G1200" s="34" t="s">
        <v>4935</v>
      </c>
      <c r="H1200" s="34" t="s">
        <v>4201</v>
      </c>
      <c r="I1200" s="34" t="s">
        <v>4258</v>
      </c>
    </row>
    <row r="1202" spans="1:6">
      <c r="A1202" s="34" t="s">
        <v>9778</v>
      </c>
    </row>
    <row r="1203" spans="1:6">
      <c r="A1203" s="34" t="s">
        <v>5270</v>
      </c>
    </row>
    <row r="1204" spans="1:6">
      <c r="A1204" s="34" t="s">
        <v>4169</v>
      </c>
      <c r="B1204" s="34" t="s">
        <v>4329</v>
      </c>
      <c r="C1204" s="34" t="s">
        <v>4330</v>
      </c>
      <c r="D1204" s="34" t="s">
        <v>4331</v>
      </c>
      <c r="E1204" s="34" t="s">
        <v>4332</v>
      </c>
    </row>
    <row r="1205" spans="1:6">
      <c r="A1205" s="34" t="s">
        <v>4841</v>
      </c>
      <c r="B1205" s="34" t="s">
        <v>5271</v>
      </c>
      <c r="C1205" s="34" t="s">
        <v>5272</v>
      </c>
      <c r="D1205" s="34" t="s">
        <v>4170</v>
      </c>
      <c r="E1205" s="34" t="s">
        <v>5227</v>
      </c>
    </row>
    <row r="1207" spans="1:6">
      <c r="A1207" s="34" t="s">
        <v>9495</v>
      </c>
    </row>
    <row r="1208" spans="1:6">
      <c r="A1208" s="34" t="s">
        <v>5273</v>
      </c>
    </row>
    <row r="1209" spans="1:6">
      <c r="A1209" s="34" t="s">
        <v>4169</v>
      </c>
      <c r="B1209" s="34" t="s">
        <v>5274</v>
      </c>
      <c r="C1209" s="34" t="s">
        <v>5275</v>
      </c>
    </row>
    <row r="1210" spans="1:6">
      <c r="A1210" s="34" t="s">
        <v>4407</v>
      </c>
      <c r="B1210" s="34" t="s">
        <v>4482</v>
      </c>
      <c r="C1210" s="34" t="s">
        <v>4364</v>
      </c>
    </row>
    <row r="1212" spans="1:6">
      <c r="A1212" s="34" t="s">
        <v>9496</v>
      </c>
    </row>
    <row r="1213" spans="1:6">
      <c r="A1213" s="34" t="s">
        <v>5276</v>
      </c>
    </row>
    <row r="1214" spans="1:6">
      <c r="A1214" s="34" t="s">
        <v>4169</v>
      </c>
      <c r="B1214" s="34" t="s">
        <v>1044</v>
      </c>
      <c r="C1214" s="34" t="s">
        <v>3654</v>
      </c>
      <c r="D1214" s="34" t="s">
        <v>3663</v>
      </c>
      <c r="E1214" s="34" t="s">
        <v>3660</v>
      </c>
      <c r="F1214" s="34" t="s">
        <v>3657</v>
      </c>
    </row>
    <row r="1215" spans="1:6">
      <c r="A1215" s="34" t="s">
        <v>4671</v>
      </c>
      <c r="B1215" s="34" t="s">
        <v>4244</v>
      </c>
      <c r="C1215" s="34" t="s">
        <v>4742</v>
      </c>
      <c r="D1215" s="34" t="s">
        <v>4309</v>
      </c>
      <c r="E1215" s="34" t="s">
        <v>4459</v>
      </c>
      <c r="F1215" s="34" t="s">
        <v>5277</v>
      </c>
    </row>
    <row r="1217" spans="1:7">
      <c r="A1217" s="34" t="s">
        <v>9497</v>
      </c>
    </row>
    <row r="1218" spans="1:7">
      <c r="A1218" s="34" t="s">
        <v>5278</v>
      </c>
    </row>
    <row r="1219" spans="1:7">
      <c r="A1219" s="34" t="s">
        <v>46</v>
      </c>
      <c r="B1219" s="34" t="s">
        <v>4169</v>
      </c>
      <c r="C1219" s="34" t="s">
        <v>1044</v>
      </c>
      <c r="D1219" s="34" t="s">
        <v>3654</v>
      </c>
      <c r="E1219" s="34" t="s">
        <v>3663</v>
      </c>
      <c r="F1219" s="34" t="s">
        <v>3660</v>
      </c>
      <c r="G1219" s="34" t="s">
        <v>3657</v>
      </c>
    </row>
    <row r="1220" spans="1:7">
      <c r="A1220" s="34" t="s">
        <v>4608</v>
      </c>
      <c r="B1220" s="34" t="s">
        <v>4676</v>
      </c>
      <c r="C1220" s="34" t="s">
        <v>4425</v>
      </c>
      <c r="D1220" s="34" t="s">
        <v>4425</v>
      </c>
      <c r="E1220" s="34" t="s">
        <v>4320</v>
      </c>
      <c r="F1220" s="34" t="s">
        <v>4199</v>
      </c>
      <c r="G1220" s="34" t="s">
        <v>5279</v>
      </c>
    </row>
    <row r="1221" spans="1:7">
      <c r="A1221" s="34" t="s">
        <v>4611</v>
      </c>
      <c r="B1221" s="34" t="s">
        <v>4678</v>
      </c>
      <c r="C1221" s="34" t="s">
        <v>4199</v>
      </c>
      <c r="D1221" s="34" t="s">
        <v>4199</v>
      </c>
      <c r="E1221" s="34" t="s">
        <v>4447</v>
      </c>
      <c r="F1221" s="34" t="s">
        <v>4199</v>
      </c>
      <c r="G1221" s="34" t="s">
        <v>5280</v>
      </c>
    </row>
    <row r="1222" spans="1:7">
      <c r="A1222" s="34" t="s">
        <v>4539</v>
      </c>
      <c r="B1222" s="34" t="s">
        <v>4680</v>
      </c>
      <c r="C1222" s="34" t="s">
        <v>4365</v>
      </c>
      <c r="D1222" s="34" t="s">
        <v>4913</v>
      </c>
      <c r="E1222" s="34" t="s">
        <v>4365</v>
      </c>
      <c r="F1222" s="34" t="s">
        <v>4582</v>
      </c>
      <c r="G1222" s="34" t="s">
        <v>4688</v>
      </c>
    </row>
    <row r="1223" spans="1:7">
      <c r="A1223" s="34" t="s">
        <v>4542</v>
      </c>
      <c r="B1223" s="34" t="s">
        <v>4682</v>
      </c>
      <c r="C1223" s="34" t="s">
        <v>4447</v>
      </c>
      <c r="D1223" s="34" t="s">
        <v>4747</v>
      </c>
      <c r="E1223" s="34" t="s">
        <v>4382</v>
      </c>
      <c r="F1223" s="34" t="s">
        <v>4425</v>
      </c>
      <c r="G1223" s="34" t="s">
        <v>5281</v>
      </c>
    </row>
    <row r="1224" spans="1:7">
      <c r="A1224" s="34" t="s">
        <v>4619</v>
      </c>
      <c r="B1224" s="34" t="s">
        <v>4661</v>
      </c>
      <c r="C1224" s="34" t="s">
        <v>4199</v>
      </c>
      <c r="D1224" s="34" t="s">
        <v>4382</v>
      </c>
      <c r="E1224" s="34" t="s">
        <v>4911</v>
      </c>
      <c r="F1224" s="34" t="s">
        <v>4199</v>
      </c>
      <c r="G1224" s="34" t="s">
        <v>4512</v>
      </c>
    </row>
    <row r="1225" spans="1:7">
      <c r="A1225" s="34" t="s">
        <v>4546</v>
      </c>
      <c r="B1225" s="34" t="s">
        <v>4687</v>
      </c>
      <c r="C1225" s="34" t="s">
        <v>4199</v>
      </c>
      <c r="D1225" s="34" t="s">
        <v>4181</v>
      </c>
      <c r="E1225" s="34" t="s">
        <v>4213</v>
      </c>
      <c r="F1225" s="34" t="s">
        <v>4199</v>
      </c>
      <c r="G1225" s="34" t="s">
        <v>5282</v>
      </c>
    </row>
    <row r="1226" spans="1:7">
      <c r="A1226" s="34" t="s">
        <v>4226</v>
      </c>
      <c r="B1226" s="34" t="s">
        <v>4671</v>
      </c>
      <c r="C1226" s="34" t="s">
        <v>4244</v>
      </c>
      <c r="D1226" s="34" t="s">
        <v>4742</v>
      </c>
      <c r="E1226" s="34" t="s">
        <v>4309</v>
      </c>
      <c r="F1226" s="34" t="s">
        <v>4459</v>
      </c>
      <c r="G1226" s="34" t="s">
        <v>5277</v>
      </c>
    </row>
    <row r="1228" spans="1:7">
      <c r="A1228" s="34" t="s">
        <v>9498</v>
      </c>
    </row>
    <row r="1229" spans="1:7">
      <c r="A1229" s="34" t="s">
        <v>5283</v>
      </c>
    </row>
    <row r="1230" spans="1:7">
      <c r="A1230" s="34" t="s">
        <v>152</v>
      </c>
      <c r="B1230" s="34" t="s">
        <v>4169</v>
      </c>
      <c r="C1230" s="34" t="s">
        <v>1044</v>
      </c>
      <c r="D1230" s="34" t="s">
        <v>3654</v>
      </c>
      <c r="E1230" s="34" t="s">
        <v>3663</v>
      </c>
      <c r="F1230" s="34" t="s">
        <v>3660</v>
      </c>
      <c r="G1230" s="34" t="s">
        <v>3657</v>
      </c>
    </row>
    <row r="1231" spans="1:7">
      <c r="A1231" s="34" t="s">
        <v>1051</v>
      </c>
      <c r="B1231" s="34" t="s">
        <v>4691</v>
      </c>
      <c r="C1231" s="34" t="s">
        <v>4310</v>
      </c>
      <c r="D1231" s="34" t="s">
        <v>4858</v>
      </c>
      <c r="E1231" s="34" t="s">
        <v>4484</v>
      </c>
      <c r="F1231" s="34" t="s">
        <v>4699</v>
      </c>
      <c r="G1231" s="34" t="s">
        <v>4522</v>
      </c>
    </row>
    <row r="1232" spans="1:7">
      <c r="A1232" s="34" t="s">
        <v>1049</v>
      </c>
      <c r="B1232" s="34" t="s">
        <v>4694</v>
      </c>
      <c r="C1232" s="34" t="s">
        <v>4357</v>
      </c>
      <c r="D1232" s="34" t="s">
        <v>4282</v>
      </c>
      <c r="E1232" s="34" t="s">
        <v>4385</v>
      </c>
      <c r="F1232" s="34" t="s">
        <v>4582</v>
      </c>
      <c r="G1232" s="34" t="s">
        <v>4636</v>
      </c>
    </row>
    <row r="1233" spans="1:7">
      <c r="A1233" s="34" t="s">
        <v>4226</v>
      </c>
      <c r="B1233" s="34" t="s">
        <v>4671</v>
      </c>
      <c r="C1233" s="34" t="s">
        <v>4244</v>
      </c>
      <c r="D1233" s="34" t="s">
        <v>4742</v>
      </c>
      <c r="E1233" s="34" t="s">
        <v>4309</v>
      </c>
      <c r="F1233" s="34" t="s">
        <v>4459</v>
      </c>
      <c r="G1233" s="34" t="s">
        <v>5277</v>
      </c>
    </row>
    <row r="1235" spans="1:7">
      <c r="A1235" s="34" t="s">
        <v>9499</v>
      </c>
    </row>
    <row r="1236" spans="1:7">
      <c r="A1236" s="34" t="s">
        <v>5284</v>
      </c>
    </row>
    <row r="1237" spans="1:7">
      <c r="A1237" s="34" t="s">
        <v>58</v>
      </c>
      <c r="B1237" s="34" t="s">
        <v>4169</v>
      </c>
      <c r="C1237" s="34" t="s">
        <v>1044</v>
      </c>
      <c r="D1237" s="34" t="s">
        <v>3654</v>
      </c>
      <c r="E1237" s="34" t="s">
        <v>3663</v>
      </c>
      <c r="F1237" s="34" t="s">
        <v>3660</v>
      </c>
      <c r="G1237" s="34" t="s">
        <v>3657</v>
      </c>
    </row>
    <row r="1238" spans="1:7">
      <c r="A1238" s="34" t="s">
        <v>5094</v>
      </c>
      <c r="B1238" s="34" t="s">
        <v>4630</v>
      </c>
      <c r="C1238" s="34" t="s">
        <v>4199</v>
      </c>
      <c r="D1238" s="34" t="s">
        <v>4723</v>
      </c>
      <c r="E1238" s="34" t="s">
        <v>4265</v>
      </c>
      <c r="F1238" s="34" t="s">
        <v>4199</v>
      </c>
      <c r="G1238" s="34" t="s">
        <v>4888</v>
      </c>
    </row>
    <row r="1239" spans="1:7">
      <c r="A1239" s="34" t="s">
        <v>5096</v>
      </c>
      <c r="B1239" s="34" t="s">
        <v>9455</v>
      </c>
      <c r="C1239" s="34" t="s">
        <v>4365</v>
      </c>
      <c r="D1239" s="34" t="s">
        <v>4200</v>
      </c>
      <c r="E1239" s="34" t="s">
        <v>4321</v>
      </c>
      <c r="F1239" s="34" t="s">
        <v>4449</v>
      </c>
      <c r="G1239" s="34" t="s">
        <v>5423</v>
      </c>
    </row>
    <row r="1240" spans="1:7">
      <c r="A1240" s="34" t="s">
        <v>5764</v>
      </c>
      <c r="B1240" s="34" t="s">
        <v>9456</v>
      </c>
      <c r="C1240" s="34" t="s">
        <v>4582</v>
      </c>
      <c r="D1240" s="34" t="s">
        <v>4582</v>
      </c>
      <c r="E1240" s="34" t="s">
        <v>5119</v>
      </c>
      <c r="F1240" s="34" t="s">
        <v>4199</v>
      </c>
      <c r="G1240" s="34" t="s">
        <v>4387</v>
      </c>
    </row>
    <row r="1241" spans="1:7">
      <c r="A1241" s="34" t="s">
        <v>4226</v>
      </c>
      <c r="B1241" s="34" t="s">
        <v>4671</v>
      </c>
      <c r="C1241" s="34" t="s">
        <v>4244</v>
      </c>
      <c r="D1241" s="34" t="s">
        <v>4742</v>
      </c>
      <c r="E1241" s="34" t="s">
        <v>4309</v>
      </c>
      <c r="F1241" s="34" t="s">
        <v>4459</v>
      </c>
      <c r="G1241" s="34" t="s">
        <v>5277</v>
      </c>
    </row>
    <row r="1243" spans="1:7">
      <c r="A1243" s="34" t="s">
        <v>9500</v>
      </c>
    </row>
    <row r="1244" spans="1:7">
      <c r="A1244" s="34" t="s">
        <v>5285</v>
      </c>
    </row>
    <row r="1245" spans="1:7">
      <c r="A1245" s="34" t="s">
        <v>153</v>
      </c>
      <c r="B1245" s="34" t="s">
        <v>4169</v>
      </c>
      <c r="C1245" s="34" t="s">
        <v>1044</v>
      </c>
      <c r="D1245" s="34" t="s">
        <v>3654</v>
      </c>
      <c r="E1245" s="34" t="s">
        <v>3663</v>
      </c>
      <c r="F1245" s="34" t="s">
        <v>3660</v>
      </c>
      <c r="G1245" s="34" t="s">
        <v>3657</v>
      </c>
    </row>
    <row r="1246" spans="1:7">
      <c r="A1246" s="34" t="s">
        <v>1046</v>
      </c>
      <c r="B1246" s="34" t="s">
        <v>5286</v>
      </c>
      <c r="C1246" s="34" t="s">
        <v>4244</v>
      </c>
      <c r="D1246" s="34" t="s">
        <v>4799</v>
      </c>
      <c r="E1246" s="34" t="s">
        <v>4520</v>
      </c>
      <c r="F1246" s="34" t="s">
        <v>4449</v>
      </c>
      <c r="G1246" s="34" t="s">
        <v>5287</v>
      </c>
    </row>
    <row r="1247" spans="1:7">
      <c r="A1247" s="34" t="s">
        <v>1043</v>
      </c>
      <c r="B1247" s="34" t="s">
        <v>5288</v>
      </c>
      <c r="C1247" s="34" t="s">
        <v>4582</v>
      </c>
      <c r="D1247" s="34" t="s">
        <v>4274</v>
      </c>
      <c r="E1247" s="34" t="s">
        <v>4812</v>
      </c>
      <c r="F1247" s="34" t="s">
        <v>4411</v>
      </c>
      <c r="G1247" s="34" t="s">
        <v>5289</v>
      </c>
    </row>
    <row r="1248" spans="1:7">
      <c r="A1248" s="34" t="s">
        <v>4226</v>
      </c>
      <c r="B1248" s="34" t="s">
        <v>4671</v>
      </c>
      <c r="C1248" s="34" t="s">
        <v>4244</v>
      </c>
      <c r="D1248" s="34" t="s">
        <v>4742</v>
      </c>
      <c r="E1248" s="34" t="s">
        <v>4309</v>
      </c>
      <c r="F1248" s="34" t="s">
        <v>4459</v>
      </c>
      <c r="G1248" s="34" t="s">
        <v>5277</v>
      </c>
    </row>
    <row r="1250" spans="1:4">
      <c r="A1250" s="34" t="s">
        <v>5290</v>
      </c>
    </row>
    <row r="1251" spans="1:4">
      <c r="A1251" s="34" t="s">
        <v>5291</v>
      </c>
    </row>
    <row r="1252" spans="1:4">
      <c r="A1252" s="34" t="s">
        <v>4169</v>
      </c>
      <c r="B1252" s="34" t="s">
        <v>1046</v>
      </c>
      <c r="C1252" s="34" t="s">
        <v>1043</v>
      </c>
    </row>
    <row r="1253" spans="1:4">
      <c r="A1253" s="34" t="s">
        <v>4671</v>
      </c>
      <c r="B1253" s="34" t="s">
        <v>5292</v>
      </c>
      <c r="C1253" s="34" t="s">
        <v>5293</v>
      </c>
    </row>
    <row r="1255" spans="1:4">
      <c r="A1255" s="34" t="s">
        <v>5294</v>
      </c>
    </row>
    <row r="1256" spans="1:4">
      <c r="A1256" s="34" t="s">
        <v>5295</v>
      </c>
    </row>
    <row r="1257" spans="1:4">
      <c r="A1257" s="34" t="s">
        <v>46</v>
      </c>
      <c r="B1257" s="34" t="s">
        <v>4169</v>
      </c>
      <c r="C1257" s="34" t="s">
        <v>1046</v>
      </c>
      <c r="D1257" s="34" t="s">
        <v>1043</v>
      </c>
    </row>
    <row r="1258" spans="1:4">
      <c r="A1258" s="34" t="s">
        <v>4608</v>
      </c>
      <c r="B1258" s="34" t="s">
        <v>4676</v>
      </c>
      <c r="C1258" s="34" t="s">
        <v>4494</v>
      </c>
      <c r="D1258" s="34" t="s">
        <v>5144</v>
      </c>
    </row>
    <row r="1259" spans="1:4">
      <c r="A1259" s="34" t="s">
        <v>4611</v>
      </c>
      <c r="B1259" s="34" t="s">
        <v>4678</v>
      </c>
      <c r="C1259" s="34" t="s">
        <v>5296</v>
      </c>
      <c r="D1259" s="34" t="s">
        <v>4239</v>
      </c>
    </row>
    <row r="1260" spans="1:4">
      <c r="A1260" s="34" t="s">
        <v>4539</v>
      </c>
      <c r="B1260" s="34" t="s">
        <v>4680</v>
      </c>
      <c r="C1260" s="34" t="s">
        <v>5232</v>
      </c>
      <c r="D1260" s="34" t="s">
        <v>4863</v>
      </c>
    </row>
    <row r="1261" spans="1:4">
      <c r="A1261" s="34" t="s">
        <v>4542</v>
      </c>
      <c r="B1261" s="34" t="s">
        <v>4682</v>
      </c>
      <c r="C1261" s="34" t="s">
        <v>5297</v>
      </c>
      <c r="D1261" s="34" t="s">
        <v>5298</v>
      </c>
    </row>
    <row r="1262" spans="1:4">
      <c r="A1262" s="34" t="s">
        <v>4619</v>
      </c>
      <c r="B1262" s="34" t="s">
        <v>4661</v>
      </c>
      <c r="C1262" s="34" t="s">
        <v>4494</v>
      </c>
      <c r="D1262" s="34" t="s">
        <v>5144</v>
      </c>
    </row>
    <row r="1263" spans="1:4">
      <c r="A1263" s="34" t="s">
        <v>4546</v>
      </c>
      <c r="B1263" s="34" t="s">
        <v>4687</v>
      </c>
      <c r="C1263" s="34" t="s">
        <v>5299</v>
      </c>
      <c r="D1263" s="34" t="s">
        <v>5100</v>
      </c>
    </row>
    <row r="1264" spans="1:4">
      <c r="A1264" s="34" t="s">
        <v>4226</v>
      </c>
      <c r="B1264" s="34" t="s">
        <v>4671</v>
      </c>
      <c r="C1264" s="34" t="s">
        <v>5292</v>
      </c>
      <c r="D1264" s="34" t="s">
        <v>5293</v>
      </c>
    </row>
    <row r="1266" spans="1:4">
      <c r="A1266" s="34" t="s">
        <v>5300</v>
      </c>
    </row>
    <row r="1267" spans="1:4">
      <c r="A1267" s="34" t="s">
        <v>5301</v>
      </c>
    </row>
    <row r="1268" spans="1:4">
      <c r="A1268" s="34" t="s">
        <v>152</v>
      </c>
      <c r="B1268" s="34" t="s">
        <v>4169</v>
      </c>
      <c r="C1268" s="34" t="s">
        <v>1046</v>
      </c>
      <c r="D1268" s="34" t="s">
        <v>1043</v>
      </c>
    </row>
    <row r="1269" spans="1:4">
      <c r="A1269" s="34" t="s">
        <v>1051</v>
      </c>
      <c r="B1269" s="34" t="s">
        <v>4691</v>
      </c>
      <c r="C1269" s="34" t="s">
        <v>5302</v>
      </c>
      <c r="D1269" s="34" t="s">
        <v>5017</v>
      </c>
    </row>
    <row r="1270" spans="1:4">
      <c r="A1270" s="34" t="s">
        <v>1049</v>
      </c>
      <c r="B1270" s="34" t="s">
        <v>4694</v>
      </c>
      <c r="C1270" s="34" t="s">
        <v>5303</v>
      </c>
      <c r="D1270" s="34" t="s">
        <v>5120</v>
      </c>
    </row>
    <row r="1271" spans="1:4">
      <c r="A1271" s="34" t="s">
        <v>4226</v>
      </c>
      <c r="B1271" s="34" t="s">
        <v>4671</v>
      </c>
      <c r="C1271" s="34" t="s">
        <v>5292</v>
      </c>
      <c r="D1271" s="34" t="s">
        <v>5293</v>
      </c>
    </row>
    <row r="1273" spans="1:4">
      <c r="A1273" s="34" t="s">
        <v>5304</v>
      </c>
    </row>
    <row r="1274" spans="1:4">
      <c r="A1274" s="34" t="s">
        <v>5305</v>
      </c>
    </row>
    <row r="1275" spans="1:4">
      <c r="A1275" s="34" t="s">
        <v>58</v>
      </c>
      <c r="B1275" s="34" t="s">
        <v>4169</v>
      </c>
      <c r="C1275" s="34" t="s">
        <v>1046</v>
      </c>
      <c r="D1275" s="34" t="s">
        <v>1043</v>
      </c>
    </row>
    <row r="1276" spans="1:4">
      <c r="A1276" s="34" t="s">
        <v>5094</v>
      </c>
      <c r="B1276" s="34" t="s">
        <v>4630</v>
      </c>
      <c r="C1276" s="34" t="s">
        <v>5306</v>
      </c>
      <c r="D1276" s="34" t="s">
        <v>5086</v>
      </c>
    </row>
    <row r="1277" spans="1:4">
      <c r="A1277" s="34" t="s">
        <v>5096</v>
      </c>
      <c r="B1277" s="34" t="s">
        <v>9455</v>
      </c>
      <c r="C1277" s="34" t="s">
        <v>5494</v>
      </c>
      <c r="D1277" s="34" t="s">
        <v>5142</v>
      </c>
    </row>
    <row r="1278" spans="1:4">
      <c r="A1278" s="34" t="s">
        <v>5764</v>
      </c>
      <c r="B1278" s="34" t="s">
        <v>9456</v>
      </c>
      <c r="C1278" s="34" t="s">
        <v>5362</v>
      </c>
      <c r="D1278" s="34" t="s">
        <v>5125</v>
      </c>
    </row>
    <row r="1279" spans="1:4">
      <c r="A1279" s="34" t="s">
        <v>4226</v>
      </c>
      <c r="B1279" s="34" t="s">
        <v>4671</v>
      </c>
      <c r="C1279" s="34" t="s">
        <v>5292</v>
      </c>
      <c r="D1279" s="34" t="s">
        <v>5293</v>
      </c>
    </row>
    <row r="1281" spans="1:8">
      <c r="A1281" s="34" t="s">
        <v>9501</v>
      </c>
    </row>
    <row r="1282" spans="1:8">
      <c r="A1282" s="34" t="s">
        <v>5307</v>
      </c>
    </row>
    <row r="1283" spans="1:8">
      <c r="A1283" s="34" t="s">
        <v>4169</v>
      </c>
      <c r="B1283" s="34" t="s">
        <v>3753</v>
      </c>
      <c r="C1283" s="34" t="s">
        <v>3154</v>
      </c>
      <c r="D1283" s="34" t="s">
        <v>3765</v>
      </c>
      <c r="E1283" s="34" t="s">
        <v>3759</v>
      </c>
      <c r="F1283" s="34" t="s">
        <v>3756</v>
      </c>
      <c r="G1283" s="34" t="s">
        <v>3762</v>
      </c>
    </row>
    <row r="1284" spans="1:8">
      <c r="A1284" s="34" t="s">
        <v>4407</v>
      </c>
      <c r="B1284" s="34" t="s">
        <v>4816</v>
      </c>
      <c r="C1284" s="34" t="s">
        <v>4191</v>
      </c>
      <c r="D1284" s="34" t="s">
        <v>4411</v>
      </c>
      <c r="E1284" s="34" t="s">
        <v>4449</v>
      </c>
      <c r="F1284" s="34" t="s">
        <v>5308</v>
      </c>
      <c r="G1284" s="34" t="s">
        <v>4686</v>
      </c>
    </row>
    <row r="1286" spans="1:8">
      <c r="A1286" s="34" t="s">
        <v>9502</v>
      </c>
    </row>
    <row r="1287" spans="1:8">
      <c r="A1287" s="34" t="s">
        <v>5309</v>
      </c>
    </row>
    <row r="1288" spans="1:8">
      <c r="A1288" s="34" t="s">
        <v>688</v>
      </c>
      <c r="B1288" s="34" t="s">
        <v>4169</v>
      </c>
      <c r="C1288" s="34" t="s">
        <v>3753</v>
      </c>
      <c r="D1288" s="34" t="s">
        <v>3154</v>
      </c>
      <c r="E1288" s="34" t="s">
        <v>3765</v>
      </c>
      <c r="F1288" s="34" t="s">
        <v>3759</v>
      </c>
      <c r="G1288" s="34" t="s">
        <v>3756</v>
      </c>
      <c r="H1288" s="34" t="s">
        <v>3762</v>
      </c>
    </row>
    <row r="1289" spans="1:8">
      <c r="A1289" s="34" t="s">
        <v>3689</v>
      </c>
      <c r="B1289" s="34" t="s">
        <v>4532</v>
      </c>
      <c r="C1289" s="34" t="s">
        <v>4657</v>
      </c>
      <c r="D1289" s="34" t="s">
        <v>4935</v>
      </c>
      <c r="E1289" s="34" t="s">
        <v>4199</v>
      </c>
      <c r="F1289" s="34" t="s">
        <v>4199</v>
      </c>
      <c r="G1289" s="34" t="s">
        <v>4795</v>
      </c>
      <c r="H1289" s="34" t="s">
        <v>4199</v>
      </c>
    </row>
    <row r="1290" spans="1:8">
      <c r="A1290" s="34" t="s">
        <v>3683</v>
      </c>
      <c r="B1290" s="34" t="s">
        <v>5231</v>
      </c>
      <c r="C1290" s="34" t="s">
        <v>5310</v>
      </c>
      <c r="D1290" s="34" t="s">
        <v>4199</v>
      </c>
      <c r="E1290" s="34" t="s">
        <v>4467</v>
      </c>
      <c r="F1290" s="34" t="s">
        <v>4459</v>
      </c>
      <c r="G1290" s="34" t="s">
        <v>5311</v>
      </c>
      <c r="H1290" s="34" t="s">
        <v>4371</v>
      </c>
    </row>
    <row r="1291" spans="1:8">
      <c r="A1291" s="34" t="s">
        <v>3686</v>
      </c>
      <c r="B1291" s="34" t="s">
        <v>5081</v>
      </c>
      <c r="C1291" s="34" t="s">
        <v>5312</v>
      </c>
      <c r="D1291" s="34" t="s">
        <v>4231</v>
      </c>
      <c r="E1291" s="34" t="s">
        <v>4382</v>
      </c>
      <c r="F1291" s="34" t="s">
        <v>4382</v>
      </c>
      <c r="G1291" s="34" t="s">
        <v>5214</v>
      </c>
      <c r="H1291" s="34" t="s">
        <v>5313</v>
      </c>
    </row>
    <row r="1292" spans="1:8">
      <c r="A1292" s="34" t="s">
        <v>3695</v>
      </c>
      <c r="B1292" s="34" t="s">
        <v>4609</v>
      </c>
      <c r="C1292" s="34" t="s">
        <v>4199</v>
      </c>
      <c r="D1292" s="34" t="s">
        <v>4199</v>
      </c>
      <c r="E1292" s="34" t="s">
        <v>4199</v>
      </c>
      <c r="F1292" s="34" t="s">
        <v>4199</v>
      </c>
      <c r="G1292" s="34" t="s">
        <v>4610</v>
      </c>
      <c r="H1292" s="34" t="s">
        <v>4199</v>
      </c>
    </row>
    <row r="1293" spans="1:8">
      <c r="A1293" s="34" t="s">
        <v>4226</v>
      </c>
      <c r="B1293" s="34" t="s">
        <v>4407</v>
      </c>
      <c r="C1293" s="34" t="s">
        <v>4816</v>
      </c>
      <c r="D1293" s="34" t="s">
        <v>4191</v>
      </c>
      <c r="E1293" s="34" t="s">
        <v>4411</v>
      </c>
      <c r="F1293" s="34" t="s">
        <v>4449</v>
      </c>
      <c r="G1293" s="34" t="s">
        <v>5308</v>
      </c>
      <c r="H1293" s="34" t="s">
        <v>4686</v>
      </c>
    </row>
    <row r="1295" spans="1:8">
      <c r="A1295" s="34" t="s">
        <v>9503</v>
      </c>
    </row>
    <row r="1296" spans="1:8">
      <c r="A1296" s="34" t="s">
        <v>5314</v>
      </c>
    </row>
    <row r="1297" spans="1:8">
      <c r="A1297" s="34" t="s">
        <v>386</v>
      </c>
      <c r="B1297" s="34" t="s">
        <v>4169</v>
      </c>
      <c r="C1297" s="34" t="s">
        <v>3753</v>
      </c>
      <c r="D1297" s="34" t="s">
        <v>3154</v>
      </c>
      <c r="E1297" s="34" t="s">
        <v>3765</v>
      </c>
      <c r="F1297" s="34" t="s">
        <v>3759</v>
      </c>
      <c r="G1297" s="34" t="s">
        <v>3756</v>
      </c>
      <c r="H1297" s="34" t="s">
        <v>3762</v>
      </c>
    </row>
    <row r="1298" spans="1:8">
      <c r="A1298" s="34" t="s">
        <v>3070</v>
      </c>
      <c r="B1298" s="34" t="s">
        <v>4347</v>
      </c>
      <c r="C1298" s="34" t="s">
        <v>4395</v>
      </c>
      <c r="D1298" s="34" t="s">
        <v>4257</v>
      </c>
      <c r="E1298" s="34" t="s">
        <v>4199</v>
      </c>
      <c r="F1298" s="34" t="s">
        <v>4257</v>
      </c>
      <c r="G1298" s="34" t="s">
        <v>4833</v>
      </c>
      <c r="H1298" s="34" t="s">
        <v>5315</v>
      </c>
    </row>
    <row r="1299" spans="1:8">
      <c r="A1299" s="34" t="s">
        <v>3067</v>
      </c>
      <c r="B1299" s="34" t="s">
        <v>4456</v>
      </c>
      <c r="C1299" s="34" t="s">
        <v>4823</v>
      </c>
      <c r="D1299" s="34" t="s">
        <v>4191</v>
      </c>
      <c r="E1299" s="34" t="s">
        <v>4459</v>
      </c>
      <c r="F1299" s="34" t="s">
        <v>4459</v>
      </c>
      <c r="G1299" s="34" t="s">
        <v>5316</v>
      </c>
      <c r="H1299" s="34" t="s">
        <v>4309</v>
      </c>
    </row>
    <row r="1300" spans="1:8">
      <c r="A1300" s="34" t="s">
        <v>4226</v>
      </c>
      <c r="B1300" s="34" t="s">
        <v>4407</v>
      </c>
      <c r="C1300" s="34" t="s">
        <v>4816</v>
      </c>
      <c r="D1300" s="34" t="s">
        <v>4191</v>
      </c>
      <c r="E1300" s="34" t="s">
        <v>4411</v>
      </c>
      <c r="F1300" s="34" t="s">
        <v>4449</v>
      </c>
      <c r="G1300" s="34" t="s">
        <v>5308</v>
      </c>
      <c r="H1300" s="34" t="s">
        <v>4686</v>
      </c>
    </row>
    <row r="1302" spans="1:8">
      <c r="A1302" s="34" t="s">
        <v>5317</v>
      </c>
    </row>
    <row r="1303" spans="1:8">
      <c r="A1303" s="34" t="s">
        <v>5318</v>
      </c>
    </row>
    <row r="1304" spans="1:8">
      <c r="A1304" s="34" t="s">
        <v>4169</v>
      </c>
      <c r="B1304" s="34" t="s">
        <v>1046</v>
      </c>
      <c r="C1304" s="34" t="s">
        <v>1043</v>
      </c>
    </row>
    <row r="1305" spans="1:8">
      <c r="A1305" s="34" t="s">
        <v>4839</v>
      </c>
      <c r="B1305" s="34" t="s">
        <v>5319</v>
      </c>
      <c r="C1305" s="34" t="s">
        <v>4365</v>
      </c>
    </row>
    <row r="1307" spans="1:8">
      <c r="A1307" s="34" t="s">
        <v>5320</v>
      </c>
    </row>
    <row r="1308" spans="1:8">
      <c r="A1308" s="34" t="s">
        <v>5321</v>
      </c>
    </row>
    <row r="1309" spans="1:8">
      <c r="A1309" s="34" t="s">
        <v>4169</v>
      </c>
      <c r="B1309" s="34" t="s">
        <v>5322</v>
      </c>
      <c r="C1309" s="34" t="s">
        <v>5323</v>
      </c>
    </row>
    <row r="1310" spans="1:8">
      <c r="A1310" s="34" t="s">
        <v>4643</v>
      </c>
      <c r="B1310" s="34" t="s">
        <v>5324</v>
      </c>
      <c r="C1310" s="34" t="s">
        <v>4200</v>
      </c>
    </row>
    <row r="1312" spans="1:8">
      <c r="A1312" s="34" t="s">
        <v>9504</v>
      </c>
    </row>
    <row r="1313" spans="1:4">
      <c r="A1313" s="34" t="s">
        <v>5325</v>
      </c>
    </row>
    <row r="1314" spans="1:4">
      <c r="A1314" s="34" t="s">
        <v>9462</v>
      </c>
      <c r="B1314" s="34" t="s">
        <v>4169</v>
      </c>
      <c r="C1314" s="34" t="s">
        <v>5322</v>
      </c>
      <c r="D1314" s="34" t="s">
        <v>5323</v>
      </c>
    </row>
    <row r="1315" spans="1:4">
      <c r="A1315" s="34" t="s">
        <v>1058</v>
      </c>
      <c r="B1315" s="34" t="s">
        <v>4626</v>
      </c>
      <c r="C1315" s="34" t="s">
        <v>4626</v>
      </c>
      <c r="D1315" s="34" t="s">
        <v>4170</v>
      </c>
    </row>
    <row r="1316" spans="1:4">
      <c r="A1316" s="34" t="s">
        <v>1061</v>
      </c>
      <c r="B1316" s="34" t="s">
        <v>4534</v>
      </c>
      <c r="C1316" s="34" t="s">
        <v>5326</v>
      </c>
      <c r="D1316" s="34" t="s">
        <v>4609</v>
      </c>
    </row>
    <row r="1317" spans="1:4">
      <c r="A1317" s="34" t="s">
        <v>1067</v>
      </c>
      <c r="B1317" s="34" t="s">
        <v>4609</v>
      </c>
      <c r="C1317" s="34" t="s">
        <v>4609</v>
      </c>
      <c r="D1317" s="34" t="s">
        <v>4170</v>
      </c>
    </row>
    <row r="1318" spans="1:4">
      <c r="A1318" s="34" t="s">
        <v>1151</v>
      </c>
      <c r="B1318" s="34" t="s">
        <v>5326</v>
      </c>
      <c r="C1318" s="34" t="s">
        <v>5326</v>
      </c>
      <c r="D1318" s="34" t="s">
        <v>4170</v>
      </c>
    </row>
    <row r="1319" spans="1:4">
      <c r="A1319" s="34" t="s">
        <v>1070</v>
      </c>
      <c r="B1319" s="34" t="s">
        <v>4882</v>
      </c>
      <c r="C1319" s="34" t="s">
        <v>5326</v>
      </c>
      <c r="D1319" s="34" t="s">
        <v>4881</v>
      </c>
    </row>
    <row r="1320" spans="1:4">
      <c r="A1320" s="34" t="s">
        <v>1079</v>
      </c>
      <c r="B1320" s="34" t="s">
        <v>4515</v>
      </c>
      <c r="C1320" s="34" t="s">
        <v>5327</v>
      </c>
      <c r="D1320" s="34" t="s">
        <v>5328</v>
      </c>
    </row>
    <row r="1321" spans="1:4">
      <c r="A1321" s="34" t="s">
        <v>1088</v>
      </c>
      <c r="B1321" s="34" t="s">
        <v>4881</v>
      </c>
      <c r="C1321" s="34" t="s">
        <v>4170</v>
      </c>
      <c r="D1321" s="34" t="s">
        <v>4881</v>
      </c>
    </row>
    <row r="1322" spans="1:4">
      <c r="A1322" s="34" t="s">
        <v>1091</v>
      </c>
      <c r="B1322" s="34" t="s">
        <v>4881</v>
      </c>
      <c r="C1322" s="34" t="s">
        <v>4170</v>
      </c>
      <c r="D1322" s="34" t="s">
        <v>4881</v>
      </c>
    </row>
    <row r="1323" spans="1:4">
      <c r="A1323" s="34" t="s">
        <v>1157</v>
      </c>
      <c r="B1323" s="34" t="s">
        <v>4609</v>
      </c>
      <c r="C1323" s="34" t="s">
        <v>4881</v>
      </c>
      <c r="D1323" s="34" t="s">
        <v>4881</v>
      </c>
    </row>
    <row r="1324" spans="1:4">
      <c r="A1324" s="34" t="s">
        <v>1094</v>
      </c>
      <c r="B1324" s="34" t="s">
        <v>4881</v>
      </c>
      <c r="C1324" s="34" t="s">
        <v>4881</v>
      </c>
      <c r="D1324" s="34" t="s">
        <v>4170</v>
      </c>
    </row>
    <row r="1325" spans="1:4">
      <c r="A1325" s="34" t="s">
        <v>1100</v>
      </c>
      <c r="B1325" s="34" t="s">
        <v>4609</v>
      </c>
      <c r="C1325" s="34" t="s">
        <v>4609</v>
      </c>
      <c r="D1325" s="34" t="s">
        <v>4170</v>
      </c>
    </row>
    <row r="1326" spans="1:4">
      <c r="A1326" s="34" t="s">
        <v>1103</v>
      </c>
      <c r="B1326" s="34" t="s">
        <v>4881</v>
      </c>
      <c r="C1326" s="34" t="s">
        <v>4881</v>
      </c>
      <c r="D1326" s="34" t="s">
        <v>4170</v>
      </c>
    </row>
    <row r="1327" spans="1:4">
      <c r="A1327" s="34" t="s">
        <v>1112</v>
      </c>
      <c r="B1327" s="34" t="s">
        <v>4848</v>
      </c>
      <c r="C1327" s="34" t="s">
        <v>4848</v>
      </c>
      <c r="D1327" s="34" t="s">
        <v>4170</v>
      </c>
    </row>
    <row r="1328" spans="1:4">
      <c r="A1328" s="34" t="s">
        <v>1109</v>
      </c>
      <c r="B1328" s="34" t="s">
        <v>4881</v>
      </c>
      <c r="C1328" s="34" t="s">
        <v>4881</v>
      </c>
      <c r="D1328" s="34" t="s">
        <v>4170</v>
      </c>
    </row>
    <row r="1329" spans="1:4">
      <c r="A1329" s="34" t="s">
        <v>1115</v>
      </c>
      <c r="B1329" s="34" t="s">
        <v>4609</v>
      </c>
      <c r="C1329" s="34" t="s">
        <v>4609</v>
      </c>
      <c r="D1329" s="34" t="s">
        <v>4170</v>
      </c>
    </row>
    <row r="1330" spans="1:4">
      <c r="A1330" s="34" t="s">
        <v>1118</v>
      </c>
      <c r="B1330" s="34" t="s">
        <v>4609</v>
      </c>
      <c r="C1330" s="34" t="s">
        <v>4609</v>
      </c>
      <c r="D1330" s="34" t="s">
        <v>4170</v>
      </c>
    </row>
    <row r="1331" spans="1:4">
      <c r="A1331" s="34" t="s">
        <v>1121</v>
      </c>
      <c r="B1331" s="34" t="s">
        <v>4848</v>
      </c>
      <c r="C1331" s="34" t="s">
        <v>4848</v>
      </c>
      <c r="D1331" s="34" t="s">
        <v>4170</v>
      </c>
    </row>
    <row r="1332" spans="1:4">
      <c r="A1332" s="34" t="s">
        <v>1163</v>
      </c>
      <c r="B1332" s="34" t="s">
        <v>4626</v>
      </c>
      <c r="C1332" s="34" t="s">
        <v>4626</v>
      </c>
      <c r="D1332" s="34" t="s">
        <v>4170</v>
      </c>
    </row>
    <row r="1333" spans="1:4">
      <c r="A1333" s="34" t="s">
        <v>1124</v>
      </c>
      <c r="B1333" s="34" t="s">
        <v>4881</v>
      </c>
      <c r="C1333" s="34" t="s">
        <v>4170</v>
      </c>
      <c r="D1333" s="34" t="s">
        <v>4881</v>
      </c>
    </row>
    <row r="1334" spans="1:4">
      <c r="A1334" s="34" t="s">
        <v>1127</v>
      </c>
      <c r="B1334" s="34" t="s">
        <v>4609</v>
      </c>
      <c r="C1334" s="34" t="s">
        <v>4609</v>
      </c>
      <c r="D1334" s="34" t="s">
        <v>4170</v>
      </c>
    </row>
    <row r="1335" spans="1:4">
      <c r="A1335" s="34" t="s">
        <v>1166</v>
      </c>
      <c r="B1335" s="34" t="s">
        <v>4848</v>
      </c>
      <c r="C1335" s="34" t="s">
        <v>4609</v>
      </c>
      <c r="D1335" s="34" t="s">
        <v>4881</v>
      </c>
    </row>
    <row r="1336" spans="1:4">
      <c r="A1336" s="34" t="s">
        <v>1139</v>
      </c>
      <c r="B1336" s="34" t="s">
        <v>4628</v>
      </c>
      <c r="C1336" s="34" t="s">
        <v>4628</v>
      </c>
      <c r="D1336" s="34" t="s">
        <v>4170</v>
      </c>
    </row>
    <row r="1337" spans="1:4">
      <c r="A1337" s="34" t="s">
        <v>1142</v>
      </c>
      <c r="B1337" s="34" t="s">
        <v>4881</v>
      </c>
      <c r="C1337" s="34" t="s">
        <v>4881</v>
      </c>
      <c r="D1337" s="34" t="s">
        <v>4170</v>
      </c>
    </row>
    <row r="1338" spans="1:4">
      <c r="A1338" s="34" t="s">
        <v>1145</v>
      </c>
      <c r="B1338" s="34" t="s">
        <v>4609</v>
      </c>
      <c r="C1338" s="34" t="s">
        <v>4609</v>
      </c>
      <c r="D1338" s="34" t="s">
        <v>4170</v>
      </c>
    </row>
    <row r="1339" spans="1:4">
      <c r="A1339" s="34" t="s">
        <v>1169</v>
      </c>
      <c r="B1339" s="34" t="s">
        <v>4626</v>
      </c>
      <c r="C1339" s="34" t="s">
        <v>4626</v>
      </c>
      <c r="D1339" s="34" t="s">
        <v>4170</v>
      </c>
    </row>
    <row r="1340" spans="1:4">
      <c r="A1340" s="34" t="s">
        <v>1175</v>
      </c>
      <c r="B1340" s="34" t="s">
        <v>4628</v>
      </c>
      <c r="C1340" s="34" t="s">
        <v>4628</v>
      </c>
      <c r="D1340" s="34" t="s">
        <v>4170</v>
      </c>
    </row>
    <row r="1341" spans="1:4">
      <c r="A1341" s="34" t="s">
        <v>4226</v>
      </c>
      <c r="B1341" s="34" t="s">
        <v>4643</v>
      </c>
      <c r="C1341" s="34" t="s">
        <v>5329</v>
      </c>
      <c r="D1341" s="34" t="s">
        <v>4724</v>
      </c>
    </row>
    <row r="1343" spans="1:4">
      <c r="A1343" s="34" t="s">
        <v>5330</v>
      </c>
    </row>
    <row r="1344" spans="1:4">
      <c r="A1344" s="34" t="s">
        <v>5331</v>
      </c>
    </row>
    <row r="1345" spans="1:6">
      <c r="A1345" s="34" t="s">
        <v>4169</v>
      </c>
      <c r="B1345" s="34" t="s">
        <v>4305</v>
      </c>
      <c r="C1345" s="34" t="s">
        <v>4313</v>
      </c>
      <c r="D1345" s="34" t="s">
        <v>4316</v>
      </c>
      <c r="E1345" s="34" t="s">
        <v>4323</v>
      </c>
    </row>
    <row r="1346" spans="1:6">
      <c r="A1346" s="34" t="s">
        <v>4407</v>
      </c>
      <c r="B1346" s="34" t="s">
        <v>4614</v>
      </c>
      <c r="C1346" s="34" t="s">
        <v>4225</v>
      </c>
      <c r="D1346" s="34" t="s">
        <v>4805</v>
      </c>
      <c r="E1346" s="34" t="s">
        <v>4451</v>
      </c>
    </row>
    <row r="1348" spans="1:6">
      <c r="A1348" s="34" t="s">
        <v>5332</v>
      </c>
    </row>
    <row r="1349" spans="1:6">
      <c r="A1349" s="34" t="s">
        <v>5333</v>
      </c>
    </row>
    <row r="1350" spans="1:6">
      <c r="A1350" s="34" t="s">
        <v>4169</v>
      </c>
      <c r="B1350" s="34" t="s">
        <v>4329</v>
      </c>
      <c r="C1350" s="34" t="s">
        <v>4330</v>
      </c>
      <c r="D1350" s="34" t="s">
        <v>4331</v>
      </c>
      <c r="E1350" s="34" t="s">
        <v>4332</v>
      </c>
      <c r="F1350" s="34" t="s">
        <v>5334</v>
      </c>
    </row>
    <row r="1351" spans="1:6">
      <c r="A1351" s="34" t="s">
        <v>4407</v>
      </c>
      <c r="B1351" s="34" t="s">
        <v>5335</v>
      </c>
      <c r="C1351" s="34" t="s">
        <v>4609</v>
      </c>
      <c r="D1351" s="34" t="s">
        <v>4881</v>
      </c>
      <c r="E1351" s="34" t="s">
        <v>4612</v>
      </c>
      <c r="F1351" s="34" t="s">
        <v>4671</v>
      </c>
    </row>
    <row r="1353" spans="1:6">
      <c r="A1353" s="34" t="s">
        <v>5336</v>
      </c>
    </row>
    <row r="1354" spans="1:6">
      <c r="A1354" s="34" t="s">
        <v>5337</v>
      </c>
    </row>
    <row r="1355" spans="1:6">
      <c r="A1355" s="34" t="s">
        <v>4169</v>
      </c>
      <c r="B1355" s="34" t="s">
        <v>4291</v>
      </c>
      <c r="C1355" s="34" t="s">
        <v>4299</v>
      </c>
    </row>
    <row r="1356" spans="1:6">
      <c r="A1356" s="34" t="s">
        <v>4407</v>
      </c>
      <c r="B1356" s="34" t="s">
        <v>5338</v>
      </c>
      <c r="C1356" s="34" t="s">
        <v>4469</v>
      </c>
    </row>
    <row r="1358" spans="1:6">
      <c r="A1358" s="34" t="s">
        <v>5339</v>
      </c>
    </row>
    <row r="1359" spans="1:6">
      <c r="A1359" s="34" t="s">
        <v>5340</v>
      </c>
    </row>
    <row r="1360" spans="1:6">
      <c r="A1360" s="34" t="s">
        <v>4169</v>
      </c>
      <c r="B1360" s="34" t="s">
        <v>5341</v>
      </c>
      <c r="C1360" s="34" t="s">
        <v>5342</v>
      </c>
    </row>
    <row r="1361" spans="1:4">
      <c r="A1361" s="34" t="s">
        <v>4407</v>
      </c>
      <c r="B1361" s="34" t="s">
        <v>4394</v>
      </c>
      <c r="C1361" s="34" t="s">
        <v>5343</v>
      </c>
    </row>
    <row r="1363" spans="1:4">
      <c r="A1363" s="34" t="s">
        <v>5344</v>
      </c>
    </row>
    <row r="1364" spans="1:4">
      <c r="A1364" s="34" t="s">
        <v>5345</v>
      </c>
    </row>
    <row r="1365" spans="1:4">
      <c r="A1365" s="34" t="s">
        <v>4169</v>
      </c>
      <c r="B1365" s="34" t="s">
        <v>1046</v>
      </c>
      <c r="C1365" s="34" t="s">
        <v>1043</v>
      </c>
    </row>
    <row r="1366" spans="1:4">
      <c r="A1366" s="34" t="s">
        <v>4839</v>
      </c>
      <c r="B1366" s="34" t="s">
        <v>4932</v>
      </c>
      <c r="C1366" s="34" t="s">
        <v>4489</v>
      </c>
    </row>
    <row r="1368" spans="1:4">
      <c r="A1368" s="34" t="s">
        <v>5346</v>
      </c>
    </row>
    <row r="1369" spans="1:4">
      <c r="A1369" s="34" t="s">
        <v>5347</v>
      </c>
    </row>
    <row r="1370" spans="1:4">
      <c r="A1370" s="34" t="s">
        <v>46</v>
      </c>
      <c r="B1370" s="34" t="s">
        <v>4169</v>
      </c>
      <c r="C1370" s="34" t="s">
        <v>1046</v>
      </c>
      <c r="D1370" s="34" t="s">
        <v>1043</v>
      </c>
    </row>
    <row r="1371" spans="1:4">
      <c r="A1371" s="34" t="s">
        <v>4611</v>
      </c>
      <c r="B1371" s="34" t="s">
        <v>5008</v>
      </c>
      <c r="C1371" s="34" t="s">
        <v>4516</v>
      </c>
      <c r="D1371" s="34" t="s">
        <v>5348</v>
      </c>
    </row>
    <row r="1372" spans="1:4">
      <c r="A1372" s="34" t="s">
        <v>4539</v>
      </c>
      <c r="B1372" s="34" t="s">
        <v>4680</v>
      </c>
      <c r="C1372" s="34" t="s">
        <v>4731</v>
      </c>
      <c r="D1372" s="34" t="s">
        <v>5349</v>
      </c>
    </row>
    <row r="1373" spans="1:4">
      <c r="A1373" s="34" t="s">
        <v>4542</v>
      </c>
      <c r="B1373" s="34" t="s">
        <v>4682</v>
      </c>
      <c r="C1373" s="34" t="s">
        <v>4425</v>
      </c>
      <c r="D1373" s="34" t="s">
        <v>5350</v>
      </c>
    </row>
    <row r="1374" spans="1:4">
      <c r="A1374" s="34" t="s">
        <v>4546</v>
      </c>
      <c r="B1374" s="34" t="s">
        <v>4687</v>
      </c>
      <c r="C1374" s="34" t="s">
        <v>4477</v>
      </c>
      <c r="D1374" s="34" t="s">
        <v>5069</v>
      </c>
    </row>
    <row r="1375" spans="1:4">
      <c r="A1375" s="34" t="s">
        <v>4226</v>
      </c>
      <c r="B1375" s="34" t="s">
        <v>4839</v>
      </c>
      <c r="C1375" s="34" t="s">
        <v>4932</v>
      </c>
      <c r="D1375" s="34" t="s">
        <v>4489</v>
      </c>
    </row>
    <row r="1377" spans="1:6">
      <c r="A1377" s="34" t="s">
        <v>5351</v>
      </c>
    </row>
    <row r="1378" spans="1:6">
      <c r="A1378" s="34" t="s">
        <v>5352</v>
      </c>
    </row>
    <row r="1379" spans="1:6">
      <c r="A1379" s="34" t="s">
        <v>152</v>
      </c>
      <c r="B1379" s="34" t="s">
        <v>4169</v>
      </c>
      <c r="C1379" s="34" t="s">
        <v>1046</v>
      </c>
      <c r="D1379" s="34" t="s">
        <v>1043</v>
      </c>
    </row>
    <row r="1380" spans="1:6">
      <c r="A1380" s="34" t="s">
        <v>1051</v>
      </c>
      <c r="B1380" s="34" t="s">
        <v>5013</v>
      </c>
      <c r="C1380" s="34" t="s">
        <v>4492</v>
      </c>
      <c r="D1380" s="34" t="s">
        <v>5047</v>
      </c>
    </row>
    <row r="1381" spans="1:6">
      <c r="A1381" s="34" t="s">
        <v>1049</v>
      </c>
      <c r="B1381" s="34" t="s">
        <v>5015</v>
      </c>
      <c r="C1381" s="34" t="s">
        <v>4861</v>
      </c>
      <c r="D1381" s="34" t="s">
        <v>5353</v>
      </c>
    </row>
    <row r="1382" spans="1:6">
      <c r="A1382" s="34" t="s">
        <v>4226</v>
      </c>
      <c r="B1382" s="34" t="s">
        <v>4839</v>
      </c>
      <c r="C1382" s="34" t="s">
        <v>4932</v>
      </c>
      <c r="D1382" s="34" t="s">
        <v>4489</v>
      </c>
    </row>
    <row r="1384" spans="1:6">
      <c r="A1384" s="34" t="s">
        <v>9505</v>
      </c>
    </row>
    <row r="1385" spans="1:6">
      <c r="A1385" s="34" t="s">
        <v>5354</v>
      </c>
    </row>
    <row r="1386" spans="1:6">
      <c r="A1386" s="34" t="s">
        <v>4169</v>
      </c>
      <c r="B1386" s="34" t="s">
        <v>1046</v>
      </c>
      <c r="C1386" s="34" t="s">
        <v>3773</v>
      </c>
      <c r="D1386" s="34" t="s">
        <v>3776</v>
      </c>
      <c r="E1386" s="34" t="s">
        <v>3770</v>
      </c>
    </row>
    <row r="1387" spans="1:6">
      <c r="A1387" s="34" t="s">
        <v>4407</v>
      </c>
      <c r="B1387" s="34" t="s">
        <v>4252</v>
      </c>
      <c r="C1387" s="34" t="s">
        <v>5355</v>
      </c>
      <c r="D1387" s="34" t="s">
        <v>4201</v>
      </c>
      <c r="E1387" s="34" t="s">
        <v>4234</v>
      </c>
    </row>
    <row r="1389" spans="1:6">
      <c r="A1389" s="34" t="s">
        <v>9506</v>
      </c>
    </row>
    <row r="1390" spans="1:6">
      <c r="A1390" s="34" t="s">
        <v>5356</v>
      </c>
    </row>
    <row r="1391" spans="1:6">
      <c r="A1391" s="34" t="s">
        <v>688</v>
      </c>
      <c r="B1391" s="34" t="s">
        <v>4169</v>
      </c>
      <c r="C1391" s="34" t="s">
        <v>1046</v>
      </c>
      <c r="D1391" s="34" t="s">
        <v>3773</v>
      </c>
      <c r="E1391" s="34" t="s">
        <v>3776</v>
      </c>
      <c r="F1391" s="34" t="s">
        <v>3770</v>
      </c>
    </row>
    <row r="1392" spans="1:6">
      <c r="A1392" s="34" t="s">
        <v>3689</v>
      </c>
      <c r="B1392" s="34" t="s">
        <v>4532</v>
      </c>
      <c r="C1392" s="34" t="s">
        <v>4199</v>
      </c>
      <c r="D1392" s="34" t="s">
        <v>5357</v>
      </c>
      <c r="E1392" s="34" t="s">
        <v>4199</v>
      </c>
      <c r="F1392" s="34" t="s">
        <v>5188</v>
      </c>
    </row>
    <row r="1393" spans="1:6">
      <c r="A1393" s="34" t="s">
        <v>3683</v>
      </c>
      <c r="B1393" s="34" t="s">
        <v>5231</v>
      </c>
      <c r="C1393" s="34" t="s">
        <v>4245</v>
      </c>
      <c r="D1393" s="34" t="s">
        <v>4931</v>
      </c>
      <c r="E1393" s="34" t="s">
        <v>4365</v>
      </c>
      <c r="F1393" s="34" t="s">
        <v>5312</v>
      </c>
    </row>
    <row r="1394" spans="1:6">
      <c r="A1394" s="34" t="s">
        <v>3686</v>
      </c>
      <c r="B1394" s="34" t="s">
        <v>5081</v>
      </c>
      <c r="C1394" s="34" t="s">
        <v>5205</v>
      </c>
      <c r="D1394" s="34" t="s">
        <v>5358</v>
      </c>
      <c r="E1394" s="34" t="s">
        <v>4231</v>
      </c>
      <c r="F1394" s="34" t="s">
        <v>5359</v>
      </c>
    </row>
    <row r="1395" spans="1:6">
      <c r="A1395" s="34" t="s">
        <v>3695</v>
      </c>
      <c r="B1395" s="34" t="s">
        <v>4609</v>
      </c>
      <c r="C1395" s="34" t="s">
        <v>4199</v>
      </c>
      <c r="D1395" s="34" t="s">
        <v>4610</v>
      </c>
      <c r="E1395" s="34" t="s">
        <v>4199</v>
      </c>
      <c r="F1395" s="34" t="s">
        <v>4199</v>
      </c>
    </row>
    <row r="1396" spans="1:6">
      <c r="A1396" s="34" t="s">
        <v>4226</v>
      </c>
      <c r="B1396" s="34" t="s">
        <v>4407</v>
      </c>
      <c r="C1396" s="34" t="s">
        <v>4252</v>
      </c>
      <c r="D1396" s="34" t="s">
        <v>5355</v>
      </c>
      <c r="E1396" s="34" t="s">
        <v>4201</v>
      </c>
      <c r="F1396" s="34" t="s">
        <v>4234</v>
      </c>
    </row>
    <row r="1398" spans="1:6">
      <c r="A1398" s="34" t="s">
        <v>9507</v>
      </c>
    </row>
    <row r="1399" spans="1:6">
      <c r="A1399" s="34" t="s">
        <v>5360</v>
      </c>
    </row>
    <row r="1400" spans="1:6">
      <c r="A1400" s="34" t="s">
        <v>386</v>
      </c>
      <c r="B1400" s="34" t="s">
        <v>4169</v>
      </c>
      <c r="C1400" s="34" t="s">
        <v>1046</v>
      </c>
      <c r="D1400" s="34" t="s">
        <v>3773</v>
      </c>
      <c r="E1400" s="34" t="s">
        <v>3776</v>
      </c>
      <c r="F1400" s="34" t="s">
        <v>3770</v>
      </c>
    </row>
    <row r="1401" spans="1:6">
      <c r="A1401" s="34" t="s">
        <v>3070</v>
      </c>
      <c r="B1401" s="34" t="s">
        <v>4347</v>
      </c>
      <c r="C1401" s="34" t="s">
        <v>5361</v>
      </c>
      <c r="D1401" s="34" t="s">
        <v>5361</v>
      </c>
      <c r="E1401" s="34" t="s">
        <v>4379</v>
      </c>
      <c r="F1401" s="34" t="s">
        <v>4319</v>
      </c>
    </row>
    <row r="1402" spans="1:6">
      <c r="A1402" s="34" t="s">
        <v>3067</v>
      </c>
      <c r="B1402" s="34" t="s">
        <v>4456</v>
      </c>
      <c r="C1402" s="34" t="s">
        <v>4447</v>
      </c>
      <c r="D1402" s="34" t="s">
        <v>5362</v>
      </c>
      <c r="E1402" s="34" t="s">
        <v>4310</v>
      </c>
      <c r="F1402" s="34" t="s">
        <v>4221</v>
      </c>
    </row>
    <row r="1403" spans="1:6">
      <c r="A1403" s="34" t="s">
        <v>4226</v>
      </c>
      <c r="B1403" s="34" t="s">
        <v>4407</v>
      </c>
      <c r="C1403" s="34" t="s">
        <v>4252</v>
      </c>
      <c r="D1403" s="34" t="s">
        <v>5355</v>
      </c>
      <c r="E1403" s="34" t="s">
        <v>4201</v>
      </c>
      <c r="F1403" s="34" t="s">
        <v>4234</v>
      </c>
    </row>
    <row r="1405" spans="1:6">
      <c r="A1405" s="34" t="s">
        <v>5363</v>
      </c>
    </row>
    <row r="1406" spans="1:6">
      <c r="A1406" s="34" t="s">
        <v>5364</v>
      </c>
    </row>
    <row r="1407" spans="1:6">
      <c r="A1407" s="34" t="s">
        <v>4169</v>
      </c>
      <c r="B1407" s="34" t="s">
        <v>4186</v>
      </c>
      <c r="C1407" s="34" t="s">
        <v>4195</v>
      </c>
      <c r="D1407" s="34" t="s">
        <v>4203</v>
      </c>
      <c r="E1407" s="34" t="s">
        <v>4210</v>
      </c>
      <c r="F1407" s="34" t="s">
        <v>4219</v>
      </c>
    </row>
    <row r="1408" spans="1:6">
      <c r="A1408" s="34" t="s">
        <v>4407</v>
      </c>
      <c r="B1408" s="34" t="s">
        <v>5365</v>
      </c>
      <c r="C1408" s="34" t="s">
        <v>4260</v>
      </c>
      <c r="D1408" s="34" t="s">
        <v>4361</v>
      </c>
      <c r="E1408" s="34" t="s">
        <v>5017</v>
      </c>
      <c r="F1408" s="34" t="s">
        <v>4813</v>
      </c>
    </row>
    <row r="1410" spans="1:8">
      <c r="A1410" s="34" t="s">
        <v>5366</v>
      </c>
    </row>
    <row r="1411" spans="1:8">
      <c r="A1411" s="34" t="s">
        <v>5367</v>
      </c>
    </row>
    <row r="1412" spans="1:8">
      <c r="A1412" s="34" t="s">
        <v>4169</v>
      </c>
      <c r="B1412" s="34" t="s">
        <v>4228</v>
      </c>
      <c r="C1412" s="34" t="s">
        <v>4235</v>
      </c>
      <c r="D1412" s="34" t="s">
        <v>4241</v>
      </c>
      <c r="E1412" s="34" t="s">
        <v>4248</v>
      </c>
      <c r="F1412" s="34" t="s">
        <v>4255</v>
      </c>
    </row>
    <row r="1413" spans="1:8">
      <c r="A1413" s="34" t="s">
        <v>4407</v>
      </c>
      <c r="B1413" s="34" t="s">
        <v>5144</v>
      </c>
      <c r="C1413" s="34" t="s">
        <v>4830</v>
      </c>
      <c r="D1413" s="34" t="s">
        <v>5368</v>
      </c>
      <c r="E1413" s="34" t="s">
        <v>4585</v>
      </c>
      <c r="F1413" s="34" t="s">
        <v>4740</v>
      </c>
    </row>
    <row r="1415" spans="1:8">
      <c r="A1415" s="34" t="s">
        <v>5369</v>
      </c>
    </row>
    <row r="1416" spans="1:8">
      <c r="A1416" s="34" t="s">
        <v>5370</v>
      </c>
    </row>
    <row r="1417" spans="1:8">
      <c r="A1417" s="34" t="s">
        <v>4169</v>
      </c>
      <c r="B1417" s="34" t="s">
        <v>4262</v>
      </c>
      <c r="C1417" s="34" t="s">
        <v>4271</v>
      </c>
    </row>
    <row r="1418" spans="1:8">
      <c r="A1418" s="34" t="s">
        <v>4407</v>
      </c>
      <c r="B1418" s="34" t="s">
        <v>5371</v>
      </c>
      <c r="C1418" s="34" t="s">
        <v>5173</v>
      </c>
    </row>
    <row r="1420" spans="1:8">
      <c r="A1420" s="34" t="s">
        <v>9779</v>
      </c>
    </row>
    <row r="1421" spans="1:8">
      <c r="A1421" s="34" t="s">
        <v>5372</v>
      </c>
    </row>
    <row r="1422" spans="1:8">
      <c r="A1422" s="34" t="s">
        <v>4169</v>
      </c>
      <c r="B1422" s="34" t="s">
        <v>4170</v>
      </c>
      <c r="C1422" s="34" t="s">
        <v>5373</v>
      </c>
      <c r="D1422" s="34" t="s">
        <v>4472</v>
      </c>
      <c r="E1422" s="34" t="s">
        <v>5374</v>
      </c>
      <c r="F1422" s="34" t="s">
        <v>5375</v>
      </c>
      <c r="G1422" s="34" t="s">
        <v>4785</v>
      </c>
      <c r="H1422" s="34" t="s">
        <v>4474</v>
      </c>
    </row>
    <row r="1423" spans="1:8">
      <c r="A1423" s="34" t="s">
        <v>5376</v>
      </c>
      <c r="B1423" s="34" t="s">
        <v>4911</v>
      </c>
      <c r="C1423" s="34" t="s">
        <v>4205</v>
      </c>
      <c r="D1423" s="34" t="s">
        <v>4645</v>
      </c>
      <c r="E1423" s="34" t="s">
        <v>4202</v>
      </c>
      <c r="F1423" s="34" t="s">
        <v>4181</v>
      </c>
      <c r="G1423" s="34" t="s">
        <v>4805</v>
      </c>
      <c r="H1423" s="34" t="s">
        <v>5377</v>
      </c>
    </row>
    <row r="1425" spans="1:9">
      <c r="A1425" s="34" t="s">
        <v>9780</v>
      </c>
    </row>
    <row r="1426" spans="1:9">
      <c r="A1426" s="34" t="s">
        <v>5378</v>
      </c>
    </row>
    <row r="1427" spans="1:9">
      <c r="A1427" s="34" t="s">
        <v>48</v>
      </c>
      <c r="B1427" s="34" t="s">
        <v>4169</v>
      </c>
      <c r="C1427" s="34" t="s">
        <v>4170</v>
      </c>
      <c r="D1427" s="34" t="s">
        <v>5373</v>
      </c>
      <c r="E1427" s="34" t="s">
        <v>4472</v>
      </c>
      <c r="F1427" s="34" t="s">
        <v>5374</v>
      </c>
      <c r="G1427" s="34" t="s">
        <v>5375</v>
      </c>
      <c r="H1427" s="34" t="s">
        <v>4785</v>
      </c>
      <c r="I1427" s="34" t="s">
        <v>4474</v>
      </c>
    </row>
    <row r="1428" spans="1:9">
      <c r="A1428" s="34" t="s">
        <v>4186</v>
      </c>
      <c r="B1428" s="34" t="s">
        <v>5379</v>
      </c>
      <c r="C1428" s="34" t="s">
        <v>4311</v>
      </c>
      <c r="D1428" s="34" t="s">
        <v>5380</v>
      </c>
      <c r="E1428" s="34" t="s">
        <v>4645</v>
      </c>
      <c r="F1428" s="34" t="s">
        <v>4215</v>
      </c>
      <c r="G1428" s="34" t="s">
        <v>4449</v>
      </c>
      <c r="H1428" s="34" t="s">
        <v>5381</v>
      </c>
      <c r="I1428" s="34" t="s">
        <v>4814</v>
      </c>
    </row>
    <row r="1429" spans="1:9">
      <c r="A1429" s="34" t="s">
        <v>4195</v>
      </c>
      <c r="B1429" s="34" t="s">
        <v>4362</v>
      </c>
      <c r="C1429" s="34" t="s">
        <v>4252</v>
      </c>
      <c r="D1429" s="34" t="s">
        <v>5122</v>
      </c>
      <c r="E1429" s="34" t="s">
        <v>4397</v>
      </c>
      <c r="F1429" s="34" t="s">
        <v>4199</v>
      </c>
      <c r="G1429" s="34" t="s">
        <v>4199</v>
      </c>
      <c r="H1429" s="34" t="s">
        <v>4791</v>
      </c>
      <c r="I1429" s="34" t="s">
        <v>4365</v>
      </c>
    </row>
    <row r="1430" spans="1:9">
      <c r="A1430" s="34" t="s">
        <v>4203</v>
      </c>
      <c r="B1430" s="34" t="s">
        <v>4776</v>
      </c>
      <c r="C1430" s="34" t="s">
        <v>4251</v>
      </c>
      <c r="D1430" s="34" t="s">
        <v>4863</v>
      </c>
      <c r="E1430" s="34" t="s">
        <v>4238</v>
      </c>
      <c r="F1430" s="34" t="s">
        <v>4863</v>
      </c>
      <c r="G1430" s="34" t="s">
        <v>4199</v>
      </c>
      <c r="H1430" s="34" t="s">
        <v>4443</v>
      </c>
      <c r="I1430" s="34" t="s">
        <v>5124</v>
      </c>
    </row>
    <row r="1431" spans="1:9">
      <c r="A1431" s="34" t="s">
        <v>4210</v>
      </c>
      <c r="B1431" s="34" t="s">
        <v>4368</v>
      </c>
      <c r="C1431" s="34" t="s">
        <v>4207</v>
      </c>
      <c r="D1431" s="34" t="s">
        <v>4298</v>
      </c>
      <c r="E1431" s="34" t="s">
        <v>4180</v>
      </c>
      <c r="F1431" s="34" t="s">
        <v>4520</v>
      </c>
      <c r="G1431" s="34" t="s">
        <v>4201</v>
      </c>
      <c r="H1431" s="34" t="s">
        <v>4178</v>
      </c>
      <c r="I1431" s="34" t="s">
        <v>4773</v>
      </c>
    </row>
    <row r="1432" spans="1:9">
      <c r="A1432" s="34" t="s">
        <v>4219</v>
      </c>
      <c r="B1432" s="34" t="s">
        <v>4249</v>
      </c>
      <c r="C1432" s="34" t="s">
        <v>4181</v>
      </c>
      <c r="D1432" s="34" t="s">
        <v>5194</v>
      </c>
      <c r="E1432" s="34" t="s">
        <v>4653</v>
      </c>
      <c r="F1432" s="34" t="s">
        <v>5194</v>
      </c>
      <c r="G1432" s="34" t="s">
        <v>4509</v>
      </c>
      <c r="H1432" s="34" t="s">
        <v>5381</v>
      </c>
      <c r="I1432" s="34" t="s">
        <v>4254</v>
      </c>
    </row>
    <row r="1433" spans="1:9">
      <c r="A1433" s="34" t="s">
        <v>4226</v>
      </c>
      <c r="B1433" s="34" t="s">
        <v>5376</v>
      </c>
      <c r="C1433" s="34" t="s">
        <v>4911</v>
      </c>
      <c r="D1433" s="34" t="s">
        <v>4205</v>
      </c>
      <c r="E1433" s="34" t="s">
        <v>4645</v>
      </c>
      <c r="F1433" s="34" t="s">
        <v>4202</v>
      </c>
      <c r="G1433" s="34" t="s">
        <v>4181</v>
      </c>
      <c r="H1433" s="34" t="s">
        <v>4805</v>
      </c>
      <c r="I1433" s="34" t="s">
        <v>5377</v>
      </c>
    </row>
    <row r="1435" spans="1:9">
      <c r="A1435" s="34" t="s">
        <v>9781</v>
      </c>
    </row>
    <row r="1436" spans="1:9">
      <c r="A1436" s="34" t="s">
        <v>5382</v>
      </c>
    </row>
    <row r="1437" spans="1:9">
      <c r="A1437" s="34" t="s">
        <v>49</v>
      </c>
      <c r="B1437" s="34" t="s">
        <v>4169</v>
      </c>
      <c r="C1437" s="34" t="s">
        <v>4170</v>
      </c>
      <c r="D1437" s="34" t="s">
        <v>5373</v>
      </c>
      <c r="E1437" s="34" t="s">
        <v>4472</v>
      </c>
      <c r="F1437" s="34" t="s">
        <v>5374</v>
      </c>
      <c r="G1437" s="34" t="s">
        <v>5375</v>
      </c>
      <c r="H1437" s="34" t="s">
        <v>4785</v>
      </c>
      <c r="I1437" s="34" t="s">
        <v>4474</v>
      </c>
    </row>
    <row r="1438" spans="1:9">
      <c r="A1438" s="34" t="s">
        <v>4228</v>
      </c>
      <c r="B1438" s="34" t="s">
        <v>4368</v>
      </c>
      <c r="C1438" s="34" t="s">
        <v>4207</v>
      </c>
      <c r="D1438" s="34" t="s">
        <v>4289</v>
      </c>
      <c r="E1438" s="34" t="s">
        <v>4394</v>
      </c>
      <c r="F1438" s="34" t="s">
        <v>4520</v>
      </c>
      <c r="G1438" s="34" t="s">
        <v>4201</v>
      </c>
      <c r="H1438" s="34" t="s">
        <v>5383</v>
      </c>
      <c r="I1438" s="34" t="s">
        <v>4869</v>
      </c>
    </row>
    <row r="1439" spans="1:9">
      <c r="A1439" s="34" t="s">
        <v>4235</v>
      </c>
      <c r="B1439" s="34" t="s">
        <v>4236</v>
      </c>
      <c r="C1439" s="34" t="s">
        <v>4200</v>
      </c>
      <c r="D1439" s="34" t="s">
        <v>4621</v>
      </c>
      <c r="E1439" s="34" t="s">
        <v>4189</v>
      </c>
      <c r="F1439" s="34" t="s">
        <v>4199</v>
      </c>
      <c r="G1439" s="34" t="s">
        <v>4199</v>
      </c>
      <c r="H1439" s="34" t="s">
        <v>4246</v>
      </c>
      <c r="I1439" s="34" t="s">
        <v>4987</v>
      </c>
    </row>
    <row r="1440" spans="1:9">
      <c r="A1440" s="34" t="s">
        <v>4241</v>
      </c>
      <c r="B1440" s="34" t="s">
        <v>5190</v>
      </c>
      <c r="C1440" s="34" t="s">
        <v>4812</v>
      </c>
      <c r="D1440" s="34" t="s">
        <v>5384</v>
      </c>
      <c r="E1440" s="34" t="s">
        <v>4385</v>
      </c>
      <c r="F1440" s="34" t="s">
        <v>4199</v>
      </c>
      <c r="G1440" s="34" t="s">
        <v>4382</v>
      </c>
      <c r="H1440" s="34" t="s">
        <v>5385</v>
      </c>
      <c r="I1440" s="34" t="s">
        <v>4736</v>
      </c>
    </row>
    <row r="1441" spans="1:9">
      <c r="A1441" s="34" t="s">
        <v>4248</v>
      </c>
      <c r="B1441" s="34" t="s">
        <v>4984</v>
      </c>
      <c r="C1441" s="34" t="s">
        <v>4214</v>
      </c>
      <c r="D1441" s="34" t="s">
        <v>4987</v>
      </c>
      <c r="E1441" s="34" t="s">
        <v>4308</v>
      </c>
      <c r="F1441" s="34" t="s">
        <v>4308</v>
      </c>
      <c r="G1441" s="34" t="s">
        <v>4202</v>
      </c>
      <c r="H1441" s="34" t="s">
        <v>4872</v>
      </c>
      <c r="I1441" s="34" t="s">
        <v>4829</v>
      </c>
    </row>
    <row r="1442" spans="1:9">
      <c r="A1442" s="34" t="s">
        <v>4255</v>
      </c>
      <c r="B1442" s="34" t="s">
        <v>4372</v>
      </c>
      <c r="C1442" s="34" t="s">
        <v>4408</v>
      </c>
      <c r="D1442" s="34" t="s">
        <v>4818</v>
      </c>
      <c r="E1442" s="34" t="s">
        <v>4180</v>
      </c>
      <c r="F1442" s="34" t="s">
        <v>4408</v>
      </c>
      <c r="G1442" s="34" t="s">
        <v>4214</v>
      </c>
      <c r="H1442" s="34" t="s">
        <v>5078</v>
      </c>
      <c r="I1442" s="34" t="s">
        <v>5359</v>
      </c>
    </row>
    <row r="1443" spans="1:9">
      <c r="A1443" s="34" t="s">
        <v>4226</v>
      </c>
      <c r="B1443" s="34" t="s">
        <v>5376</v>
      </c>
      <c r="C1443" s="34" t="s">
        <v>4911</v>
      </c>
      <c r="D1443" s="34" t="s">
        <v>4205</v>
      </c>
      <c r="E1443" s="34" t="s">
        <v>4645</v>
      </c>
      <c r="F1443" s="34" t="s">
        <v>4202</v>
      </c>
      <c r="G1443" s="34" t="s">
        <v>4181</v>
      </c>
      <c r="H1443" s="34" t="s">
        <v>4805</v>
      </c>
      <c r="I1443" s="34" t="s">
        <v>5377</v>
      </c>
    </row>
    <row r="1445" spans="1:9">
      <c r="A1445" s="34" t="s">
        <v>9782</v>
      </c>
    </row>
    <row r="1446" spans="1:9">
      <c r="A1446" s="34" t="s">
        <v>5386</v>
      </c>
    </row>
    <row r="1447" spans="1:9">
      <c r="A1447" s="34" t="s">
        <v>50</v>
      </c>
      <c r="B1447" s="34" t="s">
        <v>4169</v>
      </c>
      <c r="C1447" s="34" t="s">
        <v>4170</v>
      </c>
      <c r="D1447" s="34" t="s">
        <v>5373</v>
      </c>
      <c r="E1447" s="34" t="s">
        <v>4472</v>
      </c>
      <c r="F1447" s="34" t="s">
        <v>5374</v>
      </c>
      <c r="G1447" s="34" t="s">
        <v>5375</v>
      </c>
      <c r="H1447" s="34" t="s">
        <v>4785</v>
      </c>
      <c r="I1447" s="34" t="s">
        <v>4474</v>
      </c>
    </row>
    <row r="1448" spans="1:9">
      <c r="A1448" s="34" t="s">
        <v>4262</v>
      </c>
      <c r="B1448" s="34" t="s">
        <v>4989</v>
      </c>
      <c r="C1448" s="34" t="s">
        <v>4853</v>
      </c>
      <c r="D1448" s="34" t="s">
        <v>5141</v>
      </c>
      <c r="E1448" s="34" t="s">
        <v>4508</v>
      </c>
      <c r="F1448" s="34" t="s">
        <v>4400</v>
      </c>
      <c r="G1448" s="34" t="s">
        <v>4723</v>
      </c>
      <c r="H1448" s="34" t="s">
        <v>5310</v>
      </c>
      <c r="I1448" s="34" t="s">
        <v>4247</v>
      </c>
    </row>
    <row r="1449" spans="1:9">
      <c r="A1449" s="34" t="s">
        <v>4271</v>
      </c>
      <c r="B1449" s="34" t="s">
        <v>5387</v>
      </c>
      <c r="C1449" s="34" t="s">
        <v>4371</v>
      </c>
      <c r="D1449" s="34" t="s">
        <v>4563</v>
      </c>
      <c r="E1449" s="34" t="s">
        <v>4486</v>
      </c>
      <c r="F1449" s="34" t="s">
        <v>4181</v>
      </c>
      <c r="G1449" s="34" t="s">
        <v>4425</v>
      </c>
      <c r="H1449" s="34" t="s">
        <v>4563</v>
      </c>
      <c r="I1449" s="34" t="s">
        <v>4218</v>
      </c>
    </row>
    <row r="1450" spans="1:9">
      <c r="A1450" s="34" t="s">
        <v>4226</v>
      </c>
      <c r="B1450" s="34" t="s">
        <v>5376</v>
      </c>
      <c r="C1450" s="34" t="s">
        <v>4911</v>
      </c>
      <c r="D1450" s="34" t="s">
        <v>4205</v>
      </c>
      <c r="E1450" s="34" t="s">
        <v>4645</v>
      </c>
      <c r="F1450" s="34" t="s">
        <v>4202</v>
      </c>
      <c r="G1450" s="34" t="s">
        <v>4181</v>
      </c>
      <c r="H1450" s="34" t="s">
        <v>4805</v>
      </c>
      <c r="I1450" s="34" t="s">
        <v>5377</v>
      </c>
    </row>
    <row r="1452" spans="1:9">
      <c r="A1452" s="34" t="s">
        <v>9783</v>
      </c>
    </row>
    <row r="1453" spans="1:9">
      <c r="A1453" s="34" t="s">
        <v>5388</v>
      </c>
    </row>
    <row r="1454" spans="1:9">
      <c r="A1454" s="34" t="s">
        <v>386</v>
      </c>
      <c r="B1454" s="34" t="s">
        <v>4169</v>
      </c>
      <c r="C1454" s="34" t="s">
        <v>4170</v>
      </c>
      <c r="D1454" s="34" t="s">
        <v>5373</v>
      </c>
      <c r="E1454" s="34" t="s">
        <v>4472</v>
      </c>
      <c r="F1454" s="34" t="s">
        <v>5374</v>
      </c>
      <c r="G1454" s="34" t="s">
        <v>5375</v>
      </c>
      <c r="H1454" s="34" t="s">
        <v>4785</v>
      </c>
      <c r="I1454" s="34" t="s">
        <v>4474</v>
      </c>
    </row>
    <row r="1455" spans="1:9">
      <c r="A1455" s="34" t="s">
        <v>3070</v>
      </c>
      <c r="B1455" s="34" t="s">
        <v>4280</v>
      </c>
      <c r="C1455" s="34" t="s">
        <v>4477</v>
      </c>
      <c r="D1455" s="34" t="s">
        <v>5389</v>
      </c>
      <c r="E1455" s="34" t="s">
        <v>4287</v>
      </c>
      <c r="F1455" s="34" t="s">
        <v>4245</v>
      </c>
      <c r="G1455" s="34" t="s">
        <v>4287</v>
      </c>
      <c r="H1455" s="34" t="s">
        <v>4788</v>
      </c>
      <c r="I1455" s="34" t="s">
        <v>4906</v>
      </c>
    </row>
    <row r="1456" spans="1:9">
      <c r="A1456" s="34" t="s">
        <v>3067</v>
      </c>
      <c r="B1456" s="34" t="s">
        <v>5390</v>
      </c>
      <c r="C1456" s="34" t="s">
        <v>4389</v>
      </c>
      <c r="D1456" s="34" t="s">
        <v>5156</v>
      </c>
      <c r="E1456" s="34" t="s">
        <v>4379</v>
      </c>
      <c r="F1456" s="34" t="s">
        <v>4202</v>
      </c>
      <c r="G1456" s="34" t="s">
        <v>4181</v>
      </c>
      <c r="H1456" s="34" t="s">
        <v>5391</v>
      </c>
      <c r="I1456" s="34" t="s">
        <v>5193</v>
      </c>
    </row>
    <row r="1457" spans="1:9">
      <c r="A1457" s="34" t="s">
        <v>4226</v>
      </c>
      <c r="B1457" s="34" t="s">
        <v>5376</v>
      </c>
      <c r="C1457" s="34" t="s">
        <v>4911</v>
      </c>
      <c r="D1457" s="34" t="s">
        <v>4205</v>
      </c>
      <c r="E1457" s="34" t="s">
        <v>4645</v>
      </c>
      <c r="F1457" s="34" t="s">
        <v>4202</v>
      </c>
      <c r="G1457" s="34" t="s">
        <v>4181</v>
      </c>
      <c r="H1457" s="34" t="s">
        <v>4805</v>
      </c>
      <c r="I1457" s="34" t="s">
        <v>5377</v>
      </c>
    </row>
    <row r="1459" spans="1:9">
      <c r="A1459" s="34" t="s">
        <v>9784</v>
      </c>
    </row>
    <row r="1460" spans="1:9">
      <c r="A1460" s="34" t="s">
        <v>5392</v>
      </c>
    </row>
    <row r="1461" spans="1:9">
      <c r="A1461" s="34" t="s">
        <v>55</v>
      </c>
      <c r="B1461" s="34" t="s">
        <v>4169</v>
      </c>
      <c r="C1461" s="34" t="s">
        <v>4170</v>
      </c>
      <c r="D1461" s="34" t="s">
        <v>5373</v>
      </c>
      <c r="E1461" s="34" t="s">
        <v>4472</v>
      </c>
      <c r="F1461" s="34" t="s">
        <v>5374</v>
      </c>
      <c r="G1461" s="34" t="s">
        <v>5375</v>
      </c>
      <c r="H1461" s="34" t="s">
        <v>4785</v>
      </c>
      <c r="I1461" s="34" t="s">
        <v>4474</v>
      </c>
    </row>
    <row r="1462" spans="1:9">
      <c r="A1462" s="34" t="s">
        <v>4291</v>
      </c>
      <c r="B1462" s="34" t="s">
        <v>5393</v>
      </c>
      <c r="C1462" s="34" t="s">
        <v>4202</v>
      </c>
      <c r="D1462" s="34" t="s">
        <v>4253</v>
      </c>
      <c r="E1462" s="34" t="s">
        <v>4500</v>
      </c>
      <c r="F1462" s="34" t="s">
        <v>4315</v>
      </c>
      <c r="G1462" s="34" t="s">
        <v>4231</v>
      </c>
      <c r="H1462" s="34" t="s">
        <v>5131</v>
      </c>
      <c r="I1462" s="34" t="s">
        <v>5394</v>
      </c>
    </row>
    <row r="1463" spans="1:9">
      <c r="A1463" s="34" t="s">
        <v>4299</v>
      </c>
      <c r="B1463" s="34" t="s">
        <v>4557</v>
      </c>
      <c r="C1463" s="34" t="s">
        <v>4932</v>
      </c>
      <c r="D1463" s="34" t="s">
        <v>5395</v>
      </c>
      <c r="E1463" s="34" t="s">
        <v>4294</v>
      </c>
      <c r="F1463" s="34" t="s">
        <v>4419</v>
      </c>
      <c r="G1463" s="34" t="s">
        <v>4214</v>
      </c>
      <c r="H1463" s="34" t="s">
        <v>4717</v>
      </c>
      <c r="I1463" s="34" t="s">
        <v>4991</v>
      </c>
    </row>
    <row r="1464" spans="1:9">
      <c r="A1464" s="34" t="s">
        <v>4226</v>
      </c>
      <c r="B1464" s="34" t="s">
        <v>5376</v>
      </c>
      <c r="C1464" s="34" t="s">
        <v>4911</v>
      </c>
      <c r="D1464" s="34" t="s">
        <v>4205</v>
      </c>
      <c r="E1464" s="34" t="s">
        <v>4645</v>
      </c>
      <c r="F1464" s="34" t="s">
        <v>4202</v>
      </c>
      <c r="G1464" s="34" t="s">
        <v>4181</v>
      </c>
      <c r="H1464" s="34" t="s">
        <v>4805</v>
      </c>
      <c r="I1464" s="34" t="s">
        <v>5377</v>
      </c>
    </row>
    <row r="1466" spans="1:9">
      <c r="A1466" s="34" t="s">
        <v>9785</v>
      </c>
    </row>
    <row r="1467" spans="1:9">
      <c r="A1467" s="34" t="s">
        <v>5396</v>
      </c>
    </row>
    <row r="1468" spans="1:9">
      <c r="A1468" s="34" t="s">
        <v>45</v>
      </c>
      <c r="B1468" s="34" t="s">
        <v>4169</v>
      </c>
      <c r="C1468" s="34" t="s">
        <v>4170</v>
      </c>
      <c r="D1468" s="34" t="s">
        <v>5373</v>
      </c>
      <c r="E1468" s="34" t="s">
        <v>4472</v>
      </c>
      <c r="F1468" s="34" t="s">
        <v>5374</v>
      </c>
      <c r="G1468" s="34" t="s">
        <v>5375</v>
      </c>
      <c r="H1468" s="34" t="s">
        <v>4785</v>
      </c>
      <c r="I1468" s="34" t="s">
        <v>4474</v>
      </c>
    </row>
    <row r="1469" spans="1:9">
      <c r="A1469" s="34" t="s">
        <v>4305</v>
      </c>
      <c r="B1469" s="34" t="s">
        <v>5397</v>
      </c>
      <c r="C1469" s="34" t="s">
        <v>5194</v>
      </c>
      <c r="D1469" s="34" t="s">
        <v>5062</v>
      </c>
      <c r="E1469" s="34" t="s">
        <v>4484</v>
      </c>
      <c r="F1469" s="34" t="s">
        <v>4199</v>
      </c>
      <c r="G1469" s="34" t="s">
        <v>4310</v>
      </c>
      <c r="H1469" s="34" t="s">
        <v>4791</v>
      </c>
      <c r="I1469" s="34" t="s">
        <v>5143</v>
      </c>
    </row>
    <row r="1470" spans="1:9">
      <c r="A1470" s="34" t="s">
        <v>4313</v>
      </c>
      <c r="B1470" s="34" t="s">
        <v>5398</v>
      </c>
      <c r="C1470" s="34" t="s">
        <v>4275</v>
      </c>
      <c r="D1470" s="34" t="s">
        <v>5399</v>
      </c>
      <c r="E1470" s="34" t="s">
        <v>4308</v>
      </c>
      <c r="F1470" s="34" t="s">
        <v>4755</v>
      </c>
      <c r="G1470" s="34" t="s">
        <v>4199</v>
      </c>
      <c r="H1470" s="34" t="s">
        <v>4455</v>
      </c>
      <c r="I1470" s="34" t="s">
        <v>4224</v>
      </c>
    </row>
    <row r="1471" spans="1:9">
      <c r="A1471" s="34" t="s">
        <v>4316</v>
      </c>
      <c r="B1471" s="34" t="s">
        <v>5400</v>
      </c>
      <c r="C1471" s="34" t="s">
        <v>4364</v>
      </c>
      <c r="D1471" s="34" t="s">
        <v>4817</v>
      </c>
      <c r="E1471" s="34" t="s">
        <v>4223</v>
      </c>
      <c r="F1471" s="34" t="s">
        <v>4521</v>
      </c>
      <c r="G1471" s="34" t="s">
        <v>4364</v>
      </c>
      <c r="H1471" s="34" t="s">
        <v>4872</v>
      </c>
      <c r="I1471" s="34" t="s">
        <v>4774</v>
      </c>
    </row>
    <row r="1472" spans="1:9">
      <c r="A1472" s="34" t="s">
        <v>4323</v>
      </c>
      <c r="B1472" s="34" t="s">
        <v>4204</v>
      </c>
      <c r="C1472" s="34" t="s">
        <v>4199</v>
      </c>
      <c r="D1472" s="34" t="s">
        <v>4681</v>
      </c>
      <c r="E1472" s="34" t="s">
        <v>4681</v>
      </c>
      <c r="F1472" s="34" t="s">
        <v>4209</v>
      </c>
      <c r="G1472" s="34" t="s">
        <v>4681</v>
      </c>
      <c r="H1472" s="34" t="s">
        <v>4205</v>
      </c>
      <c r="I1472" s="34" t="s">
        <v>4205</v>
      </c>
    </row>
    <row r="1473" spans="1:9">
      <c r="A1473" s="34" t="s">
        <v>4226</v>
      </c>
      <c r="B1473" s="34" t="s">
        <v>5376</v>
      </c>
      <c r="C1473" s="34" t="s">
        <v>4911</v>
      </c>
      <c r="D1473" s="34" t="s">
        <v>4205</v>
      </c>
      <c r="E1473" s="34" t="s">
        <v>4645</v>
      </c>
      <c r="F1473" s="34" t="s">
        <v>4202</v>
      </c>
      <c r="G1473" s="34" t="s">
        <v>4181</v>
      </c>
      <c r="H1473" s="34" t="s">
        <v>4805</v>
      </c>
      <c r="I1473" s="34" t="s">
        <v>5377</v>
      </c>
    </row>
    <row r="1475" spans="1:9">
      <c r="A1475" s="34" t="s">
        <v>9786</v>
      </c>
    </row>
    <row r="1476" spans="1:9">
      <c r="A1476" s="34" t="s">
        <v>5401</v>
      </c>
    </row>
    <row r="1477" spans="1:9">
      <c r="A1477" s="34" t="s">
        <v>4169</v>
      </c>
      <c r="B1477" s="34" t="s">
        <v>4329</v>
      </c>
      <c r="C1477" s="34" t="s">
        <v>4330</v>
      </c>
      <c r="D1477" s="34" t="s">
        <v>4331</v>
      </c>
      <c r="E1477" s="34" t="s">
        <v>4332</v>
      </c>
    </row>
    <row r="1478" spans="1:9">
      <c r="A1478" s="34" t="s">
        <v>5376</v>
      </c>
      <c r="B1478" s="34" t="s">
        <v>5402</v>
      </c>
      <c r="C1478" s="34" t="s">
        <v>4885</v>
      </c>
      <c r="D1478" s="34" t="s">
        <v>4170</v>
      </c>
      <c r="E1478" s="34" t="s">
        <v>4525</v>
      </c>
    </row>
    <row r="1480" spans="1:9">
      <c r="A1480" s="34" t="s">
        <v>9787</v>
      </c>
    </row>
    <row r="1481" spans="1:9">
      <c r="A1481" s="34" t="s">
        <v>5403</v>
      </c>
    </row>
    <row r="1482" spans="1:9">
      <c r="A1482" s="34" t="s">
        <v>4169</v>
      </c>
      <c r="B1482" s="34" t="s">
        <v>4329</v>
      </c>
      <c r="C1482" s="34" t="s">
        <v>4330</v>
      </c>
      <c r="D1482" s="34" t="s">
        <v>4331</v>
      </c>
      <c r="E1482" s="34" t="s">
        <v>4332</v>
      </c>
    </row>
    <row r="1483" spans="1:9">
      <c r="A1483" s="34" t="s">
        <v>5404</v>
      </c>
      <c r="B1483" s="34" t="s">
        <v>4529</v>
      </c>
      <c r="C1483" s="34" t="s">
        <v>4708</v>
      </c>
      <c r="D1483" s="34" t="s">
        <v>4170</v>
      </c>
      <c r="E1483" s="34" t="s">
        <v>5220</v>
      </c>
    </row>
    <row r="1485" spans="1:9">
      <c r="A1485" s="34" t="s">
        <v>9788</v>
      </c>
    </row>
    <row r="1486" spans="1:9">
      <c r="A1486" s="34" t="s">
        <v>5405</v>
      </c>
    </row>
    <row r="1487" spans="1:9">
      <c r="A1487" s="34" t="s">
        <v>4169</v>
      </c>
      <c r="B1487" s="34" t="s">
        <v>3154</v>
      </c>
      <c r="C1487" s="34" t="s">
        <v>3882</v>
      </c>
      <c r="D1487" s="34" t="s">
        <v>3876</v>
      </c>
      <c r="E1487" s="34" t="s">
        <v>3879</v>
      </c>
    </row>
    <row r="1488" spans="1:9">
      <c r="A1488" s="34" t="s">
        <v>4407</v>
      </c>
      <c r="B1488" s="34" t="s">
        <v>4467</v>
      </c>
      <c r="C1488" s="34" t="s">
        <v>4747</v>
      </c>
      <c r="D1488" s="34" t="s">
        <v>4748</v>
      </c>
      <c r="E1488" s="34" t="s">
        <v>5362</v>
      </c>
    </row>
    <row r="1490" spans="1:6">
      <c r="A1490" s="34" t="s">
        <v>9789</v>
      </c>
    </row>
    <row r="1491" spans="1:6">
      <c r="A1491" s="34" t="s">
        <v>5406</v>
      </c>
    </row>
    <row r="1492" spans="1:6">
      <c r="A1492" s="34" t="s">
        <v>48</v>
      </c>
      <c r="B1492" s="34" t="s">
        <v>4169</v>
      </c>
      <c r="C1492" s="34" t="s">
        <v>3154</v>
      </c>
      <c r="D1492" s="34" t="s">
        <v>3882</v>
      </c>
      <c r="E1492" s="34" t="s">
        <v>3876</v>
      </c>
      <c r="F1492" s="34" t="s">
        <v>3879</v>
      </c>
    </row>
    <row r="1493" spans="1:6">
      <c r="A1493" s="34" t="s">
        <v>4186</v>
      </c>
      <c r="B1493" s="34" t="s">
        <v>4413</v>
      </c>
      <c r="C1493" s="34" t="s">
        <v>4449</v>
      </c>
      <c r="D1493" s="34" t="s">
        <v>4213</v>
      </c>
      <c r="E1493" s="34" t="s">
        <v>4240</v>
      </c>
      <c r="F1493" s="34" t="s">
        <v>4636</v>
      </c>
    </row>
    <row r="1494" spans="1:6">
      <c r="A1494" s="34" t="s">
        <v>4195</v>
      </c>
      <c r="B1494" s="34" t="s">
        <v>4362</v>
      </c>
      <c r="C1494" s="34" t="s">
        <v>4199</v>
      </c>
      <c r="D1494" s="34" t="s">
        <v>5205</v>
      </c>
      <c r="E1494" s="34" t="s">
        <v>4199</v>
      </c>
      <c r="F1494" s="34" t="s">
        <v>5035</v>
      </c>
    </row>
    <row r="1495" spans="1:6">
      <c r="A1495" s="34" t="s">
        <v>4203</v>
      </c>
      <c r="B1495" s="34" t="s">
        <v>4204</v>
      </c>
      <c r="C1495" s="34" t="s">
        <v>4199</v>
      </c>
      <c r="D1495" s="34" t="s">
        <v>4410</v>
      </c>
      <c r="E1495" s="34" t="s">
        <v>4199</v>
      </c>
      <c r="F1495" s="34" t="s">
        <v>4946</v>
      </c>
    </row>
    <row r="1496" spans="1:6">
      <c r="A1496" s="34" t="s">
        <v>4210</v>
      </c>
      <c r="B1496" s="34" t="s">
        <v>4376</v>
      </c>
      <c r="C1496" s="34" t="s">
        <v>4199</v>
      </c>
      <c r="D1496" s="34" t="s">
        <v>4318</v>
      </c>
      <c r="E1496" s="34" t="s">
        <v>4201</v>
      </c>
      <c r="F1496" s="34" t="s">
        <v>5407</v>
      </c>
    </row>
    <row r="1497" spans="1:6">
      <c r="A1497" s="34" t="s">
        <v>4219</v>
      </c>
      <c r="B1497" s="34" t="s">
        <v>4372</v>
      </c>
      <c r="C1497" s="34" t="s">
        <v>4199</v>
      </c>
      <c r="D1497" s="34" t="s">
        <v>4221</v>
      </c>
      <c r="E1497" s="34" t="s">
        <v>4374</v>
      </c>
      <c r="F1497" s="34" t="s">
        <v>4994</v>
      </c>
    </row>
    <row r="1498" spans="1:6">
      <c r="A1498" s="34" t="s">
        <v>4226</v>
      </c>
      <c r="B1498" s="34" t="s">
        <v>4407</v>
      </c>
      <c r="C1498" s="34" t="s">
        <v>4467</v>
      </c>
      <c r="D1498" s="34" t="s">
        <v>4747</v>
      </c>
      <c r="E1498" s="34" t="s">
        <v>4748</v>
      </c>
      <c r="F1498" s="34" t="s">
        <v>5362</v>
      </c>
    </row>
    <row r="1500" spans="1:6">
      <c r="A1500" s="34" t="s">
        <v>9790</v>
      </c>
    </row>
    <row r="1501" spans="1:6">
      <c r="A1501" s="34" t="s">
        <v>5408</v>
      </c>
    </row>
    <row r="1502" spans="1:6">
      <c r="A1502" s="34" t="s">
        <v>49</v>
      </c>
      <c r="B1502" s="34" t="s">
        <v>4169</v>
      </c>
      <c r="C1502" s="34" t="s">
        <v>3154</v>
      </c>
      <c r="D1502" s="34" t="s">
        <v>3882</v>
      </c>
      <c r="E1502" s="34" t="s">
        <v>3876</v>
      </c>
      <c r="F1502" s="34" t="s">
        <v>3879</v>
      </c>
    </row>
    <row r="1503" spans="1:6">
      <c r="A1503" s="34" t="s">
        <v>4228</v>
      </c>
      <c r="B1503" s="34" t="s">
        <v>4422</v>
      </c>
      <c r="C1503" s="34" t="s">
        <v>4199</v>
      </c>
      <c r="D1503" s="34" t="s">
        <v>5186</v>
      </c>
      <c r="E1503" s="34" t="s">
        <v>4378</v>
      </c>
      <c r="F1503" s="34" t="s">
        <v>5409</v>
      </c>
    </row>
    <row r="1504" spans="1:6">
      <c r="A1504" s="34" t="s">
        <v>4235</v>
      </c>
      <c r="B1504" s="34" t="s">
        <v>4380</v>
      </c>
      <c r="C1504" s="34" t="s">
        <v>4199</v>
      </c>
      <c r="D1504" s="34" t="s">
        <v>4822</v>
      </c>
      <c r="E1504" s="34" t="s">
        <v>4231</v>
      </c>
      <c r="F1504" s="34" t="s">
        <v>4516</v>
      </c>
    </row>
    <row r="1505" spans="1:6">
      <c r="A1505" s="34" t="s">
        <v>4241</v>
      </c>
      <c r="B1505" s="34" t="s">
        <v>4383</v>
      </c>
      <c r="C1505" s="34" t="s">
        <v>4382</v>
      </c>
      <c r="D1505" s="34" t="s">
        <v>4481</v>
      </c>
      <c r="E1505" s="34" t="s">
        <v>4266</v>
      </c>
      <c r="F1505" s="34" t="s">
        <v>4428</v>
      </c>
    </row>
    <row r="1506" spans="1:6">
      <c r="A1506" s="34" t="s">
        <v>4248</v>
      </c>
      <c r="B1506" s="34" t="s">
        <v>4386</v>
      </c>
      <c r="C1506" s="34" t="s">
        <v>4199</v>
      </c>
      <c r="D1506" s="34" t="s">
        <v>4216</v>
      </c>
      <c r="E1506" s="34" t="s">
        <v>4397</v>
      </c>
      <c r="F1506" s="34" t="s">
        <v>4409</v>
      </c>
    </row>
    <row r="1507" spans="1:6">
      <c r="A1507" s="34" t="s">
        <v>4255</v>
      </c>
      <c r="B1507" s="34" t="s">
        <v>4430</v>
      </c>
      <c r="C1507" s="34" t="s">
        <v>4199</v>
      </c>
      <c r="D1507" s="34" t="s">
        <v>4916</v>
      </c>
      <c r="E1507" s="34" t="s">
        <v>4397</v>
      </c>
      <c r="F1507" s="34" t="s">
        <v>5410</v>
      </c>
    </row>
    <row r="1508" spans="1:6">
      <c r="A1508" s="34" t="s">
        <v>4226</v>
      </c>
      <c r="B1508" s="34" t="s">
        <v>4407</v>
      </c>
      <c r="C1508" s="34" t="s">
        <v>4467</v>
      </c>
      <c r="D1508" s="34" t="s">
        <v>4747</v>
      </c>
      <c r="E1508" s="34" t="s">
        <v>4748</v>
      </c>
      <c r="F1508" s="34" t="s">
        <v>5362</v>
      </c>
    </row>
    <row r="1510" spans="1:6">
      <c r="A1510" s="34" t="s">
        <v>9791</v>
      </c>
    </row>
    <row r="1511" spans="1:6">
      <c r="A1511" s="34" t="s">
        <v>5411</v>
      </c>
    </row>
    <row r="1512" spans="1:6">
      <c r="A1512" s="34" t="s">
        <v>55</v>
      </c>
      <c r="B1512" s="34" t="s">
        <v>4169</v>
      </c>
      <c r="C1512" s="34" t="s">
        <v>3154</v>
      </c>
      <c r="D1512" s="34" t="s">
        <v>3882</v>
      </c>
      <c r="E1512" s="34" t="s">
        <v>3876</v>
      </c>
      <c r="F1512" s="34" t="s">
        <v>3879</v>
      </c>
    </row>
    <row r="1513" spans="1:6">
      <c r="A1513" s="34" t="s">
        <v>4291</v>
      </c>
      <c r="B1513" s="34" t="s">
        <v>4820</v>
      </c>
      <c r="C1513" s="34" t="s">
        <v>4199</v>
      </c>
      <c r="D1513" s="34" t="s">
        <v>4320</v>
      </c>
      <c r="E1513" s="34" t="s">
        <v>5412</v>
      </c>
      <c r="F1513" s="34" t="s">
        <v>4616</v>
      </c>
    </row>
    <row r="1514" spans="1:6">
      <c r="A1514" s="34" t="s">
        <v>4299</v>
      </c>
      <c r="B1514" s="34" t="s">
        <v>4924</v>
      </c>
      <c r="C1514" s="34" t="s">
        <v>4459</v>
      </c>
      <c r="D1514" s="34" t="s">
        <v>5413</v>
      </c>
      <c r="E1514" s="34" t="s">
        <v>4199</v>
      </c>
      <c r="F1514" s="34" t="s">
        <v>4692</v>
      </c>
    </row>
    <row r="1515" spans="1:6">
      <c r="A1515" s="34" t="s">
        <v>4226</v>
      </c>
      <c r="B1515" s="34" t="s">
        <v>4407</v>
      </c>
      <c r="C1515" s="34" t="s">
        <v>4467</v>
      </c>
      <c r="D1515" s="34" t="s">
        <v>4747</v>
      </c>
      <c r="E1515" s="34" t="s">
        <v>4748</v>
      </c>
      <c r="F1515" s="34" t="s">
        <v>5362</v>
      </c>
    </row>
    <row r="1517" spans="1:6">
      <c r="A1517" s="34" t="s">
        <v>9792</v>
      </c>
    </row>
    <row r="1518" spans="1:6">
      <c r="A1518" s="34" t="s">
        <v>5414</v>
      </c>
    </row>
    <row r="1519" spans="1:6">
      <c r="A1519" s="34" t="s">
        <v>45</v>
      </c>
      <c r="B1519" s="34" t="s">
        <v>4169</v>
      </c>
      <c r="C1519" s="34" t="s">
        <v>3154</v>
      </c>
      <c r="D1519" s="34" t="s">
        <v>3882</v>
      </c>
      <c r="E1519" s="34" t="s">
        <v>3876</v>
      </c>
      <c r="F1519" s="34" t="s">
        <v>3879</v>
      </c>
    </row>
    <row r="1520" spans="1:6">
      <c r="A1520" s="34" t="s">
        <v>4305</v>
      </c>
      <c r="B1520" s="34" t="s">
        <v>4441</v>
      </c>
      <c r="C1520" s="34" t="s">
        <v>4310</v>
      </c>
      <c r="D1520" s="34" t="s">
        <v>4218</v>
      </c>
      <c r="E1520" s="34" t="s">
        <v>4492</v>
      </c>
      <c r="F1520" s="34" t="s">
        <v>4618</v>
      </c>
    </row>
    <row r="1521" spans="1:18">
      <c r="A1521" s="34" t="s">
        <v>4313</v>
      </c>
      <c r="B1521" s="34" t="s">
        <v>4444</v>
      </c>
      <c r="C1521" s="34" t="s">
        <v>4199</v>
      </c>
      <c r="D1521" s="34" t="s">
        <v>5415</v>
      </c>
      <c r="E1521" s="34" t="s">
        <v>4251</v>
      </c>
      <c r="F1521" s="34" t="s">
        <v>5416</v>
      </c>
    </row>
    <row r="1522" spans="1:18">
      <c r="A1522" s="34" t="s">
        <v>4316</v>
      </c>
      <c r="B1522" s="34" t="s">
        <v>4446</v>
      </c>
      <c r="C1522" s="34" t="s">
        <v>4199</v>
      </c>
      <c r="D1522" s="34" t="s">
        <v>5142</v>
      </c>
      <c r="E1522" s="34" t="s">
        <v>4520</v>
      </c>
      <c r="F1522" s="34" t="s">
        <v>5417</v>
      </c>
    </row>
    <row r="1523" spans="1:18">
      <c r="A1523" s="34" t="s">
        <v>4323</v>
      </c>
      <c r="B1523" s="34" t="s">
        <v>4450</v>
      </c>
      <c r="C1523" s="34" t="s">
        <v>4199</v>
      </c>
      <c r="D1523" s="34" t="s">
        <v>4756</v>
      </c>
      <c r="E1523" s="34" t="s">
        <v>4199</v>
      </c>
      <c r="F1523" s="34" t="s">
        <v>5418</v>
      </c>
    </row>
    <row r="1524" spans="1:18">
      <c r="A1524" s="34" t="s">
        <v>4226</v>
      </c>
      <c r="B1524" s="34" t="s">
        <v>4407</v>
      </c>
      <c r="C1524" s="34" t="s">
        <v>4467</v>
      </c>
      <c r="D1524" s="34" t="s">
        <v>4747</v>
      </c>
      <c r="E1524" s="34" t="s">
        <v>4748</v>
      </c>
      <c r="F1524" s="34" t="s">
        <v>5362</v>
      </c>
    </row>
    <row r="1526" spans="1:18">
      <c r="A1526" s="34" t="s">
        <v>9793</v>
      </c>
    </row>
    <row r="1527" spans="1:18">
      <c r="A1527" s="34" t="s">
        <v>5419</v>
      </c>
    </row>
    <row r="1528" spans="1:18">
      <c r="A1528" s="34" t="s">
        <v>4169</v>
      </c>
      <c r="B1528" s="34" t="s">
        <v>3903</v>
      </c>
      <c r="C1528" s="34" t="s">
        <v>3893</v>
      </c>
      <c r="D1528" s="34" t="s">
        <v>3154</v>
      </c>
      <c r="E1528" s="34" t="s">
        <v>3888</v>
      </c>
      <c r="F1528" s="34" t="s">
        <v>3905</v>
      </c>
      <c r="G1528" s="34" t="s">
        <v>3895</v>
      </c>
      <c r="H1528" s="34" t="s">
        <v>3915</v>
      </c>
      <c r="I1528" s="34" t="s">
        <v>3886</v>
      </c>
      <c r="J1528" s="34" t="s">
        <v>3186</v>
      </c>
      <c r="K1528" s="34" t="s">
        <v>1055</v>
      </c>
      <c r="L1528" s="34" t="s">
        <v>3898</v>
      </c>
      <c r="M1528" s="34" t="s">
        <v>3901</v>
      </c>
      <c r="N1528" s="34" t="s">
        <v>3891</v>
      </c>
      <c r="O1528" s="34" t="s">
        <v>3912</v>
      </c>
      <c r="P1528" s="34" t="s">
        <v>3907</v>
      </c>
      <c r="Q1528" s="34" t="s">
        <v>3909</v>
      </c>
    </row>
    <row r="1529" spans="1:18">
      <c r="A1529" s="34" t="s">
        <v>4463</v>
      </c>
      <c r="B1529" s="34" t="s">
        <v>4807</v>
      </c>
      <c r="C1529" s="34" t="s">
        <v>4189</v>
      </c>
      <c r="D1529" s="34" t="s">
        <v>4199</v>
      </c>
      <c r="E1529" s="34" t="s">
        <v>4864</v>
      </c>
      <c r="F1529" s="34" t="s">
        <v>4467</v>
      </c>
      <c r="G1529" s="34" t="s">
        <v>4582</v>
      </c>
      <c r="H1529" s="34" t="s">
        <v>4449</v>
      </c>
      <c r="I1529" s="34" t="s">
        <v>4252</v>
      </c>
      <c r="J1529" s="34" t="s">
        <v>4449</v>
      </c>
      <c r="K1529" s="34" t="s">
        <v>4199</v>
      </c>
      <c r="L1529" s="34" t="s">
        <v>4400</v>
      </c>
      <c r="M1529" s="34" t="s">
        <v>5123</v>
      </c>
      <c r="N1529" s="34" t="s">
        <v>4296</v>
      </c>
      <c r="O1529" s="34" t="s">
        <v>4244</v>
      </c>
      <c r="P1529" s="34" t="s">
        <v>4311</v>
      </c>
      <c r="Q1529" s="34" t="s">
        <v>4213</v>
      </c>
    </row>
    <row r="1531" spans="1:18">
      <c r="A1531" s="34" t="s">
        <v>9794</v>
      </c>
    </row>
    <row r="1532" spans="1:18">
      <c r="A1532" s="34" t="s">
        <v>5420</v>
      </c>
    </row>
    <row r="1533" spans="1:18">
      <c r="A1533" s="34" t="s">
        <v>48</v>
      </c>
      <c r="B1533" s="34" t="s">
        <v>4169</v>
      </c>
      <c r="C1533" s="34" t="s">
        <v>3903</v>
      </c>
      <c r="D1533" s="34" t="s">
        <v>3893</v>
      </c>
      <c r="E1533" s="34" t="s">
        <v>3154</v>
      </c>
      <c r="F1533" s="34" t="s">
        <v>3888</v>
      </c>
      <c r="G1533" s="34" t="s">
        <v>3905</v>
      </c>
      <c r="H1533" s="34" t="s">
        <v>3895</v>
      </c>
      <c r="I1533" s="34" t="s">
        <v>3915</v>
      </c>
      <c r="J1533" s="34" t="s">
        <v>3886</v>
      </c>
      <c r="K1533" s="34" t="s">
        <v>3186</v>
      </c>
      <c r="L1533" s="34" t="s">
        <v>1055</v>
      </c>
      <c r="M1533" s="34" t="s">
        <v>3898</v>
      </c>
      <c r="N1533" s="34" t="s">
        <v>3901</v>
      </c>
      <c r="O1533" s="34" t="s">
        <v>3891</v>
      </c>
      <c r="P1533" s="34" t="s">
        <v>3912</v>
      </c>
      <c r="Q1533" s="34" t="s">
        <v>3907</v>
      </c>
      <c r="R1533" s="34" t="s">
        <v>3909</v>
      </c>
    </row>
    <row r="1534" spans="1:18">
      <c r="A1534" s="34" t="s">
        <v>4186</v>
      </c>
      <c r="B1534" s="34" t="s">
        <v>4413</v>
      </c>
      <c r="C1534" s="34" t="s">
        <v>4223</v>
      </c>
      <c r="D1534" s="34" t="s">
        <v>4400</v>
      </c>
      <c r="E1534" s="34" t="s">
        <v>4199</v>
      </c>
      <c r="F1534" s="34" t="s">
        <v>5421</v>
      </c>
      <c r="G1534" s="34" t="s">
        <v>4449</v>
      </c>
      <c r="H1534" s="34" t="s">
        <v>4215</v>
      </c>
      <c r="I1534" s="34" t="s">
        <v>4449</v>
      </c>
      <c r="J1534" s="34" t="s">
        <v>4213</v>
      </c>
      <c r="K1534" s="34" t="s">
        <v>4449</v>
      </c>
      <c r="L1534" s="34" t="s">
        <v>4199</v>
      </c>
      <c r="M1534" s="34" t="s">
        <v>4513</v>
      </c>
      <c r="N1534" s="34" t="s">
        <v>4397</v>
      </c>
      <c r="O1534" s="34" t="s">
        <v>4232</v>
      </c>
      <c r="P1534" s="34" t="s">
        <v>4215</v>
      </c>
      <c r="Q1534" s="34" t="s">
        <v>4400</v>
      </c>
      <c r="R1534" s="34" t="s">
        <v>4361</v>
      </c>
    </row>
    <row r="1535" spans="1:18">
      <c r="A1535" s="34" t="s">
        <v>4195</v>
      </c>
      <c r="B1535" s="34" t="s">
        <v>4362</v>
      </c>
      <c r="C1535" s="34" t="s">
        <v>5422</v>
      </c>
      <c r="D1535" s="34" t="s">
        <v>4364</v>
      </c>
      <c r="E1535" s="34" t="s">
        <v>4199</v>
      </c>
      <c r="F1535" s="34" t="s">
        <v>4397</v>
      </c>
      <c r="G1535" s="34" t="s">
        <v>4199</v>
      </c>
      <c r="H1535" s="34" t="s">
        <v>4199</v>
      </c>
      <c r="I1535" s="34" t="s">
        <v>4365</v>
      </c>
      <c r="J1535" s="34" t="s">
        <v>4199</v>
      </c>
      <c r="K1535" s="34" t="s">
        <v>4199</v>
      </c>
      <c r="L1535" s="34" t="s">
        <v>4199</v>
      </c>
      <c r="M1535" s="34" t="s">
        <v>4861</v>
      </c>
      <c r="N1535" s="34" t="s">
        <v>5423</v>
      </c>
      <c r="O1535" s="34" t="s">
        <v>4199</v>
      </c>
      <c r="P1535" s="34" t="s">
        <v>4364</v>
      </c>
      <c r="Q1535" s="34" t="s">
        <v>4365</v>
      </c>
      <c r="R1535" s="34" t="s">
        <v>4365</v>
      </c>
    </row>
    <row r="1536" spans="1:18">
      <c r="A1536" s="34" t="s">
        <v>4203</v>
      </c>
      <c r="B1536" s="34" t="s">
        <v>4204</v>
      </c>
      <c r="C1536" s="34" t="s">
        <v>5313</v>
      </c>
      <c r="D1536" s="34" t="s">
        <v>4207</v>
      </c>
      <c r="E1536" s="34" t="s">
        <v>4199</v>
      </c>
      <c r="F1536" s="34" t="s">
        <v>4774</v>
      </c>
      <c r="G1536" s="34" t="s">
        <v>4199</v>
      </c>
      <c r="H1536" s="34" t="s">
        <v>4199</v>
      </c>
      <c r="I1536" s="34" t="s">
        <v>4199</v>
      </c>
      <c r="J1536" s="34" t="s">
        <v>4199</v>
      </c>
      <c r="K1536" s="34" t="s">
        <v>4199</v>
      </c>
      <c r="L1536" s="34" t="s">
        <v>4199</v>
      </c>
      <c r="M1536" s="34" t="s">
        <v>4774</v>
      </c>
      <c r="N1536" s="34" t="s">
        <v>5424</v>
      </c>
      <c r="O1536" s="34" t="s">
        <v>4208</v>
      </c>
      <c r="P1536" s="34" t="s">
        <v>4367</v>
      </c>
      <c r="Q1536" s="34" t="s">
        <v>4207</v>
      </c>
      <c r="R1536" s="34" t="s">
        <v>4209</v>
      </c>
    </row>
    <row r="1537" spans="1:18">
      <c r="A1537" s="34" t="s">
        <v>4210</v>
      </c>
      <c r="B1537" s="34" t="s">
        <v>4376</v>
      </c>
      <c r="C1537" s="34" t="s">
        <v>5425</v>
      </c>
      <c r="D1537" s="34" t="s">
        <v>4417</v>
      </c>
      <c r="E1537" s="34" t="s">
        <v>4199</v>
      </c>
      <c r="F1537" s="34" t="s">
        <v>5123</v>
      </c>
      <c r="G1537" s="34" t="s">
        <v>4199</v>
      </c>
      <c r="H1537" s="34" t="s">
        <v>4425</v>
      </c>
      <c r="I1537" s="34" t="s">
        <v>4425</v>
      </c>
      <c r="J1537" s="34" t="s">
        <v>4911</v>
      </c>
      <c r="K1537" s="34" t="s">
        <v>4201</v>
      </c>
      <c r="L1537" s="34" t="s">
        <v>4199</v>
      </c>
      <c r="M1537" s="34" t="s">
        <v>4180</v>
      </c>
      <c r="N1537" s="34" t="s">
        <v>4253</v>
      </c>
      <c r="O1537" s="34" t="s">
        <v>4484</v>
      </c>
      <c r="P1537" s="34" t="s">
        <v>4425</v>
      </c>
      <c r="Q1537" s="34" t="s">
        <v>4786</v>
      </c>
      <c r="R1537" s="34" t="s">
        <v>4829</v>
      </c>
    </row>
    <row r="1538" spans="1:18">
      <c r="A1538" s="34" t="s">
        <v>4219</v>
      </c>
      <c r="B1538" s="34" t="s">
        <v>4572</v>
      </c>
      <c r="C1538" s="34" t="s">
        <v>5426</v>
      </c>
      <c r="D1538" s="34" t="s">
        <v>4189</v>
      </c>
      <c r="E1538" s="34" t="s">
        <v>4199</v>
      </c>
      <c r="F1538" s="34" t="s">
        <v>4722</v>
      </c>
      <c r="G1538" s="34" t="s">
        <v>4199</v>
      </c>
      <c r="H1538" s="34" t="s">
        <v>4214</v>
      </c>
      <c r="I1538" s="34" t="s">
        <v>4199</v>
      </c>
      <c r="J1538" s="34" t="s">
        <v>4189</v>
      </c>
      <c r="K1538" s="34" t="s">
        <v>4199</v>
      </c>
      <c r="L1538" s="34" t="s">
        <v>4199</v>
      </c>
      <c r="M1538" s="34" t="s">
        <v>4371</v>
      </c>
      <c r="N1538" s="34" t="s">
        <v>4189</v>
      </c>
      <c r="O1538" s="34" t="s">
        <v>5427</v>
      </c>
      <c r="P1538" s="34" t="s">
        <v>4199</v>
      </c>
      <c r="Q1538" s="34" t="s">
        <v>4408</v>
      </c>
      <c r="R1538" s="34" t="s">
        <v>4374</v>
      </c>
    </row>
    <row r="1539" spans="1:18">
      <c r="A1539" s="34" t="s">
        <v>4226</v>
      </c>
      <c r="B1539" s="34" t="s">
        <v>4463</v>
      </c>
      <c r="C1539" s="34" t="s">
        <v>4807</v>
      </c>
      <c r="D1539" s="34" t="s">
        <v>4189</v>
      </c>
      <c r="E1539" s="34" t="s">
        <v>4199</v>
      </c>
      <c r="F1539" s="34" t="s">
        <v>4864</v>
      </c>
      <c r="G1539" s="34" t="s">
        <v>4467</v>
      </c>
      <c r="H1539" s="34" t="s">
        <v>4582</v>
      </c>
      <c r="I1539" s="34" t="s">
        <v>4449</v>
      </c>
      <c r="J1539" s="34" t="s">
        <v>4252</v>
      </c>
      <c r="K1539" s="34" t="s">
        <v>4449</v>
      </c>
      <c r="L1539" s="34" t="s">
        <v>4199</v>
      </c>
      <c r="M1539" s="34" t="s">
        <v>4400</v>
      </c>
      <c r="N1539" s="34" t="s">
        <v>5123</v>
      </c>
      <c r="O1539" s="34" t="s">
        <v>4296</v>
      </c>
      <c r="P1539" s="34" t="s">
        <v>4244</v>
      </c>
      <c r="Q1539" s="34" t="s">
        <v>4311</v>
      </c>
      <c r="R1539" s="34" t="s">
        <v>4213</v>
      </c>
    </row>
    <row r="1541" spans="1:18">
      <c r="A1541" s="34" t="s">
        <v>9795</v>
      </c>
    </row>
    <row r="1542" spans="1:18">
      <c r="A1542" s="34" t="s">
        <v>5428</v>
      </c>
    </row>
    <row r="1543" spans="1:18">
      <c r="A1543" s="34" t="s">
        <v>49</v>
      </c>
      <c r="B1543" s="34" t="s">
        <v>4169</v>
      </c>
      <c r="C1543" s="34" t="s">
        <v>3903</v>
      </c>
      <c r="D1543" s="34" t="s">
        <v>3893</v>
      </c>
      <c r="E1543" s="34" t="s">
        <v>3154</v>
      </c>
      <c r="F1543" s="34" t="s">
        <v>3888</v>
      </c>
      <c r="G1543" s="34" t="s">
        <v>3905</v>
      </c>
      <c r="H1543" s="34" t="s">
        <v>3895</v>
      </c>
      <c r="I1543" s="34" t="s">
        <v>3915</v>
      </c>
      <c r="J1543" s="34" t="s">
        <v>3886</v>
      </c>
      <c r="K1543" s="34" t="s">
        <v>3186</v>
      </c>
      <c r="L1543" s="34" t="s">
        <v>1055</v>
      </c>
      <c r="M1543" s="34" t="s">
        <v>3898</v>
      </c>
      <c r="N1543" s="34" t="s">
        <v>3901</v>
      </c>
      <c r="O1543" s="34" t="s">
        <v>3891</v>
      </c>
      <c r="P1543" s="34" t="s">
        <v>3912</v>
      </c>
      <c r="Q1543" s="34" t="s">
        <v>3907</v>
      </c>
      <c r="R1543" s="34" t="s">
        <v>3909</v>
      </c>
    </row>
    <row r="1544" spans="1:18">
      <c r="A1544" s="34" t="s">
        <v>4228</v>
      </c>
      <c r="B1544" s="34" t="s">
        <v>4422</v>
      </c>
      <c r="C1544" s="34" t="s">
        <v>5313</v>
      </c>
      <c r="D1544" s="34" t="s">
        <v>4484</v>
      </c>
      <c r="E1544" s="34" t="s">
        <v>4199</v>
      </c>
      <c r="F1544" s="34" t="s">
        <v>5429</v>
      </c>
      <c r="G1544" s="34" t="s">
        <v>4199</v>
      </c>
      <c r="H1544" s="34" t="s">
        <v>4425</v>
      </c>
      <c r="I1544" s="34" t="s">
        <v>4425</v>
      </c>
      <c r="J1544" s="34" t="s">
        <v>4911</v>
      </c>
      <c r="K1544" s="34" t="s">
        <v>4201</v>
      </c>
      <c r="L1544" s="34" t="s">
        <v>4199</v>
      </c>
      <c r="M1544" s="34" t="s">
        <v>4308</v>
      </c>
      <c r="N1544" s="34" t="s">
        <v>4326</v>
      </c>
      <c r="O1544" s="34" t="s">
        <v>4500</v>
      </c>
      <c r="P1544" s="34" t="s">
        <v>4425</v>
      </c>
      <c r="Q1544" s="34" t="s">
        <v>5133</v>
      </c>
      <c r="R1544" s="34" t="s">
        <v>5310</v>
      </c>
    </row>
    <row r="1545" spans="1:18">
      <c r="A1545" s="34" t="s">
        <v>4235</v>
      </c>
      <c r="B1545" s="34" t="s">
        <v>4380</v>
      </c>
      <c r="C1545" s="34" t="s">
        <v>5430</v>
      </c>
      <c r="D1545" s="34" t="s">
        <v>4361</v>
      </c>
      <c r="E1545" s="34" t="s">
        <v>4199</v>
      </c>
      <c r="F1545" s="34" t="s">
        <v>4743</v>
      </c>
      <c r="G1545" s="34" t="s">
        <v>4199</v>
      </c>
      <c r="H1545" s="34" t="s">
        <v>4199</v>
      </c>
      <c r="I1545" s="34" t="s">
        <v>4199</v>
      </c>
      <c r="J1545" s="34" t="s">
        <v>4207</v>
      </c>
      <c r="K1545" s="34" t="s">
        <v>4382</v>
      </c>
      <c r="L1545" s="34" t="s">
        <v>4199</v>
      </c>
      <c r="M1545" s="34" t="s">
        <v>4251</v>
      </c>
      <c r="N1545" s="34" t="s">
        <v>4980</v>
      </c>
      <c r="O1545" s="34" t="s">
        <v>4484</v>
      </c>
      <c r="P1545" s="34" t="s">
        <v>4382</v>
      </c>
      <c r="Q1545" s="34" t="s">
        <v>4484</v>
      </c>
      <c r="R1545" s="34" t="s">
        <v>5194</v>
      </c>
    </row>
    <row r="1546" spans="1:18">
      <c r="A1546" s="34" t="s">
        <v>4241</v>
      </c>
      <c r="B1546" s="34" t="s">
        <v>4383</v>
      </c>
      <c r="C1546" s="34" t="s">
        <v>4653</v>
      </c>
      <c r="D1546" s="34" t="s">
        <v>4266</v>
      </c>
      <c r="E1546" s="34" t="s">
        <v>4199</v>
      </c>
      <c r="F1546" s="34" t="s">
        <v>4823</v>
      </c>
      <c r="G1546" s="34" t="s">
        <v>4382</v>
      </c>
      <c r="H1546" s="34" t="s">
        <v>4199</v>
      </c>
      <c r="I1546" s="34" t="s">
        <v>4199</v>
      </c>
      <c r="J1546" s="34" t="s">
        <v>4493</v>
      </c>
      <c r="K1546" s="34" t="s">
        <v>4199</v>
      </c>
      <c r="L1546" s="34" t="s">
        <v>4199</v>
      </c>
      <c r="M1546" s="34" t="s">
        <v>4382</v>
      </c>
      <c r="N1546" s="34" t="s">
        <v>4492</v>
      </c>
      <c r="O1546" s="34" t="s">
        <v>4798</v>
      </c>
      <c r="P1546" s="34" t="s">
        <v>4382</v>
      </c>
      <c r="Q1546" s="34" t="s">
        <v>4180</v>
      </c>
      <c r="R1546" s="34" t="s">
        <v>4385</v>
      </c>
    </row>
    <row r="1547" spans="1:18">
      <c r="A1547" s="34" t="s">
        <v>4248</v>
      </c>
      <c r="B1547" s="34" t="s">
        <v>4372</v>
      </c>
      <c r="C1547" s="34" t="s">
        <v>4190</v>
      </c>
      <c r="D1547" s="34" t="s">
        <v>4486</v>
      </c>
      <c r="E1547" s="34" t="s">
        <v>4199</v>
      </c>
      <c r="F1547" s="34" t="s">
        <v>5431</v>
      </c>
      <c r="G1547" s="34" t="s">
        <v>4199</v>
      </c>
      <c r="H1547" s="34" t="s">
        <v>4214</v>
      </c>
      <c r="I1547" s="34" t="s">
        <v>4199</v>
      </c>
      <c r="J1547" s="34" t="s">
        <v>4189</v>
      </c>
      <c r="K1547" s="34" t="s">
        <v>4199</v>
      </c>
      <c r="L1547" s="34" t="s">
        <v>4199</v>
      </c>
      <c r="M1547" s="34" t="s">
        <v>4302</v>
      </c>
      <c r="N1547" s="34" t="s">
        <v>4180</v>
      </c>
      <c r="O1547" s="34" t="s">
        <v>4439</v>
      </c>
      <c r="P1547" s="34" t="s">
        <v>4214</v>
      </c>
      <c r="Q1547" s="34" t="s">
        <v>4408</v>
      </c>
      <c r="R1547" s="34" t="s">
        <v>4367</v>
      </c>
    </row>
    <row r="1548" spans="1:18">
      <c r="A1548" s="34" t="s">
        <v>4255</v>
      </c>
      <c r="B1548" s="34" t="s">
        <v>4430</v>
      </c>
      <c r="C1548" s="34" t="s">
        <v>5259</v>
      </c>
      <c r="D1548" s="34" t="s">
        <v>4321</v>
      </c>
      <c r="E1548" s="34" t="s">
        <v>4199</v>
      </c>
      <c r="F1548" s="34" t="s">
        <v>4621</v>
      </c>
      <c r="G1548" s="34" t="s">
        <v>4199</v>
      </c>
      <c r="H1548" s="34" t="s">
        <v>4267</v>
      </c>
      <c r="I1548" s="34" t="s">
        <v>4181</v>
      </c>
      <c r="J1548" s="34" t="s">
        <v>4321</v>
      </c>
      <c r="K1548" s="34" t="s">
        <v>4199</v>
      </c>
      <c r="L1548" s="34" t="s">
        <v>4199</v>
      </c>
      <c r="M1548" s="34" t="s">
        <v>4477</v>
      </c>
      <c r="N1548" s="34" t="s">
        <v>5432</v>
      </c>
      <c r="O1548" s="34" t="s">
        <v>4394</v>
      </c>
      <c r="P1548" s="34" t="s">
        <v>4267</v>
      </c>
      <c r="Q1548" s="34" t="s">
        <v>4397</v>
      </c>
      <c r="R1548" s="34" t="s">
        <v>4199</v>
      </c>
    </row>
    <row r="1549" spans="1:18">
      <c r="A1549" s="34" t="s">
        <v>4226</v>
      </c>
      <c r="B1549" s="34" t="s">
        <v>4463</v>
      </c>
      <c r="C1549" s="34" t="s">
        <v>4807</v>
      </c>
      <c r="D1549" s="34" t="s">
        <v>4189</v>
      </c>
      <c r="E1549" s="34" t="s">
        <v>4199</v>
      </c>
      <c r="F1549" s="34" t="s">
        <v>4864</v>
      </c>
      <c r="G1549" s="34" t="s">
        <v>4467</v>
      </c>
      <c r="H1549" s="34" t="s">
        <v>4582</v>
      </c>
      <c r="I1549" s="34" t="s">
        <v>4449</v>
      </c>
      <c r="J1549" s="34" t="s">
        <v>4252</v>
      </c>
      <c r="K1549" s="34" t="s">
        <v>4449</v>
      </c>
      <c r="L1549" s="34" t="s">
        <v>4199</v>
      </c>
      <c r="M1549" s="34" t="s">
        <v>4400</v>
      </c>
      <c r="N1549" s="34" t="s">
        <v>5123</v>
      </c>
      <c r="O1549" s="34" t="s">
        <v>4296</v>
      </c>
      <c r="P1549" s="34" t="s">
        <v>4244</v>
      </c>
      <c r="Q1549" s="34" t="s">
        <v>4311</v>
      </c>
      <c r="R1549" s="34" t="s">
        <v>4213</v>
      </c>
    </row>
    <row r="1551" spans="1:18">
      <c r="A1551" s="34" t="s">
        <v>9796</v>
      </c>
    </row>
    <row r="1552" spans="1:18">
      <c r="A1552" s="34" t="s">
        <v>5433</v>
      </c>
    </row>
    <row r="1553" spans="1:18">
      <c r="A1553" s="34" t="s">
        <v>50</v>
      </c>
      <c r="B1553" s="34" t="s">
        <v>4169</v>
      </c>
      <c r="C1553" s="34" t="s">
        <v>3903</v>
      </c>
      <c r="D1553" s="34" t="s">
        <v>3893</v>
      </c>
      <c r="E1553" s="34" t="s">
        <v>3154</v>
      </c>
      <c r="F1553" s="34" t="s">
        <v>3888</v>
      </c>
      <c r="G1553" s="34" t="s">
        <v>3905</v>
      </c>
      <c r="H1553" s="34" t="s">
        <v>3895</v>
      </c>
      <c r="I1553" s="34" t="s">
        <v>3915</v>
      </c>
      <c r="J1553" s="34" t="s">
        <v>3886</v>
      </c>
      <c r="K1553" s="34" t="s">
        <v>3186</v>
      </c>
      <c r="L1553" s="34" t="s">
        <v>1055</v>
      </c>
      <c r="M1553" s="34" t="s">
        <v>3898</v>
      </c>
      <c r="N1553" s="34" t="s">
        <v>3901</v>
      </c>
      <c r="O1553" s="34" t="s">
        <v>3891</v>
      </c>
      <c r="P1553" s="34" t="s">
        <v>3912</v>
      </c>
      <c r="Q1553" s="34" t="s">
        <v>3907</v>
      </c>
      <c r="R1553" s="34" t="s">
        <v>3909</v>
      </c>
    </row>
    <row r="1554" spans="1:18">
      <c r="A1554" s="34" t="s">
        <v>4262</v>
      </c>
      <c r="B1554" s="34" t="s">
        <v>4392</v>
      </c>
      <c r="C1554" s="34" t="s">
        <v>4822</v>
      </c>
      <c r="D1554" s="34" t="s">
        <v>4319</v>
      </c>
      <c r="E1554" s="34" t="s">
        <v>4199</v>
      </c>
      <c r="F1554" s="34" t="s">
        <v>4667</v>
      </c>
      <c r="G1554" s="34" t="s">
        <v>4199</v>
      </c>
      <c r="H1554" s="34" t="s">
        <v>4425</v>
      </c>
      <c r="I1554" s="34" t="s">
        <v>4459</v>
      </c>
      <c r="J1554" s="34" t="s">
        <v>4189</v>
      </c>
      <c r="K1554" s="34" t="s">
        <v>4425</v>
      </c>
      <c r="L1554" s="34" t="s">
        <v>4199</v>
      </c>
      <c r="M1554" s="34" t="s">
        <v>4266</v>
      </c>
      <c r="N1554" s="34" t="s">
        <v>4266</v>
      </c>
      <c r="O1554" s="34" t="s">
        <v>5368</v>
      </c>
      <c r="P1554" s="34" t="s">
        <v>4425</v>
      </c>
      <c r="Q1554" s="34" t="s">
        <v>4266</v>
      </c>
      <c r="R1554" s="34" t="s">
        <v>4986</v>
      </c>
    </row>
    <row r="1555" spans="1:18">
      <c r="A1555" s="34" t="s">
        <v>4271</v>
      </c>
      <c r="B1555" s="34" t="s">
        <v>4437</v>
      </c>
      <c r="C1555" s="34" t="s">
        <v>4188</v>
      </c>
      <c r="D1555" s="34" t="s">
        <v>4243</v>
      </c>
      <c r="E1555" s="34" t="s">
        <v>4199</v>
      </c>
      <c r="F1555" s="34" t="s">
        <v>4855</v>
      </c>
      <c r="G1555" s="34" t="s">
        <v>4411</v>
      </c>
      <c r="H1555" s="34" t="s">
        <v>4191</v>
      </c>
      <c r="I1555" s="34" t="s">
        <v>4310</v>
      </c>
      <c r="J1555" s="34" t="s">
        <v>5412</v>
      </c>
      <c r="K1555" s="34" t="s">
        <v>4411</v>
      </c>
      <c r="L1555" s="34" t="s">
        <v>4199</v>
      </c>
      <c r="M1555" s="34" t="s">
        <v>4748</v>
      </c>
      <c r="N1555" s="34" t="s">
        <v>4750</v>
      </c>
      <c r="O1555" s="34" t="s">
        <v>4182</v>
      </c>
      <c r="P1555" s="34" t="s">
        <v>4181</v>
      </c>
      <c r="Q1555" s="34" t="s">
        <v>4319</v>
      </c>
      <c r="R1555" s="34" t="s">
        <v>4748</v>
      </c>
    </row>
    <row r="1556" spans="1:18">
      <c r="A1556" s="34" t="s">
        <v>4226</v>
      </c>
      <c r="B1556" s="34" t="s">
        <v>4463</v>
      </c>
      <c r="C1556" s="34" t="s">
        <v>4807</v>
      </c>
      <c r="D1556" s="34" t="s">
        <v>4189</v>
      </c>
      <c r="E1556" s="34" t="s">
        <v>4199</v>
      </c>
      <c r="F1556" s="34" t="s">
        <v>4864</v>
      </c>
      <c r="G1556" s="34" t="s">
        <v>4467</v>
      </c>
      <c r="H1556" s="34" t="s">
        <v>4582</v>
      </c>
      <c r="I1556" s="34" t="s">
        <v>4449</v>
      </c>
      <c r="J1556" s="34" t="s">
        <v>4252</v>
      </c>
      <c r="K1556" s="34" t="s">
        <v>4449</v>
      </c>
      <c r="L1556" s="34" t="s">
        <v>4199</v>
      </c>
      <c r="M1556" s="34" t="s">
        <v>4400</v>
      </c>
      <c r="N1556" s="34" t="s">
        <v>5123</v>
      </c>
      <c r="O1556" s="34" t="s">
        <v>4296</v>
      </c>
      <c r="P1556" s="34" t="s">
        <v>4244</v>
      </c>
      <c r="Q1556" s="34" t="s">
        <v>4311</v>
      </c>
      <c r="R1556" s="34" t="s">
        <v>4213</v>
      </c>
    </row>
    <row r="1558" spans="1:18">
      <c r="A1558" s="34" t="s">
        <v>5434</v>
      </c>
    </row>
    <row r="1559" spans="1:18">
      <c r="A1559" s="34" t="s">
        <v>5435</v>
      </c>
    </row>
    <row r="1560" spans="1:18">
      <c r="A1560" s="34" t="s">
        <v>4169</v>
      </c>
      <c r="B1560" s="34" t="s">
        <v>4608</v>
      </c>
      <c r="C1560" s="34" t="s">
        <v>4611</v>
      </c>
      <c r="D1560" s="34" t="s">
        <v>4539</v>
      </c>
      <c r="E1560" s="34" t="s">
        <v>4542</v>
      </c>
      <c r="F1560" s="34" t="s">
        <v>4619</v>
      </c>
      <c r="G1560" s="34" t="s">
        <v>4546</v>
      </c>
    </row>
    <row r="1561" spans="1:18">
      <c r="A1561" s="34" t="s">
        <v>4671</v>
      </c>
      <c r="B1561" s="34" t="s">
        <v>5194</v>
      </c>
      <c r="C1561" s="34" t="s">
        <v>4379</v>
      </c>
      <c r="D1561" s="34" t="s">
        <v>4684</v>
      </c>
      <c r="E1561" s="34" t="s">
        <v>5436</v>
      </c>
      <c r="F1561" s="34" t="s">
        <v>4424</v>
      </c>
      <c r="G1561" s="34" t="s">
        <v>4198</v>
      </c>
    </row>
    <row r="1563" spans="1:18">
      <c r="A1563" s="34" t="s">
        <v>5437</v>
      </c>
    </row>
    <row r="1564" spans="1:18">
      <c r="A1564" s="34" t="s">
        <v>5438</v>
      </c>
    </row>
    <row r="1565" spans="1:18">
      <c r="A1565" s="34" t="s">
        <v>4169</v>
      </c>
      <c r="B1565" s="34" t="s">
        <v>4329</v>
      </c>
      <c r="C1565" s="34" t="s">
        <v>4330</v>
      </c>
      <c r="D1565" s="34" t="s">
        <v>4331</v>
      </c>
      <c r="E1565" s="34" t="s">
        <v>4332</v>
      </c>
    </row>
    <row r="1566" spans="1:18">
      <c r="A1566" s="34" t="s">
        <v>4671</v>
      </c>
      <c r="B1566" s="34" t="s">
        <v>5439</v>
      </c>
      <c r="C1566" s="34" t="s">
        <v>5440</v>
      </c>
      <c r="D1566" s="34" t="s">
        <v>4170</v>
      </c>
      <c r="E1566" s="34" t="s">
        <v>5441</v>
      </c>
    </row>
    <row r="1568" spans="1:18">
      <c r="A1568" s="34" t="s">
        <v>5442</v>
      </c>
    </row>
    <row r="1569" spans="1:13">
      <c r="A1569" s="34" t="s">
        <v>5443</v>
      </c>
    </row>
    <row r="1570" spans="1:13">
      <c r="A1570" s="34" t="s">
        <v>4169</v>
      </c>
      <c r="B1570" s="34" t="s">
        <v>5444</v>
      </c>
      <c r="C1570" s="34" t="s">
        <v>5445</v>
      </c>
      <c r="D1570" s="34" t="s">
        <v>5446</v>
      </c>
      <c r="E1570" s="34" t="s">
        <v>5447</v>
      </c>
      <c r="F1570" s="34" t="s">
        <v>5448</v>
      </c>
      <c r="G1570" s="34" t="s">
        <v>5449</v>
      </c>
      <c r="H1570" s="34" t="s">
        <v>5450</v>
      </c>
      <c r="I1570" s="34" t="s">
        <v>5451</v>
      </c>
      <c r="J1570" s="34" t="s">
        <v>5452</v>
      </c>
      <c r="K1570" s="34" t="s">
        <v>5453</v>
      </c>
      <c r="L1570" s="34" t="s">
        <v>5454</v>
      </c>
      <c r="M1570" s="34" t="s">
        <v>5455</v>
      </c>
    </row>
    <row r="1571" spans="1:13">
      <c r="A1571" s="34" t="s">
        <v>4671</v>
      </c>
      <c r="B1571" s="34" t="s">
        <v>4319</v>
      </c>
      <c r="C1571" s="34" t="s">
        <v>4309</v>
      </c>
      <c r="D1571" s="34" t="s">
        <v>4795</v>
      </c>
      <c r="E1571" s="34" t="s">
        <v>4902</v>
      </c>
      <c r="F1571" s="34" t="s">
        <v>4252</v>
      </c>
      <c r="G1571" s="34" t="s">
        <v>4681</v>
      </c>
      <c r="H1571" s="34" t="s">
        <v>4431</v>
      </c>
      <c r="I1571" s="34" t="s">
        <v>4748</v>
      </c>
      <c r="J1571" s="34" t="s">
        <v>4388</v>
      </c>
      <c r="K1571" s="34" t="s">
        <v>4238</v>
      </c>
      <c r="L1571" s="34" t="s">
        <v>4486</v>
      </c>
      <c r="M1571" s="34" t="s">
        <v>4397</v>
      </c>
    </row>
    <row r="1573" spans="1:13">
      <c r="A1573" s="34" t="s">
        <v>5456</v>
      </c>
    </row>
    <row r="1574" spans="1:13">
      <c r="A1574" s="34" t="s">
        <v>5457</v>
      </c>
    </row>
    <row r="1575" spans="1:13">
      <c r="A1575" s="34" t="s">
        <v>4169</v>
      </c>
      <c r="B1575" s="34" t="s">
        <v>1051</v>
      </c>
      <c r="C1575" s="34" t="s">
        <v>1049</v>
      </c>
    </row>
    <row r="1576" spans="1:13">
      <c r="A1576" s="34" t="s">
        <v>4671</v>
      </c>
      <c r="B1576" s="34" t="s">
        <v>5458</v>
      </c>
      <c r="C1576" s="34" t="s">
        <v>5459</v>
      </c>
    </row>
    <row r="1578" spans="1:13">
      <c r="A1578" s="34" t="s">
        <v>5460</v>
      </c>
    </row>
    <row r="1579" spans="1:13">
      <c r="A1579" s="34" t="s">
        <v>5461</v>
      </c>
    </row>
    <row r="1580" spans="1:13">
      <c r="A1580" s="34" t="s">
        <v>46</v>
      </c>
      <c r="B1580" s="34" t="s">
        <v>4169</v>
      </c>
      <c r="C1580" s="34" t="s">
        <v>1051</v>
      </c>
      <c r="D1580" s="34" t="s">
        <v>1049</v>
      </c>
    </row>
    <row r="1581" spans="1:13">
      <c r="A1581" s="34" t="s">
        <v>4608</v>
      </c>
      <c r="B1581" s="34" t="s">
        <v>4676</v>
      </c>
      <c r="C1581" s="34" t="s">
        <v>5257</v>
      </c>
      <c r="D1581" s="34" t="s">
        <v>5389</v>
      </c>
    </row>
    <row r="1582" spans="1:13">
      <c r="A1582" s="34" t="s">
        <v>4611</v>
      </c>
      <c r="B1582" s="34" t="s">
        <v>4678</v>
      </c>
      <c r="C1582" s="34" t="s">
        <v>5163</v>
      </c>
      <c r="D1582" s="34" t="s">
        <v>4761</v>
      </c>
    </row>
    <row r="1583" spans="1:13">
      <c r="A1583" s="34" t="s">
        <v>4539</v>
      </c>
      <c r="B1583" s="34" t="s">
        <v>4680</v>
      </c>
      <c r="C1583" s="34" t="s">
        <v>5462</v>
      </c>
      <c r="D1583" s="34" t="s">
        <v>5463</v>
      </c>
    </row>
    <row r="1584" spans="1:13">
      <c r="A1584" s="34" t="s">
        <v>4542</v>
      </c>
      <c r="B1584" s="34" t="s">
        <v>4682</v>
      </c>
      <c r="C1584" s="34" t="s">
        <v>5464</v>
      </c>
      <c r="D1584" s="34" t="s">
        <v>5465</v>
      </c>
    </row>
    <row r="1585" spans="1:4">
      <c r="A1585" s="34" t="s">
        <v>4619</v>
      </c>
      <c r="B1585" s="34" t="s">
        <v>4661</v>
      </c>
      <c r="C1585" s="34" t="s">
        <v>4426</v>
      </c>
      <c r="D1585" s="34" t="s">
        <v>5466</v>
      </c>
    </row>
    <row r="1586" spans="1:4">
      <c r="A1586" s="34" t="s">
        <v>4546</v>
      </c>
      <c r="B1586" s="34" t="s">
        <v>4687</v>
      </c>
      <c r="C1586" s="34" t="s">
        <v>5467</v>
      </c>
      <c r="D1586" s="34" t="s">
        <v>5107</v>
      </c>
    </row>
    <row r="1587" spans="1:4">
      <c r="A1587" s="34" t="s">
        <v>4226</v>
      </c>
      <c r="B1587" s="34" t="s">
        <v>4671</v>
      </c>
      <c r="C1587" s="34" t="s">
        <v>5458</v>
      </c>
      <c r="D1587" s="34" t="s">
        <v>5459</v>
      </c>
    </row>
    <row r="1589" spans="1:4">
      <c r="A1589" s="34" t="s">
        <v>9797</v>
      </c>
    </row>
    <row r="1590" spans="1:4">
      <c r="A1590" s="34" t="s">
        <v>5468</v>
      </c>
    </row>
    <row r="1591" spans="1:4">
      <c r="A1591" s="34" t="s">
        <v>4169</v>
      </c>
      <c r="B1591" s="34" t="s">
        <v>1046</v>
      </c>
      <c r="C1591" s="34" t="s">
        <v>1043</v>
      </c>
    </row>
    <row r="1592" spans="1:4">
      <c r="A1592" s="34" t="s">
        <v>4407</v>
      </c>
      <c r="B1592" s="34" t="s">
        <v>4302</v>
      </c>
      <c r="C1592" s="34" t="s">
        <v>5052</v>
      </c>
    </row>
    <row r="1594" spans="1:4">
      <c r="A1594" s="34" t="s">
        <v>9798</v>
      </c>
    </row>
    <row r="1595" spans="1:4">
      <c r="A1595" s="34" t="s">
        <v>9799</v>
      </c>
    </row>
    <row r="1596" spans="1:4">
      <c r="A1596" s="34" t="s">
        <v>386</v>
      </c>
      <c r="B1596" s="34" t="s">
        <v>4169</v>
      </c>
      <c r="C1596" s="34" t="s">
        <v>1046</v>
      </c>
      <c r="D1596" s="34" t="s">
        <v>1043</v>
      </c>
    </row>
    <row r="1597" spans="1:4">
      <c r="A1597" s="34" t="s">
        <v>3070</v>
      </c>
      <c r="B1597" s="34" t="s">
        <v>4347</v>
      </c>
      <c r="C1597" s="34" t="s">
        <v>4293</v>
      </c>
      <c r="D1597" s="34" t="s">
        <v>4903</v>
      </c>
    </row>
    <row r="1598" spans="1:4">
      <c r="A1598" s="34" t="s">
        <v>3067</v>
      </c>
      <c r="B1598" s="34" t="s">
        <v>4456</v>
      </c>
      <c r="C1598" s="34" t="s">
        <v>4179</v>
      </c>
      <c r="D1598" s="34" t="s">
        <v>9800</v>
      </c>
    </row>
    <row r="1599" spans="1:4">
      <c r="A1599" s="34" t="s">
        <v>4226</v>
      </c>
      <c r="B1599" s="34" t="s">
        <v>4407</v>
      </c>
      <c r="C1599" s="34" t="s">
        <v>4302</v>
      </c>
      <c r="D1599" s="34" t="s">
        <v>5052</v>
      </c>
    </row>
    <row r="1601" spans="1:5">
      <c r="A1601" s="34" t="s">
        <v>9801</v>
      </c>
    </row>
    <row r="1602" spans="1:5">
      <c r="A1602" s="34" t="s">
        <v>5469</v>
      </c>
    </row>
    <row r="1603" spans="1:5">
      <c r="A1603" s="34" t="s">
        <v>4169</v>
      </c>
      <c r="B1603" s="34" t="s">
        <v>4329</v>
      </c>
      <c r="C1603" s="34" t="s">
        <v>4330</v>
      </c>
      <c r="D1603" s="34" t="s">
        <v>4331</v>
      </c>
      <c r="E1603" s="34" t="s">
        <v>4332</v>
      </c>
    </row>
    <row r="1604" spans="1:5">
      <c r="A1604" s="34" t="s">
        <v>4881</v>
      </c>
      <c r="B1604" s="34" t="s">
        <v>5470</v>
      </c>
      <c r="C1604" s="34" t="s">
        <v>5470</v>
      </c>
      <c r="D1604" s="34" t="s">
        <v>5470</v>
      </c>
      <c r="E1604" s="34" t="s">
        <v>5470</v>
      </c>
    </row>
    <row r="1606" spans="1:5">
      <c r="A1606" s="34" t="s">
        <v>9508</v>
      </c>
    </row>
    <row r="1607" spans="1:5">
      <c r="A1607" s="34" t="s">
        <v>5471</v>
      </c>
    </row>
    <row r="1608" spans="1:5">
      <c r="A1608" s="34" t="s">
        <v>4169</v>
      </c>
      <c r="B1608" s="34" t="s">
        <v>3154</v>
      </c>
      <c r="C1608" s="34" t="s">
        <v>1046</v>
      </c>
      <c r="D1608" s="34" t="s">
        <v>1043</v>
      </c>
    </row>
    <row r="1609" spans="1:5">
      <c r="A1609" s="34" t="s">
        <v>4407</v>
      </c>
      <c r="B1609" s="34" t="s">
        <v>4467</v>
      </c>
      <c r="C1609" s="34" t="s">
        <v>5472</v>
      </c>
      <c r="D1609" s="34" t="s">
        <v>4484</v>
      </c>
    </row>
    <row r="1611" spans="1:5">
      <c r="A1611" s="34" t="s">
        <v>9509</v>
      </c>
    </row>
    <row r="1612" spans="1:5">
      <c r="A1612" s="34" t="s">
        <v>5473</v>
      </c>
    </row>
    <row r="1613" spans="1:5">
      <c r="A1613" s="34" t="s">
        <v>386</v>
      </c>
      <c r="B1613" s="34" t="s">
        <v>4169</v>
      </c>
      <c r="C1613" s="34" t="s">
        <v>3154</v>
      </c>
      <c r="D1613" s="34" t="s">
        <v>1046</v>
      </c>
      <c r="E1613" s="34" t="s">
        <v>1043</v>
      </c>
    </row>
    <row r="1614" spans="1:5">
      <c r="A1614" s="34" t="s">
        <v>3070</v>
      </c>
      <c r="B1614" s="34" t="s">
        <v>4347</v>
      </c>
      <c r="C1614" s="34" t="s">
        <v>4199</v>
      </c>
      <c r="D1614" s="34" t="s">
        <v>5287</v>
      </c>
      <c r="E1614" s="34" t="s">
        <v>4415</v>
      </c>
    </row>
    <row r="1615" spans="1:5">
      <c r="A1615" s="34" t="s">
        <v>3067</v>
      </c>
      <c r="B1615" s="34" t="s">
        <v>4456</v>
      </c>
      <c r="C1615" s="34" t="s">
        <v>4467</v>
      </c>
      <c r="D1615" s="34" t="s">
        <v>5474</v>
      </c>
      <c r="E1615" s="34" t="s">
        <v>4370</v>
      </c>
    </row>
    <row r="1616" spans="1:5">
      <c r="A1616" s="34" t="s">
        <v>4226</v>
      </c>
      <c r="B1616" s="34" t="s">
        <v>4407</v>
      </c>
      <c r="C1616" s="34" t="s">
        <v>4467</v>
      </c>
      <c r="D1616" s="34" t="s">
        <v>5472</v>
      </c>
      <c r="E1616" s="34" t="s">
        <v>4484</v>
      </c>
    </row>
    <row r="1618" spans="1:11">
      <c r="A1618" s="34" t="s">
        <v>5475</v>
      </c>
    </row>
    <row r="1619" spans="1:11">
      <c r="A1619" s="34" t="s">
        <v>5476</v>
      </c>
    </row>
    <row r="1620" spans="1:11">
      <c r="A1620" s="34" t="s">
        <v>4169</v>
      </c>
      <c r="B1620" s="34" t="s">
        <v>3219</v>
      </c>
      <c r="C1620" s="34" t="s">
        <v>3198</v>
      </c>
      <c r="D1620" s="34" t="s">
        <v>3195</v>
      </c>
      <c r="E1620" s="34" t="s">
        <v>3189</v>
      </c>
      <c r="F1620" s="34" t="s">
        <v>3222</v>
      </c>
      <c r="G1620" s="34" t="s">
        <v>3186</v>
      </c>
      <c r="H1620" s="34" t="s">
        <v>3204</v>
      </c>
      <c r="I1620" s="34" t="s">
        <v>3201</v>
      </c>
      <c r="J1620" s="34" t="s">
        <v>3207</v>
      </c>
    </row>
    <row r="1621" spans="1:11">
      <c r="A1621" s="34" t="s">
        <v>4671</v>
      </c>
      <c r="B1621" s="34" t="s">
        <v>4207</v>
      </c>
      <c r="C1621" s="34" t="s">
        <v>4699</v>
      </c>
      <c r="D1621" s="34" t="s">
        <v>4699</v>
      </c>
      <c r="E1621" s="34" t="s">
        <v>4360</v>
      </c>
      <c r="F1621" s="34" t="s">
        <v>4459</v>
      </c>
      <c r="G1621" s="34" t="s">
        <v>4699</v>
      </c>
      <c r="H1621" s="34" t="s">
        <v>4459</v>
      </c>
      <c r="I1621" s="34" t="s">
        <v>4467</v>
      </c>
      <c r="J1621" s="34" t="s">
        <v>4699</v>
      </c>
    </row>
    <row r="1623" spans="1:11">
      <c r="A1623" s="34" t="s">
        <v>5477</v>
      </c>
    </row>
    <row r="1624" spans="1:11">
      <c r="A1624" s="34" t="s">
        <v>5478</v>
      </c>
    </row>
    <row r="1625" spans="1:11">
      <c r="A1625" s="34" t="s">
        <v>46</v>
      </c>
      <c r="B1625" s="34" t="s">
        <v>4169</v>
      </c>
      <c r="C1625" s="34" t="s">
        <v>3219</v>
      </c>
      <c r="D1625" s="34" t="s">
        <v>3198</v>
      </c>
      <c r="E1625" s="34" t="s">
        <v>3195</v>
      </c>
      <c r="F1625" s="34" t="s">
        <v>3189</v>
      </c>
      <c r="G1625" s="34" t="s">
        <v>3222</v>
      </c>
      <c r="H1625" s="34" t="s">
        <v>3186</v>
      </c>
      <c r="I1625" s="34" t="s">
        <v>3204</v>
      </c>
      <c r="J1625" s="34" t="s">
        <v>3201</v>
      </c>
      <c r="K1625" s="34" t="s">
        <v>3207</v>
      </c>
    </row>
    <row r="1626" spans="1:11">
      <c r="A1626" s="34" t="s">
        <v>4608</v>
      </c>
      <c r="B1626" s="34" t="s">
        <v>4676</v>
      </c>
      <c r="C1626" s="34" t="s">
        <v>5426</v>
      </c>
      <c r="D1626" s="34" t="s">
        <v>4199</v>
      </c>
      <c r="E1626" s="34" t="s">
        <v>4199</v>
      </c>
      <c r="F1626" s="34" t="s">
        <v>5479</v>
      </c>
      <c r="G1626" s="34" t="s">
        <v>4738</v>
      </c>
      <c r="H1626" s="34" t="s">
        <v>4199</v>
      </c>
      <c r="I1626" s="34" t="s">
        <v>4199</v>
      </c>
      <c r="J1626" s="34" t="s">
        <v>4199</v>
      </c>
      <c r="K1626" s="34" t="s">
        <v>4199</v>
      </c>
    </row>
    <row r="1627" spans="1:11">
      <c r="A1627" s="34" t="s">
        <v>4611</v>
      </c>
      <c r="B1627" s="34" t="s">
        <v>4678</v>
      </c>
      <c r="C1627" s="34" t="s">
        <v>4447</v>
      </c>
      <c r="D1627" s="34" t="s">
        <v>4199</v>
      </c>
      <c r="E1627" s="34" t="s">
        <v>4214</v>
      </c>
      <c r="F1627" s="34" t="s">
        <v>5167</v>
      </c>
      <c r="G1627" s="34" t="s">
        <v>4199</v>
      </c>
      <c r="H1627" s="34" t="s">
        <v>4199</v>
      </c>
      <c r="I1627" s="34" t="s">
        <v>4199</v>
      </c>
      <c r="J1627" s="34" t="s">
        <v>4199</v>
      </c>
      <c r="K1627" s="34" t="s">
        <v>4199</v>
      </c>
    </row>
    <row r="1628" spans="1:11">
      <c r="A1628" s="34" t="s">
        <v>4539</v>
      </c>
      <c r="B1628" s="34" t="s">
        <v>4680</v>
      </c>
      <c r="C1628" s="34" t="s">
        <v>4202</v>
      </c>
      <c r="D1628" s="34" t="s">
        <v>4199</v>
      </c>
      <c r="E1628" s="34" t="s">
        <v>4199</v>
      </c>
      <c r="F1628" s="34" t="s">
        <v>4384</v>
      </c>
      <c r="G1628" s="34" t="s">
        <v>4199</v>
      </c>
      <c r="H1628" s="34" t="s">
        <v>4199</v>
      </c>
      <c r="I1628" s="34" t="s">
        <v>4310</v>
      </c>
      <c r="J1628" s="34" t="s">
        <v>4310</v>
      </c>
      <c r="K1628" s="34" t="s">
        <v>4411</v>
      </c>
    </row>
    <row r="1629" spans="1:11">
      <c r="A1629" s="34" t="s">
        <v>4542</v>
      </c>
      <c r="B1629" s="34" t="s">
        <v>4682</v>
      </c>
      <c r="C1629" s="34" t="s">
        <v>4356</v>
      </c>
      <c r="D1629" s="34" t="s">
        <v>4199</v>
      </c>
      <c r="E1629" s="34" t="s">
        <v>4467</v>
      </c>
      <c r="F1629" s="34" t="s">
        <v>5480</v>
      </c>
      <c r="G1629" s="34" t="s">
        <v>4467</v>
      </c>
      <c r="H1629" s="34" t="s">
        <v>4199</v>
      </c>
      <c r="I1629" s="34" t="s">
        <v>4582</v>
      </c>
      <c r="J1629" s="34" t="s">
        <v>4467</v>
      </c>
      <c r="K1629" s="34" t="s">
        <v>4199</v>
      </c>
    </row>
    <row r="1630" spans="1:11">
      <c r="A1630" s="34" t="s">
        <v>4619</v>
      </c>
      <c r="B1630" s="34" t="s">
        <v>4661</v>
      </c>
      <c r="C1630" s="34" t="s">
        <v>4911</v>
      </c>
      <c r="D1630" s="34" t="s">
        <v>4199</v>
      </c>
      <c r="E1630" s="34" t="s">
        <v>4199</v>
      </c>
      <c r="F1630" s="34" t="s">
        <v>5481</v>
      </c>
      <c r="G1630" s="34" t="s">
        <v>4199</v>
      </c>
      <c r="H1630" s="34" t="s">
        <v>4199</v>
      </c>
      <c r="I1630" s="34" t="s">
        <v>4199</v>
      </c>
      <c r="J1630" s="34" t="s">
        <v>4199</v>
      </c>
      <c r="K1630" s="34" t="s">
        <v>4199</v>
      </c>
    </row>
    <row r="1631" spans="1:11">
      <c r="A1631" s="34" t="s">
        <v>4546</v>
      </c>
      <c r="B1631" s="34" t="s">
        <v>4687</v>
      </c>
      <c r="C1631" s="34" t="s">
        <v>4213</v>
      </c>
      <c r="D1631" s="34" t="s">
        <v>4449</v>
      </c>
      <c r="E1631" s="34" t="s">
        <v>4199</v>
      </c>
      <c r="F1631" s="34" t="s">
        <v>4951</v>
      </c>
      <c r="G1631" s="34" t="s">
        <v>4199</v>
      </c>
      <c r="H1631" s="34" t="s">
        <v>4449</v>
      </c>
      <c r="I1631" s="34" t="s">
        <v>4199</v>
      </c>
      <c r="J1631" s="34" t="s">
        <v>4199</v>
      </c>
      <c r="K1631" s="34" t="s">
        <v>4199</v>
      </c>
    </row>
    <row r="1632" spans="1:11">
      <c r="A1632" s="34" t="s">
        <v>4226</v>
      </c>
      <c r="B1632" s="34" t="s">
        <v>4671</v>
      </c>
      <c r="C1632" s="34" t="s">
        <v>4207</v>
      </c>
      <c r="D1632" s="34" t="s">
        <v>4699</v>
      </c>
      <c r="E1632" s="34" t="s">
        <v>4699</v>
      </c>
      <c r="F1632" s="34" t="s">
        <v>4360</v>
      </c>
      <c r="G1632" s="34" t="s">
        <v>4459</v>
      </c>
      <c r="H1632" s="34" t="s">
        <v>4699</v>
      </c>
      <c r="I1632" s="34" t="s">
        <v>4459</v>
      </c>
      <c r="J1632" s="34" t="s">
        <v>4467</v>
      </c>
      <c r="K1632" s="34" t="s">
        <v>4699</v>
      </c>
    </row>
    <row r="1634" spans="1:11">
      <c r="A1634" s="34" t="s">
        <v>5482</v>
      </c>
    </row>
    <row r="1635" spans="1:11">
      <c r="A1635" s="34" t="s">
        <v>5483</v>
      </c>
    </row>
    <row r="1636" spans="1:11">
      <c r="A1636" s="34" t="s">
        <v>152</v>
      </c>
      <c r="B1636" s="34" t="s">
        <v>4169</v>
      </c>
      <c r="C1636" s="34" t="s">
        <v>3219</v>
      </c>
      <c r="D1636" s="34" t="s">
        <v>3198</v>
      </c>
      <c r="E1636" s="34" t="s">
        <v>3195</v>
      </c>
      <c r="F1636" s="34" t="s">
        <v>3189</v>
      </c>
      <c r="G1636" s="34" t="s">
        <v>3222</v>
      </c>
      <c r="H1636" s="34" t="s">
        <v>3186</v>
      </c>
      <c r="I1636" s="34" t="s">
        <v>3204</v>
      </c>
      <c r="J1636" s="34" t="s">
        <v>3201</v>
      </c>
      <c r="K1636" s="34" t="s">
        <v>3207</v>
      </c>
    </row>
    <row r="1637" spans="1:11">
      <c r="A1637" s="34" t="s">
        <v>1051</v>
      </c>
      <c r="B1637" s="34" t="s">
        <v>4691</v>
      </c>
      <c r="C1637" s="34" t="s">
        <v>4911</v>
      </c>
      <c r="D1637" s="34" t="s">
        <v>4199</v>
      </c>
      <c r="E1637" s="34" t="s">
        <v>4699</v>
      </c>
      <c r="F1637" s="34" t="s">
        <v>4381</v>
      </c>
      <c r="G1637" s="34" t="s">
        <v>4411</v>
      </c>
      <c r="H1637" s="34" t="s">
        <v>4699</v>
      </c>
      <c r="I1637" s="34" t="s">
        <v>4699</v>
      </c>
      <c r="J1637" s="34" t="s">
        <v>4199</v>
      </c>
      <c r="K1637" s="34" t="s">
        <v>4699</v>
      </c>
    </row>
    <row r="1638" spans="1:11">
      <c r="A1638" s="34" t="s">
        <v>1049</v>
      </c>
      <c r="B1638" s="34" t="s">
        <v>4694</v>
      </c>
      <c r="C1638" s="34" t="s">
        <v>4311</v>
      </c>
      <c r="D1638" s="34" t="s">
        <v>4467</v>
      </c>
      <c r="E1638" s="34" t="s">
        <v>4467</v>
      </c>
      <c r="F1638" s="34" t="s">
        <v>5484</v>
      </c>
      <c r="G1638" s="34" t="s">
        <v>4449</v>
      </c>
      <c r="H1638" s="34" t="s">
        <v>4199</v>
      </c>
      <c r="I1638" s="34" t="s">
        <v>4582</v>
      </c>
      <c r="J1638" s="34" t="s">
        <v>4449</v>
      </c>
      <c r="K1638" s="34" t="s">
        <v>4199</v>
      </c>
    </row>
    <row r="1639" spans="1:11">
      <c r="A1639" s="34" t="s">
        <v>4226</v>
      </c>
      <c r="B1639" s="34" t="s">
        <v>4671</v>
      </c>
      <c r="C1639" s="34" t="s">
        <v>4207</v>
      </c>
      <c r="D1639" s="34" t="s">
        <v>4699</v>
      </c>
      <c r="E1639" s="34" t="s">
        <v>4699</v>
      </c>
      <c r="F1639" s="34" t="s">
        <v>4360</v>
      </c>
      <c r="G1639" s="34" t="s">
        <v>4459</v>
      </c>
      <c r="H1639" s="34" t="s">
        <v>4699</v>
      </c>
      <c r="I1639" s="34" t="s">
        <v>4459</v>
      </c>
      <c r="J1639" s="34" t="s">
        <v>4467</v>
      </c>
      <c r="K1639" s="34" t="s">
        <v>4699</v>
      </c>
    </row>
    <row r="1641" spans="1:11">
      <c r="A1641" s="34" t="s">
        <v>9802</v>
      </c>
    </row>
    <row r="1642" spans="1:11">
      <c r="A1642" s="34" t="s">
        <v>5485</v>
      </c>
    </row>
    <row r="1643" spans="1:11">
      <c r="A1643" s="34" t="s">
        <v>4169</v>
      </c>
      <c r="B1643" s="34" t="s">
        <v>3842</v>
      </c>
      <c r="C1643" s="34" t="s">
        <v>3839</v>
      </c>
      <c r="D1643" s="34" t="s">
        <v>3851</v>
      </c>
      <c r="E1643" s="34" t="s">
        <v>3845</v>
      </c>
      <c r="F1643" s="34" t="s">
        <v>3848</v>
      </c>
    </row>
    <row r="1644" spans="1:11">
      <c r="A1644" s="34" t="s">
        <v>4407</v>
      </c>
      <c r="B1644" s="34" t="s">
        <v>4812</v>
      </c>
      <c r="C1644" s="34" t="s">
        <v>4467</v>
      </c>
      <c r="D1644" s="34" t="s">
        <v>4425</v>
      </c>
      <c r="E1644" s="34" t="s">
        <v>5058</v>
      </c>
      <c r="F1644" s="34" t="s">
        <v>4216</v>
      </c>
    </row>
    <row r="1646" spans="1:11">
      <c r="A1646" s="34" t="s">
        <v>9803</v>
      </c>
    </row>
    <row r="1647" spans="1:11">
      <c r="A1647" s="34" t="s">
        <v>5486</v>
      </c>
    </row>
    <row r="1648" spans="1:11">
      <c r="A1648" s="34" t="s">
        <v>48</v>
      </c>
      <c r="B1648" s="34" t="s">
        <v>4169</v>
      </c>
      <c r="C1648" s="34" t="s">
        <v>3842</v>
      </c>
      <c r="D1648" s="34" t="s">
        <v>3839</v>
      </c>
      <c r="E1648" s="34" t="s">
        <v>3851</v>
      </c>
      <c r="F1648" s="34" t="s">
        <v>3845</v>
      </c>
      <c r="G1648" s="34" t="s">
        <v>3848</v>
      </c>
    </row>
    <row r="1649" spans="1:7">
      <c r="A1649" s="34" t="s">
        <v>4186</v>
      </c>
      <c r="B1649" s="34" t="s">
        <v>4413</v>
      </c>
      <c r="C1649" s="34" t="s">
        <v>4991</v>
      </c>
      <c r="D1649" s="34" t="s">
        <v>4199</v>
      </c>
      <c r="E1649" s="34" t="s">
        <v>4449</v>
      </c>
      <c r="F1649" s="34" t="s">
        <v>5487</v>
      </c>
      <c r="G1649" s="34" t="s">
        <v>4725</v>
      </c>
    </row>
    <row r="1650" spans="1:7">
      <c r="A1650" s="34" t="s">
        <v>4195</v>
      </c>
      <c r="B1650" s="34" t="s">
        <v>4362</v>
      </c>
      <c r="C1650" s="34" t="s">
        <v>4365</v>
      </c>
      <c r="D1650" s="34" t="s">
        <v>4199</v>
      </c>
      <c r="E1650" s="34" t="s">
        <v>4365</v>
      </c>
      <c r="F1650" s="34" t="s">
        <v>4516</v>
      </c>
      <c r="G1650" s="34" t="s">
        <v>4293</v>
      </c>
    </row>
    <row r="1651" spans="1:7">
      <c r="A1651" s="34" t="s">
        <v>4203</v>
      </c>
      <c r="B1651" s="34" t="s">
        <v>4204</v>
      </c>
      <c r="C1651" s="34" t="s">
        <v>4199</v>
      </c>
      <c r="D1651" s="34" t="s">
        <v>4199</v>
      </c>
      <c r="E1651" s="34" t="s">
        <v>4199</v>
      </c>
      <c r="F1651" s="34" t="s">
        <v>5488</v>
      </c>
      <c r="G1651" s="34" t="s">
        <v>4774</v>
      </c>
    </row>
    <row r="1652" spans="1:7">
      <c r="A1652" s="34" t="s">
        <v>4210</v>
      </c>
      <c r="B1652" s="34" t="s">
        <v>4376</v>
      </c>
      <c r="C1652" s="34" t="s">
        <v>4417</v>
      </c>
      <c r="D1652" s="34" t="s">
        <v>4199</v>
      </c>
      <c r="E1652" s="34" t="s">
        <v>4425</v>
      </c>
      <c r="F1652" s="34" t="s">
        <v>5489</v>
      </c>
      <c r="G1652" s="34" t="s">
        <v>4184</v>
      </c>
    </row>
    <row r="1653" spans="1:7">
      <c r="A1653" s="34" t="s">
        <v>4219</v>
      </c>
      <c r="B1653" s="34" t="s">
        <v>4372</v>
      </c>
      <c r="C1653" s="34" t="s">
        <v>4419</v>
      </c>
      <c r="D1653" s="34" t="s">
        <v>4214</v>
      </c>
      <c r="E1653" s="34" t="s">
        <v>4214</v>
      </c>
      <c r="F1653" s="34" t="s">
        <v>5490</v>
      </c>
      <c r="G1653" s="34" t="s">
        <v>4830</v>
      </c>
    </row>
    <row r="1654" spans="1:7">
      <c r="A1654" s="34" t="s">
        <v>4226</v>
      </c>
      <c r="B1654" s="34" t="s">
        <v>4407</v>
      </c>
      <c r="C1654" s="34" t="s">
        <v>4812</v>
      </c>
      <c r="D1654" s="34" t="s">
        <v>4467</v>
      </c>
      <c r="E1654" s="34" t="s">
        <v>4425</v>
      </c>
      <c r="F1654" s="34" t="s">
        <v>5058</v>
      </c>
      <c r="G1654" s="34" t="s">
        <v>4216</v>
      </c>
    </row>
    <row r="1656" spans="1:7">
      <c r="A1656" s="34" t="s">
        <v>9804</v>
      </c>
    </row>
    <row r="1657" spans="1:7">
      <c r="A1657" s="34" t="s">
        <v>5491</v>
      </c>
    </row>
    <row r="1658" spans="1:7">
      <c r="A1658" s="34" t="s">
        <v>49</v>
      </c>
      <c r="B1658" s="34" t="s">
        <v>4169</v>
      </c>
      <c r="C1658" s="34" t="s">
        <v>3842</v>
      </c>
      <c r="D1658" s="34" t="s">
        <v>3839</v>
      </c>
      <c r="E1658" s="34" t="s">
        <v>3851</v>
      </c>
      <c r="F1658" s="34" t="s">
        <v>3845</v>
      </c>
      <c r="G1658" s="34" t="s">
        <v>3848</v>
      </c>
    </row>
    <row r="1659" spans="1:7">
      <c r="A1659" s="34" t="s">
        <v>4228</v>
      </c>
      <c r="B1659" s="34" t="s">
        <v>4422</v>
      </c>
      <c r="C1659" s="34" t="s">
        <v>4911</v>
      </c>
      <c r="D1659" s="34" t="s">
        <v>4199</v>
      </c>
      <c r="E1659" s="34" t="s">
        <v>4425</v>
      </c>
      <c r="F1659" s="34" t="s">
        <v>5492</v>
      </c>
      <c r="G1659" s="34" t="s">
        <v>4585</v>
      </c>
    </row>
    <row r="1660" spans="1:7">
      <c r="A1660" s="34" t="s">
        <v>4235</v>
      </c>
      <c r="B1660" s="34" t="s">
        <v>4380</v>
      </c>
      <c r="C1660" s="34" t="s">
        <v>4361</v>
      </c>
      <c r="D1660" s="34" t="s">
        <v>4199</v>
      </c>
      <c r="E1660" s="34" t="s">
        <v>4199</v>
      </c>
      <c r="F1660" s="34" t="s">
        <v>5493</v>
      </c>
      <c r="G1660" s="34" t="s">
        <v>4822</v>
      </c>
    </row>
    <row r="1661" spans="1:7">
      <c r="A1661" s="34" t="s">
        <v>4241</v>
      </c>
      <c r="B1661" s="34" t="s">
        <v>4383</v>
      </c>
      <c r="C1661" s="34" t="s">
        <v>4259</v>
      </c>
      <c r="D1661" s="34" t="s">
        <v>4199</v>
      </c>
      <c r="E1661" s="34" t="s">
        <v>4199</v>
      </c>
      <c r="F1661" s="34" t="s">
        <v>4904</v>
      </c>
      <c r="G1661" s="34" t="s">
        <v>4266</v>
      </c>
    </row>
    <row r="1662" spans="1:7">
      <c r="A1662" s="34" t="s">
        <v>4248</v>
      </c>
      <c r="B1662" s="34" t="s">
        <v>4386</v>
      </c>
      <c r="C1662" s="34" t="s">
        <v>4181</v>
      </c>
      <c r="D1662" s="34" t="s">
        <v>4214</v>
      </c>
      <c r="E1662" s="34" t="s">
        <v>4214</v>
      </c>
      <c r="F1662" s="34" t="s">
        <v>4409</v>
      </c>
      <c r="G1662" s="34" t="s">
        <v>4217</v>
      </c>
    </row>
    <row r="1663" spans="1:7">
      <c r="A1663" s="34" t="s">
        <v>4255</v>
      </c>
      <c r="B1663" s="34" t="s">
        <v>4430</v>
      </c>
      <c r="C1663" s="34" t="s">
        <v>4240</v>
      </c>
      <c r="D1663" s="34" t="s">
        <v>4199</v>
      </c>
      <c r="E1663" s="34" t="s">
        <v>4181</v>
      </c>
      <c r="F1663" s="34" t="s">
        <v>5494</v>
      </c>
      <c r="G1663" s="34" t="s">
        <v>4394</v>
      </c>
    </row>
    <row r="1664" spans="1:7">
      <c r="A1664" s="34" t="s">
        <v>4226</v>
      </c>
      <c r="B1664" s="34" t="s">
        <v>4407</v>
      </c>
      <c r="C1664" s="34" t="s">
        <v>4812</v>
      </c>
      <c r="D1664" s="34" t="s">
        <v>4467</v>
      </c>
      <c r="E1664" s="34" t="s">
        <v>4425</v>
      </c>
      <c r="F1664" s="34" t="s">
        <v>5058</v>
      </c>
      <c r="G1664" s="34" t="s">
        <v>4216</v>
      </c>
    </row>
    <row r="1666" spans="1:7">
      <c r="A1666" s="34" t="s">
        <v>9805</v>
      </c>
    </row>
    <row r="1667" spans="1:7">
      <c r="A1667" s="34" t="s">
        <v>5495</v>
      </c>
    </row>
    <row r="1668" spans="1:7">
      <c r="A1668" s="34" t="s">
        <v>55</v>
      </c>
      <c r="B1668" s="34" t="s">
        <v>4169</v>
      </c>
      <c r="C1668" s="34" t="s">
        <v>3842</v>
      </c>
      <c r="D1668" s="34" t="s">
        <v>3839</v>
      </c>
      <c r="E1668" s="34" t="s">
        <v>3851</v>
      </c>
      <c r="F1668" s="34" t="s">
        <v>3845</v>
      </c>
      <c r="G1668" s="34" t="s">
        <v>3848</v>
      </c>
    </row>
    <row r="1669" spans="1:7">
      <c r="A1669" s="34" t="s">
        <v>4291</v>
      </c>
      <c r="B1669" s="34" t="s">
        <v>4820</v>
      </c>
      <c r="C1669" s="34" t="s">
        <v>5194</v>
      </c>
      <c r="D1669" s="34" t="s">
        <v>4199</v>
      </c>
      <c r="E1669" s="34" t="s">
        <v>4411</v>
      </c>
      <c r="F1669" s="34" t="s">
        <v>5496</v>
      </c>
      <c r="G1669" s="34" t="s">
        <v>4282</v>
      </c>
    </row>
    <row r="1670" spans="1:7">
      <c r="A1670" s="34" t="s">
        <v>4299</v>
      </c>
      <c r="B1670" s="34" t="s">
        <v>4924</v>
      </c>
      <c r="C1670" s="34" t="s">
        <v>4755</v>
      </c>
      <c r="D1670" s="34" t="s">
        <v>4459</v>
      </c>
      <c r="E1670" s="34" t="s">
        <v>4244</v>
      </c>
      <c r="F1670" s="34" t="s">
        <v>5497</v>
      </c>
      <c r="G1670" s="34" t="s">
        <v>4813</v>
      </c>
    </row>
    <row r="1671" spans="1:7">
      <c r="A1671" s="34" t="s">
        <v>4226</v>
      </c>
      <c r="B1671" s="34" t="s">
        <v>4407</v>
      </c>
      <c r="C1671" s="34" t="s">
        <v>4812</v>
      </c>
      <c r="D1671" s="34" t="s">
        <v>4467</v>
      </c>
      <c r="E1671" s="34" t="s">
        <v>4425</v>
      </c>
      <c r="F1671" s="34" t="s">
        <v>5058</v>
      </c>
      <c r="G1671" s="34" t="s">
        <v>4216</v>
      </c>
    </row>
    <row r="1673" spans="1:7">
      <c r="A1673" s="34" t="s">
        <v>9806</v>
      </c>
    </row>
    <row r="1674" spans="1:7">
      <c r="A1674" s="34" t="s">
        <v>5498</v>
      </c>
    </row>
    <row r="1675" spans="1:7">
      <c r="A1675" s="34" t="s">
        <v>4169</v>
      </c>
      <c r="B1675" s="34" t="s">
        <v>3831</v>
      </c>
      <c r="C1675" s="34" t="s">
        <v>3825</v>
      </c>
      <c r="D1675" s="34" t="s">
        <v>3828</v>
      </c>
      <c r="E1675" s="34" t="s">
        <v>3834</v>
      </c>
      <c r="F1675" s="34" t="s">
        <v>3822</v>
      </c>
    </row>
    <row r="1676" spans="1:7">
      <c r="A1676" s="34" t="s">
        <v>4407</v>
      </c>
      <c r="B1676" s="34" t="s">
        <v>4245</v>
      </c>
      <c r="C1676" s="34" t="s">
        <v>4750</v>
      </c>
      <c r="D1676" s="34" t="s">
        <v>5499</v>
      </c>
      <c r="E1676" s="34" t="s">
        <v>4411</v>
      </c>
      <c r="F1676" s="34" t="s">
        <v>4378</v>
      </c>
    </row>
    <row r="1678" spans="1:7">
      <c r="A1678" s="34" t="s">
        <v>9807</v>
      </c>
    </row>
    <row r="1679" spans="1:7">
      <c r="A1679" s="34" t="s">
        <v>5500</v>
      </c>
    </row>
    <row r="1680" spans="1:7">
      <c r="A1680" s="34" t="s">
        <v>48</v>
      </c>
      <c r="B1680" s="34" t="s">
        <v>4169</v>
      </c>
      <c r="C1680" s="34" t="s">
        <v>3831</v>
      </c>
      <c r="D1680" s="34" t="s">
        <v>3825</v>
      </c>
      <c r="E1680" s="34" t="s">
        <v>3828</v>
      </c>
      <c r="F1680" s="34" t="s">
        <v>3834</v>
      </c>
      <c r="G1680" s="34" t="s">
        <v>3822</v>
      </c>
    </row>
    <row r="1681" spans="1:7">
      <c r="A1681" s="34" t="s">
        <v>4186</v>
      </c>
      <c r="B1681" s="34" t="s">
        <v>4413</v>
      </c>
      <c r="C1681" s="34" t="s">
        <v>4513</v>
      </c>
      <c r="D1681" s="34" t="s">
        <v>5465</v>
      </c>
      <c r="E1681" s="34" t="s">
        <v>5501</v>
      </c>
      <c r="F1681" s="34" t="s">
        <v>4449</v>
      </c>
      <c r="G1681" s="34" t="s">
        <v>4370</v>
      </c>
    </row>
    <row r="1682" spans="1:7">
      <c r="A1682" s="34" t="s">
        <v>4195</v>
      </c>
      <c r="B1682" s="34" t="s">
        <v>4362</v>
      </c>
      <c r="C1682" s="34" t="s">
        <v>4397</v>
      </c>
      <c r="D1682" s="34" t="s">
        <v>4269</v>
      </c>
      <c r="E1682" s="34" t="s">
        <v>4516</v>
      </c>
      <c r="F1682" s="34" t="s">
        <v>4365</v>
      </c>
      <c r="G1682" s="34" t="s">
        <v>4364</v>
      </c>
    </row>
    <row r="1683" spans="1:7">
      <c r="A1683" s="34" t="s">
        <v>4203</v>
      </c>
      <c r="B1683" s="34" t="s">
        <v>4204</v>
      </c>
      <c r="C1683" s="34" t="s">
        <v>4199</v>
      </c>
      <c r="D1683" s="34" t="s">
        <v>4209</v>
      </c>
      <c r="E1683" s="34" t="s">
        <v>4366</v>
      </c>
      <c r="F1683" s="34" t="s">
        <v>4199</v>
      </c>
      <c r="G1683" s="34" t="s">
        <v>4199</v>
      </c>
    </row>
    <row r="1684" spans="1:7">
      <c r="A1684" s="34" t="s">
        <v>4210</v>
      </c>
      <c r="B1684" s="34" t="s">
        <v>4376</v>
      </c>
      <c r="C1684" s="34" t="s">
        <v>4356</v>
      </c>
      <c r="D1684" s="34" t="s">
        <v>4269</v>
      </c>
      <c r="E1684" s="34" t="s">
        <v>5302</v>
      </c>
      <c r="F1684" s="34" t="s">
        <v>4199</v>
      </c>
      <c r="G1684" s="34" t="s">
        <v>4425</v>
      </c>
    </row>
    <row r="1685" spans="1:7">
      <c r="A1685" s="34" t="s">
        <v>4219</v>
      </c>
      <c r="B1685" s="34" t="s">
        <v>4372</v>
      </c>
      <c r="C1685" s="34" t="s">
        <v>4367</v>
      </c>
      <c r="D1685" s="34" t="s">
        <v>4826</v>
      </c>
      <c r="E1685" s="34" t="s">
        <v>5502</v>
      </c>
      <c r="F1685" s="34" t="s">
        <v>4199</v>
      </c>
      <c r="G1685" s="34" t="s">
        <v>4419</v>
      </c>
    </row>
    <row r="1686" spans="1:7">
      <c r="A1686" s="34" t="s">
        <v>4226</v>
      </c>
      <c r="B1686" s="34" t="s">
        <v>4407</v>
      </c>
      <c r="C1686" s="34" t="s">
        <v>4245</v>
      </c>
      <c r="D1686" s="34" t="s">
        <v>4750</v>
      </c>
      <c r="E1686" s="34" t="s">
        <v>5499</v>
      </c>
      <c r="F1686" s="34" t="s">
        <v>4411</v>
      </c>
      <c r="G1686" s="34" t="s">
        <v>4378</v>
      </c>
    </row>
    <row r="1688" spans="1:7">
      <c r="A1688" s="34" t="s">
        <v>9808</v>
      </c>
    </row>
    <row r="1689" spans="1:7">
      <c r="A1689" s="34" t="s">
        <v>5503</v>
      </c>
    </row>
    <row r="1690" spans="1:7">
      <c r="A1690" s="34" t="s">
        <v>49</v>
      </c>
      <c r="B1690" s="34" t="s">
        <v>4169</v>
      </c>
      <c r="C1690" s="34" t="s">
        <v>3831</v>
      </c>
      <c r="D1690" s="34" t="s">
        <v>3825</v>
      </c>
      <c r="E1690" s="34" t="s">
        <v>3828</v>
      </c>
      <c r="F1690" s="34" t="s">
        <v>3834</v>
      </c>
      <c r="G1690" s="34" t="s">
        <v>3822</v>
      </c>
    </row>
    <row r="1691" spans="1:7">
      <c r="A1691" s="34" t="s">
        <v>4228</v>
      </c>
      <c r="B1691" s="34" t="s">
        <v>4422</v>
      </c>
      <c r="C1691" s="34" t="s">
        <v>4484</v>
      </c>
      <c r="D1691" s="34" t="s">
        <v>4759</v>
      </c>
      <c r="E1691" s="34" t="s">
        <v>5416</v>
      </c>
      <c r="F1691" s="34" t="s">
        <v>4199</v>
      </c>
      <c r="G1691" s="34" t="s">
        <v>4425</v>
      </c>
    </row>
    <row r="1692" spans="1:7">
      <c r="A1692" s="34" t="s">
        <v>4235</v>
      </c>
      <c r="B1692" s="34" t="s">
        <v>4380</v>
      </c>
      <c r="C1692" s="34" t="s">
        <v>4361</v>
      </c>
      <c r="D1692" s="34" t="s">
        <v>5072</v>
      </c>
      <c r="E1692" s="34" t="s">
        <v>5357</v>
      </c>
      <c r="F1692" s="34" t="s">
        <v>4382</v>
      </c>
      <c r="G1692" s="34" t="s">
        <v>4231</v>
      </c>
    </row>
    <row r="1693" spans="1:7">
      <c r="A1693" s="34" t="s">
        <v>4241</v>
      </c>
      <c r="B1693" s="34" t="s">
        <v>4383</v>
      </c>
      <c r="C1693" s="34" t="s">
        <v>4382</v>
      </c>
      <c r="D1693" s="34" t="s">
        <v>5504</v>
      </c>
      <c r="E1693" s="34" t="s">
        <v>5505</v>
      </c>
      <c r="F1693" s="34" t="s">
        <v>4199</v>
      </c>
      <c r="G1693" s="34" t="s">
        <v>4385</v>
      </c>
    </row>
    <row r="1694" spans="1:7">
      <c r="A1694" s="34" t="s">
        <v>4248</v>
      </c>
      <c r="B1694" s="34" t="s">
        <v>4386</v>
      </c>
      <c r="C1694" s="34" t="s">
        <v>4419</v>
      </c>
      <c r="D1694" s="34" t="s">
        <v>5506</v>
      </c>
      <c r="E1694" s="34" t="s">
        <v>5507</v>
      </c>
      <c r="F1694" s="34" t="s">
        <v>4199</v>
      </c>
      <c r="G1694" s="34" t="s">
        <v>4419</v>
      </c>
    </row>
    <row r="1695" spans="1:7">
      <c r="A1695" s="34" t="s">
        <v>4255</v>
      </c>
      <c r="B1695" s="34" t="s">
        <v>4430</v>
      </c>
      <c r="C1695" s="34" t="s">
        <v>4397</v>
      </c>
      <c r="D1695" s="34" t="s">
        <v>4809</v>
      </c>
      <c r="E1695" s="34" t="s">
        <v>5508</v>
      </c>
      <c r="F1695" s="34" t="s">
        <v>4214</v>
      </c>
      <c r="G1695" s="34" t="s">
        <v>4181</v>
      </c>
    </row>
    <row r="1696" spans="1:7">
      <c r="A1696" s="34" t="s">
        <v>4226</v>
      </c>
      <c r="B1696" s="34" t="s">
        <v>4407</v>
      </c>
      <c r="C1696" s="34" t="s">
        <v>4245</v>
      </c>
      <c r="D1696" s="34" t="s">
        <v>4750</v>
      </c>
      <c r="E1696" s="34" t="s">
        <v>5499</v>
      </c>
      <c r="F1696" s="34" t="s">
        <v>4411</v>
      </c>
      <c r="G1696" s="34" t="s">
        <v>4378</v>
      </c>
    </row>
    <row r="1698" spans="1:7">
      <c r="A1698" s="34" t="s">
        <v>9809</v>
      </c>
    </row>
    <row r="1699" spans="1:7">
      <c r="A1699" s="34" t="s">
        <v>5509</v>
      </c>
    </row>
    <row r="1700" spans="1:7">
      <c r="A1700" s="34" t="s">
        <v>55</v>
      </c>
      <c r="B1700" s="34" t="s">
        <v>4169</v>
      </c>
      <c r="C1700" s="34" t="s">
        <v>3831</v>
      </c>
      <c r="D1700" s="34" t="s">
        <v>3825</v>
      </c>
      <c r="E1700" s="34" t="s">
        <v>3828</v>
      </c>
      <c r="F1700" s="34" t="s">
        <v>3834</v>
      </c>
      <c r="G1700" s="34" t="s">
        <v>3822</v>
      </c>
    </row>
    <row r="1701" spans="1:7">
      <c r="A1701" s="34" t="s">
        <v>4291</v>
      </c>
      <c r="B1701" s="34" t="s">
        <v>4820</v>
      </c>
      <c r="C1701" s="34" t="s">
        <v>4244</v>
      </c>
      <c r="D1701" s="34" t="s">
        <v>5510</v>
      </c>
      <c r="E1701" s="34" t="s">
        <v>5511</v>
      </c>
      <c r="F1701" s="34" t="s">
        <v>4199</v>
      </c>
      <c r="G1701" s="34" t="s">
        <v>4755</v>
      </c>
    </row>
    <row r="1702" spans="1:7">
      <c r="A1702" s="34" t="s">
        <v>4299</v>
      </c>
      <c r="B1702" s="34" t="s">
        <v>4924</v>
      </c>
      <c r="C1702" s="34" t="s">
        <v>4486</v>
      </c>
      <c r="D1702" s="34" t="s">
        <v>5265</v>
      </c>
      <c r="E1702" s="34" t="s">
        <v>5512</v>
      </c>
      <c r="F1702" s="34" t="s">
        <v>4214</v>
      </c>
      <c r="G1702" s="34" t="s">
        <v>4244</v>
      </c>
    </row>
    <row r="1703" spans="1:7">
      <c r="A1703" s="34" t="s">
        <v>4226</v>
      </c>
      <c r="B1703" s="34" t="s">
        <v>4407</v>
      </c>
      <c r="C1703" s="34" t="s">
        <v>4245</v>
      </c>
      <c r="D1703" s="34" t="s">
        <v>4750</v>
      </c>
      <c r="E1703" s="34" t="s">
        <v>5499</v>
      </c>
      <c r="F1703" s="34" t="s">
        <v>4411</v>
      </c>
      <c r="G1703" s="34" t="s">
        <v>4378</v>
      </c>
    </row>
    <row r="1705" spans="1:7">
      <c r="A1705" s="34" t="s">
        <v>9810</v>
      </c>
    </row>
    <row r="1706" spans="1:7">
      <c r="A1706" s="34" t="s">
        <v>5513</v>
      </c>
    </row>
    <row r="1707" spans="1:7">
      <c r="A1707" s="34" t="s">
        <v>4169</v>
      </c>
      <c r="B1707" s="34" t="s">
        <v>4329</v>
      </c>
      <c r="C1707" s="34" t="s">
        <v>4330</v>
      </c>
      <c r="D1707" s="34" t="s">
        <v>4331</v>
      </c>
      <c r="E1707" s="34" t="s">
        <v>4332</v>
      </c>
    </row>
    <row r="1708" spans="1:7">
      <c r="A1708" s="34" t="s">
        <v>4609</v>
      </c>
      <c r="B1708" s="34" t="s">
        <v>5514</v>
      </c>
      <c r="C1708" s="34" t="s">
        <v>4598</v>
      </c>
      <c r="D1708" s="34" t="s">
        <v>4598</v>
      </c>
      <c r="E1708" s="34" t="s">
        <v>5515</v>
      </c>
    </row>
    <row r="1710" spans="1:7">
      <c r="A1710" s="34" t="s">
        <v>5516</v>
      </c>
    </row>
    <row r="1711" spans="1:7">
      <c r="A1711" s="34" t="s">
        <v>5517</v>
      </c>
    </row>
    <row r="1712" spans="1:7">
      <c r="A1712" s="34" t="s">
        <v>4169</v>
      </c>
      <c r="B1712" s="34" t="s">
        <v>1046</v>
      </c>
      <c r="C1712" s="34" t="s">
        <v>1043</v>
      </c>
    </row>
    <row r="1713" spans="1:4">
      <c r="A1713" s="34" t="s">
        <v>5518</v>
      </c>
      <c r="B1713" s="34" t="s">
        <v>5519</v>
      </c>
      <c r="C1713" s="34" t="s">
        <v>4276</v>
      </c>
    </row>
    <row r="1715" spans="1:4">
      <c r="A1715" s="34" t="s">
        <v>5520</v>
      </c>
    </row>
    <row r="1716" spans="1:4">
      <c r="A1716" s="34" t="s">
        <v>5521</v>
      </c>
    </row>
    <row r="1717" spans="1:4">
      <c r="A1717" s="34" t="s">
        <v>46</v>
      </c>
      <c r="B1717" s="34" t="s">
        <v>4169</v>
      </c>
      <c r="C1717" s="34" t="s">
        <v>1046</v>
      </c>
      <c r="D1717" s="34" t="s">
        <v>1043</v>
      </c>
    </row>
    <row r="1718" spans="1:4">
      <c r="A1718" s="34" t="s">
        <v>4611</v>
      </c>
      <c r="B1718" s="34" t="s">
        <v>5008</v>
      </c>
      <c r="C1718" s="34" t="s">
        <v>4610</v>
      </c>
      <c r="D1718" s="34" t="s">
        <v>4199</v>
      </c>
    </row>
    <row r="1719" spans="1:4">
      <c r="A1719" s="34" t="s">
        <v>4539</v>
      </c>
      <c r="B1719" s="34" t="s">
        <v>5522</v>
      </c>
      <c r="C1719" s="34" t="s">
        <v>5523</v>
      </c>
      <c r="D1719" s="34" t="s">
        <v>5359</v>
      </c>
    </row>
    <row r="1720" spans="1:4">
      <c r="A1720" s="34" t="s">
        <v>4542</v>
      </c>
      <c r="B1720" s="34" t="s">
        <v>5524</v>
      </c>
      <c r="C1720" s="34" t="s">
        <v>5525</v>
      </c>
      <c r="D1720" s="34" t="s">
        <v>5429</v>
      </c>
    </row>
    <row r="1721" spans="1:4">
      <c r="A1721" s="34" t="s">
        <v>4546</v>
      </c>
      <c r="B1721" s="34" t="s">
        <v>5211</v>
      </c>
      <c r="C1721" s="34" t="s">
        <v>5526</v>
      </c>
      <c r="D1721" s="34" t="s">
        <v>4267</v>
      </c>
    </row>
    <row r="1722" spans="1:4">
      <c r="A1722" s="34" t="s">
        <v>4226</v>
      </c>
      <c r="B1722" s="34" t="s">
        <v>5518</v>
      </c>
      <c r="C1722" s="34" t="s">
        <v>5519</v>
      </c>
      <c r="D1722" s="34" t="s">
        <v>4276</v>
      </c>
    </row>
    <row r="1724" spans="1:4">
      <c r="A1724" s="34" t="s">
        <v>5527</v>
      </c>
    </row>
    <row r="1725" spans="1:4">
      <c r="A1725" s="34" t="s">
        <v>5528</v>
      </c>
    </row>
    <row r="1726" spans="1:4">
      <c r="A1726" s="34" t="s">
        <v>152</v>
      </c>
      <c r="B1726" s="34" t="s">
        <v>4169</v>
      </c>
      <c r="C1726" s="34" t="s">
        <v>1046</v>
      </c>
      <c r="D1726" s="34" t="s">
        <v>1043</v>
      </c>
    </row>
    <row r="1727" spans="1:4">
      <c r="A1727" s="34" t="s">
        <v>1051</v>
      </c>
      <c r="B1727" s="34" t="s">
        <v>5529</v>
      </c>
      <c r="C1727" s="34" t="s">
        <v>5530</v>
      </c>
      <c r="D1727" s="34" t="s">
        <v>4754</v>
      </c>
    </row>
    <row r="1728" spans="1:4">
      <c r="A1728" s="34" t="s">
        <v>1049</v>
      </c>
      <c r="B1728" s="34" t="s">
        <v>4306</v>
      </c>
      <c r="C1728" s="34" t="s">
        <v>5531</v>
      </c>
      <c r="D1728" s="34" t="s">
        <v>4786</v>
      </c>
    </row>
    <row r="1729" spans="1:17">
      <c r="A1729" s="34" t="s">
        <v>4226</v>
      </c>
      <c r="B1729" s="34" t="s">
        <v>5518</v>
      </c>
      <c r="C1729" s="34" t="s">
        <v>5519</v>
      </c>
      <c r="D1729" s="34" t="s">
        <v>4276</v>
      </c>
    </row>
    <row r="1731" spans="1:17">
      <c r="A1731" s="34" t="s">
        <v>5532</v>
      </c>
    </row>
    <row r="1732" spans="1:17">
      <c r="A1732" s="34" t="s">
        <v>5533</v>
      </c>
    </row>
    <row r="1733" spans="1:17">
      <c r="A1733" s="34" t="s">
        <v>58</v>
      </c>
      <c r="B1733" s="34" t="s">
        <v>4169</v>
      </c>
      <c r="C1733" s="34" t="s">
        <v>1046</v>
      </c>
      <c r="D1733" s="34" t="s">
        <v>1043</v>
      </c>
    </row>
    <row r="1734" spans="1:17">
      <c r="A1734" s="34" t="s">
        <v>5094</v>
      </c>
      <c r="B1734" s="34" t="s">
        <v>5008</v>
      </c>
      <c r="C1734" s="34" t="s">
        <v>5534</v>
      </c>
      <c r="D1734" s="34" t="s">
        <v>4287</v>
      </c>
    </row>
    <row r="1735" spans="1:17">
      <c r="A1735" s="34" t="s">
        <v>5096</v>
      </c>
      <c r="B1735" s="34" t="s">
        <v>5535</v>
      </c>
      <c r="C1735" s="34" t="s">
        <v>5536</v>
      </c>
      <c r="D1735" s="34" t="s">
        <v>4424</v>
      </c>
    </row>
    <row r="1736" spans="1:17">
      <c r="A1736" s="34" t="s">
        <v>4226</v>
      </c>
      <c r="B1736" s="34" t="s">
        <v>5518</v>
      </c>
      <c r="C1736" s="34" t="s">
        <v>5519</v>
      </c>
      <c r="D1736" s="34" t="s">
        <v>4276</v>
      </c>
    </row>
    <row r="1738" spans="1:17">
      <c r="A1738" s="34" t="s">
        <v>5537</v>
      </c>
    </row>
    <row r="1739" spans="1:17">
      <c r="A1739" s="34" t="s">
        <v>5538</v>
      </c>
    </row>
    <row r="1740" spans="1:17">
      <c r="A1740" s="34" t="s">
        <v>4169</v>
      </c>
      <c r="B1740" s="34" t="s">
        <v>3380</v>
      </c>
      <c r="C1740" s="34" t="s">
        <v>3360</v>
      </c>
      <c r="D1740" s="34" t="s">
        <v>3371</v>
      </c>
      <c r="E1740" s="34" t="s">
        <v>3392</v>
      </c>
      <c r="F1740" s="34" t="s">
        <v>3368</v>
      </c>
      <c r="G1740" s="34" t="s">
        <v>3383</v>
      </c>
      <c r="H1740" s="34" t="s">
        <v>3395</v>
      </c>
      <c r="I1740" s="34" t="s">
        <v>3366</v>
      </c>
      <c r="J1740" s="34" t="s">
        <v>3398</v>
      </c>
      <c r="K1740" s="34" t="s">
        <v>3401</v>
      </c>
      <c r="L1740" s="34" t="s">
        <v>1055</v>
      </c>
      <c r="M1740" s="34" t="s">
        <v>3386</v>
      </c>
      <c r="N1740" s="34" t="s">
        <v>3389</v>
      </c>
      <c r="O1740" s="34" t="s">
        <v>3404</v>
      </c>
      <c r="P1740" s="34" t="s">
        <v>3374</v>
      </c>
      <c r="Q1740" s="34" t="s">
        <v>3377</v>
      </c>
    </row>
    <row r="1741" spans="1:17">
      <c r="A1741" s="34" t="s">
        <v>5539</v>
      </c>
      <c r="B1741" s="34" t="s">
        <v>4408</v>
      </c>
      <c r="C1741" s="34" t="s">
        <v>4484</v>
      </c>
      <c r="D1741" s="34" t="s">
        <v>4389</v>
      </c>
      <c r="E1741" s="34" t="s">
        <v>4389</v>
      </c>
      <c r="F1741" s="34" t="s">
        <v>4449</v>
      </c>
      <c r="G1741" s="34" t="s">
        <v>4513</v>
      </c>
      <c r="H1741" s="34" t="s">
        <v>4251</v>
      </c>
      <c r="I1741" s="34" t="s">
        <v>4245</v>
      </c>
      <c r="J1741" s="34" t="s">
        <v>4267</v>
      </c>
      <c r="K1741" s="34" t="s">
        <v>4725</v>
      </c>
      <c r="L1741" s="34" t="s">
        <v>4411</v>
      </c>
      <c r="M1741" s="34" t="s">
        <v>4218</v>
      </c>
      <c r="N1741" s="34" t="s">
        <v>4449</v>
      </c>
      <c r="O1741" s="34" t="s">
        <v>4287</v>
      </c>
      <c r="P1741" s="34" t="s">
        <v>4308</v>
      </c>
      <c r="Q1741" s="34" t="s">
        <v>4733</v>
      </c>
    </row>
    <row r="1743" spans="1:17">
      <c r="A1743" s="34" t="s">
        <v>5540</v>
      </c>
    </row>
    <row r="1744" spans="1:17">
      <c r="A1744" s="34" t="s">
        <v>5541</v>
      </c>
    </row>
    <row r="1745" spans="1:18">
      <c r="A1745" s="34" t="s">
        <v>46</v>
      </c>
      <c r="B1745" s="34" t="s">
        <v>4169</v>
      </c>
      <c r="C1745" s="34" t="s">
        <v>3380</v>
      </c>
      <c r="D1745" s="34" t="s">
        <v>3360</v>
      </c>
      <c r="E1745" s="34" t="s">
        <v>3371</v>
      </c>
      <c r="F1745" s="34" t="s">
        <v>3392</v>
      </c>
      <c r="G1745" s="34" t="s">
        <v>3368</v>
      </c>
      <c r="H1745" s="34" t="s">
        <v>3383</v>
      </c>
      <c r="I1745" s="34" t="s">
        <v>3395</v>
      </c>
      <c r="J1745" s="34" t="s">
        <v>3366</v>
      </c>
      <c r="K1745" s="34" t="s">
        <v>3398</v>
      </c>
      <c r="L1745" s="34" t="s">
        <v>3401</v>
      </c>
      <c r="M1745" s="34" t="s">
        <v>1055</v>
      </c>
      <c r="N1745" s="34" t="s">
        <v>3386</v>
      </c>
      <c r="O1745" s="34" t="s">
        <v>3389</v>
      </c>
      <c r="P1745" s="34" t="s">
        <v>3404</v>
      </c>
      <c r="Q1745" s="34" t="s">
        <v>3374</v>
      </c>
      <c r="R1745" s="34" t="s">
        <v>3377</v>
      </c>
    </row>
    <row r="1746" spans="1:18">
      <c r="A1746" s="34" t="s">
        <v>4539</v>
      </c>
      <c r="B1746" s="34" t="s">
        <v>5522</v>
      </c>
      <c r="C1746" s="34" t="s">
        <v>4911</v>
      </c>
      <c r="D1746" s="34" t="s">
        <v>4321</v>
      </c>
      <c r="E1746" s="34" t="s">
        <v>4357</v>
      </c>
      <c r="F1746" s="34" t="s">
        <v>4447</v>
      </c>
      <c r="G1746" s="34" t="s">
        <v>4310</v>
      </c>
      <c r="H1746" s="34" t="s">
        <v>4365</v>
      </c>
      <c r="I1746" s="34" t="s">
        <v>4447</v>
      </c>
      <c r="J1746" s="34" t="s">
        <v>4447</v>
      </c>
      <c r="K1746" s="34" t="s">
        <v>4357</v>
      </c>
      <c r="L1746" s="34" t="s">
        <v>4754</v>
      </c>
      <c r="M1746" s="34" t="s">
        <v>4199</v>
      </c>
      <c r="N1746" s="34" t="s">
        <v>4736</v>
      </c>
      <c r="O1746" s="34" t="s">
        <v>4199</v>
      </c>
      <c r="P1746" s="34" t="s">
        <v>4365</v>
      </c>
      <c r="Q1746" s="34" t="s">
        <v>4394</v>
      </c>
      <c r="R1746" s="34" t="s">
        <v>4188</v>
      </c>
    </row>
    <row r="1747" spans="1:18">
      <c r="A1747" s="34" t="s">
        <v>4542</v>
      </c>
      <c r="B1747" s="34" t="s">
        <v>5029</v>
      </c>
      <c r="C1747" s="34" t="s">
        <v>4738</v>
      </c>
      <c r="D1747" s="34" t="s">
        <v>4319</v>
      </c>
      <c r="E1747" s="34" t="s">
        <v>5412</v>
      </c>
      <c r="F1747" s="34" t="s">
        <v>4477</v>
      </c>
      <c r="G1747" s="34" t="s">
        <v>4459</v>
      </c>
      <c r="H1747" s="34" t="s">
        <v>4364</v>
      </c>
      <c r="I1747" s="34" t="s">
        <v>4397</v>
      </c>
      <c r="J1747" s="34" t="s">
        <v>4484</v>
      </c>
      <c r="K1747" s="34" t="s">
        <v>4364</v>
      </c>
      <c r="L1747" s="34" t="s">
        <v>4258</v>
      </c>
      <c r="M1747" s="34" t="s">
        <v>4459</v>
      </c>
      <c r="N1747" s="34" t="s">
        <v>5016</v>
      </c>
      <c r="O1747" s="34" t="s">
        <v>4582</v>
      </c>
      <c r="P1747" s="34" t="s">
        <v>4231</v>
      </c>
      <c r="Q1747" s="34" t="s">
        <v>4182</v>
      </c>
      <c r="R1747" s="34" t="s">
        <v>5018</v>
      </c>
    </row>
    <row r="1748" spans="1:18">
      <c r="A1748" s="34" t="s">
        <v>4546</v>
      </c>
      <c r="B1748" s="34" t="s">
        <v>4849</v>
      </c>
      <c r="C1748" s="34" t="s">
        <v>4199</v>
      </c>
      <c r="D1748" s="34" t="s">
        <v>4199</v>
      </c>
      <c r="E1748" s="34" t="s">
        <v>4740</v>
      </c>
      <c r="F1748" s="34" t="s">
        <v>4740</v>
      </c>
      <c r="G1748" s="34" t="s">
        <v>4199</v>
      </c>
      <c r="H1748" s="34" t="s">
        <v>4199</v>
      </c>
      <c r="I1748" s="34" t="s">
        <v>4199</v>
      </c>
      <c r="J1748" s="34" t="s">
        <v>4199</v>
      </c>
      <c r="K1748" s="34" t="s">
        <v>4199</v>
      </c>
      <c r="L1748" s="34" t="s">
        <v>4443</v>
      </c>
      <c r="M1748" s="34" t="s">
        <v>4199</v>
      </c>
      <c r="N1748" s="34" t="s">
        <v>4199</v>
      </c>
      <c r="O1748" s="34" t="s">
        <v>4199</v>
      </c>
      <c r="P1748" s="34" t="s">
        <v>4199</v>
      </c>
      <c r="Q1748" s="34" t="s">
        <v>4199</v>
      </c>
      <c r="R1748" s="34" t="s">
        <v>4740</v>
      </c>
    </row>
    <row r="1749" spans="1:18">
      <c r="A1749" s="34" t="s">
        <v>4226</v>
      </c>
      <c r="B1749" s="34" t="s">
        <v>5539</v>
      </c>
      <c r="C1749" s="34" t="s">
        <v>4408</v>
      </c>
      <c r="D1749" s="34" t="s">
        <v>4484</v>
      </c>
      <c r="E1749" s="34" t="s">
        <v>4389</v>
      </c>
      <c r="F1749" s="34" t="s">
        <v>4389</v>
      </c>
      <c r="G1749" s="34" t="s">
        <v>4449</v>
      </c>
      <c r="H1749" s="34" t="s">
        <v>4513</v>
      </c>
      <c r="I1749" s="34" t="s">
        <v>4251</v>
      </c>
      <c r="J1749" s="34" t="s">
        <v>4245</v>
      </c>
      <c r="K1749" s="34" t="s">
        <v>4267</v>
      </c>
      <c r="L1749" s="34" t="s">
        <v>4725</v>
      </c>
      <c r="M1749" s="34" t="s">
        <v>4411</v>
      </c>
      <c r="N1749" s="34" t="s">
        <v>4218</v>
      </c>
      <c r="O1749" s="34" t="s">
        <v>4449</v>
      </c>
      <c r="P1749" s="34" t="s">
        <v>4287</v>
      </c>
      <c r="Q1749" s="34" t="s">
        <v>4308</v>
      </c>
      <c r="R1749" s="34" t="s">
        <v>4733</v>
      </c>
    </row>
    <row r="1751" spans="1:18">
      <c r="A1751" s="34" t="s">
        <v>5542</v>
      </c>
    </row>
    <row r="1752" spans="1:18">
      <c r="A1752" s="34" t="s">
        <v>5543</v>
      </c>
    </row>
    <row r="1753" spans="1:18">
      <c r="A1753" s="34" t="s">
        <v>152</v>
      </c>
      <c r="B1753" s="34" t="s">
        <v>4169</v>
      </c>
      <c r="C1753" s="34" t="s">
        <v>3380</v>
      </c>
      <c r="D1753" s="34" t="s">
        <v>3360</v>
      </c>
      <c r="E1753" s="34" t="s">
        <v>3371</v>
      </c>
      <c r="F1753" s="34" t="s">
        <v>3392</v>
      </c>
      <c r="G1753" s="34" t="s">
        <v>3368</v>
      </c>
      <c r="H1753" s="34" t="s">
        <v>3383</v>
      </c>
      <c r="I1753" s="34" t="s">
        <v>3395</v>
      </c>
      <c r="J1753" s="34" t="s">
        <v>3366</v>
      </c>
      <c r="K1753" s="34" t="s">
        <v>3398</v>
      </c>
      <c r="L1753" s="34" t="s">
        <v>3401</v>
      </c>
      <c r="M1753" s="34" t="s">
        <v>1055</v>
      </c>
      <c r="N1753" s="34" t="s">
        <v>3386</v>
      </c>
      <c r="O1753" s="34" t="s">
        <v>3389</v>
      </c>
      <c r="P1753" s="34" t="s">
        <v>3404</v>
      </c>
      <c r="Q1753" s="34" t="s">
        <v>3374</v>
      </c>
      <c r="R1753" s="34" t="s">
        <v>3377</v>
      </c>
    </row>
    <row r="1754" spans="1:18">
      <c r="A1754" s="34" t="s">
        <v>1051</v>
      </c>
      <c r="B1754" s="34" t="s">
        <v>4868</v>
      </c>
      <c r="C1754" s="34" t="s">
        <v>4243</v>
      </c>
      <c r="D1754" s="34" t="s">
        <v>4207</v>
      </c>
      <c r="E1754" s="34" t="s">
        <v>4310</v>
      </c>
      <c r="F1754" s="34" t="s">
        <v>4206</v>
      </c>
      <c r="G1754" s="34" t="s">
        <v>4199</v>
      </c>
      <c r="H1754" s="34" t="s">
        <v>4397</v>
      </c>
      <c r="I1754" s="34" t="s">
        <v>4243</v>
      </c>
      <c r="J1754" s="34" t="s">
        <v>4367</v>
      </c>
      <c r="K1754" s="34" t="s">
        <v>4364</v>
      </c>
      <c r="L1754" s="34" t="s">
        <v>4736</v>
      </c>
      <c r="M1754" s="34" t="s">
        <v>4199</v>
      </c>
      <c r="N1754" s="34" t="s">
        <v>4198</v>
      </c>
      <c r="O1754" s="34" t="s">
        <v>4310</v>
      </c>
      <c r="P1754" s="34" t="s">
        <v>4199</v>
      </c>
      <c r="Q1754" s="34" t="s">
        <v>4198</v>
      </c>
      <c r="R1754" s="34" t="s">
        <v>4274</v>
      </c>
    </row>
    <row r="1755" spans="1:18">
      <c r="A1755" s="34" t="s">
        <v>1049</v>
      </c>
      <c r="B1755" s="34" t="s">
        <v>5036</v>
      </c>
      <c r="C1755" s="34" t="s">
        <v>4370</v>
      </c>
      <c r="D1755" s="34" t="s">
        <v>4370</v>
      </c>
      <c r="E1755" s="34" t="s">
        <v>4379</v>
      </c>
      <c r="F1755" s="34" t="s">
        <v>4214</v>
      </c>
      <c r="G1755" s="34" t="s">
        <v>4214</v>
      </c>
      <c r="H1755" s="34" t="s">
        <v>4214</v>
      </c>
      <c r="I1755" s="34" t="s">
        <v>4181</v>
      </c>
      <c r="J1755" s="34" t="s">
        <v>4457</v>
      </c>
      <c r="K1755" s="34" t="s">
        <v>4378</v>
      </c>
      <c r="L1755" s="34" t="s">
        <v>4181</v>
      </c>
      <c r="M1755" s="34" t="s">
        <v>4459</v>
      </c>
      <c r="N1755" s="34" t="s">
        <v>4217</v>
      </c>
      <c r="O1755" s="34" t="s">
        <v>4459</v>
      </c>
      <c r="P1755" s="34" t="s">
        <v>4370</v>
      </c>
      <c r="Q1755" s="34" t="s">
        <v>4379</v>
      </c>
      <c r="R1755" s="34" t="s">
        <v>4865</v>
      </c>
    </row>
    <row r="1756" spans="1:18">
      <c r="A1756" s="34" t="s">
        <v>4226</v>
      </c>
      <c r="B1756" s="34" t="s">
        <v>5539</v>
      </c>
      <c r="C1756" s="34" t="s">
        <v>4408</v>
      </c>
      <c r="D1756" s="34" t="s">
        <v>4484</v>
      </c>
      <c r="E1756" s="34" t="s">
        <v>4389</v>
      </c>
      <c r="F1756" s="34" t="s">
        <v>4389</v>
      </c>
      <c r="G1756" s="34" t="s">
        <v>4449</v>
      </c>
      <c r="H1756" s="34" t="s">
        <v>4513</v>
      </c>
      <c r="I1756" s="34" t="s">
        <v>4251</v>
      </c>
      <c r="J1756" s="34" t="s">
        <v>4245</v>
      </c>
      <c r="K1756" s="34" t="s">
        <v>4267</v>
      </c>
      <c r="L1756" s="34" t="s">
        <v>4725</v>
      </c>
      <c r="M1756" s="34" t="s">
        <v>4411</v>
      </c>
      <c r="N1756" s="34" t="s">
        <v>4218</v>
      </c>
      <c r="O1756" s="34" t="s">
        <v>4449</v>
      </c>
      <c r="P1756" s="34" t="s">
        <v>4287</v>
      </c>
      <c r="Q1756" s="34" t="s">
        <v>4308</v>
      </c>
      <c r="R1756" s="34" t="s">
        <v>4733</v>
      </c>
    </row>
    <row r="1758" spans="1:18">
      <c r="A1758" s="34" t="s">
        <v>5544</v>
      </c>
    </row>
    <row r="1759" spans="1:18">
      <c r="A1759" s="34" t="s">
        <v>5545</v>
      </c>
    </row>
    <row r="1760" spans="1:18">
      <c r="A1760" s="34" t="s">
        <v>4169</v>
      </c>
      <c r="B1760" s="34" t="s">
        <v>3504</v>
      </c>
      <c r="C1760" s="34" t="s">
        <v>3537</v>
      </c>
      <c r="D1760" s="34" t="s">
        <v>3507</v>
      </c>
      <c r="E1760" s="34" t="s">
        <v>3516</v>
      </c>
      <c r="F1760" s="34" t="s">
        <v>3522</v>
      </c>
      <c r="G1760" s="34" t="s">
        <v>3513</v>
      </c>
      <c r="H1760" s="34" t="s">
        <v>3510</v>
      </c>
      <c r="I1760" s="34" t="s">
        <v>3501</v>
      </c>
      <c r="J1760" s="34" t="s">
        <v>3525</v>
      </c>
      <c r="K1760" s="34" t="s">
        <v>3495</v>
      </c>
      <c r="L1760" s="34" t="s">
        <v>3498</v>
      </c>
      <c r="M1760" s="34" t="s">
        <v>3492</v>
      </c>
      <c r="N1760" s="34" t="s">
        <v>3531</v>
      </c>
      <c r="O1760" s="34" t="s">
        <v>3486</v>
      </c>
      <c r="P1760" s="34" t="s">
        <v>3489</v>
      </c>
      <c r="Q1760" s="34" t="s">
        <v>3186</v>
      </c>
      <c r="R1760" s="34" t="s">
        <v>1055</v>
      </c>
    </row>
    <row r="1761" spans="1:19">
      <c r="A1761" s="34" t="s">
        <v>4839</v>
      </c>
      <c r="B1761" s="34" t="s">
        <v>4520</v>
      </c>
      <c r="C1761" s="34" t="s">
        <v>4467</v>
      </c>
      <c r="D1761" s="34" t="s">
        <v>4365</v>
      </c>
      <c r="E1761" s="34" t="s">
        <v>4699</v>
      </c>
      <c r="F1761" s="34" t="s">
        <v>4449</v>
      </c>
      <c r="G1761" s="34" t="s">
        <v>4310</v>
      </c>
      <c r="H1761" s="34" t="s">
        <v>4201</v>
      </c>
      <c r="I1761" s="34" t="s">
        <v>4467</v>
      </c>
      <c r="J1761" s="34" t="s">
        <v>4699</v>
      </c>
      <c r="K1761" s="34" t="s">
        <v>5412</v>
      </c>
      <c r="L1761" s="34" t="s">
        <v>4467</v>
      </c>
      <c r="M1761" s="34" t="s">
        <v>4467</v>
      </c>
      <c r="N1761" s="34" t="s">
        <v>4395</v>
      </c>
      <c r="O1761" s="34" t="s">
        <v>4238</v>
      </c>
      <c r="P1761" s="34" t="s">
        <v>4890</v>
      </c>
      <c r="Q1761" s="34" t="s">
        <v>4699</v>
      </c>
      <c r="R1761" s="34" t="s">
        <v>4467</v>
      </c>
    </row>
    <row r="1763" spans="1:19">
      <c r="A1763" s="34" t="s">
        <v>5546</v>
      </c>
    </row>
    <row r="1764" spans="1:19">
      <c r="A1764" s="34" t="s">
        <v>5547</v>
      </c>
    </row>
    <row r="1765" spans="1:19">
      <c r="A1765" s="34" t="s">
        <v>46</v>
      </c>
      <c r="B1765" s="34" t="s">
        <v>4169</v>
      </c>
      <c r="C1765" s="34" t="s">
        <v>3504</v>
      </c>
      <c r="D1765" s="34" t="s">
        <v>3537</v>
      </c>
      <c r="E1765" s="34" t="s">
        <v>3507</v>
      </c>
      <c r="F1765" s="34" t="s">
        <v>3516</v>
      </c>
      <c r="G1765" s="34" t="s">
        <v>3522</v>
      </c>
      <c r="H1765" s="34" t="s">
        <v>3513</v>
      </c>
      <c r="I1765" s="34" t="s">
        <v>3510</v>
      </c>
      <c r="J1765" s="34" t="s">
        <v>3501</v>
      </c>
      <c r="K1765" s="34" t="s">
        <v>3525</v>
      </c>
      <c r="L1765" s="34" t="s">
        <v>3495</v>
      </c>
      <c r="M1765" s="34" t="s">
        <v>3498</v>
      </c>
      <c r="N1765" s="34" t="s">
        <v>3492</v>
      </c>
      <c r="O1765" s="34" t="s">
        <v>3531</v>
      </c>
      <c r="P1765" s="34" t="s">
        <v>3486</v>
      </c>
      <c r="Q1765" s="34" t="s">
        <v>3489</v>
      </c>
      <c r="R1765" s="34" t="s">
        <v>3186</v>
      </c>
      <c r="S1765" s="34" t="s">
        <v>1055</v>
      </c>
    </row>
    <row r="1766" spans="1:19">
      <c r="A1766" s="34" t="s">
        <v>4611</v>
      </c>
      <c r="B1766" s="34" t="s">
        <v>5008</v>
      </c>
      <c r="C1766" s="34" t="s">
        <v>4199</v>
      </c>
      <c r="D1766" s="34" t="s">
        <v>4199</v>
      </c>
      <c r="E1766" s="34" t="s">
        <v>4199</v>
      </c>
      <c r="F1766" s="34" t="s">
        <v>4199</v>
      </c>
      <c r="G1766" s="34" t="s">
        <v>4199</v>
      </c>
      <c r="H1766" s="34" t="s">
        <v>4199</v>
      </c>
      <c r="I1766" s="34" t="s">
        <v>4199</v>
      </c>
      <c r="J1766" s="34" t="s">
        <v>4199</v>
      </c>
      <c r="K1766" s="34" t="s">
        <v>4199</v>
      </c>
      <c r="L1766" s="34" t="s">
        <v>4199</v>
      </c>
      <c r="M1766" s="34" t="s">
        <v>4199</v>
      </c>
      <c r="N1766" s="34" t="s">
        <v>4199</v>
      </c>
      <c r="O1766" s="34" t="s">
        <v>4199</v>
      </c>
      <c r="P1766" s="34" t="s">
        <v>4199</v>
      </c>
      <c r="Q1766" s="34" t="s">
        <v>4610</v>
      </c>
      <c r="R1766" s="34" t="s">
        <v>4199</v>
      </c>
      <c r="S1766" s="34" t="s">
        <v>4199</v>
      </c>
    </row>
    <row r="1767" spans="1:19">
      <c r="A1767" s="34" t="s">
        <v>4539</v>
      </c>
      <c r="B1767" s="34" t="s">
        <v>4680</v>
      </c>
      <c r="C1767" s="34" t="s">
        <v>4755</v>
      </c>
      <c r="D1767" s="34" t="s">
        <v>4411</v>
      </c>
      <c r="E1767" s="34" t="s">
        <v>4365</v>
      </c>
      <c r="F1767" s="34" t="s">
        <v>4199</v>
      </c>
      <c r="G1767" s="34" t="s">
        <v>4310</v>
      </c>
      <c r="H1767" s="34" t="s">
        <v>4199</v>
      </c>
      <c r="I1767" s="34" t="s">
        <v>4365</v>
      </c>
      <c r="J1767" s="34" t="s">
        <v>4411</v>
      </c>
      <c r="K1767" s="34" t="s">
        <v>4411</v>
      </c>
      <c r="L1767" s="34" t="s">
        <v>4258</v>
      </c>
      <c r="M1767" s="34" t="s">
        <v>4310</v>
      </c>
      <c r="N1767" s="34" t="s">
        <v>4199</v>
      </c>
      <c r="O1767" s="34" t="s">
        <v>4395</v>
      </c>
      <c r="P1767" s="34" t="s">
        <v>4769</v>
      </c>
      <c r="Q1767" s="34" t="s">
        <v>5548</v>
      </c>
      <c r="R1767" s="34" t="s">
        <v>4199</v>
      </c>
      <c r="S1767" s="34" t="s">
        <v>4411</v>
      </c>
    </row>
    <row r="1768" spans="1:19">
      <c r="A1768" s="34" t="s">
        <v>4542</v>
      </c>
      <c r="B1768" s="34" t="s">
        <v>4682</v>
      </c>
      <c r="C1768" s="34" t="s">
        <v>4521</v>
      </c>
      <c r="D1768" s="34" t="s">
        <v>4467</v>
      </c>
      <c r="E1768" s="34" t="s">
        <v>4378</v>
      </c>
      <c r="F1768" s="34" t="s">
        <v>4199</v>
      </c>
      <c r="G1768" s="34" t="s">
        <v>4425</v>
      </c>
      <c r="H1768" s="34" t="s">
        <v>4449</v>
      </c>
      <c r="I1768" s="34" t="s">
        <v>4378</v>
      </c>
      <c r="J1768" s="34" t="s">
        <v>4467</v>
      </c>
      <c r="K1768" s="34" t="s">
        <v>4199</v>
      </c>
      <c r="L1768" s="34" t="s">
        <v>4858</v>
      </c>
      <c r="M1768" s="34" t="s">
        <v>4199</v>
      </c>
      <c r="N1768" s="34" t="s">
        <v>4449</v>
      </c>
      <c r="O1768" s="34" t="s">
        <v>4832</v>
      </c>
      <c r="P1768" s="34" t="s">
        <v>4269</v>
      </c>
      <c r="Q1768" s="34" t="s">
        <v>5338</v>
      </c>
      <c r="R1768" s="34" t="s">
        <v>4467</v>
      </c>
      <c r="S1768" s="34" t="s">
        <v>4199</v>
      </c>
    </row>
    <row r="1769" spans="1:19">
      <c r="A1769" s="34" t="s">
        <v>4546</v>
      </c>
      <c r="B1769" s="34" t="s">
        <v>4687</v>
      </c>
      <c r="C1769" s="34" t="s">
        <v>4199</v>
      </c>
      <c r="D1769" s="34" t="s">
        <v>4199</v>
      </c>
      <c r="E1769" s="34" t="s">
        <v>4199</v>
      </c>
      <c r="F1769" s="34" t="s">
        <v>4449</v>
      </c>
      <c r="G1769" s="34" t="s">
        <v>4199</v>
      </c>
      <c r="H1769" s="34" t="s">
        <v>4231</v>
      </c>
      <c r="I1769" s="34" t="s">
        <v>4449</v>
      </c>
      <c r="J1769" s="34" t="s">
        <v>4199</v>
      </c>
      <c r="K1769" s="34" t="s">
        <v>4199</v>
      </c>
      <c r="L1769" s="34" t="s">
        <v>4181</v>
      </c>
      <c r="M1769" s="34" t="s">
        <v>4199</v>
      </c>
      <c r="N1769" s="34" t="s">
        <v>4199</v>
      </c>
      <c r="O1769" s="34" t="s">
        <v>4181</v>
      </c>
      <c r="P1769" s="34" t="s">
        <v>4723</v>
      </c>
      <c r="Q1769" s="34" t="s">
        <v>4483</v>
      </c>
      <c r="R1769" s="34" t="s">
        <v>4199</v>
      </c>
      <c r="S1769" s="34" t="s">
        <v>4449</v>
      </c>
    </row>
    <row r="1770" spans="1:19">
      <c r="A1770" s="34" t="s">
        <v>4226</v>
      </c>
      <c r="B1770" s="34" t="s">
        <v>4839</v>
      </c>
      <c r="C1770" s="34" t="s">
        <v>4520</v>
      </c>
      <c r="D1770" s="34" t="s">
        <v>4467</v>
      </c>
      <c r="E1770" s="34" t="s">
        <v>4365</v>
      </c>
      <c r="F1770" s="34" t="s">
        <v>4699</v>
      </c>
      <c r="G1770" s="34" t="s">
        <v>4449</v>
      </c>
      <c r="H1770" s="34" t="s">
        <v>4310</v>
      </c>
      <c r="I1770" s="34" t="s">
        <v>4201</v>
      </c>
      <c r="J1770" s="34" t="s">
        <v>4467</v>
      </c>
      <c r="K1770" s="34" t="s">
        <v>4699</v>
      </c>
      <c r="L1770" s="34" t="s">
        <v>5412</v>
      </c>
      <c r="M1770" s="34" t="s">
        <v>4467</v>
      </c>
      <c r="N1770" s="34" t="s">
        <v>4467</v>
      </c>
      <c r="O1770" s="34" t="s">
        <v>4395</v>
      </c>
      <c r="P1770" s="34" t="s">
        <v>4238</v>
      </c>
      <c r="Q1770" s="34" t="s">
        <v>4890</v>
      </c>
      <c r="R1770" s="34" t="s">
        <v>4699</v>
      </c>
      <c r="S1770" s="34" t="s">
        <v>4467</v>
      </c>
    </row>
    <row r="1772" spans="1:19">
      <c r="A1772" s="34" t="s">
        <v>5549</v>
      </c>
    </row>
    <row r="1773" spans="1:19">
      <c r="A1773" s="34" t="s">
        <v>5550</v>
      </c>
    </row>
    <row r="1774" spans="1:19">
      <c r="A1774" s="34" t="s">
        <v>152</v>
      </c>
      <c r="B1774" s="34" t="s">
        <v>4169</v>
      </c>
      <c r="C1774" s="34" t="s">
        <v>3504</v>
      </c>
      <c r="D1774" s="34" t="s">
        <v>3537</v>
      </c>
      <c r="E1774" s="34" t="s">
        <v>3507</v>
      </c>
      <c r="F1774" s="34" t="s">
        <v>3516</v>
      </c>
      <c r="G1774" s="34" t="s">
        <v>3522</v>
      </c>
      <c r="H1774" s="34" t="s">
        <v>3513</v>
      </c>
      <c r="I1774" s="34" t="s">
        <v>3510</v>
      </c>
      <c r="J1774" s="34" t="s">
        <v>3501</v>
      </c>
      <c r="K1774" s="34" t="s">
        <v>3525</v>
      </c>
      <c r="L1774" s="34" t="s">
        <v>3495</v>
      </c>
      <c r="M1774" s="34" t="s">
        <v>3498</v>
      </c>
      <c r="N1774" s="34" t="s">
        <v>3492</v>
      </c>
      <c r="O1774" s="34" t="s">
        <v>3531</v>
      </c>
      <c r="P1774" s="34" t="s">
        <v>3486</v>
      </c>
      <c r="Q1774" s="34" t="s">
        <v>3489</v>
      </c>
      <c r="R1774" s="34" t="s">
        <v>3186</v>
      </c>
      <c r="S1774" s="34" t="s">
        <v>1055</v>
      </c>
    </row>
    <row r="1775" spans="1:19">
      <c r="A1775" s="34" t="s">
        <v>1051</v>
      </c>
      <c r="B1775" s="34" t="s">
        <v>5013</v>
      </c>
      <c r="C1775" s="34" t="s">
        <v>4267</v>
      </c>
      <c r="D1775" s="34" t="s">
        <v>4467</v>
      </c>
      <c r="E1775" s="34" t="s">
        <v>4513</v>
      </c>
      <c r="F1775" s="34" t="s">
        <v>4467</v>
      </c>
      <c r="G1775" s="34" t="s">
        <v>4214</v>
      </c>
      <c r="H1775" s="34" t="s">
        <v>4214</v>
      </c>
      <c r="I1775" s="34" t="s">
        <v>4257</v>
      </c>
      <c r="J1775" s="34" t="s">
        <v>4467</v>
      </c>
      <c r="K1775" s="34" t="s">
        <v>4199</v>
      </c>
      <c r="L1775" s="34" t="s">
        <v>4190</v>
      </c>
      <c r="M1775" s="34" t="s">
        <v>4467</v>
      </c>
      <c r="N1775" s="34" t="s">
        <v>4467</v>
      </c>
      <c r="O1775" s="34" t="s">
        <v>4417</v>
      </c>
      <c r="P1775" s="34" t="s">
        <v>4861</v>
      </c>
      <c r="Q1775" s="34" t="s">
        <v>5551</v>
      </c>
      <c r="R1775" s="34" t="s">
        <v>4467</v>
      </c>
      <c r="S1775" s="34" t="s">
        <v>4411</v>
      </c>
    </row>
    <row r="1776" spans="1:19">
      <c r="A1776" s="34" t="s">
        <v>1049</v>
      </c>
      <c r="B1776" s="34" t="s">
        <v>5015</v>
      </c>
      <c r="C1776" s="34" t="s">
        <v>4389</v>
      </c>
      <c r="D1776" s="34" t="s">
        <v>4467</v>
      </c>
      <c r="E1776" s="34" t="s">
        <v>4467</v>
      </c>
      <c r="F1776" s="34" t="s">
        <v>4199</v>
      </c>
      <c r="G1776" s="34" t="s">
        <v>4199</v>
      </c>
      <c r="H1776" s="34" t="s">
        <v>4467</v>
      </c>
      <c r="I1776" s="34" t="s">
        <v>4191</v>
      </c>
      <c r="J1776" s="34" t="s">
        <v>4467</v>
      </c>
      <c r="K1776" s="34" t="s">
        <v>4467</v>
      </c>
      <c r="L1776" s="34" t="s">
        <v>4389</v>
      </c>
      <c r="M1776" s="34" t="s">
        <v>4467</v>
      </c>
      <c r="N1776" s="34" t="s">
        <v>4467</v>
      </c>
      <c r="O1776" s="34" t="s">
        <v>4191</v>
      </c>
      <c r="P1776" s="34" t="s">
        <v>4209</v>
      </c>
      <c r="Q1776" s="34" t="s">
        <v>5552</v>
      </c>
      <c r="R1776" s="34" t="s">
        <v>4199</v>
      </c>
      <c r="S1776" s="34" t="s">
        <v>4199</v>
      </c>
    </row>
    <row r="1777" spans="1:19">
      <c r="A1777" s="34" t="s">
        <v>4226</v>
      </c>
      <c r="B1777" s="34" t="s">
        <v>4839</v>
      </c>
      <c r="C1777" s="34" t="s">
        <v>4520</v>
      </c>
      <c r="D1777" s="34" t="s">
        <v>4467</v>
      </c>
      <c r="E1777" s="34" t="s">
        <v>4365</v>
      </c>
      <c r="F1777" s="34" t="s">
        <v>4699</v>
      </c>
      <c r="G1777" s="34" t="s">
        <v>4449</v>
      </c>
      <c r="H1777" s="34" t="s">
        <v>4310</v>
      </c>
      <c r="I1777" s="34" t="s">
        <v>4201</v>
      </c>
      <c r="J1777" s="34" t="s">
        <v>4467</v>
      </c>
      <c r="K1777" s="34" t="s">
        <v>4699</v>
      </c>
      <c r="L1777" s="34" t="s">
        <v>5412</v>
      </c>
      <c r="M1777" s="34" t="s">
        <v>4467</v>
      </c>
      <c r="N1777" s="34" t="s">
        <v>4467</v>
      </c>
      <c r="O1777" s="34" t="s">
        <v>4395</v>
      </c>
      <c r="P1777" s="34" t="s">
        <v>4238</v>
      </c>
      <c r="Q1777" s="34" t="s">
        <v>4890</v>
      </c>
      <c r="R1777" s="34" t="s">
        <v>4699</v>
      </c>
      <c r="S1777" s="34" t="s">
        <v>4467</v>
      </c>
    </row>
    <row r="1779" spans="1:19">
      <c r="A1779" s="34" t="s">
        <v>5553</v>
      </c>
    </row>
    <row r="1780" spans="1:19">
      <c r="A1780" s="34" t="s">
        <v>5554</v>
      </c>
    </row>
    <row r="1781" spans="1:19">
      <c r="A1781" s="34" t="s">
        <v>58</v>
      </c>
      <c r="B1781" s="34" t="s">
        <v>4169</v>
      </c>
      <c r="C1781" s="34" t="s">
        <v>3504</v>
      </c>
      <c r="D1781" s="34" t="s">
        <v>3537</v>
      </c>
      <c r="E1781" s="34" t="s">
        <v>3507</v>
      </c>
      <c r="F1781" s="34" t="s">
        <v>3516</v>
      </c>
      <c r="G1781" s="34" t="s">
        <v>3522</v>
      </c>
      <c r="H1781" s="34" t="s">
        <v>3513</v>
      </c>
      <c r="I1781" s="34" t="s">
        <v>3510</v>
      </c>
      <c r="J1781" s="34" t="s">
        <v>3501</v>
      </c>
      <c r="K1781" s="34" t="s">
        <v>3525</v>
      </c>
      <c r="L1781" s="34" t="s">
        <v>3495</v>
      </c>
      <c r="M1781" s="34" t="s">
        <v>3498</v>
      </c>
      <c r="N1781" s="34" t="s">
        <v>3492</v>
      </c>
      <c r="O1781" s="34" t="s">
        <v>3531</v>
      </c>
      <c r="P1781" s="34" t="s">
        <v>3486</v>
      </c>
      <c r="Q1781" s="34" t="s">
        <v>3489</v>
      </c>
      <c r="R1781" s="34" t="s">
        <v>3186</v>
      </c>
      <c r="S1781" s="34" t="s">
        <v>1055</v>
      </c>
    </row>
    <row r="1782" spans="1:19">
      <c r="A1782" s="34" t="s">
        <v>5094</v>
      </c>
      <c r="B1782" s="34" t="s">
        <v>5095</v>
      </c>
      <c r="C1782" s="34" t="s">
        <v>4199</v>
      </c>
      <c r="D1782" s="34" t="s">
        <v>4199</v>
      </c>
      <c r="E1782" s="34" t="s">
        <v>4199</v>
      </c>
      <c r="F1782" s="34" t="s">
        <v>4199</v>
      </c>
      <c r="G1782" s="34" t="s">
        <v>4199</v>
      </c>
      <c r="H1782" s="34" t="s">
        <v>4199</v>
      </c>
      <c r="I1782" s="34" t="s">
        <v>4199</v>
      </c>
      <c r="J1782" s="34" t="s">
        <v>4199</v>
      </c>
      <c r="K1782" s="34" t="s">
        <v>4199</v>
      </c>
      <c r="L1782" s="34" t="s">
        <v>4395</v>
      </c>
      <c r="M1782" s="34" t="s">
        <v>4199</v>
      </c>
      <c r="N1782" s="34" t="s">
        <v>4199</v>
      </c>
      <c r="O1782" s="34" t="s">
        <v>4199</v>
      </c>
      <c r="P1782" s="34" t="s">
        <v>4257</v>
      </c>
      <c r="Q1782" s="34" t="s">
        <v>5555</v>
      </c>
      <c r="R1782" s="34" t="s">
        <v>4199</v>
      </c>
      <c r="S1782" s="34" t="s">
        <v>4199</v>
      </c>
    </row>
    <row r="1783" spans="1:19">
      <c r="A1783" s="34" t="s">
        <v>5096</v>
      </c>
      <c r="B1783" s="34" t="s">
        <v>5097</v>
      </c>
      <c r="C1783" s="34" t="s">
        <v>4853</v>
      </c>
      <c r="D1783" s="34" t="s">
        <v>4467</v>
      </c>
      <c r="E1783" s="34" t="s">
        <v>4201</v>
      </c>
      <c r="F1783" s="34" t="s">
        <v>4699</v>
      </c>
      <c r="G1783" s="34" t="s">
        <v>4449</v>
      </c>
      <c r="H1783" s="34" t="s">
        <v>4310</v>
      </c>
      <c r="I1783" s="34" t="s">
        <v>4215</v>
      </c>
      <c r="J1783" s="34" t="s">
        <v>4467</v>
      </c>
      <c r="K1783" s="34" t="s">
        <v>4699</v>
      </c>
      <c r="L1783" s="34" t="s">
        <v>4932</v>
      </c>
      <c r="M1783" s="34" t="s">
        <v>4467</v>
      </c>
      <c r="N1783" s="34" t="s">
        <v>4467</v>
      </c>
      <c r="O1783" s="34" t="s">
        <v>4520</v>
      </c>
      <c r="P1783" s="34" t="s">
        <v>4224</v>
      </c>
      <c r="Q1783" s="34" t="s">
        <v>5556</v>
      </c>
      <c r="R1783" s="34" t="s">
        <v>4699</v>
      </c>
      <c r="S1783" s="34" t="s">
        <v>4467</v>
      </c>
    </row>
    <row r="1784" spans="1:19">
      <c r="A1784" s="34" t="s">
        <v>4226</v>
      </c>
      <c r="B1784" s="34" t="s">
        <v>4839</v>
      </c>
      <c r="C1784" s="34" t="s">
        <v>4520</v>
      </c>
      <c r="D1784" s="34" t="s">
        <v>4467</v>
      </c>
      <c r="E1784" s="34" t="s">
        <v>4365</v>
      </c>
      <c r="F1784" s="34" t="s">
        <v>4699</v>
      </c>
      <c r="G1784" s="34" t="s">
        <v>4449</v>
      </c>
      <c r="H1784" s="34" t="s">
        <v>4310</v>
      </c>
      <c r="I1784" s="34" t="s">
        <v>4201</v>
      </c>
      <c r="J1784" s="34" t="s">
        <v>4467</v>
      </c>
      <c r="K1784" s="34" t="s">
        <v>4699</v>
      </c>
      <c r="L1784" s="34" t="s">
        <v>5412</v>
      </c>
      <c r="M1784" s="34" t="s">
        <v>4467</v>
      </c>
      <c r="N1784" s="34" t="s">
        <v>4467</v>
      </c>
      <c r="O1784" s="34" t="s">
        <v>4395</v>
      </c>
      <c r="P1784" s="34" t="s">
        <v>4238</v>
      </c>
      <c r="Q1784" s="34" t="s">
        <v>4890</v>
      </c>
      <c r="R1784" s="34" t="s">
        <v>4699</v>
      </c>
      <c r="S1784" s="34" t="s">
        <v>4467</v>
      </c>
    </row>
    <row r="1786" spans="1:19">
      <c r="A1786" s="34" t="s">
        <v>5557</v>
      </c>
    </row>
    <row r="1787" spans="1:19">
      <c r="A1787" s="34" t="s">
        <v>5558</v>
      </c>
    </row>
    <row r="1788" spans="1:19">
      <c r="A1788" s="34" t="s">
        <v>4169</v>
      </c>
      <c r="B1788" s="34" t="s">
        <v>3320</v>
      </c>
      <c r="C1788" s="34" t="s">
        <v>3325</v>
      </c>
      <c r="D1788" s="34" t="s">
        <v>3323</v>
      </c>
    </row>
    <row r="1789" spans="1:19">
      <c r="A1789" s="34" t="s">
        <v>5559</v>
      </c>
      <c r="B1789" s="34" t="s">
        <v>4315</v>
      </c>
      <c r="C1789" s="34" t="s">
        <v>5560</v>
      </c>
      <c r="D1789" s="34" t="s">
        <v>5412</v>
      </c>
    </row>
    <row r="1791" spans="1:19">
      <c r="A1791" s="34" t="s">
        <v>5561</v>
      </c>
    </row>
    <row r="1792" spans="1:19">
      <c r="A1792" s="34" t="s">
        <v>5562</v>
      </c>
    </row>
    <row r="1793" spans="1:14">
      <c r="A1793" s="34" t="s">
        <v>4169</v>
      </c>
      <c r="B1793" s="34" t="s">
        <v>3331</v>
      </c>
      <c r="C1793" s="34" t="s">
        <v>3340</v>
      </c>
      <c r="D1793" s="34" t="s">
        <v>3337</v>
      </c>
      <c r="E1793" s="34" t="s">
        <v>3343</v>
      </c>
      <c r="F1793" s="34" t="s">
        <v>3349</v>
      </c>
      <c r="G1793" s="34" t="s">
        <v>3357</v>
      </c>
      <c r="H1793" s="34" t="s">
        <v>3346</v>
      </c>
      <c r="I1793" s="34" t="s">
        <v>3352</v>
      </c>
      <c r="J1793" s="34" t="s">
        <v>3355</v>
      </c>
      <c r="K1793" s="34" t="s">
        <v>3186</v>
      </c>
      <c r="L1793" s="34" t="s">
        <v>3334</v>
      </c>
      <c r="M1793" s="34" t="s">
        <v>3328</v>
      </c>
    </row>
    <row r="1794" spans="1:14">
      <c r="A1794" s="34" t="s">
        <v>5563</v>
      </c>
      <c r="B1794" s="34" t="s">
        <v>4214</v>
      </c>
      <c r="C1794" s="34" t="s">
        <v>4932</v>
      </c>
      <c r="D1794" s="34" t="s">
        <v>4548</v>
      </c>
      <c r="E1794" s="34" t="s">
        <v>4232</v>
      </c>
      <c r="F1794" s="34" t="s">
        <v>4467</v>
      </c>
      <c r="G1794" s="34" t="s">
        <v>4566</v>
      </c>
      <c r="H1794" s="34" t="s">
        <v>4467</v>
      </c>
      <c r="I1794" s="34" t="s">
        <v>4259</v>
      </c>
      <c r="J1794" s="34" t="s">
        <v>4310</v>
      </c>
      <c r="K1794" s="34" t="s">
        <v>4467</v>
      </c>
      <c r="L1794" s="34" t="s">
        <v>4214</v>
      </c>
      <c r="M1794" s="34" t="s">
        <v>4582</v>
      </c>
    </row>
    <row r="1796" spans="1:14">
      <c r="A1796" s="34" t="s">
        <v>5564</v>
      </c>
    </row>
    <row r="1797" spans="1:14">
      <c r="A1797" s="34" t="s">
        <v>5565</v>
      </c>
    </row>
    <row r="1798" spans="1:14">
      <c r="A1798" s="34" t="s">
        <v>46</v>
      </c>
      <c r="B1798" s="34" t="s">
        <v>4169</v>
      </c>
      <c r="C1798" s="34" t="s">
        <v>3331</v>
      </c>
      <c r="D1798" s="34" t="s">
        <v>3340</v>
      </c>
      <c r="E1798" s="34" t="s">
        <v>3337</v>
      </c>
      <c r="F1798" s="34" t="s">
        <v>3343</v>
      </c>
      <c r="G1798" s="34" t="s">
        <v>3349</v>
      </c>
      <c r="H1798" s="34" t="s">
        <v>3357</v>
      </c>
      <c r="I1798" s="34" t="s">
        <v>3346</v>
      </c>
      <c r="J1798" s="34" t="s">
        <v>3352</v>
      </c>
      <c r="K1798" s="34" t="s">
        <v>3355</v>
      </c>
      <c r="L1798" s="34" t="s">
        <v>3186</v>
      </c>
      <c r="M1798" s="34" t="s">
        <v>3334</v>
      </c>
      <c r="N1798" s="34" t="s">
        <v>3328</v>
      </c>
    </row>
    <row r="1799" spans="1:14">
      <c r="A1799" s="34" t="s">
        <v>4611</v>
      </c>
      <c r="B1799" s="34" t="s">
        <v>5008</v>
      </c>
      <c r="C1799" s="34" t="s">
        <v>4199</v>
      </c>
      <c r="D1799" s="34" t="s">
        <v>4199</v>
      </c>
      <c r="E1799" s="34" t="s">
        <v>4199</v>
      </c>
      <c r="F1799" s="34" t="s">
        <v>5566</v>
      </c>
      <c r="G1799" s="34" t="s">
        <v>4199</v>
      </c>
      <c r="H1799" s="34" t="s">
        <v>4199</v>
      </c>
      <c r="I1799" s="34" t="s">
        <v>4199</v>
      </c>
      <c r="J1799" s="34" t="s">
        <v>4520</v>
      </c>
      <c r="K1799" s="34" t="s">
        <v>4199</v>
      </c>
      <c r="L1799" s="34" t="s">
        <v>4199</v>
      </c>
      <c r="M1799" s="34" t="s">
        <v>4199</v>
      </c>
      <c r="N1799" s="34" t="s">
        <v>4199</v>
      </c>
    </row>
    <row r="1800" spans="1:14">
      <c r="A1800" s="34" t="s">
        <v>4539</v>
      </c>
      <c r="B1800" s="34" t="s">
        <v>4676</v>
      </c>
      <c r="C1800" s="34" t="s">
        <v>4738</v>
      </c>
      <c r="D1800" s="34" t="s">
        <v>4457</v>
      </c>
      <c r="E1800" s="34" t="s">
        <v>4865</v>
      </c>
      <c r="F1800" s="34" t="s">
        <v>5205</v>
      </c>
      <c r="G1800" s="34" t="s">
        <v>4425</v>
      </c>
      <c r="H1800" s="34" t="s">
        <v>4199</v>
      </c>
      <c r="I1800" s="34" t="s">
        <v>4199</v>
      </c>
      <c r="J1800" s="34" t="s">
        <v>4751</v>
      </c>
      <c r="K1800" s="34" t="s">
        <v>4215</v>
      </c>
      <c r="L1800" s="34" t="s">
        <v>4425</v>
      </c>
      <c r="M1800" s="34" t="s">
        <v>4199</v>
      </c>
      <c r="N1800" s="34" t="s">
        <v>4425</v>
      </c>
    </row>
    <row r="1801" spans="1:14">
      <c r="A1801" s="34" t="s">
        <v>4542</v>
      </c>
      <c r="B1801" s="34" t="s">
        <v>5567</v>
      </c>
      <c r="C1801" s="34" t="s">
        <v>4199</v>
      </c>
      <c r="D1801" s="34" t="s">
        <v>4899</v>
      </c>
      <c r="E1801" s="34" t="s">
        <v>5104</v>
      </c>
      <c r="F1801" s="34" t="s">
        <v>4199</v>
      </c>
      <c r="G1801" s="34" t="s">
        <v>4199</v>
      </c>
      <c r="H1801" s="34" t="s">
        <v>4310</v>
      </c>
      <c r="I1801" s="34" t="s">
        <v>4310</v>
      </c>
      <c r="J1801" s="34" t="s">
        <v>5568</v>
      </c>
      <c r="K1801" s="34" t="s">
        <v>4310</v>
      </c>
      <c r="L1801" s="34" t="s">
        <v>4199</v>
      </c>
      <c r="M1801" s="34" t="s">
        <v>4419</v>
      </c>
      <c r="N1801" s="34" t="s">
        <v>4287</v>
      </c>
    </row>
    <row r="1802" spans="1:14">
      <c r="A1802" s="34" t="s">
        <v>4546</v>
      </c>
      <c r="B1802" s="34" t="s">
        <v>5569</v>
      </c>
      <c r="C1802" s="34" t="s">
        <v>4199</v>
      </c>
      <c r="D1802" s="34" t="s">
        <v>4311</v>
      </c>
      <c r="E1802" s="34" t="s">
        <v>4370</v>
      </c>
      <c r="F1802" s="34" t="s">
        <v>4199</v>
      </c>
      <c r="G1802" s="34" t="s">
        <v>4199</v>
      </c>
      <c r="H1802" s="34" t="s">
        <v>5570</v>
      </c>
      <c r="I1802" s="34" t="s">
        <v>4199</v>
      </c>
      <c r="J1802" s="34" t="s">
        <v>4199</v>
      </c>
      <c r="K1802" s="34" t="s">
        <v>4199</v>
      </c>
      <c r="L1802" s="34" t="s">
        <v>4199</v>
      </c>
      <c r="M1802" s="34" t="s">
        <v>4199</v>
      </c>
      <c r="N1802" s="34" t="s">
        <v>4310</v>
      </c>
    </row>
    <row r="1803" spans="1:14">
      <c r="A1803" s="34" t="s">
        <v>4226</v>
      </c>
      <c r="B1803" s="34" t="s">
        <v>5563</v>
      </c>
      <c r="C1803" s="34" t="s">
        <v>4214</v>
      </c>
      <c r="D1803" s="34" t="s">
        <v>4932</v>
      </c>
      <c r="E1803" s="34" t="s">
        <v>4548</v>
      </c>
      <c r="F1803" s="34" t="s">
        <v>4232</v>
      </c>
      <c r="G1803" s="34" t="s">
        <v>4467</v>
      </c>
      <c r="H1803" s="34" t="s">
        <v>4566</v>
      </c>
      <c r="I1803" s="34" t="s">
        <v>4467</v>
      </c>
      <c r="J1803" s="34" t="s">
        <v>4259</v>
      </c>
      <c r="K1803" s="34" t="s">
        <v>4310</v>
      </c>
      <c r="L1803" s="34" t="s">
        <v>4467</v>
      </c>
      <c r="M1803" s="34" t="s">
        <v>4214</v>
      </c>
      <c r="N1803" s="34" t="s">
        <v>4582</v>
      </c>
    </row>
    <row r="1805" spans="1:14">
      <c r="A1805" s="34" t="s">
        <v>5571</v>
      </c>
    </row>
    <row r="1806" spans="1:14">
      <c r="A1806" s="34" t="s">
        <v>5572</v>
      </c>
    </row>
    <row r="1807" spans="1:14">
      <c r="A1807" s="34" t="s">
        <v>152</v>
      </c>
      <c r="B1807" s="34" t="s">
        <v>4169</v>
      </c>
      <c r="C1807" s="34" t="s">
        <v>3331</v>
      </c>
      <c r="D1807" s="34" t="s">
        <v>3340</v>
      </c>
      <c r="E1807" s="34" t="s">
        <v>3337</v>
      </c>
      <c r="F1807" s="34" t="s">
        <v>3343</v>
      </c>
      <c r="G1807" s="34" t="s">
        <v>3349</v>
      </c>
      <c r="H1807" s="34" t="s">
        <v>3357</v>
      </c>
      <c r="I1807" s="34" t="s">
        <v>3346</v>
      </c>
      <c r="J1807" s="34" t="s">
        <v>3352</v>
      </c>
      <c r="K1807" s="34" t="s">
        <v>3355</v>
      </c>
      <c r="L1807" s="34" t="s">
        <v>3186</v>
      </c>
      <c r="M1807" s="34" t="s">
        <v>3334</v>
      </c>
      <c r="N1807" s="34" t="s">
        <v>3328</v>
      </c>
    </row>
    <row r="1808" spans="1:14">
      <c r="A1808" s="34" t="s">
        <v>1051</v>
      </c>
      <c r="B1808" s="34" t="s">
        <v>5573</v>
      </c>
      <c r="C1808" s="34" t="s">
        <v>4199</v>
      </c>
      <c r="D1808" s="34" t="s">
        <v>4189</v>
      </c>
      <c r="E1808" s="34" t="s">
        <v>4872</v>
      </c>
      <c r="F1808" s="34" t="s">
        <v>5426</v>
      </c>
      <c r="G1808" s="34" t="s">
        <v>4411</v>
      </c>
      <c r="H1808" s="34" t="s">
        <v>5207</v>
      </c>
      <c r="I1808" s="34" t="s">
        <v>4411</v>
      </c>
      <c r="J1808" s="34" t="s">
        <v>4217</v>
      </c>
      <c r="K1808" s="34" t="s">
        <v>4449</v>
      </c>
      <c r="L1808" s="34" t="s">
        <v>4199</v>
      </c>
      <c r="M1808" s="34" t="s">
        <v>4214</v>
      </c>
      <c r="N1808" s="34" t="s">
        <v>4191</v>
      </c>
    </row>
    <row r="1809" spans="1:14">
      <c r="A1809" s="34" t="s">
        <v>1049</v>
      </c>
      <c r="B1809" s="34" t="s">
        <v>4229</v>
      </c>
      <c r="C1809" s="34" t="s">
        <v>4370</v>
      </c>
      <c r="D1809" s="34" t="s">
        <v>4224</v>
      </c>
      <c r="E1809" s="34" t="s">
        <v>4457</v>
      </c>
      <c r="F1809" s="34" t="s">
        <v>5574</v>
      </c>
      <c r="G1809" s="34" t="s">
        <v>4199</v>
      </c>
      <c r="H1809" s="34" t="s">
        <v>5383</v>
      </c>
      <c r="I1809" s="34" t="s">
        <v>4199</v>
      </c>
      <c r="J1809" s="34" t="s">
        <v>4496</v>
      </c>
      <c r="K1809" s="34" t="s">
        <v>4425</v>
      </c>
      <c r="L1809" s="34" t="s">
        <v>4425</v>
      </c>
      <c r="M1809" s="34" t="s">
        <v>4425</v>
      </c>
      <c r="N1809" s="34" t="s">
        <v>4425</v>
      </c>
    </row>
    <row r="1810" spans="1:14">
      <c r="A1810" s="34" t="s">
        <v>4226</v>
      </c>
      <c r="B1810" s="34" t="s">
        <v>5563</v>
      </c>
      <c r="C1810" s="34" t="s">
        <v>4214</v>
      </c>
      <c r="D1810" s="34" t="s">
        <v>4932</v>
      </c>
      <c r="E1810" s="34" t="s">
        <v>4548</v>
      </c>
      <c r="F1810" s="34" t="s">
        <v>4232</v>
      </c>
      <c r="G1810" s="34" t="s">
        <v>4467</v>
      </c>
      <c r="H1810" s="34" t="s">
        <v>4566</v>
      </c>
      <c r="I1810" s="34" t="s">
        <v>4467</v>
      </c>
      <c r="J1810" s="34" t="s">
        <v>4259</v>
      </c>
      <c r="K1810" s="34" t="s">
        <v>4310</v>
      </c>
      <c r="L1810" s="34" t="s">
        <v>4467</v>
      </c>
      <c r="M1810" s="34" t="s">
        <v>4214</v>
      </c>
      <c r="N1810" s="34" t="s">
        <v>4582</v>
      </c>
    </row>
    <row r="1812" spans="1:14">
      <c r="A1812" s="34" t="s">
        <v>5575</v>
      </c>
    </row>
    <row r="1813" spans="1:14">
      <c r="A1813" s="34" t="s">
        <v>5576</v>
      </c>
    </row>
    <row r="1814" spans="1:14">
      <c r="A1814" s="34" t="s">
        <v>58</v>
      </c>
      <c r="B1814" s="34" t="s">
        <v>4169</v>
      </c>
      <c r="C1814" s="34" t="s">
        <v>3331</v>
      </c>
      <c r="D1814" s="34" t="s">
        <v>3340</v>
      </c>
      <c r="E1814" s="34" t="s">
        <v>3337</v>
      </c>
      <c r="F1814" s="34" t="s">
        <v>3343</v>
      </c>
      <c r="G1814" s="34" t="s">
        <v>3349</v>
      </c>
      <c r="H1814" s="34" t="s">
        <v>3357</v>
      </c>
      <c r="I1814" s="34" t="s">
        <v>3346</v>
      </c>
      <c r="J1814" s="34" t="s">
        <v>3352</v>
      </c>
      <c r="K1814" s="34" t="s">
        <v>3355</v>
      </c>
      <c r="L1814" s="34" t="s">
        <v>3186</v>
      </c>
      <c r="M1814" s="34" t="s">
        <v>3334</v>
      </c>
      <c r="N1814" s="34" t="s">
        <v>3328</v>
      </c>
    </row>
    <row r="1815" spans="1:14">
      <c r="A1815" s="34" t="s">
        <v>5094</v>
      </c>
      <c r="B1815" s="34" t="s">
        <v>5080</v>
      </c>
      <c r="C1815" s="34" t="s">
        <v>4199</v>
      </c>
      <c r="D1815" s="34" t="s">
        <v>4726</v>
      </c>
      <c r="E1815" s="34" t="s">
        <v>4287</v>
      </c>
      <c r="F1815" s="34" t="s">
        <v>4287</v>
      </c>
      <c r="G1815" s="34" t="s">
        <v>4199</v>
      </c>
      <c r="H1815" s="34" t="s">
        <v>4490</v>
      </c>
      <c r="I1815" s="34" t="s">
        <v>4199</v>
      </c>
      <c r="J1815" s="34" t="s">
        <v>4199</v>
      </c>
      <c r="K1815" s="34" t="s">
        <v>4199</v>
      </c>
      <c r="L1815" s="34" t="s">
        <v>4199</v>
      </c>
      <c r="M1815" s="34" t="s">
        <v>4199</v>
      </c>
      <c r="N1815" s="34" t="s">
        <v>4199</v>
      </c>
    </row>
    <row r="1816" spans="1:14">
      <c r="A1816" s="34" t="s">
        <v>5096</v>
      </c>
      <c r="B1816" s="34" t="s">
        <v>5577</v>
      </c>
      <c r="C1816" s="34" t="s">
        <v>4214</v>
      </c>
      <c r="D1816" s="34" t="s">
        <v>4832</v>
      </c>
      <c r="E1816" s="34" t="s">
        <v>4809</v>
      </c>
      <c r="F1816" s="34" t="s">
        <v>4297</v>
      </c>
      <c r="G1816" s="34" t="s">
        <v>4467</v>
      </c>
      <c r="H1816" s="34" t="s">
        <v>5186</v>
      </c>
      <c r="I1816" s="34" t="s">
        <v>4467</v>
      </c>
      <c r="J1816" s="34" t="s">
        <v>4906</v>
      </c>
      <c r="K1816" s="34" t="s">
        <v>4310</v>
      </c>
      <c r="L1816" s="34" t="s">
        <v>4467</v>
      </c>
      <c r="M1816" s="34" t="s">
        <v>4214</v>
      </c>
      <c r="N1816" s="34" t="s">
        <v>4382</v>
      </c>
    </row>
    <row r="1817" spans="1:14">
      <c r="A1817" s="34" t="s">
        <v>4226</v>
      </c>
      <c r="B1817" s="34" t="s">
        <v>5563</v>
      </c>
      <c r="C1817" s="34" t="s">
        <v>4214</v>
      </c>
      <c r="D1817" s="34" t="s">
        <v>4932</v>
      </c>
      <c r="E1817" s="34" t="s">
        <v>4548</v>
      </c>
      <c r="F1817" s="34" t="s">
        <v>4232</v>
      </c>
      <c r="G1817" s="34" t="s">
        <v>4467</v>
      </c>
      <c r="H1817" s="34" t="s">
        <v>4566</v>
      </c>
      <c r="I1817" s="34" t="s">
        <v>4467</v>
      </c>
      <c r="J1817" s="34" t="s">
        <v>4259</v>
      </c>
      <c r="K1817" s="34" t="s">
        <v>4310</v>
      </c>
      <c r="L1817" s="34" t="s">
        <v>4467</v>
      </c>
      <c r="M1817" s="34" t="s">
        <v>4214</v>
      </c>
      <c r="N1817" s="34" t="s">
        <v>4582</v>
      </c>
    </row>
    <row r="1819" spans="1:14">
      <c r="A1819" s="34" t="s">
        <v>5578</v>
      </c>
    </row>
    <row r="1820" spans="1:14">
      <c r="A1820" s="34" t="s">
        <v>5579</v>
      </c>
    </row>
    <row r="1821" spans="1:14">
      <c r="A1821" s="34" t="s">
        <v>4169</v>
      </c>
      <c r="B1821" s="34" t="s">
        <v>3589</v>
      </c>
      <c r="C1821" s="34" t="s">
        <v>3186</v>
      </c>
      <c r="D1821" s="34" t="s">
        <v>3583</v>
      </c>
    </row>
    <row r="1822" spans="1:14">
      <c r="A1822" s="34" t="s">
        <v>5238</v>
      </c>
      <c r="B1822" s="34" t="s">
        <v>4881</v>
      </c>
      <c r="C1822" s="34" t="s">
        <v>4881</v>
      </c>
      <c r="D1822" s="34" t="s">
        <v>4612</v>
      </c>
    </row>
    <row r="1824" spans="1:14">
      <c r="A1824" s="34" t="s">
        <v>9811</v>
      </c>
    </row>
    <row r="1825" spans="1:14">
      <c r="A1825" s="34" t="s">
        <v>5580</v>
      </c>
    </row>
    <row r="1826" spans="1:14">
      <c r="A1826" s="34" t="s">
        <v>4169</v>
      </c>
      <c r="B1826" s="34" t="s">
        <v>5111</v>
      </c>
      <c r="C1826" s="34" t="s">
        <v>5581</v>
      </c>
      <c r="D1826" s="34" t="s">
        <v>5582</v>
      </c>
      <c r="E1826" s="34" t="s">
        <v>5583</v>
      </c>
      <c r="F1826" s="34" t="s">
        <v>5584</v>
      </c>
      <c r="G1826" s="34" t="s">
        <v>5585</v>
      </c>
    </row>
    <row r="1827" spans="1:14">
      <c r="A1827" s="34" t="s">
        <v>4942</v>
      </c>
      <c r="B1827" s="34" t="s">
        <v>5586</v>
      </c>
      <c r="C1827" s="34" t="s">
        <v>4510</v>
      </c>
      <c r="D1827" s="34" t="s">
        <v>4777</v>
      </c>
      <c r="E1827" s="34" t="s">
        <v>4777</v>
      </c>
      <c r="F1827" s="34" t="s">
        <v>4777</v>
      </c>
      <c r="G1827" s="34" t="s">
        <v>4755</v>
      </c>
    </row>
    <row r="1829" spans="1:14">
      <c r="A1829" s="34" t="s">
        <v>9812</v>
      </c>
    </row>
    <row r="1830" spans="1:14">
      <c r="A1830" s="34" t="s">
        <v>5587</v>
      </c>
    </row>
    <row r="1831" spans="1:14">
      <c r="A1831" s="34" t="s">
        <v>4169</v>
      </c>
      <c r="B1831" s="34" t="s">
        <v>4329</v>
      </c>
      <c r="C1831" s="34" t="s">
        <v>4330</v>
      </c>
      <c r="D1831" s="34" t="s">
        <v>4331</v>
      </c>
      <c r="E1831" s="34" t="s">
        <v>4332</v>
      </c>
    </row>
    <row r="1832" spans="1:14">
      <c r="A1832" s="34" t="s">
        <v>4942</v>
      </c>
      <c r="B1832" s="34" t="s">
        <v>5588</v>
      </c>
      <c r="C1832" s="34" t="s">
        <v>5589</v>
      </c>
      <c r="D1832" s="34" t="s">
        <v>4839</v>
      </c>
      <c r="E1832" s="34" t="s">
        <v>5590</v>
      </c>
    </row>
    <row r="1834" spans="1:14">
      <c r="A1834" s="34" t="s">
        <v>9813</v>
      </c>
    </row>
    <row r="1835" spans="1:14">
      <c r="A1835" s="34" t="s">
        <v>5591</v>
      </c>
    </row>
    <row r="1836" spans="1:14">
      <c r="A1836" s="34" t="s">
        <v>4169</v>
      </c>
      <c r="B1836" s="34" t="s">
        <v>3918</v>
      </c>
      <c r="C1836" s="34" t="s">
        <v>3939</v>
      </c>
      <c r="D1836" s="34" t="s">
        <v>3921</v>
      </c>
      <c r="E1836" s="34" t="s">
        <v>3924</v>
      </c>
      <c r="F1836" s="34" t="s">
        <v>3154</v>
      </c>
      <c r="G1836" s="34" t="s">
        <v>3930</v>
      </c>
      <c r="H1836" s="34" t="s">
        <v>5592</v>
      </c>
      <c r="I1836" s="34" t="s">
        <v>3947</v>
      </c>
      <c r="J1836" s="34" t="s">
        <v>3933</v>
      </c>
      <c r="K1836" s="34" t="s">
        <v>3936</v>
      </c>
      <c r="L1836" s="34" t="s">
        <v>1055</v>
      </c>
      <c r="M1836" s="34" t="s">
        <v>3942</v>
      </c>
      <c r="N1836" s="34" t="s">
        <v>3927</v>
      </c>
    </row>
    <row r="1837" spans="1:14">
      <c r="A1837" s="34" t="s">
        <v>5593</v>
      </c>
      <c r="B1837" s="34" t="s">
        <v>4447</v>
      </c>
      <c r="C1837" s="34" t="s">
        <v>4199</v>
      </c>
      <c r="D1837" s="34" t="s">
        <v>4855</v>
      </c>
      <c r="E1837" s="34" t="s">
        <v>4184</v>
      </c>
      <c r="F1837" s="34" t="s">
        <v>4199</v>
      </c>
      <c r="G1837" s="34" t="s">
        <v>4199</v>
      </c>
      <c r="H1837" s="34" t="s">
        <v>4199</v>
      </c>
      <c r="I1837" s="34" t="s">
        <v>4311</v>
      </c>
      <c r="J1837" s="34" t="s">
        <v>4199</v>
      </c>
      <c r="K1837" s="34" t="s">
        <v>4855</v>
      </c>
      <c r="L1837" s="34" t="s">
        <v>4199</v>
      </c>
      <c r="M1837" s="34" t="s">
        <v>4199</v>
      </c>
      <c r="N1837" s="34" t="s">
        <v>4199</v>
      </c>
    </row>
    <row r="1839" spans="1:14">
      <c r="A1839" s="34" t="s">
        <v>9814</v>
      </c>
    </row>
    <row r="1840" spans="1:14">
      <c r="A1840" s="34" t="s">
        <v>5594</v>
      </c>
    </row>
    <row r="1841" spans="1:9">
      <c r="A1841" s="34" t="s">
        <v>4169</v>
      </c>
      <c r="B1841" s="34" t="s">
        <v>4329</v>
      </c>
      <c r="C1841" s="34" t="s">
        <v>4330</v>
      </c>
      <c r="D1841" s="34" t="s">
        <v>4331</v>
      </c>
      <c r="E1841" s="34" t="s">
        <v>4332</v>
      </c>
    </row>
    <row r="1842" spans="1:9">
      <c r="A1842" s="34" t="s">
        <v>5595</v>
      </c>
      <c r="B1842" s="34" t="s">
        <v>5596</v>
      </c>
      <c r="C1842" s="34" t="s">
        <v>5597</v>
      </c>
      <c r="D1842" s="34" t="s">
        <v>4170</v>
      </c>
      <c r="E1842" s="34" t="s">
        <v>4781</v>
      </c>
    </row>
    <row r="1844" spans="1:9">
      <c r="A1844" s="34" t="s">
        <v>9815</v>
      </c>
    </row>
    <row r="1845" spans="1:9">
      <c r="A1845" s="34" t="s">
        <v>5598</v>
      </c>
    </row>
    <row r="1846" spans="1:9">
      <c r="A1846" s="34" t="s">
        <v>4169</v>
      </c>
      <c r="B1846" s="34" t="s">
        <v>4329</v>
      </c>
      <c r="C1846" s="34" t="s">
        <v>4330</v>
      </c>
      <c r="D1846" s="34" t="s">
        <v>4331</v>
      </c>
      <c r="E1846" s="34" t="s">
        <v>4332</v>
      </c>
    </row>
    <row r="1847" spans="1:9">
      <c r="A1847" s="34" t="s">
        <v>5599</v>
      </c>
      <c r="B1847" s="34" t="s">
        <v>4529</v>
      </c>
      <c r="C1847" s="34" t="s">
        <v>4842</v>
      </c>
      <c r="D1847" s="34" t="s">
        <v>4170</v>
      </c>
      <c r="E1847" s="34" t="s">
        <v>5600</v>
      </c>
    </row>
    <row r="1849" spans="1:9">
      <c r="A1849" s="34" t="s">
        <v>9816</v>
      </c>
    </row>
    <row r="1850" spans="1:9">
      <c r="A1850" s="34" t="s">
        <v>5601</v>
      </c>
    </row>
    <row r="1851" spans="1:9">
      <c r="A1851" s="34" t="s">
        <v>4169</v>
      </c>
      <c r="B1851" s="34" t="s">
        <v>4170</v>
      </c>
      <c r="C1851" s="34" t="s">
        <v>4352</v>
      </c>
      <c r="D1851" s="34" t="s">
        <v>5253</v>
      </c>
      <c r="E1851" s="34" t="s">
        <v>5254</v>
      </c>
      <c r="F1851" s="34" t="s">
        <v>5255</v>
      </c>
      <c r="G1851" s="34" t="s">
        <v>4715</v>
      </c>
      <c r="H1851" s="34" t="s">
        <v>4716</v>
      </c>
    </row>
    <row r="1852" spans="1:9">
      <c r="A1852" s="34" t="s">
        <v>5595</v>
      </c>
      <c r="B1852" s="34" t="s">
        <v>4759</v>
      </c>
      <c r="C1852" s="34" t="s">
        <v>4322</v>
      </c>
      <c r="D1852" s="34" t="s">
        <v>4948</v>
      </c>
      <c r="E1852" s="34" t="s">
        <v>5602</v>
      </c>
      <c r="F1852" s="34" t="s">
        <v>4822</v>
      </c>
      <c r="G1852" s="34" t="s">
        <v>4181</v>
      </c>
      <c r="H1852" s="34" t="s">
        <v>4464</v>
      </c>
    </row>
    <row r="1854" spans="1:9">
      <c r="A1854" s="34" t="s">
        <v>9817</v>
      </c>
    </row>
    <row r="1855" spans="1:9">
      <c r="A1855" s="34" t="s">
        <v>5603</v>
      </c>
    </row>
    <row r="1856" spans="1:9">
      <c r="A1856" s="34" t="s">
        <v>48</v>
      </c>
      <c r="B1856" s="34" t="s">
        <v>4169</v>
      </c>
      <c r="C1856" s="34" t="s">
        <v>4170</v>
      </c>
      <c r="D1856" s="34" t="s">
        <v>4352</v>
      </c>
      <c r="E1856" s="34" t="s">
        <v>5253</v>
      </c>
      <c r="F1856" s="34" t="s">
        <v>5254</v>
      </c>
      <c r="G1856" s="34" t="s">
        <v>5255</v>
      </c>
      <c r="H1856" s="34" t="s">
        <v>4715</v>
      </c>
      <c r="I1856" s="34" t="s">
        <v>4716</v>
      </c>
    </row>
    <row r="1857" spans="1:9">
      <c r="A1857" s="34" t="s">
        <v>4186</v>
      </c>
      <c r="B1857" s="34" t="s">
        <v>5604</v>
      </c>
      <c r="C1857" s="34" t="s">
        <v>5605</v>
      </c>
      <c r="D1857" s="34" t="s">
        <v>4209</v>
      </c>
      <c r="E1857" s="34" t="s">
        <v>4408</v>
      </c>
      <c r="F1857" s="34" t="s">
        <v>4293</v>
      </c>
      <c r="G1857" s="34" t="s">
        <v>4830</v>
      </c>
      <c r="H1857" s="34" t="s">
        <v>4199</v>
      </c>
      <c r="I1857" s="34" t="s">
        <v>4653</v>
      </c>
    </row>
    <row r="1858" spans="1:9">
      <c r="A1858" s="34" t="s">
        <v>4195</v>
      </c>
      <c r="B1858" s="34" t="s">
        <v>4630</v>
      </c>
      <c r="C1858" s="34" t="s">
        <v>4754</v>
      </c>
      <c r="D1858" s="34" t="s">
        <v>4217</v>
      </c>
      <c r="E1858" s="34" t="s">
        <v>4723</v>
      </c>
      <c r="F1858" s="34" t="s">
        <v>4217</v>
      </c>
      <c r="G1858" s="34" t="s">
        <v>4744</v>
      </c>
      <c r="H1858" s="34" t="s">
        <v>4365</v>
      </c>
      <c r="I1858" s="34" t="s">
        <v>4744</v>
      </c>
    </row>
    <row r="1859" spans="1:9">
      <c r="A1859" s="34" t="s">
        <v>4203</v>
      </c>
      <c r="B1859" s="34" t="s">
        <v>4204</v>
      </c>
      <c r="C1859" s="34" t="s">
        <v>4207</v>
      </c>
      <c r="D1859" s="34" t="s">
        <v>4206</v>
      </c>
      <c r="E1859" s="34" t="s">
        <v>4681</v>
      </c>
      <c r="F1859" s="34" t="s">
        <v>4410</v>
      </c>
      <c r="G1859" s="34" t="s">
        <v>4979</v>
      </c>
      <c r="H1859" s="34" t="s">
        <v>4207</v>
      </c>
      <c r="I1859" s="34" t="s">
        <v>4410</v>
      </c>
    </row>
    <row r="1860" spans="1:9">
      <c r="A1860" s="34" t="s">
        <v>4210</v>
      </c>
      <c r="B1860" s="34" t="s">
        <v>4794</v>
      </c>
      <c r="C1860" s="34" t="s">
        <v>4730</v>
      </c>
      <c r="D1860" s="34" t="s">
        <v>4266</v>
      </c>
      <c r="E1860" s="34" t="s">
        <v>4948</v>
      </c>
      <c r="F1860" s="34" t="s">
        <v>4284</v>
      </c>
      <c r="G1860" s="34" t="s">
        <v>4684</v>
      </c>
      <c r="H1860" s="34" t="s">
        <v>4231</v>
      </c>
      <c r="I1860" s="34" t="s">
        <v>4322</v>
      </c>
    </row>
    <row r="1861" spans="1:9">
      <c r="A1861" s="34" t="s">
        <v>4219</v>
      </c>
      <c r="B1861" s="34" t="s">
        <v>5606</v>
      </c>
      <c r="C1861" s="34" t="s">
        <v>4861</v>
      </c>
      <c r="D1861" s="34" t="s">
        <v>4238</v>
      </c>
      <c r="E1861" s="34" t="s">
        <v>4311</v>
      </c>
      <c r="F1861" s="34" t="s">
        <v>4184</v>
      </c>
      <c r="G1861" s="34" t="s">
        <v>5124</v>
      </c>
      <c r="H1861" s="34" t="s">
        <v>4447</v>
      </c>
      <c r="I1861" s="34" t="s">
        <v>4906</v>
      </c>
    </row>
    <row r="1862" spans="1:9">
      <c r="A1862" s="34" t="s">
        <v>4226</v>
      </c>
      <c r="B1862" s="34" t="s">
        <v>5595</v>
      </c>
      <c r="C1862" s="34" t="s">
        <v>4759</v>
      </c>
      <c r="D1862" s="34" t="s">
        <v>4322</v>
      </c>
      <c r="E1862" s="34" t="s">
        <v>4948</v>
      </c>
      <c r="F1862" s="34" t="s">
        <v>5602</v>
      </c>
      <c r="G1862" s="34" t="s">
        <v>4822</v>
      </c>
      <c r="H1862" s="34" t="s">
        <v>4181</v>
      </c>
      <c r="I1862" s="34" t="s">
        <v>4464</v>
      </c>
    </row>
    <row r="1864" spans="1:9">
      <c r="A1864" s="34" t="s">
        <v>9818</v>
      </c>
    </row>
    <row r="1865" spans="1:9">
      <c r="A1865" s="34" t="s">
        <v>5607</v>
      </c>
    </row>
    <row r="1866" spans="1:9">
      <c r="A1866" s="34" t="s">
        <v>49</v>
      </c>
      <c r="B1866" s="34" t="s">
        <v>4169</v>
      </c>
      <c r="C1866" s="34" t="s">
        <v>4170</v>
      </c>
      <c r="D1866" s="34" t="s">
        <v>4352</v>
      </c>
      <c r="E1866" s="34" t="s">
        <v>5253</v>
      </c>
      <c r="F1866" s="34" t="s">
        <v>5254</v>
      </c>
      <c r="G1866" s="34" t="s">
        <v>5255</v>
      </c>
      <c r="H1866" s="34" t="s">
        <v>4715</v>
      </c>
      <c r="I1866" s="34" t="s">
        <v>4716</v>
      </c>
    </row>
    <row r="1867" spans="1:9">
      <c r="A1867" s="34" t="s">
        <v>4228</v>
      </c>
      <c r="B1867" s="34" t="s">
        <v>4376</v>
      </c>
      <c r="C1867" s="34" t="s">
        <v>4786</v>
      </c>
      <c r="D1867" s="34" t="s">
        <v>4326</v>
      </c>
      <c r="E1867" s="34" t="s">
        <v>4520</v>
      </c>
      <c r="F1867" s="34" t="s">
        <v>4728</v>
      </c>
      <c r="G1867" s="34" t="s">
        <v>4318</v>
      </c>
      <c r="H1867" s="34" t="s">
        <v>4378</v>
      </c>
      <c r="I1867" s="34" t="s">
        <v>5266</v>
      </c>
    </row>
    <row r="1868" spans="1:9">
      <c r="A1868" s="34" t="s">
        <v>4235</v>
      </c>
      <c r="B1868" s="34" t="s">
        <v>4236</v>
      </c>
      <c r="C1868" s="34" t="s">
        <v>4193</v>
      </c>
      <c r="D1868" s="34" t="s">
        <v>4777</v>
      </c>
      <c r="E1868" s="34" t="s">
        <v>4251</v>
      </c>
      <c r="F1868" s="34" t="s">
        <v>4732</v>
      </c>
      <c r="G1868" s="34" t="s">
        <v>5143</v>
      </c>
      <c r="H1868" s="34" t="s">
        <v>4382</v>
      </c>
      <c r="I1868" s="34" t="s">
        <v>4777</v>
      </c>
    </row>
    <row r="1869" spans="1:9">
      <c r="A1869" s="34" t="s">
        <v>4241</v>
      </c>
      <c r="B1869" s="34" t="s">
        <v>4383</v>
      </c>
      <c r="C1869" s="34" t="s">
        <v>5188</v>
      </c>
      <c r="D1869" s="34" t="s">
        <v>4807</v>
      </c>
      <c r="E1869" s="34" t="s">
        <v>4231</v>
      </c>
      <c r="F1869" s="34" t="s">
        <v>4798</v>
      </c>
      <c r="G1869" s="34" t="s">
        <v>4266</v>
      </c>
      <c r="H1869" s="34" t="s">
        <v>4199</v>
      </c>
      <c r="I1869" s="34" t="s">
        <v>4231</v>
      </c>
    </row>
    <row r="1870" spans="1:9">
      <c r="A1870" s="34" t="s">
        <v>4248</v>
      </c>
      <c r="B1870" s="34" t="s">
        <v>4220</v>
      </c>
      <c r="C1870" s="34" t="s">
        <v>4258</v>
      </c>
      <c r="D1870" s="34" t="s">
        <v>4260</v>
      </c>
      <c r="E1870" s="34" t="s">
        <v>4258</v>
      </c>
      <c r="F1870" s="34" t="s">
        <v>4833</v>
      </c>
      <c r="G1870" s="34" t="s">
        <v>4807</v>
      </c>
      <c r="H1870" s="34" t="s">
        <v>4202</v>
      </c>
      <c r="I1870" s="34" t="s">
        <v>4935</v>
      </c>
    </row>
    <row r="1871" spans="1:9">
      <c r="A1871" s="34" t="s">
        <v>4255</v>
      </c>
      <c r="B1871" s="34" t="s">
        <v>4572</v>
      </c>
      <c r="C1871" s="34" t="s">
        <v>5141</v>
      </c>
      <c r="D1871" s="34" t="s">
        <v>5426</v>
      </c>
      <c r="E1871" s="34" t="s">
        <v>4356</v>
      </c>
      <c r="F1871" s="34" t="s">
        <v>4234</v>
      </c>
      <c r="G1871" s="34" t="s">
        <v>5118</v>
      </c>
      <c r="H1871" s="34" t="s">
        <v>4199</v>
      </c>
      <c r="I1871" s="34" t="s">
        <v>5135</v>
      </c>
    </row>
    <row r="1872" spans="1:9">
      <c r="A1872" s="34" t="s">
        <v>4226</v>
      </c>
      <c r="B1872" s="34" t="s">
        <v>5595</v>
      </c>
      <c r="C1872" s="34" t="s">
        <v>4759</v>
      </c>
      <c r="D1872" s="34" t="s">
        <v>4322</v>
      </c>
      <c r="E1872" s="34" t="s">
        <v>4948</v>
      </c>
      <c r="F1872" s="34" t="s">
        <v>5602</v>
      </c>
      <c r="G1872" s="34" t="s">
        <v>4822</v>
      </c>
      <c r="H1872" s="34" t="s">
        <v>4181</v>
      </c>
      <c r="I1872" s="34" t="s">
        <v>4464</v>
      </c>
    </row>
    <row r="1874" spans="1:9">
      <c r="A1874" s="34" t="s">
        <v>9819</v>
      </c>
    </row>
    <row r="1875" spans="1:9">
      <c r="A1875" s="34" t="s">
        <v>5608</v>
      </c>
    </row>
    <row r="1876" spans="1:9">
      <c r="A1876" s="34" t="s">
        <v>50</v>
      </c>
      <c r="B1876" s="34" t="s">
        <v>4169</v>
      </c>
      <c r="C1876" s="34" t="s">
        <v>4170</v>
      </c>
      <c r="D1876" s="34" t="s">
        <v>4352</v>
      </c>
      <c r="E1876" s="34" t="s">
        <v>5253</v>
      </c>
      <c r="F1876" s="34" t="s">
        <v>5254</v>
      </c>
      <c r="G1876" s="34" t="s">
        <v>5255</v>
      </c>
      <c r="H1876" s="34" t="s">
        <v>4715</v>
      </c>
      <c r="I1876" s="34" t="s">
        <v>4716</v>
      </c>
    </row>
    <row r="1877" spans="1:9">
      <c r="A1877" s="34" t="s">
        <v>4262</v>
      </c>
      <c r="B1877" s="34" t="s">
        <v>5609</v>
      </c>
      <c r="C1877" s="34" t="s">
        <v>4282</v>
      </c>
      <c r="D1877" s="34" t="s">
        <v>4320</v>
      </c>
      <c r="E1877" s="34" t="s">
        <v>4275</v>
      </c>
      <c r="F1877" s="34" t="s">
        <v>4800</v>
      </c>
      <c r="G1877" s="34" t="s">
        <v>5399</v>
      </c>
      <c r="H1877" s="34" t="s">
        <v>4321</v>
      </c>
      <c r="I1877" s="34" t="s">
        <v>4183</v>
      </c>
    </row>
    <row r="1878" spans="1:9">
      <c r="A1878" s="34" t="s">
        <v>4271</v>
      </c>
      <c r="B1878" s="34" t="s">
        <v>5387</v>
      </c>
      <c r="C1878" s="34" t="s">
        <v>4293</v>
      </c>
      <c r="D1878" s="34" t="s">
        <v>4935</v>
      </c>
      <c r="E1878" s="34" t="s">
        <v>4484</v>
      </c>
      <c r="F1878" s="34" t="s">
        <v>4743</v>
      </c>
      <c r="G1878" s="34" t="s">
        <v>4209</v>
      </c>
      <c r="H1878" s="34" t="s">
        <v>4411</v>
      </c>
      <c r="I1878" s="34" t="s">
        <v>4730</v>
      </c>
    </row>
    <row r="1879" spans="1:9">
      <c r="A1879" s="34" t="s">
        <v>4226</v>
      </c>
      <c r="B1879" s="34" t="s">
        <v>5595</v>
      </c>
      <c r="C1879" s="34" t="s">
        <v>4759</v>
      </c>
      <c r="D1879" s="34" t="s">
        <v>4322</v>
      </c>
      <c r="E1879" s="34" t="s">
        <v>4948</v>
      </c>
      <c r="F1879" s="34" t="s">
        <v>5602</v>
      </c>
      <c r="G1879" s="34" t="s">
        <v>4822</v>
      </c>
      <c r="H1879" s="34" t="s">
        <v>4181</v>
      </c>
      <c r="I1879" s="34" t="s">
        <v>4464</v>
      </c>
    </row>
    <row r="1881" spans="1:9">
      <c r="A1881" s="34" t="s">
        <v>9820</v>
      </c>
    </row>
    <row r="1882" spans="1:9">
      <c r="A1882" s="34" t="s">
        <v>5610</v>
      </c>
    </row>
    <row r="1883" spans="1:9">
      <c r="A1883" s="34" t="s">
        <v>386</v>
      </c>
      <c r="B1883" s="34" t="s">
        <v>4169</v>
      </c>
      <c r="C1883" s="34" t="s">
        <v>4170</v>
      </c>
      <c r="D1883" s="34" t="s">
        <v>4352</v>
      </c>
      <c r="E1883" s="34" t="s">
        <v>5253</v>
      </c>
      <c r="F1883" s="34" t="s">
        <v>5254</v>
      </c>
      <c r="G1883" s="34" t="s">
        <v>5255</v>
      </c>
      <c r="H1883" s="34" t="s">
        <v>4715</v>
      </c>
      <c r="I1883" s="34" t="s">
        <v>4716</v>
      </c>
    </row>
    <row r="1884" spans="1:9">
      <c r="A1884" s="34" t="s">
        <v>3070</v>
      </c>
      <c r="B1884" s="34" t="s">
        <v>4347</v>
      </c>
      <c r="C1884" s="34" t="s">
        <v>4833</v>
      </c>
      <c r="D1884" s="34" t="s">
        <v>4817</v>
      </c>
      <c r="E1884" s="34" t="s">
        <v>4400</v>
      </c>
      <c r="F1884" s="34" t="s">
        <v>5123</v>
      </c>
      <c r="G1884" s="34" t="s">
        <v>5200</v>
      </c>
      <c r="H1884" s="34" t="s">
        <v>4257</v>
      </c>
      <c r="I1884" s="34" t="s">
        <v>4725</v>
      </c>
    </row>
    <row r="1885" spans="1:9">
      <c r="A1885" s="34" t="s">
        <v>3067</v>
      </c>
      <c r="B1885" s="34" t="s">
        <v>5611</v>
      </c>
      <c r="C1885" s="34" t="s">
        <v>4233</v>
      </c>
      <c r="D1885" s="34" t="s">
        <v>4322</v>
      </c>
      <c r="E1885" s="34" t="s">
        <v>4509</v>
      </c>
      <c r="F1885" s="34" t="s">
        <v>5125</v>
      </c>
      <c r="G1885" s="34" t="s">
        <v>4798</v>
      </c>
      <c r="H1885" s="34" t="s">
        <v>4181</v>
      </c>
      <c r="I1885" s="34" t="s">
        <v>5368</v>
      </c>
    </row>
    <row r="1886" spans="1:9">
      <c r="A1886" s="34" t="s">
        <v>4226</v>
      </c>
      <c r="B1886" s="34" t="s">
        <v>5595</v>
      </c>
      <c r="C1886" s="34" t="s">
        <v>4759</v>
      </c>
      <c r="D1886" s="34" t="s">
        <v>4322</v>
      </c>
      <c r="E1886" s="34" t="s">
        <v>4948</v>
      </c>
      <c r="F1886" s="34" t="s">
        <v>5602</v>
      </c>
      <c r="G1886" s="34" t="s">
        <v>4822</v>
      </c>
      <c r="H1886" s="34" t="s">
        <v>4181</v>
      </c>
      <c r="I1886" s="34" t="s">
        <v>4464</v>
      </c>
    </row>
    <row r="1888" spans="1:9">
      <c r="A1888" s="34" t="s">
        <v>9821</v>
      </c>
    </row>
    <row r="1889" spans="1:5">
      <c r="A1889" s="34" t="s">
        <v>5612</v>
      </c>
    </row>
    <row r="1890" spans="1:5">
      <c r="A1890" s="34" t="s">
        <v>4169</v>
      </c>
      <c r="B1890" s="34" t="s">
        <v>4329</v>
      </c>
      <c r="C1890" s="34" t="s">
        <v>4330</v>
      </c>
      <c r="D1890" s="34" t="s">
        <v>4331</v>
      </c>
      <c r="E1890" s="34" t="s">
        <v>4332</v>
      </c>
    </row>
    <row r="1891" spans="1:5">
      <c r="A1891" s="34" t="s">
        <v>5595</v>
      </c>
      <c r="B1891" s="34" t="s">
        <v>5613</v>
      </c>
      <c r="C1891" s="34" t="s">
        <v>5614</v>
      </c>
      <c r="D1891" s="34" t="s">
        <v>4170</v>
      </c>
      <c r="E1891" s="34" t="s">
        <v>5615</v>
      </c>
    </row>
    <row r="1893" spans="1:5">
      <c r="A1893" s="34" t="s">
        <v>9510</v>
      </c>
    </row>
    <row r="1894" spans="1:5">
      <c r="A1894" s="34" t="s">
        <v>5616</v>
      </c>
      <c r="B1894" s="34" t="s">
        <v>5020</v>
      </c>
    </row>
    <row r="1895" spans="1:5">
      <c r="A1895" s="34" t="s">
        <v>4169</v>
      </c>
      <c r="B1895" s="34" t="s">
        <v>1043</v>
      </c>
    </row>
    <row r="1896" spans="1:5">
      <c r="A1896" s="34" t="s">
        <v>4407</v>
      </c>
      <c r="B1896" s="34" t="s">
        <v>4610</v>
      </c>
    </row>
    <row r="1898" spans="1:5">
      <c r="A1898" s="34" t="s">
        <v>9822</v>
      </c>
    </row>
    <row r="1899" spans="1:5">
      <c r="A1899" s="34" t="s">
        <v>9823</v>
      </c>
    </row>
    <row r="1900" spans="1:5">
      <c r="A1900" s="34" t="s">
        <v>386</v>
      </c>
      <c r="B1900" s="34" t="s">
        <v>4169</v>
      </c>
      <c r="C1900" s="34" t="s">
        <v>1043</v>
      </c>
    </row>
    <row r="1901" spans="1:5">
      <c r="A1901" s="34" t="s">
        <v>3070</v>
      </c>
      <c r="B1901" s="34" t="s">
        <v>4347</v>
      </c>
      <c r="C1901" s="34" t="s">
        <v>4610</v>
      </c>
    </row>
    <row r="1902" spans="1:5">
      <c r="A1902" s="34" t="s">
        <v>3067</v>
      </c>
      <c r="B1902" s="34" t="s">
        <v>4456</v>
      </c>
      <c r="C1902" s="34" t="s">
        <v>4610</v>
      </c>
    </row>
    <row r="1903" spans="1:5">
      <c r="A1903" s="34" t="s">
        <v>4226</v>
      </c>
      <c r="B1903" s="34" t="s">
        <v>4407</v>
      </c>
      <c r="C1903" s="34" t="s">
        <v>4610</v>
      </c>
    </row>
    <row r="1905" spans="1:8">
      <c r="A1905" s="34" t="s">
        <v>9824</v>
      </c>
    </row>
    <row r="1906" spans="1:8">
      <c r="A1906" s="34" t="s">
        <v>5617</v>
      </c>
    </row>
    <row r="1907" spans="1:8">
      <c r="A1907" s="34" t="s">
        <v>4169</v>
      </c>
      <c r="B1907" s="34" t="s">
        <v>4074</v>
      </c>
      <c r="C1907" s="34" t="s">
        <v>3154</v>
      </c>
      <c r="D1907" s="34" t="s">
        <v>4056</v>
      </c>
      <c r="E1907" s="34" t="s">
        <v>4068</v>
      </c>
      <c r="F1907" s="34" t="s">
        <v>4071</v>
      </c>
      <c r="G1907" s="34" t="s">
        <v>4059</v>
      </c>
    </row>
    <row r="1908" spans="1:8">
      <c r="A1908" s="34" t="s">
        <v>4627</v>
      </c>
      <c r="B1908" s="34" t="s">
        <v>4534</v>
      </c>
      <c r="C1908" s="34" t="s">
        <v>4881</v>
      </c>
      <c r="D1908" s="34" t="s">
        <v>4628</v>
      </c>
      <c r="E1908" s="34" t="s">
        <v>4609</v>
      </c>
      <c r="F1908" s="34" t="s">
        <v>4848</v>
      </c>
      <c r="G1908" s="34" t="s">
        <v>4881</v>
      </c>
    </row>
    <row r="1910" spans="1:8">
      <c r="A1910" s="34" t="s">
        <v>9511</v>
      </c>
    </row>
    <row r="1911" spans="1:8">
      <c r="A1911" s="34" t="s">
        <v>5618</v>
      </c>
    </row>
    <row r="1912" spans="1:8">
      <c r="A1912" s="34" t="s">
        <v>4169</v>
      </c>
      <c r="B1912" s="34" t="s">
        <v>3668</v>
      </c>
      <c r="C1912" s="34" t="s">
        <v>3674</v>
      </c>
      <c r="D1912" s="34" t="s">
        <v>3680</v>
      </c>
      <c r="E1912" s="34" t="s">
        <v>3302</v>
      </c>
    </row>
    <row r="1913" spans="1:8">
      <c r="A1913" s="34" t="s">
        <v>5238</v>
      </c>
      <c r="B1913" s="34" t="s">
        <v>5326</v>
      </c>
      <c r="C1913" s="34" t="s">
        <v>4881</v>
      </c>
      <c r="D1913" s="34" t="s">
        <v>4609</v>
      </c>
      <c r="E1913" s="34" t="s">
        <v>4882</v>
      </c>
    </row>
    <row r="1915" spans="1:8">
      <c r="A1915" s="34" t="s">
        <v>9825</v>
      </c>
    </row>
    <row r="1916" spans="1:8">
      <c r="A1916" s="34" t="s">
        <v>5619</v>
      </c>
    </row>
    <row r="1917" spans="1:8">
      <c r="A1917" s="34" t="s">
        <v>4169</v>
      </c>
      <c r="B1917" s="34" t="s">
        <v>4170</v>
      </c>
      <c r="C1917" s="34" t="s">
        <v>5620</v>
      </c>
      <c r="D1917" s="34" t="s">
        <v>5621</v>
      </c>
      <c r="E1917" s="34" t="s">
        <v>5622</v>
      </c>
      <c r="F1917" s="34" t="s">
        <v>5623</v>
      </c>
      <c r="G1917" s="34" t="s">
        <v>5624</v>
      </c>
      <c r="H1917" s="34" t="s">
        <v>5625</v>
      </c>
    </row>
    <row r="1918" spans="1:8">
      <c r="A1918" s="34" t="s">
        <v>4463</v>
      </c>
      <c r="B1918" s="34" t="s">
        <v>4645</v>
      </c>
      <c r="C1918" s="34" t="s">
        <v>4293</v>
      </c>
      <c r="D1918" s="34" t="s">
        <v>4902</v>
      </c>
      <c r="E1918" s="34" t="s">
        <v>4191</v>
      </c>
      <c r="F1918" s="34" t="s">
        <v>4268</v>
      </c>
      <c r="G1918" s="34" t="s">
        <v>4816</v>
      </c>
      <c r="H1918" s="34" t="s">
        <v>4189</v>
      </c>
    </row>
    <row r="1920" spans="1:8">
      <c r="A1920" s="34" t="s">
        <v>9826</v>
      </c>
    </row>
    <row r="1921" spans="1:9">
      <c r="A1921" s="34" t="s">
        <v>5626</v>
      </c>
    </row>
    <row r="1922" spans="1:9">
      <c r="A1922" s="34" t="s">
        <v>48</v>
      </c>
      <c r="B1922" s="34" t="s">
        <v>4169</v>
      </c>
      <c r="C1922" s="34" t="s">
        <v>4170</v>
      </c>
      <c r="D1922" s="34" t="s">
        <v>5620</v>
      </c>
      <c r="E1922" s="34" t="s">
        <v>5621</v>
      </c>
      <c r="F1922" s="34" t="s">
        <v>5622</v>
      </c>
      <c r="G1922" s="34" t="s">
        <v>5623</v>
      </c>
      <c r="H1922" s="34" t="s">
        <v>5624</v>
      </c>
      <c r="I1922" s="34" t="s">
        <v>5625</v>
      </c>
    </row>
    <row r="1923" spans="1:9">
      <c r="A1923" s="34" t="s">
        <v>4186</v>
      </c>
      <c r="B1923" s="34" t="s">
        <v>4413</v>
      </c>
      <c r="C1923" s="34" t="s">
        <v>4265</v>
      </c>
      <c r="D1923" s="34" t="s">
        <v>5429</v>
      </c>
      <c r="E1923" s="34" t="s">
        <v>4439</v>
      </c>
      <c r="F1923" s="34" t="s">
        <v>4447</v>
      </c>
      <c r="G1923" s="34" t="s">
        <v>4824</v>
      </c>
      <c r="H1923" s="34" t="s">
        <v>5429</v>
      </c>
      <c r="I1923" s="34" t="s">
        <v>5194</v>
      </c>
    </row>
    <row r="1924" spans="1:9">
      <c r="A1924" s="34" t="s">
        <v>4195</v>
      </c>
      <c r="B1924" s="34" t="s">
        <v>4362</v>
      </c>
      <c r="C1924" s="34" t="s">
        <v>4861</v>
      </c>
      <c r="D1924" s="34" t="s">
        <v>4828</v>
      </c>
      <c r="E1924" s="34" t="s">
        <v>4252</v>
      </c>
      <c r="F1924" s="34" t="s">
        <v>4199</v>
      </c>
      <c r="G1924" s="34" t="s">
        <v>4365</v>
      </c>
      <c r="H1924" s="34" t="s">
        <v>4621</v>
      </c>
      <c r="I1924" s="34" t="s">
        <v>4199</v>
      </c>
    </row>
    <row r="1925" spans="1:9">
      <c r="A1925" s="34" t="s">
        <v>4203</v>
      </c>
      <c r="B1925" s="34" t="s">
        <v>4204</v>
      </c>
      <c r="C1925" s="34" t="s">
        <v>4367</v>
      </c>
      <c r="D1925" s="34" t="s">
        <v>4209</v>
      </c>
      <c r="E1925" s="34" t="s">
        <v>4209</v>
      </c>
      <c r="F1925" s="34" t="s">
        <v>4199</v>
      </c>
      <c r="G1925" s="34" t="s">
        <v>4209</v>
      </c>
      <c r="H1925" s="34" t="s">
        <v>5313</v>
      </c>
      <c r="I1925" s="34" t="s">
        <v>4367</v>
      </c>
    </row>
    <row r="1926" spans="1:9">
      <c r="A1926" s="34" t="s">
        <v>4210</v>
      </c>
      <c r="B1926" s="34" t="s">
        <v>4368</v>
      </c>
      <c r="C1926" s="34" t="s">
        <v>4379</v>
      </c>
      <c r="D1926" s="34" t="s">
        <v>5205</v>
      </c>
      <c r="E1926" s="34" t="s">
        <v>4991</v>
      </c>
      <c r="F1926" s="34" t="s">
        <v>4425</v>
      </c>
      <c r="G1926" s="34" t="s">
        <v>4180</v>
      </c>
      <c r="H1926" s="34" t="s">
        <v>4554</v>
      </c>
      <c r="I1926" s="34" t="s">
        <v>4425</v>
      </c>
    </row>
    <row r="1927" spans="1:9">
      <c r="A1927" s="34" t="s">
        <v>4219</v>
      </c>
      <c r="B1927" s="34" t="s">
        <v>4372</v>
      </c>
      <c r="C1927" s="34" t="s">
        <v>4189</v>
      </c>
      <c r="D1927" s="34" t="s">
        <v>5312</v>
      </c>
      <c r="E1927" s="34" t="s">
        <v>4800</v>
      </c>
      <c r="F1927" s="34" t="s">
        <v>4199</v>
      </c>
      <c r="G1927" s="34" t="s">
        <v>4830</v>
      </c>
      <c r="H1927" s="34" t="s">
        <v>4614</v>
      </c>
      <c r="I1927" s="34" t="s">
        <v>4180</v>
      </c>
    </row>
    <row r="1928" spans="1:9">
      <c r="A1928" s="34" t="s">
        <v>4226</v>
      </c>
      <c r="B1928" s="34" t="s">
        <v>4463</v>
      </c>
      <c r="C1928" s="34" t="s">
        <v>4645</v>
      </c>
      <c r="D1928" s="34" t="s">
        <v>4293</v>
      </c>
      <c r="E1928" s="34" t="s">
        <v>4902</v>
      </c>
      <c r="F1928" s="34" t="s">
        <v>4191</v>
      </c>
      <c r="G1928" s="34" t="s">
        <v>4268</v>
      </c>
      <c r="H1928" s="34" t="s">
        <v>4816</v>
      </c>
      <c r="I1928" s="34" t="s">
        <v>4189</v>
      </c>
    </row>
    <row r="1930" spans="1:9">
      <c r="A1930" s="34" t="s">
        <v>9827</v>
      </c>
    </row>
    <row r="1931" spans="1:9">
      <c r="A1931" s="34" t="s">
        <v>5627</v>
      </c>
    </row>
    <row r="1932" spans="1:9">
      <c r="A1932" s="34" t="s">
        <v>49</v>
      </c>
      <c r="B1932" s="34" t="s">
        <v>4169</v>
      </c>
      <c r="C1932" s="34" t="s">
        <v>4170</v>
      </c>
      <c r="D1932" s="34" t="s">
        <v>5620</v>
      </c>
      <c r="E1932" s="34" t="s">
        <v>5621</v>
      </c>
      <c r="F1932" s="34" t="s">
        <v>5622</v>
      </c>
      <c r="G1932" s="34" t="s">
        <v>5623</v>
      </c>
      <c r="H1932" s="34" t="s">
        <v>5624</v>
      </c>
      <c r="I1932" s="34" t="s">
        <v>5625</v>
      </c>
    </row>
    <row r="1933" spans="1:9">
      <c r="A1933" s="34" t="s">
        <v>4228</v>
      </c>
      <c r="B1933" s="34" t="s">
        <v>4376</v>
      </c>
      <c r="C1933" s="34" t="s">
        <v>4180</v>
      </c>
      <c r="D1933" s="34" t="s">
        <v>4270</v>
      </c>
      <c r="E1933" s="34" t="s">
        <v>4746</v>
      </c>
      <c r="F1933" s="34" t="s">
        <v>4425</v>
      </c>
      <c r="G1933" s="34" t="s">
        <v>4265</v>
      </c>
      <c r="H1933" s="34" t="s">
        <v>5628</v>
      </c>
      <c r="I1933" s="34" t="s">
        <v>4425</v>
      </c>
    </row>
    <row r="1934" spans="1:9">
      <c r="A1934" s="34" t="s">
        <v>4235</v>
      </c>
      <c r="B1934" s="34" t="s">
        <v>4380</v>
      </c>
      <c r="C1934" s="34" t="s">
        <v>5016</v>
      </c>
      <c r="D1934" s="34" t="s">
        <v>5629</v>
      </c>
      <c r="E1934" s="34" t="s">
        <v>5194</v>
      </c>
      <c r="F1934" s="34" t="s">
        <v>4199</v>
      </c>
      <c r="G1934" s="34" t="s">
        <v>4285</v>
      </c>
      <c r="H1934" s="34" t="s">
        <v>5630</v>
      </c>
      <c r="I1934" s="34" t="s">
        <v>4382</v>
      </c>
    </row>
    <row r="1935" spans="1:9">
      <c r="A1935" s="34" t="s">
        <v>4241</v>
      </c>
      <c r="B1935" s="34" t="s">
        <v>4383</v>
      </c>
      <c r="C1935" s="34" t="s">
        <v>4481</v>
      </c>
      <c r="D1935" s="34" t="s">
        <v>4270</v>
      </c>
      <c r="E1935" s="34" t="s">
        <v>4981</v>
      </c>
      <c r="F1935" s="34" t="s">
        <v>4189</v>
      </c>
      <c r="G1935" s="34" t="s">
        <v>4481</v>
      </c>
      <c r="H1935" s="34" t="s">
        <v>4491</v>
      </c>
      <c r="I1935" s="34" t="s">
        <v>4192</v>
      </c>
    </row>
    <row r="1936" spans="1:9">
      <c r="A1936" s="34" t="s">
        <v>4248</v>
      </c>
      <c r="B1936" s="34" t="s">
        <v>4386</v>
      </c>
      <c r="C1936" s="34" t="s">
        <v>4389</v>
      </c>
      <c r="D1936" s="34" t="s">
        <v>4217</v>
      </c>
      <c r="E1936" s="34" t="s">
        <v>5144</v>
      </c>
      <c r="F1936" s="34" t="s">
        <v>4199</v>
      </c>
      <c r="G1936" s="34" t="s">
        <v>4312</v>
      </c>
      <c r="H1936" s="34" t="s">
        <v>4264</v>
      </c>
      <c r="I1936" s="34" t="s">
        <v>4190</v>
      </c>
    </row>
    <row r="1937" spans="1:9">
      <c r="A1937" s="34" t="s">
        <v>4255</v>
      </c>
      <c r="B1937" s="34" t="s">
        <v>4430</v>
      </c>
      <c r="C1937" s="34" t="s">
        <v>4389</v>
      </c>
      <c r="D1937" s="34" t="s">
        <v>4916</v>
      </c>
      <c r="E1937" s="34" t="s">
        <v>4721</v>
      </c>
      <c r="F1937" s="34" t="s">
        <v>4199</v>
      </c>
      <c r="G1937" s="34" t="s">
        <v>4388</v>
      </c>
      <c r="H1937" s="34" t="s">
        <v>4796</v>
      </c>
      <c r="I1937" s="34" t="s">
        <v>4477</v>
      </c>
    </row>
    <row r="1938" spans="1:9">
      <c r="A1938" s="34" t="s">
        <v>4226</v>
      </c>
      <c r="B1938" s="34" t="s">
        <v>4463</v>
      </c>
      <c r="C1938" s="34" t="s">
        <v>4645</v>
      </c>
      <c r="D1938" s="34" t="s">
        <v>4293</v>
      </c>
      <c r="E1938" s="34" t="s">
        <v>4902</v>
      </c>
      <c r="F1938" s="34" t="s">
        <v>4191</v>
      </c>
      <c r="G1938" s="34" t="s">
        <v>4268</v>
      </c>
      <c r="H1938" s="34" t="s">
        <v>4816</v>
      </c>
      <c r="I1938" s="34" t="s">
        <v>4189</v>
      </c>
    </row>
    <row r="1940" spans="1:9">
      <c r="A1940" s="34" t="s">
        <v>9828</v>
      </c>
    </row>
    <row r="1941" spans="1:9">
      <c r="A1941" s="34" t="s">
        <v>5631</v>
      </c>
    </row>
    <row r="1942" spans="1:9">
      <c r="A1942" s="34" t="s">
        <v>50</v>
      </c>
      <c r="B1942" s="34" t="s">
        <v>4169</v>
      </c>
      <c r="C1942" s="34" t="s">
        <v>4170</v>
      </c>
      <c r="D1942" s="34" t="s">
        <v>5620</v>
      </c>
      <c r="E1942" s="34" t="s">
        <v>5621</v>
      </c>
      <c r="F1942" s="34" t="s">
        <v>5622</v>
      </c>
      <c r="G1942" s="34" t="s">
        <v>5623</v>
      </c>
      <c r="H1942" s="34" t="s">
        <v>5624</v>
      </c>
      <c r="I1942" s="34" t="s">
        <v>5625</v>
      </c>
    </row>
    <row r="1943" spans="1:9">
      <c r="A1943" s="34" t="s">
        <v>4262</v>
      </c>
      <c r="B1943" s="34" t="s">
        <v>4392</v>
      </c>
      <c r="C1943" s="34" t="s">
        <v>4492</v>
      </c>
      <c r="D1943" s="34" t="s">
        <v>5429</v>
      </c>
      <c r="E1943" s="34" t="s">
        <v>4913</v>
      </c>
      <c r="F1943" s="34" t="s">
        <v>4459</v>
      </c>
      <c r="G1943" s="34" t="s">
        <v>4198</v>
      </c>
      <c r="H1943" s="34" t="s">
        <v>5381</v>
      </c>
      <c r="I1943" s="34" t="s">
        <v>4385</v>
      </c>
    </row>
    <row r="1944" spans="1:9">
      <c r="A1944" s="34" t="s">
        <v>4271</v>
      </c>
      <c r="B1944" s="34" t="s">
        <v>4437</v>
      </c>
      <c r="C1944" s="34" t="s">
        <v>4258</v>
      </c>
      <c r="D1944" s="34" t="s">
        <v>4736</v>
      </c>
      <c r="E1944" s="34" t="s">
        <v>4312</v>
      </c>
      <c r="F1944" s="34" t="s">
        <v>4181</v>
      </c>
      <c r="G1944" s="34" t="s">
        <v>4863</v>
      </c>
      <c r="H1944" s="34" t="s">
        <v>5384</v>
      </c>
      <c r="I1944" s="34" t="s">
        <v>4207</v>
      </c>
    </row>
    <row r="1945" spans="1:9">
      <c r="A1945" s="34" t="s">
        <v>4226</v>
      </c>
      <c r="B1945" s="34" t="s">
        <v>4463</v>
      </c>
      <c r="C1945" s="34" t="s">
        <v>4645</v>
      </c>
      <c r="D1945" s="34" t="s">
        <v>4293</v>
      </c>
      <c r="E1945" s="34" t="s">
        <v>4902</v>
      </c>
      <c r="F1945" s="34" t="s">
        <v>4191</v>
      </c>
      <c r="G1945" s="34" t="s">
        <v>4268</v>
      </c>
      <c r="H1945" s="34" t="s">
        <v>4816</v>
      </c>
      <c r="I1945" s="34" t="s">
        <v>4189</v>
      </c>
    </row>
    <row r="1947" spans="1:9">
      <c r="A1947" s="34" t="s">
        <v>9829</v>
      </c>
    </row>
    <row r="1948" spans="1:9">
      <c r="A1948" s="34" t="s">
        <v>5632</v>
      </c>
    </row>
    <row r="1949" spans="1:9">
      <c r="A1949" s="34" t="s">
        <v>386</v>
      </c>
      <c r="B1949" s="34" t="s">
        <v>4169</v>
      </c>
      <c r="C1949" s="34" t="s">
        <v>4170</v>
      </c>
      <c r="D1949" s="34" t="s">
        <v>5620</v>
      </c>
      <c r="E1949" s="34" t="s">
        <v>5621</v>
      </c>
      <c r="F1949" s="34" t="s">
        <v>5622</v>
      </c>
      <c r="G1949" s="34" t="s">
        <v>5623</v>
      </c>
      <c r="H1949" s="34" t="s">
        <v>5624</v>
      </c>
      <c r="I1949" s="34" t="s">
        <v>5625</v>
      </c>
    </row>
    <row r="1950" spans="1:9">
      <c r="A1950" s="34" t="s">
        <v>3070</v>
      </c>
      <c r="B1950" s="34" t="s">
        <v>4347</v>
      </c>
      <c r="C1950" s="34" t="s">
        <v>4725</v>
      </c>
      <c r="D1950" s="34" t="s">
        <v>4829</v>
      </c>
      <c r="E1950" s="34" t="s">
        <v>4326</v>
      </c>
      <c r="F1950" s="34" t="s">
        <v>4199</v>
      </c>
      <c r="G1950" s="34" t="s">
        <v>4319</v>
      </c>
      <c r="H1950" s="34" t="s">
        <v>4455</v>
      </c>
      <c r="I1950" s="34" t="s">
        <v>4395</v>
      </c>
    </row>
    <row r="1951" spans="1:9">
      <c r="A1951" s="34" t="s">
        <v>3067</v>
      </c>
      <c r="B1951" s="34" t="s">
        <v>5633</v>
      </c>
      <c r="C1951" s="34" t="s">
        <v>4932</v>
      </c>
      <c r="D1951" s="34" t="s">
        <v>5135</v>
      </c>
      <c r="E1951" s="34" t="s">
        <v>5415</v>
      </c>
      <c r="F1951" s="34" t="s">
        <v>4244</v>
      </c>
      <c r="G1951" s="34" t="s">
        <v>4481</v>
      </c>
      <c r="H1951" s="34" t="s">
        <v>5436</v>
      </c>
      <c r="I1951" s="34" t="s">
        <v>4243</v>
      </c>
    </row>
    <row r="1952" spans="1:9">
      <c r="A1952" s="34" t="s">
        <v>4226</v>
      </c>
      <c r="B1952" s="34" t="s">
        <v>4463</v>
      </c>
      <c r="C1952" s="34" t="s">
        <v>4645</v>
      </c>
      <c r="D1952" s="34" t="s">
        <v>4293</v>
      </c>
      <c r="E1952" s="34" t="s">
        <v>4902</v>
      </c>
      <c r="F1952" s="34" t="s">
        <v>4191</v>
      </c>
      <c r="G1952" s="34" t="s">
        <v>4268</v>
      </c>
      <c r="H1952" s="34" t="s">
        <v>4816</v>
      </c>
      <c r="I1952" s="34" t="s">
        <v>4189</v>
      </c>
    </row>
    <row r="1954" spans="1:9">
      <c r="A1954" s="34" t="s">
        <v>9830</v>
      </c>
    </row>
    <row r="1955" spans="1:9">
      <c r="A1955" s="34" t="s">
        <v>5634</v>
      </c>
    </row>
    <row r="1956" spans="1:9">
      <c r="A1956" s="34" t="s">
        <v>55</v>
      </c>
      <c r="B1956" s="34" t="s">
        <v>4169</v>
      </c>
      <c r="C1956" s="34" t="s">
        <v>4170</v>
      </c>
      <c r="D1956" s="34" t="s">
        <v>5620</v>
      </c>
      <c r="E1956" s="34" t="s">
        <v>5621</v>
      </c>
      <c r="F1956" s="34" t="s">
        <v>5622</v>
      </c>
      <c r="G1956" s="34" t="s">
        <v>5623</v>
      </c>
      <c r="H1956" s="34" t="s">
        <v>5624</v>
      </c>
      <c r="I1956" s="34" t="s">
        <v>5625</v>
      </c>
    </row>
    <row r="1957" spans="1:9">
      <c r="A1957" s="34" t="s">
        <v>4291</v>
      </c>
      <c r="B1957" s="34" t="s">
        <v>4820</v>
      </c>
      <c r="C1957" s="34" t="s">
        <v>4521</v>
      </c>
      <c r="D1957" s="34" t="s">
        <v>4415</v>
      </c>
      <c r="E1957" s="34" t="s">
        <v>5017</v>
      </c>
      <c r="F1957" s="34" t="s">
        <v>4287</v>
      </c>
      <c r="G1957" s="34" t="s">
        <v>5359</v>
      </c>
      <c r="H1957" s="34" t="s">
        <v>5014</v>
      </c>
      <c r="I1957" s="34" t="s">
        <v>4223</v>
      </c>
    </row>
    <row r="1958" spans="1:9">
      <c r="A1958" s="34" t="s">
        <v>4299</v>
      </c>
      <c r="B1958" s="34" t="s">
        <v>5635</v>
      </c>
      <c r="C1958" s="34" t="s">
        <v>5426</v>
      </c>
      <c r="D1958" s="34" t="s">
        <v>4737</v>
      </c>
      <c r="E1958" s="34" t="s">
        <v>4192</v>
      </c>
      <c r="F1958" s="34" t="s">
        <v>4199</v>
      </c>
      <c r="G1958" s="34" t="s">
        <v>4371</v>
      </c>
      <c r="H1958" s="34" t="s">
        <v>4427</v>
      </c>
      <c r="I1958" s="34" t="s">
        <v>4513</v>
      </c>
    </row>
    <row r="1959" spans="1:9">
      <c r="A1959" s="34" t="s">
        <v>4226</v>
      </c>
      <c r="B1959" s="34" t="s">
        <v>4463</v>
      </c>
      <c r="C1959" s="34" t="s">
        <v>4645</v>
      </c>
      <c r="D1959" s="34" t="s">
        <v>4293</v>
      </c>
      <c r="E1959" s="34" t="s">
        <v>4902</v>
      </c>
      <c r="F1959" s="34" t="s">
        <v>4191</v>
      </c>
      <c r="G1959" s="34" t="s">
        <v>4268</v>
      </c>
      <c r="H1959" s="34" t="s">
        <v>4816</v>
      </c>
      <c r="I1959" s="34" t="s">
        <v>4189</v>
      </c>
    </row>
    <row r="1961" spans="1:9">
      <c r="A1961" s="34" t="s">
        <v>9831</v>
      </c>
    </row>
    <row r="1962" spans="1:9">
      <c r="A1962" s="34" t="s">
        <v>5636</v>
      </c>
    </row>
    <row r="1963" spans="1:9">
      <c r="A1963" s="34" t="s">
        <v>45</v>
      </c>
      <c r="B1963" s="34" t="s">
        <v>4169</v>
      </c>
      <c r="C1963" s="34" t="s">
        <v>4170</v>
      </c>
      <c r="D1963" s="34" t="s">
        <v>5620</v>
      </c>
      <c r="E1963" s="34" t="s">
        <v>5621</v>
      </c>
      <c r="F1963" s="34" t="s">
        <v>5622</v>
      </c>
      <c r="G1963" s="34" t="s">
        <v>5623</v>
      </c>
      <c r="H1963" s="34" t="s">
        <v>5624</v>
      </c>
      <c r="I1963" s="34" t="s">
        <v>5625</v>
      </c>
    </row>
    <row r="1964" spans="1:9">
      <c r="A1964" s="34" t="s">
        <v>4305</v>
      </c>
      <c r="B1964" s="34" t="s">
        <v>4441</v>
      </c>
      <c r="C1964" s="34" t="s">
        <v>4326</v>
      </c>
      <c r="D1964" s="34" t="s">
        <v>5140</v>
      </c>
      <c r="E1964" s="34" t="s">
        <v>4730</v>
      </c>
      <c r="F1964" s="34" t="s">
        <v>4738</v>
      </c>
      <c r="G1964" s="34" t="s">
        <v>5016</v>
      </c>
      <c r="H1964" s="34" t="s">
        <v>5429</v>
      </c>
      <c r="I1964" s="34" t="s">
        <v>4492</v>
      </c>
    </row>
    <row r="1965" spans="1:9">
      <c r="A1965" s="34" t="s">
        <v>4313</v>
      </c>
      <c r="B1965" s="34" t="s">
        <v>4444</v>
      </c>
      <c r="C1965" s="34" t="s">
        <v>4223</v>
      </c>
      <c r="D1965" s="34" t="s">
        <v>5141</v>
      </c>
      <c r="E1965" s="34" t="s">
        <v>5142</v>
      </c>
      <c r="F1965" s="34" t="s">
        <v>4310</v>
      </c>
      <c r="G1965" s="34" t="s">
        <v>4508</v>
      </c>
      <c r="H1965" s="34" t="s">
        <v>5637</v>
      </c>
      <c r="I1965" s="34" t="s">
        <v>4417</v>
      </c>
    </row>
    <row r="1966" spans="1:9">
      <c r="A1966" s="34" t="s">
        <v>4316</v>
      </c>
      <c r="B1966" s="34" t="s">
        <v>4187</v>
      </c>
      <c r="C1966" s="34" t="s">
        <v>4202</v>
      </c>
      <c r="D1966" s="34" t="s">
        <v>4768</v>
      </c>
      <c r="E1966" s="34" t="s">
        <v>4194</v>
      </c>
      <c r="F1966" s="34" t="s">
        <v>4199</v>
      </c>
      <c r="G1966" s="34" t="s">
        <v>4424</v>
      </c>
      <c r="H1966" s="34" t="s">
        <v>5381</v>
      </c>
      <c r="I1966" s="34" t="s">
        <v>4189</v>
      </c>
    </row>
    <row r="1967" spans="1:9">
      <c r="A1967" s="34" t="s">
        <v>4323</v>
      </c>
      <c r="B1967" s="34" t="s">
        <v>4450</v>
      </c>
      <c r="C1967" s="34" t="s">
        <v>4286</v>
      </c>
      <c r="D1967" s="34" t="s">
        <v>5429</v>
      </c>
      <c r="E1967" s="34" t="s">
        <v>4233</v>
      </c>
      <c r="F1967" s="34" t="s">
        <v>4199</v>
      </c>
      <c r="G1967" s="34" t="s">
        <v>4233</v>
      </c>
      <c r="H1967" s="34" t="s">
        <v>5383</v>
      </c>
      <c r="I1967" s="34" t="s">
        <v>4370</v>
      </c>
    </row>
    <row r="1968" spans="1:9">
      <c r="A1968" s="34" t="s">
        <v>4226</v>
      </c>
      <c r="B1968" s="34" t="s">
        <v>4463</v>
      </c>
      <c r="C1968" s="34" t="s">
        <v>4645</v>
      </c>
      <c r="D1968" s="34" t="s">
        <v>4293</v>
      </c>
      <c r="E1968" s="34" t="s">
        <v>4902</v>
      </c>
      <c r="F1968" s="34" t="s">
        <v>4191</v>
      </c>
      <c r="G1968" s="34" t="s">
        <v>4268</v>
      </c>
      <c r="H1968" s="34" t="s">
        <v>4816</v>
      </c>
      <c r="I1968" s="34" t="s">
        <v>4189</v>
      </c>
    </row>
    <row r="1970" spans="1:8">
      <c r="A1970" s="34" t="s">
        <v>9832</v>
      </c>
    </row>
    <row r="1971" spans="1:8">
      <c r="A1971" s="34" t="s">
        <v>5638</v>
      </c>
    </row>
    <row r="1972" spans="1:8">
      <c r="A1972" s="34" t="s">
        <v>4169</v>
      </c>
      <c r="B1972" s="34" t="s">
        <v>4329</v>
      </c>
      <c r="C1972" s="34" t="s">
        <v>4330</v>
      </c>
      <c r="D1972" s="34" t="s">
        <v>4331</v>
      </c>
      <c r="E1972" s="34" t="s">
        <v>4332</v>
      </c>
    </row>
    <row r="1973" spans="1:8">
      <c r="A1973" s="34" t="s">
        <v>4463</v>
      </c>
      <c r="B1973" s="34" t="s">
        <v>5639</v>
      </c>
      <c r="C1973" s="34" t="s">
        <v>5640</v>
      </c>
      <c r="D1973" s="34" t="s">
        <v>4170</v>
      </c>
      <c r="E1973" s="34" t="s">
        <v>5641</v>
      </c>
    </row>
    <row r="1975" spans="1:8">
      <c r="A1975" s="34" t="s">
        <v>9833</v>
      </c>
    </row>
    <row r="1976" spans="1:8">
      <c r="A1976" s="34" t="s">
        <v>5642</v>
      </c>
    </row>
    <row r="1977" spans="1:8">
      <c r="A1977" s="34" t="s">
        <v>4169</v>
      </c>
      <c r="B1977" s="34" t="s">
        <v>4170</v>
      </c>
      <c r="C1977" s="34" t="s">
        <v>5643</v>
      </c>
      <c r="D1977" s="34" t="s">
        <v>5644</v>
      </c>
      <c r="E1977" s="34" t="s">
        <v>5645</v>
      </c>
      <c r="F1977" s="34" t="s">
        <v>5646</v>
      </c>
      <c r="G1977" s="34" t="s">
        <v>5585</v>
      </c>
      <c r="H1977" s="34" t="s">
        <v>5647</v>
      </c>
    </row>
    <row r="1978" spans="1:8">
      <c r="A1978" s="34" t="s">
        <v>4463</v>
      </c>
      <c r="B1978" s="34" t="s">
        <v>4645</v>
      </c>
      <c r="C1978" s="34" t="s">
        <v>4744</v>
      </c>
      <c r="D1978" s="34" t="s">
        <v>5427</v>
      </c>
      <c r="E1978" s="34" t="s">
        <v>4223</v>
      </c>
      <c r="F1978" s="34" t="s">
        <v>4297</v>
      </c>
      <c r="G1978" s="34" t="s">
        <v>4419</v>
      </c>
      <c r="H1978" s="34" t="s">
        <v>4260</v>
      </c>
    </row>
    <row r="1980" spans="1:8">
      <c r="A1980" s="34" t="s">
        <v>9834</v>
      </c>
    </row>
    <row r="1981" spans="1:8">
      <c r="A1981" s="34" t="s">
        <v>5648</v>
      </c>
    </row>
    <row r="1982" spans="1:8">
      <c r="A1982" s="34" t="s">
        <v>4169</v>
      </c>
      <c r="B1982" s="34" t="s">
        <v>4329</v>
      </c>
      <c r="C1982" s="34" t="s">
        <v>4330</v>
      </c>
      <c r="D1982" s="34" t="s">
        <v>4331</v>
      </c>
      <c r="E1982" s="34" t="s">
        <v>4332</v>
      </c>
    </row>
    <row r="1983" spans="1:8">
      <c r="A1983" s="34" t="s">
        <v>4463</v>
      </c>
      <c r="B1983" s="34" t="s">
        <v>5649</v>
      </c>
      <c r="C1983" s="34" t="s">
        <v>5650</v>
      </c>
      <c r="D1983" s="34" t="s">
        <v>4170</v>
      </c>
      <c r="E1983" s="34" t="s">
        <v>5641</v>
      </c>
    </row>
    <row r="1985" spans="1:19">
      <c r="A1985" s="34" t="s">
        <v>9512</v>
      </c>
    </row>
    <row r="1986" spans="1:19">
      <c r="A1986" s="34" t="s">
        <v>5651</v>
      </c>
    </row>
    <row r="1987" spans="1:19">
      <c r="A1987" s="34" t="s">
        <v>4169</v>
      </c>
      <c r="B1987" s="34" t="s">
        <v>3819</v>
      </c>
      <c r="C1987" s="34" t="s">
        <v>3788</v>
      </c>
      <c r="D1987" s="34" t="s">
        <v>3818</v>
      </c>
      <c r="E1987" s="34" t="s">
        <v>3782</v>
      </c>
      <c r="F1987" s="34" t="s">
        <v>3806</v>
      </c>
      <c r="G1987" s="34" t="s">
        <v>3800</v>
      </c>
      <c r="H1987" s="34" t="s">
        <v>3785</v>
      </c>
      <c r="I1987" s="34" t="s">
        <v>3809</v>
      </c>
      <c r="J1987" s="34" t="s">
        <v>3791</v>
      </c>
      <c r="K1987" s="34" t="s">
        <v>5652</v>
      </c>
      <c r="L1987" s="34" t="s">
        <v>3779</v>
      </c>
      <c r="M1987" s="34" t="s">
        <v>3405</v>
      </c>
      <c r="N1987" s="34" t="s">
        <v>3815</v>
      </c>
      <c r="O1987" s="34" t="s">
        <v>1055</v>
      </c>
      <c r="P1987" s="34" t="s">
        <v>3812</v>
      </c>
      <c r="Q1987" s="34" t="s">
        <v>3803</v>
      </c>
      <c r="R1987" s="34" t="s">
        <v>3797</v>
      </c>
    </row>
    <row r="1988" spans="1:19">
      <c r="A1988" s="34" t="s">
        <v>4407</v>
      </c>
      <c r="B1988" s="34" t="s">
        <v>4199</v>
      </c>
      <c r="C1988" s="34" t="s">
        <v>4244</v>
      </c>
      <c r="D1988" s="34" t="s">
        <v>4199</v>
      </c>
      <c r="E1988" s="34" t="s">
        <v>4411</v>
      </c>
      <c r="F1988" s="34" t="s">
        <v>4257</v>
      </c>
      <c r="G1988" s="34" t="s">
        <v>4199</v>
      </c>
      <c r="H1988" s="34" t="s">
        <v>4234</v>
      </c>
      <c r="I1988" s="34" t="s">
        <v>4812</v>
      </c>
      <c r="J1988" s="34" t="s">
        <v>4244</v>
      </c>
      <c r="K1988" s="34" t="s">
        <v>4199</v>
      </c>
      <c r="L1988" s="34" t="s">
        <v>4994</v>
      </c>
      <c r="M1988" s="34" t="s">
        <v>4467</v>
      </c>
      <c r="N1988" s="34" t="s">
        <v>4199</v>
      </c>
      <c r="O1988" s="34" t="s">
        <v>4199</v>
      </c>
      <c r="P1988" s="34" t="s">
        <v>4199</v>
      </c>
      <c r="Q1988" s="34" t="s">
        <v>4467</v>
      </c>
      <c r="R1988" s="34" t="s">
        <v>4199</v>
      </c>
    </row>
    <row r="1990" spans="1:19">
      <c r="A1990" s="34" t="s">
        <v>9513</v>
      </c>
    </row>
    <row r="1991" spans="1:19">
      <c r="A1991" s="34" t="s">
        <v>5653</v>
      </c>
    </row>
    <row r="1992" spans="1:19">
      <c r="A1992" s="34" t="s">
        <v>688</v>
      </c>
      <c r="B1992" s="34" t="s">
        <v>4169</v>
      </c>
      <c r="C1992" s="34" t="s">
        <v>3819</v>
      </c>
      <c r="D1992" s="34" t="s">
        <v>3788</v>
      </c>
      <c r="E1992" s="34" t="s">
        <v>3818</v>
      </c>
      <c r="F1992" s="34" t="s">
        <v>3782</v>
      </c>
      <c r="G1992" s="34" t="s">
        <v>3806</v>
      </c>
      <c r="H1992" s="34" t="s">
        <v>3800</v>
      </c>
      <c r="I1992" s="34" t="s">
        <v>3785</v>
      </c>
      <c r="J1992" s="34" t="s">
        <v>3809</v>
      </c>
      <c r="K1992" s="34" t="s">
        <v>3791</v>
      </c>
      <c r="L1992" s="34" t="s">
        <v>5652</v>
      </c>
      <c r="M1992" s="34" t="s">
        <v>3779</v>
      </c>
      <c r="N1992" s="34" t="s">
        <v>3405</v>
      </c>
      <c r="O1992" s="34" t="s">
        <v>3815</v>
      </c>
      <c r="P1992" s="34" t="s">
        <v>1055</v>
      </c>
      <c r="Q1992" s="34" t="s">
        <v>3812</v>
      </c>
      <c r="R1992" s="34" t="s">
        <v>3803</v>
      </c>
      <c r="S1992" s="34" t="s">
        <v>3797</v>
      </c>
    </row>
    <row r="1993" spans="1:19">
      <c r="A1993" s="34" t="s">
        <v>3689</v>
      </c>
      <c r="B1993" s="34" t="s">
        <v>4532</v>
      </c>
      <c r="C1993" s="34" t="s">
        <v>4199</v>
      </c>
      <c r="D1993" s="34" t="s">
        <v>4484</v>
      </c>
      <c r="E1993" s="34" t="s">
        <v>4199</v>
      </c>
      <c r="F1993" s="34" t="s">
        <v>4484</v>
      </c>
      <c r="G1993" s="34" t="s">
        <v>4199</v>
      </c>
      <c r="H1993" s="34" t="s">
        <v>4199</v>
      </c>
      <c r="I1993" s="34" t="s">
        <v>4743</v>
      </c>
      <c r="J1993" s="34" t="s">
        <v>4199</v>
      </c>
      <c r="K1993" s="34" t="s">
        <v>4484</v>
      </c>
      <c r="L1993" s="34" t="s">
        <v>4199</v>
      </c>
      <c r="M1993" s="34" t="s">
        <v>5654</v>
      </c>
      <c r="N1993" s="34" t="s">
        <v>4199</v>
      </c>
      <c r="O1993" s="34" t="s">
        <v>4199</v>
      </c>
      <c r="P1993" s="34" t="s">
        <v>4199</v>
      </c>
      <c r="Q1993" s="34" t="s">
        <v>4199</v>
      </c>
      <c r="R1993" s="34" t="s">
        <v>4199</v>
      </c>
      <c r="S1993" s="34" t="s">
        <v>4199</v>
      </c>
    </row>
    <row r="1994" spans="1:19">
      <c r="A1994" s="34" t="s">
        <v>3683</v>
      </c>
      <c r="B1994" s="34" t="s">
        <v>5231</v>
      </c>
      <c r="C1994" s="34" t="s">
        <v>4199</v>
      </c>
      <c r="D1994" s="34" t="s">
        <v>4382</v>
      </c>
      <c r="E1994" s="34" t="s">
        <v>4199</v>
      </c>
      <c r="F1994" s="34" t="s">
        <v>4467</v>
      </c>
      <c r="G1994" s="34" t="s">
        <v>4425</v>
      </c>
      <c r="H1994" s="34" t="s">
        <v>4199</v>
      </c>
      <c r="I1994" s="34" t="s">
        <v>4312</v>
      </c>
      <c r="J1994" s="34" t="s">
        <v>4245</v>
      </c>
      <c r="K1994" s="34" t="s">
        <v>4382</v>
      </c>
      <c r="L1994" s="34" t="s">
        <v>4199</v>
      </c>
      <c r="M1994" s="34" t="s">
        <v>4584</v>
      </c>
      <c r="N1994" s="34" t="s">
        <v>4467</v>
      </c>
      <c r="O1994" s="34" t="s">
        <v>4199</v>
      </c>
      <c r="P1994" s="34" t="s">
        <v>4199</v>
      </c>
      <c r="Q1994" s="34" t="s">
        <v>4199</v>
      </c>
      <c r="R1994" s="34" t="s">
        <v>4199</v>
      </c>
      <c r="S1994" s="34" t="s">
        <v>4199</v>
      </c>
    </row>
    <row r="1995" spans="1:19">
      <c r="A1995" s="34" t="s">
        <v>3686</v>
      </c>
      <c r="B1995" s="34" t="s">
        <v>5081</v>
      </c>
      <c r="C1995" s="34" t="s">
        <v>4199</v>
      </c>
      <c r="D1995" s="34" t="s">
        <v>4382</v>
      </c>
      <c r="E1995" s="34" t="s">
        <v>4199</v>
      </c>
      <c r="F1995" s="34" t="s">
        <v>4199</v>
      </c>
      <c r="G1995" s="34" t="s">
        <v>4311</v>
      </c>
      <c r="H1995" s="34" t="s">
        <v>4199</v>
      </c>
      <c r="I1995" s="34" t="s">
        <v>5312</v>
      </c>
      <c r="J1995" s="34" t="s">
        <v>5655</v>
      </c>
      <c r="K1995" s="34" t="s">
        <v>4382</v>
      </c>
      <c r="L1995" s="34" t="s">
        <v>4199</v>
      </c>
      <c r="M1995" s="34" t="s">
        <v>5656</v>
      </c>
      <c r="N1995" s="34" t="s">
        <v>4199</v>
      </c>
      <c r="O1995" s="34" t="s">
        <v>4199</v>
      </c>
      <c r="P1995" s="34" t="s">
        <v>4199</v>
      </c>
      <c r="Q1995" s="34" t="s">
        <v>4199</v>
      </c>
      <c r="R1995" s="34" t="s">
        <v>4382</v>
      </c>
      <c r="S1995" s="34" t="s">
        <v>4199</v>
      </c>
    </row>
    <row r="1996" spans="1:19">
      <c r="A1996" s="34" t="s">
        <v>3695</v>
      </c>
      <c r="B1996" s="34" t="s">
        <v>4609</v>
      </c>
      <c r="C1996" s="34" t="s">
        <v>4199</v>
      </c>
      <c r="D1996" s="34" t="s">
        <v>4199</v>
      </c>
      <c r="E1996" s="34" t="s">
        <v>4199</v>
      </c>
      <c r="F1996" s="34" t="s">
        <v>4199</v>
      </c>
      <c r="G1996" s="34" t="s">
        <v>4199</v>
      </c>
      <c r="H1996" s="34" t="s">
        <v>4199</v>
      </c>
      <c r="I1996" s="34" t="s">
        <v>4621</v>
      </c>
      <c r="J1996" s="34" t="s">
        <v>4199</v>
      </c>
      <c r="K1996" s="34" t="s">
        <v>4199</v>
      </c>
      <c r="L1996" s="34" t="s">
        <v>4199</v>
      </c>
      <c r="M1996" s="34" t="s">
        <v>4621</v>
      </c>
      <c r="N1996" s="34" t="s">
        <v>4199</v>
      </c>
      <c r="O1996" s="34" t="s">
        <v>4199</v>
      </c>
      <c r="P1996" s="34" t="s">
        <v>4199</v>
      </c>
      <c r="Q1996" s="34" t="s">
        <v>4199</v>
      </c>
      <c r="R1996" s="34" t="s">
        <v>4199</v>
      </c>
      <c r="S1996" s="34" t="s">
        <v>4199</v>
      </c>
    </row>
    <row r="1997" spans="1:19">
      <c r="A1997" s="34" t="s">
        <v>4226</v>
      </c>
      <c r="B1997" s="34" t="s">
        <v>4407</v>
      </c>
      <c r="C1997" s="34" t="s">
        <v>4199</v>
      </c>
      <c r="D1997" s="34" t="s">
        <v>4244</v>
      </c>
      <c r="E1997" s="34" t="s">
        <v>4199</v>
      </c>
      <c r="F1997" s="34" t="s">
        <v>4411</v>
      </c>
      <c r="G1997" s="34" t="s">
        <v>4257</v>
      </c>
      <c r="H1997" s="34" t="s">
        <v>4199</v>
      </c>
      <c r="I1997" s="34" t="s">
        <v>4234</v>
      </c>
      <c r="J1997" s="34" t="s">
        <v>4812</v>
      </c>
      <c r="K1997" s="34" t="s">
        <v>4244</v>
      </c>
      <c r="L1997" s="34" t="s">
        <v>4199</v>
      </c>
      <c r="M1997" s="34" t="s">
        <v>4994</v>
      </c>
      <c r="N1997" s="34" t="s">
        <v>4467</v>
      </c>
      <c r="O1997" s="34" t="s">
        <v>4199</v>
      </c>
      <c r="P1997" s="34" t="s">
        <v>4199</v>
      </c>
      <c r="Q1997" s="34" t="s">
        <v>4199</v>
      </c>
      <c r="R1997" s="34" t="s">
        <v>4467</v>
      </c>
      <c r="S1997" s="34" t="s">
        <v>4199</v>
      </c>
    </row>
    <row r="1999" spans="1:19">
      <c r="A1999" s="34" t="s">
        <v>9514</v>
      </c>
    </row>
    <row r="2000" spans="1:19">
      <c r="A2000" s="34" t="s">
        <v>5657</v>
      </c>
    </row>
    <row r="2001" spans="1:19">
      <c r="A2001" s="34" t="s">
        <v>386</v>
      </c>
      <c r="B2001" s="34" t="s">
        <v>4169</v>
      </c>
      <c r="C2001" s="34" t="s">
        <v>3819</v>
      </c>
      <c r="D2001" s="34" t="s">
        <v>3788</v>
      </c>
      <c r="E2001" s="34" t="s">
        <v>3818</v>
      </c>
      <c r="F2001" s="34" t="s">
        <v>3782</v>
      </c>
      <c r="G2001" s="34" t="s">
        <v>3806</v>
      </c>
      <c r="H2001" s="34" t="s">
        <v>3800</v>
      </c>
      <c r="I2001" s="34" t="s">
        <v>3785</v>
      </c>
      <c r="J2001" s="34" t="s">
        <v>3809</v>
      </c>
      <c r="K2001" s="34" t="s">
        <v>3791</v>
      </c>
      <c r="L2001" s="34" t="s">
        <v>5652</v>
      </c>
      <c r="M2001" s="34" t="s">
        <v>3779</v>
      </c>
      <c r="N2001" s="34" t="s">
        <v>3405</v>
      </c>
      <c r="O2001" s="34" t="s">
        <v>3815</v>
      </c>
      <c r="P2001" s="34" t="s">
        <v>1055</v>
      </c>
      <c r="Q2001" s="34" t="s">
        <v>3812</v>
      </c>
      <c r="R2001" s="34" t="s">
        <v>3803</v>
      </c>
      <c r="S2001" s="34" t="s">
        <v>3797</v>
      </c>
    </row>
    <row r="2002" spans="1:19">
      <c r="A2002" s="34" t="s">
        <v>3070</v>
      </c>
      <c r="B2002" s="34" t="s">
        <v>4347</v>
      </c>
      <c r="C2002" s="34" t="s">
        <v>4199</v>
      </c>
      <c r="D2002" s="34" t="s">
        <v>4319</v>
      </c>
      <c r="E2002" s="34" t="s">
        <v>4199</v>
      </c>
      <c r="F2002" s="34" t="s">
        <v>4199</v>
      </c>
      <c r="G2002" s="34" t="s">
        <v>4277</v>
      </c>
      <c r="H2002" s="34" t="s">
        <v>4199</v>
      </c>
      <c r="I2002" s="34" t="s">
        <v>4293</v>
      </c>
      <c r="J2002" s="34" t="s">
        <v>5658</v>
      </c>
      <c r="K2002" s="34" t="s">
        <v>4379</v>
      </c>
      <c r="L2002" s="34" t="s">
        <v>4199</v>
      </c>
      <c r="M2002" s="34" t="s">
        <v>5361</v>
      </c>
      <c r="N2002" s="34" t="s">
        <v>4199</v>
      </c>
      <c r="O2002" s="34" t="s">
        <v>4199</v>
      </c>
      <c r="P2002" s="34" t="s">
        <v>4199</v>
      </c>
      <c r="Q2002" s="34" t="s">
        <v>4199</v>
      </c>
      <c r="R2002" s="34" t="s">
        <v>4257</v>
      </c>
      <c r="S2002" s="34" t="s">
        <v>4199</v>
      </c>
    </row>
    <row r="2003" spans="1:19">
      <c r="A2003" s="34" t="s">
        <v>3067</v>
      </c>
      <c r="B2003" s="34" t="s">
        <v>4456</v>
      </c>
      <c r="C2003" s="34" t="s">
        <v>4199</v>
      </c>
      <c r="D2003" s="34" t="s">
        <v>4214</v>
      </c>
      <c r="E2003" s="34" t="s">
        <v>4199</v>
      </c>
      <c r="F2003" s="34" t="s">
        <v>4459</v>
      </c>
      <c r="G2003" s="34" t="s">
        <v>4459</v>
      </c>
      <c r="H2003" s="34" t="s">
        <v>4199</v>
      </c>
      <c r="I2003" s="34" t="s">
        <v>4297</v>
      </c>
      <c r="J2003" s="34" t="s">
        <v>4447</v>
      </c>
      <c r="K2003" s="34" t="s">
        <v>4459</v>
      </c>
      <c r="L2003" s="34" t="s">
        <v>4199</v>
      </c>
      <c r="M2003" s="34" t="s">
        <v>5659</v>
      </c>
      <c r="N2003" s="34" t="s">
        <v>4467</v>
      </c>
      <c r="O2003" s="34" t="s">
        <v>4199</v>
      </c>
      <c r="P2003" s="34" t="s">
        <v>4199</v>
      </c>
      <c r="Q2003" s="34" t="s">
        <v>4199</v>
      </c>
      <c r="R2003" s="34" t="s">
        <v>4199</v>
      </c>
      <c r="S2003" s="34" t="s">
        <v>4199</v>
      </c>
    </row>
    <row r="2004" spans="1:19">
      <c r="A2004" s="34" t="s">
        <v>4226</v>
      </c>
      <c r="B2004" s="34" t="s">
        <v>4407</v>
      </c>
      <c r="C2004" s="34" t="s">
        <v>4199</v>
      </c>
      <c r="D2004" s="34" t="s">
        <v>4244</v>
      </c>
      <c r="E2004" s="34" t="s">
        <v>4199</v>
      </c>
      <c r="F2004" s="34" t="s">
        <v>4411</v>
      </c>
      <c r="G2004" s="34" t="s">
        <v>4257</v>
      </c>
      <c r="H2004" s="34" t="s">
        <v>4199</v>
      </c>
      <c r="I2004" s="34" t="s">
        <v>4234</v>
      </c>
      <c r="J2004" s="34" t="s">
        <v>4812</v>
      </c>
      <c r="K2004" s="34" t="s">
        <v>4244</v>
      </c>
      <c r="L2004" s="34" t="s">
        <v>4199</v>
      </c>
      <c r="M2004" s="34" t="s">
        <v>4994</v>
      </c>
      <c r="N2004" s="34" t="s">
        <v>4467</v>
      </c>
      <c r="O2004" s="34" t="s">
        <v>4199</v>
      </c>
      <c r="P2004" s="34" t="s">
        <v>4199</v>
      </c>
      <c r="Q2004" s="34" t="s">
        <v>4199</v>
      </c>
      <c r="R2004" s="34" t="s">
        <v>4467</v>
      </c>
      <c r="S2004" s="34" t="s">
        <v>4199</v>
      </c>
    </row>
    <row r="2006" spans="1:19">
      <c r="A2006" s="34" t="s">
        <v>9515</v>
      </c>
    </row>
    <row r="2007" spans="1:19">
      <c r="A2007" s="34" t="s">
        <v>5660</v>
      </c>
    </row>
    <row r="2008" spans="1:19">
      <c r="A2008" s="34" t="s">
        <v>4169</v>
      </c>
      <c r="B2008" s="34" t="s">
        <v>4329</v>
      </c>
      <c r="C2008" s="34" t="s">
        <v>4330</v>
      </c>
      <c r="D2008" s="34" t="s">
        <v>4331</v>
      </c>
      <c r="E2008" s="34" t="s">
        <v>4332</v>
      </c>
    </row>
    <row r="2009" spans="1:19">
      <c r="A2009" s="34" t="s">
        <v>4407</v>
      </c>
      <c r="B2009" s="34" t="s">
        <v>5661</v>
      </c>
      <c r="C2009" s="34" t="s">
        <v>4609</v>
      </c>
      <c r="D2009" s="34" t="s">
        <v>4881</v>
      </c>
      <c r="E2009" s="34" t="s">
        <v>4626</v>
      </c>
    </row>
    <row r="2011" spans="1:19">
      <c r="A2011" s="34" t="s">
        <v>5662</v>
      </c>
    </row>
    <row r="2012" spans="1:19">
      <c r="A2012" s="34" t="s">
        <v>5663</v>
      </c>
    </row>
    <row r="2013" spans="1:19">
      <c r="A2013" s="34" t="s">
        <v>4169</v>
      </c>
      <c r="B2013" s="34" t="s">
        <v>5664</v>
      </c>
      <c r="C2013" s="34" t="s">
        <v>5665</v>
      </c>
    </row>
    <row r="2014" spans="1:19">
      <c r="A2014" s="34" t="s">
        <v>5400</v>
      </c>
      <c r="B2014" s="34" t="s">
        <v>4191</v>
      </c>
      <c r="C2014" s="34" t="s">
        <v>4660</v>
      </c>
    </row>
    <row r="2016" spans="1:19">
      <c r="A2016" s="34" t="s">
        <v>5666</v>
      </c>
    </row>
    <row r="2017" spans="1:4">
      <c r="A2017" s="34" t="s">
        <v>5667</v>
      </c>
    </row>
    <row r="2018" spans="1:4">
      <c r="A2018" s="34" t="s">
        <v>4169</v>
      </c>
      <c r="B2018" s="34" t="s">
        <v>1046</v>
      </c>
      <c r="C2018" s="34" t="s">
        <v>1043</v>
      </c>
    </row>
    <row r="2019" spans="1:4">
      <c r="A2019" s="34" t="s">
        <v>5668</v>
      </c>
      <c r="B2019" s="34" t="s">
        <v>4425</v>
      </c>
      <c r="C2019" s="34" t="s">
        <v>5350</v>
      </c>
    </row>
    <row r="2021" spans="1:4">
      <c r="A2021" s="34" t="s">
        <v>5669</v>
      </c>
    </row>
    <row r="2022" spans="1:4">
      <c r="A2022" s="34" t="s">
        <v>5670</v>
      </c>
    </row>
    <row r="2023" spans="1:4">
      <c r="A2023" s="34" t="s">
        <v>46</v>
      </c>
      <c r="B2023" s="34" t="s">
        <v>4169</v>
      </c>
      <c r="C2023" s="34" t="s">
        <v>1046</v>
      </c>
      <c r="D2023" s="34" t="s">
        <v>1043</v>
      </c>
    </row>
    <row r="2024" spans="1:4">
      <c r="A2024" s="34" t="s">
        <v>4608</v>
      </c>
      <c r="B2024" s="34" t="s">
        <v>4776</v>
      </c>
      <c r="C2024" s="34" t="s">
        <v>4199</v>
      </c>
      <c r="D2024" s="34" t="s">
        <v>4610</v>
      </c>
    </row>
    <row r="2025" spans="1:4">
      <c r="A2025" s="34" t="s">
        <v>4611</v>
      </c>
      <c r="B2025" s="34" t="s">
        <v>5671</v>
      </c>
      <c r="C2025" s="34" t="s">
        <v>4199</v>
      </c>
      <c r="D2025" s="34" t="s">
        <v>4610</v>
      </c>
    </row>
    <row r="2026" spans="1:4">
      <c r="A2026" s="34" t="s">
        <v>4539</v>
      </c>
      <c r="B2026" s="34" t="s">
        <v>4620</v>
      </c>
      <c r="C2026" s="34" t="s">
        <v>4520</v>
      </c>
      <c r="D2026" s="34" t="s">
        <v>5566</v>
      </c>
    </row>
    <row r="2027" spans="1:4">
      <c r="A2027" s="34" t="s">
        <v>4542</v>
      </c>
      <c r="B2027" s="34" t="s">
        <v>5672</v>
      </c>
      <c r="C2027" s="34" t="s">
        <v>4199</v>
      </c>
      <c r="D2027" s="34" t="s">
        <v>4610</v>
      </c>
    </row>
    <row r="2028" spans="1:4">
      <c r="A2028" s="34" t="s">
        <v>4619</v>
      </c>
      <c r="B2028" s="34" t="s">
        <v>5051</v>
      </c>
      <c r="C2028" s="34" t="s">
        <v>4199</v>
      </c>
      <c r="D2028" s="34" t="s">
        <v>4610</v>
      </c>
    </row>
    <row r="2029" spans="1:4">
      <c r="A2029" s="34" t="s">
        <v>4546</v>
      </c>
      <c r="B2029" s="34" t="s">
        <v>5672</v>
      </c>
      <c r="C2029" s="34" t="s">
        <v>4365</v>
      </c>
      <c r="D2029" s="34" t="s">
        <v>5319</v>
      </c>
    </row>
    <row r="2030" spans="1:4">
      <c r="A2030" s="34" t="s">
        <v>4226</v>
      </c>
      <c r="B2030" s="34" t="s">
        <v>5668</v>
      </c>
      <c r="C2030" s="34" t="s">
        <v>4425</v>
      </c>
      <c r="D2030" s="34" t="s">
        <v>5350</v>
      </c>
    </row>
    <row r="2032" spans="1:4">
      <c r="A2032" s="34" t="s">
        <v>5673</v>
      </c>
    </row>
    <row r="2033" spans="1:4">
      <c r="A2033" s="34" t="s">
        <v>5674</v>
      </c>
    </row>
    <row r="2034" spans="1:4">
      <c r="A2034" s="34" t="s">
        <v>152</v>
      </c>
      <c r="B2034" s="34" t="s">
        <v>4169</v>
      </c>
      <c r="C2034" s="34" t="s">
        <v>1046</v>
      </c>
      <c r="D2034" s="34" t="s">
        <v>1043</v>
      </c>
    </row>
    <row r="2035" spans="1:4">
      <c r="A2035" s="34" t="s">
        <v>1051</v>
      </c>
      <c r="B2035" s="34" t="s">
        <v>5675</v>
      </c>
      <c r="C2035" s="34" t="s">
        <v>4382</v>
      </c>
      <c r="D2035" s="34" t="s">
        <v>5676</v>
      </c>
    </row>
    <row r="2036" spans="1:4">
      <c r="A2036" s="34" t="s">
        <v>1049</v>
      </c>
      <c r="B2036" s="34" t="s">
        <v>5190</v>
      </c>
      <c r="C2036" s="34" t="s">
        <v>4199</v>
      </c>
      <c r="D2036" s="34" t="s">
        <v>4610</v>
      </c>
    </row>
    <row r="2037" spans="1:4">
      <c r="A2037" s="34" t="s">
        <v>4226</v>
      </c>
      <c r="B2037" s="34" t="s">
        <v>5668</v>
      </c>
      <c r="C2037" s="34" t="s">
        <v>4425</v>
      </c>
      <c r="D2037" s="34" t="s">
        <v>5350</v>
      </c>
    </row>
    <row r="2039" spans="1:4">
      <c r="A2039" s="34" t="s">
        <v>5677</v>
      </c>
    </row>
    <row r="2040" spans="1:4">
      <c r="A2040" s="34" t="s">
        <v>5678</v>
      </c>
    </row>
    <row r="2041" spans="1:4">
      <c r="A2041" s="34" t="s">
        <v>58</v>
      </c>
      <c r="B2041" s="34" t="s">
        <v>4169</v>
      </c>
      <c r="C2041" s="34" t="s">
        <v>1046</v>
      </c>
      <c r="D2041" s="34" t="s">
        <v>1043</v>
      </c>
    </row>
    <row r="2042" spans="1:4">
      <c r="A2042" s="34" t="s">
        <v>5094</v>
      </c>
      <c r="B2042" s="34" t="s">
        <v>5679</v>
      </c>
      <c r="C2042" s="34" t="s">
        <v>4199</v>
      </c>
      <c r="D2042" s="34" t="s">
        <v>4610</v>
      </c>
    </row>
    <row r="2043" spans="1:4">
      <c r="A2043" s="34" t="s">
        <v>5096</v>
      </c>
      <c r="B2043" s="34" t="s">
        <v>6384</v>
      </c>
      <c r="C2043" s="34" t="s">
        <v>4582</v>
      </c>
      <c r="D2043" s="34" t="s">
        <v>5680</v>
      </c>
    </row>
    <row r="2044" spans="1:4">
      <c r="A2044" s="34" t="s">
        <v>5764</v>
      </c>
      <c r="B2044" s="34" t="s">
        <v>4532</v>
      </c>
      <c r="C2044" s="34" t="s">
        <v>4199</v>
      </c>
      <c r="D2044" s="34" t="s">
        <v>4610</v>
      </c>
    </row>
    <row r="2045" spans="1:4">
      <c r="A2045" s="34" t="s">
        <v>4226</v>
      </c>
      <c r="B2045" s="34" t="s">
        <v>5668</v>
      </c>
      <c r="C2045" s="34" t="s">
        <v>4425</v>
      </c>
      <c r="D2045" s="34" t="s">
        <v>5350</v>
      </c>
    </row>
    <row r="2047" spans="1:4">
      <c r="A2047" s="34" t="s">
        <v>5681</v>
      </c>
    </row>
    <row r="2048" spans="1:4">
      <c r="A2048" s="34" t="s">
        <v>5682</v>
      </c>
    </row>
    <row r="2049" spans="1:12">
      <c r="A2049" s="34" t="s">
        <v>4169</v>
      </c>
      <c r="B2049" s="34" t="s">
        <v>3419</v>
      </c>
      <c r="C2049" s="34" t="s">
        <v>3431</v>
      </c>
      <c r="D2049" s="34" t="s">
        <v>3428</v>
      </c>
      <c r="E2049" s="34" t="s">
        <v>3414</v>
      </c>
      <c r="F2049" s="34" t="s">
        <v>3422</v>
      </c>
      <c r="G2049" s="34" t="s">
        <v>3408</v>
      </c>
      <c r="H2049" s="34" t="s">
        <v>3425</v>
      </c>
      <c r="I2049" s="34" t="s">
        <v>1055</v>
      </c>
      <c r="J2049" s="34" t="s">
        <v>3411</v>
      </c>
      <c r="K2049" s="34" t="s">
        <v>3417</v>
      </c>
    </row>
    <row r="2050" spans="1:12">
      <c r="A2050" s="34" t="s">
        <v>5539</v>
      </c>
      <c r="B2050" s="34" t="s">
        <v>4287</v>
      </c>
      <c r="C2050" s="34" t="s">
        <v>4411</v>
      </c>
      <c r="D2050" s="34" t="s">
        <v>4510</v>
      </c>
      <c r="E2050" s="34" t="s">
        <v>4411</v>
      </c>
      <c r="F2050" s="34" t="s">
        <v>4311</v>
      </c>
      <c r="G2050" s="34" t="s">
        <v>4447</v>
      </c>
      <c r="H2050" s="34" t="s">
        <v>5200</v>
      </c>
      <c r="I2050" s="34" t="s">
        <v>4411</v>
      </c>
      <c r="J2050" s="34" t="s">
        <v>5127</v>
      </c>
      <c r="K2050" s="34" t="s">
        <v>4902</v>
      </c>
    </row>
    <row r="2052" spans="1:12">
      <c r="A2052" s="34" t="s">
        <v>5683</v>
      </c>
    </row>
    <row r="2053" spans="1:12">
      <c r="A2053" s="34" t="s">
        <v>5684</v>
      </c>
    </row>
    <row r="2054" spans="1:12">
      <c r="A2054" s="34" t="s">
        <v>46</v>
      </c>
      <c r="B2054" s="34" t="s">
        <v>4169</v>
      </c>
      <c r="C2054" s="34" t="s">
        <v>3419</v>
      </c>
      <c r="D2054" s="34" t="s">
        <v>3431</v>
      </c>
      <c r="E2054" s="34" t="s">
        <v>3428</v>
      </c>
      <c r="F2054" s="34" t="s">
        <v>3414</v>
      </c>
      <c r="G2054" s="34" t="s">
        <v>3422</v>
      </c>
      <c r="H2054" s="34" t="s">
        <v>3408</v>
      </c>
      <c r="I2054" s="34" t="s">
        <v>3425</v>
      </c>
      <c r="J2054" s="34" t="s">
        <v>1055</v>
      </c>
      <c r="K2054" s="34" t="s">
        <v>3411</v>
      </c>
      <c r="L2054" s="34" t="s">
        <v>3417</v>
      </c>
    </row>
    <row r="2055" spans="1:12">
      <c r="A2055" s="34" t="s">
        <v>4539</v>
      </c>
      <c r="B2055" s="34" t="s">
        <v>5522</v>
      </c>
      <c r="C2055" s="34" t="s">
        <v>4365</v>
      </c>
      <c r="D2055" s="34" t="s">
        <v>4199</v>
      </c>
      <c r="E2055" s="34" t="s">
        <v>4754</v>
      </c>
      <c r="F2055" s="34" t="s">
        <v>4310</v>
      </c>
      <c r="G2055" s="34" t="s">
        <v>4309</v>
      </c>
      <c r="H2055" s="34" t="s">
        <v>4365</v>
      </c>
      <c r="I2055" s="34" t="s">
        <v>5394</v>
      </c>
      <c r="J2055" s="34" t="s">
        <v>4199</v>
      </c>
      <c r="K2055" s="34" t="s">
        <v>5131</v>
      </c>
      <c r="L2055" s="34" t="s">
        <v>4222</v>
      </c>
    </row>
    <row r="2056" spans="1:12">
      <c r="A2056" s="34" t="s">
        <v>4542</v>
      </c>
      <c r="B2056" s="34" t="s">
        <v>5029</v>
      </c>
      <c r="C2056" s="34" t="s">
        <v>4231</v>
      </c>
      <c r="D2056" s="34" t="s">
        <v>4459</v>
      </c>
      <c r="E2056" s="34" t="s">
        <v>5426</v>
      </c>
      <c r="F2056" s="34" t="s">
        <v>4199</v>
      </c>
      <c r="G2056" s="34" t="s">
        <v>4258</v>
      </c>
      <c r="H2056" s="34" t="s">
        <v>4245</v>
      </c>
      <c r="I2056" s="34" t="s">
        <v>4318</v>
      </c>
      <c r="J2056" s="34" t="s">
        <v>4459</v>
      </c>
      <c r="K2056" s="34" t="s">
        <v>4772</v>
      </c>
      <c r="L2056" s="34" t="s">
        <v>4637</v>
      </c>
    </row>
    <row r="2057" spans="1:12">
      <c r="A2057" s="34" t="s">
        <v>4546</v>
      </c>
      <c r="B2057" s="34" t="s">
        <v>4849</v>
      </c>
      <c r="C2057" s="34" t="s">
        <v>4199</v>
      </c>
      <c r="D2057" s="34" t="s">
        <v>4199</v>
      </c>
      <c r="E2057" s="34" t="s">
        <v>4443</v>
      </c>
      <c r="F2057" s="34" t="s">
        <v>4199</v>
      </c>
      <c r="G2057" s="34" t="s">
        <v>4740</v>
      </c>
      <c r="H2057" s="34" t="s">
        <v>4199</v>
      </c>
      <c r="I2057" s="34" t="s">
        <v>4740</v>
      </c>
      <c r="J2057" s="34" t="s">
        <v>4199</v>
      </c>
      <c r="K2057" s="34" t="s">
        <v>4740</v>
      </c>
      <c r="L2057" s="34" t="s">
        <v>4199</v>
      </c>
    </row>
    <row r="2058" spans="1:12">
      <c r="A2058" s="34" t="s">
        <v>4226</v>
      </c>
      <c r="B2058" s="34" t="s">
        <v>5539</v>
      </c>
      <c r="C2058" s="34" t="s">
        <v>4287</v>
      </c>
      <c r="D2058" s="34" t="s">
        <v>4411</v>
      </c>
      <c r="E2058" s="34" t="s">
        <v>4510</v>
      </c>
      <c r="F2058" s="34" t="s">
        <v>4411</v>
      </c>
      <c r="G2058" s="34" t="s">
        <v>4311</v>
      </c>
      <c r="H2058" s="34" t="s">
        <v>4447</v>
      </c>
      <c r="I2058" s="34" t="s">
        <v>5200</v>
      </c>
      <c r="J2058" s="34" t="s">
        <v>4411</v>
      </c>
      <c r="K2058" s="34" t="s">
        <v>5127</v>
      </c>
      <c r="L2058" s="34" t="s">
        <v>4902</v>
      </c>
    </row>
    <row r="2060" spans="1:12">
      <c r="A2060" s="34" t="s">
        <v>5685</v>
      </c>
    </row>
    <row r="2061" spans="1:12">
      <c r="A2061" s="34" t="s">
        <v>5686</v>
      </c>
    </row>
    <row r="2062" spans="1:12">
      <c r="A2062" s="34" t="s">
        <v>152</v>
      </c>
      <c r="B2062" s="34" t="s">
        <v>4169</v>
      </c>
      <c r="C2062" s="34" t="s">
        <v>3419</v>
      </c>
      <c r="D2062" s="34" t="s">
        <v>3431</v>
      </c>
      <c r="E2062" s="34" t="s">
        <v>3428</v>
      </c>
      <c r="F2062" s="34" t="s">
        <v>3414</v>
      </c>
      <c r="G2062" s="34" t="s">
        <v>3422</v>
      </c>
      <c r="H2062" s="34" t="s">
        <v>3408</v>
      </c>
      <c r="I2062" s="34" t="s">
        <v>3425</v>
      </c>
      <c r="J2062" s="34" t="s">
        <v>1055</v>
      </c>
      <c r="K2062" s="34" t="s">
        <v>3411</v>
      </c>
      <c r="L2062" s="34" t="s">
        <v>3417</v>
      </c>
    </row>
    <row r="2063" spans="1:12">
      <c r="A2063" s="34" t="s">
        <v>1051</v>
      </c>
      <c r="B2063" s="34" t="s">
        <v>4868</v>
      </c>
      <c r="C2063" s="34" t="s">
        <v>4357</v>
      </c>
      <c r="D2063" s="34" t="s">
        <v>4199</v>
      </c>
      <c r="E2063" s="34" t="s">
        <v>4684</v>
      </c>
      <c r="F2063" s="34" t="s">
        <v>4199</v>
      </c>
      <c r="G2063" s="34" t="s">
        <v>4310</v>
      </c>
      <c r="H2063" s="34" t="s">
        <v>4357</v>
      </c>
      <c r="I2063" s="34" t="s">
        <v>4365</v>
      </c>
      <c r="J2063" s="34" t="s">
        <v>4199</v>
      </c>
      <c r="K2063" s="34" t="s">
        <v>4212</v>
      </c>
      <c r="L2063" s="34" t="s">
        <v>4563</v>
      </c>
    </row>
    <row r="2064" spans="1:12">
      <c r="A2064" s="34" t="s">
        <v>1049</v>
      </c>
      <c r="B2064" s="34" t="s">
        <v>5036</v>
      </c>
      <c r="C2064" s="34" t="s">
        <v>4181</v>
      </c>
      <c r="D2064" s="34" t="s">
        <v>4459</v>
      </c>
      <c r="E2064" s="34" t="s">
        <v>4251</v>
      </c>
      <c r="F2064" s="34" t="s">
        <v>4459</v>
      </c>
      <c r="G2064" s="34" t="s">
        <v>4799</v>
      </c>
      <c r="H2064" s="34" t="s">
        <v>4370</v>
      </c>
      <c r="I2064" s="34" t="s">
        <v>4537</v>
      </c>
      <c r="J2064" s="34" t="s">
        <v>4459</v>
      </c>
      <c r="K2064" s="34" t="s">
        <v>4605</v>
      </c>
      <c r="L2064" s="34" t="s">
        <v>4379</v>
      </c>
    </row>
    <row r="2065" spans="1:12">
      <c r="A2065" s="34" t="s">
        <v>4226</v>
      </c>
      <c r="B2065" s="34" t="s">
        <v>5539</v>
      </c>
      <c r="C2065" s="34" t="s">
        <v>4287</v>
      </c>
      <c r="D2065" s="34" t="s">
        <v>4411</v>
      </c>
      <c r="E2065" s="34" t="s">
        <v>4510</v>
      </c>
      <c r="F2065" s="34" t="s">
        <v>4411</v>
      </c>
      <c r="G2065" s="34" t="s">
        <v>4311</v>
      </c>
      <c r="H2065" s="34" t="s">
        <v>4447</v>
      </c>
      <c r="I2065" s="34" t="s">
        <v>5200</v>
      </c>
      <c r="J2065" s="34" t="s">
        <v>4411</v>
      </c>
      <c r="K2065" s="34" t="s">
        <v>5127</v>
      </c>
      <c r="L2065" s="34" t="s">
        <v>4902</v>
      </c>
    </row>
    <row r="2067" spans="1:12">
      <c r="A2067" s="34" t="s">
        <v>5687</v>
      </c>
    </row>
    <row r="2068" spans="1:12">
      <c r="A2068" s="34" t="s">
        <v>5688</v>
      </c>
    </row>
    <row r="2069" spans="1:12">
      <c r="A2069" s="34" t="s">
        <v>4169</v>
      </c>
      <c r="B2069" s="34" t="s">
        <v>3287</v>
      </c>
      <c r="C2069" s="34" t="s">
        <v>3308</v>
      </c>
      <c r="D2069" s="34" t="s">
        <v>3299</v>
      </c>
      <c r="E2069" s="34" t="s">
        <v>3311</v>
      </c>
      <c r="F2069" s="34" t="s">
        <v>3305</v>
      </c>
      <c r="G2069" s="34" t="s">
        <v>3293</v>
      </c>
      <c r="H2069" s="34" t="s">
        <v>3314</v>
      </c>
      <c r="I2069" s="34" t="s">
        <v>3290</v>
      </c>
      <c r="J2069" s="34" t="s">
        <v>3317</v>
      </c>
      <c r="K2069" s="34" t="s">
        <v>3302</v>
      </c>
    </row>
    <row r="2070" spans="1:12">
      <c r="A2070" s="34" t="s">
        <v>4839</v>
      </c>
      <c r="B2070" s="34" t="s">
        <v>4699</v>
      </c>
      <c r="C2070" s="34" t="s">
        <v>4190</v>
      </c>
      <c r="D2070" s="34" t="s">
        <v>4858</v>
      </c>
      <c r="E2070" s="34" t="s">
        <v>4250</v>
      </c>
      <c r="F2070" s="34" t="s">
        <v>4321</v>
      </c>
      <c r="G2070" s="34" t="s">
        <v>4764</v>
      </c>
      <c r="H2070" s="34" t="s">
        <v>4817</v>
      </c>
      <c r="I2070" s="34" t="s">
        <v>4231</v>
      </c>
      <c r="J2070" s="34" t="s">
        <v>4748</v>
      </c>
      <c r="K2070" s="34" t="s">
        <v>4294</v>
      </c>
    </row>
    <row r="2072" spans="1:12">
      <c r="A2072" s="34" t="s">
        <v>5689</v>
      </c>
    </row>
    <row r="2073" spans="1:12">
      <c r="A2073" s="34" t="s">
        <v>5690</v>
      </c>
    </row>
    <row r="2074" spans="1:12">
      <c r="A2074" s="34" t="s">
        <v>46</v>
      </c>
      <c r="B2074" s="34" t="s">
        <v>4169</v>
      </c>
      <c r="C2074" s="34" t="s">
        <v>3287</v>
      </c>
      <c r="D2074" s="34" t="s">
        <v>3308</v>
      </c>
      <c r="E2074" s="34" t="s">
        <v>3299</v>
      </c>
      <c r="F2074" s="34" t="s">
        <v>3311</v>
      </c>
      <c r="G2074" s="34" t="s">
        <v>3305</v>
      </c>
      <c r="H2074" s="34" t="s">
        <v>3293</v>
      </c>
      <c r="I2074" s="34" t="s">
        <v>3314</v>
      </c>
      <c r="J2074" s="34" t="s">
        <v>3290</v>
      </c>
      <c r="K2074" s="34" t="s">
        <v>3317</v>
      </c>
      <c r="L2074" s="34" t="s">
        <v>3302</v>
      </c>
    </row>
    <row r="2075" spans="1:12">
      <c r="A2075" s="34" t="s">
        <v>4611</v>
      </c>
      <c r="B2075" s="34" t="s">
        <v>5008</v>
      </c>
      <c r="C2075" s="34" t="s">
        <v>4199</v>
      </c>
      <c r="D2075" s="34" t="s">
        <v>5566</v>
      </c>
      <c r="E2075" s="34" t="s">
        <v>4199</v>
      </c>
      <c r="F2075" s="34" t="s">
        <v>4199</v>
      </c>
      <c r="G2075" s="34" t="s">
        <v>4520</v>
      </c>
      <c r="H2075" s="34" t="s">
        <v>4199</v>
      </c>
      <c r="I2075" s="34" t="s">
        <v>4199</v>
      </c>
      <c r="J2075" s="34" t="s">
        <v>4199</v>
      </c>
      <c r="K2075" s="34" t="s">
        <v>4199</v>
      </c>
      <c r="L2075" s="34" t="s">
        <v>4199</v>
      </c>
    </row>
    <row r="2076" spans="1:12">
      <c r="A2076" s="34" t="s">
        <v>4539</v>
      </c>
      <c r="B2076" s="34" t="s">
        <v>4680</v>
      </c>
      <c r="C2076" s="34" t="s">
        <v>4199</v>
      </c>
      <c r="D2076" s="34" t="s">
        <v>4725</v>
      </c>
      <c r="E2076" s="34" t="s">
        <v>4213</v>
      </c>
      <c r="F2076" s="34" t="s">
        <v>4727</v>
      </c>
      <c r="G2076" s="34" t="s">
        <v>4309</v>
      </c>
      <c r="H2076" s="34" t="s">
        <v>5691</v>
      </c>
      <c r="I2076" s="34" t="s">
        <v>4199</v>
      </c>
      <c r="J2076" s="34" t="s">
        <v>4231</v>
      </c>
      <c r="K2076" s="34" t="s">
        <v>4181</v>
      </c>
      <c r="L2076" s="34" t="s">
        <v>4394</v>
      </c>
    </row>
    <row r="2077" spans="1:12">
      <c r="A2077" s="34" t="s">
        <v>4542</v>
      </c>
      <c r="B2077" s="34" t="s">
        <v>4682</v>
      </c>
      <c r="C2077" s="34" t="s">
        <v>4467</v>
      </c>
      <c r="D2077" s="34" t="s">
        <v>4199</v>
      </c>
      <c r="E2077" s="34" t="s">
        <v>4991</v>
      </c>
      <c r="F2077" s="34" t="s">
        <v>4750</v>
      </c>
      <c r="G2077" s="34" t="s">
        <v>4395</v>
      </c>
      <c r="H2077" s="34" t="s">
        <v>4771</v>
      </c>
      <c r="I2077" s="34" t="s">
        <v>4467</v>
      </c>
      <c r="J2077" s="34" t="s">
        <v>4395</v>
      </c>
      <c r="K2077" s="34" t="s">
        <v>4319</v>
      </c>
      <c r="L2077" s="34" t="s">
        <v>4987</v>
      </c>
    </row>
    <row r="2078" spans="1:12">
      <c r="A2078" s="34" t="s">
        <v>4546</v>
      </c>
      <c r="B2078" s="34" t="s">
        <v>4687</v>
      </c>
      <c r="C2078" s="34" t="s">
        <v>4199</v>
      </c>
      <c r="D2078" s="34" t="s">
        <v>4199</v>
      </c>
      <c r="E2078" s="34" t="s">
        <v>4199</v>
      </c>
      <c r="F2078" s="34" t="s">
        <v>4723</v>
      </c>
      <c r="G2078" s="34" t="s">
        <v>4199</v>
      </c>
      <c r="H2078" s="34" t="s">
        <v>4374</v>
      </c>
      <c r="I2078" s="34" t="s">
        <v>5287</v>
      </c>
      <c r="J2078" s="34" t="s">
        <v>4199</v>
      </c>
      <c r="K2078" s="34" t="s">
        <v>4311</v>
      </c>
      <c r="L2078" s="34" t="s">
        <v>4231</v>
      </c>
    </row>
    <row r="2079" spans="1:12">
      <c r="A2079" s="34" t="s">
        <v>4226</v>
      </c>
      <c r="B2079" s="34" t="s">
        <v>4839</v>
      </c>
      <c r="C2079" s="34" t="s">
        <v>4699</v>
      </c>
      <c r="D2079" s="34" t="s">
        <v>4190</v>
      </c>
      <c r="E2079" s="34" t="s">
        <v>4858</v>
      </c>
      <c r="F2079" s="34" t="s">
        <v>4250</v>
      </c>
      <c r="G2079" s="34" t="s">
        <v>4321</v>
      </c>
      <c r="H2079" s="34" t="s">
        <v>4764</v>
      </c>
      <c r="I2079" s="34" t="s">
        <v>4817</v>
      </c>
      <c r="J2079" s="34" t="s">
        <v>4231</v>
      </c>
      <c r="K2079" s="34" t="s">
        <v>4748</v>
      </c>
      <c r="L2079" s="34" t="s">
        <v>4294</v>
      </c>
    </row>
    <row r="2081" spans="1:12">
      <c r="A2081" s="34" t="s">
        <v>5692</v>
      </c>
    </row>
    <row r="2082" spans="1:12">
      <c r="A2082" s="34" t="s">
        <v>5693</v>
      </c>
    </row>
    <row r="2083" spans="1:12">
      <c r="A2083" s="34" t="s">
        <v>152</v>
      </c>
      <c r="B2083" s="34" t="s">
        <v>4169</v>
      </c>
      <c r="C2083" s="34" t="s">
        <v>3287</v>
      </c>
      <c r="D2083" s="34" t="s">
        <v>3308</v>
      </c>
      <c r="E2083" s="34" t="s">
        <v>3299</v>
      </c>
      <c r="F2083" s="34" t="s">
        <v>3311</v>
      </c>
      <c r="G2083" s="34" t="s">
        <v>3305</v>
      </c>
      <c r="H2083" s="34" t="s">
        <v>3293</v>
      </c>
      <c r="I2083" s="34" t="s">
        <v>3314</v>
      </c>
      <c r="J2083" s="34" t="s">
        <v>3290</v>
      </c>
      <c r="K2083" s="34" t="s">
        <v>3317</v>
      </c>
      <c r="L2083" s="34" t="s">
        <v>3302</v>
      </c>
    </row>
    <row r="2084" spans="1:12">
      <c r="A2084" s="34" t="s">
        <v>1051</v>
      </c>
      <c r="B2084" s="34" t="s">
        <v>5013</v>
      </c>
      <c r="C2084" s="34" t="s">
        <v>4199</v>
      </c>
      <c r="D2084" s="34" t="s">
        <v>4477</v>
      </c>
      <c r="E2084" s="34" t="s">
        <v>4365</v>
      </c>
      <c r="F2084" s="34" t="s">
        <v>4831</v>
      </c>
      <c r="G2084" s="34" t="s">
        <v>4723</v>
      </c>
      <c r="H2084" s="34" t="s">
        <v>4246</v>
      </c>
      <c r="I2084" s="34" t="s">
        <v>4902</v>
      </c>
      <c r="J2084" s="34" t="s">
        <v>4215</v>
      </c>
      <c r="K2084" s="34" t="s">
        <v>4397</v>
      </c>
      <c r="L2084" s="34" t="s">
        <v>5412</v>
      </c>
    </row>
    <row r="2085" spans="1:12">
      <c r="A2085" s="34" t="s">
        <v>1049</v>
      </c>
      <c r="B2085" s="34" t="s">
        <v>5015</v>
      </c>
      <c r="C2085" s="34" t="s">
        <v>4467</v>
      </c>
      <c r="D2085" s="34" t="s">
        <v>4192</v>
      </c>
      <c r="E2085" s="34" t="s">
        <v>4813</v>
      </c>
      <c r="F2085" s="34" t="s">
        <v>4513</v>
      </c>
      <c r="G2085" s="34" t="s">
        <v>4457</v>
      </c>
      <c r="H2085" s="34" t="s">
        <v>5694</v>
      </c>
      <c r="I2085" s="34" t="s">
        <v>5016</v>
      </c>
      <c r="J2085" s="34" t="s">
        <v>4367</v>
      </c>
      <c r="K2085" s="34" t="s">
        <v>4431</v>
      </c>
      <c r="L2085" s="34" t="s">
        <v>4371</v>
      </c>
    </row>
    <row r="2086" spans="1:12">
      <c r="A2086" s="34" t="s">
        <v>4226</v>
      </c>
      <c r="B2086" s="34" t="s">
        <v>4839</v>
      </c>
      <c r="C2086" s="34" t="s">
        <v>4699</v>
      </c>
      <c r="D2086" s="34" t="s">
        <v>4190</v>
      </c>
      <c r="E2086" s="34" t="s">
        <v>4858</v>
      </c>
      <c r="F2086" s="34" t="s">
        <v>4250</v>
      </c>
      <c r="G2086" s="34" t="s">
        <v>4321</v>
      </c>
      <c r="H2086" s="34" t="s">
        <v>4764</v>
      </c>
      <c r="I2086" s="34" t="s">
        <v>4817</v>
      </c>
      <c r="J2086" s="34" t="s">
        <v>4231</v>
      </c>
      <c r="K2086" s="34" t="s">
        <v>4748</v>
      </c>
      <c r="L2086" s="34" t="s">
        <v>4294</v>
      </c>
    </row>
    <row r="2088" spans="1:12">
      <c r="A2088" s="34" t="s">
        <v>5695</v>
      </c>
    </row>
    <row r="2089" spans="1:12">
      <c r="A2089" s="34" t="s">
        <v>5696</v>
      </c>
    </row>
    <row r="2090" spans="1:12">
      <c r="A2090" s="34" t="s">
        <v>58</v>
      </c>
      <c r="B2090" s="34" t="s">
        <v>4169</v>
      </c>
      <c r="C2090" s="34" t="s">
        <v>3287</v>
      </c>
      <c r="D2090" s="34" t="s">
        <v>3308</v>
      </c>
      <c r="E2090" s="34" t="s">
        <v>3299</v>
      </c>
      <c r="F2090" s="34" t="s">
        <v>3311</v>
      </c>
      <c r="G2090" s="34" t="s">
        <v>3305</v>
      </c>
      <c r="H2090" s="34" t="s">
        <v>3293</v>
      </c>
      <c r="I2090" s="34" t="s">
        <v>3314</v>
      </c>
      <c r="J2090" s="34" t="s">
        <v>3290</v>
      </c>
      <c r="K2090" s="34" t="s">
        <v>3317</v>
      </c>
      <c r="L2090" s="34" t="s">
        <v>3302</v>
      </c>
    </row>
    <row r="2091" spans="1:12">
      <c r="A2091" s="34" t="s">
        <v>5094</v>
      </c>
      <c r="B2091" s="34" t="s">
        <v>5095</v>
      </c>
      <c r="C2091" s="34" t="s">
        <v>4199</v>
      </c>
      <c r="D2091" s="34" t="s">
        <v>4257</v>
      </c>
      <c r="E2091" s="34" t="s">
        <v>4199</v>
      </c>
      <c r="F2091" s="34" t="s">
        <v>4257</v>
      </c>
      <c r="G2091" s="34" t="s">
        <v>4199</v>
      </c>
      <c r="H2091" s="34" t="s">
        <v>4948</v>
      </c>
      <c r="I2091" s="34" t="s">
        <v>5697</v>
      </c>
      <c r="J2091" s="34" t="s">
        <v>4199</v>
      </c>
      <c r="K2091" s="34" t="s">
        <v>5698</v>
      </c>
      <c r="L2091" s="34" t="s">
        <v>4257</v>
      </c>
    </row>
    <row r="2092" spans="1:12">
      <c r="A2092" s="34" t="s">
        <v>5096</v>
      </c>
      <c r="B2092" s="34" t="s">
        <v>5097</v>
      </c>
      <c r="C2092" s="34" t="s">
        <v>4699</v>
      </c>
      <c r="D2092" s="34" t="s">
        <v>4258</v>
      </c>
      <c r="E2092" s="34" t="s">
        <v>4388</v>
      </c>
      <c r="F2092" s="34" t="s">
        <v>4798</v>
      </c>
      <c r="G2092" s="34" t="s">
        <v>4251</v>
      </c>
      <c r="H2092" s="34" t="s">
        <v>5605</v>
      </c>
      <c r="I2092" s="34" t="s">
        <v>4206</v>
      </c>
      <c r="J2092" s="34" t="s">
        <v>4267</v>
      </c>
      <c r="K2092" s="34" t="s">
        <v>4419</v>
      </c>
      <c r="L2092" s="34" t="s">
        <v>4932</v>
      </c>
    </row>
    <row r="2093" spans="1:12">
      <c r="A2093" s="34" t="s">
        <v>4226</v>
      </c>
      <c r="B2093" s="34" t="s">
        <v>4839</v>
      </c>
      <c r="C2093" s="34" t="s">
        <v>4699</v>
      </c>
      <c r="D2093" s="34" t="s">
        <v>4190</v>
      </c>
      <c r="E2093" s="34" t="s">
        <v>4858</v>
      </c>
      <c r="F2093" s="34" t="s">
        <v>4250</v>
      </c>
      <c r="G2093" s="34" t="s">
        <v>4321</v>
      </c>
      <c r="H2093" s="34" t="s">
        <v>4764</v>
      </c>
      <c r="I2093" s="34" t="s">
        <v>4817</v>
      </c>
      <c r="J2093" s="34" t="s">
        <v>4231</v>
      </c>
      <c r="K2093" s="34" t="s">
        <v>4748</v>
      </c>
      <c r="L2093" s="34" t="s">
        <v>4294</v>
      </c>
    </row>
    <row r="2095" spans="1:12">
      <c r="A2095" s="34" t="s">
        <v>5699</v>
      </c>
    </row>
    <row r="2096" spans="1:12">
      <c r="A2096" s="34" t="s">
        <v>5700</v>
      </c>
    </row>
    <row r="2097" spans="1:7">
      <c r="A2097" s="34" t="s">
        <v>4169</v>
      </c>
      <c r="B2097" s="34" t="s">
        <v>1046</v>
      </c>
      <c r="C2097" s="34" t="s">
        <v>1043</v>
      </c>
    </row>
    <row r="2098" spans="1:7">
      <c r="A2098" s="34" t="s">
        <v>4839</v>
      </c>
      <c r="B2098" s="34" t="s">
        <v>5701</v>
      </c>
      <c r="C2098" s="34" t="s">
        <v>4738</v>
      </c>
    </row>
    <row r="2100" spans="1:7">
      <c r="A2100" s="34" t="s">
        <v>9835</v>
      </c>
    </row>
    <row r="2101" spans="1:7">
      <c r="A2101" s="34" t="s">
        <v>5702</v>
      </c>
    </row>
    <row r="2102" spans="1:7">
      <c r="A2102" s="34" t="s">
        <v>4169</v>
      </c>
      <c r="B2102" s="34" t="s">
        <v>4329</v>
      </c>
      <c r="C2102" s="34" t="s">
        <v>4330</v>
      </c>
      <c r="D2102" s="34" t="s">
        <v>4331</v>
      </c>
      <c r="E2102" s="34" t="s">
        <v>4332</v>
      </c>
    </row>
    <row r="2103" spans="1:7">
      <c r="A2103" s="34" t="s">
        <v>4463</v>
      </c>
      <c r="B2103" s="34" t="s">
        <v>5703</v>
      </c>
      <c r="C2103" s="34" t="s">
        <v>4170</v>
      </c>
      <c r="D2103" s="34" t="s">
        <v>4170</v>
      </c>
      <c r="E2103" s="34" t="s">
        <v>5704</v>
      </c>
    </row>
    <row r="2105" spans="1:7">
      <c r="A2105" s="34" t="s">
        <v>9836</v>
      </c>
    </row>
    <row r="2106" spans="1:7">
      <c r="A2106" s="34" t="s">
        <v>5705</v>
      </c>
    </row>
    <row r="2107" spans="1:7">
      <c r="A2107" s="34" t="s">
        <v>4169</v>
      </c>
      <c r="B2107" s="34" t="s">
        <v>4329</v>
      </c>
      <c r="C2107" s="34" t="s">
        <v>4330</v>
      </c>
      <c r="D2107" s="34" t="s">
        <v>4331</v>
      </c>
      <c r="E2107" s="34" t="s">
        <v>4332</v>
      </c>
    </row>
    <row r="2108" spans="1:7">
      <c r="A2108" s="34" t="s">
        <v>5706</v>
      </c>
      <c r="B2108" s="34" t="s">
        <v>4349</v>
      </c>
      <c r="C2108" s="34" t="s">
        <v>4349</v>
      </c>
      <c r="D2108" s="34" t="s">
        <v>4170</v>
      </c>
      <c r="E2108" s="34" t="s">
        <v>4969</v>
      </c>
    </row>
    <row r="2110" spans="1:7">
      <c r="A2110" s="34" t="s">
        <v>9837</v>
      </c>
    </row>
    <row r="2111" spans="1:7">
      <c r="A2111" s="34" t="s">
        <v>5707</v>
      </c>
    </row>
    <row r="2112" spans="1:7">
      <c r="A2112" s="34" t="s">
        <v>4169</v>
      </c>
      <c r="B2112" s="34" t="s">
        <v>4170</v>
      </c>
      <c r="C2112" s="34" t="s">
        <v>4972</v>
      </c>
      <c r="D2112" s="34" t="s">
        <v>4783</v>
      </c>
      <c r="E2112" s="34" t="s">
        <v>5708</v>
      </c>
      <c r="F2112" s="34" t="s">
        <v>4354</v>
      </c>
      <c r="G2112" s="34" t="s">
        <v>5709</v>
      </c>
    </row>
    <row r="2113" spans="1:8">
      <c r="A2113" s="34" t="s">
        <v>4463</v>
      </c>
      <c r="B2113" s="34" t="s">
        <v>4369</v>
      </c>
      <c r="C2113" s="34" t="s">
        <v>4181</v>
      </c>
      <c r="D2113" s="34" t="s">
        <v>4853</v>
      </c>
      <c r="E2113" s="34" t="s">
        <v>4244</v>
      </c>
      <c r="F2113" s="34" t="s">
        <v>4449</v>
      </c>
      <c r="G2113" s="34" t="s">
        <v>4484</v>
      </c>
    </row>
    <row r="2115" spans="1:8">
      <c r="A2115" s="34" t="s">
        <v>9838</v>
      </c>
    </row>
    <row r="2116" spans="1:8">
      <c r="A2116" s="34" t="s">
        <v>5710</v>
      </c>
    </row>
    <row r="2117" spans="1:8">
      <c r="A2117" s="34" t="s">
        <v>48</v>
      </c>
      <c r="B2117" s="34" t="s">
        <v>4169</v>
      </c>
      <c r="C2117" s="34" t="s">
        <v>4170</v>
      </c>
      <c r="D2117" s="34" t="s">
        <v>4972</v>
      </c>
      <c r="E2117" s="34" t="s">
        <v>4783</v>
      </c>
      <c r="F2117" s="34" t="s">
        <v>5708</v>
      </c>
      <c r="G2117" s="34" t="s">
        <v>4354</v>
      </c>
      <c r="H2117" s="34" t="s">
        <v>5709</v>
      </c>
    </row>
    <row r="2118" spans="1:8">
      <c r="A2118" s="34" t="s">
        <v>4186</v>
      </c>
      <c r="B2118" s="34" t="s">
        <v>4413</v>
      </c>
      <c r="C2118" s="34" t="s">
        <v>5711</v>
      </c>
      <c r="D2118" s="34" t="s">
        <v>4191</v>
      </c>
      <c r="E2118" s="34" t="s">
        <v>4397</v>
      </c>
      <c r="F2118" s="34" t="s">
        <v>4447</v>
      </c>
      <c r="G2118" s="34" t="s">
        <v>4199</v>
      </c>
      <c r="H2118" s="34" t="s">
        <v>4509</v>
      </c>
    </row>
    <row r="2119" spans="1:8">
      <c r="A2119" s="34" t="s">
        <v>4195</v>
      </c>
      <c r="B2119" s="34" t="s">
        <v>4362</v>
      </c>
      <c r="C2119" s="34" t="s">
        <v>5319</v>
      </c>
      <c r="D2119" s="34" t="s">
        <v>4199</v>
      </c>
      <c r="E2119" s="34" t="s">
        <v>4199</v>
      </c>
      <c r="F2119" s="34" t="s">
        <v>4199</v>
      </c>
      <c r="G2119" s="34" t="s">
        <v>4199</v>
      </c>
      <c r="H2119" s="34" t="s">
        <v>4365</v>
      </c>
    </row>
    <row r="2120" spans="1:8">
      <c r="A2120" s="34" t="s">
        <v>4203</v>
      </c>
      <c r="B2120" s="34" t="s">
        <v>4204</v>
      </c>
      <c r="C2120" s="34" t="s">
        <v>5282</v>
      </c>
      <c r="D2120" s="34" t="s">
        <v>4207</v>
      </c>
      <c r="E2120" s="34" t="s">
        <v>4199</v>
      </c>
      <c r="F2120" s="34" t="s">
        <v>4199</v>
      </c>
      <c r="G2120" s="34" t="s">
        <v>4367</v>
      </c>
      <c r="H2120" s="34" t="s">
        <v>4367</v>
      </c>
    </row>
    <row r="2121" spans="1:8">
      <c r="A2121" s="34" t="s">
        <v>4210</v>
      </c>
      <c r="B2121" s="34" t="s">
        <v>4368</v>
      </c>
      <c r="C2121" s="34" t="s">
        <v>5324</v>
      </c>
      <c r="D2121" s="34" t="s">
        <v>4370</v>
      </c>
      <c r="E2121" s="34" t="s">
        <v>4484</v>
      </c>
      <c r="F2121" s="34" t="s">
        <v>4199</v>
      </c>
      <c r="G2121" s="34" t="s">
        <v>4425</v>
      </c>
      <c r="H2121" s="34" t="s">
        <v>4484</v>
      </c>
    </row>
    <row r="2122" spans="1:8">
      <c r="A2122" s="34" t="s">
        <v>4219</v>
      </c>
      <c r="B2122" s="34" t="s">
        <v>4372</v>
      </c>
      <c r="C2122" s="34" t="s">
        <v>5523</v>
      </c>
      <c r="D2122" s="34" t="s">
        <v>4214</v>
      </c>
      <c r="E2122" s="34" t="s">
        <v>4486</v>
      </c>
      <c r="F2122" s="34" t="s">
        <v>4181</v>
      </c>
      <c r="G2122" s="34" t="s">
        <v>4214</v>
      </c>
      <c r="H2122" s="34" t="s">
        <v>4189</v>
      </c>
    </row>
    <row r="2123" spans="1:8">
      <c r="A2123" s="34" t="s">
        <v>4226</v>
      </c>
      <c r="B2123" s="34" t="s">
        <v>4463</v>
      </c>
      <c r="C2123" s="34" t="s">
        <v>4369</v>
      </c>
      <c r="D2123" s="34" t="s">
        <v>4181</v>
      </c>
      <c r="E2123" s="34" t="s">
        <v>4853</v>
      </c>
      <c r="F2123" s="34" t="s">
        <v>4244</v>
      </c>
      <c r="G2123" s="34" t="s">
        <v>4449</v>
      </c>
      <c r="H2123" s="34" t="s">
        <v>4484</v>
      </c>
    </row>
    <row r="2125" spans="1:8">
      <c r="A2125" s="34" t="s">
        <v>9839</v>
      </c>
    </row>
    <row r="2126" spans="1:8">
      <c r="A2126" s="34" t="s">
        <v>5712</v>
      </c>
    </row>
    <row r="2127" spans="1:8">
      <c r="A2127" s="34" t="s">
        <v>49</v>
      </c>
      <c r="B2127" s="34" t="s">
        <v>4169</v>
      </c>
      <c r="C2127" s="34" t="s">
        <v>4170</v>
      </c>
      <c r="D2127" s="34" t="s">
        <v>4972</v>
      </c>
      <c r="E2127" s="34" t="s">
        <v>4783</v>
      </c>
      <c r="F2127" s="34" t="s">
        <v>5708</v>
      </c>
      <c r="G2127" s="34" t="s">
        <v>4354</v>
      </c>
      <c r="H2127" s="34" t="s">
        <v>5709</v>
      </c>
    </row>
    <row r="2128" spans="1:8">
      <c r="A2128" s="34" t="s">
        <v>4228</v>
      </c>
      <c r="B2128" s="34" t="s">
        <v>4376</v>
      </c>
      <c r="C2128" s="34" t="s">
        <v>5232</v>
      </c>
      <c r="D2128" s="34" t="s">
        <v>4378</v>
      </c>
      <c r="E2128" s="34" t="s">
        <v>4484</v>
      </c>
      <c r="F2128" s="34" t="s">
        <v>4199</v>
      </c>
      <c r="G2128" s="34" t="s">
        <v>4425</v>
      </c>
      <c r="H2128" s="34" t="s">
        <v>4370</v>
      </c>
    </row>
    <row r="2129" spans="1:8">
      <c r="A2129" s="34" t="s">
        <v>4235</v>
      </c>
      <c r="B2129" s="34" t="s">
        <v>4380</v>
      </c>
      <c r="C2129" s="34" t="s">
        <v>4959</v>
      </c>
      <c r="D2129" s="34" t="s">
        <v>4199</v>
      </c>
      <c r="E2129" s="34" t="s">
        <v>4199</v>
      </c>
      <c r="F2129" s="34" t="s">
        <v>4382</v>
      </c>
      <c r="G2129" s="34" t="s">
        <v>4199</v>
      </c>
      <c r="H2129" s="34" t="s">
        <v>4484</v>
      </c>
    </row>
    <row r="2130" spans="1:8">
      <c r="A2130" s="34" t="s">
        <v>4241</v>
      </c>
      <c r="B2130" s="34" t="s">
        <v>4383</v>
      </c>
      <c r="C2130" s="34" t="s">
        <v>4652</v>
      </c>
      <c r="D2130" s="34" t="s">
        <v>4199</v>
      </c>
      <c r="E2130" s="34" t="s">
        <v>4395</v>
      </c>
      <c r="F2130" s="34" t="s">
        <v>4199</v>
      </c>
      <c r="G2130" s="34" t="s">
        <v>4199</v>
      </c>
      <c r="H2130" s="34" t="s">
        <v>4189</v>
      </c>
    </row>
    <row r="2131" spans="1:8">
      <c r="A2131" s="34" t="s">
        <v>4248</v>
      </c>
      <c r="B2131" s="34" t="s">
        <v>4386</v>
      </c>
      <c r="C2131" s="34" t="s">
        <v>5713</v>
      </c>
      <c r="D2131" s="34" t="s">
        <v>4419</v>
      </c>
      <c r="E2131" s="34" t="s">
        <v>4389</v>
      </c>
      <c r="F2131" s="34" t="s">
        <v>4181</v>
      </c>
      <c r="G2131" s="34" t="s">
        <v>4181</v>
      </c>
      <c r="H2131" s="34" t="s">
        <v>4486</v>
      </c>
    </row>
    <row r="2132" spans="1:8">
      <c r="A2132" s="34" t="s">
        <v>4255</v>
      </c>
      <c r="B2132" s="34" t="s">
        <v>4430</v>
      </c>
      <c r="C2132" s="34" t="s">
        <v>5479</v>
      </c>
      <c r="D2132" s="34" t="s">
        <v>4267</v>
      </c>
      <c r="E2132" s="34" t="s">
        <v>4431</v>
      </c>
      <c r="F2132" s="34" t="s">
        <v>4321</v>
      </c>
      <c r="G2132" s="34" t="s">
        <v>4199</v>
      </c>
      <c r="H2132" s="34" t="s">
        <v>4321</v>
      </c>
    </row>
    <row r="2133" spans="1:8">
      <c r="A2133" s="34" t="s">
        <v>4226</v>
      </c>
      <c r="B2133" s="34" t="s">
        <v>4463</v>
      </c>
      <c r="C2133" s="34" t="s">
        <v>4369</v>
      </c>
      <c r="D2133" s="34" t="s">
        <v>4181</v>
      </c>
      <c r="E2133" s="34" t="s">
        <v>4853</v>
      </c>
      <c r="F2133" s="34" t="s">
        <v>4244</v>
      </c>
      <c r="G2133" s="34" t="s">
        <v>4449</v>
      </c>
      <c r="H2133" s="34" t="s">
        <v>4484</v>
      </c>
    </row>
    <row r="2135" spans="1:8">
      <c r="A2135" s="34" t="s">
        <v>9840</v>
      </c>
    </row>
    <row r="2136" spans="1:8">
      <c r="A2136" s="34" t="s">
        <v>5714</v>
      </c>
    </row>
    <row r="2137" spans="1:8">
      <c r="A2137" s="34" t="s">
        <v>50</v>
      </c>
      <c r="B2137" s="34" t="s">
        <v>4169</v>
      </c>
      <c r="C2137" s="34" t="s">
        <v>4170</v>
      </c>
      <c r="D2137" s="34" t="s">
        <v>4972</v>
      </c>
      <c r="E2137" s="34" t="s">
        <v>4783</v>
      </c>
      <c r="F2137" s="34" t="s">
        <v>5708</v>
      </c>
      <c r="G2137" s="34" t="s">
        <v>4354</v>
      </c>
      <c r="H2137" s="34" t="s">
        <v>5709</v>
      </c>
    </row>
    <row r="2138" spans="1:8">
      <c r="A2138" s="34" t="s">
        <v>4262</v>
      </c>
      <c r="B2138" s="34" t="s">
        <v>4392</v>
      </c>
      <c r="C2138" s="34" t="s">
        <v>4373</v>
      </c>
      <c r="D2138" s="34" t="s">
        <v>4231</v>
      </c>
      <c r="E2138" s="34" t="s">
        <v>4509</v>
      </c>
      <c r="F2138" s="34" t="s">
        <v>4425</v>
      </c>
      <c r="G2138" s="34" t="s">
        <v>4382</v>
      </c>
      <c r="H2138" s="34" t="s">
        <v>4385</v>
      </c>
    </row>
    <row r="2139" spans="1:8">
      <c r="A2139" s="34" t="s">
        <v>4271</v>
      </c>
      <c r="B2139" s="34" t="s">
        <v>4437</v>
      </c>
      <c r="C2139" s="34" t="s">
        <v>4483</v>
      </c>
      <c r="D2139" s="34" t="s">
        <v>4191</v>
      </c>
      <c r="E2139" s="34" t="s">
        <v>4370</v>
      </c>
      <c r="F2139" s="34" t="s">
        <v>4181</v>
      </c>
      <c r="G2139" s="34" t="s">
        <v>4199</v>
      </c>
      <c r="H2139" s="34" t="s">
        <v>4748</v>
      </c>
    </row>
    <row r="2140" spans="1:8">
      <c r="A2140" s="34" t="s">
        <v>4226</v>
      </c>
      <c r="B2140" s="34" t="s">
        <v>4463</v>
      </c>
      <c r="C2140" s="34" t="s">
        <v>4369</v>
      </c>
      <c r="D2140" s="34" t="s">
        <v>4181</v>
      </c>
      <c r="E2140" s="34" t="s">
        <v>4853</v>
      </c>
      <c r="F2140" s="34" t="s">
        <v>4244</v>
      </c>
      <c r="G2140" s="34" t="s">
        <v>4449</v>
      </c>
      <c r="H2140" s="34" t="s">
        <v>4484</v>
      </c>
    </row>
    <row r="2142" spans="1:8">
      <c r="A2142" s="34" t="s">
        <v>9841</v>
      </c>
    </row>
    <row r="2143" spans="1:8">
      <c r="A2143" s="34" t="s">
        <v>5715</v>
      </c>
    </row>
    <row r="2144" spans="1:8">
      <c r="A2144" s="34" t="s">
        <v>386</v>
      </c>
      <c r="B2144" s="34" t="s">
        <v>4169</v>
      </c>
      <c r="C2144" s="34" t="s">
        <v>4170</v>
      </c>
      <c r="D2144" s="34" t="s">
        <v>4972</v>
      </c>
      <c r="E2144" s="34" t="s">
        <v>4783</v>
      </c>
      <c r="F2144" s="34" t="s">
        <v>5708</v>
      </c>
      <c r="G2144" s="34" t="s">
        <v>4354</v>
      </c>
      <c r="H2144" s="34" t="s">
        <v>5709</v>
      </c>
    </row>
    <row r="2145" spans="1:8">
      <c r="A2145" s="34" t="s">
        <v>3070</v>
      </c>
      <c r="B2145" s="34" t="s">
        <v>4347</v>
      </c>
      <c r="C2145" s="34" t="s">
        <v>5167</v>
      </c>
      <c r="D2145" s="34" t="s">
        <v>4199</v>
      </c>
      <c r="E2145" s="34" t="s">
        <v>4199</v>
      </c>
      <c r="F2145" s="34" t="s">
        <v>4257</v>
      </c>
      <c r="G2145" s="34" t="s">
        <v>4199</v>
      </c>
      <c r="H2145" s="34" t="s">
        <v>4257</v>
      </c>
    </row>
    <row r="2146" spans="1:8">
      <c r="A2146" s="34" t="s">
        <v>3067</v>
      </c>
      <c r="B2146" s="34" t="s">
        <v>5633</v>
      </c>
      <c r="C2146" s="34" t="s">
        <v>4951</v>
      </c>
      <c r="D2146" s="34" t="s">
        <v>4257</v>
      </c>
      <c r="E2146" s="34" t="s">
        <v>4748</v>
      </c>
      <c r="F2146" s="34" t="s">
        <v>4244</v>
      </c>
      <c r="G2146" s="34" t="s">
        <v>4310</v>
      </c>
      <c r="H2146" s="34" t="s">
        <v>4832</v>
      </c>
    </row>
    <row r="2147" spans="1:8">
      <c r="A2147" s="34" t="s">
        <v>4226</v>
      </c>
      <c r="B2147" s="34" t="s">
        <v>4463</v>
      </c>
      <c r="C2147" s="34" t="s">
        <v>4369</v>
      </c>
      <c r="D2147" s="34" t="s">
        <v>4181</v>
      </c>
      <c r="E2147" s="34" t="s">
        <v>4853</v>
      </c>
      <c r="F2147" s="34" t="s">
        <v>4244</v>
      </c>
      <c r="G2147" s="34" t="s">
        <v>4449</v>
      </c>
      <c r="H2147" s="34" t="s">
        <v>4484</v>
      </c>
    </row>
    <row r="2149" spans="1:8">
      <c r="A2149" s="34" t="s">
        <v>9842</v>
      </c>
    </row>
    <row r="2150" spans="1:8">
      <c r="A2150" s="34" t="s">
        <v>5716</v>
      </c>
    </row>
    <row r="2151" spans="1:8">
      <c r="A2151" s="34" t="s">
        <v>4169</v>
      </c>
      <c r="B2151" s="34" t="s">
        <v>4329</v>
      </c>
      <c r="C2151" s="34" t="s">
        <v>4330</v>
      </c>
      <c r="D2151" s="34" t="s">
        <v>4331</v>
      </c>
      <c r="E2151" s="34" t="s">
        <v>4332</v>
      </c>
    </row>
    <row r="2152" spans="1:8">
      <c r="A2152" s="34" t="s">
        <v>4463</v>
      </c>
      <c r="B2152" s="34" t="s">
        <v>5717</v>
      </c>
      <c r="C2152" s="34" t="s">
        <v>4170</v>
      </c>
      <c r="D2152" s="34" t="s">
        <v>4170</v>
      </c>
      <c r="E2152" s="34" t="s">
        <v>4705</v>
      </c>
    </row>
    <row r="2154" spans="1:8">
      <c r="A2154" s="34" t="s">
        <v>9843</v>
      </c>
    </row>
    <row r="2155" spans="1:8">
      <c r="A2155" s="34" t="s">
        <v>5718</v>
      </c>
    </row>
    <row r="2156" spans="1:8">
      <c r="A2156" s="34" t="s">
        <v>4169</v>
      </c>
      <c r="B2156" s="34" t="s">
        <v>4329</v>
      </c>
      <c r="C2156" s="34" t="s">
        <v>4330</v>
      </c>
      <c r="D2156" s="34" t="s">
        <v>4331</v>
      </c>
      <c r="E2156" s="34" t="s">
        <v>4332</v>
      </c>
    </row>
    <row r="2157" spans="1:8">
      <c r="A2157" s="34" t="s">
        <v>4848</v>
      </c>
      <c r="B2157" s="34" t="s">
        <v>5719</v>
      </c>
      <c r="C2157" s="34" t="s">
        <v>5720</v>
      </c>
      <c r="D2157" s="34" t="s">
        <v>5721</v>
      </c>
      <c r="E2157" s="34" t="s">
        <v>4780</v>
      </c>
    </row>
    <row r="2159" spans="1:8">
      <c r="A2159" s="34" t="s">
        <v>9844</v>
      </c>
    </row>
    <row r="2160" spans="1:8">
      <c r="A2160" s="34" t="s">
        <v>5722</v>
      </c>
    </row>
    <row r="2161" spans="1:5">
      <c r="A2161" s="34" t="s">
        <v>4169</v>
      </c>
      <c r="B2161" s="34" t="s">
        <v>4329</v>
      </c>
      <c r="C2161" s="34" t="s">
        <v>4330</v>
      </c>
      <c r="D2161" s="34" t="s">
        <v>4331</v>
      </c>
      <c r="E2161" s="34" t="s">
        <v>4332</v>
      </c>
    </row>
    <row r="2162" spans="1:5">
      <c r="A2162" s="34" t="s">
        <v>4848</v>
      </c>
      <c r="B2162" s="34" t="s">
        <v>5723</v>
      </c>
      <c r="C2162" s="34" t="s">
        <v>4405</v>
      </c>
      <c r="D2162" s="34" t="s">
        <v>5724</v>
      </c>
      <c r="E2162" s="34" t="s">
        <v>5725</v>
      </c>
    </row>
    <row r="2164" spans="1:5">
      <c r="A2164" s="34" t="s">
        <v>9516</v>
      </c>
    </row>
    <row r="2165" spans="1:5">
      <c r="A2165" s="34" t="s">
        <v>5726</v>
      </c>
    </row>
    <row r="2166" spans="1:5">
      <c r="A2166" s="34" t="s">
        <v>4169</v>
      </c>
      <c r="B2166" s="34" t="s">
        <v>3698</v>
      </c>
      <c r="C2166" s="34" t="s">
        <v>3704</v>
      </c>
      <c r="D2166" s="34" t="s">
        <v>3701</v>
      </c>
    </row>
    <row r="2167" spans="1:5">
      <c r="A2167" s="34" t="s">
        <v>4407</v>
      </c>
      <c r="B2167" s="34" t="s">
        <v>5727</v>
      </c>
      <c r="C2167" s="34" t="s">
        <v>4252</v>
      </c>
      <c r="D2167" s="34" t="s">
        <v>4510</v>
      </c>
    </row>
    <row r="2169" spans="1:5">
      <c r="A2169" s="34" t="s">
        <v>9517</v>
      </c>
    </row>
    <row r="2170" spans="1:5">
      <c r="A2170" s="34" t="s">
        <v>5728</v>
      </c>
    </row>
    <row r="2171" spans="1:5">
      <c r="A2171" s="34" t="s">
        <v>48</v>
      </c>
      <c r="B2171" s="34" t="s">
        <v>4169</v>
      </c>
      <c r="C2171" s="34" t="s">
        <v>3698</v>
      </c>
      <c r="D2171" s="34" t="s">
        <v>3704</v>
      </c>
      <c r="E2171" s="34" t="s">
        <v>3701</v>
      </c>
    </row>
    <row r="2172" spans="1:5">
      <c r="A2172" s="34" t="s">
        <v>4186</v>
      </c>
      <c r="B2172" s="34" t="s">
        <v>4413</v>
      </c>
      <c r="C2172" s="34" t="s">
        <v>4522</v>
      </c>
      <c r="D2172" s="34" t="s">
        <v>4309</v>
      </c>
      <c r="E2172" s="34" t="s">
        <v>4725</v>
      </c>
    </row>
    <row r="2173" spans="1:5">
      <c r="A2173" s="34" t="s">
        <v>4195</v>
      </c>
      <c r="B2173" s="34" t="s">
        <v>4362</v>
      </c>
      <c r="C2173" s="34" t="s">
        <v>4621</v>
      </c>
      <c r="D2173" s="34" t="s">
        <v>5205</v>
      </c>
      <c r="E2173" s="34" t="s">
        <v>4787</v>
      </c>
    </row>
    <row r="2174" spans="1:5">
      <c r="A2174" s="34" t="s">
        <v>4203</v>
      </c>
      <c r="B2174" s="34" t="s">
        <v>4204</v>
      </c>
      <c r="C2174" s="34" t="s">
        <v>4483</v>
      </c>
      <c r="D2174" s="34" t="s">
        <v>4199</v>
      </c>
      <c r="E2174" s="34" t="s">
        <v>4681</v>
      </c>
    </row>
    <row r="2175" spans="1:5">
      <c r="A2175" s="34" t="s">
        <v>4210</v>
      </c>
      <c r="B2175" s="34" t="s">
        <v>4376</v>
      </c>
      <c r="C2175" s="34" t="s">
        <v>5729</v>
      </c>
      <c r="D2175" s="34" t="s">
        <v>4417</v>
      </c>
      <c r="E2175" s="34" t="s">
        <v>4754</v>
      </c>
    </row>
    <row r="2176" spans="1:5">
      <c r="A2176" s="34" t="s">
        <v>4219</v>
      </c>
      <c r="B2176" s="34" t="s">
        <v>4372</v>
      </c>
      <c r="C2176" s="34" t="s">
        <v>4390</v>
      </c>
      <c r="D2176" s="34" t="s">
        <v>4367</v>
      </c>
      <c r="E2176" s="34" t="s">
        <v>4408</v>
      </c>
    </row>
    <row r="2177" spans="1:5">
      <c r="A2177" s="34" t="s">
        <v>4226</v>
      </c>
      <c r="B2177" s="34" t="s">
        <v>4407</v>
      </c>
      <c r="C2177" s="34" t="s">
        <v>5727</v>
      </c>
      <c r="D2177" s="34" t="s">
        <v>4252</v>
      </c>
      <c r="E2177" s="34" t="s">
        <v>4510</v>
      </c>
    </row>
    <row r="2179" spans="1:5">
      <c r="A2179" s="34" t="s">
        <v>9518</v>
      </c>
    </row>
    <row r="2180" spans="1:5">
      <c r="A2180" s="34" t="s">
        <v>5730</v>
      </c>
    </row>
    <row r="2181" spans="1:5">
      <c r="A2181" s="34" t="s">
        <v>49</v>
      </c>
      <c r="B2181" s="34" t="s">
        <v>4169</v>
      </c>
      <c r="C2181" s="34" t="s">
        <v>3698</v>
      </c>
      <c r="D2181" s="34" t="s">
        <v>3704</v>
      </c>
      <c r="E2181" s="34" t="s">
        <v>3701</v>
      </c>
    </row>
    <row r="2182" spans="1:5">
      <c r="A2182" s="34" t="s">
        <v>4228</v>
      </c>
      <c r="B2182" s="34" t="s">
        <v>4422</v>
      </c>
      <c r="C2182" s="34" t="s">
        <v>4465</v>
      </c>
      <c r="D2182" s="34" t="s">
        <v>4245</v>
      </c>
      <c r="E2182" s="34" t="s">
        <v>4213</v>
      </c>
    </row>
    <row r="2183" spans="1:5">
      <c r="A2183" s="34" t="s">
        <v>4235</v>
      </c>
      <c r="B2183" s="34" t="s">
        <v>4380</v>
      </c>
      <c r="C2183" s="34" t="s">
        <v>5430</v>
      </c>
      <c r="D2183" s="34" t="s">
        <v>5120</v>
      </c>
      <c r="E2183" s="34" t="s">
        <v>4829</v>
      </c>
    </row>
    <row r="2184" spans="1:5">
      <c r="A2184" s="34" t="s">
        <v>4241</v>
      </c>
      <c r="B2184" s="34" t="s">
        <v>4383</v>
      </c>
      <c r="C2184" s="34" t="s">
        <v>5410</v>
      </c>
      <c r="D2184" s="34" t="s">
        <v>4180</v>
      </c>
      <c r="E2184" s="34" t="s">
        <v>4266</v>
      </c>
    </row>
    <row r="2185" spans="1:5">
      <c r="A2185" s="34" t="s">
        <v>4248</v>
      </c>
      <c r="B2185" s="34" t="s">
        <v>4386</v>
      </c>
      <c r="C2185" s="34" t="s">
        <v>4577</v>
      </c>
      <c r="D2185" s="34" t="s">
        <v>4419</v>
      </c>
      <c r="E2185" s="34" t="s">
        <v>4397</v>
      </c>
    </row>
    <row r="2186" spans="1:5">
      <c r="A2186" s="34" t="s">
        <v>4255</v>
      </c>
      <c r="B2186" s="34" t="s">
        <v>4430</v>
      </c>
      <c r="C2186" s="34" t="s">
        <v>4448</v>
      </c>
      <c r="D2186" s="34" t="s">
        <v>4486</v>
      </c>
      <c r="E2186" s="34" t="s">
        <v>4389</v>
      </c>
    </row>
    <row r="2187" spans="1:5">
      <c r="A2187" s="34" t="s">
        <v>4226</v>
      </c>
      <c r="B2187" s="34" t="s">
        <v>4407</v>
      </c>
      <c r="C2187" s="34" t="s">
        <v>5727</v>
      </c>
      <c r="D2187" s="34" t="s">
        <v>4252</v>
      </c>
      <c r="E2187" s="34" t="s">
        <v>4510</v>
      </c>
    </row>
    <row r="2189" spans="1:5">
      <c r="A2189" s="34" t="s">
        <v>9519</v>
      </c>
    </row>
    <row r="2190" spans="1:5">
      <c r="A2190" s="34" t="s">
        <v>5731</v>
      </c>
    </row>
    <row r="2191" spans="1:5">
      <c r="A2191" s="34" t="s">
        <v>386</v>
      </c>
      <c r="B2191" s="34" t="s">
        <v>4169</v>
      </c>
      <c r="C2191" s="34" t="s">
        <v>3698</v>
      </c>
      <c r="D2191" s="34" t="s">
        <v>3704</v>
      </c>
      <c r="E2191" s="34" t="s">
        <v>3701</v>
      </c>
    </row>
    <row r="2192" spans="1:5">
      <c r="A2192" s="34" t="s">
        <v>3070</v>
      </c>
      <c r="B2192" s="34" t="s">
        <v>4347</v>
      </c>
      <c r="C2192" s="34" t="s">
        <v>5732</v>
      </c>
      <c r="D2192" s="34" t="s">
        <v>4725</v>
      </c>
      <c r="E2192" s="34" t="s">
        <v>5200</v>
      </c>
    </row>
    <row r="2193" spans="1:5">
      <c r="A2193" s="34" t="s">
        <v>3067</v>
      </c>
      <c r="B2193" s="34" t="s">
        <v>4456</v>
      </c>
      <c r="C2193" s="34" t="s">
        <v>5733</v>
      </c>
      <c r="D2193" s="34" t="s">
        <v>4521</v>
      </c>
      <c r="E2193" s="34" t="s">
        <v>4394</v>
      </c>
    </row>
    <row r="2194" spans="1:5">
      <c r="A2194" s="34" t="s">
        <v>4226</v>
      </c>
      <c r="B2194" s="34" t="s">
        <v>4407</v>
      </c>
      <c r="C2194" s="34" t="s">
        <v>5727</v>
      </c>
      <c r="D2194" s="34" t="s">
        <v>4252</v>
      </c>
      <c r="E2194" s="34" t="s">
        <v>4510</v>
      </c>
    </row>
    <row r="2196" spans="1:5">
      <c r="A2196" s="34" t="s">
        <v>5734</v>
      </c>
    </row>
    <row r="2197" spans="1:5">
      <c r="A2197" s="34" t="s">
        <v>5735</v>
      </c>
    </row>
    <row r="2198" spans="1:5">
      <c r="A2198" s="34" t="s">
        <v>4169</v>
      </c>
      <c r="B2198" s="34" t="s">
        <v>1046</v>
      </c>
      <c r="C2198" s="34" t="s">
        <v>1043</v>
      </c>
    </row>
    <row r="2199" spans="1:5">
      <c r="A2199" s="34" t="s">
        <v>5736</v>
      </c>
      <c r="B2199" s="34" t="s">
        <v>5737</v>
      </c>
      <c r="C2199" s="34" t="s">
        <v>5266</v>
      </c>
    </row>
    <row r="2201" spans="1:5">
      <c r="A2201" s="34" t="s">
        <v>9845</v>
      </c>
    </row>
    <row r="2202" spans="1:5">
      <c r="A2202" s="34" t="s">
        <v>5738</v>
      </c>
    </row>
    <row r="2203" spans="1:5">
      <c r="A2203" s="34" t="s">
        <v>4169</v>
      </c>
      <c r="B2203" s="34" t="s">
        <v>3154</v>
      </c>
      <c r="C2203" s="34" t="s">
        <v>1046</v>
      </c>
      <c r="D2203" s="34" t="s">
        <v>1043</v>
      </c>
    </row>
    <row r="2204" spans="1:5">
      <c r="A2204" s="34" t="s">
        <v>4407</v>
      </c>
      <c r="B2204" s="34" t="s">
        <v>4408</v>
      </c>
      <c r="C2204" s="34" t="s">
        <v>5739</v>
      </c>
      <c r="D2204" s="34" t="s">
        <v>4245</v>
      </c>
    </row>
    <row r="2206" spans="1:5">
      <c r="A2206" s="34" t="s">
        <v>9846</v>
      </c>
    </row>
    <row r="2207" spans="1:5">
      <c r="A2207" s="34" t="s">
        <v>5740</v>
      </c>
    </row>
    <row r="2208" spans="1:5">
      <c r="A2208" s="34" t="s">
        <v>48</v>
      </c>
      <c r="B2208" s="34" t="s">
        <v>4169</v>
      </c>
      <c r="C2208" s="34" t="s">
        <v>3154</v>
      </c>
      <c r="D2208" s="34" t="s">
        <v>1046</v>
      </c>
      <c r="E2208" s="34" t="s">
        <v>1043</v>
      </c>
    </row>
    <row r="2209" spans="1:5">
      <c r="A2209" s="34" t="s">
        <v>4186</v>
      </c>
      <c r="B2209" s="34" t="s">
        <v>4413</v>
      </c>
      <c r="C2209" s="34" t="s">
        <v>4286</v>
      </c>
      <c r="D2209" s="34" t="s">
        <v>5741</v>
      </c>
      <c r="E2209" s="34" t="s">
        <v>4397</v>
      </c>
    </row>
    <row r="2210" spans="1:5">
      <c r="A2210" s="34" t="s">
        <v>4195</v>
      </c>
      <c r="B2210" s="34" t="s">
        <v>4362</v>
      </c>
      <c r="C2210" s="34" t="s">
        <v>4315</v>
      </c>
      <c r="D2210" s="34" t="s">
        <v>4571</v>
      </c>
      <c r="E2210" s="34" t="s">
        <v>4365</v>
      </c>
    </row>
    <row r="2211" spans="1:5">
      <c r="A2211" s="34" t="s">
        <v>4203</v>
      </c>
      <c r="B2211" s="34" t="s">
        <v>4204</v>
      </c>
      <c r="C2211" s="34" t="s">
        <v>4199</v>
      </c>
      <c r="D2211" s="34" t="s">
        <v>4579</v>
      </c>
      <c r="E2211" s="34" t="s">
        <v>4367</v>
      </c>
    </row>
    <row r="2212" spans="1:5">
      <c r="A2212" s="34" t="s">
        <v>4210</v>
      </c>
      <c r="B2212" s="34" t="s">
        <v>4376</v>
      </c>
      <c r="C2212" s="34" t="s">
        <v>4199</v>
      </c>
      <c r="D2212" s="34" t="s">
        <v>5742</v>
      </c>
      <c r="E2212" s="34" t="s">
        <v>4370</v>
      </c>
    </row>
    <row r="2213" spans="1:5">
      <c r="A2213" s="34" t="s">
        <v>4219</v>
      </c>
      <c r="B2213" s="34" t="s">
        <v>4372</v>
      </c>
      <c r="C2213" s="34" t="s">
        <v>4214</v>
      </c>
      <c r="D2213" s="34" t="s">
        <v>4384</v>
      </c>
      <c r="E2213" s="34" t="s">
        <v>4374</v>
      </c>
    </row>
    <row r="2214" spans="1:5">
      <c r="A2214" s="34" t="s">
        <v>4226</v>
      </c>
      <c r="B2214" s="34" t="s">
        <v>4407</v>
      </c>
      <c r="C2214" s="34" t="s">
        <v>4408</v>
      </c>
      <c r="D2214" s="34" t="s">
        <v>5739</v>
      </c>
      <c r="E2214" s="34" t="s">
        <v>4245</v>
      </c>
    </row>
    <row r="2216" spans="1:5">
      <c r="A2216" s="34" t="s">
        <v>9847</v>
      </c>
    </row>
    <row r="2217" spans="1:5">
      <c r="A2217" s="34" t="s">
        <v>5743</v>
      </c>
    </row>
    <row r="2218" spans="1:5">
      <c r="A2218" s="34" t="s">
        <v>49</v>
      </c>
      <c r="B2218" s="34" t="s">
        <v>4169</v>
      </c>
      <c r="C2218" s="34" t="s">
        <v>3154</v>
      </c>
      <c r="D2218" s="34" t="s">
        <v>1046</v>
      </c>
      <c r="E2218" s="34" t="s">
        <v>1043</v>
      </c>
    </row>
    <row r="2219" spans="1:5">
      <c r="A2219" s="34" t="s">
        <v>4228</v>
      </c>
      <c r="B2219" s="34" t="s">
        <v>4422</v>
      </c>
      <c r="C2219" s="34" t="s">
        <v>4199</v>
      </c>
      <c r="D2219" s="34" t="s">
        <v>5744</v>
      </c>
      <c r="E2219" s="34" t="s">
        <v>4245</v>
      </c>
    </row>
    <row r="2220" spans="1:5">
      <c r="A2220" s="34" t="s">
        <v>4235</v>
      </c>
      <c r="B2220" s="34" t="s">
        <v>4380</v>
      </c>
      <c r="C2220" s="34" t="s">
        <v>4484</v>
      </c>
      <c r="D2220" s="34" t="s">
        <v>5745</v>
      </c>
      <c r="E2220" s="34" t="s">
        <v>4251</v>
      </c>
    </row>
    <row r="2221" spans="1:5">
      <c r="A2221" s="34" t="s">
        <v>4241</v>
      </c>
      <c r="B2221" s="34" t="s">
        <v>4383</v>
      </c>
      <c r="C2221" s="34" t="s">
        <v>4259</v>
      </c>
      <c r="D2221" s="34" t="s">
        <v>5410</v>
      </c>
      <c r="E2221" s="34" t="s">
        <v>4231</v>
      </c>
    </row>
    <row r="2222" spans="1:5">
      <c r="A2222" s="34" t="s">
        <v>4248</v>
      </c>
      <c r="B2222" s="34" t="s">
        <v>4386</v>
      </c>
      <c r="C2222" s="34" t="s">
        <v>4214</v>
      </c>
      <c r="D2222" s="34" t="s">
        <v>4953</v>
      </c>
      <c r="E2222" s="34" t="s">
        <v>4397</v>
      </c>
    </row>
    <row r="2223" spans="1:5">
      <c r="A2223" s="34" t="s">
        <v>4255</v>
      </c>
      <c r="B2223" s="34" t="s">
        <v>4430</v>
      </c>
      <c r="C2223" s="34" t="s">
        <v>4321</v>
      </c>
      <c r="D2223" s="34" t="s">
        <v>5069</v>
      </c>
      <c r="E2223" s="34" t="s">
        <v>4397</v>
      </c>
    </row>
    <row r="2224" spans="1:5">
      <c r="A2224" s="34" t="s">
        <v>4226</v>
      </c>
      <c r="B2224" s="34" t="s">
        <v>4407</v>
      </c>
      <c r="C2224" s="34" t="s">
        <v>4408</v>
      </c>
      <c r="D2224" s="34" t="s">
        <v>5739</v>
      </c>
      <c r="E2224" s="34" t="s">
        <v>4245</v>
      </c>
    </row>
    <row r="2226" spans="1:5">
      <c r="A2226" s="34" t="s">
        <v>9848</v>
      </c>
    </row>
    <row r="2227" spans="1:5">
      <c r="A2227" s="34" t="s">
        <v>5746</v>
      </c>
    </row>
    <row r="2228" spans="1:5">
      <c r="A2228" s="34" t="s">
        <v>50</v>
      </c>
      <c r="B2228" s="34" t="s">
        <v>4169</v>
      </c>
      <c r="C2228" s="34" t="s">
        <v>3154</v>
      </c>
      <c r="D2228" s="34" t="s">
        <v>1046</v>
      </c>
      <c r="E2228" s="34" t="s">
        <v>1043</v>
      </c>
    </row>
    <row r="2229" spans="1:5">
      <c r="A2229" s="34" t="s">
        <v>4262</v>
      </c>
      <c r="B2229" s="34" t="s">
        <v>4434</v>
      </c>
      <c r="C2229" s="34" t="s">
        <v>4459</v>
      </c>
      <c r="D2229" s="34" t="s">
        <v>5747</v>
      </c>
      <c r="E2229" s="34" t="s">
        <v>4457</v>
      </c>
    </row>
    <row r="2230" spans="1:5">
      <c r="A2230" s="34" t="s">
        <v>4271</v>
      </c>
      <c r="B2230" s="34" t="s">
        <v>4437</v>
      </c>
      <c r="C2230" s="34" t="s">
        <v>4274</v>
      </c>
      <c r="D2230" s="34" t="s">
        <v>5242</v>
      </c>
      <c r="E2230" s="34" t="s">
        <v>4367</v>
      </c>
    </row>
    <row r="2231" spans="1:5">
      <c r="A2231" s="34" t="s">
        <v>4226</v>
      </c>
      <c r="B2231" s="34" t="s">
        <v>4407</v>
      </c>
      <c r="C2231" s="34" t="s">
        <v>4408</v>
      </c>
      <c r="D2231" s="34" t="s">
        <v>5739</v>
      </c>
      <c r="E2231" s="34" t="s">
        <v>4245</v>
      </c>
    </row>
    <row r="2233" spans="1:5">
      <c r="A2233" s="34" t="s">
        <v>9849</v>
      </c>
    </row>
    <row r="2234" spans="1:5">
      <c r="A2234" s="34" t="s">
        <v>5748</v>
      </c>
    </row>
    <row r="2235" spans="1:5">
      <c r="A2235" s="34" t="s">
        <v>55</v>
      </c>
      <c r="B2235" s="34" t="s">
        <v>4169</v>
      </c>
      <c r="C2235" s="34" t="s">
        <v>3154</v>
      </c>
      <c r="D2235" s="34" t="s">
        <v>1046</v>
      </c>
      <c r="E2235" s="34" t="s">
        <v>1043</v>
      </c>
    </row>
    <row r="2236" spans="1:5">
      <c r="A2236" s="34" t="s">
        <v>4291</v>
      </c>
      <c r="B2236" s="34" t="s">
        <v>4820</v>
      </c>
      <c r="C2236" s="34" t="s">
        <v>4832</v>
      </c>
      <c r="D2236" s="34" t="s">
        <v>5749</v>
      </c>
      <c r="E2236" s="34" t="s">
        <v>4408</v>
      </c>
    </row>
    <row r="2237" spans="1:5">
      <c r="A2237" s="34" t="s">
        <v>4299</v>
      </c>
      <c r="B2237" s="34" t="s">
        <v>4924</v>
      </c>
      <c r="C2237" s="34" t="s">
        <v>4367</v>
      </c>
      <c r="D2237" s="34" t="s">
        <v>5349</v>
      </c>
      <c r="E2237" s="34" t="s">
        <v>4755</v>
      </c>
    </row>
    <row r="2238" spans="1:5">
      <c r="A2238" s="34" t="s">
        <v>4226</v>
      </c>
      <c r="B2238" s="34" t="s">
        <v>4407</v>
      </c>
      <c r="C2238" s="34" t="s">
        <v>4408</v>
      </c>
      <c r="D2238" s="34" t="s">
        <v>5739</v>
      </c>
      <c r="E2238" s="34" t="s">
        <v>4245</v>
      </c>
    </row>
    <row r="2240" spans="1:5">
      <c r="A2240" s="34" t="s">
        <v>5750</v>
      </c>
    </row>
    <row r="2241" spans="1:9">
      <c r="A2241" s="34" t="s">
        <v>5751</v>
      </c>
    </row>
    <row r="2242" spans="1:9">
      <c r="A2242" s="34" t="s">
        <v>4169</v>
      </c>
      <c r="B2242" s="34" t="s">
        <v>3556</v>
      </c>
      <c r="C2242" s="34" t="s">
        <v>3544</v>
      </c>
      <c r="D2242" s="34" t="s">
        <v>3559</v>
      </c>
      <c r="E2242" s="34" t="s">
        <v>1055</v>
      </c>
      <c r="F2242" s="34" t="s">
        <v>3550</v>
      </c>
      <c r="G2242" s="34" t="s">
        <v>3541</v>
      </c>
      <c r="H2242" s="34" t="s">
        <v>3553</v>
      </c>
      <c r="I2242" s="34" t="s">
        <v>3547</v>
      </c>
    </row>
    <row r="2243" spans="1:9">
      <c r="A2243" s="34" t="s">
        <v>5752</v>
      </c>
      <c r="B2243" s="34" t="s">
        <v>4357</v>
      </c>
      <c r="C2243" s="34" t="s">
        <v>4513</v>
      </c>
      <c r="D2243" s="34" t="s">
        <v>5494</v>
      </c>
      <c r="E2243" s="34" t="s">
        <v>4199</v>
      </c>
      <c r="F2243" s="34" t="s">
        <v>4367</v>
      </c>
      <c r="G2243" s="34" t="s">
        <v>4266</v>
      </c>
      <c r="H2243" s="34" t="s">
        <v>4738</v>
      </c>
      <c r="I2243" s="34" t="s">
        <v>4285</v>
      </c>
    </row>
    <row r="2245" spans="1:9">
      <c r="A2245" s="34" t="s">
        <v>5753</v>
      </c>
    </row>
    <row r="2246" spans="1:9">
      <c r="A2246" s="34" t="s">
        <v>5754</v>
      </c>
    </row>
    <row r="2247" spans="1:9">
      <c r="A2247" s="34" t="s">
        <v>4169</v>
      </c>
      <c r="B2247" s="34" t="s">
        <v>5094</v>
      </c>
      <c r="C2247" s="34" t="s">
        <v>5096</v>
      </c>
    </row>
    <row r="2248" spans="1:9">
      <c r="A2248" s="34" t="s">
        <v>5752</v>
      </c>
      <c r="B2248" s="34" t="s">
        <v>4451</v>
      </c>
      <c r="C2248" s="34" t="s">
        <v>9457</v>
      </c>
    </row>
    <row r="2250" spans="1:9">
      <c r="A2250" s="34" t="s">
        <v>5755</v>
      </c>
    </row>
    <row r="2251" spans="1:9">
      <c r="A2251" s="34" t="s">
        <v>5756</v>
      </c>
    </row>
    <row r="2252" spans="1:9">
      <c r="A2252" s="34" t="s">
        <v>46</v>
      </c>
      <c r="B2252" s="34" t="s">
        <v>4169</v>
      </c>
      <c r="C2252" s="34" t="s">
        <v>5094</v>
      </c>
      <c r="D2252" s="34" t="s">
        <v>5096</v>
      </c>
    </row>
    <row r="2253" spans="1:9">
      <c r="A2253" s="34" t="s">
        <v>4608</v>
      </c>
      <c r="B2253" s="34" t="s">
        <v>5899</v>
      </c>
      <c r="C2253" s="34" t="s">
        <v>4853</v>
      </c>
      <c r="D2253" s="34" t="s">
        <v>5865</v>
      </c>
    </row>
    <row r="2254" spans="1:9">
      <c r="A2254" s="34" t="s">
        <v>4611</v>
      </c>
      <c r="B2254" s="34" t="s">
        <v>4678</v>
      </c>
      <c r="C2254" s="34" t="s">
        <v>4447</v>
      </c>
      <c r="D2254" s="34" t="s">
        <v>5280</v>
      </c>
    </row>
    <row r="2255" spans="1:9">
      <c r="A2255" s="34" t="s">
        <v>4539</v>
      </c>
      <c r="B2255" s="34" t="s">
        <v>4680</v>
      </c>
      <c r="C2255" s="34" t="s">
        <v>4357</v>
      </c>
      <c r="D2255" s="34" t="s">
        <v>5757</v>
      </c>
    </row>
    <row r="2256" spans="1:9">
      <c r="A2256" s="34" t="s">
        <v>4542</v>
      </c>
      <c r="B2256" s="34" t="s">
        <v>4682</v>
      </c>
      <c r="C2256" s="34" t="s">
        <v>4723</v>
      </c>
      <c r="D2256" s="34" t="s">
        <v>5758</v>
      </c>
    </row>
    <row r="2257" spans="1:4">
      <c r="A2257" s="34" t="s">
        <v>4619</v>
      </c>
      <c r="B2257" s="34" t="s">
        <v>4661</v>
      </c>
      <c r="C2257" s="34" t="s">
        <v>4812</v>
      </c>
      <c r="D2257" s="34" t="s">
        <v>4512</v>
      </c>
    </row>
    <row r="2258" spans="1:4">
      <c r="A2258" s="34" t="s">
        <v>4546</v>
      </c>
      <c r="B2258" s="34" t="s">
        <v>4687</v>
      </c>
      <c r="C2258" s="34" t="s">
        <v>4585</v>
      </c>
      <c r="D2258" s="34" t="s">
        <v>4584</v>
      </c>
    </row>
    <row r="2259" spans="1:4">
      <c r="A2259" s="34" t="s">
        <v>4226</v>
      </c>
      <c r="B2259" s="34" t="s">
        <v>5752</v>
      </c>
      <c r="C2259" s="34" t="s">
        <v>4451</v>
      </c>
      <c r="D2259" s="34" t="s">
        <v>9457</v>
      </c>
    </row>
    <row r="2261" spans="1:4">
      <c r="A2261" s="34" t="s">
        <v>5759</v>
      </c>
    </row>
    <row r="2262" spans="1:4">
      <c r="A2262" s="34" t="s">
        <v>5760</v>
      </c>
    </row>
    <row r="2263" spans="1:4">
      <c r="A2263" s="34" t="s">
        <v>152</v>
      </c>
      <c r="B2263" s="34" t="s">
        <v>4169</v>
      </c>
      <c r="C2263" s="34" t="s">
        <v>5094</v>
      </c>
      <c r="D2263" s="34" t="s">
        <v>5096</v>
      </c>
    </row>
    <row r="2264" spans="1:4">
      <c r="A2264" s="34" t="s">
        <v>1051</v>
      </c>
      <c r="B2264" s="34" t="s">
        <v>9458</v>
      </c>
      <c r="C2264" s="34" t="s">
        <v>4451</v>
      </c>
      <c r="D2264" s="34" t="s">
        <v>9457</v>
      </c>
    </row>
    <row r="2265" spans="1:4">
      <c r="A2265" s="34" t="s">
        <v>1049</v>
      </c>
      <c r="B2265" s="34" t="s">
        <v>9459</v>
      </c>
      <c r="C2265" s="34" t="s">
        <v>4731</v>
      </c>
      <c r="D2265" s="34" t="s">
        <v>5349</v>
      </c>
    </row>
    <row r="2266" spans="1:4">
      <c r="A2266" s="34" t="s">
        <v>4226</v>
      </c>
      <c r="B2266" s="34" t="s">
        <v>5752</v>
      </c>
      <c r="C2266" s="34" t="s">
        <v>4451</v>
      </c>
      <c r="D2266" s="34" t="s">
        <v>9457</v>
      </c>
    </row>
    <row r="2268" spans="1:4">
      <c r="A2268" s="34" t="s">
        <v>5761</v>
      </c>
    </row>
    <row r="2269" spans="1:4">
      <c r="A2269" s="34" t="s">
        <v>5762</v>
      </c>
    </row>
    <row r="2270" spans="1:4">
      <c r="A2270" s="34" t="s">
        <v>57</v>
      </c>
      <c r="B2270" s="34" t="s">
        <v>4169</v>
      </c>
      <c r="C2270" s="34" t="s">
        <v>5094</v>
      </c>
      <c r="D2270" s="34" t="s">
        <v>5096</v>
      </c>
    </row>
    <row r="2271" spans="1:4">
      <c r="A2271" s="34" t="s">
        <v>1046</v>
      </c>
      <c r="B2271" s="34" t="s">
        <v>4631</v>
      </c>
      <c r="C2271" s="34" t="s">
        <v>4747</v>
      </c>
      <c r="D2271" s="34" t="s">
        <v>5763</v>
      </c>
    </row>
    <row r="2272" spans="1:4">
      <c r="A2272" s="34" t="s">
        <v>1043</v>
      </c>
      <c r="B2272" s="34" t="s">
        <v>4632</v>
      </c>
      <c r="C2272" s="34" t="s">
        <v>5088</v>
      </c>
      <c r="D2272" s="34" t="s">
        <v>4212</v>
      </c>
    </row>
    <row r="2273" spans="1:4">
      <c r="A2273" s="34" t="s">
        <v>5764</v>
      </c>
      <c r="B2273" s="34" t="s">
        <v>6715</v>
      </c>
      <c r="C2273" s="34" t="s">
        <v>4699</v>
      </c>
      <c r="D2273" s="34" t="s">
        <v>5765</v>
      </c>
    </row>
    <row r="2274" spans="1:4">
      <c r="A2274" s="34" t="s">
        <v>4226</v>
      </c>
      <c r="B2274" s="34" t="s">
        <v>5752</v>
      </c>
      <c r="C2274" s="34" t="s">
        <v>4451</v>
      </c>
      <c r="D2274" s="34" t="s">
        <v>9457</v>
      </c>
    </row>
    <row r="2276" spans="1:4">
      <c r="A2276" s="34" t="s">
        <v>5766</v>
      </c>
    </row>
    <row r="2277" spans="1:4">
      <c r="A2277" s="34" t="s">
        <v>5767</v>
      </c>
    </row>
    <row r="2278" spans="1:4">
      <c r="A2278" s="34" t="s">
        <v>4169</v>
      </c>
      <c r="B2278" s="34" t="s">
        <v>4929</v>
      </c>
      <c r="C2278" s="34" t="s">
        <v>4933</v>
      </c>
    </row>
    <row r="2279" spans="1:4">
      <c r="A2279" s="34" t="s">
        <v>4407</v>
      </c>
      <c r="B2279" s="34" t="s">
        <v>4213</v>
      </c>
      <c r="C2279" s="34" t="s">
        <v>5768</v>
      </c>
    </row>
    <row r="2281" spans="1:4">
      <c r="A2281" s="34" t="s">
        <v>5769</v>
      </c>
    </row>
    <row r="2282" spans="1:4">
      <c r="A2282" s="34" t="s">
        <v>5770</v>
      </c>
    </row>
    <row r="2283" spans="1:4">
      <c r="A2283" s="34" t="s">
        <v>48</v>
      </c>
      <c r="B2283" s="34" t="s">
        <v>4169</v>
      </c>
      <c r="C2283" s="34" t="s">
        <v>4929</v>
      </c>
      <c r="D2283" s="34" t="s">
        <v>4933</v>
      </c>
    </row>
    <row r="2284" spans="1:4">
      <c r="A2284" s="34" t="s">
        <v>4186</v>
      </c>
      <c r="B2284" s="34" t="s">
        <v>4413</v>
      </c>
      <c r="C2284" s="34" t="s">
        <v>4509</v>
      </c>
      <c r="D2284" s="34" t="s">
        <v>4581</v>
      </c>
    </row>
    <row r="2285" spans="1:4">
      <c r="A2285" s="34" t="s">
        <v>4195</v>
      </c>
      <c r="B2285" s="34" t="s">
        <v>4362</v>
      </c>
      <c r="C2285" s="34" t="s">
        <v>4293</v>
      </c>
      <c r="D2285" s="34" t="s">
        <v>4903</v>
      </c>
    </row>
    <row r="2286" spans="1:4">
      <c r="A2286" s="34" t="s">
        <v>4203</v>
      </c>
      <c r="B2286" s="34" t="s">
        <v>4204</v>
      </c>
      <c r="C2286" s="34" t="s">
        <v>4208</v>
      </c>
      <c r="D2286" s="34" t="s">
        <v>4688</v>
      </c>
    </row>
    <row r="2287" spans="1:4">
      <c r="A2287" s="34" t="s">
        <v>4210</v>
      </c>
      <c r="B2287" s="34" t="s">
        <v>4376</v>
      </c>
      <c r="C2287" s="34" t="s">
        <v>5266</v>
      </c>
      <c r="D2287" s="34" t="s">
        <v>5737</v>
      </c>
    </row>
    <row r="2288" spans="1:4">
      <c r="A2288" s="34" t="s">
        <v>4219</v>
      </c>
      <c r="B2288" s="34" t="s">
        <v>4372</v>
      </c>
      <c r="C2288" s="34" t="s">
        <v>4302</v>
      </c>
      <c r="D2288" s="34" t="s">
        <v>5052</v>
      </c>
    </row>
    <row r="2289" spans="1:6">
      <c r="A2289" s="34" t="s">
        <v>4226</v>
      </c>
      <c r="B2289" s="34" t="s">
        <v>4407</v>
      </c>
      <c r="C2289" s="34" t="s">
        <v>4213</v>
      </c>
      <c r="D2289" s="34" t="s">
        <v>5768</v>
      </c>
    </row>
    <row r="2291" spans="1:6">
      <c r="A2291" s="34" t="s">
        <v>5771</v>
      </c>
    </row>
    <row r="2292" spans="1:6">
      <c r="A2292" s="34" t="s">
        <v>5772</v>
      </c>
    </row>
    <row r="2293" spans="1:6">
      <c r="A2293" s="34" t="s">
        <v>49</v>
      </c>
      <c r="B2293" s="34" t="s">
        <v>4169</v>
      </c>
      <c r="C2293" s="34" t="s">
        <v>4929</v>
      </c>
      <c r="D2293" s="34" t="s">
        <v>4933</v>
      </c>
    </row>
    <row r="2294" spans="1:6">
      <c r="A2294" s="34" t="s">
        <v>4228</v>
      </c>
      <c r="B2294" s="34" t="s">
        <v>4422</v>
      </c>
      <c r="C2294" s="34" t="s">
        <v>4240</v>
      </c>
      <c r="D2294" s="34" t="s">
        <v>5773</v>
      </c>
    </row>
    <row r="2295" spans="1:6">
      <c r="A2295" s="34" t="s">
        <v>4235</v>
      </c>
      <c r="B2295" s="34" t="s">
        <v>4380</v>
      </c>
      <c r="C2295" s="34" t="s">
        <v>5016</v>
      </c>
      <c r="D2295" s="34" t="s">
        <v>5774</v>
      </c>
    </row>
    <row r="2296" spans="1:6">
      <c r="A2296" s="34" t="s">
        <v>4241</v>
      </c>
      <c r="B2296" s="34" t="s">
        <v>4383</v>
      </c>
      <c r="C2296" s="34" t="s">
        <v>4231</v>
      </c>
      <c r="D2296" s="34" t="s">
        <v>4576</v>
      </c>
    </row>
    <row r="2297" spans="1:6">
      <c r="A2297" s="34" t="s">
        <v>4248</v>
      </c>
      <c r="B2297" s="34" t="s">
        <v>4386</v>
      </c>
      <c r="C2297" s="34" t="s">
        <v>4496</v>
      </c>
      <c r="D2297" s="34" t="s">
        <v>5570</v>
      </c>
    </row>
    <row r="2298" spans="1:6">
      <c r="A2298" s="34" t="s">
        <v>4255</v>
      </c>
      <c r="B2298" s="34" t="s">
        <v>4430</v>
      </c>
      <c r="C2298" s="34" t="s">
        <v>4194</v>
      </c>
      <c r="D2298" s="34" t="s">
        <v>5056</v>
      </c>
    </row>
    <row r="2299" spans="1:6">
      <c r="A2299" s="34" t="s">
        <v>4226</v>
      </c>
      <c r="B2299" s="34" t="s">
        <v>4407</v>
      </c>
      <c r="C2299" s="34" t="s">
        <v>4213</v>
      </c>
      <c r="D2299" s="34" t="s">
        <v>5768</v>
      </c>
    </row>
    <row r="2301" spans="1:6">
      <c r="A2301" s="34" t="s">
        <v>9850</v>
      </c>
    </row>
    <row r="2302" spans="1:6">
      <c r="A2302" s="34" t="s">
        <v>5776</v>
      </c>
    </row>
    <row r="2303" spans="1:6">
      <c r="A2303" s="34" t="s">
        <v>4169</v>
      </c>
      <c r="B2303" s="34" t="s">
        <v>1046</v>
      </c>
      <c r="C2303" s="34" t="s">
        <v>3965</v>
      </c>
      <c r="D2303" s="34" t="s">
        <v>3867</v>
      </c>
      <c r="E2303" s="34" t="s">
        <v>3962</v>
      </c>
      <c r="F2303" s="34" t="s">
        <v>3959</v>
      </c>
    </row>
    <row r="2304" spans="1:6">
      <c r="A2304" s="34" t="s">
        <v>4407</v>
      </c>
      <c r="B2304" s="34" t="s">
        <v>5777</v>
      </c>
      <c r="C2304" s="34" t="s">
        <v>4899</v>
      </c>
      <c r="D2304" s="34" t="s">
        <v>4267</v>
      </c>
      <c r="E2304" s="34" t="s">
        <v>4356</v>
      </c>
      <c r="F2304" s="34" t="s">
        <v>4484</v>
      </c>
    </row>
    <row r="2306" spans="1:7">
      <c r="A2306" s="34" t="s">
        <v>9851</v>
      </c>
    </row>
    <row r="2307" spans="1:7">
      <c r="A2307" s="34" t="s">
        <v>5778</v>
      </c>
    </row>
    <row r="2308" spans="1:7">
      <c r="A2308" s="34" t="s">
        <v>48</v>
      </c>
      <c r="B2308" s="34" t="s">
        <v>4169</v>
      </c>
      <c r="C2308" s="34" t="s">
        <v>1046</v>
      </c>
      <c r="D2308" s="34" t="s">
        <v>3965</v>
      </c>
      <c r="E2308" s="34" t="s">
        <v>3867</v>
      </c>
      <c r="F2308" s="34" t="s">
        <v>3962</v>
      </c>
      <c r="G2308" s="34" t="s">
        <v>3959</v>
      </c>
    </row>
    <row r="2309" spans="1:7">
      <c r="A2309" s="34" t="s">
        <v>4186</v>
      </c>
      <c r="B2309" s="34" t="s">
        <v>4413</v>
      </c>
      <c r="C2309" s="34" t="s">
        <v>5779</v>
      </c>
      <c r="D2309" s="34" t="s">
        <v>4223</v>
      </c>
      <c r="E2309" s="34" t="s">
        <v>4447</v>
      </c>
      <c r="F2309" s="34" t="s">
        <v>4400</v>
      </c>
      <c r="G2309" s="34" t="s">
        <v>4447</v>
      </c>
    </row>
    <row r="2310" spans="1:7">
      <c r="A2310" s="34" t="s">
        <v>4195</v>
      </c>
      <c r="B2310" s="34" t="s">
        <v>4362</v>
      </c>
      <c r="C2310" s="34" t="s">
        <v>4360</v>
      </c>
      <c r="D2310" s="34" t="s">
        <v>4397</v>
      </c>
      <c r="E2310" s="34" t="s">
        <v>4199</v>
      </c>
      <c r="F2310" s="34" t="s">
        <v>4365</v>
      </c>
      <c r="G2310" s="34" t="s">
        <v>4364</v>
      </c>
    </row>
    <row r="2311" spans="1:7">
      <c r="A2311" s="34" t="s">
        <v>4203</v>
      </c>
      <c r="B2311" s="34" t="s">
        <v>4204</v>
      </c>
      <c r="C2311" s="34" t="s">
        <v>5424</v>
      </c>
      <c r="D2311" s="34" t="s">
        <v>4208</v>
      </c>
      <c r="E2311" s="34" t="s">
        <v>4681</v>
      </c>
      <c r="F2311" s="34" t="s">
        <v>4681</v>
      </c>
      <c r="G2311" s="34" t="s">
        <v>4199</v>
      </c>
    </row>
    <row r="2312" spans="1:7">
      <c r="A2312" s="34" t="s">
        <v>4210</v>
      </c>
      <c r="B2312" s="34" t="s">
        <v>4376</v>
      </c>
      <c r="C2312" s="34" t="s">
        <v>5371</v>
      </c>
      <c r="D2312" s="34" t="s">
        <v>5140</v>
      </c>
      <c r="E2312" s="34" t="s">
        <v>4378</v>
      </c>
      <c r="F2312" s="34" t="s">
        <v>4265</v>
      </c>
      <c r="G2312" s="34" t="s">
        <v>4863</v>
      </c>
    </row>
    <row r="2313" spans="1:7">
      <c r="A2313" s="34" t="s">
        <v>4219</v>
      </c>
      <c r="B2313" s="34" t="s">
        <v>4372</v>
      </c>
      <c r="C2313" s="34" t="s">
        <v>5780</v>
      </c>
      <c r="D2313" s="34" t="s">
        <v>4486</v>
      </c>
      <c r="E2313" s="34" t="s">
        <v>4181</v>
      </c>
      <c r="F2313" s="34" t="s">
        <v>4374</v>
      </c>
      <c r="G2313" s="34" t="s">
        <v>4367</v>
      </c>
    </row>
    <row r="2314" spans="1:7">
      <c r="A2314" s="34" t="s">
        <v>4226</v>
      </c>
      <c r="B2314" s="34" t="s">
        <v>4407</v>
      </c>
      <c r="C2314" s="34" t="s">
        <v>5777</v>
      </c>
      <c r="D2314" s="34" t="s">
        <v>4899</v>
      </c>
      <c r="E2314" s="34" t="s">
        <v>4267</v>
      </c>
      <c r="F2314" s="34" t="s">
        <v>4356</v>
      </c>
      <c r="G2314" s="34" t="s">
        <v>4484</v>
      </c>
    </row>
    <row r="2316" spans="1:7">
      <c r="A2316" s="34" t="s">
        <v>9852</v>
      </c>
    </row>
    <row r="2317" spans="1:7">
      <c r="A2317" s="34" t="s">
        <v>5781</v>
      </c>
    </row>
    <row r="2318" spans="1:7">
      <c r="A2318" s="34" t="s">
        <v>49</v>
      </c>
      <c r="B2318" s="34" t="s">
        <v>4169</v>
      </c>
      <c r="C2318" s="34" t="s">
        <v>1046</v>
      </c>
      <c r="D2318" s="34" t="s">
        <v>3965</v>
      </c>
      <c r="E2318" s="34" t="s">
        <v>3867</v>
      </c>
      <c r="F2318" s="34" t="s">
        <v>3962</v>
      </c>
      <c r="G2318" s="34" t="s">
        <v>3959</v>
      </c>
    </row>
    <row r="2319" spans="1:7">
      <c r="A2319" s="34" t="s">
        <v>4228</v>
      </c>
      <c r="B2319" s="34" t="s">
        <v>4422</v>
      </c>
      <c r="C2319" s="34" t="s">
        <v>4667</v>
      </c>
      <c r="D2319" s="34" t="s">
        <v>5132</v>
      </c>
      <c r="E2319" s="34" t="s">
        <v>4755</v>
      </c>
      <c r="F2319" s="34" t="s">
        <v>4213</v>
      </c>
      <c r="G2319" s="34" t="s">
        <v>4861</v>
      </c>
    </row>
    <row r="2320" spans="1:7">
      <c r="A2320" s="34" t="s">
        <v>4235</v>
      </c>
      <c r="B2320" s="34" t="s">
        <v>4380</v>
      </c>
      <c r="C2320" s="34" t="s">
        <v>5654</v>
      </c>
      <c r="D2320" s="34" t="s">
        <v>4303</v>
      </c>
      <c r="E2320" s="34" t="s">
        <v>4382</v>
      </c>
      <c r="F2320" s="34" t="s">
        <v>4285</v>
      </c>
      <c r="G2320" s="34" t="s">
        <v>4382</v>
      </c>
    </row>
    <row r="2321" spans="1:7">
      <c r="A2321" s="34" t="s">
        <v>4241</v>
      </c>
      <c r="B2321" s="34" t="s">
        <v>4383</v>
      </c>
      <c r="C2321" s="34" t="s">
        <v>5782</v>
      </c>
      <c r="D2321" s="34" t="s">
        <v>4385</v>
      </c>
      <c r="E2321" s="34" t="s">
        <v>4395</v>
      </c>
      <c r="F2321" s="34" t="s">
        <v>4492</v>
      </c>
      <c r="G2321" s="34" t="s">
        <v>4189</v>
      </c>
    </row>
    <row r="2322" spans="1:7">
      <c r="A2322" s="34" t="s">
        <v>4248</v>
      </c>
      <c r="B2322" s="34" t="s">
        <v>4386</v>
      </c>
      <c r="C2322" s="34" t="s">
        <v>5729</v>
      </c>
      <c r="D2322" s="34" t="s">
        <v>4389</v>
      </c>
      <c r="E2322" s="34" t="s">
        <v>4321</v>
      </c>
      <c r="F2322" s="34" t="s">
        <v>4397</v>
      </c>
      <c r="G2322" s="34" t="s">
        <v>4321</v>
      </c>
    </row>
    <row r="2323" spans="1:7">
      <c r="A2323" s="34" t="s">
        <v>4255</v>
      </c>
      <c r="B2323" s="34" t="s">
        <v>4430</v>
      </c>
      <c r="C2323" s="34" t="s">
        <v>5783</v>
      </c>
      <c r="D2323" s="34" t="s">
        <v>4389</v>
      </c>
      <c r="E2323" s="34" t="s">
        <v>4214</v>
      </c>
      <c r="F2323" s="34" t="s">
        <v>4267</v>
      </c>
      <c r="G2323" s="34" t="s">
        <v>4181</v>
      </c>
    </row>
    <row r="2324" spans="1:7">
      <c r="A2324" s="34" t="s">
        <v>4226</v>
      </c>
      <c r="B2324" s="34" t="s">
        <v>4407</v>
      </c>
      <c r="C2324" s="34" t="s">
        <v>5777</v>
      </c>
      <c r="D2324" s="34" t="s">
        <v>4899</v>
      </c>
      <c r="E2324" s="34" t="s">
        <v>4267</v>
      </c>
      <c r="F2324" s="34" t="s">
        <v>4356</v>
      </c>
      <c r="G2324" s="34" t="s">
        <v>4484</v>
      </c>
    </row>
    <row r="2326" spans="1:7">
      <c r="A2326" s="34" t="s">
        <v>9853</v>
      </c>
    </row>
    <row r="2327" spans="1:7">
      <c r="A2327" s="34" t="s">
        <v>5784</v>
      </c>
    </row>
    <row r="2328" spans="1:7">
      <c r="A2328" s="34" t="s">
        <v>50</v>
      </c>
      <c r="B2328" s="34" t="s">
        <v>4169</v>
      </c>
      <c r="C2328" s="34" t="s">
        <v>1046</v>
      </c>
      <c r="D2328" s="34" t="s">
        <v>3965</v>
      </c>
      <c r="E2328" s="34" t="s">
        <v>3867</v>
      </c>
      <c r="F2328" s="34" t="s">
        <v>3962</v>
      </c>
      <c r="G2328" s="34" t="s">
        <v>3959</v>
      </c>
    </row>
    <row r="2329" spans="1:7">
      <c r="A2329" s="34" t="s">
        <v>4262</v>
      </c>
      <c r="B2329" s="34" t="s">
        <v>4434</v>
      </c>
      <c r="C2329" s="34" t="s">
        <v>4442</v>
      </c>
      <c r="D2329" s="34" t="s">
        <v>5135</v>
      </c>
      <c r="E2329" s="34" t="s">
        <v>4738</v>
      </c>
      <c r="F2329" s="34" t="s">
        <v>4240</v>
      </c>
      <c r="G2329" s="34" t="s">
        <v>4486</v>
      </c>
    </row>
    <row r="2330" spans="1:7">
      <c r="A2330" s="34" t="s">
        <v>4271</v>
      </c>
      <c r="B2330" s="34" t="s">
        <v>4437</v>
      </c>
      <c r="C2330" s="34" t="s">
        <v>4387</v>
      </c>
      <c r="D2330" s="34" t="s">
        <v>4274</v>
      </c>
      <c r="E2330" s="34" t="s">
        <v>4181</v>
      </c>
      <c r="F2330" s="34" t="s">
        <v>4319</v>
      </c>
      <c r="G2330" s="34" t="s">
        <v>4364</v>
      </c>
    </row>
    <row r="2331" spans="1:7">
      <c r="A2331" s="34" t="s">
        <v>4226</v>
      </c>
      <c r="B2331" s="34" t="s">
        <v>4407</v>
      </c>
      <c r="C2331" s="34" t="s">
        <v>5777</v>
      </c>
      <c r="D2331" s="34" t="s">
        <v>4899</v>
      </c>
      <c r="E2331" s="34" t="s">
        <v>4267</v>
      </c>
      <c r="F2331" s="34" t="s">
        <v>4356</v>
      </c>
      <c r="G2331" s="34" t="s">
        <v>4484</v>
      </c>
    </row>
    <row r="2333" spans="1:7">
      <c r="A2333" s="34" t="s">
        <v>9854</v>
      </c>
    </row>
    <row r="2334" spans="1:7">
      <c r="A2334" s="34" t="s">
        <v>5785</v>
      </c>
    </row>
    <row r="2335" spans="1:7">
      <c r="A2335" s="34" t="s">
        <v>55</v>
      </c>
      <c r="B2335" s="34" t="s">
        <v>4169</v>
      </c>
      <c r="C2335" s="34" t="s">
        <v>1046</v>
      </c>
      <c r="D2335" s="34" t="s">
        <v>3965</v>
      </c>
      <c r="E2335" s="34" t="s">
        <v>3867</v>
      </c>
      <c r="F2335" s="34" t="s">
        <v>3962</v>
      </c>
      <c r="G2335" s="34" t="s">
        <v>3959</v>
      </c>
    </row>
    <row r="2336" spans="1:7">
      <c r="A2336" s="34" t="s">
        <v>4291</v>
      </c>
      <c r="B2336" s="34" t="s">
        <v>4820</v>
      </c>
      <c r="C2336" s="34" t="s">
        <v>5043</v>
      </c>
      <c r="D2336" s="34" t="s">
        <v>4389</v>
      </c>
      <c r="E2336" s="34" t="s">
        <v>4447</v>
      </c>
      <c r="F2336" s="34" t="s">
        <v>4319</v>
      </c>
      <c r="G2336" s="34" t="s">
        <v>4395</v>
      </c>
    </row>
    <row r="2337" spans="1:8">
      <c r="A2337" s="34" t="s">
        <v>4299</v>
      </c>
      <c r="B2337" s="34" t="s">
        <v>4924</v>
      </c>
      <c r="C2337" s="34" t="s">
        <v>5786</v>
      </c>
      <c r="D2337" s="34" t="s">
        <v>5024</v>
      </c>
      <c r="E2337" s="34" t="s">
        <v>4513</v>
      </c>
      <c r="F2337" s="34" t="s">
        <v>4180</v>
      </c>
      <c r="G2337" s="34" t="s">
        <v>4189</v>
      </c>
    </row>
    <row r="2338" spans="1:8">
      <c r="A2338" s="34" t="s">
        <v>4226</v>
      </c>
      <c r="B2338" s="34" t="s">
        <v>4407</v>
      </c>
      <c r="C2338" s="34" t="s">
        <v>5777</v>
      </c>
      <c r="D2338" s="34" t="s">
        <v>4899</v>
      </c>
      <c r="E2338" s="34" t="s">
        <v>4267</v>
      </c>
      <c r="F2338" s="34" t="s">
        <v>4356</v>
      </c>
      <c r="G2338" s="34" t="s">
        <v>4484</v>
      </c>
    </row>
    <row r="2340" spans="1:8">
      <c r="A2340" s="34" t="s">
        <v>9855</v>
      </c>
    </row>
    <row r="2341" spans="1:8">
      <c r="A2341" s="34" t="s">
        <v>5787</v>
      </c>
    </row>
    <row r="2342" spans="1:8">
      <c r="A2342" s="34" t="s">
        <v>4169</v>
      </c>
      <c r="B2342" s="34" t="s">
        <v>4329</v>
      </c>
      <c r="C2342" s="34" t="s">
        <v>4330</v>
      </c>
      <c r="D2342" s="34" t="s">
        <v>4331</v>
      </c>
      <c r="E2342" s="34" t="s">
        <v>4332</v>
      </c>
    </row>
    <row r="2343" spans="1:8">
      <c r="A2343" s="34" t="s">
        <v>4343</v>
      </c>
      <c r="B2343" s="34" t="s">
        <v>5788</v>
      </c>
      <c r="C2343" s="34" t="s">
        <v>4170</v>
      </c>
      <c r="D2343" s="34" t="s">
        <v>4170</v>
      </c>
      <c r="E2343" s="34" t="s">
        <v>5789</v>
      </c>
    </row>
    <row r="2345" spans="1:8">
      <c r="A2345" s="34" t="s">
        <v>9856</v>
      </c>
    </row>
    <row r="2346" spans="1:8">
      <c r="A2346" s="34" t="s">
        <v>5790</v>
      </c>
    </row>
    <row r="2347" spans="1:8">
      <c r="A2347" s="34" t="s">
        <v>4169</v>
      </c>
      <c r="B2347" s="34" t="s">
        <v>4329</v>
      </c>
      <c r="C2347" s="34" t="s">
        <v>4330</v>
      </c>
      <c r="D2347" s="34" t="s">
        <v>4331</v>
      </c>
      <c r="E2347" s="34" t="s">
        <v>4332</v>
      </c>
    </row>
    <row r="2348" spans="1:8">
      <c r="A2348" s="34" t="s">
        <v>5791</v>
      </c>
      <c r="B2348" s="34" t="s">
        <v>4842</v>
      </c>
      <c r="C2348" s="34" t="s">
        <v>4842</v>
      </c>
      <c r="D2348" s="34" t="s">
        <v>4170</v>
      </c>
      <c r="E2348" s="34" t="s">
        <v>4968</v>
      </c>
    </row>
    <row r="2350" spans="1:8">
      <c r="A2350" s="34" t="s">
        <v>9857</v>
      </c>
    </row>
    <row r="2351" spans="1:8">
      <c r="A2351" s="34" t="s">
        <v>5792</v>
      </c>
    </row>
    <row r="2352" spans="1:8">
      <c r="A2352" s="34" t="s">
        <v>4169</v>
      </c>
      <c r="B2352" s="34" t="s">
        <v>4170</v>
      </c>
      <c r="C2352" s="34" t="s">
        <v>4352</v>
      </c>
      <c r="D2352" s="34" t="s">
        <v>5793</v>
      </c>
      <c r="E2352" s="34" t="s">
        <v>5794</v>
      </c>
      <c r="F2352" s="34" t="s">
        <v>5795</v>
      </c>
      <c r="G2352" s="34" t="s">
        <v>5796</v>
      </c>
      <c r="H2352" s="34" t="s">
        <v>5797</v>
      </c>
    </row>
    <row r="2353" spans="1:9">
      <c r="A2353" s="34" t="s">
        <v>4343</v>
      </c>
      <c r="B2353" s="34" t="s">
        <v>5798</v>
      </c>
      <c r="C2353" s="34" t="s">
        <v>4191</v>
      </c>
      <c r="D2353" s="34" t="s">
        <v>4411</v>
      </c>
      <c r="E2353" s="34" t="s">
        <v>4748</v>
      </c>
      <c r="F2353" s="34" t="s">
        <v>4582</v>
      </c>
      <c r="G2353" s="34" t="s">
        <v>4240</v>
      </c>
      <c r="H2353" s="34" t="s">
        <v>4319</v>
      </c>
    </row>
    <row r="2355" spans="1:9">
      <c r="A2355" s="34" t="s">
        <v>9858</v>
      </c>
    </row>
    <row r="2356" spans="1:9">
      <c r="A2356" s="34" t="s">
        <v>5799</v>
      </c>
    </row>
    <row r="2357" spans="1:9">
      <c r="A2357" s="34" t="s">
        <v>48</v>
      </c>
      <c r="B2357" s="34" t="s">
        <v>4169</v>
      </c>
      <c r="C2357" s="34" t="s">
        <v>4170</v>
      </c>
      <c r="D2357" s="34" t="s">
        <v>4352</v>
      </c>
      <c r="E2357" s="34" t="s">
        <v>5793</v>
      </c>
      <c r="F2357" s="34" t="s">
        <v>5794</v>
      </c>
      <c r="G2357" s="34" t="s">
        <v>5795</v>
      </c>
      <c r="H2357" s="34" t="s">
        <v>5796</v>
      </c>
      <c r="I2357" s="34" t="s">
        <v>5797</v>
      </c>
    </row>
    <row r="2358" spans="1:9">
      <c r="A2358" s="34" t="s">
        <v>4186</v>
      </c>
      <c r="B2358" s="34" t="s">
        <v>4359</v>
      </c>
      <c r="C2358" s="34" t="s">
        <v>5800</v>
      </c>
      <c r="D2358" s="34" t="s">
        <v>4449</v>
      </c>
      <c r="E2358" s="34" t="s">
        <v>4449</v>
      </c>
      <c r="F2358" s="34" t="s">
        <v>4509</v>
      </c>
      <c r="G2358" s="34" t="s">
        <v>4191</v>
      </c>
      <c r="H2358" s="34" t="s">
        <v>4646</v>
      </c>
      <c r="I2358" s="34" t="s">
        <v>4451</v>
      </c>
    </row>
    <row r="2359" spans="1:9">
      <c r="A2359" s="34" t="s">
        <v>4195</v>
      </c>
      <c r="B2359" s="34" t="s">
        <v>4362</v>
      </c>
      <c r="C2359" s="34" t="s">
        <v>5319</v>
      </c>
      <c r="D2359" s="34" t="s">
        <v>4199</v>
      </c>
      <c r="E2359" s="34" t="s">
        <v>4199</v>
      </c>
      <c r="F2359" s="34" t="s">
        <v>4365</v>
      </c>
      <c r="G2359" s="34" t="s">
        <v>4199</v>
      </c>
      <c r="H2359" s="34" t="s">
        <v>4199</v>
      </c>
      <c r="I2359" s="34" t="s">
        <v>4199</v>
      </c>
    </row>
    <row r="2360" spans="1:9">
      <c r="A2360" s="34" t="s">
        <v>4203</v>
      </c>
      <c r="B2360" s="34" t="s">
        <v>4204</v>
      </c>
      <c r="C2360" s="34" t="s">
        <v>4483</v>
      </c>
      <c r="D2360" s="34" t="s">
        <v>4199</v>
      </c>
      <c r="E2360" s="34" t="s">
        <v>4199</v>
      </c>
      <c r="F2360" s="34" t="s">
        <v>4367</v>
      </c>
      <c r="G2360" s="34" t="s">
        <v>4199</v>
      </c>
      <c r="H2360" s="34" t="s">
        <v>4367</v>
      </c>
      <c r="I2360" s="34" t="s">
        <v>4367</v>
      </c>
    </row>
    <row r="2361" spans="1:9">
      <c r="A2361" s="34" t="s">
        <v>4210</v>
      </c>
      <c r="B2361" s="34" t="s">
        <v>4368</v>
      </c>
      <c r="C2361" s="34" t="s">
        <v>4366</v>
      </c>
      <c r="D2361" s="34" t="s">
        <v>4231</v>
      </c>
      <c r="E2361" s="34" t="s">
        <v>4199</v>
      </c>
      <c r="F2361" s="34" t="s">
        <v>4243</v>
      </c>
      <c r="G2361" s="34" t="s">
        <v>4199</v>
      </c>
      <c r="H2361" s="34" t="s">
        <v>4394</v>
      </c>
      <c r="I2361" s="34" t="s">
        <v>4231</v>
      </c>
    </row>
    <row r="2362" spans="1:9">
      <c r="A2362" s="34" t="s">
        <v>4219</v>
      </c>
      <c r="B2362" s="34" t="s">
        <v>4372</v>
      </c>
      <c r="C2362" s="34" t="s">
        <v>5109</v>
      </c>
      <c r="D2362" s="34" t="s">
        <v>4181</v>
      </c>
      <c r="E2362" s="34" t="s">
        <v>4214</v>
      </c>
      <c r="F2362" s="34" t="s">
        <v>4367</v>
      </c>
      <c r="G2362" s="34" t="s">
        <v>4419</v>
      </c>
      <c r="H2362" s="34" t="s">
        <v>4510</v>
      </c>
      <c r="I2362" s="34" t="s">
        <v>4510</v>
      </c>
    </row>
    <row r="2363" spans="1:9">
      <c r="A2363" s="34" t="s">
        <v>4226</v>
      </c>
      <c r="B2363" s="34" t="s">
        <v>4343</v>
      </c>
      <c r="C2363" s="34" t="s">
        <v>5798</v>
      </c>
      <c r="D2363" s="34" t="s">
        <v>4191</v>
      </c>
      <c r="E2363" s="34" t="s">
        <v>4411</v>
      </c>
      <c r="F2363" s="34" t="s">
        <v>4748</v>
      </c>
      <c r="G2363" s="34" t="s">
        <v>4582</v>
      </c>
      <c r="H2363" s="34" t="s">
        <v>4240</v>
      </c>
      <c r="I2363" s="34" t="s">
        <v>4319</v>
      </c>
    </row>
    <row r="2365" spans="1:9">
      <c r="A2365" s="34" t="s">
        <v>9859</v>
      </c>
    </row>
    <row r="2366" spans="1:9">
      <c r="A2366" s="34" t="s">
        <v>5801</v>
      </c>
    </row>
    <row r="2367" spans="1:9">
      <c r="A2367" s="34" t="s">
        <v>49</v>
      </c>
      <c r="B2367" s="34" t="s">
        <v>4169</v>
      </c>
      <c r="C2367" s="34" t="s">
        <v>4170</v>
      </c>
      <c r="D2367" s="34" t="s">
        <v>4352</v>
      </c>
      <c r="E2367" s="34" t="s">
        <v>5793</v>
      </c>
      <c r="F2367" s="34" t="s">
        <v>5794</v>
      </c>
      <c r="G2367" s="34" t="s">
        <v>5795</v>
      </c>
      <c r="H2367" s="34" t="s">
        <v>5796</v>
      </c>
      <c r="I2367" s="34" t="s">
        <v>5797</v>
      </c>
    </row>
    <row r="2368" spans="1:9">
      <c r="A2368" s="34" t="s">
        <v>4228</v>
      </c>
      <c r="B2368" s="34" t="s">
        <v>4376</v>
      </c>
      <c r="C2368" s="34" t="s">
        <v>4616</v>
      </c>
      <c r="D2368" s="34" t="s">
        <v>4378</v>
      </c>
      <c r="E2368" s="34" t="s">
        <v>4199</v>
      </c>
      <c r="F2368" s="34" t="s">
        <v>4356</v>
      </c>
      <c r="G2368" s="34" t="s">
        <v>4199</v>
      </c>
      <c r="H2368" s="34" t="s">
        <v>4265</v>
      </c>
      <c r="I2368" s="34" t="s">
        <v>4378</v>
      </c>
    </row>
    <row r="2369" spans="1:9">
      <c r="A2369" s="34" t="s">
        <v>4235</v>
      </c>
      <c r="B2369" s="34" t="s">
        <v>4380</v>
      </c>
      <c r="C2369" s="34" t="s">
        <v>4959</v>
      </c>
      <c r="D2369" s="34" t="s">
        <v>4199</v>
      </c>
      <c r="E2369" s="34" t="s">
        <v>4199</v>
      </c>
      <c r="F2369" s="34" t="s">
        <v>4231</v>
      </c>
      <c r="G2369" s="34" t="s">
        <v>4199</v>
      </c>
      <c r="H2369" s="34" t="s">
        <v>4231</v>
      </c>
      <c r="I2369" s="34" t="s">
        <v>4382</v>
      </c>
    </row>
    <row r="2370" spans="1:9">
      <c r="A2370" s="34" t="s">
        <v>4241</v>
      </c>
      <c r="B2370" s="34" t="s">
        <v>4383</v>
      </c>
      <c r="C2370" s="34" t="s">
        <v>5782</v>
      </c>
      <c r="D2370" s="34" t="s">
        <v>4382</v>
      </c>
      <c r="E2370" s="34" t="s">
        <v>4382</v>
      </c>
      <c r="F2370" s="34" t="s">
        <v>4231</v>
      </c>
      <c r="G2370" s="34" t="s">
        <v>4382</v>
      </c>
      <c r="H2370" s="34" t="s">
        <v>4492</v>
      </c>
      <c r="I2370" s="34" t="s">
        <v>4180</v>
      </c>
    </row>
    <row r="2371" spans="1:9">
      <c r="A2371" s="34" t="s">
        <v>4248</v>
      </c>
      <c r="B2371" s="34" t="s">
        <v>4386</v>
      </c>
      <c r="C2371" s="34" t="s">
        <v>4507</v>
      </c>
      <c r="D2371" s="34" t="s">
        <v>4181</v>
      </c>
      <c r="E2371" s="34" t="s">
        <v>4214</v>
      </c>
      <c r="F2371" s="34" t="s">
        <v>4419</v>
      </c>
      <c r="G2371" s="34" t="s">
        <v>4419</v>
      </c>
      <c r="H2371" s="34" t="s">
        <v>4276</v>
      </c>
      <c r="I2371" s="34" t="s">
        <v>4496</v>
      </c>
    </row>
    <row r="2372" spans="1:9">
      <c r="A2372" s="34" t="s">
        <v>4255</v>
      </c>
      <c r="B2372" s="34" t="s">
        <v>4386</v>
      </c>
      <c r="C2372" s="34" t="s">
        <v>5802</v>
      </c>
      <c r="D2372" s="34" t="s">
        <v>4199</v>
      </c>
      <c r="E2372" s="34" t="s">
        <v>4199</v>
      </c>
      <c r="F2372" s="34" t="s">
        <v>4486</v>
      </c>
      <c r="G2372" s="34" t="s">
        <v>4214</v>
      </c>
      <c r="H2372" s="34" t="s">
        <v>4274</v>
      </c>
      <c r="I2372" s="34" t="s">
        <v>4397</v>
      </c>
    </row>
    <row r="2373" spans="1:9">
      <c r="A2373" s="34" t="s">
        <v>4226</v>
      </c>
      <c r="B2373" s="34" t="s">
        <v>4343</v>
      </c>
      <c r="C2373" s="34" t="s">
        <v>5798</v>
      </c>
      <c r="D2373" s="34" t="s">
        <v>4191</v>
      </c>
      <c r="E2373" s="34" t="s">
        <v>4411</v>
      </c>
      <c r="F2373" s="34" t="s">
        <v>4748</v>
      </c>
      <c r="G2373" s="34" t="s">
        <v>4582</v>
      </c>
      <c r="H2373" s="34" t="s">
        <v>4240</v>
      </c>
      <c r="I2373" s="34" t="s">
        <v>4319</v>
      </c>
    </row>
    <row r="2375" spans="1:9">
      <c r="A2375" s="34" t="s">
        <v>9860</v>
      </c>
    </row>
    <row r="2376" spans="1:9">
      <c r="A2376" s="34" t="s">
        <v>5803</v>
      </c>
    </row>
    <row r="2377" spans="1:9">
      <c r="A2377" s="34" t="s">
        <v>50</v>
      </c>
      <c r="B2377" s="34" t="s">
        <v>4169</v>
      </c>
      <c r="C2377" s="34" t="s">
        <v>4170</v>
      </c>
      <c r="D2377" s="34" t="s">
        <v>4352</v>
      </c>
      <c r="E2377" s="34" t="s">
        <v>5793</v>
      </c>
      <c r="F2377" s="34" t="s">
        <v>5794</v>
      </c>
      <c r="G2377" s="34" t="s">
        <v>5795</v>
      </c>
      <c r="H2377" s="34" t="s">
        <v>5796</v>
      </c>
      <c r="I2377" s="34" t="s">
        <v>5797</v>
      </c>
    </row>
    <row r="2378" spans="1:9">
      <c r="A2378" s="34" t="s">
        <v>4262</v>
      </c>
      <c r="B2378" s="34" t="s">
        <v>4392</v>
      </c>
      <c r="C2378" s="34" t="s">
        <v>5804</v>
      </c>
      <c r="D2378" s="34" t="s">
        <v>4357</v>
      </c>
      <c r="E2378" s="34" t="s">
        <v>4459</v>
      </c>
      <c r="F2378" s="34" t="s">
        <v>4385</v>
      </c>
      <c r="G2378" s="34" t="s">
        <v>4382</v>
      </c>
      <c r="H2378" s="34" t="s">
        <v>4923</v>
      </c>
      <c r="I2378" s="34" t="s">
        <v>4356</v>
      </c>
    </row>
    <row r="2379" spans="1:9">
      <c r="A2379" s="34" t="s">
        <v>4271</v>
      </c>
      <c r="B2379" s="34" t="s">
        <v>4396</v>
      </c>
      <c r="C2379" s="34" t="s">
        <v>4465</v>
      </c>
      <c r="D2379" s="34" t="s">
        <v>4411</v>
      </c>
      <c r="E2379" s="34" t="s">
        <v>4411</v>
      </c>
      <c r="F2379" s="34" t="s">
        <v>4397</v>
      </c>
      <c r="G2379" s="34" t="s">
        <v>4310</v>
      </c>
      <c r="H2379" s="34" t="s">
        <v>4389</v>
      </c>
      <c r="I2379" s="34" t="s">
        <v>4748</v>
      </c>
    </row>
    <row r="2380" spans="1:9">
      <c r="A2380" s="34" t="s">
        <v>4226</v>
      </c>
      <c r="B2380" s="34" t="s">
        <v>4343</v>
      </c>
      <c r="C2380" s="34" t="s">
        <v>5798</v>
      </c>
      <c r="D2380" s="34" t="s">
        <v>4191</v>
      </c>
      <c r="E2380" s="34" t="s">
        <v>4411</v>
      </c>
      <c r="F2380" s="34" t="s">
        <v>4748</v>
      </c>
      <c r="G2380" s="34" t="s">
        <v>4582</v>
      </c>
      <c r="H2380" s="34" t="s">
        <v>4240</v>
      </c>
      <c r="I2380" s="34" t="s">
        <v>4319</v>
      </c>
    </row>
    <row r="2382" spans="1:9">
      <c r="A2382" s="34" t="s">
        <v>9861</v>
      </c>
    </row>
    <row r="2383" spans="1:9">
      <c r="A2383" s="34" t="s">
        <v>5805</v>
      </c>
    </row>
    <row r="2384" spans="1:9">
      <c r="A2384" s="34" t="s">
        <v>386</v>
      </c>
      <c r="B2384" s="34" t="s">
        <v>4169</v>
      </c>
      <c r="C2384" s="34" t="s">
        <v>4170</v>
      </c>
      <c r="D2384" s="34" t="s">
        <v>4352</v>
      </c>
      <c r="E2384" s="34" t="s">
        <v>5793</v>
      </c>
      <c r="F2384" s="34" t="s">
        <v>5794</v>
      </c>
      <c r="G2384" s="34" t="s">
        <v>5795</v>
      </c>
      <c r="H2384" s="34" t="s">
        <v>5796</v>
      </c>
      <c r="I2384" s="34" t="s">
        <v>5797</v>
      </c>
    </row>
    <row r="2385" spans="1:9">
      <c r="A2385" s="34" t="s">
        <v>3070</v>
      </c>
      <c r="B2385" s="34" t="s">
        <v>4347</v>
      </c>
      <c r="C2385" s="34" t="s">
        <v>5167</v>
      </c>
      <c r="D2385" s="34" t="s">
        <v>4199</v>
      </c>
      <c r="E2385" s="34" t="s">
        <v>4199</v>
      </c>
      <c r="F2385" s="34" t="s">
        <v>4199</v>
      </c>
      <c r="G2385" s="34" t="s">
        <v>4199</v>
      </c>
      <c r="H2385" s="34" t="s">
        <v>4257</v>
      </c>
      <c r="I2385" s="34" t="s">
        <v>4257</v>
      </c>
    </row>
    <row r="2386" spans="1:9">
      <c r="A2386" s="34" t="s">
        <v>3067</v>
      </c>
      <c r="B2386" s="34" t="s">
        <v>4401</v>
      </c>
      <c r="C2386" s="34" t="s">
        <v>5806</v>
      </c>
      <c r="D2386" s="34" t="s">
        <v>4244</v>
      </c>
      <c r="E2386" s="34" t="s">
        <v>4459</v>
      </c>
      <c r="F2386" s="34" t="s">
        <v>4832</v>
      </c>
      <c r="G2386" s="34" t="s">
        <v>4191</v>
      </c>
      <c r="H2386" s="34" t="s">
        <v>4500</v>
      </c>
      <c r="I2386" s="34" t="s">
        <v>4189</v>
      </c>
    </row>
    <row r="2387" spans="1:9">
      <c r="A2387" s="34" t="s">
        <v>4226</v>
      </c>
      <c r="B2387" s="34" t="s">
        <v>4343</v>
      </c>
      <c r="C2387" s="34" t="s">
        <v>5798</v>
      </c>
      <c r="D2387" s="34" t="s">
        <v>4191</v>
      </c>
      <c r="E2387" s="34" t="s">
        <v>4411</v>
      </c>
      <c r="F2387" s="34" t="s">
        <v>4748</v>
      </c>
      <c r="G2387" s="34" t="s">
        <v>4582</v>
      </c>
      <c r="H2387" s="34" t="s">
        <v>4240</v>
      </c>
      <c r="I2387" s="34" t="s">
        <v>4319</v>
      </c>
    </row>
    <row r="2389" spans="1:9">
      <c r="A2389" s="34" t="s">
        <v>9862</v>
      </c>
    </row>
    <row r="2390" spans="1:9">
      <c r="A2390" s="34" t="s">
        <v>5807</v>
      </c>
    </row>
    <row r="2391" spans="1:9">
      <c r="A2391" s="34" t="s">
        <v>45</v>
      </c>
      <c r="B2391" s="34" t="s">
        <v>4169</v>
      </c>
      <c r="C2391" s="34" t="s">
        <v>4170</v>
      </c>
      <c r="D2391" s="34" t="s">
        <v>4352</v>
      </c>
      <c r="E2391" s="34" t="s">
        <v>5793</v>
      </c>
      <c r="F2391" s="34" t="s">
        <v>5794</v>
      </c>
      <c r="G2391" s="34" t="s">
        <v>5795</v>
      </c>
      <c r="H2391" s="34" t="s">
        <v>5796</v>
      </c>
      <c r="I2391" s="34" t="s">
        <v>5797</v>
      </c>
    </row>
    <row r="2392" spans="1:9">
      <c r="A2392" s="34" t="s">
        <v>4305</v>
      </c>
      <c r="B2392" s="34" t="s">
        <v>4441</v>
      </c>
      <c r="C2392" s="34" t="s">
        <v>5479</v>
      </c>
      <c r="D2392" s="34" t="s">
        <v>4310</v>
      </c>
      <c r="E2392" s="34" t="s">
        <v>4310</v>
      </c>
      <c r="F2392" s="34" t="s">
        <v>4287</v>
      </c>
      <c r="G2392" s="34" t="s">
        <v>4310</v>
      </c>
      <c r="H2392" s="34" t="s">
        <v>4374</v>
      </c>
      <c r="I2392" s="34" t="s">
        <v>4374</v>
      </c>
    </row>
    <row r="2393" spans="1:9">
      <c r="A2393" s="34" t="s">
        <v>4313</v>
      </c>
      <c r="B2393" s="34" t="s">
        <v>5808</v>
      </c>
      <c r="C2393" s="34" t="s">
        <v>5809</v>
      </c>
      <c r="D2393" s="34" t="s">
        <v>4382</v>
      </c>
      <c r="E2393" s="34" t="s">
        <v>4199</v>
      </c>
      <c r="F2393" s="34" t="s">
        <v>4275</v>
      </c>
      <c r="G2393" s="34" t="s">
        <v>4310</v>
      </c>
      <c r="H2393" s="34" t="s">
        <v>4223</v>
      </c>
      <c r="I2393" s="34" t="s">
        <v>4755</v>
      </c>
    </row>
    <row r="2394" spans="1:9">
      <c r="A2394" s="34" t="s">
        <v>4316</v>
      </c>
      <c r="B2394" s="34" t="s">
        <v>4187</v>
      </c>
      <c r="C2394" s="34" t="s">
        <v>5418</v>
      </c>
      <c r="D2394" s="34" t="s">
        <v>4215</v>
      </c>
      <c r="E2394" s="34" t="s">
        <v>4449</v>
      </c>
      <c r="F2394" s="34" t="s">
        <v>4948</v>
      </c>
      <c r="G2394" s="34" t="s">
        <v>4191</v>
      </c>
      <c r="H2394" s="34" t="s">
        <v>4388</v>
      </c>
      <c r="I2394" s="34" t="s">
        <v>4436</v>
      </c>
    </row>
    <row r="2395" spans="1:9">
      <c r="A2395" s="34" t="s">
        <v>4323</v>
      </c>
      <c r="B2395" s="34" t="s">
        <v>4450</v>
      </c>
      <c r="C2395" s="34" t="s">
        <v>5519</v>
      </c>
      <c r="D2395" s="34" t="s">
        <v>4199</v>
      </c>
      <c r="E2395" s="34" t="s">
        <v>4199</v>
      </c>
      <c r="F2395" s="34" t="s">
        <v>4199</v>
      </c>
      <c r="G2395" s="34" t="s">
        <v>4370</v>
      </c>
      <c r="H2395" s="34" t="s">
        <v>4451</v>
      </c>
      <c r="I2395" s="34" t="s">
        <v>4370</v>
      </c>
    </row>
    <row r="2396" spans="1:9">
      <c r="A2396" s="34" t="s">
        <v>4226</v>
      </c>
      <c r="B2396" s="34" t="s">
        <v>4343</v>
      </c>
      <c r="C2396" s="34" t="s">
        <v>5798</v>
      </c>
      <c r="D2396" s="34" t="s">
        <v>4191</v>
      </c>
      <c r="E2396" s="34" t="s">
        <v>4411</v>
      </c>
      <c r="F2396" s="34" t="s">
        <v>4748</v>
      </c>
      <c r="G2396" s="34" t="s">
        <v>4582</v>
      </c>
      <c r="H2396" s="34" t="s">
        <v>4240</v>
      </c>
      <c r="I2396" s="34" t="s">
        <v>4319</v>
      </c>
    </row>
    <row r="2398" spans="1:9">
      <c r="A2398" s="34" t="s">
        <v>9863</v>
      </c>
    </row>
    <row r="2399" spans="1:9">
      <c r="A2399" s="34" t="s">
        <v>5810</v>
      </c>
    </row>
    <row r="2400" spans="1:9">
      <c r="A2400" s="34" t="s">
        <v>4169</v>
      </c>
      <c r="B2400" s="34" t="s">
        <v>4329</v>
      </c>
      <c r="C2400" s="34" t="s">
        <v>4330</v>
      </c>
      <c r="D2400" s="34" t="s">
        <v>4331</v>
      </c>
      <c r="E2400" s="34" t="s">
        <v>4332</v>
      </c>
    </row>
    <row r="2401" spans="1:5">
      <c r="A2401" s="34" t="s">
        <v>4343</v>
      </c>
      <c r="B2401" s="34" t="s">
        <v>5811</v>
      </c>
      <c r="C2401" s="34" t="s">
        <v>4170</v>
      </c>
      <c r="D2401" s="34" t="s">
        <v>4170</v>
      </c>
      <c r="E2401" s="34" t="s">
        <v>4525</v>
      </c>
    </row>
    <row r="2403" spans="1:5">
      <c r="A2403" s="34" t="s">
        <v>9864</v>
      </c>
    </row>
    <row r="2404" spans="1:5">
      <c r="A2404" s="34" t="s">
        <v>5812</v>
      </c>
    </row>
    <row r="2405" spans="1:5">
      <c r="A2405" s="34" t="s">
        <v>4169</v>
      </c>
      <c r="B2405" s="34" t="s">
        <v>1046</v>
      </c>
      <c r="C2405" s="34" t="s">
        <v>1043</v>
      </c>
    </row>
    <row r="2406" spans="1:5">
      <c r="A2406" s="34" t="s">
        <v>4407</v>
      </c>
      <c r="B2406" s="34" t="s">
        <v>4191</v>
      </c>
      <c r="C2406" s="34" t="s">
        <v>4660</v>
      </c>
    </row>
    <row r="2408" spans="1:5">
      <c r="A2408" s="34" t="s">
        <v>9865</v>
      </c>
    </row>
    <row r="2409" spans="1:5">
      <c r="A2409" s="34" t="s">
        <v>9866</v>
      </c>
    </row>
    <row r="2410" spans="1:5">
      <c r="A2410" s="34" t="s">
        <v>386</v>
      </c>
      <c r="B2410" s="34" t="s">
        <v>4169</v>
      </c>
      <c r="C2410" s="34" t="s">
        <v>1046</v>
      </c>
      <c r="D2410" s="34" t="s">
        <v>1043</v>
      </c>
    </row>
    <row r="2411" spans="1:5">
      <c r="A2411" s="34" t="s">
        <v>3070</v>
      </c>
      <c r="B2411" s="34" t="s">
        <v>4347</v>
      </c>
      <c r="C2411" s="34" t="s">
        <v>4395</v>
      </c>
      <c r="D2411" s="34" t="s">
        <v>5167</v>
      </c>
    </row>
    <row r="2412" spans="1:5">
      <c r="A2412" s="34" t="s">
        <v>3067</v>
      </c>
      <c r="B2412" s="34" t="s">
        <v>4456</v>
      </c>
      <c r="C2412" s="34" t="s">
        <v>4214</v>
      </c>
      <c r="D2412" s="34" t="s">
        <v>5816</v>
      </c>
    </row>
    <row r="2413" spans="1:5">
      <c r="A2413" s="34" t="s">
        <v>4226</v>
      </c>
      <c r="B2413" s="34" t="s">
        <v>4407</v>
      </c>
      <c r="C2413" s="34" t="s">
        <v>4191</v>
      </c>
      <c r="D2413" s="34" t="s">
        <v>4660</v>
      </c>
    </row>
    <row r="2415" spans="1:5">
      <c r="A2415" s="34" t="s">
        <v>5813</v>
      </c>
    </row>
    <row r="2416" spans="1:5">
      <c r="A2416" s="34" t="s">
        <v>5814</v>
      </c>
    </row>
    <row r="2417" spans="1:7">
      <c r="A2417" s="34" t="s">
        <v>4169</v>
      </c>
      <c r="B2417" s="34" t="s">
        <v>3154</v>
      </c>
      <c r="C2417" s="34" t="s">
        <v>1046</v>
      </c>
      <c r="D2417" s="34" t="s">
        <v>1043</v>
      </c>
    </row>
    <row r="2418" spans="1:7">
      <c r="A2418" s="34" t="s">
        <v>5815</v>
      </c>
      <c r="B2418" s="34" t="s">
        <v>4411</v>
      </c>
      <c r="C2418" s="34" t="s">
        <v>5816</v>
      </c>
      <c r="D2418" s="34" t="s">
        <v>4449</v>
      </c>
    </row>
    <row r="2420" spans="1:7">
      <c r="A2420" s="34" t="s">
        <v>9867</v>
      </c>
    </row>
    <row r="2421" spans="1:7">
      <c r="A2421" s="34" t="s">
        <v>5817</v>
      </c>
    </row>
    <row r="2422" spans="1:7">
      <c r="A2422" s="34" t="s">
        <v>4169</v>
      </c>
      <c r="B2422" s="34" t="s">
        <v>3980</v>
      </c>
      <c r="C2422" s="34" t="s">
        <v>3974</v>
      </c>
      <c r="D2422" s="34" t="s">
        <v>3968</v>
      </c>
      <c r="E2422" s="34" t="s">
        <v>3971</v>
      </c>
      <c r="F2422" s="34" t="s">
        <v>3977</v>
      </c>
    </row>
    <row r="2423" spans="1:7">
      <c r="A2423" s="34" t="s">
        <v>5818</v>
      </c>
      <c r="B2423" s="34" t="s">
        <v>4809</v>
      </c>
      <c r="C2423" s="34" t="s">
        <v>4222</v>
      </c>
      <c r="D2423" s="34" t="s">
        <v>5426</v>
      </c>
      <c r="E2423" s="34" t="s">
        <v>5133</v>
      </c>
      <c r="F2423" s="34" t="s">
        <v>4744</v>
      </c>
    </row>
    <row r="2425" spans="1:7">
      <c r="A2425" s="34" t="s">
        <v>9868</v>
      </c>
    </row>
    <row r="2426" spans="1:7">
      <c r="A2426" s="34" t="s">
        <v>5819</v>
      </c>
    </row>
    <row r="2427" spans="1:7">
      <c r="A2427" s="34" t="s">
        <v>48</v>
      </c>
      <c r="B2427" s="34" t="s">
        <v>4169</v>
      </c>
      <c r="C2427" s="34" t="s">
        <v>3980</v>
      </c>
      <c r="D2427" s="34" t="s">
        <v>3974</v>
      </c>
      <c r="E2427" s="34" t="s">
        <v>3968</v>
      </c>
      <c r="F2427" s="34" t="s">
        <v>3971</v>
      </c>
      <c r="G2427" s="34" t="s">
        <v>3977</v>
      </c>
    </row>
    <row r="2428" spans="1:7">
      <c r="A2428" s="34" t="s">
        <v>4186</v>
      </c>
      <c r="B2428" s="34" t="s">
        <v>5820</v>
      </c>
      <c r="C2428" s="34" t="s">
        <v>4986</v>
      </c>
      <c r="D2428" s="34" t="s">
        <v>4829</v>
      </c>
      <c r="E2428" s="34" t="s">
        <v>4269</v>
      </c>
      <c r="F2428" s="34" t="s">
        <v>4200</v>
      </c>
      <c r="G2428" s="34" t="s">
        <v>4585</v>
      </c>
    </row>
    <row r="2429" spans="1:7">
      <c r="A2429" s="34" t="s">
        <v>4195</v>
      </c>
      <c r="B2429" s="34" t="s">
        <v>5326</v>
      </c>
      <c r="C2429" s="34" t="s">
        <v>4777</v>
      </c>
      <c r="D2429" s="34" t="s">
        <v>4621</v>
      </c>
      <c r="E2429" s="34" t="s">
        <v>4199</v>
      </c>
      <c r="F2429" s="34" t="s">
        <v>4777</v>
      </c>
      <c r="G2429" s="34" t="s">
        <v>4777</v>
      </c>
    </row>
    <row r="2430" spans="1:7">
      <c r="A2430" s="34" t="s">
        <v>4203</v>
      </c>
      <c r="B2430" s="34" t="s">
        <v>5235</v>
      </c>
      <c r="C2430" s="34" t="s">
        <v>5368</v>
      </c>
      <c r="D2430" s="34" t="s">
        <v>5199</v>
      </c>
      <c r="E2430" s="34" t="s">
        <v>5368</v>
      </c>
      <c r="F2430" s="34" t="s">
        <v>5199</v>
      </c>
      <c r="G2430" s="34" t="s">
        <v>5199</v>
      </c>
    </row>
    <row r="2431" spans="1:7">
      <c r="A2431" s="34" t="s">
        <v>4210</v>
      </c>
      <c r="B2431" s="34" t="s">
        <v>4196</v>
      </c>
      <c r="C2431" s="34" t="s">
        <v>5821</v>
      </c>
      <c r="D2431" s="34" t="s">
        <v>4179</v>
      </c>
      <c r="E2431" s="34" t="s">
        <v>4361</v>
      </c>
      <c r="F2431" s="34" t="s">
        <v>4198</v>
      </c>
      <c r="G2431" s="34" t="s">
        <v>4318</v>
      </c>
    </row>
    <row r="2432" spans="1:7">
      <c r="A2432" s="34" t="s">
        <v>4219</v>
      </c>
      <c r="B2432" s="34" t="s">
        <v>4627</v>
      </c>
      <c r="C2432" s="34" t="s">
        <v>4417</v>
      </c>
      <c r="D2432" s="34" t="s">
        <v>4184</v>
      </c>
      <c r="E2432" s="34" t="s">
        <v>4786</v>
      </c>
      <c r="F2432" s="34" t="s">
        <v>5348</v>
      </c>
      <c r="G2432" s="34" t="s">
        <v>5694</v>
      </c>
    </row>
    <row r="2433" spans="1:7">
      <c r="A2433" s="34" t="s">
        <v>4226</v>
      </c>
      <c r="B2433" s="34" t="s">
        <v>5818</v>
      </c>
      <c r="C2433" s="34" t="s">
        <v>4809</v>
      </c>
      <c r="D2433" s="34" t="s">
        <v>4222</v>
      </c>
      <c r="E2433" s="34" t="s">
        <v>5426</v>
      </c>
      <c r="F2433" s="34" t="s">
        <v>5133</v>
      </c>
      <c r="G2433" s="34" t="s">
        <v>4744</v>
      </c>
    </row>
    <row r="2435" spans="1:7">
      <c r="A2435" s="34" t="s">
        <v>9869</v>
      </c>
    </row>
    <row r="2436" spans="1:7">
      <c r="A2436" s="34" t="s">
        <v>5822</v>
      </c>
    </row>
    <row r="2437" spans="1:7">
      <c r="A2437" s="34" t="s">
        <v>48</v>
      </c>
      <c r="B2437" s="34" t="s">
        <v>4169</v>
      </c>
      <c r="C2437" s="34" t="s">
        <v>3980</v>
      </c>
      <c r="D2437" s="34" t="s">
        <v>3974</v>
      </c>
      <c r="E2437" s="34" t="s">
        <v>3968</v>
      </c>
      <c r="F2437" s="34" t="s">
        <v>3971</v>
      </c>
      <c r="G2437" s="34" t="s">
        <v>3977</v>
      </c>
    </row>
    <row r="2438" spans="1:7">
      <c r="A2438" s="34" t="s">
        <v>4186</v>
      </c>
      <c r="B2438" s="34" t="s">
        <v>5820</v>
      </c>
      <c r="C2438" s="34" t="s">
        <v>4534</v>
      </c>
      <c r="D2438" s="34" t="s">
        <v>5823</v>
      </c>
      <c r="E2438" s="34" t="s">
        <v>4882</v>
      </c>
      <c r="F2438" s="34" t="s">
        <v>4628</v>
      </c>
      <c r="G2438" s="34" t="s">
        <v>4849</v>
      </c>
    </row>
    <row r="2439" spans="1:7">
      <c r="A2439" s="34" t="s">
        <v>4195</v>
      </c>
      <c r="B2439" s="34" t="s">
        <v>5326</v>
      </c>
      <c r="C2439" s="34" t="s">
        <v>4881</v>
      </c>
      <c r="D2439" s="34" t="s">
        <v>4848</v>
      </c>
      <c r="E2439" s="34" t="s">
        <v>4170</v>
      </c>
      <c r="F2439" s="34" t="s">
        <v>4881</v>
      </c>
      <c r="G2439" s="34" t="s">
        <v>4881</v>
      </c>
    </row>
    <row r="2440" spans="1:7">
      <c r="A2440" s="34" t="s">
        <v>4203</v>
      </c>
      <c r="B2440" s="34" t="s">
        <v>5235</v>
      </c>
      <c r="C2440" s="34" t="s">
        <v>4609</v>
      </c>
      <c r="D2440" s="34" t="s">
        <v>4848</v>
      </c>
      <c r="E2440" s="34" t="s">
        <v>4609</v>
      </c>
      <c r="F2440" s="34" t="s">
        <v>4848</v>
      </c>
      <c r="G2440" s="34" t="s">
        <v>4848</v>
      </c>
    </row>
    <row r="2441" spans="1:7">
      <c r="A2441" s="34" t="s">
        <v>4210</v>
      </c>
      <c r="B2441" s="34" t="s">
        <v>4196</v>
      </c>
      <c r="C2441" s="34" t="s">
        <v>5059</v>
      </c>
      <c r="D2441" s="34" t="s">
        <v>5326</v>
      </c>
      <c r="E2441" s="34" t="s">
        <v>4626</v>
      </c>
      <c r="F2441" s="34" t="s">
        <v>4625</v>
      </c>
      <c r="G2441" s="34" t="s">
        <v>5236</v>
      </c>
    </row>
    <row r="2442" spans="1:7">
      <c r="A2442" s="34" t="s">
        <v>4219</v>
      </c>
      <c r="B2442" s="34" t="s">
        <v>4627</v>
      </c>
      <c r="C2442" s="34" t="s">
        <v>4881</v>
      </c>
      <c r="D2442" s="34" t="s">
        <v>4626</v>
      </c>
      <c r="E2442" s="34" t="s">
        <v>4848</v>
      </c>
      <c r="F2442" s="34" t="s">
        <v>4628</v>
      </c>
      <c r="G2442" s="34" t="s">
        <v>4882</v>
      </c>
    </row>
    <row r="2443" spans="1:7">
      <c r="A2443" s="34" t="s">
        <v>4226</v>
      </c>
      <c r="B2443" s="34" t="s">
        <v>5818</v>
      </c>
      <c r="C2443" s="34" t="s">
        <v>4629</v>
      </c>
      <c r="D2443" s="34" t="s">
        <v>4620</v>
      </c>
      <c r="E2443" s="34" t="s">
        <v>5238</v>
      </c>
      <c r="F2443" s="34" t="s">
        <v>5824</v>
      </c>
      <c r="G2443" s="34" t="s">
        <v>5825</v>
      </c>
    </row>
    <row r="2445" spans="1:7">
      <c r="A2445" s="34" t="s">
        <v>9870</v>
      </c>
    </row>
    <row r="2446" spans="1:7">
      <c r="A2446" s="34" t="s">
        <v>5826</v>
      </c>
    </row>
    <row r="2447" spans="1:7">
      <c r="A2447" s="34" t="s">
        <v>49</v>
      </c>
      <c r="B2447" s="34" t="s">
        <v>4169</v>
      </c>
      <c r="C2447" s="34" t="s">
        <v>3980</v>
      </c>
      <c r="D2447" s="34" t="s">
        <v>3974</v>
      </c>
      <c r="E2447" s="34" t="s">
        <v>3968</v>
      </c>
      <c r="F2447" s="34" t="s">
        <v>3971</v>
      </c>
      <c r="G2447" s="34" t="s">
        <v>3977</v>
      </c>
    </row>
    <row r="2448" spans="1:7">
      <c r="A2448" s="34" t="s">
        <v>4228</v>
      </c>
      <c r="B2448" s="34" t="s">
        <v>4638</v>
      </c>
      <c r="C2448" s="34" t="s">
        <v>5827</v>
      </c>
      <c r="D2448" s="34" t="s">
        <v>4858</v>
      </c>
      <c r="E2448" s="34" t="s">
        <v>4731</v>
      </c>
      <c r="F2448" s="34" t="s">
        <v>4238</v>
      </c>
      <c r="G2448" s="34" t="s">
        <v>4792</v>
      </c>
    </row>
    <row r="2449" spans="1:7">
      <c r="A2449" s="34" t="s">
        <v>4235</v>
      </c>
      <c r="B2449" s="34" t="s">
        <v>4627</v>
      </c>
      <c r="C2449" s="34" t="s">
        <v>5694</v>
      </c>
      <c r="D2449" s="34" t="s">
        <v>5124</v>
      </c>
      <c r="E2449" s="34" t="s">
        <v>4417</v>
      </c>
      <c r="F2449" s="34" t="s">
        <v>4863</v>
      </c>
      <c r="G2449" s="34" t="s">
        <v>4184</v>
      </c>
    </row>
    <row r="2450" spans="1:7">
      <c r="A2450" s="34" t="s">
        <v>4241</v>
      </c>
      <c r="B2450" s="34" t="s">
        <v>5828</v>
      </c>
      <c r="C2450" s="34" t="s">
        <v>4510</v>
      </c>
      <c r="D2450" s="34" t="s">
        <v>4443</v>
      </c>
      <c r="E2450" s="34" t="s">
        <v>4740</v>
      </c>
      <c r="F2450" s="34" t="s">
        <v>4777</v>
      </c>
      <c r="G2450" s="34" t="s">
        <v>4777</v>
      </c>
    </row>
    <row r="2451" spans="1:7">
      <c r="A2451" s="34" t="s">
        <v>4248</v>
      </c>
      <c r="B2451" s="34" t="s">
        <v>4627</v>
      </c>
      <c r="C2451" s="34" t="s">
        <v>4417</v>
      </c>
      <c r="D2451" s="34" t="s">
        <v>5348</v>
      </c>
      <c r="E2451" s="34" t="s">
        <v>4184</v>
      </c>
      <c r="F2451" s="34" t="s">
        <v>5124</v>
      </c>
      <c r="G2451" s="34" t="s">
        <v>4184</v>
      </c>
    </row>
    <row r="2452" spans="1:7">
      <c r="A2452" s="34" t="s">
        <v>4255</v>
      </c>
      <c r="B2452" s="34" t="s">
        <v>5235</v>
      </c>
      <c r="C2452" s="34" t="s">
        <v>5368</v>
      </c>
      <c r="D2452" s="34" t="s">
        <v>5199</v>
      </c>
      <c r="E2452" s="34" t="s">
        <v>5368</v>
      </c>
      <c r="F2452" s="34" t="s">
        <v>5368</v>
      </c>
      <c r="G2452" s="34" t="s">
        <v>5829</v>
      </c>
    </row>
    <row r="2453" spans="1:7">
      <c r="A2453" s="34" t="s">
        <v>4226</v>
      </c>
      <c r="B2453" s="34" t="s">
        <v>5818</v>
      </c>
      <c r="C2453" s="34" t="s">
        <v>4809</v>
      </c>
      <c r="D2453" s="34" t="s">
        <v>4222</v>
      </c>
      <c r="E2453" s="34" t="s">
        <v>5426</v>
      </c>
      <c r="F2453" s="34" t="s">
        <v>5133</v>
      </c>
      <c r="G2453" s="34" t="s">
        <v>4744</v>
      </c>
    </row>
    <row r="2455" spans="1:7">
      <c r="A2455" s="34" t="s">
        <v>9871</v>
      </c>
    </row>
    <row r="2456" spans="1:7">
      <c r="A2456" s="34" t="s">
        <v>5830</v>
      </c>
    </row>
    <row r="2457" spans="1:7">
      <c r="A2457" s="34" t="s">
        <v>49</v>
      </c>
      <c r="B2457" s="34" t="s">
        <v>4169</v>
      </c>
      <c r="C2457" s="34" t="s">
        <v>3980</v>
      </c>
      <c r="D2457" s="34" t="s">
        <v>3974</v>
      </c>
      <c r="E2457" s="34" t="s">
        <v>3968</v>
      </c>
      <c r="F2457" s="34" t="s">
        <v>3971</v>
      </c>
      <c r="G2457" s="34" t="s">
        <v>3977</v>
      </c>
    </row>
    <row r="2458" spans="1:7">
      <c r="A2458" s="34" t="s">
        <v>4228</v>
      </c>
      <c r="B2458" s="34" t="s">
        <v>4638</v>
      </c>
      <c r="C2458" s="34" t="s">
        <v>5059</v>
      </c>
      <c r="D2458" s="34" t="s">
        <v>4534</v>
      </c>
      <c r="E2458" s="34" t="s">
        <v>4628</v>
      </c>
      <c r="F2458" s="34" t="s">
        <v>4880</v>
      </c>
      <c r="G2458" s="34" t="s">
        <v>5824</v>
      </c>
    </row>
    <row r="2459" spans="1:7">
      <c r="A2459" s="34" t="s">
        <v>4235</v>
      </c>
      <c r="B2459" s="34" t="s">
        <v>4627</v>
      </c>
      <c r="C2459" s="34" t="s">
        <v>4882</v>
      </c>
      <c r="D2459" s="34" t="s">
        <v>5326</v>
      </c>
      <c r="E2459" s="34" t="s">
        <v>4881</v>
      </c>
      <c r="F2459" s="34" t="s">
        <v>4609</v>
      </c>
      <c r="G2459" s="34" t="s">
        <v>4626</v>
      </c>
    </row>
    <row r="2460" spans="1:7">
      <c r="A2460" s="34" t="s">
        <v>4241</v>
      </c>
      <c r="B2460" s="34" t="s">
        <v>5828</v>
      </c>
      <c r="C2460" s="34" t="s">
        <v>4609</v>
      </c>
      <c r="D2460" s="34" t="s">
        <v>5326</v>
      </c>
      <c r="E2460" s="34" t="s">
        <v>4626</v>
      </c>
      <c r="F2460" s="34" t="s">
        <v>4848</v>
      </c>
      <c r="G2460" s="34" t="s">
        <v>4848</v>
      </c>
    </row>
    <row r="2461" spans="1:7">
      <c r="A2461" s="34" t="s">
        <v>4248</v>
      </c>
      <c r="B2461" s="34" t="s">
        <v>4627</v>
      </c>
      <c r="C2461" s="34" t="s">
        <v>4881</v>
      </c>
      <c r="D2461" s="34" t="s">
        <v>4628</v>
      </c>
      <c r="E2461" s="34" t="s">
        <v>4626</v>
      </c>
      <c r="F2461" s="34" t="s">
        <v>5326</v>
      </c>
      <c r="G2461" s="34" t="s">
        <v>4626</v>
      </c>
    </row>
    <row r="2462" spans="1:7">
      <c r="A2462" s="34" t="s">
        <v>4255</v>
      </c>
      <c r="B2462" s="34" t="s">
        <v>5235</v>
      </c>
      <c r="C2462" s="34" t="s">
        <v>4609</v>
      </c>
      <c r="D2462" s="34" t="s">
        <v>4848</v>
      </c>
      <c r="E2462" s="34" t="s">
        <v>4609</v>
      </c>
      <c r="F2462" s="34" t="s">
        <v>4609</v>
      </c>
      <c r="G2462" s="34" t="s">
        <v>4626</v>
      </c>
    </row>
    <row r="2463" spans="1:7">
      <c r="A2463" s="34" t="s">
        <v>4226</v>
      </c>
      <c r="B2463" s="34" t="s">
        <v>5818</v>
      </c>
      <c r="C2463" s="34" t="s">
        <v>4629</v>
      </c>
      <c r="D2463" s="34" t="s">
        <v>4620</v>
      </c>
      <c r="E2463" s="34" t="s">
        <v>5238</v>
      </c>
      <c r="F2463" s="34" t="s">
        <v>5824</v>
      </c>
      <c r="G2463" s="34" t="s">
        <v>5825</v>
      </c>
    </row>
    <row r="2465" spans="1:7">
      <c r="A2465" s="34" t="s">
        <v>9872</v>
      </c>
    </row>
    <row r="2466" spans="1:7">
      <c r="A2466" s="34" t="s">
        <v>5831</v>
      </c>
    </row>
    <row r="2467" spans="1:7">
      <c r="A2467" s="34" t="s">
        <v>55</v>
      </c>
      <c r="B2467" s="34" t="s">
        <v>4169</v>
      </c>
      <c r="C2467" s="34" t="s">
        <v>3980</v>
      </c>
      <c r="D2467" s="34" t="s">
        <v>3974</v>
      </c>
      <c r="E2467" s="34" t="s">
        <v>3968</v>
      </c>
      <c r="F2467" s="34" t="s">
        <v>3971</v>
      </c>
      <c r="G2467" s="34" t="s">
        <v>3977</v>
      </c>
    </row>
    <row r="2468" spans="1:7">
      <c r="A2468" s="34" t="s">
        <v>4291</v>
      </c>
      <c r="B2468" s="34" t="s">
        <v>5832</v>
      </c>
      <c r="C2468" s="34" t="s">
        <v>4189</v>
      </c>
      <c r="D2468" s="34" t="s">
        <v>4443</v>
      </c>
      <c r="E2468" s="34" t="s">
        <v>4768</v>
      </c>
      <c r="F2468" s="34" t="s">
        <v>4727</v>
      </c>
      <c r="G2468" s="34" t="s">
        <v>4777</v>
      </c>
    </row>
    <row r="2469" spans="1:7">
      <c r="A2469" s="34" t="s">
        <v>4299</v>
      </c>
      <c r="B2469" s="34" t="s">
        <v>4659</v>
      </c>
      <c r="C2469" s="34" t="s">
        <v>5833</v>
      </c>
      <c r="D2469" s="34" t="s">
        <v>4863</v>
      </c>
      <c r="E2469" s="34" t="s">
        <v>4417</v>
      </c>
      <c r="F2469" s="34" t="s">
        <v>4496</v>
      </c>
      <c r="G2469" s="34" t="s">
        <v>5124</v>
      </c>
    </row>
    <row r="2470" spans="1:7">
      <c r="A2470" s="34" t="s">
        <v>4226</v>
      </c>
      <c r="B2470" s="34" t="s">
        <v>5818</v>
      </c>
      <c r="C2470" s="34" t="s">
        <v>4809</v>
      </c>
      <c r="D2470" s="34" t="s">
        <v>4222</v>
      </c>
      <c r="E2470" s="34" t="s">
        <v>5426</v>
      </c>
      <c r="F2470" s="34" t="s">
        <v>5133</v>
      </c>
      <c r="G2470" s="34" t="s">
        <v>4744</v>
      </c>
    </row>
    <row r="2472" spans="1:7">
      <c r="A2472" s="34" t="s">
        <v>5834</v>
      </c>
    </row>
    <row r="2473" spans="1:7">
      <c r="A2473" s="34" t="s">
        <v>5835</v>
      </c>
    </row>
    <row r="2474" spans="1:7">
      <c r="A2474" s="34" t="s">
        <v>4169</v>
      </c>
      <c r="B2474" s="34" t="s">
        <v>4539</v>
      </c>
      <c r="C2474" s="34" t="s">
        <v>4542</v>
      </c>
      <c r="D2474" s="34" t="s">
        <v>4546</v>
      </c>
    </row>
    <row r="2475" spans="1:7">
      <c r="A2475" s="34" t="s">
        <v>4407</v>
      </c>
      <c r="B2475" s="34" t="s">
        <v>5381</v>
      </c>
      <c r="C2475" s="34" t="s">
        <v>5836</v>
      </c>
      <c r="D2475" s="34" t="s">
        <v>4218</v>
      </c>
    </row>
    <row r="2477" spans="1:7">
      <c r="A2477" s="34" t="s">
        <v>5837</v>
      </c>
    </row>
    <row r="2478" spans="1:7">
      <c r="A2478" s="34" t="s">
        <v>5838</v>
      </c>
    </row>
    <row r="2479" spans="1:7">
      <c r="A2479" s="34" t="s">
        <v>4169</v>
      </c>
      <c r="B2479" s="34" t="s">
        <v>4329</v>
      </c>
      <c r="C2479" s="34" t="s">
        <v>4330</v>
      </c>
      <c r="D2479" s="34" t="s">
        <v>4331</v>
      </c>
      <c r="E2479" s="34" t="s">
        <v>4332</v>
      </c>
    </row>
    <row r="2480" spans="1:7">
      <c r="A2480" s="34" t="s">
        <v>4407</v>
      </c>
      <c r="B2480" s="34" t="s">
        <v>5839</v>
      </c>
      <c r="C2480" s="34" t="s">
        <v>5825</v>
      </c>
      <c r="D2480" s="34" t="s">
        <v>5828</v>
      </c>
      <c r="E2480" s="34" t="s">
        <v>4383</v>
      </c>
    </row>
    <row r="2482" spans="1:7">
      <c r="A2482" s="34" t="s">
        <v>5840</v>
      </c>
    </row>
    <row r="2483" spans="1:7">
      <c r="A2483" s="34" t="s">
        <v>5841</v>
      </c>
    </row>
    <row r="2484" spans="1:7">
      <c r="A2484" s="34" t="s">
        <v>4169</v>
      </c>
      <c r="B2484" s="34" t="s">
        <v>5446</v>
      </c>
      <c r="C2484" s="34" t="s">
        <v>5447</v>
      </c>
      <c r="D2484" s="34" t="s">
        <v>5449</v>
      </c>
      <c r="E2484" s="34" t="s">
        <v>5452</v>
      </c>
      <c r="F2484" s="34" t="s">
        <v>5453</v>
      </c>
      <c r="G2484" s="34" t="s">
        <v>5455</v>
      </c>
    </row>
    <row r="2485" spans="1:7">
      <c r="A2485" s="34" t="s">
        <v>4407</v>
      </c>
      <c r="B2485" s="34" t="s">
        <v>4250</v>
      </c>
      <c r="C2485" s="34" t="s">
        <v>5127</v>
      </c>
      <c r="D2485" s="34" t="s">
        <v>4276</v>
      </c>
      <c r="E2485" s="34" t="s">
        <v>4899</v>
      </c>
      <c r="F2485" s="34" t="s">
        <v>4415</v>
      </c>
      <c r="G2485" s="34" t="s">
        <v>4408</v>
      </c>
    </row>
    <row r="2487" spans="1:7">
      <c r="A2487" s="34" t="s">
        <v>5842</v>
      </c>
    </row>
    <row r="2488" spans="1:7">
      <c r="A2488" s="34" t="s">
        <v>5843</v>
      </c>
    </row>
    <row r="2489" spans="1:7">
      <c r="A2489" s="34" t="s">
        <v>4169</v>
      </c>
      <c r="B2489" s="34" t="s">
        <v>1051</v>
      </c>
      <c r="C2489" s="34" t="s">
        <v>1049</v>
      </c>
    </row>
    <row r="2490" spans="1:7">
      <c r="A2490" s="34" t="s">
        <v>4407</v>
      </c>
      <c r="B2490" s="34" t="s">
        <v>5844</v>
      </c>
      <c r="C2490" s="34" t="s">
        <v>5694</v>
      </c>
    </row>
    <row r="2492" spans="1:7">
      <c r="A2492" s="34" t="s">
        <v>5845</v>
      </c>
    </row>
    <row r="2493" spans="1:7">
      <c r="A2493" s="34" t="s">
        <v>5846</v>
      </c>
    </row>
    <row r="2494" spans="1:7">
      <c r="A2494" s="34" t="s">
        <v>42</v>
      </c>
      <c r="B2494" s="34" t="s">
        <v>4169</v>
      </c>
      <c r="C2494" s="34" t="s">
        <v>1051</v>
      </c>
      <c r="D2494" s="34" t="s">
        <v>1049</v>
      </c>
    </row>
    <row r="2495" spans="1:7">
      <c r="A2495" s="34" t="s">
        <v>4539</v>
      </c>
      <c r="B2495" s="34" t="s">
        <v>4359</v>
      </c>
      <c r="C2495" s="34" t="s">
        <v>5507</v>
      </c>
      <c r="D2495" s="34" t="s">
        <v>5847</v>
      </c>
    </row>
    <row r="2496" spans="1:7">
      <c r="A2496" s="34" t="s">
        <v>4542</v>
      </c>
      <c r="B2496" s="34" t="s">
        <v>4543</v>
      </c>
      <c r="C2496" s="34" t="s">
        <v>5844</v>
      </c>
      <c r="D2496" s="34" t="s">
        <v>5694</v>
      </c>
    </row>
    <row r="2497" spans="1:9">
      <c r="A2497" s="34" t="s">
        <v>4546</v>
      </c>
      <c r="B2497" s="34" t="s">
        <v>4488</v>
      </c>
      <c r="C2497" s="34" t="s">
        <v>5848</v>
      </c>
      <c r="D2497" s="34" t="s">
        <v>4744</v>
      </c>
    </row>
    <row r="2498" spans="1:9">
      <c r="A2498" s="34" t="s">
        <v>4226</v>
      </c>
      <c r="B2498" s="34" t="s">
        <v>4407</v>
      </c>
      <c r="C2498" s="34" t="s">
        <v>5844</v>
      </c>
      <c r="D2498" s="34" t="s">
        <v>5694</v>
      </c>
    </row>
    <row r="2500" spans="1:9">
      <c r="A2500" s="34" t="s">
        <v>9873</v>
      </c>
    </row>
    <row r="2501" spans="1:9">
      <c r="A2501" s="34" t="s">
        <v>5849</v>
      </c>
    </row>
    <row r="2502" spans="1:9">
      <c r="A2502" s="34" t="s">
        <v>4169</v>
      </c>
      <c r="B2502" s="34" t="s">
        <v>4170</v>
      </c>
      <c r="C2502" s="34" t="s">
        <v>4711</v>
      </c>
      <c r="D2502" s="34" t="s">
        <v>5581</v>
      </c>
      <c r="E2502" s="34" t="s">
        <v>5850</v>
      </c>
      <c r="F2502" s="34" t="s">
        <v>4714</v>
      </c>
      <c r="G2502" s="34" t="s">
        <v>5851</v>
      </c>
      <c r="H2502" s="34" t="s">
        <v>4716</v>
      </c>
    </row>
    <row r="2503" spans="1:9">
      <c r="A2503" s="34" t="s">
        <v>5852</v>
      </c>
      <c r="B2503" s="34" t="s">
        <v>5853</v>
      </c>
      <c r="C2503" s="34" t="s">
        <v>4449</v>
      </c>
      <c r="D2503" s="34" t="s">
        <v>4207</v>
      </c>
      <c r="E2503" s="34" t="s">
        <v>4309</v>
      </c>
      <c r="F2503" s="34" t="s">
        <v>4509</v>
      </c>
      <c r="G2503" s="34" t="s">
        <v>4582</v>
      </c>
      <c r="H2503" s="34" t="s">
        <v>4400</v>
      </c>
    </row>
    <row r="2505" spans="1:9">
      <c r="A2505" s="34" t="s">
        <v>9874</v>
      </c>
    </row>
    <row r="2506" spans="1:9">
      <c r="A2506" s="34" t="s">
        <v>5854</v>
      </c>
    </row>
    <row r="2507" spans="1:9">
      <c r="A2507" s="34" t="s">
        <v>50</v>
      </c>
      <c r="B2507" s="34" t="s">
        <v>4169</v>
      </c>
      <c r="C2507" s="34" t="s">
        <v>4170</v>
      </c>
      <c r="D2507" s="34" t="s">
        <v>4711</v>
      </c>
      <c r="E2507" s="34" t="s">
        <v>5581</v>
      </c>
      <c r="F2507" s="34" t="s">
        <v>5850</v>
      </c>
      <c r="G2507" s="34" t="s">
        <v>4714</v>
      </c>
      <c r="H2507" s="34" t="s">
        <v>5851</v>
      </c>
      <c r="I2507" s="34" t="s">
        <v>4716</v>
      </c>
    </row>
    <row r="2508" spans="1:9">
      <c r="A2508" s="34" t="s">
        <v>4262</v>
      </c>
      <c r="B2508" s="34" t="s">
        <v>4955</v>
      </c>
      <c r="C2508" s="34" t="s">
        <v>5417</v>
      </c>
      <c r="D2508" s="34" t="s">
        <v>4459</v>
      </c>
      <c r="E2508" s="34" t="s">
        <v>4911</v>
      </c>
      <c r="F2508" s="34" t="s">
        <v>4738</v>
      </c>
      <c r="G2508" s="34" t="s">
        <v>4911</v>
      </c>
      <c r="H2508" s="34" t="s">
        <v>4199</v>
      </c>
      <c r="I2508" s="34" t="s">
        <v>4285</v>
      </c>
    </row>
    <row r="2509" spans="1:9">
      <c r="A2509" s="34" t="s">
        <v>4271</v>
      </c>
      <c r="B2509" s="34" t="s">
        <v>5855</v>
      </c>
      <c r="C2509" s="34" t="s">
        <v>5489</v>
      </c>
      <c r="D2509" s="34" t="s">
        <v>4425</v>
      </c>
      <c r="E2509" s="34" t="s">
        <v>4294</v>
      </c>
      <c r="F2509" s="34" t="s">
        <v>4189</v>
      </c>
      <c r="G2509" s="34" t="s">
        <v>4484</v>
      </c>
      <c r="H2509" s="34" t="s">
        <v>4257</v>
      </c>
      <c r="I2509" s="34" t="s">
        <v>4486</v>
      </c>
    </row>
    <row r="2510" spans="1:9">
      <c r="A2510" s="34" t="s">
        <v>4226</v>
      </c>
      <c r="B2510" s="34" t="s">
        <v>5852</v>
      </c>
      <c r="C2510" s="34" t="s">
        <v>5853</v>
      </c>
      <c r="D2510" s="34" t="s">
        <v>4449</v>
      </c>
      <c r="E2510" s="34" t="s">
        <v>4207</v>
      </c>
      <c r="F2510" s="34" t="s">
        <v>4309</v>
      </c>
      <c r="G2510" s="34" t="s">
        <v>4509</v>
      </c>
      <c r="H2510" s="34" t="s">
        <v>4582</v>
      </c>
      <c r="I2510" s="34" t="s">
        <v>4400</v>
      </c>
    </row>
    <row r="2512" spans="1:9">
      <c r="A2512" s="34" t="s">
        <v>9875</v>
      </c>
    </row>
    <row r="2513" spans="1:9">
      <c r="A2513" s="34" t="s">
        <v>5856</v>
      </c>
    </row>
    <row r="2514" spans="1:9">
      <c r="A2514" s="34" t="s">
        <v>386</v>
      </c>
      <c r="B2514" s="34" t="s">
        <v>4169</v>
      </c>
      <c r="C2514" s="34" t="s">
        <v>4170</v>
      </c>
      <c r="D2514" s="34" t="s">
        <v>4711</v>
      </c>
      <c r="E2514" s="34" t="s">
        <v>5581</v>
      </c>
      <c r="F2514" s="34" t="s">
        <v>5850</v>
      </c>
      <c r="G2514" s="34" t="s">
        <v>4714</v>
      </c>
      <c r="H2514" s="34" t="s">
        <v>5851</v>
      </c>
      <c r="I2514" s="34" t="s">
        <v>4716</v>
      </c>
    </row>
    <row r="2515" spans="1:9">
      <c r="A2515" s="34" t="s">
        <v>3070</v>
      </c>
      <c r="B2515" s="34" t="s">
        <v>4347</v>
      </c>
      <c r="C2515" s="34" t="s">
        <v>4610</v>
      </c>
      <c r="D2515" s="34" t="s">
        <v>4199</v>
      </c>
      <c r="E2515" s="34" t="s">
        <v>4199</v>
      </c>
      <c r="F2515" s="34" t="s">
        <v>4199</v>
      </c>
      <c r="G2515" s="34" t="s">
        <v>4199</v>
      </c>
      <c r="H2515" s="34" t="s">
        <v>4199</v>
      </c>
      <c r="I2515" s="34" t="s">
        <v>4199</v>
      </c>
    </row>
    <row r="2516" spans="1:9">
      <c r="A2516" s="34" t="s">
        <v>3067</v>
      </c>
      <c r="B2516" s="34" t="s">
        <v>5390</v>
      </c>
      <c r="C2516" s="34" t="s">
        <v>5777</v>
      </c>
      <c r="D2516" s="34" t="s">
        <v>4310</v>
      </c>
      <c r="E2516" s="34" t="s">
        <v>4294</v>
      </c>
      <c r="F2516" s="34" t="s">
        <v>4509</v>
      </c>
      <c r="G2516" s="34" t="s">
        <v>4389</v>
      </c>
      <c r="H2516" s="34" t="s">
        <v>4191</v>
      </c>
      <c r="I2516" s="34" t="s">
        <v>4932</v>
      </c>
    </row>
    <row r="2517" spans="1:9">
      <c r="A2517" s="34" t="s">
        <v>4226</v>
      </c>
      <c r="B2517" s="34" t="s">
        <v>5852</v>
      </c>
      <c r="C2517" s="34" t="s">
        <v>5853</v>
      </c>
      <c r="D2517" s="34" t="s">
        <v>4449</v>
      </c>
      <c r="E2517" s="34" t="s">
        <v>4207</v>
      </c>
      <c r="F2517" s="34" t="s">
        <v>4309</v>
      </c>
      <c r="G2517" s="34" t="s">
        <v>4509</v>
      </c>
      <c r="H2517" s="34" t="s">
        <v>4582</v>
      </c>
      <c r="I2517" s="34" t="s">
        <v>4400</v>
      </c>
    </row>
    <row r="2519" spans="1:9">
      <c r="A2519" s="34" t="s">
        <v>9876</v>
      </c>
    </row>
    <row r="2520" spans="1:9">
      <c r="A2520" s="34" t="s">
        <v>5857</v>
      </c>
    </row>
    <row r="2521" spans="1:9">
      <c r="A2521" s="34" t="s">
        <v>45</v>
      </c>
      <c r="B2521" s="34" t="s">
        <v>4169</v>
      </c>
      <c r="C2521" s="34" t="s">
        <v>4170</v>
      </c>
      <c r="D2521" s="34" t="s">
        <v>4711</v>
      </c>
      <c r="E2521" s="34" t="s">
        <v>5581</v>
      </c>
      <c r="F2521" s="34" t="s">
        <v>5850</v>
      </c>
      <c r="G2521" s="34" t="s">
        <v>4714</v>
      </c>
      <c r="H2521" s="34" t="s">
        <v>5851</v>
      </c>
      <c r="I2521" s="34" t="s">
        <v>4716</v>
      </c>
    </row>
    <row r="2522" spans="1:9">
      <c r="A2522" s="34" t="s">
        <v>4305</v>
      </c>
      <c r="B2522" s="34" t="s">
        <v>5858</v>
      </c>
      <c r="C2522" s="34" t="s">
        <v>5859</v>
      </c>
      <c r="D2522" s="34" t="s">
        <v>4199</v>
      </c>
      <c r="E2522" s="34" t="s">
        <v>4812</v>
      </c>
      <c r="F2522" s="34" t="s">
        <v>4189</v>
      </c>
      <c r="G2522" s="34" t="s">
        <v>4457</v>
      </c>
      <c r="H2522" s="34" t="s">
        <v>4447</v>
      </c>
      <c r="I2522" s="34" t="s">
        <v>4521</v>
      </c>
    </row>
    <row r="2523" spans="1:9">
      <c r="A2523" s="34" t="s">
        <v>4313</v>
      </c>
      <c r="B2523" s="34" t="s">
        <v>5398</v>
      </c>
      <c r="C2523" s="34" t="s">
        <v>4672</v>
      </c>
      <c r="D2523" s="34" t="s">
        <v>4382</v>
      </c>
      <c r="E2523" s="34" t="s">
        <v>4275</v>
      </c>
      <c r="F2523" s="34" t="s">
        <v>4385</v>
      </c>
      <c r="G2523" s="34" t="s">
        <v>4385</v>
      </c>
      <c r="H2523" s="34" t="s">
        <v>4310</v>
      </c>
      <c r="I2523" s="34" t="s">
        <v>4492</v>
      </c>
    </row>
    <row r="2524" spans="1:9">
      <c r="A2524" s="34" t="s">
        <v>4316</v>
      </c>
      <c r="B2524" s="34" t="s">
        <v>5400</v>
      </c>
      <c r="C2524" s="34" t="s">
        <v>5777</v>
      </c>
      <c r="D2524" s="34" t="s">
        <v>4449</v>
      </c>
      <c r="E2524" s="34" t="s">
        <v>4240</v>
      </c>
      <c r="F2524" s="34" t="s">
        <v>4202</v>
      </c>
      <c r="G2524" s="34" t="s">
        <v>4492</v>
      </c>
      <c r="H2524" s="34" t="s">
        <v>4199</v>
      </c>
      <c r="I2524" s="34" t="s">
        <v>4240</v>
      </c>
    </row>
    <row r="2525" spans="1:9">
      <c r="A2525" s="34" t="s">
        <v>4323</v>
      </c>
      <c r="B2525" s="34" t="s">
        <v>4450</v>
      </c>
      <c r="C2525" s="34" t="s">
        <v>4452</v>
      </c>
      <c r="D2525" s="34" t="s">
        <v>4199</v>
      </c>
      <c r="E2525" s="34" t="s">
        <v>4199</v>
      </c>
      <c r="F2525" s="34" t="s">
        <v>4199</v>
      </c>
      <c r="G2525" s="34" t="s">
        <v>4370</v>
      </c>
      <c r="H2525" s="34" t="s">
        <v>4199</v>
      </c>
      <c r="I2525" s="34" t="s">
        <v>4451</v>
      </c>
    </row>
    <row r="2526" spans="1:9">
      <c r="A2526" s="34" t="s">
        <v>4226</v>
      </c>
      <c r="B2526" s="34" t="s">
        <v>5852</v>
      </c>
      <c r="C2526" s="34" t="s">
        <v>5853</v>
      </c>
      <c r="D2526" s="34" t="s">
        <v>4449</v>
      </c>
      <c r="E2526" s="34" t="s">
        <v>4207</v>
      </c>
      <c r="F2526" s="34" t="s">
        <v>4309</v>
      </c>
      <c r="G2526" s="34" t="s">
        <v>4509</v>
      </c>
      <c r="H2526" s="34" t="s">
        <v>4582</v>
      </c>
      <c r="I2526" s="34" t="s">
        <v>4400</v>
      </c>
    </row>
    <row r="2528" spans="1:9">
      <c r="A2528" s="34" t="s">
        <v>9877</v>
      </c>
    </row>
    <row r="2529" spans="1:5">
      <c r="A2529" s="34" t="s">
        <v>5860</v>
      </c>
    </row>
    <row r="2530" spans="1:5">
      <c r="A2530" s="34" t="s">
        <v>4169</v>
      </c>
      <c r="B2530" s="34" t="s">
        <v>4329</v>
      </c>
      <c r="C2530" s="34" t="s">
        <v>4330</v>
      </c>
      <c r="D2530" s="34" t="s">
        <v>4331</v>
      </c>
      <c r="E2530" s="34" t="s">
        <v>4332</v>
      </c>
    </row>
    <row r="2531" spans="1:5">
      <c r="A2531" s="34" t="s">
        <v>5852</v>
      </c>
      <c r="B2531" s="34" t="s">
        <v>5861</v>
      </c>
      <c r="C2531" s="34" t="s">
        <v>4170</v>
      </c>
      <c r="D2531" s="34" t="s">
        <v>4170</v>
      </c>
      <c r="E2531" s="34" t="s">
        <v>4525</v>
      </c>
    </row>
    <row r="2533" spans="1:5">
      <c r="A2533" s="34" t="s">
        <v>9878</v>
      </c>
    </row>
    <row r="2534" spans="1:5">
      <c r="A2534" s="34" t="s">
        <v>5862</v>
      </c>
    </row>
    <row r="2535" spans="1:5">
      <c r="A2535" s="34" t="s">
        <v>4169</v>
      </c>
      <c r="B2535" s="34" t="s">
        <v>4329</v>
      </c>
      <c r="C2535" s="34" t="s">
        <v>4330</v>
      </c>
      <c r="D2535" s="34" t="s">
        <v>4331</v>
      </c>
      <c r="E2535" s="34" t="s">
        <v>4332</v>
      </c>
    </row>
    <row r="2536" spans="1:5">
      <c r="A2536" s="34" t="s">
        <v>4950</v>
      </c>
      <c r="B2536" s="34" t="s">
        <v>4969</v>
      </c>
      <c r="C2536" s="34" t="s">
        <v>4529</v>
      </c>
      <c r="D2536" s="34" t="s">
        <v>4349</v>
      </c>
      <c r="E2536" s="34" t="s">
        <v>5863</v>
      </c>
    </row>
    <row r="2538" spans="1:5">
      <c r="A2538" s="34" t="s">
        <v>9520</v>
      </c>
    </row>
    <row r="2539" spans="1:5">
      <c r="A2539" s="34" t="s">
        <v>5864</v>
      </c>
    </row>
    <row r="2540" spans="1:5">
      <c r="A2540" s="34" t="s">
        <v>4169</v>
      </c>
      <c r="B2540" s="34" t="s">
        <v>3154</v>
      </c>
      <c r="C2540" s="34" t="s">
        <v>1046</v>
      </c>
      <c r="D2540" s="34" t="s">
        <v>1043</v>
      </c>
    </row>
    <row r="2541" spans="1:5">
      <c r="A2541" s="34" t="s">
        <v>4407</v>
      </c>
      <c r="B2541" s="34" t="s">
        <v>4467</v>
      </c>
      <c r="C2541" s="34" t="s">
        <v>5865</v>
      </c>
      <c r="D2541" s="34" t="s">
        <v>4520</v>
      </c>
    </row>
    <row r="2543" spans="1:5">
      <c r="A2543" s="34" t="s">
        <v>9521</v>
      </c>
    </row>
    <row r="2544" spans="1:5">
      <c r="A2544" s="34" t="s">
        <v>5866</v>
      </c>
    </row>
    <row r="2545" spans="1:6">
      <c r="A2545" s="34" t="s">
        <v>386</v>
      </c>
      <c r="B2545" s="34" t="s">
        <v>4169</v>
      </c>
      <c r="C2545" s="34" t="s">
        <v>3154</v>
      </c>
      <c r="D2545" s="34" t="s">
        <v>1046</v>
      </c>
      <c r="E2545" s="34" t="s">
        <v>1043</v>
      </c>
    </row>
    <row r="2546" spans="1:6">
      <c r="A2546" s="34" t="s">
        <v>3070</v>
      </c>
      <c r="B2546" s="34" t="s">
        <v>4347</v>
      </c>
      <c r="C2546" s="34" t="s">
        <v>4199</v>
      </c>
      <c r="D2546" s="34" t="s">
        <v>4445</v>
      </c>
      <c r="E2546" s="34" t="s">
        <v>4817</v>
      </c>
    </row>
    <row r="2547" spans="1:6">
      <c r="A2547" s="34" t="s">
        <v>3067</v>
      </c>
      <c r="B2547" s="34" t="s">
        <v>4456</v>
      </c>
      <c r="C2547" s="34" t="s">
        <v>4467</v>
      </c>
      <c r="D2547" s="34" t="s">
        <v>5280</v>
      </c>
      <c r="E2547" s="34" t="s">
        <v>4267</v>
      </c>
    </row>
    <row r="2548" spans="1:6">
      <c r="A2548" s="34" t="s">
        <v>4226</v>
      </c>
      <c r="B2548" s="34" t="s">
        <v>4407</v>
      </c>
      <c r="C2548" s="34" t="s">
        <v>4467</v>
      </c>
      <c r="D2548" s="34" t="s">
        <v>5865</v>
      </c>
      <c r="E2548" s="34" t="s">
        <v>4520</v>
      </c>
    </row>
    <row r="2550" spans="1:6">
      <c r="A2550" s="34" t="s">
        <v>9879</v>
      </c>
    </row>
    <row r="2551" spans="1:6">
      <c r="A2551" s="34" t="s">
        <v>5867</v>
      </c>
    </row>
    <row r="2552" spans="1:6">
      <c r="A2552" s="34" t="s">
        <v>4169</v>
      </c>
      <c r="B2552" s="34" t="s">
        <v>3860</v>
      </c>
      <c r="C2552" s="34" t="s">
        <v>3863</v>
      </c>
      <c r="D2552" s="34" t="s">
        <v>3854</v>
      </c>
      <c r="E2552" s="34" t="s">
        <v>3857</v>
      </c>
    </row>
    <row r="2553" spans="1:6">
      <c r="A2553" s="34" t="s">
        <v>4407</v>
      </c>
      <c r="B2553" s="34" t="s">
        <v>4319</v>
      </c>
      <c r="C2553" s="34" t="s">
        <v>4793</v>
      </c>
      <c r="D2553" s="34" t="s">
        <v>4190</v>
      </c>
      <c r="E2553" s="34" t="s">
        <v>4225</v>
      </c>
    </row>
    <row r="2555" spans="1:6">
      <c r="A2555" s="34" t="s">
        <v>9880</v>
      </c>
    </row>
    <row r="2556" spans="1:6">
      <c r="A2556" s="34" t="s">
        <v>5868</v>
      </c>
    </row>
    <row r="2557" spans="1:6">
      <c r="A2557" s="34" t="s">
        <v>48</v>
      </c>
      <c r="B2557" s="34" t="s">
        <v>4169</v>
      </c>
      <c r="C2557" s="34" t="s">
        <v>3860</v>
      </c>
      <c r="D2557" s="34" t="s">
        <v>3863</v>
      </c>
      <c r="E2557" s="34" t="s">
        <v>3854</v>
      </c>
      <c r="F2557" s="34" t="s">
        <v>3857</v>
      </c>
    </row>
    <row r="2558" spans="1:6">
      <c r="A2558" s="34" t="s">
        <v>4186</v>
      </c>
      <c r="B2558" s="34" t="s">
        <v>4413</v>
      </c>
      <c r="C2558" s="34" t="s">
        <v>4395</v>
      </c>
      <c r="D2558" s="34" t="s">
        <v>4871</v>
      </c>
      <c r="E2558" s="34" t="s">
        <v>4260</v>
      </c>
      <c r="F2558" s="34" t="s">
        <v>4872</v>
      </c>
    </row>
    <row r="2559" spans="1:6">
      <c r="A2559" s="34" t="s">
        <v>4195</v>
      </c>
      <c r="B2559" s="34" t="s">
        <v>4362</v>
      </c>
      <c r="C2559" s="34" t="s">
        <v>4397</v>
      </c>
      <c r="D2559" s="34" t="s">
        <v>5869</v>
      </c>
      <c r="E2559" s="34" t="s">
        <v>4364</v>
      </c>
      <c r="F2559" s="34" t="s">
        <v>4260</v>
      </c>
    </row>
    <row r="2560" spans="1:6">
      <c r="A2560" s="34" t="s">
        <v>4203</v>
      </c>
      <c r="B2560" s="34" t="s">
        <v>4204</v>
      </c>
      <c r="C2560" s="34" t="s">
        <v>4206</v>
      </c>
      <c r="D2560" s="34" t="s">
        <v>5079</v>
      </c>
      <c r="E2560" s="34" t="s">
        <v>4207</v>
      </c>
      <c r="F2560" s="34" t="s">
        <v>4774</v>
      </c>
    </row>
    <row r="2561" spans="1:6">
      <c r="A2561" s="34" t="s">
        <v>4210</v>
      </c>
      <c r="B2561" s="34" t="s">
        <v>4376</v>
      </c>
      <c r="C2561" s="34" t="s">
        <v>4379</v>
      </c>
      <c r="D2561" s="34" t="s">
        <v>5870</v>
      </c>
      <c r="E2561" s="34" t="s">
        <v>4201</v>
      </c>
      <c r="F2561" s="34" t="s">
        <v>4829</v>
      </c>
    </row>
    <row r="2562" spans="1:6">
      <c r="A2562" s="34" t="s">
        <v>4219</v>
      </c>
      <c r="B2562" s="34" t="s">
        <v>4372</v>
      </c>
      <c r="C2562" s="34" t="s">
        <v>4367</v>
      </c>
      <c r="D2562" s="34" t="s">
        <v>5871</v>
      </c>
      <c r="E2562" s="34" t="s">
        <v>4198</v>
      </c>
      <c r="F2562" s="34" t="s">
        <v>4801</v>
      </c>
    </row>
    <row r="2563" spans="1:6">
      <c r="A2563" s="34" t="s">
        <v>4226</v>
      </c>
      <c r="B2563" s="34" t="s">
        <v>4407</v>
      </c>
      <c r="C2563" s="34" t="s">
        <v>4319</v>
      </c>
      <c r="D2563" s="34" t="s">
        <v>4793</v>
      </c>
      <c r="E2563" s="34" t="s">
        <v>4190</v>
      </c>
      <c r="F2563" s="34" t="s">
        <v>4225</v>
      </c>
    </row>
    <row r="2565" spans="1:6">
      <c r="A2565" s="34" t="s">
        <v>9881</v>
      </c>
    </row>
    <row r="2566" spans="1:6">
      <c r="A2566" s="34" t="s">
        <v>5872</v>
      </c>
    </row>
    <row r="2567" spans="1:6">
      <c r="A2567" s="34" t="s">
        <v>49</v>
      </c>
      <c r="B2567" s="34" t="s">
        <v>4169</v>
      </c>
      <c r="C2567" s="34" t="s">
        <v>3860</v>
      </c>
      <c r="D2567" s="34" t="s">
        <v>3863</v>
      </c>
      <c r="E2567" s="34" t="s">
        <v>3854</v>
      </c>
      <c r="F2567" s="34" t="s">
        <v>3857</v>
      </c>
    </row>
    <row r="2568" spans="1:6">
      <c r="A2568" s="34" t="s">
        <v>4228</v>
      </c>
      <c r="B2568" s="34" t="s">
        <v>4422</v>
      </c>
      <c r="C2568" s="34" t="s">
        <v>4508</v>
      </c>
      <c r="D2568" s="34" t="s">
        <v>5873</v>
      </c>
      <c r="E2568" s="34" t="s">
        <v>4378</v>
      </c>
      <c r="F2568" s="34" t="s">
        <v>5630</v>
      </c>
    </row>
    <row r="2569" spans="1:6">
      <c r="A2569" s="34" t="s">
        <v>4235</v>
      </c>
      <c r="B2569" s="34" t="s">
        <v>4380</v>
      </c>
      <c r="C2569" s="34" t="s">
        <v>4207</v>
      </c>
      <c r="D2569" s="34" t="s">
        <v>5073</v>
      </c>
      <c r="E2569" s="34" t="s">
        <v>4484</v>
      </c>
      <c r="F2569" s="34" t="s">
        <v>4822</v>
      </c>
    </row>
    <row r="2570" spans="1:6">
      <c r="A2570" s="34" t="s">
        <v>4241</v>
      </c>
      <c r="B2570" s="34" t="s">
        <v>4383</v>
      </c>
      <c r="C2570" s="34" t="s">
        <v>4199</v>
      </c>
      <c r="D2570" s="34" t="s">
        <v>4761</v>
      </c>
      <c r="E2570" s="34" t="s">
        <v>4491</v>
      </c>
      <c r="F2570" s="34" t="s">
        <v>5188</v>
      </c>
    </row>
    <row r="2571" spans="1:6">
      <c r="A2571" s="34" t="s">
        <v>4248</v>
      </c>
      <c r="B2571" s="34" t="s">
        <v>4386</v>
      </c>
      <c r="C2571" s="34" t="s">
        <v>4397</v>
      </c>
      <c r="D2571" s="34" t="s">
        <v>4835</v>
      </c>
      <c r="E2571" s="34" t="s">
        <v>4296</v>
      </c>
      <c r="F2571" s="34" t="s">
        <v>5874</v>
      </c>
    </row>
    <row r="2572" spans="1:6">
      <c r="A2572" s="34" t="s">
        <v>4255</v>
      </c>
      <c r="B2572" s="34" t="s">
        <v>4430</v>
      </c>
      <c r="C2572" s="34" t="s">
        <v>4397</v>
      </c>
      <c r="D2572" s="34" t="s">
        <v>5875</v>
      </c>
      <c r="E2572" s="34" t="s">
        <v>4379</v>
      </c>
      <c r="F2572" s="34" t="s">
        <v>4693</v>
      </c>
    </row>
    <row r="2573" spans="1:6">
      <c r="A2573" s="34" t="s">
        <v>4226</v>
      </c>
      <c r="B2573" s="34" t="s">
        <v>4407</v>
      </c>
      <c r="C2573" s="34" t="s">
        <v>4319</v>
      </c>
      <c r="D2573" s="34" t="s">
        <v>4793</v>
      </c>
      <c r="E2573" s="34" t="s">
        <v>4190</v>
      </c>
      <c r="F2573" s="34" t="s">
        <v>4225</v>
      </c>
    </row>
    <row r="2575" spans="1:6">
      <c r="A2575" s="34" t="s">
        <v>9882</v>
      </c>
    </row>
    <row r="2576" spans="1:6">
      <c r="A2576" s="34" t="s">
        <v>5876</v>
      </c>
    </row>
    <row r="2577" spans="1:6">
      <c r="A2577" s="34" t="s">
        <v>55</v>
      </c>
      <c r="B2577" s="34" t="s">
        <v>4169</v>
      </c>
      <c r="C2577" s="34" t="s">
        <v>3860</v>
      </c>
      <c r="D2577" s="34" t="s">
        <v>3863</v>
      </c>
      <c r="E2577" s="34" t="s">
        <v>3854</v>
      </c>
      <c r="F2577" s="34" t="s">
        <v>3857</v>
      </c>
    </row>
    <row r="2578" spans="1:6">
      <c r="A2578" s="34" t="s">
        <v>4291</v>
      </c>
      <c r="B2578" s="34" t="s">
        <v>4820</v>
      </c>
      <c r="C2578" s="34" t="s">
        <v>4457</v>
      </c>
      <c r="D2578" s="34" t="s">
        <v>5501</v>
      </c>
      <c r="E2578" s="34" t="s">
        <v>4824</v>
      </c>
      <c r="F2578" s="34" t="s">
        <v>4566</v>
      </c>
    </row>
    <row r="2579" spans="1:6">
      <c r="A2579" s="34" t="s">
        <v>4299</v>
      </c>
      <c r="B2579" s="34" t="s">
        <v>4924</v>
      </c>
      <c r="C2579" s="34" t="s">
        <v>4274</v>
      </c>
      <c r="D2579" s="34" t="s">
        <v>5877</v>
      </c>
      <c r="E2579" s="34" t="s">
        <v>4181</v>
      </c>
      <c r="F2579" s="34" t="s">
        <v>4805</v>
      </c>
    </row>
    <row r="2580" spans="1:6">
      <c r="A2580" s="34" t="s">
        <v>4226</v>
      </c>
      <c r="B2580" s="34" t="s">
        <v>4407</v>
      </c>
      <c r="C2580" s="34" t="s">
        <v>4319</v>
      </c>
      <c r="D2580" s="34" t="s">
        <v>4793</v>
      </c>
      <c r="E2580" s="34" t="s">
        <v>4190</v>
      </c>
      <c r="F2580" s="34" t="s">
        <v>4225</v>
      </c>
    </row>
    <row r="2582" spans="1:6">
      <c r="A2582" s="34" t="s">
        <v>9883</v>
      </c>
    </row>
    <row r="2583" spans="1:6">
      <c r="A2583" s="34" t="s">
        <v>5878</v>
      </c>
    </row>
    <row r="2584" spans="1:6">
      <c r="A2584" s="34" t="s">
        <v>45</v>
      </c>
      <c r="B2584" s="34" t="s">
        <v>4169</v>
      </c>
      <c r="C2584" s="34" t="s">
        <v>3860</v>
      </c>
      <c r="D2584" s="34" t="s">
        <v>3863</v>
      </c>
      <c r="E2584" s="34" t="s">
        <v>3854</v>
      </c>
      <c r="F2584" s="34" t="s">
        <v>3857</v>
      </c>
    </row>
    <row r="2585" spans="1:6">
      <c r="A2585" s="34" t="s">
        <v>4305</v>
      </c>
      <c r="B2585" s="34" t="s">
        <v>4441</v>
      </c>
      <c r="C2585" s="34" t="s">
        <v>4419</v>
      </c>
      <c r="D2585" s="34" t="s">
        <v>5879</v>
      </c>
      <c r="E2585" s="34" t="s">
        <v>4295</v>
      </c>
      <c r="F2585" s="34" t="s">
        <v>4806</v>
      </c>
    </row>
    <row r="2586" spans="1:6">
      <c r="A2586" s="34" t="s">
        <v>4313</v>
      </c>
      <c r="B2586" s="34" t="s">
        <v>4444</v>
      </c>
      <c r="C2586" s="34" t="s">
        <v>4371</v>
      </c>
      <c r="D2586" s="34" t="s">
        <v>5458</v>
      </c>
      <c r="E2586" s="34" t="s">
        <v>4275</v>
      </c>
      <c r="F2586" s="34" t="s">
        <v>4829</v>
      </c>
    </row>
    <row r="2587" spans="1:6">
      <c r="A2587" s="34" t="s">
        <v>4316</v>
      </c>
      <c r="B2587" s="34" t="s">
        <v>4446</v>
      </c>
      <c r="C2587" s="34" t="s">
        <v>4832</v>
      </c>
      <c r="D2587" s="34" t="s">
        <v>5880</v>
      </c>
      <c r="E2587" s="34" t="s">
        <v>4858</v>
      </c>
      <c r="F2587" s="34" t="s">
        <v>4726</v>
      </c>
    </row>
    <row r="2588" spans="1:6">
      <c r="A2588" s="34" t="s">
        <v>4323</v>
      </c>
      <c r="B2588" s="34" t="s">
        <v>4450</v>
      </c>
      <c r="C2588" s="34" t="s">
        <v>4276</v>
      </c>
      <c r="D2588" s="34" t="s">
        <v>5881</v>
      </c>
      <c r="E2588" s="34" t="s">
        <v>4370</v>
      </c>
      <c r="F2588" s="34" t="s">
        <v>5605</v>
      </c>
    </row>
    <row r="2589" spans="1:6">
      <c r="A2589" s="34" t="s">
        <v>4226</v>
      </c>
      <c r="B2589" s="34" t="s">
        <v>4407</v>
      </c>
      <c r="C2589" s="34" t="s">
        <v>4319</v>
      </c>
      <c r="D2589" s="34" t="s">
        <v>4793</v>
      </c>
      <c r="E2589" s="34" t="s">
        <v>4190</v>
      </c>
      <c r="F2589" s="34" t="s">
        <v>4225</v>
      </c>
    </row>
    <row r="2591" spans="1:6">
      <c r="A2591" s="34" t="s">
        <v>9884</v>
      </c>
    </row>
    <row r="2592" spans="1:6">
      <c r="A2592" s="34" t="s">
        <v>5882</v>
      </c>
    </row>
    <row r="2593" spans="1:18">
      <c r="A2593" s="34" t="s">
        <v>4169</v>
      </c>
      <c r="B2593" s="34" t="s">
        <v>4011</v>
      </c>
      <c r="C2593" s="34" t="s">
        <v>4017</v>
      </c>
      <c r="D2593" s="34" t="s">
        <v>4008</v>
      </c>
      <c r="E2593" s="34" t="s">
        <v>3154</v>
      </c>
      <c r="F2593" s="34" t="s">
        <v>4005</v>
      </c>
      <c r="G2593" s="34" t="s">
        <v>4023</v>
      </c>
      <c r="H2593" s="34" t="s">
        <v>3994</v>
      </c>
      <c r="I2593" s="34" t="s">
        <v>4003</v>
      </c>
      <c r="J2593" s="34" t="s">
        <v>4029</v>
      </c>
      <c r="K2593" s="34" t="s">
        <v>3186</v>
      </c>
      <c r="L2593" s="34" t="s">
        <v>3580</v>
      </c>
      <c r="M2593" s="34" t="s">
        <v>4026</v>
      </c>
      <c r="N2593" s="34" t="s">
        <v>3997</v>
      </c>
      <c r="O2593" s="34" t="s">
        <v>4014</v>
      </c>
      <c r="P2593" s="34" t="s">
        <v>4000</v>
      </c>
      <c r="Q2593" s="34" t="s">
        <v>4020</v>
      </c>
    </row>
    <row r="2594" spans="1:18">
      <c r="A2594" s="34" t="s">
        <v>5883</v>
      </c>
      <c r="B2594" s="34" t="s">
        <v>5884</v>
      </c>
      <c r="C2594" s="34" t="s">
        <v>4537</v>
      </c>
      <c r="D2594" s="34" t="s">
        <v>4459</v>
      </c>
      <c r="E2594" s="34" t="s">
        <v>4199</v>
      </c>
      <c r="F2594" s="34" t="s">
        <v>4303</v>
      </c>
      <c r="G2594" s="34" t="s">
        <v>4431</v>
      </c>
      <c r="H2594" s="34" t="s">
        <v>5809</v>
      </c>
      <c r="I2594" s="34" t="s">
        <v>4693</v>
      </c>
      <c r="J2594" s="34" t="s">
        <v>4294</v>
      </c>
      <c r="K2594" s="34" t="s">
        <v>4582</v>
      </c>
      <c r="L2594" s="34" t="s">
        <v>4199</v>
      </c>
      <c r="M2594" s="34" t="s">
        <v>4459</v>
      </c>
      <c r="N2594" s="34" t="s">
        <v>5262</v>
      </c>
      <c r="O2594" s="34" t="s">
        <v>5885</v>
      </c>
      <c r="P2594" s="34" t="s">
        <v>5531</v>
      </c>
      <c r="Q2594" s="34" t="s">
        <v>4199</v>
      </c>
    </row>
    <row r="2596" spans="1:18">
      <c r="A2596" s="34" t="s">
        <v>9885</v>
      </c>
    </row>
    <row r="2597" spans="1:18">
      <c r="A2597" s="34" t="s">
        <v>5886</v>
      </c>
    </row>
    <row r="2598" spans="1:18">
      <c r="A2598" s="34" t="s">
        <v>48</v>
      </c>
      <c r="B2598" s="34" t="s">
        <v>4169</v>
      </c>
      <c r="C2598" s="34" t="s">
        <v>4011</v>
      </c>
      <c r="D2598" s="34" t="s">
        <v>4017</v>
      </c>
      <c r="E2598" s="34" t="s">
        <v>4008</v>
      </c>
      <c r="F2598" s="34" t="s">
        <v>3154</v>
      </c>
      <c r="G2598" s="34" t="s">
        <v>4005</v>
      </c>
      <c r="H2598" s="34" t="s">
        <v>4023</v>
      </c>
      <c r="I2598" s="34" t="s">
        <v>3994</v>
      </c>
      <c r="J2598" s="34" t="s">
        <v>4003</v>
      </c>
      <c r="K2598" s="34" t="s">
        <v>4029</v>
      </c>
      <c r="L2598" s="34" t="s">
        <v>3186</v>
      </c>
      <c r="M2598" s="34" t="s">
        <v>3580</v>
      </c>
      <c r="N2598" s="34" t="s">
        <v>4026</v>
      </c>
      <c r="O2598" s="34" t="s">
        <v>3997</v>
      </c>
      <c r="P2598" s="34" t="s">
        <v>4014</v>
      </c>
      <c r="Q2598" s="34" t="s">
        <v>4000</v>
      </c>
      <c r="R2598" s="34" t="s">
        <v>4020</v>
      </c>
    </row>
    <row r="2599" spans="1:18">
      <c r="A2599" s="34" t="s">
        <v>4186</v>
      </c>
      <c r="B2599" s="34" t="s">
        <v>5559</v>
      </c>
      <c r="C2599" s="34" t="s">
        <v>4256</v>
      </c>
      <c r="D2599" s="34" t="s">
        <v>5879</v>
      </c>
      <c r="E2599" s="34" t="s">
        <v>4199</v>
      </c>
      <c r="F2599" s="34" t="s">
        <v>4199</v>
      </c>
      <c r="G2599" s="34" t="s">
        <v>4748</v>
      </c>
      <c r="H2599" s="34" t="s">
        <v>4315</v>
      </c>
      <c r="I2599" s="34" t="s">
        <v>5052</v>
      </c>
      <c r="J2599" s="34" t="s">
        <v>4684</v>
      </c>
      <c r="K2599" s="34" t="s">
        <v>4923</v>
      </c>
      <c r="L2599" s="34" t="s">
        <v>4199</v>
      </c>
      <c r="M2599" s="34" t="s">
        <v>4199</v>
      </c>
      <c r="N2599" s="34" t="s">
        <v>4382</v>
      </c>
      <c r="O2599" s="34" t="s">
        <v>5887</v>
      </c>
      <c r="P2599" s="34" t="s">
        <v>5888</v>
      </c>
      <c r="Q2599" s="34" t="s">
        <v>4978</v>
      </c>
      <c r="R2599" s="34" t="s">
        <v>4199</v>
      </c>
    </row>
    <row r="2600" spans="1:18">
      <c r="A2600" s="34" t="s">
        <v>4195</v>
      </c>
      <c r="B2600" s="34" t="s">
        <v>4880</v>
      </c>
      <c r="C2600" s="34" t="s">
        <v>4258</v>
      </c>
      <c r="D2600" s="34" t="s">
        <v>4222</v>
      </c>
      <c r="E2600" s="34" t="s">
        <v>4199</v>
      </c>
      <c r="F2600" s="34" t="s">
        <v>4199</v>
      </c>
      <c r="G2600" s="34" t="s">
        <v>4199</v>
      </c>
      <c r="H2600" s="34" t="s">
        <v>4258</v>
      </c>
      <c r="I2600" s="34" t="s">
        <v>5889</v>
      </c>
      <c r="J2600" s="34" t="s">
        <v>4222</v>
      </c>
      <c r="K2600" s="34" t="s">
        <v>4258</v>
      </c>
      <c r="L2600" s="34" t="s">
        <v>4258</v>
      </c>
      <c r="M2600" s="34" t="s">
        <v>4199</v>
      </c>
      <c r="N2600" s="34" t="s">
        <v>4199</v>
      </c>
      <c r="O2600" s="34" t="s">
        <v>4325</v>
      </c>
      <c r="P2600" s="34" t="s">
        <v>4199</v>
      </c>
      <c r="Q2600" s="34" t="s">
        <v>5890</v>
      </c>
      <c r="R2600" s="34" t="s">
        <v>4199</v>
      </c>
    </row>
    <row r="2601" spans="1:18">
      <c r="A2601" s="34" t="s">
        <v>4203</v>
      </c>
      <c r="B2601" s="34" t="s">
        <v>4625</v>
      </c>
      <c r="C2601" s="34" t="s">
        <v>4863</v>
      </c>
      <c r="D2601" s="34" t="s">
        <v>4863</v>
      </c>
      <c r="E2601" s="34" t="s">
        <v>4199</v>
      </c>
      <c r="F2601" s="34" t="s">
        <v>4199</v>
      </c>
      <c r="G2601" s="34" t="s">
        <v>4863</v>
      </c>
      <c r="H2601" s="34" t="s">
        <v>4199</v>
      </c>
      <c r="I2601" s="34" t="s">
        <v>4616</v>
      </c>
      <c r="J2601" s="34" t="s">
        <v>5124</v>
      </c>
      <c r="K2601" s="34" t="s">
        <v>4199</v>
      </c>
      <c r="L2601" s="34" t="s">
        <v>4199</v>
      </c>
      <c r="M2601" s="34" t="s">
        <v>4199</v>
      </c>
      <c r="N2601" s="34" t="s">
        <v>4199</v>
      </c>
      <c r="O2601" s="34" t="s">
        <v>5891</v>
      </c>
      <c r="P2601" s="34" t="s">
        <v>4863</v>
      </c>
      <c r="Q2601" s="34" t="s">
        <v>4610</v>
      </c>
      <c r="R2601" s="34" t="s">
        <v>4199</v>
      </c>
    </row>
    <row r="2602" spans="1:18">
      <c r="A2602" s="34" t="s">
        <v>4210</v>
      </c>
      <c r="B2602" s="34" t="s">
        <v>5053</v>
      </c>
      <c r="C2602" s="34" t="s">
        <v>4295</v>
      </c>
      <c r="D2602" s="34" t="s">
        <v>4605</v>
      </c>
      <c r="E2602" s="34" t="s">
        <v>4199</v>
      </c>
      <c r="F2602" s="34" t="s">
        <v>4199</v>
      </c>
      <c r="G2602" s="34" t="s">
        <v>5368</v>
      </c>
      <c r="H2602" s="34" t="s">
        <v>4243</v>
      </c>
      <c r="I2602" s="34" t="s">
        <v>5892</v>
      </c>
      <c r="J2602" s="34" t="s">
        <v>5348</v>
      </c>
      <c r="K2602" s="34" t="s">
        <v>4243</v>
      </c>
      <c r="L2602" s="34" t="s">
        <v>4357</v>
      </c>
      <c r="M2602" s="34" t="s">
        <v>4199</v>
      </c>
      <c r="N2602" s="34" t="s">
        <v>4199</v>
      </c>
      <c r="O2602" s="34" t="s">
        <v>5879</v>
      </c>
      <c r="P2602" s="34" t="s">
        <v>5368</v>
      </c>
      <c r="Q2602" s="34" t="s">
        <v>5777</v>
      </c>
      <c r="R2602" s="34" t="s">
        <v>4199</v>
      </c>
    </row>
    <row r="2603" spans="1:18">
      <c r="A2603" s="34" t="s">
        <v>4219</v>
      </c>
      <c r="B2603" s="34" t="s">
        <v>4930</v>
      </c>
      <c r="C2603" s="34" t="s">
        <v>5199</v>
      </c>
      <c r="D2603" s="34" t="s">
        <v>4552</v>
      </c>
      <c r="E2603" s="34" t="s">
        <v>4215</v>
      </c>
      <c r="F2603" s="34" t="s">
        <v>4199</v>
      </c>
      <c r="G2603" s="34" t="s">
        <v>5199</v>
      </c>
      <c r="H2603" s="34" t="s">
        <v>4321</v>
      </c>
      <c r="I2603" s="34" t="s">
        <v>4498</v>
      </c>
      <c r="J2603" s="34" t="s">
        <v>4983</v>
      </c>
      <c r="K2603" s="34" t="s">
        <v>4832</v>
      </c>
      <c r="L2603" s="34" t="s">
        <v>4199</v>
      </c>
      <c r="M2603" s="34" t="s">
        <v>4199</v>
      </c>
      <c r="N2603" s="34" t="s">
        <v>4199</v>
      </c>
      <c r="O2603" s="34" t="s">
        <v>4931</v>
      </c>
      <c r="P2603" s="34" t="s">
        <v>5413</v>
      </c>
      <c r="Q2603" s="34" t="s">
        <v>4498</v>
      </c>
      <c r="R2603" s="34" t="s">
        <v>4199</v>
      </c>
    </row>
    <row r="2604" spans="1:18">
      <c r="A2604" s="34" t="s">
        <v>4226</v>
      </c>
      <c r="B2604" s="34" t="s">
        <v>5883</v>
      </c>
      <c r="C2604" s="34" t="s">
        <v>5884</v>
      </c>
      <c r="D2604" s="34" t="s">
        <v>4537</v>
      </c>
      <c r="E2604" s="34" t="s">
        <v>4459</v>
      </c>
      <c r="F2604" s="34" t="s">
        <v>4199</v>
      </c>
      <c r="G2604" s="34" t="s">
        <v>4303</v>
      </c>
      <c r="H2604" s="34" t="s">
        <v>4431</v>
      </c>
      <c r="I2604" s="34" t="s">
        <v>5809</v>
      </c>
      <c r="J2604" s="34" t="s">
        <v>4693</v>
      </c>
      <c r="K2604" s="34" t="s">
        <v>4294</v>
      </c>
      <c r="L2604" s="34" t="s">
        <v>4582</v>
      </c>
      <c r="M2604" s="34" t="s">
        <v>4199</v>
      </c>
      <c r="N2604" s="34" t="s">
        <v>4459</v>
      </c>
      <c r="O2604" s="34" t="s">
        <v>5262</v>
      </c>
      <c r="P2604" s="34" t="s">
        <v>5885</v>
      </c>
      <c r="Q2604" s="34" t="s">
        <v>5531</v>
      </c>
      <c r="R2604" s="34" t="s">
        <v>4199</v>
      </c>
    </row>
    <row r="2606" spans="1:18">
      <c r="A2606" s="34" t="s">
        <v>9886</v>
      </c>
    </row>
    <row r="2607" spans="1:18">
      <c r="A2607" s="34" t="s">
        <v>5893</v>
      </c>
    </row>
    <row r="2608" spans="1:18">
      <c r="A2608" s="34" t="s">
        <v>48</v>
      </c>
      <c r="B2608" s="34" t="s">
        <v>4169</v>
      </c>
      <c r="C2608" s="34" t="s">
        <v>4011</v>
      </c>
      <c r="D2608" s="34" t="s">
        <v>4017</v>
      </c>
      <c r="E2608" s="34" t="s">
        <v>4008</v>
      </c>
      <c r="F2608" s="34" t="s">
        <v>3154</v>
      </c>
      <c r="G2608" s="34" t="s">
        <v>4005</v>
      </c>
      <c r="H2608" s="34" t="s">
        <v>4023</v>
      </c>
      <c r="I2608" s="34" t="s">
        <v>3994</v>
      </c>
      <c r="J2608" s="34" t="s">
        <v>4003</v>
      </c>
      <c r="K2608" s="34" t="s">
        <v>4029</v>
      </c>
      <c r="L2608" s="34" t="s">
        <v>3186</v>
      </c>
      <c r="M2608" s="34" t="s">
        <v>3580</v>
      </c>
      <c r="N2608" s="34" t="s">
        <v>4026</v>
      </c>
      <c r="O2608" s="34" t="s">
        <v>3997</v>
      </c>
      <c r="P2608" s="34" t="s">
        <v>4014</v>
      </c>
      <c r="Q2608" s="34" t="s">
        <v>4000</v>
      </c>
      <c r="R2608" s="34" t="s">
        <v>4020</v>
      </c>
    </row>
    <row r="2609" spans="1:18">
      <c r="A2609" s="34" t="s">
        <v>4186</v>
      </c>
      <c r="B2609" s="34" t="s">
        <v>5559</v>
      </c>
      <c r="C2609" s="34" t="s">
        <v>5593</v>
      </c>
      <c r="D2609" s="34" t="s">
        <v>5894</v>
      </c>
      <c r="E2609" s="34" t="s">
        <v>4170</v>
      </c>
      <c r="F2609" s="34" t="s">
        <v>4170</v>
      </c>
      <c r="G2609" s="34" t="s">
        <v>4626</v>
      </c>
      <c r="H2609" s="34" t="s">
        <v>4628</v>
      </c>
      <c r="I2609" s="34" t="s">
        <v>4242</v>
      </c>
      <c r="J2609" s="34" t="s">
        <v>5895</v>
      </c>
      <c r="K2609" s="34" t="s">
        <v>4625</v>
      </c>
      <c r="L2609" s="34" t="s">
        <v>4170</v>
      </c>
      <c r="M2609" s="34" t="s">
        <v>4170</v>
      </c>
      <c r="N2609" s="34" t="s">
        <v>4881</v>
      </c>
      <c r="O2609" s="34" t="s">
        <v>5896</v>
      </c>
      <c r="P2609" s="34" t="s">
        <v>5897</v>
      </c>
      <c r="Q2609" s="34" t="s">
        <v>5190</v>
      </c>
      <c r="R2609" s="34" t="s">
        <v>4170</v>
      </c>
    </row>
    <row r="2610" spans="1:18">
      <c r="A2610" s="34" t="s">
        <v>4195</v>
      </c>
      <c r="B2610" s="34" t="s">
        <v>4880</v>
      </c>
      <c r="C2610" s="34" t="s">
        <v>4881</v>
      </c>
      <c r="D2610" s="34" t="s">
        <v>4609</v>
      </c>
      <c r="E2610" s="34" t="s">
        <v>4170</v>
      </c>
      <c r="F2610" s="34" t="s">
        <v>4170</v>
      </c>
      <c r="G2610" s="34" t="s">
        <v>4170</v>
      </c>
      <c r="H2610" s="34" t="s">
        <v>4881</v>
      </c>
      <c r="I2610" s="34" t="s">
        <v>5326</v>
      </c>
      <c r="J2610" s="34" t="s">
        <v>4609</v>
      </c>
      <c r="K2610" s="34" t="s">
        <v>4881</v>
      </c>
      <c r="L2610" s="34" t="s">
        <v>4881</v>
      </c>
      <c r="M2610" s="34" t="s">
        <v>4170</v>
      </c>
      <c r="N2610" s="34" t="s">
        <v>4170</v>
      </c>
      <c r="O2610" s="34" t="s">
        <v>4626</v>
      </c>
      <c r="P2610" s="34" t="s">
        <v>4170</v>
      </c>
      <c r="Q2610" s="34" t="s">
        <v>4882</v>
      </c>
      <c r="R2610" s="34" t="s">
        <v>4170</v>
      </c>
    </row>
    <row r="2611" spans="1:18">
      <c r="A2611" s="34" t="s">
        <v>4203</v>
      </c>
      <c r="B2611" s="34" t="s">
        <v>4625</v>
      </c>
      <c r="C2611" s="34" t="s">
        <v>4881</v>
      </c>
      <c r="D2611" s="34" t="s">
        <v>4881</v>
      </c>
      <c r="E2611" s="34" t="s">
        <v>4170</v>
      </c>
      <c r="F2611" s="34" t="s">
        <v>4170</v>
      </c>
      <c r="G2611" s="34" t="s">
        <v>4881</v>
      </c>
      <c r="H2611" s="34" t="s">
        <v>4170</v>
      </c>
      <c r="I2611" s="34" t="s">
        <v>4534</v>
      </c>
      <c r="J2611" s="34" t="s">
        <v>4848</v>
      </c>
      <c r="K2611" s="34" t="s">
        <v>4170</v>
      </c>
      <c r="L2611" s="34" t="s">
        <v>4170</v>
      </c>
      <c r="M2611" s="34" t="s">
        <v>4170</v>
      </c>
      <c r="N2611" s="34" t="s">
        <v>4170</v>
      </c>
      <c r="O2611" s="34" t="s">
        <v>4882</v>
      </c>
      <c r="P2611" s="34" t="s">
        <v>4881</v>
      </c>
      <c r="Q2611" s="34" t="s">
        <v>4625</v>
      </c>
      <c r="R2611" s="34" t="s">
        <v>4170</v>
      </c>
    </row>
    <row r="2612" spans="1:18">
      <c r="A2612" s="34" t="s">
        <v>4210</v>
      </c>
      <c r="B2612" s="34" t="s">
        <v>5053</v>
      </c>
      <c r="C2612" s="34" t="s">
        <v>5326</v>
      </c>
      <c r="D2612" s="34" t="s">
        <v>4533</v>
      </c>
      <c r="E2612" s="34" t="s">
        <v>4170</v>
      </c>
      <c r="F2612" s="34" t="s">
        <v>4170</v>
      </c>
      <c r="G2612" s="34" t="s">
        <v>4534</v>
      </c>
      <c r="H2612" s="34" t="s">
        <v>4848</v>
      </c>
      <c r="I2612" s="34" t="s">
        <v>4450</v>
      </c>
      <c r="J2612" s="34" t="s">
        <v>5235</v>
      </c>
      <c r="K2612" s="34" t="s">
        <v>4848</v>
      </c>
      <c r="L2612" s="34" t="s">
        <v>4881</v>
      </c>
      <c r="M2612" s="34" t="s">
        <v>4170</v>
      </c>
      <c r="N2612" s="34" t="s">
        <v>4170</v>
      </c>
      <c r="O2612" s="34" t="s">
        <v>4724</v>
      </c>
      <c r="P2612" s="34" t="s">
        <v>4534</v>
      </c>
      <c r="Q2612" s="34" t="s">
        <v>5898</v>
      </c>
      <c r="R2612" s="34" t="s">
        <v>4170</v>
      </c>
    </row>
    <row r="2613" spans="1:18">
      <c r="A2613" s="34" t="s">
        <v>4219</v>
      </c>
      <c r="B2613" s="34" t="s">
        <v>4930</v>
      </c>
      <c r="C2613" s="34" t="s">
        <v>4533</v>
      </c>
      <c r="D2613" s="34" t="s">
        <v>5899</v>
      </c>
      <c r="E2613" s="34" t="s">
        <v>4881</v>
      </c>
      <c r="F2613" s="34" t="s">
        <v>4170</v>
      </c>
      <c r="G2613" s="34" t="s">
        <v>4533</v>
      </c>
      <c r="H2613" s="34" t="s">
        <v>4609</v>
      </c>
      <c r="I2613" s="34" t="s">
        <v>5080</v>
      </c>
      <c r="J2613" s="34" t="s">
        <v>5895</v>
      </c>
      <c r="K2613" s="34" t="s">
        <v>4848</v>
      </c>
      <c r="L2613" s="34" t="s">
        <v>4170</v>
      </c>
      <c r="M2613" s="34" t="s">
        <v>4170</v>
      </c>
      <c r="N2613" s="34" t="s">
        <v>4170</v>
      </c>
      <c r="O2613" s="34" t="s">
        <v>5900</v>
      </c>
      <c r="P2613" s="34" t="s">
        <v>5671</v>
      </c>
      <c r="Q2613" s="34" t="s">
        <v>5080</v>
      </c>
      <c r="R2613" s="34" t="s">
        <v>4170</v>
      </c>
    </row>
    <row r="2614" spans="1:18">
      <c r="A2614" s="34" t="s">
        <v>4226</v>
      </c>
      <c r="B2614" s="34" t="s">
        <v>5883</v>
      </c>
      <c r="C2614" s="34" t="s">
        <v>5901</v>
      </c>
      <c r="D2614" s="34" t="s">
        <v>5902</v>
      </c>
      <c r="E2614" s="34" t="s">
        <v>4881</v>
      </c>
      <c r="F2614" s="34" t="s">
        <v>4170</v>
      </c>
      <c r="G2614" s="34" t="s">
        <v>4620</v>
      </c>
      <c r="H2614" s="34" t="s">
        <v>4880</v>
      </c>
      <c r="I2614" s="34" t="s">
        <v>5903</v>
      </c>
      <c r="J2614" s="34" t="s">
        <v>5904</v>
      </c>
      <c r="K2614" s="34" t="s">
        <v>5671</v>
      </c>
      <c r="L2614" s="34" t="s">
        <v>4609</v>
      </c>
      <c r="M2614" s="34" t="s">
        <v>4170</v>
      </c>
      <c r="N2614" s="34" t="s">
        <v>4881</v>
      </c>
      <c r="O2614" s="34" t="s">
        <v>4766</v>
      </c>
      <c r="P2614" s="34" t="s">
        <v>5905</v>
      </c>
      <c r="Q2614" s="34" t="s">
        <v>5906</v>
      </c>
      <c r="R2614" s="34" t="s">
        <v>4170</v>
      </c>
    </row>
    <row r="2616" spans="1:18">
      <c r="A2616" s="34" t="s">
        <v>9887</v>
      </c>
    </row>
    <row r="2617" spans="1:18">
      <c r="A2617" s="34" t="s">
        <v>5907</v>
      </c>
    </row>
    <row r="2618" spans="1:18">
      <c r="A2618" s="34" t="s">
        <v>49</v>
      </c>
      <c r="B2618" s="34" t="s">
        <v>4169</v>
      </c>
      <c r="C2618" s="34" t="s">
        <v>4011</v>
      </c>
      <c r="D2618" s="34" t="s">
        <v>4017</v>
      </c>
      <c r="E2618" s="34" t="s">
        <v>4008</v>
      </c>
      <c r="F2618" s="34" t="s">
        <v>3154</v>
      </c>
      <c r="G2618" s="34" t="s">
        <v>4005</v>
      </c>
      <c r="H2618" s="34" t="s">
        <v>4023</v>
      </c>
      <c r="I2618" s="34" t="s">
        <v>3994</v>
      </c>
      <c r="J2618" s="34" t="s">
        <v>4003</v>
      </c>
      <c r="K2618" s="34" t="s">
        <v>4029</v>
      </c>
      <c r="L2618" s="34" t="s">
        <v>3186</v>
      </c>
      <c r="M2618" s="34" t="s">
        <v>3580</v>
      </c>
      <c r="N2618" s="34" t="s">
        <v>4026</v>
      </c>
      <c r="O2618" s="34" t="s">
        <v>3997</v>
      </c>
      <c r="P2618" s="34" t="s">
        <v>4014</v>
      </c>
      <c r="Q2618" s="34" t="s">
        <v>4000</v>
      </c>
      <c r="R2618" s="34" t="s">
        <v>4020</v>
      </c>
    </row>
    <row r="2619" spans="1:18">
      <c r="A2619" s="34" t="s">
        <v>4228</v>
      </c>
      <c r="B2619" s="34" t="s">
        <v>5008</v>
      </c>
      <c r="C2619" s="34" t="s">
        <v>4754</v>
      </c>
      <c r="D2619" s="34" t="s">
        <v>5348</v>
      </c>
      <c r="E2619" s="34" t="s">
        <v>4199</v>
      </c>
      <c r="F2619" s="34" t="s">
        <v>4199</v>
      </c>
      <c r="G2619" s="34" t="s">
        <v>4410</v>
      </c>
      <c r="H2619" s="34" t="s">
        <v>4520</v>
      </c>
      <c r="I2619" s="34" t="s">
        <v>5908</v>
      </c>
      <c r="J2619" s="34" t="s">
        <v>4684</v>
      </c>
      <c r="K2619" s="34" t="s">
        <v>4274</v>
      </c>
      <c r="L2619" s="34" t="s">
        <v>4287</v>
      </c>
      <c r="M2619" s="34" t="s">
        <v>4199</v>
      </c>
      <c r="N2619" s="34" t="s">
        <v>4199</v>
      </c>
      <c r="O2619" s="34" t="s">
        <v>5909</v>
      </c>
      <c r="P2619" s="34" t="s">
        <v>4746</v>
      </c>
      <c r="Q2619" s="34" t="s">
        <v>4683</v>
      </c>
      <c r="R2619" s="34" t="s">
        <v>4199</v>
      </c>
    </row>
    <row r="2620" spans="1:18">
      <c r="A2620" s="34" t="s">
        <v>4235</v>
      </c>
      <c r="B2620" s="34" t="s">
        <v>4615</v>
      </c>
      <c r="C2620" s="34" t="s">
        <v>4764</v>
      </c>
      <c r="D2620" s="34" t="s">
        <v>4552</v>
      </c>
      <c r="E2620" s="34" t="s">
        <v>4199</v>
      </c>
      <c r="F2620" s="34" t="s">
        <v>4199</v>
      </c>
      <c r="G2620" s="34" t="s">
        <v>4408</v>
      </c>
      <c r="H2620" s="34" t="s">
        <v>4645</v>
      </c>
      <c r="I2620" s="34" t="s">
        <v>5910</v>
      </c>
      <c r="J2620" s="34" t="s">
        <v>5911</v>
      </c>
      <c r="K2620" s="34" t="s">
        <v>4199</v>
      </c>
      <c r="L2620" s="34" t="s">
        <v>4408</v>
      </c>
      <c r="M2620" s="34" t="s">
        <v>4199</v>
      </c>
      <c r="N2620" s="34" t="s">
        <v>4199</v>
      </c>
      <c r="O2620" s="34" t="s">
        <v>4823</v>
      </c>
      <c r="P2620" s="34" t="s">
        <v>4764</v>
      </c>
      <c r="Q2620" s="34" t="s">
        <v>5551</v>
      </c>
      <c r="R2620" s="34" t="s">
        <v>4199</v>
      </c>
    </row>
    <row r="2621" spans="1:18">
      <c r="A2621" s="34" t="s">
        <v>4241</v>
      </c>
      <c r="B2621" s="34" t="s">
        <v>5912</v>
      </c>
      <c r="C2621" s="34" t="s">
        <v>5466</v>
      </c>
      <c r="D2621" s="34" t="s">
        <v>5913</v>
      </c>
      <c r="E2621" s="34" t="s">
        <v>4199</v>
      </c>
      <c r="F2621" s="34" t="s">
        <v>4199</v>
      </c>
      <c r="G2621" s="34" t="s">
        <v>4199</v>
      </c>
      <c r="H2621" s="34" t="s">
        <v>4309</v>
      </c>
      <c r="I2621" s="34" t="s">
        <v>5047</v>
      </c>
      <c r="J2621" s="34" t="s">
        <v>5144</v>
      </c>
      <c r="K2621" s="34" t="s">
        <v>4987</v>
      </c>
      <c r="L2621" s="34" t="s">
        <v>4199</v>
      </c>
      <c r="M2621" s="34" t="s">
        <v>4199</v>
      </c>
      <c r="N2621" s="34" t="s">
        <v>4199</v>
      </c>
      <c r="O2621" s="34" t="s">
        <v>5031</v>
      </c>
      <c r="P2621" s="34" t="s">
        <v>4551</v>
      </c>
      <c r="Q2621" s="34" t="s">
        <v>4576</v>
      </c>
      <c r="R2621" s="34" t="s">
        <v>4199</v>
      </c>
    </row>
    <row r="2622" spans="1:18">
      <c r="A2622" s="34" t="s">
        <v>4248</v>
      </c>
      <c r="B2622" s="34" t="s">
        <v>5706</v>
      </c>
      <c r="C2622" s="34" t="s">
        <v>5193</v>
      </c>
      <c r="D2622" s="34" t="s">
        <v>5395</v>
      </c>
      <c r="E2622" s="34" t="s">
        <v>4215</v>
      </c>
      <c r="F2622" s="34" t="s">
        <v>4199</v>
      </c>
      <c r="G2622" s="34" t="s">
        <v>5602</v>
      </c>
      <c r="H2622" s="34" t="s">
        <v>4738</v>
      </c>
      <c r="I2622" s="34" t="s">
        <v>5289</v>
      </c>
      <c r="J2622" s="34" t="s">
        <v>4443</v>
      </c>
      <c r="K2622" s="34" t="s">
        <v>4738</v>
      </c>
      <c r="L2622" s="34" t="s">
        <v>4199</v>
      </c>
      <c r="M2622" s="34" t="s">
        <v>4199</v>
      </c>
      <c r="N2622" s="34" t="s">
        <v>4199</v>
      </c>
      <c r="O2622" s="34" t="s">
        <v>5853</v>
      </c>
      <c r="P2622" s="34" t="s">
        <v>4205</v>
      </c>
      <c r="Q2622" s="34" t="s">
        <v>5289</v>
      </c>
      <c r="R2622" s="34" t="s">
        <v>4199</v>
      </c>
    </row>
    <row r="2623" spans="1:18">
      <c r="A2623" s="34" t="s">
        <v>4255</v>
      </c>
      <c r="B2623" s="34" t="s">
        <v>5820</v>
      </c>
      <c r="C2623" s="34" t="s">
        <v>4805</v>
      </c>
      <c r="D2623" s="34" t="s">
        <v>4541</v>
      </c>
      <c r="E2623" s="34" t="s">
        <v>4199</v>
      </c>
      <c r="F2623" s="34" t="s">
        <v>4199</v>
      </c>
      <c r="G2623" s="34" t="s">
        <v>4294</v>
      </c>
      <c r="H2623" s="34" t="s">
        <v>4294</v>
      </c>
      <c r="I2623" s="34" t="s">
        <v>5324</v>
      </c>
      <c r="J2623" s="34" t="s">
        <v>5144</v>
      </c>
      <c r="K2623" s="34" t="s">
        <v>4269</v>
      </c>
      <c r="L2623" s="34" t="s">
        <v>4199</v>
      </c>
      <c r="M2623" s="34" t="s">
        <v>4199</v>
      </c>
      <c r="N2623" s="34" t="s">
        <v>4419</v>
      </c>
      <c r="O2623" s="34" t="s">
        <v>5009</v>
      </c>
      <c r="P2623" s="34" t="s">
        <v>4803</v>
      </c>
      <c r="Q2623" s="34" t="s">
        <v>5914</v>
      </c>
      <c r="R2623" s="34" t="s">
        <v>4199</v>
      </c>
    </row>
    <row r="2624" spans="1:18">
      <c r="A2624" s="34" t="s">
        <v>4226</v>
      </c>
      <c r="B2624" s="34" t="s">
        <v>5883</v>
      </c>
      <c r="C2624" s="34" t="s">
        <v>5884</v>
      </c>
      <c r="D2624" s="34" t="s">
        <v>4537</v>
      </c>
      <c r="E2624" s="34" t="s">
        <v>4459</v>
      </c>
      <c r="F2624" s="34" t="s">
        <v>4199</v>
      </c>
      <c r="G2624" s="34" t="s">
        <v>4303</v>
      </c>
      <c r="H2624" s="34" t="s">
        <v>4431</v>
      </c>
      <c r="I2624" s="34" t="s">
        <v>5809</v>
      </c>
      <c r="J2624" s="34" t="s">
        <v>4693</v>
      </c>
      <c r="K2624" s="34" t="s">
        <v>4294</v>
      </c>
      <c r="L2624" s="34" t="s">
        <v>4582</v>
      </c>
      <c r="M2624" s="34" t="s">
        <v>4199</v>
      </c>
      <c r="N2624" s="34" t="s">
        <v>4459</v>
      </c>
      <c r="O2624" s="34" t="s">
        <v>5262</v>
      </c>
      <c r="P2624" s="34" t="s">
        <v>5885</v>
      </c>
      <c r="Q2624" s="34" t="s">
        <v>5531</v>
      </c>
      <c r="R2624" s="34" t="s">
        <v>4199</v>
      </c>
    </row>
    <row r="2626" spans="1:18">
      <c r="A2626" s="34" t="s">
        <v>9888</v>
      </c>
    </row>
    <row r="2627" spans="1:18">
      <c r="A2627" s="34" t="s">
        <v>5915</v>
      </c>
    </row>
    <row r="2628" spans="1:18">
      <c r="A2628" s="34" t="s">
        <v>50</v>
      </c>
      <c r="B2628" s="34" t="s">
        <v>4169</v>
      </c>
      <c r="C2628" s="34" t="s">
        <v>4011</v>
      </c>
      <c r="D2628" s="34" t="s">
        <v>4017</v>
      </c>
      <c r="E2628" s="34" t="s">
        <v>4008</v>
      </c>
      <c r="F2628" s="34" t="s">
        <v>3154</v>
      </c>
      <c r="G2628" s="34" t="s">
        <v>4005</v>
      </c>
      <c r="H2628" s="34" t="s">
        <v>4023</v>
      </c>
      <c r="I2628" s="34" t="s">
        <v>3994</v>
      </c>
      <c r="J2628" s="34" t="s">
        <v>4003</v>
      </c>
      <c r="K2628" s="34" t="s">
        <v>4029</v>
      </c>
      <c r="L2628" s="34" t="s">
        <v>3186</v>
      </c>
      <c r="M2628" s="34" t="s">
        <v>3580</v>
      </c>
      <c r="N2628" s="34" t="s">
        <v>4026</v>
      </c>
      <c r="O2628" s="34" t="s">
        <v>3997</v>
      </c>
      <c r="P2628" s="34" t="s">
        <v>4014</v>
      </c>
      <c r="Q2628" s="34" t="s">
        <v>4000</v>
      </c>
      <c r="R2628" s="34" t="s">
        <v>4020</v>
      </c>
    </row>
    <row r="2629" spans="1:18">
      <c r="A2629" s="34" t="s">
        <v>4262</v>
      </c>
      <c r="B2629" s="34" t="s">
        <v>4249</v>
      </c>
      <c r="C2629" s="34" t="s">
        <v>4253</v>
      </c>
      <c r="D2629" s="34" t="s">
        <v>5436</v>
      </c>
      <c r="E2629" s="34" t="s">
        <v>4214</v>
      </c>
      <c r="F2629" s="34" t="s">
        <v>4199</v>
      </c>
      <c r="G2629" s="34" t="s">
        <v>4821</v>
      </c>
      <c r="H2629" s="34" t="s">
        <v>4251</v>
      </c>
      <c r="I2629" s="34" t="s">
        <v>4485</v>
      </c>
      <c r="J2629" s="34" t="s">
        <v>4772</v>
      </c>
      <c r="K2629" s="34" t="s">
        <v>4509</v>
      </c>
      <c r="L2629" s="34" t="s">
        <v>4214</v>
      </c>
      <c r="M2629" s="34" t="s">
        <v>4199</v>
      </c>
      <c r="N2629" s="34" t="s">
        <v>4199</v>
      </c>
      <c r="O2629" s="34" t="s">
        <v>5551</v>
      </c>
      <c r="P2629" s="34" t="s">
        <v>4808</v>
      </c>
      <c r="Q2629" s="34" t="s">
        <v>5809</v>
      </c>
      <c r="R2629" s="34" t="s">
        <v>4199</v>
      </c>
    </row>
    <row r="2630" spans="1:18">
      <c r="A2630" s="34" t="s">
        <v>4271</v>
      </c>
      <c r="B2630" s="34" t="s">
        <v>5916</v>
      </c>
      <c r="C2630" s="34" t="s">
        <v>5917</v>
      </c>
      <c r="D2630" s="34" t="s">
        <v>5918</v>
      </c>
      <c r="E2630" s="34" t="s">
        <v>4199</v>
      </c>
      <c r="F2630" s="34" t="s">
        <v>4199</v>
      </c>
      <c r="G2630" s="34" t="s">
        <v>4520</v>
      </c>
      <c r="H2630" s="34" t="s">
        <v>4486</v>
      </c>
      <c r="I2630" s="34" t="s">
        <v>4373</v>
      </c>
      <c r="J2630" s="34" t="s">
        <v>5017</v>
      </c>
      <c r="K2630" s="34" t="s">
        <v>4508</v>
      </c>
      <c r="L2630" s="34" t="s">
        <v>4582</v>
      </c>
      <c r="M2630" s="34" t="s">
        <v>4199</v>
      </c>
      <c r="N2630" s="34" t="s">
        <v>4582</v>
      </c>
      <c r="O2630" s="34" t="s">
        <v>4910</v>
      </c>
      <c r="P2630" s="34" t="s">
        <v>5067</v>
      </c>
      <c r="Q2630" s="34" t="s">
        <v>5919</v>
      </c>
      <c r="R2630" s="34" t="s">
        <v>4199</v>
      </c>
    </row>
    <row r="2631" spans="1:18">
      <c r="A2631" s="34" t="s">
        <v>4226</v>
      </c>
      <c r="B2631" s="34" t="s">
        <v>5883</v>
      </c>
      <c r="C2631" s="34" t="s">
        <v>5884</v>
      </c>
      <c r="D2631" s="34" t="s">
        <v>4537</v>
      </c>
      <c r="E2631" s="34" t="s">
        <v>4459</v>
      </c>
      <c r="F2631" s="34" t="s">
        <v>4199</v>
      </c>
      <c r="G2631" s="34" t="s">
        <v>4303</v>
      </c>
      <c r="H2631" s="34" t="s">
        <v>4431</v>
      </c>
      <c r="I2631" s="34" t="s">
        <v>5809</v>
      </c>
      <c r="J2631" s="34" t="s">
        <v>4693</v>
      </c>
      <c r="K2631" s="34" t="s">
        <v>4294</v>
      </c>
      <c r="L2631" s="34" t="s">
        <v>4582</v>
      </c>
      <c r="M2631" s="34" t="s">
        <v>4199</v>
      </c>
      <c r="N2631" s="34" t="s">
        <v>4459</v>
      </c>
      <c r="O2631" s="34" t="s">
        <v>5262</v>
      </c>
      <c r="P2631" s="34" t="s">
        <v>5885</v>
      </c>
      <c r="Q2631" s="34" t="s">
        <v>5531</v>
      </c>
      <c r="R2631" s="34" t="s">
        <v>4199</v>
      </c>
    </row>
    <row r="2633" spans="1:18">
      <c r="A2633" s="34" t="s">
        <v>9889</v>
      </c>
    </row>
    <row r="2634" spans="1:18">
      <c r="A2634" s="34" t="s">
        <v>5920</v>
      </c>
    </row>
    <row r="2635" spans="1:18">
      <c r="A2635" s="34" t="s">
        <v>4169</v>
      </c>
      <c r="B2635" s="34" t="s">
        <v>4329</v>
      </c>
      <c r="C2635" s="34" t="s">
        <v>4330</v>
      </c>
      <c r="D2635" s="34" t="s">
        <v>4331</v>
      </c>
      <c r="E2635" s="34" t="s">
        <v>4332</v>
      </c>
    </row>
    <row r="2636" spans="1:18">
      <c r="A2636" s="34" t="s">
        <v>5376</v>
      </c>
      <c r="B2636" s="34" t="s">
        <v>5921</v>
      </c>
      <c r="C2636" s="34" t="s">
        <v>4170</v>
      </c>
      <c r="D2636" s="34" t="s">
        <v>4170</v>
      </c>
      <c r="E2636" s="34" t="s">
        <v>5922</v>
      </c>
    </row>
    <row r="2638" spans="1:18">
      <c r="A2638" s="34" t="s">
        <v>9890</v>
      </c>
    </row>
    <row r="2639" spans="1:18">
      <c r="A2639" s="34" t="s">
        <v>5923</v>
      </c>
    </row>
    <row r="2640" spans="1:18">
      <c r="A2640" s="34" t="s">
        <v>4169</v>
      </c>
      <c r="B2640" s="34" t="s">
        <v>4329</v>
      </c>
      <c r="C2640" s="34" t="s">
        <v>4330</v>
      </c>
      <c r="D2640" s="34" t="s">
        <v>4331</v>
      </c>
      <c r="E2640" s="34" t="s">
        <v>4332</v>
      </c>
    </row>
    <row r="2641" spans="1:8">
      <c r="A2641" s="34" t="s">
        <v>4620</v>
      </c>
      <c r="B2641" s="34" t="s">
        <v>5924</v>
      </c>
      <c r="C2641" s="34" t="s">
        <v>4968</v>
      </c>
      <c r="D2641" s="34" t="s">
        <v>4349</v>
      </c>
      <c r="E2641" s="34" t="s">
        <v>5925</v>
      </c>
    </row>
    <row r="2643" spans="1:8">
      <c r="A2643" s="34" t="s">
        <v>9891</v>
      </c>
    </row>
    <row r="2644" spans="1:8">
      <c r="A2644" s="34" t="s">
        <v>5926</v>
      </c>
    </row>
    <row r="2645" spans="1:8">
      <c r="A2645" s="34" t="s">
        <v>4169</v>
      </c>
      <c r="B2645" s="34" t="s">
        <v>4170</v>
      </c>
      <c r="C2645" s="34" t="s">
        <v>4471</v>
      </c>
      <c r="D2645" s="34" t="s">
        <v>5253</v>
      </c>
      <c r="E2645" s="34" t="s">
        <v>5622</v>
      </c>
      <c r="F2645" s="34" t="s">
        <v>5927</v>
      </c>
      <c r="G2645" s="34" t="s">
        <v>4716</v>
      </c>
      <c r="H2645" s="34" t="s">
        <v>5928</v>
      </c>
    </row>
    <row r="2646" spans="1:8">
      <c r="A2646" s="34" t="s">
        <v>5376</v>
      </c>
      <c r="B2646" s="34" t="s">
        <v>4581</v>
      </c>
      <c r="C2646" s="34" t="s">
        <v>4459</v>
      </c>
      <c r="D2646" s="34" t="s">
        <v>4382</v>
      </c>
      <c r="E2646" s="34" t="s">
        <v>4467</v>
      </c>
      <c r="F2646" s="34" t="s">
        <v>4244</v>
      </c>
      <c r="G2646" s="34" t="s">
        <v>4201</v>
      </c>
      <c r="H2646" s="34" t="s">
        <v>4425</v>
      </c>
    </row>
    <row r="2648" spans="1:8">
      <c r="A2648" s="34" t="s">
        <v>9892</v>
      </c>
    </row>
    <row r="2649" spans="1:8">
      <c r="A2649" s="34" t="s">
        <v>5929</v>
      </c>
    </row>
    <row r="2650" spans="1:8">
      <c r="A2650" s="34" t="s">
        <v>4169</v>
      </c>
      <c r="B2650" s="34" t="s">
        <v>4329</v>
      </c>
      <c r="C2650" s="34" t="s">
        <v>4330</v>
      </c>
      <c r="D2650" s="34" t="s">
        <v>4331</v>
      </c>
      <c r="E2650" s="34" t="s">
        <v>4332</v>
      </c>
    </row>
    <row r="2651" spans="1:8">
      <c r="A2651" s="34" t="s">
        <v>5376</v>
      </c>
      <c r="B2651" s="34" t="s">
        <v>5930</v>
      </c>
      <c r="C2651" s="34" t="s">
        <v>4170</v>
      </c>
      <c r="D2651" s="34" t="s">
        <v>4170</v>
      </c>
      <c r="E2651" s="34" t="s">
        <v>5931</v>
      </c>
    </row>
    <row r="2653" spans="1:8">
      <c r="A2653" s="34" t="s">
        <v>5933</v>
      </c>
    </row>
    <row r="2654" spans="1:8">
      <c r="A2654" s="34" t="s">
        <v>5934</v>
      </c>
    </row>
    <row r="2655" spans="1:8">
      <c r="A2655" s="34" t="s">
        <v>4169</v>
      </c>
      <c r="B2655" s="34" t="s">
        <v>3070</v>
      </c>
      <c r="C2655" s="34" t="s">
        <v>3067</v>
      </c>
    </row>
    <row r="2656" spans="1:8">
      <c r="A2656" s="34" t="s">
        <v>4407</v>
      </c>
      <c r="B2656" s="34" t="s">
        <v>4266</v>
      </c>
      <c r="C2656" s="34" t="s">
        <v>4355</v>
      </c>
    </row>
    <row r="2658" spans="1:6">
      <c r="A2658" s="34" t="s">
        <v>9522</v>
      </c>
    </row>
    <row r="2659" spans="1:6">
      <c r="A2659" s="34" t="s">
        <v>5935</v>
      </c>
    </row>
    <row r="2660" spans="1:6">
      <c r="A2660" s="34" t="s">
        <v>4169</v>
      </c>
      <c r="B2660" s="34" t="s">
        <v>3154</v>
      </c>
      <c r="C2660" s="34" t="s">
        <v>1046</v>
      </c>
      <c r="D2660" s="34" t="s">
        <v>3744</v>
      </c>
      <c r="E2660" s="34" t="s">
        <v>3741</v>
      </c>
    </row>
    <row r="2661" spans="1:6">
      <c r="A2661" s="34" t="s">
        <v>4407</v>
      </c>
      <c r="B2661" s="34" t="s">
        <v>4449</v>
      </c>
      <c r="C2661" s="34" t="s">
        <v>4419</v>
      </c>
      <c r="D2661" s="34" t="s">
        <v>4795</v>
      </c>
      <c r="E2661" s="34" t="s">
        <v>5780</v>
      </c>
    </row>
    <row r="2663" spans="1:6">
      <c r="A2663" s="34" t="s">
        <v>9523</v>
      </c>
    </row>
    <row r="2664" spans="1:6">
      <c r="A2664" s="34" t="s">
        <v>5936</v>
      </c>
    </row>
    <row r="2665" spans="1:6">
      <c r="A2665" s="34" t="s">
        <v>386</v>
      </c>
      <c r="B2665" s="34" t="s">
        <v>4169</v>
      </c>
      <c r="C2665" s="34" t="s">
        <v>3154</v>
      </c>
      <c r="D2665" s="34" t="s">
        <v>1046</v>
      </c>
      <c r="E2665" s="34" t="s">
        <v>3744</v>
      </c>
      <c r="F2665" s="34" t="s">
        <v>3741</v>
      </c>
    </row>
    <row r="2666" spans="1:6">
      <c r="A2666" s="34" t="s">
        <v>3070</v>
      </c>
      <c r="B2666" s="34" t="s">
        <v>4347</v>
      </c>
      <c r="C2666" s="34" t="s">
        <v>4199</v>
      </c>
      <c r="D2666" s="34" t="s">
        <v>4293</v>
      </c>
      <c r="E2666" s="34" t="s">
        <v>4621</v>
      </c>
      <c r="F2666" s="34" t="s">
        <v>4791</v>
      </c>
    </row>
    <row r="2667" spans="1:6">
      <c r="A2667" s="34" t="s">
        <v>3067</v>
      </c>
      <c r="B2667" s="34" t="s">
        <v>4456</v>
      </c>
      <c r="C2667" s="34" t="s">
        <v>4310</v>
      </c>
      <c r="D2667" s="34" t="s">
        <v>4467</v>
      </c>
      <c r="E2667" s="34" t="s">
        <v>4987</v>
      </c>
      <c r="F2667" s="34" t="s">
        <v>4891</v>
      </c>
    </row>
    <row r="2668" spans="1:6">
      <c r="A2668" s="34" t="s">
        <v>4226</v>
      </c>
      <c r="B2668" s="34" t="s">
        <v>4407</v>
      </c>
      <c r="C2668" s="34" t="s">
        <v>4449</v>
      </c>
      <c r="D2668" s="34" t="s">
        <v>4419</v>
      </c>
      <c r="E2668" s="34" t="s">
        <v>4795</v>
      </c>
      <c r="F2668" s="34" t="s">
        <v>5780</v>
      </c>
    </row>
    <row r="2670" spans="1:6">
      <c r="A2670" s="34" t="s">
        <v>5937</v>
      </c>
    </row>
    <row r="2671" spans="1:6">
      <c r="A2671" s="34" t="s">
        <v>5938</v>
      </c>
    </row>
    <row r="2672" spans="1:6">
      <c r="A2672" s="34" t="s">
        <v>4169</v>
      </c>
      <c r="B2672" s="34" t="s">
        <v>3154</v>
      </c>
      <c r="C2672" s="34" t="s">
        <v>1046</v>
      </c>
      <c r="D2672" s="34" t="s">
        <v>1043</v>
      </c>
    </row>
    <row r="2673" spans="1:5">
      <c r="A2673" s="34" t="s">
        <v>5518</v>
      </c>
      <c r="B2673" s="34" t="s">
        <v>4257</v>
      </c>
      <c r="C2673" s="34" t="s">
        <v>5713</v>
      </c>
      <c r="D2673" s="34" t="s">
        <v>5133</v>
      </c>
    </row>
    <row r="2675" spans="1:5">
      <c r="A2675" s="34" t="s">
        <v>5939</v>
      </c>
    </row>
    <row r="2676" spans="1:5">
      <c r="A2676" s="34" t="s">
        <v>5940</v>
      </c>
    </row>
    <row r="2677" spans="1:5">
      <c r="A2677" s="34" t="s">
        <v>46</v>
      </c>
      <c r="B2677" s="34" t="s">
        <v>4169</v>
      </c>
      <c r="C2677" s="34" t="s">
        <v>3154</v>
      </c>
      <c r="D2677" s="34" t="s">
        <v>1046</v>
      </c>
      <c r="E2677" s="34" t="s">
        <v>1043</v>
      </c>
    </row>
    <row r="2678" spans="1:5">
      <c r="A2678" s="34" t="s">
        <v>4611</v>
      </c>
      <c r="B2678" s="34" t="s">
        <v>5008</v>
      </c>
      <c r="C2678" s="34" t="s">
        <v>4199</v>
      </c>
      <c r="D2678" s="34" t="s">
        <v>5534</v>
      </c>
      <c r="E2678" s="34" t="s">
        <v>4287</v>
      </c>
    </row>
    <row r="2679" spans="1:5">
      <c r="A2679" s="34" t="s">
        <v>4539</v>
      </c>
      <c r="B2679" s="34" t="s">
        <v>5522</v>
      </c>
      <c r="C2679" s="34" t="s">
        <v>4321</v>
      </c>
      <c r="D2679" s="34" t="s">
        <v>5941</v>
      </c>
      <c r="E2679" s="34" t="s">
        <v>4222</v>
      </c>
    </row>
    <row r="2680" spans="1:5">
      <c r="A2680" s="34" t="s">
        <v>4542</v>
      </c>
      <c r="B2680" s="34" t="s">
        <v>5524</v>
      </c>
      <c r="C2680" s="34" t="s">
        <v>4419</v>
      </c>
      <c r="D2680" s="34" t="s">
        <v>5942</v>
      </c>
      <c r="E2680" s="34" t="s">
        <v>4787</v>
      </c>
    </row>
    <row r="2681" spans="1:5">
      <c r="A2681" s="34" t="s">
        <v>4546</v>
      </c>
      <c r="B2681" s="34" t="s">
        <v>5211</v>
      </c>
      <c r="C2681" s="34" t="s">
        <v>4199</v>
      </c>
      <c r="D2681" s="34" t="s">
        <v>5555</v>
      </c>
      <c r="E2681" s="34" t="s">
        <v>4948</v>
      </c>
    </row>
    <row r="2682" spans="1:5">
      <c r="A2682" s="34" t="s">
        <v>4226</v>
      </c>
      <c r="B2682" s="34" t="s">
        <v>5518</v>
      </c>
      <c r="C2682" s="34" t="s">
        <v>4257</v>
      </c>
      <c r="D2682" s="34" t="s">
        <v>5713</v>
      </c>
      <c r="E2682" s="34" t="s">
        <v>5133</v>
      </c>
    </row>
    <row r="2684" spans="1:5">
      <c r="A2684" s="34" t="s">
        <v>5943</v>
      </c>
    </row>
    <row r="2685" spans="1:5">
      <c r="A2685" s="34" t="s">
        <v>5944</v>
      </c>
    </row>
    <row r="2686" spans="1:5">
      <c r="A2686" s="34" t="s">
        <v>152</v>
      </c>
      <c r="B2686" s="34" t="s">
        <v>4169</v>
      </c>
      <c r="C2686" s="34" t="s">
        <v>3154</v>
      </c>
      <c r="D2686" s="34" t="s">
        <v>1046</v>
      </c>
      <c r="E2686" s="34" t="s">
        <v>1043</v>
      </c>
    </row>
    <row r="2687" spans="1:5">
      <c r="A2687" s="34" t="s">
        <v>1051</v>
      </c>
      <c r="B2687" s="34" t="s">
        <v>5529</v>
      </c>
      <c r="C2687" s="34" t="s">
        <v>4181</v>
      </c>
      <c r="D2687" s="34" t="s">
        <v>5303</v>
      </c>
      <c r="E2687" s="34" t="s">
        <v>5119</v>
      </c>
    </row>
    <row r="2688" spans="1:5">
      <c r="A2688" s="34" t="s">
        <v>1049</v>
      </c>
      <c r="B2688" s="34" t="s">
        <v>4306</v>
      </c>
      <c r="C2688" s="34" t="s">
        <v>4357</v>
      </c>
      <c r="D2688" s="34" t="s">
        <v>4616</v>
      </c>
      <c r="E2688" s="34" t="s">
        <v>4312</v>
      </c>
    </row>
    <row r="2689" spans="1:7">
      <c r="A2689" s="34" t="s">
        <v>4226</v>
      </c>
      <c r="B2689" s="34" t="s">
        <v>5518</v>
      </c>
      <c r="C2689" s="34" t="s">
        <v>4257</v>
      </c>
      <c r="D2689" s="34" t="s">
        <v>5713</v>
      </c>
      <c r="E2689" s="34" t="s">
        <v>5133</v>
      </c>
    </row>
    <row r="2691" spans="1:7">
      <c r="A2691" s="34" t="s">
        <v>5945</v>
      </c>
    </row>
    <row r="2692" spans="1:7">
      <c r="A2692" s="34" t="s">
        <v>5946</v>
      </c>
    </row>
    <row r="2693" spans="1:7">
      <c r="A2693" s="34" t="s">
        <v>58</v>
      </c>
      <c r="B2693" s="34" t="s">
        <v>4169</v>
      </c>
      <c r="C2693" s="34" t="s">
        <v>3154</v>
      </c>
      <c r="D2693" s="34" t="s">
        <v>1046</v>
      </c>
      <c r="E2693" s="34" t="s">
        <v>1043</v>
      </c>
    </row>
    <row r="2694" spans="1:7">
      <c r="A2694" s="34" t="s">
        <v>5094</v>
      </c>
      <c r="B2694" s="34" t="s">
        <v>5008</v>
      </c>
      <c r="C2694" s="34" t="s">
        <v>4199</v>
      </c>
      <c r="D2694" s="34" t="s">
        <v>5534</v>
      </c>
      <c r="E2694" s="34" t="s">
        <v>4287</v>
      </c>
    </row>
    <row r="2695" spans="1:7">
      <c r="A2695" s="34" t="s">
        <v>5096</v>
      </c>
      <c r="B2695" s="34" t="s">
        <v>5535</v>
      </c>
      <c r="C2695" s="34" t="s">
        <v>4287</v>
      </c>
      <c r="D2695" s="34" t="s">
        <v>5809</v>
      </c>
      <c r="E2695" s="34" t="s">
        <v>4269</v>
      </c>
    </row>
    <row r="2696" spans="1:7">
      <c r="A2696" s="34" t="s">
        <v>4226</v>
      </c>
      <c r="B2696" s="34" t="s">
        <v>5518</v>
      </c>
      <c r="C2696" s="34" t="s">
        <v>4257</v>
      </c>
      <c r="D2696" s="34" t="s">
        <v>5713</v>
      </c>
      <c r="E2696" s="34" t="s">
        <v>5133</v>
      </c>
    </row>
    <row r="2698" spans="1:7">
      <c r="A2698" s="34" t="s">
        <v>9893</v>
      </c>
    </row>
    <row r="2699" spans="1:7">
      <c r="A2699" s="34" t="s">
        <v>5947</v>
      </c>
    </row>
    <row r="2700" spans="1:7">
      <c r="A2700" s="34" t="s">
        <v>4169</v>
      </c>
      <c r="B2700" s="34" t="s">
        <v>4874</v>
      </c>
      <c r="C2700" s="34" t="s">
        <v>4875</v>
      </c>
      <c r="D2700" s="34" t="s">
        <v>4876</v>
      </c>
      <c r="E2700" s="34" t="s">
        <v>4877</v>
      </c>
      <c r="F2700" s="34" t="s">
        <v>4878</v>
      </c>
      <c r="G2700" s="34" t="s">
        <v>4879</v>
      </c>
    </row>
    <row r="2701" spans="1:7">
      <c r="A2701" s="34" t="s">
        <v>4204</v>
      </c>
      <c r="B2701" s="34" t="s">
        <v>4410</v>
      </c>
      <c r="C2701" s="34" t="s">
        <v>4367</v>
      </c>
      <c r="D2701" s="34" t="s">
        <v>4681</v>
      </c>
      <c r="E2701" s="34" t="s">
        <v>4209</v>
      </c>
      <c r="F2701" s="34" t="s">
        <v>4774</v>
      </c>
      <c r="G2701" s="34" t="s">
        <v>4208</v>
      </c>
    </row>
    <row r="2703" spans="1:7">
      <c r="A2703" s="34" t="s">
        <v>9894</v>
      </c>
    </row>
    <row r="2704" spans="1:7">
      <c r="A2704" s="34" t="s">
        <v>5948</v>
      </c>
    </row>
    <row r="2705" spans="1:9">
      <c r="A2705" s="34" t="s">
        <v>4169</v>
      </c>
      <c r="B2705" s="34" t="s">
        <v>4329</v>
      </c>
      <c r="C2705" s="34" t="s">
        <v>4330</v>
      </c>
      <c r="D2705" s="34" t="s">
        <v>4331</v>
      </c>
      <c r="E2705" s="34" t="s">
        <v>4332</v>
      </c>
    </row>
    <row r="2706" spans="1:9">
      <c r="A2706" s="34" t="s">
        <v>4204</v>
      </c>
      <c r="B2706" s="34" t="s">
        <v>5949</v>
      </c>
      <c r="C2706" s="34" t="s">
        <v>5950</v>
      </c>
      <c r="D2706" s="34" t="s">
        <v>4780</v>
      </c>
      <c r="E2706" s="34" t="s">
        <v>4886</v>
      </c>
    </row>
    <row r="2708" spans="1:9">
      <c r="A2708" s="34" t="s">
        <v>9895</v>
      </c>
    </row>
    <row r="2709" spans="1:9">
      <c r="A2709" s="34" t="s">
        <v>5951</v>
      </c>
    </row>
    <row r="2710" spans="1:9">
      <c r="A2710" s="34" t="s">
        <v>4169</v>
      </c>
      <c r="B2710" s="34" t="s">
        <v>5952</v>
      </c>
      <c r="C2710" s="34" t="s">
        <v>5112</v>
      </c>
      <c r="D2710" s="34" t="s">
        <v>5223</v>
      </c>
      <c r="E2710" s="34" t="s">
        <v>5953</v>
      </c>
      <c r="F2710" s="34" t="s">
        <v>5954</v>
      </c>
      <c r="G2710" s="34" t="s">
        <v>5955</v>
      </c>
      <c r="H2710" s="34" t="s">
        <v>5116</v>
      </c>
    </row>
    <row r="2711" spans="1:9">
      <c r="A2711" s="34" t="s">
        <v>4463</v>
      </c>
      <c r="B2711" s="34" t="s">
        <v>4218</v>
      </c>
      <c r="C2711" s="34" t="s">
        <v>4297</v>
      </c>
      <c r="D2711" s="34" t="s">
        <v>4183</v>
      </c>
      <c r="E2711" s="34" t="s">
        <v>4221</v>
      </c>
      <c r="F2711" s="34" t="s">
        <v>4303</v>
      </c>
      <c r="G2711" s="34" t="s">
        <v>4321</v>
      </c>
      <c r="H2711" s="34" t="s">
        <v>4410</v>
      </c>
    </row>
    <row r="2713" spans="1:9">
      <c r="A2713" s="34" t="s">
        <v>9896</v>
      </c>
    </row>
    <row r="2714" spans="1:9">
      <c r="A2714" s="34" t="s">
        <v>5956</v>
      </c>
    </row>
    <row r="2715" spans="1:9">
      <c r="A2715" s="34" t="s">
        <v>48</v>
      </c>
      <c r="B2715" s="34" t="s">
        <v>4169</v>
      </c>
      <c r="C2715" s="34" t="s">
        <v>5952</v>
      </c>
      <c r="D2715" s="34" t="s">
        <v>5112</v>
      </c>
      <c r="E2715" s="34" t="s">
        <v>5223</v>
      </c>
      <c r="F2715" s="34" t="s">
        <v>5953</v>
      </c>
      <c r="G2715" s="34" t="s">
        <v>5954</v>
      </c>
      <c r="H2715" s="34" t="s">
        <v>5955</v>
      </c>
      <c r="I2715" s="34" t="s">
        <v>5116</v>
      </c>
    </row>
    <row r="2716" spans="1:9">
      <c r="A2716" s="34" t="s">
        <v>4186</v>
      </c>
      <c r="B2716" s="34" t="s">
        <v>4413</v>
      </c>
      <c r="C2716" s="34" t="s">
        <v>4282</v>
      </c>
      <c r="D2716" s="34" t="s">
        <v>4312</v>
      </c>
      <c r="E2716" s="34" t="s">
        <v>4777</v>
      </c>
      <c r="F2716" s="34" t="s">
        <v>4869</v>
      </c>
      <c r="G2716" s="34" t="s">
        <v>4742</v>
      </c>
      <c r="H2716" s="34" t="s">
        <v>4215</v>
      </c>
      <c r="I2716" s="34" t="s">
        <v>4232</v>
      </c>
    </row>
    <row r="2717" spans="1:9">
      <c r="A2717" s="34" t="s">
        <v>4195</v>
      </c>
      <c r="B2717" s="34" t="s">
        <v>4362</v>
      </c>
      <c r="C2717" s="34" t="s">
        <v>5957</v>
      </c>
      <c r="D2717" s="34" t="s">
        <v>4269</v>
      </c>
      <c r="E2717" s="34" t="s">
        <v>4365</v>
      </c>
      <c r="F2717" s="34" t="s">
        <v>4365</v>
      </c>
      <c r="G2717" s="34" t="s">
        <v>4199</v>
      </c>
      <c r="H2717" s="34" t="s">
        <v>4199</v>
      </c>
      <c r="I2717" s="34" t="s">
        <v>5205</v>
      </c>
    </row>
    <row r="2718" spans="1:9">
      <c r="A2718" s="34" t="s">
        <v>4203</v>
      </c>
      <c r="B2718" s="34" t="s">
        <v>4204</v>
      </c>
      <c r="C2718" s="34" t="s">
        <v>4367</v>
      </c>
      <c r="D2718" s="34" t="s">
        <v>4208</v>
      </c>
      <c r="E2718" s="34" t="s">
        <v>4207</v>
      </c>
      <c r="F2718" s="34" t="s">
        <v>5313</v>
      </c>
      <c r="G2718" s="34" t="s">
        <v>4208</v>
      </c>
      <c r="H2718" s="34" t="s">
        <v>4199</v>
      </c>
      <c r="I2718" s="34" t="s">
        <v>4681</v>
      </c>
    </row>
    <row r="2719" spans="1:9">
      <c r="A2719" s="34" t="s">
        <v>4210</v>
      </c>
      <c r="B2719" s="34" t="s">
        <v>4368</v>
      </c>
      <c r="C2719" s="34" t="s">
        <v>4295</v>
      </c>
      <c r="D2719" s="34" t="s">
        <v>4209</v>
      </c>
      <c r="E2719" s="34" t="s">
        <v>5135</v>
      </c>
      <c r="F2719" s="34" t="s">
        <v>4218</v>
      </c>
      <c r="G2719" s="34" t="s">
        <v>4417</v>
      </c>
      <c r="H2719" s="34" t="s">
        <v>4370</v>
      </c>
      <c r="I2719" s="34" t="s">
        <v>5205</v>
      </c>
    </row>
    <row r="2720" spans="1:9">
      <c r="A2720" s="34" t="s">
        <v>4219</v>
      </c>
      <c r="B2720" s="34" t="s">
        <v>4372</v>
      </c>
      <c r="C2720" s="34" t="s">
        <v>4374</v>
      </c>
      <c r="D2720" s="34" t="s">
        <v>5359</v>
      </c>
      <c r="E2720" s="34" t="s">
        <v>4777</v>
      </c>
      <c r="F2720" s="34" t="s">
        <v>4800</v>
      </c>
      <c r="G2720" s="34" t="s">
        <v>5413</v>
      </c>
      <c r="H2720" s="34" t="s">
        <v>4190</v>
      </c>
      <c r="I2720" s="34" t="s">
        <v>4374</v>
      </c>
    </row>
    <row r="2721" spans="1:9">
      <c r="A2721" s="34" t="s">
        <v>4226</v>
      </c>
      <c r="B2721" s="34" t="s">
        <v>4463</v>
      </c>
      <c r="C2721" s="34" t="s">
        <v>4218</v>
      </c>
      <c r="D2721" s="34" t="s">
        <v>4297</v>
      </c>
      <c r="E2721" s="34" t="s">
        <v>4183</v>
      </c>
      <c r="F2721" s="34" t="s">
        <v>4221</v>
      </c>
      <c r="G2721" s="34" t="s">
        <v>4303</v>
      </c>
      <c r="H2721" s="34" t="s">
        <v>4321</v>
      </c>
      <c r="I2721" s="34" t="s">
        <v>4410</v>
      </c>
    </row>
    <row r="2723" spans="1:9">
      <c r="A2723" s="34" t="s">
        <v>9897</v>
      </c>
    </row>
    <row r="2724" spans="1:9">
      <c r="A2724" s="34" t="s">
        <v>5958</v>
      </c>
    </row>
    <row r="2725" spans="1:9">
      <c r="A2725" s="34" t="s">
        <v>49</v>
      </c>
      <c r="B2725" s="34" t="s">
        <v>4169</v>
      </c>
      <c r="C2725" s="34" t="s">
        <v>5952</v>
      </c>
      <c r="D2725" s="34" t="s">
        <v>5112</v>
      </c>
      <c r="E2725" s="34" t="s">
        <v>5223</v>
      </c>
      <c r="F2725" s="34" t="s">
        <v>5953</v>
      </c>
      <c r="G2725" s="34" t="s">
        <v>5954</v>
      </c>
      <c r="H2725" s="34" t="s">
        <v>5955</v>
      </c>
      <c r="I2725" s="34" t="s">
        <v>5116</v>
      </c>
    </row>
    <row r="2726" spans="1:9">
      <c r="A2726" s="34" t="s">
        <v>4228</v>
      </c>
      <c r="B2726" s="34" t="s">
        <v>4376</v>
      </c>
      <c r="C2726" s="34" t="s">
        <v>4863</v>
      </c>
      <c r="D2726" s="34" t="s">
        <v>5415</v>
      </c>
      <c r="E2726" s="34" t="s">
        <v>4814</v>
      </c>
      <c r="F2726" s="34" t="s">
        <v>4902</v>
      </c>
      <c r="G2726" s="34" t="s">
        <v>4274</v>
      </c>
      <c r="H2726" s="34" t="s">
        <v>4370</v>
      </c>
      <c r="I2726" s="34" t="s">
        <v>4184</v>
      </c>
    </row>
    <row r="2727" spans="1:9">
      <c r="A2727" s="34" t="s">
        <v>4235</v>
      </c>
      <c r="B2727" s="34" t="s">
        <v>4380</v>
      </c>
      <c r="C2727" s="34" t="s">
        <v>5959</v>
      </c>
      <c r="D2727" s="34" t="s">
        <v>4747</v>
      </c>
      <c r="E2727" s="34" t="s">
        <v>4361</v>
      </c>
      <c r="F2727" s="34" t="s">
        <v>4361</v>
      </c>
      <c r="G2727" s="34" t="s">
        <v>4231</v>
      </c>
      <c r="H2727" s="34" t="s">
        <v>4199</v>
      </c>
      <c r="I2727" s="34" t="s">
        <v>4743</v>
      </c>
    </row>
    <row r="2728" spans="1:9">
      <c r="A2728" s="34" t="s">
        <v>4241</v>
      </c>
      <c r="B2728" s="34" t="s">
        <v>4383</v>
      </c>
      <c r="C2728" s="34" t="s">
        <v>4259</v>
      </c>
      <c r="D2728" s="34" t="s">
        <v>4198</v>
      </c>
      <c r="E2728" s="34" t="s">
        <v>4491</v>
      </c>
      <c r="F2728" s="34" t="s">
        <v>4205</v>
      </c>
      <c r="G2728" s="34" t="s">
        <v>4266</v>
      </c>
      <c r="H2728" s="34" t="s">
        <v>4231</v>
      </c>
      <c r="I2728" s="34" t="s">
        <v>4259</v>
      </c>
    </row>
    <row r="2729" spans="1:9">
      <c r="A2729" s="34" t="s">
        <v>4248</v>
      </c>
      <c r="B2729" s="34" t="s">
        <v>4386</v>
      </c>
      <c r="C2729" s="34" t="s">
        <v>4397</v>
      </c>
      <c r="D2729" s="34" t="s">
        <v>4320</v>
      </c>
      <c r="E2729" s="34" t="s">
        <v>4296</v>
      </c>
      <c r="F2729" s="34" t="s">
        <v>4737</v>
      </c>
      <c r="G2729" s="34" t="s">
        <v>4791</v>
      </c>
      <c r="H2729" s="34" t="s">
        <v>4180</v>
      </c>
      <c r="I2729" s="34" t="s">
        <v>4389</v>
      </c>
    </row>
    <row r="2730" spans="1:9">
      <c r="A2730" s="34" t="s">
        <v>4255</v>
      </c>
      <c r="B2730" s="34" t="s">
        <v>4430</v>
      </c>
      <c r="C2730" s="34" t="s">
        <v>4182</v>
      </c>
      <c r="D2730" s="34" t="s">
        <v>4721</v>
      </c>
      <c r="E2730" s="34" t="s">
        <v>5133</v>
      </c>
      <c r="F2730" s="34" t="s">
        <v>4981</v>
      </c>
      <c r="G2730" s="34" t="s">
        <v>4388</v>
      </c>
      <c r="H2730" s="34" t="s">
        <v>4181</v>
      </c>
      <c r="I2730" s="34" t="s">
        <v>5142</v>
      </c>
    </row>
    <row r="2731" spans="1:9">
      <c r="A2731" s="34" t="s">
        <v>4226</v>
      </c>
      <c r="B2731" s="34" t="s">
        <v>4463</v>
      </c>
      <c r="C2731" s="34" t="s">
        <v>4218</v>
      </c>
      <c r="D2731" s="34" t="s">
        <v>4297</v>
      </c>
      <c r="E2731" s="34" t="s">
        <v>4183</v>
      </c>
      <c r="F2731" s="34" t="s">
        <v>4221</v>
      </c>
      <c r="G2731" s="34" t="s">
        <v>4303</v>
      </c>
      <c r="H2731" s="34" t="s">
        <v>4321</v>
      </c>
      <c r="I2731" s="34" t="s">
        <v>4410</v>
      </c>
    </row>
    <row r="2733" spans="1:9">
      <c r="A2733" s="34" t="s">
        <v>9898</v>
      </c>
    </row>
    <row r="2734" spans="1:9">
      <c r="A2734" s="34" t="s">
        <v>5960</v>
      </c>
    </row>
    <row r="2735" spans="1:9">
      <c r="A2735" s="34" t="s">
        <v>50</v>
      </c>
      <c r="B2735" s="34" t="s">
        <v>4169</v>
      </c>
      <c r="C2735" s="34" t="s">
        <v>5952</v>
      </c>
      <c r="D2735" s="34" t="s">
        <v>5112</v>
      </c>
      <c r="E2735" s="34" t="s">
        <v>5223</v>
      </c>
      <c r="F2735" s="34" t="s">
        <v>5953</v>
      </c>
      <c r="G2735" s="34" t="s">
        <v>5954</v>
      </c>
      <c r="H2735" s="34" t="s">
        <v>5955</v>
      </c>
      <c r="I2735" s="34" t="s">
        <v>5116</v>
      </c>
    </row>
    <row r="2736" spans="1:9">
      <c r="A2736" s="34" t="s">
        <v>4262</v>
      </c>
      <c r="B2736" s="34" t="s">
        <v>4392</v>
      </c>
      <c r="C2736" s="34" t="s">
        <v>4274</v>
      </c>
      <c r="D2736" s="34" t="s">
        <v>4410</v>
      </c>
      <c r="E2736" s="34" t="s">
        <v>4981</v>
      </c>
      <c r="F2736" s="34" t="s">
        <v>4270</v>
      </c>
      <c r="G2736" s="34" t="s">
        <v>4491</v>
      </c>
      <c r="H2736" s="34" t="s">
        <v>4319</v>
      </c>
      <c r="I2736" s="34" t="s">
        <v>4925</v>
      </c>
    </row>
    <row r="2737" spans="1:9">
      <c r="A2737" s="34" t="s">
        <v>4271</v>
      </c>
      <c r="B2737" s="34" t="s">
        <v>4437</v>
      </c>
      <c r="C2737" s="34" t="s">
        <v>4246</v>
      </c>
      <c r="D2737" s="34" t="s">
        <v>4209</v>
      </c>
      <c r="E2737" s="34" t="s">
        <v>4206</v>
      </c>
      <c r="F2737" s="34" t="s">
        <v>4216</v>
      </c>
      <c r="G2737" s="34" t="s">
        <v>4240</v>
      </c>
      <c r="H2737" s="34" t="s">
        <v>4365</v>
      </c>
      <c r="I2737" s="34" t="s">
        <v>5142</v>
      </c>
    </row>
    <row r="2738" spans="1:9">
      <c r="A2738" s="34" t="s">
        <v>4226</v>
      </c>
      <c r="B2738" s="34" t="s">
        <v>4463</v>
      </c>
      <c r="C2738" s="34" t="s">
        <v>4218</v>
      </c>
      <c r="D2738" s="34" t="s">
        <v>4297</v>
      </c>
      <c r="E2738" s="34" t="s">
        <v>4183</v>
      </c>
      <c r="F2738" s="34" t="s">
        <v>4221</v>
      </c>
      <c r="G2738" s="34" t="s">
        <v>4303</v>
      </c>
      <c r="H2738" s="34" t="s">
        <v>4321</v>
      </c>
      <c r="I2738" s="34" t="s">
        <v>4410</v>
      </c>
    </row>
    <row r="2740" spans="1:9">
      <c r="A2740" s="34" t="s">
        <v>9899</v>
      </c>
    </row>
    <row r="2741" spans="1:9">
      <c r="A2741" s="34" t="s">
        <v>5961</v>
      </c>
    </row>
    <row r="2742" spans="1:9">
      <c r="A2742" s="34" t="s">
        <v>386</v>
      </c>
      <c r="B2742" s="34" t="s">
        <v>4169</v>
      </c>
      <c r="C2742" s="34" t="s">
        <v>5952</v>
      </c>
      <c r="D2742" s="34" t="s">
        <v>5112</v>
      </c>
      <c r="E2742" s="34" t="s">
        <v>5223</v>
      </c>
      <c r="F2742" s="34" t="s">
        <v>5953</v>
      </c>
      <c r="G2742" s="34" t="s">
        <v>5954</v>
      </c>
      <c r="H2742" s="34" t="s">
        <v>5955</v>
      </c>
      <c r="I2742" s="34" t="s">
        <v>5116</v>
      </c>
    </row>
    <row r="2743" spans="1:9">
      <c r="A2743" s="34" t="s">
        <v>3070</v>
      </c>
      <c r="B2743" s="34" t="s">
        <v>4347</v>
      </c>
      <c r="C2743" s="34" t="s">
        <v>5962</v>
      </c>
      <c r="D2743" s="34" t="s">
        <v>4277</v>
      </c>
      <c r="E2743" s="34" t="s">
        <v>4725</v>
      </c>
      <c r="F2743" s="34" t="s">
        <v>4257</v>
      </c>
      <c r="G2743" s="34" t="s">
        <v>4199</v>
      </c>
      <c r="H2743" s="34" t="s">
        <v>4199</v>
      </c>
      <c r="I2743" s="34" t="s">
        <v>4791</v>
      </c>
    </row>
    <row r="2744" spans="1:9">
      <c r="A2744" s="34" t="s">
        <v>3067</v>
      </c>
      <c r="B2744" s="34" t="s">
        <v>5633</v>
      </c>
      <c r="C2744" s="34" t="s">
        <v>4481</v>
      </c>
      <c r="D2744" s="34" t="s">
        <v>5312</v>
      </c>
      <c r="E2744" s="34" t="s">
        <v>4218</v>
      </c>
      <c r="F2744" s="34" t="s">
        <v>4813</v>
      </c>
      <c r="G2744" s="34" t="s">
        <v>4238</v>
      </c>
      <c r="H2744" s="34" t="s">
        <v>4245</v>
      </c>
      <c r="I2744" s="34" t="s">
        <v>4464</v>
      </c>
    </row>
    <row r="2745" spans="1:9">
      <c r="A2745" s="34" t="s">
        <v>4226</v>
      </c>
      <c r="B2745" s="34" t="s">
        <v>4463</v>
      </c>
      <c r="C2745" s="34" t="s">
        <v>4218</v>
      </c>
      <c r="D2745" s="34" t="s">
        <v>4297</v>
      </c>
      <c r="E2745" s="34" t="s">
        <v>4183</v>
      </c>
      <c r="F2745" s="34" t="s">
        <v>4221</v>
      </c>
      <c r="G2745" s="34" t="s">
        <v>4303</v>
      </c>
      <c r="H2745" s="34" t="s">
        <v>4321</v>
      </c>
      <c r="I2745" s="34" t="s">
        <v>4410</v>
      </c>
    </row>
    <row r="2747" spans="1:9">
      <c r="A2747" s="34" t="s">
        <v>9900</v>
      </c>
    </row>
    <row r="2748" spans="1:9">
      <c r="A2748" s="34" t="s">
        <v>5963</v>
      </c>
    </row>
    <row r="2749" spans="1:9">
      <c r="A2749" s="34" t="s">
        <v>55</v>
      </c>
      <c r="B2749" s="34" t="s">
        <v>4169</v>
      </c>
      <c r="C2749" s="34" t="s">
        <v>5952</v>
      </c>
      <c r="D2749" s="34" t="s">
        <v>5112</v>
      </c>
      <c r="E2749" s="34" t="s">
        <v>5223</v>
      </c>
      <c r="F2749" s="34" t="s">
        <v>5953</v>
      </c>
      <c r="G2749" s="34" t="s">
        <v>5954</v>
      </c>
      <c r="H2749" s="34" t="s">
        <v>5955</v>
      </c>
      <c r="I2749" s="34" t="s">
        <v>5116</v>
      </c>
    </row>
    <row r="2750" spans="1:9">
      <c r="A2750" s="34" t="s">
        <v>4291</v>
      </c>
      <c r="B2750" s="34" t="s">
        <v>4820</v>
      </c>
      <c r="C2750" s="34" t="s">
        <v>4389</v>
      </c>
      <c r="D2750" s="34" t="s">
        <v>4222</v>
      </c>
      <c r="E2750" s="34" t="s">
        <v>4747</v>
      </c>
      <c r="F2750" s="34" t="s">
        <v>4205</v>
      </c>
      <c r="G2750" s="34" t="s">
        <v>4769</v>
      </c>
      <c r="H2750" s="34" t="s">
        <v>4484</v>
      </c>
      <c r="I2750" s="34" t="s">
        <v>4510</v>
      </c>
    </row>
    <row r="2751" spans="1:9">
      <c r="A2751" s="34" t="s">
        <v>4299</v>
      </c>
      <c r="B2751" s="34" t="s">
        <v>5635</v>
      </c>
      <c r="C2751" s="34" t="s">
        <v>4737</v>
      </c>
      <c r="D2751" s="34" t="s">
        <v>4906</v>
      </c>
      <c r="E2751" s="34" t="s">
        <v>4192</v>
      </c>
      <c r="F2751" s="34" t="s">
        <v>4303</v>
      </c>
      <c r="G2751" s="34" t="s">
        <v>4731</v>
      </c>
      <c r="H2751" s="34" t="s">
        <v>4181</v>
      </c>
      <c r="I2751" s="34" t="s">
        <v>5602</v>
      </c>
    </row>
    <row r="2752" spans="1:9">
      <c r="A2752" s="34" t="s">
        <v>4226</v>
      </c>
      <c r="B2752" s="34" t="s">
        <v>4463</v>
      </c>
      <c r="C2752" s="34" t="s">
        <v>4218</v>
      </c>
      <c r="D2752" s="34" t="s">
        <v>4297</v>
      </c>
      <c r="E2752" s="34" t="s">
        <v>4183</v>
      </c>
      <c r="F2752" s="34" t="s">
        <v>4221</v>
      </c>
      <c r="G2752" s="34" t="s">
        <v>4303</v>
      </c>
      <c r="H2752" s="34" t="s">
        <v>4321</v>
      </c>
      <c r="I2752" s="34" t="s">
        <v>4410</v>
      </c>
    </row>
    <row r="2754" spans="1:9">
      <c r="A2754" s="34" t="s">
        <v>9901</v>
      </c>
    </row>
    <row r="2755" spans="1:9">
      <c r="A2755" s="34" t="s">
        <v>5964</v>
      </c>
    </row>
    <row r="2756" spans="1:9">
      <c r="A2756" s="34" t="s">
        <v>45</v>
      </c>
      <c r="B2756" s="34" t="s">
        <v>4169</v>
      </c>
      <c r="C2756" s="34" t="s">
        <v>5952</v>
      </c>
      <c r="D2756" s="34" t="s">
        <v>5112</v>
      </c>
      <c r="E2756" s="34" t="s">
        <v>5223</v>
      </c>
      <c r="F2756" s="34" t="s">
        <v>5953</v>
      </c>
      <c r="G2756" s="34" t="s">
        <v>5954</v>
      </c>
      <c r="H2756" s="34" t="s">
        <v>5955</v>
      </c>
      <c r="I2756" s="34" t="s">
        <v>5116</v>
      </c>
    </row>
    <row r="2757" spans="1:9">
      <c r="A2757" s="34" t="s">
        <v>4305</v>
      </c>
      <c r="B2757" s="34" t="s">
        <v>4441</v>
      </c>
      <c r="C2757" s="34" t="s">
        <v>4443</v>
      </c>
      <c r="D2757" s="34" t="s">
        <v>4730</v>
      </c>
      <c r="E2757" s="34" t="s">
        <v>4725</v>
      </c>
      <c r="F2757" s="34" t="s">
        <v>5117</v>
      </c>
      <c r="G2757" s="34" t="s">
        <v>4492</v>
      </c>
      <c r="H2757" s="34" t="s">
        <v>4244</v>
      </c>
      <c r="I2757" s="34" t="s">
        <v>5117</v>
      </c>
    </row>
    <row r="2758" spans="1:9">
      <c r="A2758" s="34" t="s">
        <v>4313</v>
      </c>
      <c r="B2758" s="34" t="s">
        <v>4444</v>
      </c>
      <c r="C2758" s="34" t="s">
        <v>4288</v>
      </c>
      <c r="D2758" s="34" t="s">
        <v>4684</v>
      </c>
      <c r="E2758" s="34" t="s">
        <v>5142</v>
      </c>
      <c r="F2758" s="34" t="s">
        <v>5141</v>
      </c>
      <c r="G2758" s="34" t="s">
        <v>4252</v>
      </c>
      <c r="H2758" s="34" t="s">
        <v>4257</v>
      </c>
      <c r="I2758" s="34" t="s">
        <v>5183</v>
      </c>
    </row>
    <row r="2759" spans="1:9">
      <c r="A2759" s="34" t="s">
        <v>4316</v>
      </c>
      <c r="B2759" s="34" t="s">
        <v>4187</v>
      </c>
      <c r="C2759" s="34" t="s">
        <v>4275</v>
      </c>
      <c r="D2759" s="34" t="s">
        <v>4278</v>
      </c>
      <c r="E2759" s="34" t="s">
        <v>4217</v>
      </c>
      <c r="F2759" s="34" t="s">
        <v>4194</v>
      </c>
      <c r="G2759" s="34" t="s">
        <v>4768</v>
      </c>
      <c r="H2759" s="34" t="s">
        <v>4275</v>
      </c>
      <c r="I2759" s="34" t="s">
        <v>4192</v>
      </c>
    </row>
    <row r="2760" spans="1:9">
      <c r="A2760" s="34" t="s">
        <v>4323</v>
      </c>
      <c r="B2760" s="34" t="s">
        <v>4450</v>
      </c>
      <c r="C2760" s="34" t="s">
        <v>4370</v>
      </c>
      <c r="D2760" s="34" t="s">
        <v>4276</v>
      </c>
      <c r="E2760" s="34" t="s">
        <v>4286</v>
      </c>
      <c r="F2760" s="34" t="s">
        <v>5965</v>
      </c>
      <c r="G2760" s="34" t="s">
        <v>4233</v>
      </c>
      <c r="H2760" s="34" t="s">
        <v>4370</v>
      </c>
      <c r="I2760" s="34" t="s">
        <v>5119</v>
      </c>
    </row>
    <row r="2761" spans="1:9">
      <c r="A2761" s="34" t="s">
        <v>4226</v>
      </c>
      <c r="B2761" s="34" t="s">
        <v>4463</v>
      </c>
      <c r="C2761" s="34" t="s">
        <v>4218</v>
      </c>
      <c r="D2761" s="34" t="s">
        <v>4297</v>
      </c>
      <c r="E2761" s="34" t="s">
        <v>4183</v>
      </c>
      <c r="F2761" s="34" t="s">
        <v>4221</v>
      </c>
      <c r="G2761" s="34" t="s">
        <v>4303</v>
      </c>
      <c r="H2761" s="34" t="s">
        <v>4321</v>
      </c>
      <c r="I2761" s="34" t="s">
        <v>4410</v>
      </c>
    </row>
    <row r="2763" spans="1:9">
      <c r="A2763" s="34" t="s">
        <v>9902</v>
      </c>
    </row>
    <row r="2764" spans="1:9">
      <c r="A2764" s="34" t="s">
        <v>5966</v>
      </c>
    </row>
    <row r="2765" spans="1:9">
      <c r="A2765" s="34" t="s">
        <v>4169</v>
      </c>
      <c r="B2765" s="34" t="s">
        <v>4329</v>
      </c>
      <c r="C2765" s="34" t="s">
        <v>4330</v>
      </c>
      <c r="D2765" s="34" t="s">
        <v>4331</v>
      </c>
      <c r="E2765" s="34" t="s">
        <v>4332</v>
      </c>
    </row>
    <row r="2766" spans="1:9">
      <c r="A2766" s="34" t="s">
        <v>4463</v>
      </c>
      <c r="B2766" s="34" t="s">
        <v>5967</v>
      </c>
      <c r="C2766" s="34" t="s">
        <v>5968</v>
      </c>
      <c r="D2766" s="34" t="s">
        <v>5148</v>
      </c>
      <c r="E2766" s="34" t="s">
        <v>5969</v>
      </c>
    </row>
    <row r="2768" spans="1:9">
      <c r="A2768" s="34" t="s">
        <v>9903</v>
      </c>
    </row>
    <row r="2769" spans="1:8">
      <c r="A2769" s="34" t="s">
        <v>5970</v>
      </c>
    </row>
    <row r="2770" spans="1:8">
      <c r="A2770" s="34" t="s">
        <v>4169</v>
      </c>
      <c r="B2770" s="34" t="s">
        <v>5971</v>
      </c>
      <c r="C2770" s="34" t="s">
        <v>5152</v>
      </c>
      <c r="D2770" s="34" t="s">
        <v>5224</v>
      </c>
      <c r="E2770" s="34" t="s">
        <v>5850</v>
      </c>
      <c r="F2770" s="34" t="s">
        <v>5115</v>
      </c>
      <c r="G2770" s="34" t="s">
        <v>5154</v>
      </c>
      <c r="H2770" s="34" t="s">
        <v>5155</v>
      </c>
    </row>
    <row r="2771" spans="1:8">
      <c r="A2771" s="34" t="s">
        <v>4463</v>
      </c>
      <c r="B2771" s="34" t="s">
        <v>5016</v>
      </c>
      <c r="C2771" s="34" t="s">
        <v>4795</v>
      </c>
      <c r="D2771" s="34" t="s">
        <v>4240</v>
      </c>
      <c r="E2771" s="34" t="s">
        <v>4327</v>
      </c>
      <c r="F2771" s="34" t="s">
        <v>4425</v>
      </c>
      <c r="G2771" s="34" t="s">
        <v>4743</v>
      </c>
      <c r="H2771" s="34" t="s">
        <v>4902</v>
      </c>
    </row>
    <row r="2773" spans="1:8">
      <c r="A2773" s="34" t="s">
        <v>9904</v>
      </c>
    </row>
    <row r="2774" spans="1:8">
      <c r="A2774" s="34" t="s">
        <v>5972</v>
      </c>
    </row>
    <row r="2775" spans="1:8">
      <c r="A2775" s="34" t="s">
        <v>4169</v>
      </c>
      <c r="B2775" s="34" t="s">
        <v>4329</v>
      </c>
      <c r="C2775" s="34" t="s">
        <v>4330</v>
      </c>
      <c r="D2775" s="34" t="s">
        <v>4331</v>
      </c>
      <c r="E2775" s="34" t="s">
        <v>4332</v>
      </c>
    </row>
    <row r="2776" spans="1:8">
      <c r="A2776" s="34" t="s">
        <v>4463</v>
      </c>
      <c r="B2776" s="34" t="s">
        <v>5973</v>
      </c>
      <c r="C2776" s="34" t="s">
        <v>5974</v>
      </c>
      <c r="D2776" s="34" t="s">
        <v>5148</v>
      </c>
      <c r="E2776" s="34" t="s">
        <v>5969</v>
      </c>
    </row>
    <row r="2778" spans="1:8">
      <c r="A2778" s="34" t="s">
        <v>9905</v>
      </c>
    </row>
    <row r="2779" spans="1:8">
      <c r="A2779" s="34" t="s">
        <v>5975</v>
      </c>
    </row>
    <row r="2780" spans="1:8">
      <c r="A2780" s="34" t="s">
        <v>4169</v>
      </c>
      <c r="B2780" s="34" t="s">
        <v>5976</v>
      </c>
      <c r="C2780" s="34" t="s">
        <v>5977</v>
      </c>
      <c r="D2780" s="34" t="s">
        <v>5978</v>
      </c>
      <c r="E2780" s="34" t="s">
        <v>5979</v>
      </c>
      <c r="F2780" s="34" t="s">
        <v>5980</v>
      </c>
      <c r="G2780" s="34" t="s">
        <v>5981</v>
      </c>
    </row>
    <row r="2781" spans="1:8">
      <c r="A2781" s="34" t="s">
        <v>5982</v>
      </c>
      <c r="B2781" s="34" t="s">
        <v>5212</v>
      </c>
      <c r="C2781" s="34" t="s">
        <v>4807</v>
      </c>
      <c r="D2781" s="34" t="s">
        <v>4653</v>
      </c>
      <c r="E2781" s="34" t="s">
        <v>4189</v>
      </c>
      <c r="F2781" s="34" t="s">
        <v>4439</v>
      </c>
      <c r="G2781" s="34" t="s">
        <v>4367</v>
      </c>
    </row>
    <row r="2783" spans="1:8">
      <c r="A2783" s="34" t="s">
        <v>9906</v>
      </c>
    </row>
    <row r="2784" spans="1:8">
      <c r="A2784" s="34" t="s">
        <v>5983</v>
      </c>
    </row>
    <row r="2785" spans="1:7">
      <c r="A2785" s="34" t="s">
        <v>4169</v>
      </c>
      <c r="B2785" s="34" t="s">
        <v>4329</v>
      </c>
      <c r="C2785" s="34" t="s">
        <v>4330</v>
      </c>
      <c r="D2785" s="34" t="s">
        <v>4331</v>
      </c>
      <c r="E2785" s="34" t="s">
        <v>4332</v>
      </c>
    </row>
    <row r="2786" spans="1:7">
      <c r="A2786" s="34" t="s">
        <v>5982</v>
      </c>
      <c r="B2786" s="34" t="s">
        <v>5984</v>
      </c>
      <c r="C2786" s="34" t="s">
        <v>4525</v>
      </c>
      <c r="D2786" s="34" t="s">
        <v>5985</v>
      </c>
      <c r="E2786" s="34" t="s">
        <v>5470</v>
      </c>
    </row>
    <row r="2788" spans="1:7">
      <c r="A2788" s="34" t="s">
        <v>9907</v>
      </c>
    </row>
    <row r="2789" spans="1:7">
      <c r="A2789" s="34" t="s">
        <v>5986</v>
      </c>
    </row>
    <row r="2790" spans="1:7">
      <c r="A2790" s="34" t="s">
        <v>4169</v>
      </c>
      <c r="B2790" s="34" t="s">
        <v>5177</v>
      </c>
      <c r="C2790" s="34" t="s">
        <v>5987</v>
      </c>
      <c r="D2790" s="34" t="s">
        <v>5178</v>
      </c>
      <c r="E2790" s="34" t="s">
        <v>5988</v>
      </c>
      <c r="F2790" s="34" t="s">
        <v>5989</v>
      </c>
      <c r="G2790" s="34" t="s">
        <v>5990</v>
      </c>
    </row>
    <row r="2791" spans="1:7">
      <c r="A2791" s="34" t="s">
        <v>5982</v>
      </c>
      <c r="B2791" s="34" t="s">
        <v>5377</v>
      </c>
      <c r="C2791" s="34" t="s">
        <v>4223</v>
      </c>
      <c r="D2791" s="34" t="s">
        <v>4741</v>
      </c>
      <c r="E2791" s="34" t="s">
        <v>4832</v>
      </c>
      <c r="F2791" s="34" t="s">
        <v>5143</v>
      </c>
      <c r="G2791" s="34" t="s">
        <v>4830</v>
      </c>
    </row>
    <row r="2793" spans="1:7">
      <c r="A2793" s="34" t="s">
        <v>9908</v>
      </c>
    </row>
    <row r="2794" spans="1:7">
      <c r="A2794" s="34" t="s">
        <v>5991</v>
      </c>
    </row>
    <row r="2795" spans="1:7">
      <c r="A2795" s="34" t="s">
        <v>4169</v>
      </c>
      <c r="B2795" s="34" t="s">
        <v>5992</v>
      </c>
      <c r="C2795" s="34" t="s">
        <v>5993</v>
      </c>
    </row>
    <row r="2796" spans="1:7">
      <c r="A2796" s="34" t="s">
        <v>5994</v>
      </c>
      <c r="B2796" s="34" t="s">
        <v>5777</v>
      </c>
      <c r="C2796" s="34" t="s">
        <v>5083</v>
      </c>
    </row>
    <row r="2798" spans="1:7">
      <c r="A2798" s="34" t="s">
        <v>9909</v>
      </c>
    </row>
    <row r="2799" spans="1:7">
      <c r="A2799" s="34" t="s">
        <v>5995</v>
      </c>
    </row>
    <row r="2800" spans="1:7">
      <c r="A2800" s="34" t="s">
        <v>46</v>
      </c>
      <c r="B2800" s="34" t="s">
        <v>4169</v>
      </c>
      <c r="C2800" s="34" t="s">
        <v>5992</v>
      </c>
      <c r="D2800" s="34" t="s">
        <v>5993</v>
      </c>
    </row>
    <row r="2801" spans="1:4">
      <c r="A2801" s="34" t="s">
        <v>4608</v>
      </c>
      <c r="B2801" s="34" t="s">
        <v>5089</v>
      </c>
      <c r="C2801" s="34" t="s">
        <v>5996</v>
      </c>
      <c r="D2801" s="34" t="s">
        <v>5384</v>
      </c>
    </row>
    <row r="2802" spans="1:4">
      <c r="A2802" s="34" t="s">
        <v>4611</v>
      </c>
      <c r="B2802" s="34" t="s">
        <v>5192</v>
      </c>
      <c r="C2802" s="34" t="s">
        <v>5873</v>
      </c>
      <c r="D2802" s="34" t="s">
        <v>4416</v>
      </c>
    </row>
    <row r="2803" spans="1:4">
      <c r="A2803" s="34" t="s">
        <v>4539</v>
      </c>
      <c r="B2803" s="34" t="s">
        <v>5997</v>
      </c>
      <c r="C2803" s="34" t="s">
        <v>5998</v>
      </c>
      <c r="D2803" s="34" t="s">
        <v>4246</v>
      </c>
    </row>
    <row r="2804" spans="1:4">
      <c r="A2804" s="34" t="s">
        <v>4542</v>
      </c>
      <c r="B2804" s="34" t="s">
        <v>5999</v>
      </c>
      <c r="C2804" s="34" t="s">
        <v>5489</v>
      </c>
      <c r="D2804" s="34" t="s">
        <v>4318</v>
      </c>
    </row>
    <row r="2805" spans="1:4">
      <c r="A2805" s="34" t="s">
        <v>4619</v>
      </c>
      <c r="B2805" s="34" t="s">
        <v>6000</v>
      </c>
      <c r="C2805" s="34" t="s">
        <v>5887</v>
      </c>
      <c r="D2805" s="34" t="s">
        <v>4254</v>
      </c>
    </row>
    <row r="2806" spans="1:4">
      <c r="A2806" s="34" t="s">
        <v>4546</v>
      </c>
      <c r="B2806" s="34" t="s">
        <v>5597</v>
      </c>
      <c r="C2806" s="34" t="s">
        <v>5525</v>
      </c>
      <c r="D2806" s="34" t="s">
        <v>5429</v>
      </c>
    </row>
    <row r="2807" spans="1:4">
      <c r="A2807" s="34" t="s">
        <v>4226</v>
      </c>
      <c r="B2807" s="34" t="s">
        <v>5994</v>
      </c>
      <c r="C2807" s="34" t="s">
        <v>5777</v>
      </c>
      <c r="D2807" s="34" t="s">
        <v>5083</v>
      </c>
    </row>
    <row r="2809" spans="1:4">
      <c r="A2809" s="34" t="s">
        <v>9910</v>
      </c>
    </row>
    <row r="2810" spans="1:4">
      <c r="A2810" s="34" t="s">
        <v>6001</v>
      </c>
    </row>
    <row r="2811" spans="1:4">
      <c r="A2811" s="34" t="s">
        <v>152</v>
      </c>
      <c r="B2811" s="34" t="s">
        <v>4169</v>
      </c>
      <c r="C2811" s="34" t="s">
        <v>5992</v>
      </c>
      <c r="D2811" s="34" t="s">
        <v>5993</v>
      </c>
    </row>
    <row r="2812" spans="1:4">
      <c r="A2812" s="34" t="s">
        <v>1051</v>
      </c>
      <c r="B2812" s="34" t="s">
        <v>6002</v>
      </c>
      <c r="C2812" s="34" t="s">
        <v>4692</v>
      </c>
      <c r="D2812" s="34" t="s">
        <v>4693</v>
      </c>
    </row>
    <row r="2813" spans="1:4">
      <c r="A2813" s="34" t="s">
        <v>1049</v>
      </c>
      <c r="B2813" s="34" t="s">
        <v>6003</v>
      </c>
      <c r="C2813" s="34" t="s">
        <v>4846</v>
      </c>
      <c r="D2813" s="34" t="s">
        <v>4845</v>
      </c>
    </row>
    <row r="2814" spans="1:4">
      <c r="A2814" s="34" t="s">
        <v>4226</v>
      </c>
      <c r="B2814" s="34" t="s">
        <v>5994</v>
      </c>
      <c r="C2814" s="34" t="s">
        <v>5777</v>
      </c>
      <c r="D2814" s="34" t="s">
        <v>5083</v>
      </c>
    </row>
    <row r="2816" spans="1:4">
      <c r="A2816" s="34" t="s">
        <v>9911</v>
      </c>
    </row>
    <row r="2817" spans="1:4">
      <c r="A2817" s="34" t="s">
        <v>6004</v>
      </c>
    </row>
    <row r="2818" spans="1:4">
      <c r="A2818" s="34" t="s">
        <v>4169</v>
      </c>
      <c r="B2818" s="34" t="s">
        <v>5992</v>
      </c>
      <c r="C2818" s="34" t="s">
        <v>5993</v>
      </c>
    </row>
    <row r="2819" spans="1:4">
      <c r="A2819" s="34" t="s">
        <v>5982</v>
      </c>
      <c r="B2819" s="34" t="s">
        <v>4618</v>
      </c>
      <c r="C2819" s="34" t="s">
        <v>4439</v>
      </c>
    </row>
    <row r="2821" spans="1:4">
      <c r="A2821" s="34" t="s">
        <v>9912</v>
      </c>
    </row>
    <row r="2822" spans="1:4">
      <c r="A2822" s="34" t="s">
        <v>6005</v>
      </c>
    </row>
    <row r="2823" spans="1:4">
      <c r="A2823" s="34" t="s">
        <v>48</v>
      </c>
      <c r="B2823" s="34" t="s">
        <v>4169</v>
      </c>
      <c r="C2823" s="34" t="s">
        <v>5992</v>
      </c>
      <c r="D2823" s="34" t="s">
        <v>5993</v>
      </c>
    </row>
    <row r="2824" spans="1:4">
      <c r="A2824" s="34" t="s">
        <v>4186</v>
      </c>
      <c r="B2824" s="34" t="s">
        <v>5916</v>
      </c>
      <c r="C2824" s="34" t="s">
        <v>4373</v>
      </c>
      <c r="D2824" s="34" t="s">
        <v>4198</v>
      </c>
    </row>
    <row r="2825" spans="1:4">
      <c r="A2825" s="34" t="s">
        <v>4195</v>
      </c>
      <c r="B2825" s="34" t="s">
        <v>4196</v>
      </c>
      <c r="C2825" s="34" t="s">
        <v>5040</v>
      </c>
      <c r="D2825" s="34" t="s">
        <v>4232</v>
      </c>
    </row>
    <row r="2826" spans="1:4">
      <c r="A2826" s="34" t="s">
        <v>4203</v>
      </c>
      <c r="B2826" s="34" t="s">
        <v>5899</v>
      </c>
      <c r="C2826" s="34" t="s">
        <v>6006</v>
      </c>
      <c r="D2826" s="34" t="s">
        <v>4854</v>
      </c>
    </row>
    <row r="2827" spans="1:4">
      <c r="A2827" s="34" t="s">
        <v>4210</v>
      </c>
      <c r="B2827" s="34" t="s">
        <v>6007</v>
      </c>
      <c r="C2827" s="34" t="s">
        <v>6008</v>
      </c>
      <c r="D2827" s="34" t="s">
        <v>5568</v>
      </c>
    </row>
    <row r="2828" spans="1:4">
      <c r="A2828" s="34" t="s">
        <v>4219</v>
      </c>
      <c r="B2828" s="34" t="s">
        <v>4638</v>
      </c>
      <c r="C2828" s="34" t="s">
        <v>5848</v>
      </c>
      <c r="D2828" s="34" t="s">
        <v>4744</v>
      </c>
    </row>
    <row r="2829" spans="1:4">
      <c r="A2829" s="34" t="s">
        <v>4226</v>
      </c>
      <c r="B2829" s="34" t="s">
        <v>5982</v>
      </c>
      <c r="C2829" s="34" t="s">
        <v>4618</v>
      </c>
      <c r="D2829" s="34" t="s">
        <v>4439</v>
      </c>
    </row>
    <row r="2831" spans="1:4">
      <c r="A2831" s="34" t="s">
        <v>9913</v>
      </c>
    </row>
    <row r="2832" spans="1:4">
      <c r="A2832" s="34" t="s">
        <v>6009</v>
      </c>
    </row>
    <row r="2833" spans="1:4">
      <c r="A2833" s="34" t="s">
        <v>49</v>
      </c>
      <c r="B2833" s="34" t="s">
        <v>4169</v>
      </c>
      <c r="C2833" s="34" t="s">
        <v>5992</v>
      </c>
      <c r="D2833" s="34" t="s">
        <v>5993</v>
      </c>
    </row>
    <row r="2834" spans="1:4">
      <c r="A2834" s="34" t="s">
        <v>4228</v>
      </c>
      <c r="B2834" s="34" t="s">
        <v>6007</v>
      </c>
      <c r="C2834" s="34" t="s">
        <v>6008</v>
      </c>
      <c r="D2834" s="34" t="s">
        <v>5568</v>
      </c>
    </row>
    <row r="2835" spans="1:4">
      <c r="A2835" s="34" t="s">
        <v>4235</v>
      </c>
      <c r="B2835" s="34" t="s">
        <v>5672</v>
      </c>
      <c r="C2835" s="34" t="s">
        <v>6010</v>
      </c>
      <c r="D2835" s="34" t="s">
        <v>5377</v>
      </c>
    </row>
    <row r="2836" spans="1:4">
      <c r="A2836" s="34" t="s">
        <v>4241</v>
      </c>
      <c r="B2836" s="34" t="s">
        <v>5593</v>
      </c>
      <c r="C2836" s="34" t="s">
        <v>5531</v>
      </c>
      <c r="D2836" s="34" t="s">
        <v>4786</v>
      </c>
    </row>
    <row r="2837" spans="1:4">
      <c r="A2837" s="34" t="s">
        <v>4248</v>
      </c>
      <c r="B2837" s="34" t="s">
        <v>6011</v>
      </c>
      <c r="C2837" s="34" t="s">
        <v>4547</v>
      </c>
      <c r="D2837" s="34" t="s">
        <v>4548</v>
      </c>
    </row>
    <row r="2838" spans="1:4">
      <c r="A2838" s="34" t="s">
        <v>4255</v>
      </c>
      <c r="B2838" s="34" t="s">
        <v>5902</v>
      </c>
      <c r="C2838" s="34" t="s">
        <v>5296</v>
      </c>
      <c r="D2838" s="34" t="s">
        <v>4239</v>
      </c>
    </row>
    <row r="2839" spans="1:4">
      <c r="A2839" s="34" t="s">
        <v>4226</v>
      </c>
      <c r="B2839" s="34" t="s">
        <v>5982</v>
      </c>
      <c r="C2839" s="34" t="s">
        <v>4618</v>
      </c>
      <c r="D2839" s="34" t="s">
        <v>4439</v>
      </c>
    </row>
    <row r="2841" spans="1:4">
      <c r="A2841" s="34" t="s">
        <v>9914</v>
      </c>
    </row>
    <row r="2842" spans="1:4">
      <c r="A2842" s="34" t="s">
        <v>6012</v>
      </c>
    </row>
    <row r="2843" spans="1:4">
      <c r="A2843" s="34" t="s">
        <v>50</v>
      </c>
      <c r="B2843" s="34" t="s">
        <v>4169</v>
      </c>
      <c r="C2843" s="34" t="s">
        <v>5992</v>
      </c>
      <c r="D2843" s="34" t="s">
        <v>5993</v>
      </c>
    </row>
    <row r="2844" spans="1:4">
      <c r="A2844" s="34" t="s">
        <v>4262</v>
      </c>
      <c r="B2844" s="34" t="s">
        <v>4518</v>
      </c>
      <c r="C2844" s="34" t="s">
        <v>6013</v>
      </c>
      <c r="D2844" s="34" t="s">
        <v>4284</v>
      </c>
    </row>
    <row r="2845" spans="1:4">
      <c r="A2845" s="34" t="s">
        <v>4271</v>
      </c>
      <c r="B2845" s="34" t="s">
        <v>6014</v>
      </c>
      <c r="C2845" s="34" t="s">
        <v>5277</v>
      </c>
      <c r="D2845" s="34" t="s">
        <v>4278</v>
      </c>
    </row>
    <row r="2846" spans="1:4">
      <c r="A2846" s="34" t="s">
        <v>4226</v>
      </c>
      <c r="B2846" s="34" t="s">
        <v>5982</v>
      </c>
      <c r="C2846" s="34" t="s">
        <v>4618</v>
      </c>
      <c r="D2846" s="34" t="s">
        <v>4439</v>
      </c>
    </row>
    <row r="2848" spans="1:4">
      <c r="A2848" s="34" t="s">
        <v>9915</v>
      </c>
    </row>
    <row r="2849" spans="1:4">
      <c r="A2849" s="34" t="s">
        <v>6015</v>
      </c>
    </row>
    <row r="2850" spans="1:4">
      <c r="A2850" s="34" t="s">
        <v>386</v>
      </c>
      <c r="B2850" s="34" t="s">
        <v>4169</v>
      </c>
      <c r="C2850" s="34" t="s">
        <v>5992</v>
      </c>
      <c r="D2850" s="34" t="s">
        <v>5993</v>
      </c>
    </row>
    <row r="2851" spans="1:4">
      <c r="A2851" s="34" t="s">
        <v>3070</v>
      </c>
      <c r="B2851" s="34" t="s">
        <v>6016</v>
      </c>
      <c r="C2851" s="34" t="s">
        <v>6017</v>
      </c>
      <c r="D2851" s="34" t="s">
        <v>5210</v>
      </c>
    </row>
    <row r="2852" spans="1:4">
      <c r="A2852" s="34" t="s">
        <v>3067</v>
      </c>
      <c r="B2852" s="34" t="s">
        <v>4337</v>
      </c>
      <c r="C2852" s="34" t="s">
        <v>4399</v>
      </c>
      <c r="D2852" s="34" t="s">
        <v>5123</v>
      </c>
    </row>
    <row r="2853" spans="1:4">
      <c r="A2853" s="34" t="s">
        <v>4226</v>
      </c>
      <c r="B2853" s="34" t="s">
        <v>5982</v>
      </c>
      <c r="C2853" s="34" t="s">
        <v>4618</v>
      </c>
      <c r="D2853" s="34" t="s">
        <v>4439</v>
      </c>
    </row>
    <row r="2855" spans="1:4">
      <c r="A2855" s="34" t="s">
        <v>9916</v>
      </c>
    </row>
    <row r="2856" spans="1:4">
      <c r="A2856" s="34" t="s">
        <v>6018</v>
      </c>
    </row>
    <row r="2857" spans="1:4">
      <c r="A2857" s="34" t="s">
        <v>55</v>
      </c>
      <c r="B2857" s="34" t="s">
        <v>4169</v>
      </c>
      <c r="C2857" s="34" t="s">
        <v>5992</v>
      </c>
      <c r="D2857" s="34" t="s">
        <v>5993</v>
      </c>
    </row>
    <row r="2858" spans="1:4">
      <c r="A2858" s="34" t="s">
        <v>4291</v>
      </c>
      <c r="B2858" s="34" t="s">
        <v>6019</v>
      </c>
      <c r="C2858" s="34" t="s">
        <v>5479</v>
      </c>
      <c r="D2858" s="34" t="s">
        <v>4238</v>
      </c>
    </row>
    <row r="2859" spans="1:4">
      <c r="A2859" s="34" t="s">
        <v>4299</v>
      </c>
      <c r="B2859" s="34" t="s">
        <v>4317</v>
      </c>
      <c r="C2859" s="34" t="s">
        <v>5552</v>
      </c>
      <c r="D2859" s="34" t="s">
        <v>5310</v>
      </c>
    </row>
    <row r="2860" spans="1:4">
      <c r="A2860" s="34" t="s">
        <v>4226</v>
      </c>
      <c r="B2860" s="34" t="s">
        <v>5982</v>
      </c>
      <c r="C2860" s="34" t="s">
        <v>4618</v>
      </c>
      <c r="D2860" s="34" t="s">
        <v>4439</v>
      </c>
    </row>
    <row r="2862" spans="1:4">
      <c r="A2862" s="34" t="s">
        <v>9917</v>
      </c>
    </row>
    <row r="2863" spans="1:4">
      <c r="A2863" s="34" t="s">
        <v>6020</v>
      </c>
    </row>
    <row r="2864" spans="1:4">
      <c r="A2864" s="34" t="s">
        <v>45</v>
      </c>
      <c r="B2864" s="34" t="s">
        <v>4169</v>
      </c>
      <c r="C2864" s="34" t="s">
        <v>5992</v>
      </c>
      <c r="D2864" s="34" t="s">
        <v>5993</v>
      </c>
    </row>
    <row r="2865" spans="1:12">
      <c r="A2865" s="34" t="s">
        <v>4305</v>
      </c>
      <c r="B2865" s="34" t="s">
        <v>6021</v>
      </c>
      <c r="C2865" s="34" t="s">
        <v>4414</v>
      </c>
      <c r="D2865" s="34" t="s">
        <v>4902</v>
      </c>
    </row>
    <row r="2866" spans="1:12">
      <c r="A2866" s="34" t="s">
        <v>4313</v>
      </c>
      <c r="B2866" s="34" t="s">
        <v>4229</v>
      </c>
      <c r="C2866" s="34" t="s">
        <v>6022</v>
      </c>
      <c r="D2866" s="34" t="s">
        <v>4233</v>
      </c>
    </row>
    <row r="2867" spans="1:12">
      <c r="A2867" s="34" t="s">
        <v>4316</v>
      </c>
      <c r="B2867" s="34" t="s">
        <v>6023</v>
      </c>
      <c r="C2867" s="34" t="s">
        <v>5492</v>
      </c>
      <c r="D2867" s="34" t="s">
        <v>4720</v>
      </c>
    </row>
    <row r="2868" spans="1:12">
      <c r="A2868" s="34" t="s">
        <v>4323</v>
      </c>
      <c r="B2868" s="34" t="s">
        <v>4532</v>
      </c>
      <c r="C2868" s="34" t="s">
        <v>5875</v>
      </c>
      <c r="D2868" s="34" t="s">
        <v>4796</v>
      </c>
    </row>
    <row r="2869" spans="1:12">
      <c r="A2869" s="34" t="s">
        <v>4226</v>
      </c>
      <c r="B2869" s="34" t="s">
        <v>5982</v>
      </c>
      <c r="C2869" s="34" t="s">
        <v>4618</v>
      </c>
      <c r="D2869" s="34" t="s">
        <v>4439</v>
      </c>
    </row>
    <row r="2871" spans="1:12">
      <c r="A2871" s="34" t="s">
        <v>9918</v>
      </c>
    </row>
    <row r="2872" spans="1:12">
      <c r="A2872" s="34" t="s">
        <v>6024</v>
      </c>
    </row>
    <row r="2873" spans="1:12">
      <c r="A2873" s="34" t="s">
        <v>4169</v>
      </c>
      <c r="B2873" s="34" t="s">
        <v>4329</v>
      </c>
      <c r="C2873" s="34" t="s">
        <v>4330</v>
      </c>
      <c r="D2873" s="34" t="s">
        <v>4331</v>
      </c>
      <c r="E2873" s="34" t="s">
        <v>4332</v>
      </c>
    </row>
    <row r="2874" spans="1:12">
      <c r="A2874" s="34" t="s">
        <v>5982</v>
      </c>
      <c r="B2874" s="34" t="s">
        <v>6025</v>
      </c>
      <c r="C2874" s="34" t="s">
        <v>6026</v>
      </c>
      <c r="D2874" s="34" t="s">
        <v>6027</v>
      </c>
      <c r="E2874" s="34" t="s">
        <v>5470</v>
      </c>
    </row>
    <row r="2876" spans="1:12">
      <c r="A2876" s="34" t="s">
        <v>6028</v>
      </c>
    </row>
    <row r="2877" spans="1:12">
      <c r="A2877" s="34" t="s">
        <v>6029</v>
      </c>
    </row>
    <row r="2878" spans="1:12">
      <c r="A2878" s="34" t="s">
        <v>4169</v>
      </c>
      <c r="B2878" s="34" t="s">
        <v>3279</v>
      </c>
      <c r="C2878" s="34" t="s">
        <v>3264</v>
      </c>
      <c r="D2878" s="34" t="s">
        <v>3282</v>
      </c>
      <c r="E2878" s="34" t="s">
        <v>3255</v>
      </c>
      <c r="F2878" s="34" t="s">
        <v>3186</v>
      </c>
      <c r="G2878" s="34" t="s">
        <v>3276</v>
      </c>
      <c r="H2878" s="34" t="s">
        <v>3258</v>
      </c>
      <c r="I2878" s="34" t="s">
        <v>3261</v>
      </c>
      <c r="J2878" s="34" t="s">
        <v>3273</v>
      </c>
      <c r="K2878" s="34" t="s">
        <v>3267</v>
      </c>
      <c r="L2878" s="34" t="s">
        <v>3270</v>
      </c>
    </row>
    <row r="2879" spans="1:12">
      <c r="A2879" s="34" t="s">
        <v>5595</v>
      </c>
      <c r="B2879" s="34" t="s">
        <v>4457</v>
      </c>
      <c r="C2879" s="34" t="s">
        <v>4234</v>
      </c>
      <c r="D2879" s="34" t="s">
        <v>4449</v>
      </c>
      <c r="E2879" s="34" t="s">
        <v>5383</v>
      </c>
      <c r="F2879" s="34" t="s">
        <v>4467</v>
      </c>
      <c r="G2879" s="34" t="s">
        <v>4449</v>
      </c>
      <c r="H2879" s="34" t="s">
        <v>4830</v>
      </c>
      <c r="I2879" s="34" t="s">
        <v>4759</v>
      </c>
      <c r="J2879" s="34" t="s">
        <v>4459</v>
      </c>
      <c r="K2879" s="34" t="s">
        <v>4492</v>
      </c>
      <c r="L2879" s="34" t="s">
        <v>4245</v>
      </c>
    </row>
    <row r="2881" spans="1:13">
      <c r="A2881" s="34" t="s">
        <v>6030</v>
      </c>
    </row>
    <row r="2882" spans="1:13">
      <c r="A2882" s="34" t="s">
        <v>6031</v>
      </c>
    </row>
    <row r="2883" spans="1:13">
      <c r="A2883" s="34" t="s">
        <v>46</v>
      </c>
      <c r="B2883" s="34" t="s">
        <v>4169</v>
      </c>
      <c r="C2883" s="34" t="s">
        <v>3279</v>
      </c>
      <c r="D2883" s="34" t="s">
        <v>3264</v>
      </c>
      <c r="E2883" s="34" t="s">
        <v>3282</v>
      </c>
      <c r="F2883" s="34" t="s">
        <v>3255</v>
      </c>
      <c r="G2883" s="34" t="s">
        <v>3186</v>
      </c>
      <c r="H2883" s="34" t="s">
        <v>3276</v>
      </c>
      <c r="I2883" s="34" t="s">
        <v>3258</v>
      </c>
      <c r="J2883" s="34" t="s">
        <v>3261</v>
      </c>
      <c r="K2883" s="34" t="s">
        <v>3273</v>
      </c>
      <c r="L2883" s="34" t="s">
        <v>3267</v>
      </c>
      <c r="M2883" s="34" t="s">
        <v>3270</v>
      </c>
    </row>
    <row r="2884" spans="1:13">
      <c r="A2884" s="34" t="s">
        <v>4608</v>
      </c>
      <c r="B2884" s="34" t="s">
        <v>4656</v>
      </c>
      <c r="C2884" s="34" t="s">
        <v>4199</v>
      </c>
      <c r="D2884" s="34" t="s">
        <v>4199</v>
      </c>
      <c r="E2884" s="34" t="s">
        <v>4199</v>
      </c>
      <c r="F2884" s="34" t="s">
        <v>4658</v>
      </c>
      <c r="G2884" s="34" t="s">
        <v>4365</v>
      </c>
      <c r="H2884" s="34" t="s">
        <v>4199</v>
      </c>
      <c r="I2884" s="34" t="s">
        <v>5187</v>
      </c>
      <c r="J2884" s="34" t="s">
        <v>4199</v>
      </c>
      <c r="K2884" s="34" t="s">
        <v>4199</v>
      </c>
      <c r="L2884" s="34" t="s">
        <v>4199</v>
      </c>
      <c r="M2884" s="34" t="s">
        <v>4199</v>
      </c>
    </row>
    <row r="2885" spans="1:13">
      <c r="A2885" s="34" t="s">
        <v>4611</v>
      </c>
      <c r="B2885" s="34" t="s">
        <v>4678</v>
      </c>
      <c r="C2885" s="34" t="s">
        <v>4199</v>
      </c>
      <c r="D2885" s="34" t="s">
        <v>6032</v>
      </c>
      <c r="E2885" s="34" t="s">
        <v>4199</v>
      </c>
      <c r="F2885" s="34" t="s">
        <v>4257</v>
      </c>
      <c r="G2885" s="34" t="s">
        <v>4199</v>
      </c>
      <c r="H2885" s="34" t="s">
        <v>4257</v>
      </c>
      <c r="I2885" s="34" t="s">
        <v>4199</v>
      </c>
      <c r="J2885" s="34" t="s">
        <v>4199</v>
      </c>
      <c r="K2885" s="34" t="s">
        <v>4199</v>
      </c>
      <c r="L2885" s="34" t="s">
        <v>4284</v>
      </c>
      <c r="M2885" s="34" t="s">
        <v>4812</v>
      </c>
    </row>
    <row r="2886" spans="1:13">
      <c r="A2886" s="34" t="s">
        <v>4539</v>
      </c>
      <c r="B2886" s="34" t="s">
        <v>5185</v>
      </c>
      <c r="C2886" s="34" t="s">
        <v>5016</v>
      </c>
      <c r="D2886" s="34" t="s">
        <v>4199</v>
      </c>
      <c r="E2886" s="34" t="s">
        <v>4181</v>
      </c>
      <c r="F2886" s="34" t="s">
        <v>5056</v>
      </c>
      <c r="G2886" s="34" t="s">
        <v>4199</v>
      </c>
      <c r="H2886" s="34" t="s">
        <v>4449</v>
      </c>
      <c r="I2886" s="34" t="s">
        <v>4199</v>
      </c>
      <c r="J2886" s="34" t="s">
        <v>4199</v>
      </c>
      <c r="K2886" s="34" t="s">
        <v>4191</v>
      </c>
      <c r="L2886" s="34" t="s">
        <v>4181</v>
      </c>
      <c r="M2886" s="34" t="s">
        <v>4486</v>
      </c>
    </row>
    <row r="2887" spans="1:13">
      <c r="A2887" s="34" t="s">
        <v>4619</v>
      </c>
      <c r="B2887" s="34" t="s">
        <v>4661</v>
      </c>
      <c r="C2887" s="34" t="s">
        <v>4199</v>
      </c>
      <c r="D2887" s="34" t="s">
        <v>5142</v>
      </c>
      <c r="E2887" s="34" t="s">
        <v>4199</v>
      </c>
      <c r="F2887" s="34" t="s">
        <v>4408</v>
      </c>
      <c r="G2887" s="34" t="s">
        <v>4199</v>
      </c>
      <c r="H2887" s="34" t="s">
        <v>4199</v>
      </c>
      <c r="I2887" s="34" t="s">
        <v>4808</v>
      </c>
      <c r="J2887" s="34" t="s">
        <v>6033</v>
      </c>
      <c r="K2887" s="34" t="s">
        <v>4199</v>
      </c>
      <c r="L2887" s="34" t="s">
        <v>4199</v>
      </c>
      <c r="M2887" s="34" t="s">
        <v>4199</v>
      </c>
    </row>
    <row r="2888" spans="1:13">
      <c r="A2888" s="34" t="s">
        <v>4226</v>
      </c>
      <c r="B2888" s="34" t="s">
        <v>5595</v>
      </c>
      <c r="C2888" s="34" t="s">
        <v>4457</v>
      </c>
      <c r="D2888" s="34" t="s">
        <v>4234</v>
      </c>
      <c r="E2888" s="34" t="s">
        <v>4449</v>
      </c>
      <c r="F2888" s="34" t="s">
        <v>5383</v>
      </c>
      <c r="G2888" s="34" t="s">
        <v>4467</v>
      </c>
      <c r="H2888" s="34" t="s">
        <v>4449</v>
      </c>
      <c r="I2888" s="34" t="s">
        <v>4830</v>
      </c>
      <c r="J2888" s="34" t="s">
        <v>4759</v>
      </c>
      <c r="K2888" s="34" t="s">
        <v>4459</v>
      </c>
      <c r="L2888" s="34" t="s">
        <v>4492</v>
      </c>
      <c r="M2888" s="34" t="s">
        <v>4245</v>
      </c>
    </row>
    <row r="2890" spans="1:13">
      <c r="A2890" s="34" t="s">
        <v>6034</v>
      </c>
    </row>
    <row r="2891" spans="1:13">
      <c r="A2891" s="34" t="s">
        <v>6035</v>
      </c>
    </row>
    <row r="2892" spans="1:13">
      <c r="A2892" s="34" t="s">
        <v>152</v>
      </c>
      <c r="B2892" s="34" t="s">
        <v>4169</v>
      </c>
      <c r="C2892" s="34" t="s">
        <v>3279</v>
      </c>
      <c r="D2892" s="34" t="s">
        <v>3264</v>
      </c>
      <c r="E2892" s="34" t="s">
        <v>3282</v>
      </c>
      <c r="F2892" s="34" t="s">
        <v>3255</v>
      </c>
      <c r="G2892" s="34" t="s">
        <v>3186</v>
      </c>
      <c r="H2892" s="34" t="s">
        <v>3276</v>
      </c>
      <c r="I2892" s="34" t="s">
        <v>3258</v>
      </c>
      <c r="J2892" s="34" t="s">
        <v>3261</v>
      </c>
      <c r="K2892" s="34" t="s">
        <v>3273</v>
      </c>
      <c r="L2892" s="34" t="s">
        <v>3267</v>
      </c>
      <c r="M2892" s="34" t="s">
        <v>3270</v>
      </c>
    </row>
    <row r="2893" spans="1:13">
      <c r="A2893" s="34" t="s">
        <v>1051</v>
      </c>
      <c r="B2893" s="34" t="s">
        <v>6036</v>
      </c>
      <c r="C2893" s="34" t="s">
        <v>4853</v>
      </c>
      <c r="D2893" s="34" t="s">
        <v>4986</v>
      </c>
      <c r="E2893" s="34" t="s">
        <v>4199</v>
      </c>
      <c r="F2893" s="34" t="s">
        <v>6037</v>
      </c>
      <c r="G2893" s="34" t="s">
        <v>4199</v>
      </c>
      <c r="H2893" s="34" t="s">
        <v>4411</v>
      </c>
      <c r="I2893" s="34" t="s">
        <v>4253</v>
      </c>
      <c r="J2893" s="34" t="s">
        <v>4269</v>
      </c>
      <c r="K2893" s="34" t="s">
        <v>4411</v>
      </c>
      <c r="L2893" s="34" t="s">
        <v>4207</v>
      </c>
      <c r="M2893" s="34" t="s">
        <v>4723</v>
      </c>
    </row>
    <row r="2894" spans="1:13">
      <c r="A2894" s="34" t="s">
        <v>1049</v>
      </c>
      <c r="B2894" s="34" t="s">
        <v>6038</v>
      </c>
      <c r="C2894" s="34" t="s">
        <v>4457</v>
      </c>
      <c r="D2894" s="34" t="s">
        <v>4217</v>
      </c>
      <c r="E2894" s="34" t="s">
        <v>4382</v>
      </c>
      <c r="F2894" s="34" t="s">
        <v>5568</v>
      </c>
      <c r="G2894" s="34" t="s">
        <v>4459</v>
      </c>
      <c r="H2894" s="34" t="s">
        <v>4425</v>
      </c>
      <c r="I2894" s="34" t="s">
        <v>5368</v>
      </c>
      <c r="J2894" s="34" t="s">
        <v>4234</v>
      </c>
      <c r="K2894" s="34" t="s">
        <v>4459</v>
      </c>
      <c r="L2894" s="34" t="s">
        <v>4477</v>
      </c>
      <c r="M2894" s="34" t="s">
        <v>4309</v>
      </c>
    </row>
    <row r="2895" spans="1:13">
      <c r="A2895" s="34" t="s">
        <v>4226</v>
      </c>
      <c r="B2895" s="34" t="s">
        <v>5595</v>
      </c>
      <c r="C2895" s="34" t="s">
        <v>4457</v>
      </c>
      <c r="D2895" s="34" t="s">
        <v>4234</v>
      </c>
      <c r="E2895" s="34" t="s">
        <v>4449</v>
      </c>
      <c r="F2895" s="34" t="s">
        <v>5383</v>
      </c>
      <c r="G2895" s="34" t="s">
        <v>4467</v>
      </c>
      <c r="H2895" s="34" t="s">
        <v>4449</v>
      </c>
      <c r="I2895" s="34" t="s">
        <v>4830</v>
      </c>
      <c r="J2895" s="34" t="s">
        <v>4759</v>
      </c>
      <c r="K2895" s="34" t="s">
        <v>4459</v>
      </c>
      <c r="L2895" s="34" t="s">
        <v>4492</v>
      </c>
      <c r="M2895" s="34" t="s">
        <v>4245</v>
      </c>
    </row>
    <row r="2897" spans="1:7">
      <c r="A2897" s="34" t="s">
        <v>9919</v>
      </c>
    </row>
    <row r="2898" spans="1:7">
      <c r="A2898" s="34" t="s">
        <v>6039</v>
      </c>
    </row>
    <row r="2899" spans="1:7">
      <c r="A2899" s="34" t="s">
        <v>4169</v>
      </c>
      <c r="B2899" s="34" t="s">
        <v>5971</v>
      </c>
      <c r="C2899" s="34" t="s">
        <v>5622</v>
      </c>
      <c r="D2899" s="34" t="s">
        <v>5582</v>
      </c>
      <c r="E2899" s="34" t="s">
        <v>6040</v>
      </c>
      <c r="F2899" s="34" t="s">
        <v>6041</v>
      </c>
      <c r="G2899" s="34" t="s">
        <v>5928</v>
      </c>
    </row>
    <row r="2900" spans="1:7">
      <c r="A2900" s="34" t="s">
        <v>4620</v>
      </c>
      <c r="B2900" s="34" t="s">
        <v>4746</v>
      </c>
      <c r="C2900" s="34" t="s">
        <v>5265</v>
      </c>
      <c r="D2900" s="34" t="s">
        <v>4746</v>
      </c>
      <c r="E2900" s="34" t="s">
        <v>6042</v>
      </c>
      <c r="F2900" s="34" t="s">
        <v>4274</v>
      </c>
      <c r="G2900" s="34" t="s">
        <v>4274</v>
      </c>
    </row>
    <row r="2902" spans="1:7">
      <c r="A2902" s="34" t="s">
        <v>9920</v>
      </c>
    </row>
    <row r="2903" spans="1:7">
      <c r="A2903" s="34" t="s">
        <v>6043</v>
      </c>
    </row>
    <row r="2904" spans="1:7">
      <c r="A2904" s="34" t="s">
        <v>4169</v>
      </c>
      <c r="B2904" s="34" t="s">
        <v>4329</v>
      </c>
      <c r="C2904" s="34" t="s">
        <v>4330</v>
      </c>
      <c r="D2904" s="34" t="s">
        <v>4331</v>
      </c>
      <c r="E2904" s="34" t="s">
        <v>4332</v>
      </c>
    </row>
    <row r="2905" spans="1:7">
      <c r="A2905" s="34" t="s">
        <v>4620</v>
      </c>
      <c r="B2905" s="34" t="s">
        <v>6044</v>
      </c>
      <c r="C2905" s="34" t="s">
        <v>4705</v>
      </c>
      <c r="D2905" s="34" t="s">
        <v>6045</v>
      </c>
      <c r="E2905" s="34" t="s">
        <v>6046</v>
      </c>
    </row>
    <row r="2907" spans="1:7">
      <c r="A2907" s="34" t="s">
        <v>9921</v>
      </c>
    </row>
    <row r="2908" spans="1:7">
      <c r="A2908" s="34" t="s">
        <v>6047</v>
      </c>
    </row>
    <row r="2909" spans="1:7">
      <c r="A2909" s="34" t="s">
        <v>4169</v>
      </c>
      <c r="B2909" s="34" t="s">
        <v>5971</v>
      </c>
      <c r="C2909" s="34" t="s">
        <v>4875</v>
      </c>
      <c r="D2909" s="34" t="s">
        <v>5224</v>
      </c>
      <c r="E2909" s="34" t="s">
        <v>5850</v>
      </c>
      <c r="F2909" s="34" t="s">
        <v>5115</v>
      </c>
      <c r="G2909" s="34" t="s">
        <v>5116</v>
      </c>
    </row>
    <row r="2910" spans="1:7">
      <c r="A2910" s="34" t="s">
        <v>6048</v>
      </c>
      <c r="B2910" s="34" t="s">
        <v>4258</v>
      </c>
      <c r="C2910" s="34" t="s">
        <v>4808</v>
      </c>
      <c r="D2910" s="34" t="s">
        <v>5348</v>
      </c>
      <c r="E2910" s="34" t="s">
        <v>4830</v>
      </c>
      <c r="F2910" s="34" t="s">
        <v>4812</v>
      </c>
      <c r="G2910" s="34" t="s">
        <v>5602</v>
      </c>
    </row>
    <row r="2912" spans="1:7">
      <c r="A2912" s="34" t="s">
        <v>9922</v>
      </c>
    </row>
    <row r="2913" spans="1:9">
      <c r="A2913" s="34" t="s">
        <v>6049</v>
      </c>
    </row>
    <row r="2914" spans="1:9">
      <c r="A2914" s="34" t="s">
        <v>4169</v>
      </c>
      <c r="B2914" s="34" t="s">
        <v>4329</v>
      </c>
      <c r="C2914" s="34" t="s">
        <v>4330</v>
      </c>
      <c r="D2914" s="34" t="s">
        <v>4331</v>
      </c>
      <c r="E2914" s="34" t="s">
        <v>4332</v>
      </c>
    </row>
    <row r="2915" spans="1:9">
      <c r="A2915" s="34" t="s">
        <v>6048</v>
      </c>
      <c r="B2915" s="34" t="s">
        <v>6050</v>
      </c>
      <c r="C2915" s="34" t="s">
        <v>4405</v>
      </c>
      <c r="D2915" s="34" t="s">
        <v>4780</v>
      </c>
      <c r="E2915" s="34" t="s">
        <v>6051</v>
      </c>
    </row>
    <row r="2917" spans="1:9">
      <c r="A2917" s="34" t="s">
        <v>9923</v>
      </c>
    </row>
    <row r="2918" spans="1:9">
      <c r="A2918" s="34" t="s">
        <v>6052</v>
      </c>
    </row>
    <row r="2919" spans="1:9">
      <c r="A2919" s="34" t="s">
        <v>4169</v>
      </c>
      <c r="B2919" s="34" t="s">
        <v>4170</v>
      </c>
      <c r="C2919" s="34" t="s">
        <v>4711</v>
      </c>
      <c r="D2919" s="34" t="s">
        <v>5581</v>
      </c>
      <c r="E2919" s="34" t="s">
        <v>6053</v>
      </c>
      <c r="F2919" s="34" t="s">
        <v>4784</v>
      </c>
      <c r="G2919" s="34" t="s">
        <v>4785</v>
      </c>
      <c r="H2919" s="34" t="s">
        <v>4716</v>
      </c>
    </row>
    <row r="2920" spans="1:9">
      <c r="A2920" s="34" t="s">
        <v>5852</v>
      </c>
      <c r="B2920" s="34" t="s">
        <v>4822</v>
      </c>
      <c r="C2920" s="34" t="s">
        <v>5377</v>
      </c>
      <c r="D2920" s="34" t="s">
        <v>5426</v>
      </c>
      <c r="E2920" s="34" t="s">
        <v>4243</v>
      </c>
      <c r="F2920" s="34" t="s">
        <v>5426</v>
      </c>
      <c r="G2920" s="34" t="s">
        <v>4493</v>
      </c>
      <c r="H2920" s="34" t="s">
        <v>4322</v>
      </c>
    </row>
    <row r="2922" spans="1:9">
      <c r="A2922" s="34" t="s">
        <v>9924</v>
      </c>
    </row>
    <row r="2923" spans="1:9">
      <c r="A2923" s="34" t="s">
        <v>6054</v>
      </c>
    </row>
    <row r="2924" spans="1:9">
      <c r="A2924" s="34" t="s">
        <v>48</v>
      </c>
      <c r="B2924" s="34" t="s">
        <v>4169</v>
      </c>
      <c r="C2924" s="34" t="s">
        <v>4170</v>
      </c>
      <c r="D2924" s="34" t="s">
        <v>4711</v>
      </c>
      <c r="E2924" s="34" t="s">
        <v>5581</v>
      </c>
      <c r="F2924" s="34" t="s">
        <v>6053</v>
      </c>
      <c r="G2924" s="34" t="s">
        <v>4784</v>
      </c>
      <c r="H2924" s="34" t="s">
        <v>4785</v>
      </c>
      <c r="I2924" s="34" t="s">
        <v>4716</v>
      </c>
    </row>
    <row r="2925" spans="1:9">
      <c r="A2925" s="34" t="s">
        <v>4186</v>
      </c>
      <c r="B2925" s="34" t="s">
        <v>4446</v>
      </c>
      <c r="C2925" s="34" t="s">
        <v>4221</v>
      </c>
      <c r="D2925" s="34" t="s">
        <v>5143</v>
      </c>
      <c r="E2925" s="34" t="s">
        <v>4754</v>
      </c>
      <c r="F2925" s="34" t="s">
        <v>4189</v>
      </c>
      <c r="G2925" s="34" t="s">
        <v>4388</v>
      </c>
      <c r="H2925" s="34" t="s">
        <v>4232</v>
      </c>
      <c r="I2925" s="34" t="s">
        <v>4221</v>
      </c>
    </row>
    <row r="2926" spans="1:9">
      <c r="A2926" s="34" t="s">
        <v>4195</v>
      </c>
      <c r="B2926" s="34" t="s">
        <v>4362</v>
      </c>
      <c r="C2926" s="34" t="s">
        <v>6055</v>
      </c>
      <c r="D2926" s="34" t="s">
        <v>4828</v>
      </c>
      <c r="E2926" s="34" t="s">
        <v>4199</v>
      </c>
      <c r="F2926" s="34" t="s">
        <v>4199</v>
      </c>
      <c r="G2926" s="34" t="s">
        <v>4861</v>
      </c>
      <c r="H2926" s="34" t="s">
        <v>4923</v>
      </c>
      <c r="I2926" s="34" t="s">
        <v>4252</v>
      </c>
    </row>
    <row r="2927" spans="1:9">
      <c r="A2927" s="34" t="s">
        <v>4203</v>
      </c>
      <c r="B2927" s="34" t="s">
        <v>4204</v>
      </c>
      <c r="C2927" s="34" t="s">
        <v>4209</v>
      </c>
      <c r="D2927" s="34" t="s">
        <v>4206</v>
      </c>
      <c r="E2927" s="34" t="s">
        <v>4208</v>
      </c>
      <c r="F2927" s="34" t="s">
        <v>4207</v>
      </c>
      <c r="G2927" s="34" t="s">
        <v>4681</v>
      </c>
      <c r="H2927" s="34" t="s">
        <v>4410</v>
      </c>
      <c r="I2927" s="34" t="s">
        <v>4206</v>
      </c>
    </row>
    <row r="2928" spans="1:9">
      <c r="A2928" s="34" t="s">
        <v>4210</v>
      </c>
      <c r="B2928" s="34" t="s">
        <v>4368</v>
      </c>
      <c r="C2928" s="34" t="s">
        <v>4605</v>
      </c>
      <c r="D2928" s="34" t="s">
        <v>4807</v>
      </c>
      <c r="E2928" s="34" t="s">
        <v>4243</v>
      </c>
      <c r="F2928" s="34" t="s">
        <v>4520</v>
      </c>
      <c r="G2928" s="34" t="s">
        <v>4239</v>
      </c>
      <c r="H2928" s="34" t="s">
        <v>4266</v>
      </c>
      <c r="I2928" s="34" t="s">
        <v>4394</v>
      </c>
    </row>
    <row r="2929" spans="1:9">
      <c r="A2929" s="34" t="s">
        <v>4219</v>
      </c>
      <c r="B2929" s="34" t="s">
        <v>5196</v>
      </c>
      <c r="C2929" s="34" t="s">
        <v>4923</v>
      </c>
      <c r="D2929" s="34" t="s">
        <v>4326</v>
      </c>
      <c r="E2929" s="34" t="s">
        <v>4747</v>
      </c>
      <c r="F2929" s="34" t="s">
        <v>4326</v>
      </c>
      <c r="G2929" s="34" t="s">
        <v>4294</v>
      </c>
      <c r="H2929" s="34" t="s">
        <v>4209</v>
      </c>
      <c r="I2929" s="34" t="s">
        <v>5130</v>
      </c>
    </row>
    <row r="2930" spans="1:9">
      <c r="A2930" s="34" t="s">
        <v>4226</v>
      </c>
      <c r="B2930" s="34" t="s">
        <v>5852</v>
      </c>
      <c r="C2930" s="34" t="s">
        <v>4822</v>
      </c>
      <c r="D2930" s="34" t="s">
        <v>5377</v>
      </c>
      <c r="E2930" s="34" t="s">
        <v>5426</v>
      </c>
      <c r="F2930" s="34" t="s">
        <v>4243</v>
      </c>
      <c r="G2930" s="34" t="s">
        <v>5426</v>
      </c>
      <c r="H2930" s="34" t="s">
        <v>4493</v>
      </c>
      <c r="I2930" s="34" t="s">
        <v>4322</v>
      </c>
    </row>
    <row r="2932" spans="1:9">
      <c r="A2932" s="34" t="s">
        <v>9925</v>
      </c>
    </row>
    <row r="2933" spans="1:9">
      <c r="A2933" s="34" t="s">
        <v>6056</v>
      </c>
    </row>
    <row r="2934" spans="1:9">
      <c r="A2934" s="34" t="s">
        <v>49</v>
      </c>
      <c r="B2934" s="34" t="s">
        <v>4169</v>
      </c>
      <c r="C2934" s="34" t="s">
        <v>4170</v>
      </c>
      <c r="D2934" s="34" t="s">
        <v>4711</v>
      </c>
      <c r="E2934" s="34" t="s">
        <v>5581</v>
      </c>
      <c r="F2934" s="34" t="s">
        <v>6053</v>
      </c>
      <c r="G2934" s="34" t="s">
        <v>4784</v>
      </c>
      <c r="H2934" s="34" t="s">
        <v>4785</v>
      </c>
      <c r="I2934" s="34" t="s">
        <v>4716</v>
      </c>
    </row>
    <row r="2935" spans="1:9">
      <c r="A2935" s="34" t="s">
        <v>4228</v>
      </c>
      <c r="B2935" s="34" t="s">
        <v>4376</v>
      </c>
      <c r="C2935" s="34" t="s">
        <v>4318</v>
      </c>
      <c r="D2935" s="34" t="s">
        <v>5017</v>
      </c>
      <c r="E2935" s="34" t="s">
        <v>4911</v>
      </c>
      <c r="F2935" s="34" t="s">
        <v>4484</v>
      </c>
      <c r="G2935" s="34" t="s">
        <v>4259</v>
      </c>
      <c r="H2935" s="34" t="s">
        <v>5266</v>
      </c>
      <c r="I2935" s="34" t="s">
        <v>4754</v>
      </c>
    </row>
    <row r="2936" spans="1:9">
      <c r="A2936" s="34" t="s">
        <v>4235</v>
      </c>
      <c r="B2936" s="34" t="s">
        <v>4383</v>
      </c>
      <c r="C2936" s="34" t="s">
        <v>5425</v>
      </c>
      <c r="D2936" s="34" t="s">
        <v>4823</v>
      </c>
      <c r="E2936" s="34" t="s">
        <v>4231</v>
      </c>
      <c r="F2936" s="34" t="s">
        <v>4382</v>
      </c>
      <c r="G2936" s="34" t="s">
        <v>4192</v>
      </c>
      <c r="H2936" s="34" t="s">
        <v>4385</v>
      </c>
      <c r="I2936" s="34" t="s">
        <v>4189</v>
      </c>
    </row>
    <row r="2937" spans="1:9">
      <c r="A2937" s="34" t="s">
        <v>4241</v>
      </c>
      <c r="B2937" s="34" t="s">
        <v>5190</v>
      </c>
      <c r="C2937" s="34" t="s">
        <v>4222</v>
      </c>
      <c r="D2937" s="34" t="s">
        <v>4914</v>
      </c>
      <c r="E2937" s="34" t="s">
        <v>4914</v>
      </c>
      <c r="F2937" s="34" t="s">
        <v>4911</v>
      </c>
      <c r="G2937" s="34" t="s">
        <v>4388</v>
      </c>
      <c r="H2937" s="34" t="s">
        <v>5135</v>
      </c>
      <c r="I2937" s="34" t="s">
        <v>5415</v>
      </c>
    </row>
    <row r="2938" spans="1:9">
      <c r="A2938" s="34" t="s">
        <v>4248</v>
      </c>
      <c r="B2938" s="34" t="s">
        <v>4572</v>
      </c>
      <c r="C2938" s="34" t="s">
        <v>4858</v>
      </c>
      <c r="D2938" s="34" t="s">
        <v>4303</v>
      </c>
      <c r="E2938" s="34" t="s">
        <v>4293</v>
      </c>
      <c r="F2938" s="34" t="s">
        <v>4303</v>
      </c>
      <c r="G2938" s="34" t="s">
        <v>4189</v>
      </c>
      <c r="H2938" s="34" t="s">
        <v>4234</v>
      </c>
      <c r="I2938" s="34" t="s">
        <v>4184</v>
      </c>
    </row>
    <row r="2939" spans="1:9">
      <c r="A2939" s="34" t="s">
        <v>4255</v>
      </c>
      <c r="B2939" s="34" t="s">
        <v>4572</v>
      </c>
      <c r="C2939" s="34" t="s">
        <v>5911</v>
      </c>
      <c r="D2939" s="34" t="s">
        <v>5377</v>
      </c>
      <c r="E2939" s="34" t="s">
        <v>4645</v>
      </c>
      <c r="F2939" s="34" t="s">
        <v>4374</v>
      </c>
      <c r="G2939" s="34" t="s">
        <v>4286</v>
      </c>
      <c r="H2939" s="34" t="s">
        <v>4239</v>
      </c>
      <c r="I2939" s="34" t="s">
        <v>4696</v>
      </c>
    </row>
    <row r="2940" spans="1:9">
      <c r="A2940" s="34" t="s">
        <v>4226</v>
      </c>
      <c r="B2940" s="34" t="s">
        <v>5852</v>
      </c>
      <c r="C2940" s="34" t="s">
        <v>4822</v>
      </c>
      <c r="D2940" s="34" t="s">
        <v>5377</v>
      </c>
      <c r="E2940" s="34" t="s">
        <v>5426</v>
      </c>
      <c r="F2940" s="34" t="s">
        <v>4243</v>
      </c>
      <c r="G2940" s="34" t="s">
        <v>5426</v>
      </c>
      <c r="H2940" s="34" t="s">
        <v>4493</v>
      </c>
      <c r="I2940" s="34" t="s">
        <v>4322</v>
      </c>
    </row>
    <row r="2942" spans="1:9">
      <c r="A2942" s="34" t="s">
        <v>9926</v>
      </c>
    </row>
    <row r="2943" spans="1:9">
      <c r="A2943" s="34" t="s">
        <v>6057</v>
      </c>
    </row>
    <row r="2944" spans="1:9">
      <c r="A2944" s="34" t="s">
        <v>50</v>
      </c>
      <c r="B2944" s="34" t="s">
        <v>4169</v>
      </c>
      <c r="C2944" s="34" t="s">
        <v>4170</v>
      </c>
      <c r="D2944" s="34" t="s">
        <v>4711</v>
      </c>
      <c r="E2944" s="34" t="s">
        <v>5581</v>
      </c>
      <c r="F2944" s="34" t="s">
        <v>6053</v>
      </c>
      <c r="G2944" s="34" t="s">
        <v>4784</v>
      </c>
      <c r="H2944" s="34" t="s">
        <v>4785</v>
      </c>
      <c r="I2944" s="34" t="s">
        <v>4716</v>
      </c>
    </row>
    <row r="2945" spans="1:9">
      <c r="A2945" s="34" t="s">
        <v>4262</v>
      </c>
      <c r="B2945" s="34" t="s">
        <v>6058</v>
      </c>
      <c r="C2945" s="34" t="s">
        <v>4312</v>
      </c>
      <c r="D2945" s="34" t="s">
        <v>4747</v>
      </c>
      <c r="E2945" s="34" t="s">
        <v>5266</v>
      </c>
      <c r="F2945" s="34" t="s">
        <v>4180</v>
      </c>
      <c r="G2945" s="34" t="s">
        <v>5016</v>
      </c>
      <c r="H2945" s="34" t="s">
        <v>4218</v>
      </c>
      <c r="I2945" s="34" t="s">
        <v>5359</v>
      </c>
    </row>
    <row r="2946" spans="1:9">
      <c r="A2946" s="34" t="s">
        <v>4271</v>
      </c>
      <c r="B2946" s="34" t="s">
        <v>6059</v>
      </c>
      <c r="C2946" s="34" t="s">
        <v>5399</v>
      </c>
      <c r="D2946" s="34" t="s">
        <v>4822</v>
      </c>
      <c r="E2946" s="34" t="s">
        <v>4285</v>
      </c>
      <c r="F2946" s="34" t="s">
        <v>4408</v>
      </c>
      <c r="G2946" s="34" t="s">
        <v>4508</v>
      </c>
      <c r="H2946" s="34" t="s">
        <v>5266</v>
      </c>
      <c r="I2946" s="34" t="s">
        <v>4322</v>
      </c>
    </row>
    <row r="2947" spans="1:9">
      <c r="A2947" s="34" t="s">
        <v>4226</v>
      </c>
      <c r="B2947" s="34" t="s">
        <v>5852</v>
      </c>
      <c r="C2947" s="34" t="s">
        <v>4822</v>
      </c>
      <c r="D2947" s="34" t="s">
        <v>5377</v>
      </c>
      <c r="E2947" s="34" t="s">
        <v>5426</v>
      </c>
      <c r="F2947" s="34" t="s">
        <v>4243</v>
      </c>
      <c r="G2947" s="34" t="s">
        <v>5426</v>
      </c>
      <c r="H2947" s="34" t="s">
        <v>4493</v>
      </c>
      <c r="I2947" s="34" t="s">
        <v>4322</v>
      </c>
    </row>
    <row r="2949" spans="1:9">
      <c r="A2949" s="34" t="s">
        <v>9927</v>
      </c>
    </row>
    <row r="2950" spans="1:9">
      <c r="A2950" s="34" t="s">
        <v>6060</v>
      </c>
    </row>
    <row r="2951" spans="1:9">
      <c r="A2951" s="34" t="s">
        <v>386</v>
      </c>
      <c r="B2951" s="34" t="s">
        <v>4169</v>
      </c>
      <c r="C2951" s="34" t="s">
        <v>4170</v>
      </c>
      <c r="D2951" s="34" t="s">
        <v>4711</v>
      </c>
      <c r="E2951" s="34" t="s">
        <v>5581</v>
      </c>
      <c r="F2951" s="34" t="s">
        <v>6053</v>
      </c>
      <c r="G2951" s="34" t="s">
        <v>4784</v>
      </c>
      <c r="H2951" s="34" t="s">
        <v>4785</v>
      </c>
      <c r="I2951" s="34" t="s">
        <v>4716</v>
      </c>
    </row>
    <row r="2952" spans="1:9">
      <c r="A2952" s="34" t="s">
        <v>3070</v>
      </c>
      <c r="B2952" s="34" t="s">
        <v>4347</v>
      </c>
      <c r="C2952" s="34" t="s">
        <v>5163</v>
      </c>
      <c r="D2952" s="34" t="s">
        <v>5123</v>
      </c>
      <c r="E2952" s="34" t="s">
        <v>4395</v>
      </c>
      <c r="F2952" s="34" t="s">
        <v>4257</v>
      </c>
      <c r="G2952" s="34" t="s">
        <v>4319</v>
      </c>
      <c r="H2952" s="34" t="s">
        <v>4326</v>
      </c>
      <c r="I2952" s="34" t="s">
        <v>4319</v>
      </c>
    </row>
    <row r="2953" spans="1:9">
      <c r="A2953" s="34" t="s">
        <v>3067</v>
      </c>
      <c r="B2953" s="34" t="s">
        <v>5390</v>
      </c>
      <c r="C2953" s="34" t="s">
        <v>4209</v>
      </c>
      <c r="D2953" s="34" t="s">
        <v>5377</v>
      </c>
      <c r="E2953" s="34" t="s">
        <v>4192</v>
      </c>
      <c r="F2953" s="34" t="s">
        <v>4486</v>
      </c>
      <c r="G2953" s="34" t="s">
        <v>4496</v>
      </c>
      <c r="H2953" s="34" t="s">
        <v>4464</v>
      </c>
      <c r="I2953" s="34" t="s">
        <v>5120</v>
      </c>
    </row>
    <row r="2954" spans="1:9">
      <c r="A2954" s="34" t="s">
        <v>4226</v>
      </c>
      <c r="B2954" s="34" t="s">
        <v>5852</v>
      </c>
      <c r="C2954" s="34" t="s">
        <v>4822</v>
      </c>
      <c r="D2954" s="34" t="s">
        <v>5377</v>
      </c>
      <c r="E2954" s="34" t="s">
        <v>5426</v>
      </c>
      <c r="F2954" s="34" t="s">
        <v>4243</v>
      </c>
      <c r="G2954" s="34" t="s">
        <v>5426</v>
      </c>
      <c r="H2954" s="34" t="s">
        <v>4493</v>
      </c>
      <c r="I2954" s="34" t="s">
        <v>4322</v>
      </c>
    </row>
    <row r="2956" spans="1:9">
      <c r="A2956" s="34" t="s">
        <v>9928</v>
      </c>
    </row>
    <row r="2957" spans="1:9">
      <c r="A2957" s="34" t="s">
        <v>5138</v>
      </c>
    </row>
    <row r="2958" spans="1:9">
      <c r="A2958" s="34" t="s">
        <v>55</v>
      </c>
      <c r="B2958" s="34" t="s">
        <v>4169</v>
      </c>
      <c r="C2958" s="34" t="s">
        <v>4170</v>
      </c>
      <c r="D2958" s="34" t="s">
        <v>4711</v>
      </c>
      <c r="E2958" s="34" t="s">
        <v>5581</v>
      </c>
      <c r="F2958" s="34" t="s">
        <v>6053</v>
      </c>
      <c r="G2958" s="34" t="s">
        <v>4784</v>
      </c>
      <c r="H2958" s="34" t="s">
        <v>4785</v>
      </c>
      <c r="I2958" s="34" t="s">
        <v>4716</v>
      </c>
    </row>
    <row r="2959" spans="1:9">
      <c r="A2959" s="34" t="s">
        <v>4291</v>
      </c>
      <c r="B2959" s="34" t="s">
        <v>4680</v>
      </c>
      <c r="C2959" s="34" t="s">
        <v>4277</v>
      </c>
      <c r="D2959" s="34" t="s">
        <v>5120</v>
      </c>
      <c r="E2959" s="34" t="s">
        <v>4916</v>
      </c>
      <c r="F2959" s="34" t="s">
        <v>4500</v>
      </c>
      <c r="G2959" s="34" t="s">
        <v>4394</v>
      </c>
      <c r="H2959" s="34" t="s">
        <v>4222</v>
      </c>
      <c r="I2959" s="34" t="s">
        <v>4821</v>
      </c>
    </row>
    <row r="2960" spans="1:9">
      <c r="A2960" s="34" t="s">
        <v>4299</v>
      </c>
      <c r="B2960" s="34" t="s">
        <v>4557</v>
      </c>
      <c r="C2960" s="34" t="s">
        <v>4831</v>
      </c>
      <c r="D2960" s="34" t="s">
        <v>4693</v>
      </c>
      <c r="E2960" s="34" t="s">
        <v>4189</v>
      </c>
      <c r="F2960" s="34" t="s">
        <v>4419</v>
      </c>
      <c r="G2960" s="34" t="s">
        <v>4182</v>
      </c>
      <c r="H2960" s="34" t="s">
        <v>4266</v>
      </c>
      <c r="I2960" s="34" t="s">
        <v>4265</v>
      </c>
    </row>
    <row r="2961" spans="1:9">
      <c r="A2961" s="34" t="s">
        <v>4226</v>
      </c>
      <c r="B2961" s="34" t="s">
        <v>5852</v>
      </c>
      <c r="C2961" s="34" t="s">
        <v>4822</v>
      </c>
      <c r="D2961" s="34" t="s">
        <v>5377</v>
      </c>
      <c r="E2961" s="34" t="s">
        <v>5426</v>
      </c>
      <c r="F2961" s="34" t="s">
        <v>4243</v>
      </c>
      <c r="G2961" s="34" t="s">
        <v>5426</v>
      </c>
      <c r="H2961" s="34" t="s">
        <v>4493</v>
      </c>
      <c r="I2961" s="34" t="s">
        <v>4322</v>
      </c>
    </row>
    <row r="2963" spans="1:9">
      <c r="A2963" s="34" t="s">
        <v>9929</v>
      </c>
    </row>
    <row r="2964" spans="1:9">
      <c r="A2964" s="34" t="s">
        <v>5139</v>
      </c>
    </row>
    <row r="2965" spans="1:9">
      <c r="A2965" s="34" t="s">
        <v>45</v>
      </c>
      <c r="B2965" s="34" t="s">
        <v>4169</v>
      </c>
      <c r="C2965" s="34" t="s">
        <v>4170</v>
      </c>
      <c r="D2965" s="34" t="s">
        <v>4711</v>
      </c>
      <c r="E2965" s="34" t="s">
        <v>5581</v>
      </c>
      <c r="F2965" s="34" t="s">
        <v>6053</v>
      </c>
      <c r="G2965" s="34" t="s">
        <v>4784</v>
      </c>
      <c r="H2965" s="34" t="s">
        <v>4785</v>
      </c>
      <c r="I2965" s="34" t="s">
        <v>4716</v>
      </c>
    </row>
    <row r="2966" spans="1:9">
      <c r="A2966" s="34" t="s">
        <v>4305</v>
      </c>
      <c r="B2966" s="34" t="s">
        <v>4593</v>
      </c>
      <c r="C2966" s="34" t="s">
        <v>6061</v>
      </c>
      <c r="D2966" s="34" t="s">
        <v>5135</v>
      </c>
      <c r="E2966" s="34" t="s">
        <v>4645</v>
      </c>
      <c r="F2966" s="34" t="s">
        <v>4457</v>
      </c>
      <c r="G2966" s="34" t="s">
        <v>4510</v>
      </c>
      <c r="H2966" s="34" t="s">
        <v>4795</v>
      </c>
      <c r="I2966" s="34" t="s">
        <v>4795</v>
      </c>
    </row>
    <row r="2967" spans="1:9">
      <c r="A2967" s="34" t="s">
        <v>4313</v>
      </c>
      <c r="B2967" s="34" t="s">
        <v>5398</v>
      </c>
      <c r="C2967" s="34" t="s">
        <v>4318</v>
      </c>
      <c r="D2967" s="34" t="s">
        <v>4318</v>
      </c>
      <c r="E2967" s="34" t="s">
        <v>4492</v>
      </c>
      <c r="F2967" s="34" t="s">
        <v>4395</v>
      </c>
      <c r="G2967" s="34" t="s">
        <v>4192</v>
      </c>
      <c r="H2967" s="34" t="s">
        <v>4224</v>
      </c>
      <c r="I2967" s="34" t="s">
        <v>4296</v>
      </c>
    </row>
    <row r="2968" spans="1:9">
      <c r="A2968" s="34" t="s">
        <v>4316</v>
      </c>
      <c r="B2968" s="34" t="s">
        <v>5185</v>
      </c>
      <c r="C2968" s="34" t="s">
        <v>5359</v>
      </c>
      <c r="D2968" s="34" t="s">
        <v>4415</v>
      </c>
      <c r="E2968" s="34" t="s">
        <v>4914</v>
      </c>
      <c r="F2968" s="34" t="s">
        <v>4394</v>
      </c>
      <c r="G2968" s="34" t="s">
        <v>4508</v>
      </c>
      <c r="H2968" s="34" t="s">
        <v>4415</v>
      </c>
      <c r="I2968" s="34" t="s">
        <v>5142</v>
      </c>
    </row>
    <row r="2969" spans="1:9">
      <c r="A2969" s="34" t="s">
        <v>4323</v>
      </c>
      <c r="B2969" s="34" t="s">
        <v>4450</v>
      </c>
      <c r="C2969" s="34" t="s">
        <v>4233</v>
      </c>
      <c r="D2969" s="34" t="s">
        <v>4276</v>
      </c>
      <c r="E2969" s="34" t="s">
        <v>5605</v>
      </c>
      <c r="F2969" s="34" t="s">
        <v>4286</v>
      </c>
      <c r="G2969" s="34" t="s">
        <v>4451</v>
      </c>
      <c r="H2969" s="34" t="s">
        <v>4276</v>
      </c>
      <c r="I2969" s="34" t="s">
        <v>5119</v>
      </c>
    </row>
    <row r="2970" spans="1:9">
      <c r="A2970" s="34" t="s">
        <v>4226</v>
      </c>
      <c r="B2970" s="34" t="s">
        <v>5852</v>
      </c>
      <c r="C2970" s="34" t="s">
        <v>4822</v>
      </c>
      <c r="D2970" s="34" t="s">
        <v>5377</v>
      </c>
      <c r="E2970" s="34" t="s">
        <v>5426</v>
      </c>
      <c r="F2970" s="34" t="s">
        <v>4243</v>
      </c>
      <c r="G2970" s="34" t="s">
        <v>5426</v>
      </c>
      <c r="H2970" s="34" t="s">
        <v>4493</v>
      </c>
      <c r="I2970" s="34" t="s">
        <v>4322</v>
      </c>
    </row>
    <row r="2972" spans="1:9">
      <c r="A2972" s="34" t="s">
        <v>9930</v>
      </c>
    </row>
    <row r="2973" spans="1:9">
      <c r="A2973" s="34" t="s">
        <v>6062</v>
      </c>
    </row>
    <row r="2974" spans="1:9">
      <c r="A2974" s="34" t="s">
        <v>4169</v>
      </c>
      <c r="B2974" s="34" t="s">
        <v>4329</v>
      </c>
      <c r="C2974" s="34" t="s">
        <v>4330</v>
      </c>
      <c r="D2974" s="34" t="s">
        <v>4331</v>
      </c>
      <c r="E2974" s="34" t="s">
        <v>4332</v>
      </c>
    </row>
    <row r="2975" spans="1:9">
      <c r="A2975" s="34" t="s">
        <v>5852</v>
      </c>
      <c r="B2975" s="34" t="s">
        <v>6063</v>
      </c>
      <c r="C2975" s="34" t="s">
        <v>4838</v>
      </c>
      <c r="D2975" s="34" t="s">
        <v>4170</v>
      </c>
      <c r="E2975" s="34" t="s">
        <v>5950</v>
      </c>
    </row>
    <row r="2977" spans="1:5">
      <c r="A2977" s="34" t="s">
        <v>9931</v>
      </c>
    </row>
    <row r="2978" spans="1:5">
      <c r="A2978" s="34" t="s">
        <v>6064</v>
      </c>
    </row>
    <row r="2979" spans="1:5">
      <c r="A2979" s="34" t="s">
        <v>4169</v>
      </c>
      <c r="B2979" s="34" t="s">
        <v>4329</v>
      </c>
      <c r="C2979" s="34" t="s">
        <v>4330</v>
      </c>
      <c r="D2979" s="34" t="s">
        <v>4331</v>
      </c>
      <c r="E2979" s="34" t="s">
        <v>4332</v>
      </c>
    </row>
    <row r="2980" spans="1:5">
      <c r="A2980" s="34" t="s">
        <v>6065</v>
      </c>
      <c r="B2980" s="34" t="s">
        <v>4529</v>
      </c>
      <c r="C2980" s="34" t="s">
        <v>4348</v>
      </c>
      <c r="D2980" s="34" t="s">
        <v>4170</v>
      </c>
      <c r="E2980" s="34" t="s">
        <v>6066</v>
      </c>
    </row>
    <row r="2982" spans="1:5">
      <c r="A2982" s="34" t="s">
        <v>6067</v>
      </c>
    </row>
    <row r="2983" spans="1:5">
      <c r="A2983" s="34" t="s">
        <v>6068</v>
      </c>
    </row>
    <row r="2984" spans="1:5">
      <c r="A2984" s="34" t="s">
        <v>4169</v>
      </c>
      <c r="B2984" s="34" t="s">
        <v>1046</v>
      </c>
      <c r="C2984" s="34" t="s">
        <v>1043</v>
      </c>
    </row>
    <row r="2985" spans="1:5">
      <c r="A2985" s="34" t="s">
        <v>6069</v>
      </c>
      <c r="B2985" s="34" t="s">
        <v>4189</v>
      </c>
      <c r="C2985" s="34" t="s">
        <v>4384</v>
      </c>
    </row>
    <row r="2987" spans="1:5">
      <c r="A2987" s="34" t="s">
        <v>6070</v>
      </c>
    </row>
    <row r="2988" spans="1:5">
      <c r="A2988" s="34" t="s">
        <v>6071</v>
      </c>
    </row>
    <row r="2989" spans="1:5">
      <c r="A2989" s="34" t="s">
        <v>46</v>
      </c>
      <c r="B2989" s="34" t="s">
        <v>4169</v>
      </c>
      <c r="C2989" s="34" t="s">
        <v>1046</v>
      </c>
      <c r="D2989" s="34" t="s">
        <v>1043</v>
      </c>
    </row>
    <row r="2990" spans="1:5">
      <c r="A2990" s="34" t="s">
        <v>4608</v>
      </c>
      <c r="B2990" s="34" t="s">
        <v>4324</v>
      </c>
      <c r="C2990" s="34" t="s">
        <v>4258</v>
      </c>
      <c r="D2990" s="34" t="s">
        <v>4956</v>
      </c>
    </row>
    <row r="2991" spans="1:5">
      <c r="A2991" s="34" t="s">
        <v>4611</v>
      </c>
      <c r="B2991" s="34" t="s">
        <v>5671</v>
      </c>
      <c r="C2991" s="34" t="s">
        <v>4199</v>
      </c>
      <c r="D2991" s="34" t="s">
        <v>4610</v>
      </c>
    </row>
    <row r="2992" spans="1:5">
      <c r="A2992" s="34" t="s">
        <v>4539</v>
      </c>
      <c r="B2992" s="34" t="s">
        <v>5440</v>
      </c>
      <c r="C2992" s="34" t="s">
        <v>4914</v>
      </c>
      <c r="D2992" s="34" t="s">
        <v>6072</v>
      </c>
    </row>
    <row r="2993" spans="1:4">
      <c r="A2993" s="34" t="s">
        <v>4542</v>
      </c>
      <c r="B2993" s="34" t="s">
        <v>6073</v>
      </c>
      <c r="C2993" s="34" t="s">
        <v>4275</v>
      </c>
      <c r="D2993" s="34" t="s">
        <v>6074</v>
      </c>
    </row>
    <row r="2994" spans="1:4">
      <c r="A2994" s="34" t="s">
        <v>4619</v>
      </c>
      <c r="B2994" s="34" t="s">
        <v>6075</v>
      </c>
      <c r="C2994" s="34" t="s">
        <v>4267</v>
      </c>
      <c r="D2994" s="34" t="s">
        <v>5526</v>
      </c>
    </row>
    <row r="2995" spans="1:4">
      <c r="A2995" s="34" t="s">
        <v>4546</v>
      </c>
      <c r="B2995" s="34" t="s">
        <v>6011</v>
      </c>
      <c r="C2995" s="34" t="s">
        <v>4853</v>
      </c>
      <c r="D2995" s="34" t="s">
        <v>5865</v>
      </c>
    </row>
    <row r="2996" spans="1:4">
      <c r="A2996" s="34" t="s">
        <v>4226</v>
      </c>
      <c r="B2996" s="34" t="s">
        <v>6069</v>
      </c>
      <c r="C2996" s="34" t="s">
        <v>4189</v>
      </c>
      <c r="D2996" s="34" t="s">
        <v>4384</v>
      </c>
    </row>
    <row r="2998" spans="1:4">
      <c r="A2998" s="34" t="s">
        <v>6076</v>
      </c>
    </row>
    <row r="2999" spans="1:4">
      <c r="A2999" s="34" t="s">
        <v>6077</v>
      </c>
    </row>
    <row r="3000" spans="1:4">
      <c r="A3000" s="34" t="s">
        <v>152</v>
      </c>
      <c r="B3000" s="34" t="s">
        <v>4169</v>
      </c>
      <c r="C3000" s="34" t="s">
        <v>1046</v>
      </c>
      <c r="D3000" s="34" t="s">
        <v>1043</v>
      </c>
    </row>
    <row r="3001" spans="1:4">
      <c r="A3001" s="34" t="s">
        <v>1051</v>
      </c>
      <c r="B3001" s="34" t="s">
        <v>5185</v>
      </c>
      <c r="C3001" s="34" t="s">
        <v>4431</v>
      </c>
      <c r="D3001" s="34" t="s">
        <v>4953</v>
      </c>
    </row>
    <row r="3002" spans="1:4">
      <c r="A3002" s="34" t="s">
        <v>1049</v>
      </c>
      <c r="B3002" s="34" t="s">
        <v>5559</v>
      </c>
      <c r="C3002" s="34" t="s">
        <v>5412</v>
      </c>
      <c r="D3002" s="34" t="s">
        <v>4978</v>
      </c>
    </row>
    <row r="3003" spans="1:4">
      <c r="A3003" s="34" t="s">
        <v>4226</v>
      </c>
      <c r="B3003" s="34" t="s">
        <v>6069</v>
      </c>
      <c r="C3003" s="34" t="s">
        <v>4189</v>
      </c>
      <c r="D3003" s="34" t="s">
        <v>4384</v>
      </c>
    </row>
    <row r="3005" spans="1:4">
      <c r="A3005" s="34" t="s">
        <v>6078</v>
      </c>
    </row>
    <row r="3006" spans="1:4">
      <c r="A3006" s="34" t="s">
        <v>6079</v>
      </c>
    </row>
    <row r="3007" spans="1:4">
      <c r="A3007" s="34" t="s">
        <v>58</v>
      </c>
      <c r="B3007" s="34" t="s">
        <v>4169</v>
      </c>
      <c r="C3007" s="34" t="s">
        <v>1046</v>
      </c>
      <c r="D3007" s="34" t="s">
        <v>1043</v>
      </c>
    </row>
    <row r="3008" spans="1:4">
      <c r="A3008" s="34" t="s">
        <v>5094</v>
      </c>
      <c r="B3008" s="34" t="s">
        <v>5898</v>
      </c>
      <c r="C3008" s="34" t="s">
        <v>4364</v>
      </c>
      <c r="D3008" s="34" t="s">
        <v>4482</v>
      </c>
    </row>
    <row r="3009" spans="1:4">
      <c r="A3009" s="34" t="s">
        <v>5096</v>
      </c>
      <c r="B3009" s="34" t="s">
        <v>9460</v>
      </c>
      <c r="C3009" s="34" t="s">
        <v>4243</v>
      </c>
      <c r="D3009" s="34" t="s">
        <v>5054</v>
      </c>
    </row>
    <row r="3010" spans="1:4">
      <c r="A3010" s="34" t="s">
        <v>5764</v>
      </c>
      <c r="B3010" s="34" t="s">
        <v>4615</v>
      </c>
      <c r="C3010" s="34" t="s">
        <v>4645</v>
      </c>
      <c r="D3010" s="34" t="s">
        <v>5480</v>
      </c>
    </row>
    <row r="3011" spans="1:4">
      <c r="A3011" s="34" t="s">
        <v>4226</v>
      </c>
      <c r="B3011" s="34" t="s">
        <v>6069</v>
      </c>
      <c r="C3011" s="34" t="s">
        <v>4189</v>
      </c>
      <c r="D3011" s="34" t="s">
        <v>4384</v>
      </c>
    </row>
    <row r="3013" spans="1:4">
      <c r="A3013" s="34" t="s">
        <v>9932</v>
      </c>
    </row>
    <row r="3014" spans="1:4">
      <c r="A3014" s="34" t="s">
        <v>6080</v>
      </c>
    </row>
    <row r="3015" spans="1:4">
      <c r="A3015" s="34" t="s">
        <v>4169</v>
      </c>
      <c r="B3015" s="34" t="s">
        <v>1046</v>
      </c>
      <c r="C3015" s="34" t="s">
        <v>1043</v>
      </c>
    </row>
    <row r="3016" spans="1:4">
      <c r="A3016" s="34" t="s">
        <v>4407</v>
      </c>
      <c r="B3016" s="34" t="s">
        <v>4686</v>
      </c>
      <c r="C3016" s="34" t="s">
        <v>4685</v>
      </c>
    </row>
    <row r="3018" spans="1:4">
      <c r="A3018" s="34" t="s">
        <v>9933</v>
      </c>
    </row>
    <row r="3019" spans="1:4">
      <c r="A3019" s="34" t="s">
        <v>9934</v>
      </c>
    </row>
    <row r="3020" spans="1:4">
      <c r="A3020" s="34" t="s">
        <v>386</v>
      </c>
      <c r="B3020" s="34" t="s">
        <v>4169</v>
      </c>
      <c r="C3020" s="34" t="s">
        <v>1046</v>
      </c>
      <c r="D3020" s="34" t="s">
        <v>1043</v>
      </c>
    </row>
    <row r="3021" spans="1:4">
      <c r="A3021" s="34" t="s">
        <v>3070</v>
      </c>
      <c r="B3021" s="34" t="s">
        <v>4347</v>
      </c>
      <c r="C3021" s="34" t="s">
        <v>4817</v>
      </c>
      <c r="D3021" s="34" t="s">
        <v>4445</v>
      </c>
    </row>
    <row r="3022" spans="1:4">
      <c r="A3022" s="34" t="s">
        <v>3067</v>
      </c>
      <c r="B3022" s="34" t="s">
        <v>4456</v>
      </c>
      <c r="C3022" s="34" t="s">
        <v>4496</v>
      </c>
      <c r="D3022" s="34" t="s">
        <v>5570</v>
      </c>
    </row>
    <row r="3023" spans="1:4">
      <c r="A3023" s="34" t="s">
        <v>4226</v>
      </c>
      <c r="B3023" s="34" t="s">
        <v>4407</v>
      </c>
      <c r="C3023" s="34" t="s">
        <v>4686</v>
      </c>
      <c r="D3023" s="34" t="s">
        <v>4685</v>
      </c>
    </row>
    <row r="3025" spans="1:7">
      <c r="A3025" s="34" t="s">
        <v>9935</v>
      </c>
    </row>
    <row r="3026" spans="1:7">
      <c r="A3026" s="34" t="s">
        <v>6081</v>
      </c>
    </row>
    <row r="3027" spans="1:7">
      <c r="A3027" s="34" t="s">
        <v>4169</v>
      </c>
      <c r="B3027" s="34" t="s">
        <v>6082</v>
      </c>
      <c r="C3027" s="34" t="s">
        <v>6083</v>
      </c>
      <c r="D3027" s="34" t="s">
        <v>6084</v>
      </c>
      <c r="E3027" s="34" t="s">
        <v>6085</v>
      </c>
      <c r="F3027" s="34" t="s">
        <v>6086</v>
      </c>
      <c r="G3027" s="34" t="s">
        <v>6087</v>
      </c>
    </row>
    <row r="3028" spans="1:7">
      <c r="A3028" s="34" t="s">
        <v>4678</v>
      </c>
      <c r="B3028" s="34" t="s">
        <v>4225</v>
      </c>
      <c r="C3028" s="34" t="s">
        <v>4640</v>
      </c>
      <c r="D3028" s="34" t="s">
        <v>4288</v>
      </c>
      <c r="E3028" s="34" t="s">
        <v>4395</v>
      </c>
      <c r="F3028" s="34" t="s">
        <v>4948</v>
      </c>
      <c r="G3028" s="34" t="s">
        <v>4257</v>
      </c>
    </row>
    <row r="3030" spans="1:7">
      <c r="A3030" s="34" t="s">
        <v>9936</v>
      </c>
    </row>
    <row r="3031" spans="1:7">
      <c r="A3031" s="34" t="s">
        <v>6088</v>
      </c>
    </row>
    <row r="3032" spans="1:7">
      <c r="A3032" s="34" t="s">
        <v>4169</v>
      </c>
      <c r="B3032" s="34" t="s">
        <v>4329</v>
      </c>
      <c r="C3032" s="34" t="s">
        <v>4330</v>
      </c>
      <c r="D3032" s="34" t="s">
        <v>4331</v>
      </c>
      <c r="E3032" s="34" t="s">
        <v>4332</v>
      </c>
    </row>
    <row r="3033" spans="1:7">
      <c r="A3033" s="34" t="s">
        <v>4678</v>
      </c>
      <c r="B3033" s="34" t="s">
        <v>6089</v>
      </c>
      <c r="C3033" s="34" t="s">
        <v>6090</v>
      </c>
      <c r="D3033" s="34" t="s">
        <v>5985</v>
      </c>
      <c r="E3033" s="34" t="s">
        <v>6091</v>
      </c>
    </row>
    <row r="3035" spans="1:7">
      <c r="A3035" s="34" t="s">
        <v>9937</v>
      </c>
    </row>
    <row r="3036" spans="1:7">
      <c r="A3036" s="34" t="s">
        <v>6092</v>
      </c>
    </row>
    <row r="3037" spans="1:7">
      <c r="A3037" s="34" t="s">
        <v>4169</v>
      </c>
      <c r="B3037" s="34" t="s">
        <v>4329</v>
      </c>
      <c r="C3037" s="34" t="s">
        <v>4330</v>
      </c>
      <c r="D3037" s="34" t="s">
        <v>4331</v>
      </c>
      <c r="E3037" s="34" t="s">
        <v>4332</v>
      </c>
    </row>
    <row r="3038" spans="1:7">
      <c r="A3038" s="34" t="s">
        <v>4678</v>
      </c>
      <c r="B3038" s="34" t="s">
        <v>6093</v>
      </c>
      <c r="C3038" s="34" t="s">
        <v>4705</v>
      </c>
      <c r="D3038" s="34" t="s">
        <v>6094</v>
      </c>
      <c r="E3038" s="34" t="s">
        <v>6095</v>
      </c>
    </row>
    <row r="3040" spans="1:7">
      <c r="A3040" s="34" t="s">
        <v>9938</v>
      </c>
    </row>
    <row r="3041" spans="1:26">
      <c r="A3041" s="34" t="s">
        <v>6096</v>
      </c>
    </row>
    <row r="3042" spans="1:26">
      <c r="A3042" s="34" t="s">
        <v>4169</v>
      </c>
      <c r="B3042" s="34" t="s">
        <v>3924</v>
      </c>
      <c r="C3042" s="34" t="s">
        <v>3154</v>
      </c>
      <c r="D3042" s="34" t="s">
        <v>3930</v>
      </c>
      <c r="E3042" s="34" t="s">
        <v>3953</v>
      </c>
      <c r="F3042" s="34" t="s">
        <v>3956</v>
      </c>
      <c r="G3042" s="34" t="s">
        <v>3933</v>
      </c>
      <c r="H3042" s="34" t="s">
        <v>3950</v>
      </c>
      <c r="I3042" s="34" t="s">
        <v>1055</v>
      </c>
      <c r="J3042" s="34" t="s">
        <v>3927</v>
      </c>
    </row>
    <row r="3043" spans="1:26">
      <c r="A3043" s="34" t="s">
        <v>4745</v>
      </c>
      <c r="B3043" s="34" t="s">
        <v>4747</v>
      </c>
      <c r="C3043" s="34" t="s">
        <v>4199</v>
      </c>
      <c r="D3043" s="34" t="s">
        <v>4199</v>
      </c>
      <c r="E3043" s="34" t="s">
        <v>5277</v>
      </c>
      <c r="F3043" s="34" t="s">
        <v>4199</v>
      </c>
      <c r="G3043" s="34" t="s">
        <v>4199</v>
      </c>
      <c r="H3043" s="34" t="s">
        <v>4395</v>
      </c>
      <c r="I3043" s="34" t="s">
        <v>4199</v>
      </c>
      <c r="J3043" s="34" t="s">
        <v>4199</v>
      </c>
    </row>
    <row r="3045" spans="1:26">
      <c r="A3045" s="34" t="s">
        <v>6097</v>
      </c>
    </row>
    <row r="3046" spans="1:26">
      <c r="A3046" s="34" t="s">
        <v>6098</v>
      </c>
    </row>
    <row r="3047" spans="1:26">
      <c r="A3047" s="34" t="s">
        <v>4169</v>
      </c>
      <c r="B3047" s="34" t="s">
        <v>3080</v>
      </c>
      <c r="C3047" s="34" t="s">
        <v>3083</v>
      </c>
      <c r="D3047" s="34" t="s">
        <v>3086</v>
      </c>
      <c r="E3047" s="34" t="s">
        <v>3089</v>
      </c>
      <c r="F3047" s="34" t="s">
        <v>3073</v>
      </c>
      <c r="G3047" s="34" t="s">
        <v>3092</v>
      </c>
      <c r="H3047" s="34" t="s">
        <v>3095</v>
      </c>
      <c r="I3047" s="34" t="s">
        <v>3098</v>
      </c>
      <c r="J3047" s="34" t="s">
        <v>3101</v>
      </c>
      <c r="K3047" s="34" t="s">
        <v>3104</v>
      </c>
      <c r="L3047" s="34" t="s">
        <v>3107</v>
      </c>
      <c r="M3047" s="34" t="s">
        <v>3113</v>
      </c>
      <c r="N3047" s="34" t="s">
        <v>3110</v>
      </c>
      <c r="O3047" s="34" t="s">
        <v>3116</v>
      </c>
      <c r="P3047" s="34" t="s">
        <v>3119</v>
      </c>
      <c r="Q3047" s="34" t="s">
        <v>3122</v>
      </c>
      <c r="R3047" s="34" t="s">
        <v>3125</v>
      </c>
      <c r="S3047" s="34" t="s">
        <v>3128</v>
      </c>
      <c r="T3047" s="34" t="s">
        <v>3131</v>
      </c>
      <c r="U3047" s="34" t="s">
        <v>3134</v>
      </c>
      <c r="V3047" s="34" t="s">
        <v>3140</v>
      </c>
      <c r="W3047" s="34" t="s">
        <v>3143</v>
      </c>
      <c r="X3047" s="34" t="s">
        <v>3146</v>
      </c>
      <c r="Y3047" s="34" t="s">
        <v>3149</v>
      </c>
      <c r="Z3047" s="34" t="s">
        <v>3152</v>
      </c>
    </row>
    <row r="3048" spans="1:26">
      <c r="A3048" s="34" t="s">
        <v>4407</v>
      </c>
      <c r="B3048" s="34" t="s">
        <v>4449</v>
      </c>
      <c r="C3048" s="34" t="s">
        <v>4467</v>
      </c>
      <c r="D3048" s="34" t="s">
        <v>4467</v>
      </c>
      <c r="E3048" s="34" t="s">
        <v>4370</v>
      </c>
      <c r="F3048" s="34" t="s">
        <v>4467</v>
      </c>
      <c r="G3048" s="34" t="s">
        <v>4251</v>
      </c>
      <c r="H3048" s="34" t="s">
        <v>4449</v>
      </c>
      <c r="I3048" s="34" t="s">
        <v>4417</v>
      </c>
      <c r="J3048" s="34" t="s">
        <v>4311</v>
      </c>
      <c r="K3048" s="34" t="s">
        <v>4467</v>
      </c>
      <c r="L3048" s="34" t="s">
        <v>4449</v>
      </c>
      <c r="M3048" s="34" t="s">
        <v>4417</v>
      </c>
      <c r="N3048" s="34" t="s">
        <v>4181</v>
      </c>
      <c r="O3048" s="34" t="s">
        <v>4191</v>
      </c>
      <c r="P3048" s="34" t="s">
        <v>4411</v>
      </c>
      <c r="Q3048" s="34" t="s">
        <v>4240</v>
      </c>
      <c r="R3048" s="34" t="s">
        <v>4793</v>
      </c>
      <c r="S3048" s="34" t="s">
        <v>4411</v>
      </c>
      <c r="T3048" s="34" t="s">
        <v>4467</v>
      </c>
      <c r="U3048" s="34" t="s">
        <v>4582</v>
      </c>
      <c r="V3048" s="34" t="s">
        <v>4408</v>
      </c>
      <c r="W3048" s="34" t="s">
        <v>4467</v>
      </c>
      <c r="X3048" s="34" t="s">
        <v>4467</v>
      </c>
      <c r="Y3048" s="34" t="s">
        <v>4378</v>
      </c>
      <c r="Z3048" s="34" t="s">
        <v>4425</v>
      </c>
    </row>
    <row r="3050" spans="1:26">
      <c r="A3050" s="34" t="s">
        <v>6099</v>
      </c>
    </row>
    <row r="3051" spans="1:26">
      <c r="A3051" s="34" t="s">
        <v>6100</v>
      </c>
    </row>
    <row r="3052" spans="1:26">
      <c r="A3052" s="34" t="s">
        <v>4169</v>
      </c>
      <c r="B3052" s="34" t="s">
        <v>3612</v>
      </c>
      <c r="C3052" s="34" t="s">
        <v>3615</v>
      </c>
      <c r="D3052" s="34" t="s">
        <v>6101</v>
      </c>
      <c r="E3052" s="34" t="s">
        <v>3639</v>
      </c>
      <c r="F3052" s="34" t="s">
        <v>3154</v>
      </c>
      <c r="G3052" s="34" t="s">
        <v>3624</v>
      </c>
      <c r="H3052" s="34" t="s">
        <v>6102</v>
      </c>
      <c r="I3052" s="34" t="s">
        <v>3621</v>
      </c>
      <c r="J3052" s="34" t="s">
        <v>3600</v>
      </c>
      <c r="K3052" s="34" t="s">
        <v>3618</v>
      </c>
      <c r="L3052" s="34" t="s">
        <v>3630</v>
      </c>
      <c r="M3052" s="34" t="s">
        <v>3633</v>
      </c>
      <c r="N3052" s="34" t="s">
        <v>3641</v>
      </c>
      <c r="O3052" s="34" t="s">
        <v>1055</v>
      </c>
      <c r="P3052" s="34" t="s">
        <v>3627</v>
      </c>
      <c r="Q3052" s="34" t="s">
        <v>6103</v>
      </c>
      <c r="R3052" s="34" t="s">
        <v>3636</v>
      </c>
    </row>
    <row r="3053" spans="1:26">
      <c r="A3053" s="34" t="s">
        <v>4609</v>
      </c>
      <c r="B3053" s="34" t="s">
        <v>4170</v>
      </c>
      <c r="C3053" s="34" t="s">
        <v>4170</v>
      </c>
      <c r="D3053" s="34" t="s">
        <v>4881</v>
      </c>
      <c r="E3053" s="34" t="s">
        <v>4170</v>
      </c>
      <c r="F3053" s="34" t="s">
        <v>4170</v>
      </c>
      <c r="G3053" s="34" t="s">
        <v>4170</v>
      </c>
      <c r="H3053" s="34" t="s">
        <v>4881</v>
      </c>
      <c r="I3053" s="34" t="s">
        <v>4170</v>
      </c>
      <c r="J3053" s="34" t="s">
        <v>4170</v>
      </c>
      <c r="K3053" s="34" t="s">
        <v>4170</v>
      </c>
      <c r="L3053" s="34" t="s">
        <v>4170</v>
      </c>
      <c r="M3053" s="34" t="s">
        <v>4881</v>
      </c>
      <c r="N3053" s="34" t="s">
        <v>4170</v>
      </c>
      <c r="O3053" s="34" t="s">
        <v>4170</v>
      </c>
      <c r="P3053" s="34" t="s">
        <v>4170</v>
      </c>
      <c r="Q3053" s="34" t="s">
        <v>4881</v>
      </c>
      <c r="R3053" s="34" t="s">
        <v>4170</v>
      </c>
    </row>
    <row r="3055" spans="1:26">
      <c r="A3055" s="34" t="s">
        <v>9939</v>
      </c>
    </row>
    <row r="3056" spans="1:26">
      <c r="A3056" s="34" t="s">
        <v>6104</v>
      </c>
    </row>
    <row r="3057" spans="1:8">
      <c r="A3057" s="34" t="s">
        <v>4169</v>
      </c>
      <c r="B3057" s="34" t="s">
        <v>3154</v>
      </c>
      <c r="C3057" s="34" t="s">
        <v>3992</v>
      </c>
      <c r="D3057" s="34" t="s">
        <v>3989</v>
      </c>
      <c r="E3057" s="34" t="s">
        <v>3580</v>
      </c>
      <c r="F3057" s="34" t="s">
        <v>3986</v>
      </c>
      <c r="G3057" s="34" t="s">
        <v>3983</v>
      </c>
    </row>
    <row r="3058" spans="1:8">
      <c r="A3058" s="34" t="s">
        <v>4407</v>
      </c>
      <c r="B3058" s="34" t="s">
        <v>4411</v>
      </c>
      <c r="C3058" s="34" t="s">
        <v>6105</v>
      </c>
      <c r="D3058" s="34" t="s">
        <v>4286</v>
      </c>
      <c r="E3058" s="34" t="s">
        <v>4411</v>
      </c>
      <c r="F3058" s="34" t="s">
        <v>4179</v>
      </c>
      <c r="G3058" s="34" t="s">
        <v>5698</v>
      </c>
    </row>
    <row r="3060" spans="1:8">
      <c r="A3060" s="34" t="s">
        <v>9940</v>
      </c>
    </row>
    <row r="3061" spans="1:8">
      <c r="A3061" s="34" t="s">
        <v>6106</v>
      </c>
    </row>
    <row r="3062" spans="1:8">
      <c r="A3062" s="34" t="s">
        <v>48</v>
      </c>
      <c r="B3062" s="34" t="s">
        <v>4169</v>
      </c>
      <c r="C3062" s="34" t="s">
        <v>3154</v>
      </c>
      <c r="D3062" s="34" t="s">
        <v>3992</v>
      </c>
      <c r="E3062" s="34" t="s">
        <v>3989</v>
      </c>
      <c r="F3062" s="34" t="s">
        <v>3580</v>
      </c>
      <c r="G3062" s="34" t="s">
        <v>3986</v>
      </c>
      <c r="H3062" s="34" t="s">
        <v>3983</v>
      </c>
    </row>
    <row r="3063" spans="1:8">
      <c r="A3063" s="34" t="s">
        <v>4186</v>
      </c>
      <c r="B3063" s="34" t="s">
        <v>4413</v>
      </c>
      <c r="C3063" s="34" t="s">
        <v>4449</v>
      </c>
      <c r="D3063" s="34" t="s">
        <v>5210</v>
      </c>
      <c r="E3063" s="34" t="s">
        <v>4260</v>
      </c>
      <c r="F3063" s="34" t="s">
        <v>4449</v>
      </c>
      <c r="G3063" s="34" t="s">
        <v>4265</v>
      </c>
      <c r="H3063" s="34" t="s">
        <v>6107</v>
      </c>
    </row>
    <row r="3064" spans="1:8">
      <c r="A3064" s="34" t="s">
        <v>4195</v>
      </c>
      <c r="B3064" s="34" t="s">
        <v>4362</v>
      </c>
      <c r="C3064" s="34" t="s">
        <v>4199</v>
      </c>
      <c r="D3064" s="34" t="s">
        <v>6108</v>
      </c>
      <c r="E3064" s="34" t="s">
        <v>4252</v>
      </c>
      <c r="F3064" s="34" t="s">
        <v>4199</v>
      </c>
      <c r="G3064" s="34" t="s">
        <v>4315</v>
      </c>
      <c r="H3064" s="34" t="s">
        <v>4861</v>
      </c>
    </row>
    <row r="3065" spans="1:8">
      <c r="A3065" s="34" t="s">
        <v>4203</v>
      </c>
      <c r="B3065" s="34" t="s">
        <v>4204</v>
      </c>
      <c r="C3065" s="34" t="s">
        <v>4199</v>
      </c>
      <c r="D3065" s="34" t="s">
        <v>5424</v>
      </c>
      <c r="E3065" s="34" t="s">
        <v>4681</v>
      </c>
      <c r="F3065" s="34" t="s">
        <v>4199</v>
      </c>
      <c r="G3065" s="34" t="s">
        <v>4206</v>
      </c>
      <c r="H3065" s="34" t="s">
        <v>4209</v>
      </c>
    </row>
    <row r="3066" spans="1:8">
      <c r="A3066" s="34" t="s">
        <v>4210</v>
      </c>
      <c r="B3066" s="34" t="s">
        <v>4376</v>
      </c>
      <c r="C3066" s="34" t="s">
        <v>4199</v>
      </c>
      <c r="D3066" s="34" t="s">
        <v>6109</v>
      </c>
      <c r="E3066" s="34" t="s">
        <v>4370</v>
      </c>
      <c r="F3066" s="34" t="s">
        <v>4425</v>
      </c>
      <c r="G3066" s="34" t="s">
        <v>4356</v>
      </c>
      <c r="H3066" s="34" t="s">
        <v>5384</v>
      </c>
    </row>
    <row r="3067" spans="1:8">
      <c r="A3067" s="34" t="s">
        <v>4219</v>
      </c>
      <c r="B3067" s="34" t="s">
        <v>4372</v>
      </c>
      <c r="C3067" s="34" t="s">
        <v>4214</v>
      </c>
      <c r="D3067" s="34" t="s">
        <v>4801</v>
      </c>
      <c r="E3067" s="34" t="s">
        <v>4302</v>
      </c>
      <c r="F3067" s="34" t="s">
        <v>4199</v>
      </c>
      <c r="G3067" s="34" t="s">
        <v>4190</v>
      </c>
      <c r="H3067" s="34" t="s">
        <v>5078</v>
      </c>
    </row>
    <row r="3068" spans="1:8">
      <c r="A3068" s="34" t="s">
        <v>4226</v>
      </c>
      <c r="B3068" s="34" t="s">
        <v>4407</v>
      </c>
      <c r="C3068" s="34" t="s">
        <v>4411</v>
      </c>
      <c r="D3068" s="34" t="s">
        <v>6105</v>
      </c>
      <c r="E3068" s="34" t="s">
        <v>4286</v>
      </c>
      <c r="F3068" s="34" t="s">
        <v>4411</v>
      </c>
      <c r="G3068" s="34" t="s">
        <v>4179</v>
      </c>
      <c r="H3068" s="34" t="s">
        <v>5698</v>
      </c>
    </row>
    <row r="3070" spans="1:8">
      <c r="A3070" s="34" t="s">
        <v>9941</v>
      </c>
    </row>
    <row r="3071" spans="1:8">
      <c r="A3071" s="34" t="s">
        <v>6110</v>
      </c>
    </row>
    <row r="3072" spans="1:8">
      <c r="A3072" s="34" t="s">
        <v>49</v>
      </c>
      <c r="B3072" s="34" t="s">
        <v>4169</v>
      </c>
      <c r="C3072" s="34" t="s">
        <v>3154</v>
      </c>
      <c r="D3072" s="34" t="s">
        <v>3992</v>
      </c>
      <c r="E3072" s="34" t="s">
        <v>3989</v>
      </c>
      <c r="F3072" s="34" t="s">
        <v>3580</v>
      </c>
      <c r="G3072" s="34" t="s">
        <v>3986</v>
      </c>
      <c r="H3072" s="34" t="s">
        <v>3983</v>
      </c>
    </row>
    <row r="3073" spans="1:8">
      <c r="A3073" s="34" t="s">
        <v>4228</v>
      </c>
      <c r="B3073" s="34" t="s">
        <v>4422</v>
      </c>
      <c r="C3073" s="34" t="s">
        <v>4425</v>
      </c>
      <c r="D3073" s="34" t="s">
        <v>4919</v>
      </c>
      <c r="E3073" s="34" t="s">
        <v>4245</v>
      </c>
      <c r="F3073" s="34" t="s">
        <v>4199</v>
      </c>
      <c r="G3073" s="34" t="s">
        <v>4274</v>
      </c>
      <c r="H3073" s="34" t="s">
        <v>5630</v>
      </c>
    </row>
    <row r="3074" spans="1:8">
      <c r="A3074" s="34" t="s">
        <v>4235</v>
      </c>
      <c r="B3074" s="34" t="s">
        <v>4380</v>
      </c>
      <c r="C3074" s="34" t="s">
        <v>4382</v>
      </c>
      <c r="D3074" s="34" t="s">
        <v>5357</v>
      </c>
      <c r="E3074" s="34" t="s">
        <v>4207</v>
      </c>
      <c r="F3074" s="34" t="s">
        <v>4199</v>
      </c>
      <c r="G3074" s="34" t="s">
        <v>4285</v>
      </c>
      <c r="H3074" s="34" t="s">
        <v>4637</v>
      </c>
    </row>
    <row r="3075" spans="1:8">
      <c r="A3075" s="34" t="s">
        <v>4241</v>
      </c>
      <c r="B3075" s="34" t="s">
        <v>4383</v>
      </c>
      <c r="C3075" s="34" t="s">
        <v>4199</v>
      </c>
      <c r="D3075" s="34" t="s">
        <v>5075</v>
      </c>
      <c r="E3075" s="34" t="s">
        <v>4259</v>
      </c>
      <c r="F3075" s="34" t="s">
        <v>4199</v>
      </c>
      <c r="G3075" s="34" t="s">
        <v>4180</v>
      </c>
      <c r="H3075" s="34" t="s">
        <v>4767</v>
      </c>
    </row>
    <row r="3076" spans="1:8">
      <c r="A3076" s="34" t="s">
        <v>4248</v>
      </c>
      <c r="B3076" s="34" t="s">
        <v>4386</v>
      </c>
      <c r="C3076" s="34" t="s">
        <v>4199</v>
      </c>
      <c r="D3076" s="34" t="s">
        <v>6111</v>
      </c>
      <c r="E3076" s="34" t="s">
        <v>4388</v>
      </c>
      <c r="F3076" s="34" t="s">
        <v>4199</v>
      </c>
      <c r="G3076" s="34" t="s">
        <v>4388</v>
      </c>
      <c r="H3076" s="34" t="s">
        <v>5465</v>
      </c>
    </row>
    <row r="3077" spans="1:8">
      <c r="A3077" s="34" t="s">
        <v>4255</v>
      </c>
      <c r="B3077" s="34" t="s">
        <v>4430</v>
      </c>
      <c r="C3077" s="34" t="s">
        <v>4199</v>
      </c>
      <c r="D3077" s="34" t="s">
        <v>4468</v>
      </c>
      <c r="E3077" s="34" t="s">
        <v>4388</v>
      </c>
      <c r="F3077" s="34" t="s">
        <v>4181</v>
      </c>
      <c r="G3077" s="34" t="s">
        <v>4240</v>
      </c>
      <c r="H3077" s="34" t="s">
        <v>4721</v>
      </c>
    </row>
    <row r="3078" spans="1:8">
      <c r="A3078" s="34" t="s">
        <v>4226</v>
      </c>
      <c r="B3078" s="34" t="s">
        <v>4407</v>
      </c>
      <c r="C3078" s="34" t="s">
        <v>4411</v>
      </c>
      <c r="D3078" s="34" t="s">
        <v>6105</v>
      </c>
      <c r="E3078" s="34" t="s">
        <v>4286</v>
      </c>
      <c r="F3078" s="34" t="s">
        <v>4411</v>
      </c>
      <c r="G3078" s="34" t="s">
        <v>4179</v>
      </c>
      <c r="H3078" s="34" t="s">
        <v>5698</v>
      </c>
    </row>
    <row r="3080" spans="1:8">
      <c r="A3080" s="34" t="s">
        <v>9942</v>
      </c>
    </row>
    <row r="3081" spans="1:8">
      <c r="A3081" s="34" t="s">
        <v>6112</v>
      </c>
    </row>
    <row r="3082" spans="1:8">
      <c r="A3082" s="34" t="s">
        <v>50</v>
      </c>
      <c r="B3082" s="34" t="s">
        <v>4169</v>
      </c>
      <c r="C3082" s="34" t="s">
        <v>3154</v>
      </c>
      <c r="D3082" s="34" t="s">
        <v>3992</v>
      </c>
      <c r="E3082" s="34" t="s">
        <v>3989</v>
      </c>
      <c r="F3082" s="34" t="s">
        <v>3580</v>
      </c>
      <c r="G3082" s="34" t="s">
        <v>3986</v>
      </c>
      <c r="H3082" s="34" t="s">
        <v>3983</v>
      </c>
    </row>
    <row r="3083" spans="1:8">
      <c r="A3083" s="34" t="s">
        <v>4262</v>
      </c>
      <c r="B3083" s="34" t="s">
        <v>4434</v>
      </c>
      <c r="C3083" s="34" t="s">
        <v>4459</v>
      </c>
      <c r="D3083" s="34" t="s">
        <v>5389</v>
      </c>
      <c r="E3083" s="34" t="s">
        <v>4492</v>
      </c>
      <c r="F3083" s="34" t="s">
        <v>4199</v>
      </c>
      <c r="G3083" s="34" t="s">
        <v>4379</v>
      </c>
      <c r="H3083" s="34" t="s">
        <v>4859</v>
      </c>
    </row>
    <row r="3084" spans="1:8">
      <c r="A3084" s="34" t="s">
        <v>4271</v>
      </c>
      <c r="B3084" s="34" t="s">
        <v>4437</v>
      </c>
      <c r="C3084" s="34" t="s">
        <v>4411</v>
      </c>
      <c r="D3084" s="34" t="s">
        <v>4559</v>
      </c>
      <c r="E3084" s="34" t="s">
        <v>4754</v>
      </c>
      <c r="F3084" s="34" t="s">
        <v>4310</v>
      </c>
      <c r="G3084" s="34" t="s">
        <v>4240</v>
      </c>
      <c r="H3084" s="34" t="s">
        <v>5207</v>
      </c>
    </row>
    <row r="3085" spans="1:8">
      <c r="A3085" s="34" t="s">
        <v>4226</v>
      </c>
      <c r="B3085" s="34" t="s">
        <v>4407</v>
      </c>
      <c r="C3085" s="34" t="s">
        <v>4411</v>
      </c>
      <c r="D3085" s="34" t="s">
        <v>6105</v>
      </c>
      <c r="E3085" s="34" t="s">
        <v>4286</v>
      </c>
      <c r="F3085" s="34" t="s">
        <v>4411</v>
      </c>
      <c r="G3085" s="34" t="s">
        <v>4179</v>
      </c>
      <c r="H3085" s="34" t="s">
        <v>5698</v>
      </c>
    </row>
    <row r="3087" spans="1:8">
      <c r="A3087" s="34" t="s">
        <v>9943</v>
      </c>
    </row>
    <row r="3088" spans="1:8">
      <c r="A3088" s="34" t="s">
        <v>6113</v>
      </c>
    </row>
    <row r="3089" spans="1:8">
      <c r="A3089" s="34" t="s">
        <v>55</v>
      </c>
      <c r="B3089" s="34" t="s">
        <v>4169</v>
      </c>
      <c r="C3089" s="34" t="s">
        <v>3154</v>
      </c>
      <c r="D3089" s="34" t="s">
        <v>3992</v>
      </c>
      <c r="E3089" s="34" t="s">
        <v>3989</v>
      </c>
      <c r="F3089" s="34" t="s">
        <v>3580</v>
      </c>
      <c r="G3089" s="34" t="s">
        <v>3986</v>
      </c>
      <c r="H3089" s="34" t="s">
        <v>3983</v>
      </c>
    </row>
    <row r="3090" spans="1:8">
      <c r="A3090" s="34" t="s">
        <v>4291</v>
      </c>
      <c r="B3090" s="34" t="s">
        <v>4820</v>
      </c>
      <c r="C3090" s="34" t="s">
        <v>4411</v>
      </c>
      <c r="D3090" s="34" t="s">
        <v>4804</v>
      </c>
      <c r="E3090" s="34" t="s">
        <v>4282</v>
      </c>
      <c r="F3090" s="34" t="s">
        <v>4310</v>
      </c>
      <c r="G3090" s="34" t="s">
        <v>5412</v>
      </c>
      <c r="H3090" s="34" t="s">
        <v>6114</v>
      </c>
    </row>
    <row r="3091" spans="1:8">
      <c r="A3091" s="34" t="s">
        <v>4299</v>
      </c>
      <c r="B3091" s="34" t="s">
        <v>4924</v>
      </c>
      <c r="C3091" s="34" t="s">
        <v>4459</v>
      </c>
      <c r="D3091" s="34" t="s">
        <v>6115</v>
      </c>
      <c r="E3091" s="34" t="s">
        <v>4309</v>
      </c>
      <c r="F3091" s="34" t="s">
        <v>4199</v>
      </c>
      <c r="G3091" s="34" t="s">
        <v>4258</v>
      </c>
      <c r="H3091" s="34" t="s">
        <v>4762</v>
      </c>
    </row>
    <row r="3092" spans="1:8">
      <c r="A3092" s="34" t="s">
        <v>4226</v>
      </c>
      <c r="B3092" s="34" t="s">
        <v>4407</v>
      </c>
      <c r="C3092" s="34" t="s">
        <v>4411</v>
      </c>
      <c r="D3092" s="34" t="s">
        <v>6105</v>
      </c>
      <c r="E3092" s="34" t="s">
        <v>4286</v>
      </c>
      <c r="F3092" s="34" t="s">
        <v>4411</v>
      </c>
      <c r="G3092" s="34" t="s">
        <v>4179</v>
      </c>
      <c r="H3092" s="34" t="s">
        <v>5698</v>
      </c>
    </row>
    <row r="3094" spans="1:8">
      <c r="A3094" s="34" t="s">
        <v>9944</v>
      </c>
    </row>
    <row r="3095" spans="1:8">
      <c r="A3095" s="34" t="s">
        <v>6116</v>
      </c>
    </row>
    <row r="3096" spans="1:8">
      <c r="A3096" s="34" t="s">
        <v>59</v>
      </c>
      <c r="B3096" s="34" t="s">
        <v>4169</v>
      </c>
      <c r="C3096" s="34" t="s">
        <v>3154</v>
      </c>
      <c r="D3096" s="34" t="s">
        <v>3992</v>
      </c>
      <c r="E3096" s="34" t="s">
        <v>3989</v>
      </c>
      <c r="F3096" s="34" t="s">
        <v>3580</v>
      </c>
      <c r="G3096" s="34" t="s">
        <v>3986</v>
      </c>
      <c r="H3096" s="34" t="s">
        <v>3983</v>
      </c>
    </row>
    <row r="3097" spans="1:8">
      <c r="A3097" s="34" t="s">
        <v>4929</v>
      </c>
      <c r="B3097" s="34" t="s">
        <v>4930</v>
      </c>
      <c r="C3097" s="34" t="s">
        <v>4199</v>
      </c>
      <c r="D3097" s="34" t="s">
        <v>6117</v>
      </c>
      <c r="E3097" s="34" t="s">
        <v>4521</v>
      </c>
      <c r="F3097" s="34" t="s">
        <v>4199</v>
      </c>
      <c r="G3097" s="34" t="s">
        <v>4742</v>
      </c>
      <c r="H3097" s="34" t="s">
        <v>4747</v>
      </c>
    </row>
    <row r="3098" spans="1:8">
      <c r="A3098" s="34" t="s">
        <v>4933</v>
      </c>
      <c r="B3098" s="34" t="s">
        <v>4934</v>
      </c>
      <c r="C3098" s="34" t="s">
        <v>4459</v>
      </c>
      <c r="D3098" s="34" t="s">
        <v>6118</v>
      </c>
      <c r="E3098" s="34" t="s">
        <v>4861</v>
      </c>
      <c r="F3098" s="34" t="s">
        <v>4459</v>
      </c>
      <c r="G3098" s="34" t="s">
        <v>4240</v>
      </c>
      <c r="H3098" s="34" t="s">
        <v>5310</v>
      </c>
    </row>
    <row r="3099" spans="1:8">
      <c r="A3099" s="34" t="s">
        <v>4226</v>
      </c>
      <c r="B3099" s="34" t="s">
        <v>4407</v>
      </c>
      <c r="C3099" s="34" t="s">
        <v>4411</v>
      </c>
      <c r="D3099" s="34" t="s">
        <v>6105</v>
      </c>
      <c r="E3099" s="34" t="s">
        <v>4286</v>
      </c>
      <c r="F3099" s="34" t="s">
        <v>4411</v>
      </c>
      <c r="G3099" s="34" t="s">
        <v>4179</v>
      </c>
      <c r="H3099" s="34" t="s">
        <v>5698</v>
      </c>
    </row>
    <row r="3101" spans="1:8">
      <c r="A3101" s="34" t="s">
        <v>9945</v>
      </c>
    </row>
    <row r="3102" spans="1:8">
      <c r="A3102" s="34" t="s">
        <v>6119</v>
      </c>
    </row>
    <row r="3103" spans="1:8">
      <c r="A3103" s="34" t="s">
        <v>4169</v>
      </c>
      <c r="B3103" s="34" t="s">
        <v>4170</v>
      </c>
      <c r="C3103" s="34" t="s">
        <v>6120</v>
      </c>
      <c r="D3103" s="34" t="s">
        <v>4472</v>
      </c>
      <c r="E3103" s="34" t="s">
        <v>5374</v>
      </c>
      <c r="F3103" s="34" t="s">
        <v>6121</v>
      </c>
      <c r="G3103" s="34" t="s">
        <v>5179</v>
      </c>
      <c r="H3103" s="34" t="s">
        <v>6122</v>
      </c>
    </row>
    <row r="3104" spans="1:8">
      <c r="A3104" s="34" t="s">
        <v>6123</v>
      </c>
      <c r="B3104" s="34" t="s">
        <v>4294</v>
      </c>
      <c r="C3104" s="34" t="s">
        <v>5368</v>
      </c>
      <c r="D3104" s="34" t="s">
        <v>5128</v>
      </c>
      <c r="E3104" s="34" t="s">
        <v>4658</v>
      </c>
      <c r="F3104" s="34" t="s">
        <v>5133</v>
      </c>
      <c r="G3104" s="34" t="s">
        <v>4858</v>
      </c>
      <c r="H3104" s="34" t="s">
        <v>4257</v>
      </c>
    </row>
    <row r="3106" spans="1:9">
      <c r="A3106" s="34" t="s">
        <v>9946</v>
      </c>
    </row>
    <row r="3107" spans="1:9">
      <c r="A3107" s="34" t="s">
        <v>6124</v>
      </c>
    </row>
    <row r="3108" spans="1:9">
      <c r="A3108" s="34" t="s">
        <v>48</v>
      </c>
      <c r="B3108" s="34" t="s">
        <v>4169</v>
      </c>
      <c r="C3108" s="34" t="s">
        <v>4170</v>
      </c>
      <c r="D3108" s="34" t="s">
        <v>6120</v>
      </c>
      <c r="E3108" s="34" t="s">
        <v>4472</v>
      </c>
      <c r="F3108" s="34" t="s">
        <v>5374</v>
      </c>
      <c r="G3108" s="34" t="s">
        <v>6121</v>
      </c>
      <c r="H3108" s="34" t="s">
        <v>5179</v>
      </c>
      <c r="I3108" s="34" t="s">
        <v>6122</v>
      </c>
    </row>
    <row r="3109" spans="1:9">
      <c r="A3109" s="34" t="s">
        <v>4186</v>
      </c>
      <c r="B3109" s="34" t="s">
        <v>4479</v>
      </c>
      <c r="C3109" s="34" t="s">
        <v>4385</v>
      </c>
      <c r="D3109" s="34" t="s">
        <v>4481</v>
      </c>
      <c r="E3109" s="34" t="s">
        <v>5017</v>
      </c>
      <c r="F3109" s="34" t="s">
        <v>5131</v>
      </c>
      <c r="G3109" s="34" t="s">
        <v>4218</v>
      </c>
      <c r="H3109" s="34" t="s">
        <v>4417</v>
      </c>
      <c r="I3109" s="34" t="s">
        <v>4191</v>
      </c>
    </row>
    <row r="3110" spans="1:9">
      <c r="A3110" s="34" t="s">
        <v>4195</v>
      </c>
      <c r="B3110" s="34" t="s">
        <v>4630</v>
      </c>
      <c r="C3110" s="34" t="s">
        <v>4247</v>
      </c>
      <c r="D3110" s="34" t="s">
        <v>4552</v>
      </c>
      <c r="E3110" s="34" t="s">
        <v>5141</v>
      </c>
      <c r="F3110" s="34" t="s">
        <v>4315</v>
      </c>
      <c r="G3110" s="34" t="s">
        <v>4492</v>
      </c>
      <c r="H3110" s="34" t="s">
        <v>4315</v>
      </c>
      <c r="I3110" s="34" t="s">
        <v>4199</v>
      </c>
    </row>
    <row r="3111" spans="1:9">
      <c r="A3111" s="34" t="s">
        <v>4203</v>
      </c>
      <c r="B3111" s="34" t="s">
        <v>4204</v>
      </c>
      <c r="C3111" s="34" t="s">
        <v>4199</v>
      </c>
      <c r="D3111" s="34" t="s">
        <v>4206</v>
      </c>
      <c r="E3111" s="34" t="s">
        <v>4208</v>
      </c>
      <c r="F3111" s="34" t="s">
        <v>4774</v>
      </c>
      <c r="G3111" s="34" t="s">
        <v>4410</v>
      </c>
      <c r="H3111" s="34" t="s">
        <v>4410</v>
      </c>
      <c r="I3111" s="34" t="s">
        <v>4367</v>
      </c>
    </row>
    <row r="3112" spans="1:9">
      <c r="A3112" s="34" t="s">
        <v>4210</v>
      </c>
      <c r="B3112" s="34" t="s">
        <v>4376</v>
      </c>
      <c r="C3112" s="34" t="s">
        <v>4911</v>
      </c>
      <c r="D3112" s="34" t="s">
        <v>4269</v>
      </c>
      <c r="E3112" s="34" t="s">
        <v>5415</v>
      </c>
      <c r="F3112" s="34" t="s">
        <v>5140</v>
      </c>
      <c r="G3112" s="34" t="s">
        <v>4259</v>
      </c>
      <c r="H3112" s="34" t="s">
        <v>4180</v>
      </c>
      <c r="I3112" s="34" t="s">
        <v>4378</v>
      </c>
    </row>
    <row r="3113" spans="1:9">
      <c r="A3113" s="34" t="s">
        <v>4219</v>
      </c>
      <c r="B3113" s="34" t="s">
        <v>5196</v>
      </c>
      <c r="C3113" s="34" t="s">
        <v>4408</v>
      </c>
      <c r="D3113" s="34" t="s">
        <v>4408</v>
      </c>
      <c r="E3113" s="34" t="s">
        <v>4183</v>
      </c>
      <c r="F3113" s="34" t="s">
        <v>5574</v>
      </c>
      <c r="G3113" s="34" t="s">
        <v>5130</v>
      </c>
      <c r="H3113" s="34" t="s">
        <v>5130</v>
      </c>
      <c r="I3113" s="34" t="s">
        <v>4367</v>
      </c>
    </row>
    <row r="3114" spans="1:9">
      <c r="A3114" s="34" t="s">
        <v>4226</v>
      </c>
      <c r="B3114" s="34" t="s">
        <v>6123</v>
      </c>
      <c r="C3114" s="34" t="s">
        <v>4294</v>
      </c>
      <c r="D3114" s="34" t="s">
        <v>5368</v>
      </c>
      <c r="E3114" s="34" t="s">
        <v>5128</v>
      </c>
      <c r="F3114" s="34" t="s">
        <v>4658</v>
      </c>
      <c r="G3114" s="34" t="s">
        <v>5133</v>
      </c>
      <c r="H3114" s="34" t="s">
        <v>4858</v>
      </c>
      <c r="I3114" s="34" t="s">
        <v>4257</v>
      </c>
    </row>
    <row r="3116" spans="1:9">
      <c r="A3116" s="34" t="s">
        <v>9947</v>
      </c>
    </row>
    <row r="3117" spans="1:9">
      <c r="A3117" s="34" t="s">
        <v>6125</v>
      </c>
    </row>
    <row r="3118" spans="1:9">
      <c r="A3118" s="34" t="s">
        <v>49</v>
      </c>
      <c r="B3118" s="34" t="s">
        <v>4169</v>
      </c>
      <c r="C3118" s="34" t="s">
        <v>4170</v>
      </c>
      <c r="D3118" s="34" t="s">
        <v>6120</v>
      </c>
      <c r="E3118" s="34" t="s">
        <v>4472</v>
      </c>
      <c r="F3118" s="34" t="s">
        <v>5374</v>
      </c>
      <c r="G3118" s="34" t="s">
        <v>6121</v>
      </c>
      <c r="H3118" s="34" t="s">
        <v>5179</v>
      </c>
      <c r="I3118" s="34" t="s">
        <v>6122</v>
      </c>
    </row>
    <row r="3119" spans="1:9">
      <c r="A3119" s="34" t="s">
        <v>4228</v>
      </c>
      <c r="B3119" s="34" t="s">
        <v>4422</v>
      </c>
      <c r="C3119" s="34" t="s">
        <v>4417</v>
      </c>
      <c r="D3119" s="34" t="s">
        <v>4759</v>
      </c>
      <c r="E3119" s="34" t="s">
        <v>5429</v>
      </c>
      <c r="F3119" s="34" t="s">
        <v>4750</v>
      </c>
      <c r="G3119" s="34" t="s">
        <v>5133</v>
      </c>
      <c r="H3119" s="34" t="s">
        <v>4500</v>
      </c>
      <c r="I3119" s="34" t="s">
        <v>4755</v>
      </c>
    </row>
    <row r="3120" spans="1:9">
      <c r="A3120" s="34" t="s">
        <v>4235</v>
      </c>
      <c r="B3120" s="34" t="s">
        <v>4488</v>
      </c>
      <c r="C3120" s="34" t="s">
        <v>5298</v>
      </c>
      <c r="D3120" s="34" t="s">
        <v>6126</v>
      </c>
      <c r="E3120" s="34" t="s">
        <v>4216</v>
      </c>
      <c r="F3120" s="34" t="s">
        <v>4746</v>
      </c>
      <c r="G3120" s="34" t="s">
        <v>4932</v>
      </c>
      <c r="H3120" s="34" t="s">
        <v>4251</v>
      </c>
      <c r="I3120" s="34" t="s">
        <v>4199</v>
      </c>
    </row>
    <row r="3121" spans="1:9">
      <c r="A3121" s="34" t="s">
        <v>4241</v>
      </c>
      <c r="B3121" s="34" t="s">
        <v>4383</v>
      </c>
      <c r="C3121" s="34" t="s">
        <v>4180</v>
      </c>
      <c r="D3121" s="34" t="s">
        <v>4481</v>
      </c>
      <c r="E3121" s="34" t="s">
        <v>4270</v>
      </c>
      <c r="F3121" s="34" t="s">
        <v>5425</v>
      </c>
      <c r="G3121" s="34" t="s">
        <v>4198</v>
      </c>
      <c r="H3121" s="34" t="s">
        <v>4382</v>
      </c>
      <c r="I3121" s="34" t="s">
        <v>4231</v>
      </c>
    </row>
    <row r="3122" spans="1:9">
      <c r="A3122" s="34" t="s">
        <v>4248</v>
      </c>
      <c r="B3122" s="34" t="s">
        <v>4572</v>
      </c>
      <c r="C3122" s="34" t="s">
        <v>4419</v>
      </c>
      <c r="D3122" s="34" t="s">
        <v>4189</v>
      </c>
      <c r="E3122" s="34" t="s">
        <v>4239</v>
      </c>
      <c r="F3122" s="34" t="s">
        <v>4816</v>
      </c>
      <c r="G3122" s="34" t="s">
        <v>5135</v>
      </c>
      <c r="H3122" s="34" t="s">
        <v>5377</v>
      </c>
      <c r="I3122" s="34" t="s">
        <v>4419</v>
      </c>
    </row>
    <row r="3123" spans="1:9">
      <c r="A3123" s="34" t="s">
        <v>4255</v>
      </c>
      <c r="B3123" s="34" t="s">
        <v>4372</v>
      </c>
      <c r="C3123" s="34" t="s">
        <v>4486</v>
      </c>
      <c r="D3123" s="34" t="s">
        <v>4274</v>
      </c>
      <c r="E3123" s="34" t="s">
        <v>5024</v>
      </c>
      <c r="F3123" s="34" t="s">
        <v>4805</v>
      </c>
      <c r="G3123" s="34" t="s">
        <v>4777</v>
      </c>
      <c r="H3123" s="34" t="s">
        <v>4725</v>
      </c>
      <c r="I3123" s="34" t="s">
        <v>4214</v>
      </c>
    </row>
    <row r="3124" spans="1:9">
      <c r="A3124" s="34" t="s">
        <v>4226</v>
      </c>
      <c r="B3124" s="34" t="s">
        <v>6123</v>
      </c>
      <c r="C3124" s="34" t="s">
        <v>4294</v>
      </c>
      <c r="D3124" s="34" t="s">
        <v>5368</v>
      </c>
      <c r="E3124" s="34" t="s">
        <v>5128</v>
      </c>
      <c r="F3124" s="34" t="s">
        <v>4658</v>
      </c>
      <c r="G3124" s="34" t="s">
        <v>5133</v>
      </c>
      <c r="H3124" s="34" t="s">
        <v>4858</v>
      </c>
      <c r="I3124" s="34" t="s">
        <v>4257</v>
      </c>
    </row>
    <row r="3126" spans="1:9">
      <c r="A3126" s="34" t="s">
        <v>9948</v>
      </c>
    </row>
    <row r="3127" spans="1:9">
      <c r="A3127" s="34" t="s">
        <v>6127</v>
      </c>
    </row>
    <row r="3128" spans="1:9">
      <c r="A3128" s="34" t="s">
        <v>50</v>
      </c>
      <c r="B3128" s="34" t="s">
        <v>4169</v>
      </c>
      <c r="C3128" s="34" t="s">
        <v>4170</v>
      </c>
      <c r="D3128" s="34" t="s">
        <v>6120</v>
      </c>
      <c r="E3128" s="34" t="s">
        <v>4472</v>
      </c>
      <c r="F3128" s="34" t="s">
        <v>5374</v>
      </c>
      <c r="G3128" s="34" t="s">
        <v>6121</v>
      </c>
      <c r="H3128" s="34" t="s">
        <v>5179</v>
      </c>
      <c r="I3128" s="34" t="s">
        <v>6122</v>
      </c>
    </row>
    <row r="3129" spans="1:9">
      <c r="A3129" s="34" t="s">
        <v>4262</v>
      </c>
      <c r="B3129" s="34" t="s">
        <v>4811</v>
      </c>
      <c r="C3129" s="34" t="s">
        <v>4853</v>
      </c>
      <c r="D3129" s="34" t="s">
        <v>4303</v>
      </c>
      <c r="E3129" s="34" t="s">
        <v>4759</v>
      </c>
      <c r="F3129" s="34" t="s">
        <v>6128</v>
      </c>
      <c r="G3129" s="34" t="s">
        <v>4234</v>
      </c>
      <c r="H3129" s="34" t="s">
        <v>4746</v>
      </c>
      <c r="I3129" s="34" t="s">
        <v>4364</v>
      </c>
    </row>
    <row r="3130" spans="1:9">
      <c r="A3130" s="34" t="s">
        <v>4271</v>
      </c>
      <c r="B3130" s="34" t="s">
        <v>6129</v>
      </c>
      <c r="C3130" s="34" t="s">
        <v>4923</v>
      </c>
      <c r="D3130" s="34" t="s">
        <v>5312</v>
      </c>
      <c r="E3130" s="34" t="s">
        <v>4194</v>
      </c>
      <c r="F3130" s="34" t="s">
        <v>4284</v>
      </c>
      <c r="G3130" s="34" t="s">
        <v>4925</v>
      </c>
      <c r="H3130" s="34" t="s">
        <v>4189</v>
      </c>
      <c r="I3130" s="34" t="s">
        <v>4191</v>
      </c>
    </row>
    <row r="3131" spans="1:9">
      <c r="A3131" s="34" t="s">
        <v>4226</v>
      </c>
      <c r="B3131" s="34" t="s">
        <v>6123</v>
      </c>
      <c r="C3131" s="34" t="s">
        <v>4294</v>
      </c>
      <c r="D3131" s="34" t="s">
        <v>5368</v>
      </c>
      <c r="E3131" s="34" t="s">
        <v>5128</v>
      </c>
      <c r="F3131" s="34" t="s">
        <v>4658</v>
      </c>
      <c r="G3131" s="34" t="s">
        <v>5133</v>
      </c>
      <c r="H3131" s="34" t="s">
        <v>4858</v>
      </c>
      <c r="I3131" s="34" t="s">
        <v>4257</v>
      </c>
    </row>
    <row r="3133" spans="1:9">
      <c r="A3133" s="34" t="s">
        <v>9949</v>
      </c>
    </row>
    <row r="3134" spans="1:9">
      <c r="A3134" s="34" t="s">
        <v>6130</v>
      </c>
    </row>
    <row r="3135" spans="1:9">
      <c r="A3135" s="34" t="s">
        <v>386</v>
      </c>
      <c r="B3135" s="34" t="s">
        <v>4169</v>
      </c>
      <c r="C3135" s="34" t="s">
        <v>4170</v>
      </c>
      <c r="D3135" s="34" t="s">
        <v>6120</v>
      </c>
      <c r="E3135" s="34" t="s">
        <v>4472</v>
      </c>
      <c r="F3135" s="34" t="s">
        <v>5374</v>
      </c>
      <c r="G3135" s="34" t="s">
        <v>6121</v>
      </c>
      <c r="H3135" s="34" t="s">
        <v>5179</v>
      </c>
      <c r="I3135" s="34" t="s">
        <v>6122</v>
      </c>
    </row>
    <row r="3136" spans="1:9">
      <c r="A3136" s="34" t="s">
        <v>3070</v>
      </c>
      <c r="B3136" s="34" t="s">
        <v>4347</v>
      </c>
      <c r="C3136" s="34" t="s">
        <v>4326</v>
      </c>
      <c r="D3136" s="34" t="s">
        <v>5962</v>
      </c>
      <c r="E3136" s="34" t="s">
        <v>4816</v>
      </c>
      <c r="F3136" s="34" t="s">
        <v>4395</v>
      </c>
      <c r="G3136" s="34" t="s">
        <v>4319</v>
      </c>
      <c r="H3136" s="34" t="s">
        <v>4199</v>
      </c>
      <c r="I3136" s="34" t="s">
        <v>4199</v>
      </c>
    </row>
    <row r="3137" spans="1:9">
      <c r="A3137" s="34" t="s">
        <v>3067</v>
      </c>
      <c r="B3137" s="34" t="s">
        <v>6131</v>
      </c>
      <c r="C3137" s="34" t="s">
        <v>4812</v>
      </c>
      <c r="D3137" s="34" t="s">
        <v>4799</v>
      </c>
      <c r="E3137" s="34" t="s">
        <v>4747</v>
      </c>
      <c r="F3137" s="34" t="s">
        <v>6132</v>
      </c>
      <c r="G3137" s="34" t="s">
        <v>4777</v>
      </c>
      <c r="H3137" s="34" t="s">
        <v>4754</v>
      </c>
      <c r="I3137" s="34" t="s">
        <v>4357</v>
      </c>
    </row>
    <row r="3138" spans="1:9">
      <c r="A3138" s="34" t="s">
        <v>4226</v>
      </c>
      <c r="B3138" s="34" t="s">
        <v>6123</v>
      </c>
      <c r="C3138" s="34" t="s">
        <v>4294</v>
      </c>
      <c r="D3138" s="34" t="s">
        <v>5368</v>
      </c>
      <c r="E3138" s="34" t="s">
        <v>5128</v>
      </c>
      <c r="F3138" s="34" t="s">
        <v>4658</v>
      </c>
      <c r="G3138" s="34" t="s">
        <v>5133</v>
      </c>
      <c r="H3138" s="34" t="s">
        <v>4858</v>
      </c>
      <c r="I3138" s="34" t="s">
        <v>4257</v>
      </c>
    </row>
    <row r="3140" spans="1:9">
      <c r="A3140" s="34" t="s">
        <v>9950</v>
      </c>
    </row>
    <row r="3141" spans="1:9">
      <c r="A3141" s="34" t="s">
        <v>6133</v>
      </c>
    </row>
    <row r="3142" spans="1:9">
      <c r="A3142" s="34" t="s">
        <v>55</v>
      </c>
      <c r="B3142" s="34" t="s">
        <v>4169</v>
      </c>
      <c r="C3142" s="34" t="s">
        <v>4170</v>
      </c>
      <c r="D3142" s="34" t="s">
        <v>6120</v>
      </c>
      <c r="E3142" s="34" t="s">
        <v>4472</v>
      </c>
      <c r="F3142" s="34" t="s">
        <v>5374</v>
      </c>
      <c r="G3142" s="34" t="s">
        <v>6121</v>
      </c>
      <c r="H3142" s="34" t="s">
        <v>5179</v>
      </c>
      <c r="I3142" s="34" t="s">
        <v>6122</v>
      </c>
    </row>
    <row r="3143" spans="1:9">
      <c r="A3143" s="34" t="s">
        <v>4291</v>
      </c>
      <c r="B3143" s="34" t="s">
        <v>5288</v>
      </c>
      <c r="C3143" s="34" t="s">
        <v>4231</v>
      </c>
      <c r="D3143" s="34" t="s">
        <v>4646</v>
      </c>
      <c r="E3143" s="34" t="s">
        <v>4808</v>
      </c>
      <c r="F3143" s="34" t="s">
        <v>4862</v>
      </c>
      <c r="G3143" s="34" t="s">
        <v>5312</v>
      </c>
      <c r="H3143" s="34" t="s">
        <v>4295</v>
      </c>
      <c r="I3143" s="34" t="s">
        <v>4181</v>
      </c>
    </row>
    <row r="3144" spans="1:9">
      <c r="A3144" s="34" t="s">
        <v>4299</v>
      </c>
      <c r="B3144" s="34" t="s">
        <v>4511</v>
      </c>
      <c r="C3144" s="34" t="s">
        <v>4224</v>
      </c>
      <c r="D3144" s="34" t="s">
        <v>5144</v>
      </c>
      <c r="E3144" s="34" t="s">
        <v>4696</v>
      </c>
      <c r="F3144" s="34" t="s">
        <v>5193</v>
      </c>
      <c r="G3144" s="34" t="s">
        <v>4303</v>
      </c>
      <c r="H3144" s="34" t="s">
        <v>4371</v>
      </c>
      <c r="I3144" s="34" t="s">
        <v>4513</v>
      </c>
    </row>
    <row r="3145" spans="1:9">
      <c r="A3145" s="34" t="s">
        <v>4226</v>
      </c>
      <c r="B3145" s="34" t="s">
        <v>6123</v>
      </c>
      <c r="C3145" s="34" t="s">
        <v>4294</v>
      </c>
      <c r="D3145" s="34" t="s">
        <v>5368</v>
      </c>
      <c r="E3145" s="34" t="s">
        <v>5128</v>
      </c>
      <c r="F3145" s="34" t="s">
        <v>4658</v>
      </c>
      <c r="G3145" s="34" t="s">
        <v>5133</v>
      </c>
      <c r="H3145" s="34" t="s">
        <v>4858</v>
      </c>
      <c r="I3145" s="34" t="s">
        <v>4257</v>
      </c>
    </row>
    <row r="3147" spans="1:9">
      <c r="A3147" s="34" t="s">
        <v>9951</v>
      </c>
    </row>
    <row r="3148" spans="1:9">
      <c r="A3148" s="34" t="s">
        <v>6134</v>
      </c>
    </row>
    <row r="3149" spans="1:9">
      <c r="A3149" s="34" t="s">
        <v>45</v>
      </c>
      <c r="B3149" s="34" t="s">
        <v>4169</v>
      </c>
      <c r="C3149" s="34" t="s">
        <v>4170</v>
      </c>
      <c r="D3149" s="34" t="s">
        <v>6120</v>
      </c>
      <c r="E3149" s="34" t="s">
        <v>4472</v>
      </c>
      <c r="F3149" s="34" t="s">
        <v>5374</v>
      </c>
      <c r="G3149" s="34" t="s">
        <v>6121</v>
      </c>
      <c r="H3149" s="34" t="s">
        <v>5179</v>
      </c>
      <c r="I3149" s="34" t="s">
        <v>6122</v>
      </c>
    </row>
    <row r="3150" spans="1:9">
      <c r="A3150" s="34" t="s">
        <v>4305</v>
      </c>
      <c r="B3150" s="34" t="s">
        <v>4515</v>
      </c>
      <c r="C3150" s="34" t="s">
        <v>4224</v>
      </c>
      <c r="D3150" s="34" t="s">
        <v>4845</v>
      </c>
      <c r="E3150" s="34" t="s">
        <v>4986</v>
      </c>
      <c r="F3150" s="34" t="s">
        <v>4732</v>
      </c>
      <c r="G3150" s="34" t="s">
        <v>5426</v>
      </c>
      <c r="H3150" s="34" t="s">
        <v>4287</v>
      </c>
      <c r="I3150" s="34" t="s">
        <v>4244</v>
      </c>
    </row>
    <row r="3151" spans="1:9">
      <c r="A3151" s="34" t="s">
        <v>4313</v>
      </c>
      <c r="B3151" s="34" t="s">
        <v>5808</v>
      </c>
      <c r="C3151" s="34" t="s">
        <v>4275</v>
      </c>
      <c r="D3151" s="34" t="s">
        <v>4200</v>
      </c>
      <c r="E3151" s="34" t="s">
        <v>4740</v>
      </c>
      <c r="F3151" s="34" t="s">
        <v>5391</v>
      </c>
      <c r="G3151" s="34" t="s">
        <v>5133</v>
      </c>
      <c r="H3151" s="34" t="s">
        <v>4371</v>
      </c>
      <c r="I3151" s="34" t="s">
        <v>4382</v>
      </c>
    </row>
    <row r="3152" spans="1:9">
      <c r="A3152" s="34" t="s">
        <v>4316</v>
      </c>
      <c r="B3152" s="34" t="s">
        <v>4518</v>
      </c>
      <c r="C3152" s="34" t="s">
        <v>4364</v>
      </c>
      <c r="D3152" s="34" t="s">
        <v>4861</v>
      </c>
      <c r="E3152" s="34" t="s">
        <v>4297</v>
      </c>
      <c r="F3152" s="34" t="s">
        <v>4816</v>
      </c>
      <c r="G3152" s="34" t="s">
        <v>4184</v>
      </c>
      <c r="H3152" s="34" t="s">
        <v>4830</v>
      </c>
      <c r="I3152" s="34" t="s">
        <v>4215</v>
      </c>
    </row>
    <row r="3153" spans="1:9">
      <c r="A3153" s="34" t="s">
        <v>4323</v>
      </c>
      <c r="B3153" s="34" t="s">
        <v>4324</v>
      </c>
      <c r="C3153" s="34" t="s">
        <v>4258</v>
      </c>
      <c r="D3153" s="34" t="s">
        <v>4258</v>
      </c>
      <c r="E3153" s="34" t="s">
        <v>5193</v>
      </c>
      <c r="F3153" s="34" t="s">
        <v>4326</v>
      </c>
      <c r="G3153" s="34" t="s">
        <v>4322</v>
      </c>
      <c r="H3153" s="34" t="s">
        <v>4721</v>
      </c>
      <c r="I3153" s="34" t="s">
        <v>4258</v>
      </c>
    </row>
    <row r="3154" spans="1:9">
      <c r="A3154" s="34" t="s">
        <v>4226</v>
      </c>
      <c r="B3154" s="34" t="s">
        <v>6123</v>
      </c>
      <c r="C3154" s="34" t="s">
        <v>4294</v>
      </c>
      <c r="D3154" s="34" t="s">
        <v>5368</v>
      </c>
      <c r="E3154" s="34" t="s">
        <v>5128</v>
      </c>
      <c r="F3154" s="34" t="s">
        <v>4658</v>
      </c>
      <c r="G3154" s="34" t="s">
        <v>5133</v>
      </c>
      <c r="H3154" s="34" t="s">
        <v>4858</v>
      </c>
      <c r="I3154" s="34" t="s">
        <v>4257</v>
      </c>
    </row>
    <row r="3156" spans="1:9">
      <c r="A3156" s="34" t="s">
        <v>9952</v>
      </c>
    </row>
    <row r="3157" spans="1:9">
      <c r="A3157" s="34" t="s">
        <v>6135</v>
      </c>
    </row>
    <row r="3158" spans="1:9">
      <c r="A3158" s="34" t="s">
        <v>4169</v>
      </c>
      <c r="B3158" s="34" t="s">
        <v>4329</v>
      </c>
      <c r="C3158" s="34" t="s">
        <v>4330</v>
      </c>
      <c r="D3158" s="34" t="s">
        <v>4331</v>
      </c>
      <c r="E3158" s="34" t="s">
        <v>4332</v>
      </c>
    </row>
    <row r="3159" spans="1:9">
      <c r="A3159" s="34" t="s">
        <v>6123</v>
      </c>
      <c r="B3159" s="34" t="s">
        <v>6136</v>
      </c>
      <c r="C3159" s="34" t="s">
        <v>4345</v>
      </c>
      <c r="D3159" s="34" t="s">
        <v>4170</v>
      </c>
      <c r="E3159" s="34" t="s">
        <v>5725</v>
      </c>
    </row>
    <row r="3161" spans="1:9">
      <c r="A3161" s="34" t="s">
        <v>9953</v>
      </c>
    </row>
    <row r="3162" spans="1:9">
      <c r="A3162" s="34" t="s">
        <v>6137</v>
      </c>
    </row>
    <row r="3163" spans="1:9">
      <c r="A3163" s="34" t="s">
        <v>4169</v>
      </c>
      <c r="B3163" s="34" t="s">
        <v>4329</v>
      </c>
      <c r="C3163" s="34" t="s">
        <v>4330</v>
      </c>
      <c r="D3163" s="34" t="s">
        <v>4331</v>
      </c>
      <c r="E3163" s="34" t="s">
        <v>4332</v>
      </c>
    </row>
    <row r="3164" spans="1:9">
      <c r="A3164" s="34" t="s">
        <v>6138</v>
      </c>
      <c r="B3164" s="34" t="s">
        <v>6139</v>
      </c>
      <c r="C3164" s="34" t="s">
        <v>4943</v>
      </c>
      <c r="D3164" s="34" t="s">
        <v>4708</v>
      </c>
      <c r="E3164" s="34" t="s">
        <v>6140</v>
      </c>
    </row>
    <row r="3166" spans="1:9">
      <c r="A3166" s="34" t="s">
        <v>9954</v>
      </c>
    </row>
    <row r="3167" spans="1:9">
      <c r="A3167" s="34" t="s">
        <v>6141</v>
      </c>
    </row>
    <row r="3168" spans="1:9">
      <c r="A3168" s="34" t="s">
        <v>4169</v>
      </c>
      <c r="B3168" s="34" t="s">
        <v>1046</v>
      </c>
      <c r="C3168" s="34" t="s">
        <v>1043</v>
      </c>
    </row>
    <row r="3169" spans="1:4">
      <c r="A3169" s="34" t="s">
        <v>4407</v>
      </c>
      <c r="B3169" s="34" t="s">
        <v>4361</v>
      </c>
      <c r="C3169" s="34" t="s">
        <v>4959</v>
      </c>
    </row>
    <row r="3171" spans="1:4">
      <c r="A3171" s="34" t="s">
        <v>9955</v>
      </c>
    </row>
    <row r="3172" spans="1:4">
      <c r="A3172" s="34" t="s">
        <v>9956</v>
      </c>
    </row>
    <row r="3173" spans="1:4">
      <c r="A3173" s="34" t="s">
        <v>386</v>
      </c>
      <c r="B3173" s="34" t="s">
        <v>4169</v>
      </c>
      <c r="C3173" s="34" t="s">
        <v>1046</v>
      </c>
      <c r="D3173" s="34" t="s">
        <v>1043</v>
      </c>
    </row>
    <row r="3174" spans="1:4">
      <c r="A3174" s="34" t="s">
        <v>3070</v>
      </c>
      <c r="B3174" s="34" t="s">
        <v>4347</v>
      </c>
      <c r="C3174" s="34" t="s">
        <v>4293</v>
      </c>
      <c r="D3174" s="34" t="s">
        <v>4903</v>
      </c>
    </row>
    <row r="3175" spans="1:4">
      <c r="A3175" s="34" t="s">
        <v>3067</v>
      </c>
      <c r="B3175" s="34" t="s">
        <v>4456</v>
      </c>
      <c r="C3175" s="34" t="s">
        <v>4245</v>
      </c>
      <c r="D3175" s="34" t="s">
        <v>5744</v>
      </c>
    </row>
    <row r="3176" spans="1:4">
      <c r="A3176" s="34" t="s">
        <v>4226</v>
      </c>
      <c r="B3176" s="34" t="s">
        <v>4407</v>
      </c>
      <c r="C3176" s="34" t="s">
        <v>4361</v>
      </c>
      <c r="D3176" s="34" t="s">
        <v>4959</v>
      </c>
    </row>
    <row r="3178" spans="1:4">
      <c r="A3178" s="34" t="s">
        <v>9524</v>
      </c>
    </row>
    <row r="3179" spans="1:4">
      <c r="A3179" s="34" t="s">
        <v>6142</v>
      </c>
    </row>
    <row r="3180" spans="1:4">
      <c r="A3180" s="34" t="s">
        <v>4169</v>
      </c>
      <c r="B3180" s="34" t="s">
        <v>3729</v>
      </c>
      <c r="C3180" s="34" t="s">
        <v>3732</v>
      </c>
    </row>
    <row r="3181" spans="1:4">
      <c r="A3181" s="34" t="s">
        <v>4407</v>
      </c>
      <c r="B3181" s="34" t="s">
        <v>4429</v>
      </c>
      <c r="C3181" s="34" t="s">
        <v>4389</v>
      </c>
    </row>
    <row r="3183" spans="1:4">
      <c r="A3183" s="34" t="s">
        <v>9525</v>
      </c>
    </row>
    <row r="3184" spans="1:4">
      <c r="A3184" s="34" t="s">
        <v>6143</v>
      </c>
    </row>
    <row r="3185" spans="1:4">
      <c r="A3185" s="34" t="s">
        <v>688</v>
      </c>
      <c r="B3185" s="34" t="s">
        <v>4169</v>
      </c>
      <c r="C3185" s="34" t="s">
        <v>3729</v>
      </c>
      <c r="D3185" s="34" t="s">
        <v>3732</v>
      </c>
    </row>
    <row r="3186" spans="1:4">
      <c r="A3186" s="34" t="s">
        <v>3689</v>
      </c>
      <c r="B3186" s="34" t="s">
        <v>4532</v>
      </c>
      <c r="C3186" s="34" t="s">
        <v>4610</v>
      </c>
      <c r="D3186" s="34" t="s">
        <v>4199</v>
      </c>
    </row>
    <row r="3187" spans="1:4">
      <c r="A3187" s="34" t="s">
        <v>3683</v>
      </c>
      <c r="B3187" s="34" t="s">
        <v>5231</v>
      </c>
      <c r="C3187" s="34" t="s">
        <v>6144</v>
      </c>
      <c r="D3187" s="34" t="s">
        <v>4457</v>
      </c>
    </row>
    <row r="3188" spans="1:4">
      <c r="A3188" s="34" t="s">
        <v>3686</v>
      </c>
      <c r="B3188" s="34" t="s">
        <v>5081</v>
      </c>
      <c r="C3188" s="34" t="s">
        <v>4946</v>
      </c>
      <c r="D3188" s="34" t="s">
        <v>4410</v>
      </c>
    </row>
    <row r="3189" spans="1:4">
      <c r="A3189" s="34" t="s">
        <v>3695</v>
      </c>
      <c r="B3189" s="34" t="s">
        <v>4609</v>
      </c>
      <c r="C3189" s="34" t="s">
        <v>4610</v>
      </c>
      <c r="D3189" s="34" t="s">
        <v>4199</v>
      </c>
    </row>
    <row r="3190" spans="1:4">
      <c r="A3190" s="34" t="s">
        <v>4226</v>
      </c>
      <c r="B3190" s="34" t="s">
        <v>4407</v>
      </c>
      <c r="C3190" s="34" t="s">
        <v>4429</v>
      </c>
      <c r="D3190" s="34" t="s">
        <v>4389</v>
      </c>
    </row>
    <row r="3192" spans="1:4">
      <c r="A3192" s="34" t="s">
        <v>9526</v>
      </c>
    </row>
    <row r="3193" spans="1:4">
      <c r="A3193" s="34" t="s">
        <v>6145</v>
      </c>
    </row>
    <row r="3194" spans="1:4">
      <c r="A3194" s="34" t="s">
        <v>386</v>
      </c>
      <c r="B3194" s="34" t="s">
        <v>4169</v>
      </c>
      <c r="C3194" s="34" t="s">
        <v>3729</v>
      </c>
      <c r="D3194" s="34" t="s">
        <v>3732</v>
      </c>
    </row>
    <row r="3195" spans="1:4">
      <c r="A3195" s="34" t="s">
        <v>3070</v>
      </c>
      <c r="B3195" s="34" t="s">
        <v>4347</v>
      </c>
      <c r="C3195" s="34" t="s">
        <v>6146</v>
      </c>
      <c r="D3195" s="34" t="s">
        <v>5361</v>
      </c>
    </row>
    <row r="3196" spans="1:4">
      <c r="A3196" s="34" t="s">
        <v>3067</v>
      </c>
      <c r="B3196" s="34" t="s">
        <v>4456</v>
      </c>
      <c r="C3196" s="34" t="s">
        <v>5319</v>
      </c>
      <c r="D3196" s="34" t="s">
        <v>4365</v>
      </c>
    </row>
    <row r="3197" spans="1:4">
      <c r="A3197" s="34" t="s">
        <v>4226</v>
      </c>
      <c r="B3197" s="34" t="s">
        <v>4407</v>
      </c>
      <c r="C3197" s="34" t="s">
        <v>4429</v>
      </c>
      <c r="D3197" s="34" t="s">
        <v>4389</v>
      </c>
    </row>
    <row r="3199" spans="1:4">
      <c r="A3199" s="34" t="s">
        <v>9957</v>
      </c>
    </row>
    <row r="3200" spans="1:4">
      <c r="A3200" s="34" t="s">
        <v>6147</v>
      </c>
    </row>
    <row r="3201" spans="1:9">
      <c r="A3201" s="34" t="s">
        <v>4169</v>
      </c>
      <c r="B3201" s="34" t="s">
        <v>4041</v>
      </c>
      <c r="C3201" s="34" t="s">
        <v>4050</v>
      </c>
      <c r="D3201" s="34" t="s">
        <v>4047</v>
      </c>
      <c r="E3201" s="34" t="s">
        <v>4044</v>
      </c>
    </row>
    <row r="3202" spans="1:9">
      <c r="A3202" s="34" t="s">
        <v>4627</v>
      </c>
      <c r="B3202" s="34" t="s">
        <v>4882</v>
      </c>
      <c r="C3202" s="34" t="s">
        <v>4882</v>
      </c>
      <c r="D3202" s="34" t="s">
        <v>4881</v>
      </c>
      <c r="E3202" s="34" t="s">
        <v>4628</v>
      </c>
    </row>
    <row r="3204" spans="1:9">
      <c r="A3204" s="34" t="s">
        <v>9527</v>
      </c>
    </row>
    <row r="3205" spans="1:9">
      <c r="A3205" s="34" t="s">
        <v>6148</v>
      </c>
    </row>
    <row r="3206" spans="1:9">
      <c r="A3206" s="34" t="s">
        <v>4169</v>
      </c>
      <c r="B3206" s="34" t="s">
        <v>3718</v>
      </c>
      <c r="C3206" s="34" t="s">
        <v>6149</v>
      </c>
      <c r="D3206" s="34" t="s">
        <v>3716</v>
      </c>
      <c r="E3206" s="34" t="s">
        <v>6150</v>
      </c>
      <c r="F3206" s="34" t="s">
        <v>3186</v>
      </c>
      <c r="G3206" s="34" t="s">
        <v>1055</v>
      </c>
      <c r="H3206" s="34" t="s">
        <v>3713</v>
      </c>
    </row>
    <row r="3207" spans="1:9">
      <c r="A3207" s="34" t="s">
        <v>6021</v>
      </c>
      <c r="B3207" s="34" t="s">
        <v>4513</v>
      </c>
      <c r="C3207" s="34" t="s">
        <v>5135</v>
      </c>
      <c r="D3207" s="34" t="s">
        <v>5605</v>
      </c>
      <c r="E3207" s="34" t="s">
        <v>4397</v>
      </c>
      <c r="F3207" s="34" t="s">
        <v>4199</v>
      </c>
      <c r="G3207" s="34" t="s">
        <v>4199</v>
      </c>
      <c r="H3207" s="34" t="s">
        <v>5836</v>
      </c>
    </row>
    <row r="3209" spans="1:9">
      <c r="A3209" s="34" t="s">
        <v>9528</v>
      </c>
    </row>
    <row r="3210" spans="1:9">
      <c r="A3210" s="34" t="s">
        <v>6151</v>
      </c>
    </row>
    <row r="3211" spans="1:9">
      <c r="A3211" s="34" t="s">
        <v>48</v>
      </c>
      <c r="B3211" s="34" t="s">
        <v>4169</v>
      </c>
      <c r="C3211" s="34" t="s">
        <v>3718</v>
      </c>
      <c r="D3211" s="34" t="s">
        <v>6149</v>
      </c>
      <c r="E3211" s="34" t="s">
        <v>3716</v>
      </c>
      <c r="F3211" s="34" t="s">
        <v>6150</v>
      </c>
      <c r="G3211" s="34" t="s">
        <v>3186</v>
      </c>
      <c r="H3211" s="34" t="s">
        <v>1055</v>
      </c>
      <c r="I3211" s="34" t="s">
        <v>3713</v>
      </c>
    </row>
    <row r="3212" spans="1:9">
      <c r="A3212" s="34" t="s">
        <v>4186</v>
      </c>
      <c r="B3212" s="34" t="s">
        <v>4776</v>
      </c>
      <c r="C3212" s="34" t="s">
        <v>4199</v>
      </c>
      <c r="D3212" s="34" t="s">
        <v>4863</v>
      </c>
      <c r="E3212" s="34" t="s">
        <v>4552</v>
      </c>
      <c r="F3212" s="34" t="s">
        <v>4199</v>
      </c>
      <c r="G3212" s="34" t="s">
        <v>4199</v>
      </c>
      <c r="H3212" s="34" t="s">
        <v>4199</v>
      </c>
      <c r="I3212" s="34" t="s">
        <v>4739</v>
      </c>
    </row>
    <row r="3213" spans="1:9">
      <c r="A3213" s="34" t="s">
        <v>4195</v>
      </c>
      <c r="B3213" s="34" t="s">
        <v>5898</v>
      </c>
      <c r="C3213" s="34" t="s">
        <v>4199</v>
      </c>
      <c r="D3213" s="34" t="s">
        <v>4787</v>
      </c>
      <c r="E3213" s="34" t="s">
        <v>4792</v>
      </c>
      <c r="F3213" s="34" t="s">
        <v>4199</v>
      </c>
      <c r="G3213" s="34" t="s">
        <v>4199</v>
      </c>
      <c r="H3213" s="34" t="s">
        <v>4199</v>
      </c>
      <c r="I3213" s="34" t="s">
        <v>5389</v>
      </c>
    </row>
    <row r="3214" spans="1:9">
      <c r="A3214" s="34" t="s">
        <v>4203</v>
      </c>
      <c r="B3214" s="34" t="s">
        <v>4848</v>
      </c>
      <c r="C3214" s="34" t="s">
        <v>4443</v>
      </c>
      <c r="D3214" s="34" t="s">
        <v>4199</v>
      </c>
      <c r="E3214" s="34" t="s">
        <v>4199</v>
      </c>
      <c r="F3214" s="34" t="s">
        <v>4199</v>
      </c>
      <c r="G3214" s="34" t="s">
        <v>4199</v>
      </c>
      <c r="H3214" s="34" t="s">
        <v>4199</v>
      </c>
      <c r="I3214" s="34" t="s">
        <v>4910</v>
      </c>
    </row>
    <row r="3215" spans="1:9">
      <c r="A3215" s="34" t="s">
        <v>4210</v>
      </c>
      <c r="B3215" s="34" t="s">
        <v>5895</v>
      </c>
      <c r="C3215" s="34" t="s">
        <v>4199</v>
      </c>
      <c r="D3215" s="34" t="s">
        <v>5602</v>
      </c>
      <c r="E3215" s="34" t="s">
        <v>4327</v>
      </c>
      <c r="F3215" s="34" t="s">
        <v>5266</v>
      </c>
      <c r="G3215" s="34" t="s">
        <v>4199</v>
      </c>
      <c r="H3215" s="34" t="s">
        <v>4199</v>
      </c>
      <c r="I3215" s="34" t="s">
        <v>4621</v>
      </c>
    </row>
    <row r="3216" spans="1:9">
      <c r="A3216" s="34" t="s">
        <v>4219</v>
      </c>
      <c r="B3216" s="34" t="s">
        <v>4849</v>
      </c>
      <c r="C3216" s="34" t="s">
        <v>4510</v>
      </c>
      <c r="D3216" s="34" t="s">
        <v>4865</v>
      </c>
      <c r="E3216" s="34" t="s">
        <v>4510</v>
      </c>
      <c r="F3216" s="34" t="s">
        <v>4510</v>
      </c>
      <c r="G3216" s="34" t="s">
        <v>4199</v>
      </c>
      <c r="H3216" s="34" t="s">
        <v>4199</v>
      </c>
      <c r="I3216" s="34" t="s">
        <v>4443</v>
      </c>
    </row>
    <row r="3217" spans="1:9">
      <c r="A3217" s="34" t="s">
        <v>4226</v>
      </c>
      <c r="B3217" s="34" t="s">
        <v>6021</v>
      </c>
      <c r="C3217" s="34" t="s">
        <v>4513</v>
      </c>
      <c r="D3217" s="34" t="s">
        <v>5135</v>
      </c>
      <c r="E3217" s="34" t="s">
        <v>5605</v>
      </c>
      <c r="F3217" s="34" t="s">
        <v>4397</v>
      </c>
      <c r="G3217" s="34" t="s">
        <v>4199</v>
      </c>
      <c r="H3217" s="34" t="s">
        <v>4199</v>
      </c>
      <c r="I3217" s="34" t="s">
        <v>5836</v>
      </c>
    </row>
    <row r="3219" spans="1:9">
      <c r="A3219" s="34" t="s">
        <v>9529</v>
      </c>
    </row>
    <row r="3220" spans="1:9">
      <c r="A3220" s="34" t="s">
        <v>6152</v>
      </c>
    </row>
    <row r="3221" spans="1:9">
      <c r="A3221" s="34" t="s">
        <v>49</v>
      </c>
      <c r="B3221" s="34" t="s">
        <v>4169</v>
      </c>
      <c r="C3221" s="34" t="s">
        <v>3718</v>
      </c>
      <c r="D3221" s="34" t="s">
        <v>6149</v>
      </c>
      <c r="E3221" s="34" t="s">
        <v>3716</v>
      </c>
      <c r="F3221" s="34" t="s">
        <v>6150</v>
      </c>
      <c r="G3221" s="34" t="s">
        <v>3186</v>
      </c>
      <c r="H3221" s="34" t="s">
        <v>1055</v>
      </c>
      <c r="I3221" s="34" t="s">
        <v>3713</v>
      </c>
    </row>
    <row r="3222" spans="1:9">
      <c r="A3222" s="34" t="s">
        <v>4228</v>
      </c>
      <c r="B3222" s="34" t="s">
        <v>5328</v>
      </c>
      <c r="C3222" s="34" t="s">
        <v>4374</v>
      </c>
      <c r="D3222" s="34" t="s">
        <v>4746</v>
      </c>
      <c r="E3222" s="34" t="s">
        <v>4800</v>
      </c>
      <c r="F3222" s="34" t="s">
        <v>4302</v>
      </c>
      <c r="G3222" s="34" t="s">
        <v>4199</v>
      </c>
      <c r="H3222" s="34" t="s">
        <v>4199</v>
      </c>
      <c r="I3222" s="34" t="s">
        <v>5877</v>
      </c>
    </row>
    <row r="3223" spans="1:9">
      <c r="A3223" s="34" t="s">
        <v>4235</v>
      </c>
      <c r="B3223" s="34" t="s">
        <v>5051</v>
      </c>
      <c r="C3223" s="34" t="s">
        <v>4199</v>
      </c>
      <c r="D3223" s="34" t="s">
        <v>4833</v>
      </c>
      <c r="E3223" s="34" t="s">
        <v>5078</v>
      </c>
      <c r="F3223" s="34" t="s">
        <v>4419</v>
      </c>
      <c r="G3223" s="34" t="s">
        <v>4199</v>
      </c>
      <c r="H3223" s="34" t="s">
        <v>4199</v>
      </c>
      <c r="I3223" s="34" t="s">
        <v>5078</v>
      </c>
    </row>
    <row r="3224" spans="1:9">
      <c r="A3224" s="34" t="s">
        <v>4241</v>
      </c>
      <c r="B3224" s="34" t="s">
        <v>5238</v>
      </c>
      <c r="C3224" s="34" t="s">
        <v>4199</v>
      </c>
      <c r="D3224" s="34" t="s">
        <v>4914</v>
      </c>
      <c r="E3224" s="34" t="s">
        <v>6128</v>
      </c>
      <c r="F3224" s="34" t="s">
        <v>4199</v>
      </c>
      <c r="G3224" s="34" t="s">
        <v>4199</v>
      </c>
      <c r="H3224" s="34" t="s">
        <v>4199</v>
      </c>
      <c r="I3224" s="34" t="s">
        <v>4468</v>
      </c>
    </row>
    <row r="3225" spans="1:9">
      <c r="A3225" s="34" t="s">
        <v>4248</v>
      </c>
      <c r="B3225" s="34" t="s">
        <v>4534</v>
      </c>
      <c r="C3225" s="34" t="s">
        <v>4914</v>
      </c>
      <c r="D3225" s="34" t="s">
        <v>4855</v>
      </c>
      <c r="E3225" s="34" t="s">
        <v>4914</v>
      </c>
      <c r="F3225" s="34" t="s">
        <v>4914</v>
      </c>
      <c r="G3225" s="34" t="s">
        <v>4199</v>
      </c>
      <c r="H3225" s="34" t="s">
        <v>4199</v>
      </c>
      <c r="I3225" s="34" t="s">
        <v>4855</v>
      </c>
    </row>
    <row r="3226" spans="1:9">
      <c r="A3226" s="34" t="s">
        <v>4255</v>
      </c>
      <c r="B3226" s="34" t="s">
        <v>4533</v>
      </c>
      <c r="C3226" s="34" t="s">
        <v>4199</v>
      </c>
      <c r="D3226" s="34" t="s">
        <v>4552</v>
      </c>
      <c r="E3226" s="34" t="s">
        <v>4492</v>
      </c>
      <c r="F3226" s="34" t="s">
        <v>4199</v>
      </c>
      <c r="G3226" s="34" t="s">
        <v>4199</v>
      </c>
      <c r="H3226" s="34" t="s">
        <v>4199</v>
      </c>
      <c r="I3226" s="34" t="s">
        <v>4739</v>
      </c>
    </row>
    <row r="3227" spans="1:9">
      <c r="A3227" s="34" t="s">
        <v>4226</v>
      </c>
      <c r="B3227" s="34" t="s">
        <v>6021</v>
      </c>
      <c r="C3227" s="34" t="s">
        <v>4513</v>
      </c>
      <c r="D3227" s="34" t="s">
        <v>5135</v>
      </c>
      <c r="E3227" s="34" t="s">
        <v>5605</v>
      </c>
      <c r="F3227" s="34" t="s">
        <v>4397</v>
      </c>
      <c r="G3227" s="34" t="s">
        <v>4199</v>
      </c>
      <c r="H3227" s="34" t="s">
        <v>4199</v>
      </c>
      <c r="I3227" s="34" t="s">
        <v>5836</v>
      </c>
    </row>
    <row r="3229" spans="1:9">
      <c r="A3229" s="34" t="s">
        <v>9530</v>
      </c>
    </row>
    <row r="3230" spans="1:9">
      <c r="A3230" s="34" t="s">
        <v>6153</v>
      </c>
    </row>
    <row r="3231" spans="1:9">
      <c r="A3231" s="34" t="s">
        <v>386</v>
      </c>
      <c r="B3231" s="34" t="s">
        <v>4169</v>
      </c>
      <c r="C3231" s="34" t="s">
        <v>3718</v>
      </c>
      <c r="D3231" s="34" t="s">
        <v>6149</v>
      </c>
      <c r="E3231" s="34" t="s">
        <v>3716</v>
      </c>
      <c r="F3231" s="34" t="s">
        <v>6150</v>
      </c>
      <c r="G3231" s="34" t="s">
        <v>3186</v>
      </c>
      <c r="H3231" s="34" t="s">
        <v>1055</v>
      </c>
      <c r="I3231" s="34" t="s">
        <v>3713</v>
      </c>
    </row>
    <row r="3232" spans="1:9">
      <c r="A3232" s="34" t="s">
        <v>3070</v>
      </c>
      <c r="B3232" s="34" t="s">
        <v>5328</v>
      </c>
      <c r="C3232" s="34" t="s">
        <v>4199</v>
      </c>
      <c r="D3232" s="34" t="s">
        <v>4833</v>
      </c>
      <c r="E3232" s="34" t="s">
        <v>4801</v>
      </c>
      <c r="F3232" s="34" t="s">
        <v>4374</v>
      </c>
      <c r="G3232" s="34" t="s">
        <v>4199</v>
      </c>
      <c r="H3232" s="34" t="s">
        <v>4199</v>
      </c>
      <c r="I3232" s="34" t="s">
        <v>5078</v>
      </c>
    </row>
    <row r="3233" spans="1:13">
      <c r="A3233" s="34" t="s">
        <v>3067</v>
      </c>
      <c r="B3233" s="34" t="s">
        <v>6154</v>
      </c>
      <c r="C3233" s="34" t="s">
        <v>4447</v>
      </c>
      <c r="D3233" s="34" t="s">
        <v>4740</v>
      </c>
      <c r="E3233" s="34" t="s">
        <v>5118</v>
      </c>
      <c r="F3233" s="34" t="s">
        <v>4457</v>
      </c>
      <c r="G3233" s="34" t="s">
        <v>4199</v>
      </c>
      <c r="H3233" s="34" t="s">
        <v>4199</v>
      </c>
      <c r="I3233" s="34" t="s">
        <v>6155</v>
      </c>
    </row>
    <row r="3234" spans="1:13">
      <c r="A3234" s="34" t="s">
        <v>4226</v>
      </c>
      <c r="B3234" s="34" t="s">
        <v>6021</v>
      </c>
      <c r="C3234" s="34" t="s">
        <v>4513</v>
      </c>
      <c r="D3234" s="34" t="s">
        <v>5135</v>
      </c>
      <c r="E3234" s="34" t="s">
        <v>5605</v>
      </c>
      <c r="F3234" s="34" t="s">
        <v>4397</v>
      </c>
      <c r="G3234" s="34" t="s">
        <v>4199</v>
      </c>
      <c r="H3234" s="34" t="s">
        <v>4199</v>
      </c>
      <c r="I3234" s="34" t="s">
        <v>5836</v>
      </c>
    </row>
    <row r="3236" spans="1:13">
      <c r="A3236" s="34" t="s">
        <v>9531</v>
      </c>
    </row>
    <row r="3237" spans="1:13">
      <c r="A3237" s="34" t="s">
        <v>6156</v>
      </c>
    </row>
    <row r="3238" spans="1:13">
      <c r="A3238" s="34" t="s">
        <v>4169</v>
      </c>
      <c r="B3238" s="34" t="s">
        <v>3537</v>
      </c>
      <c r="C3238" s="34" t="s">
        <v>3154</v>
      </c>
      <c r="D3238" s="34" t="s">
        <v>4106</v>
      </c>
      <c r="E3238" s="34" t="s">
        <v>4094</v>
      </c>
      <c r="F3238" s="34" t="s">
        <v>4091</v>
      </c>
      <c r="G3238" s="34" t="s">
        <v>4103</v>
      </c>
      <c r="H3238" s="34" t="s">
        <v>4097</v>
      </c>
      <c r="I3238" s="34" t="s">
        <v>3186</v>
      </c>
      <c r="J3238" s="34" t="s">
        <v>1055</v>
      </c>
      <c r="K3238" s="34" t="s">
        <v>4109</v>
      </c>
      <c r="L3238" s="34" t="s">
        <v>4100</v>
      </c>
      <c r="M3238" s="34" t="s">
        <v>4088</v>
      </c>
    </row>
    <row r="3239" spans="1:13">
      <c r="A3239" s="34" t="s">
        <v>4612</v>
      </c>
      <c r="B3239" s="34" t="s">
        <v>4170</v>
      </c>
      <c r="C3239" s="34" t="s">
        <v>4170</v>
      </c>
      <c r="D3239" s="34" t="s">
        <v>4609</v>
      </c>
      <c r="E3239" s="34" t="s">
        <v>4170</v>
      </c>
      <c r="F3239" s="34" t="s">
        <v>4170</v>
      </c>
      <c r="G3239" s="34" t="s">
        <v>4170</v>
      </c>
      <c r="H3239" s="34" t="s">
        <v>4628</v>
      </c>
      <c r="I3239" s="34" t="s">
        <v>4170</v>
      </c>
      <c r="J3239" s="34" t="s">
        <v>4170</v>
      </c>
      <c r="K3239" s="34" t="s">
        <v>4626</v>
      </c>
      <c r="L3239" s="34" t="s">
        <v>4170</v>
      </c>
      <c r="M3239" s="34" t="s">
        <v>4848</v>
      </c>
    </row>
    <row r="3241" spans="1:13">
      <c r="A3241" s="34" t="s">
        <v>6157</v>
      </c>
    </row>
    <row r="3242" spans="1:13">
      <c r="A3242" s="34" t="s">
        <v>6158</v>
      </c>
    </row>
    <row r="3243" spans="1:13">
      <c r="A3243" s="34" t="s">
        <v>4169</v>
      </c>
      <c r="B3243" s="34" t="s">
        <v>1046</v>
      </c>
      <c r="C3243" s="34" t="s">
        <v>1043</v>
      </c>
    </row>
    <row r="3244" spans="1:13">
      <c r="A3244" s="34" t="s">
        <v>4839</v>
      </c>
      <c r="B3244" s="34" t="s">
        <v>4613</v>
      </c>
      <c r="C3244" s="34" t="s">
        <v>4614</v>
      </c>
    </row>
    <row r="3246" spans="1:13">
      <c r="A3246" s="34" t="s">
        <v>6159</v>
      </c>
    </row>
    <row r="3247" spans="1:13">
      <c r="A3247" s="34" t="s">
        <v>6160</v>
      </c>
    </row>
    <row r="3248" spans="1:13">
      <c r="A3248" s="34" t="s">
        <v>4169</v>
      </c>
      <c r="B3248" s="34" t="s">
        <v>3448</v>
      </c>
      <c r="C3248" s="34" t="s">
        <v>3451</v>
      </c>
    </row>
    <row r="3249" spans="1:4">
      <c r="A3249" s="34" t="s">
        <v>6161</v>
      </c>
      <c r="B3249" s="34" t="s">
        <v>5809</v>
      </c>
      <c r="C3249" s="34" t="s">
        <v>4193</v>
      </c>
    </row>
    <row r="3251" spans="1:4">
      <c r="A3251" s="34" t="s">
        <v>6162</v>
      </c>
    </row>
    <row r="3252" spans="1:4">
      <c r="A3252" s="34" t="s">
        <v>6163</v>
      </c>
    </row>
    <row r="3253" spans="1:4">
      <c r="A3253" s="34" t="s">
        <v>46</v>
      </c>
      <c r="B3253" s="34" t="s">
        <v>4169</v>
      </c>
      <c r="C3253" s="34" t="s">
        <v>3448</v>
      </c>
      <c r="D3253" s="34" t="s">
        <v>3451</v>
      </c>
    </row>
    <row r="3254" spans="1:4">
      <c r="A3254" s="34" t="s">
        <v>4539</v>
      </c>
      <c r="B3254" s="34" t="s">
        <v>5209</v>
      </c>
      <c r="C3254" s="34" t="s">
        <v>4504</v>
      </c>
      <c r="D3254" s="34" t="s">
        <v>4751</v>
      </c>
    </row>
    <row r="3255" spans="1:4">
      <c r="A3255" s="34" t="s">
        <v>4542</v>
      </c>
      <c r="B3255" s="34" t="s">
        <v>5029</v>
      </c>
      <c r="C3255" s="34" t="s">
        <v>4423</v>
      </c>
      <c r="D3255" s="34" t="s">
        <v>5117</v>
      </c>
    </row>
    <row r="3256" spans="1:4">
      <c r="A3256" s="34" t="s">
        <v>4546</v>
      </c>
      <c r="B3256" s="34" t="s">
        <v>4849</v>
      </c>
      <c r="C3256" s="34" t="s">
        <v>5031</v>
      </c>
      <c r="D3256" s="34" t="s">
        <v>4740</v>
      </c>
    </row>
    <row r="3257" spans="1:4">
      <c r="A3257" s="34" t="s">
        <v>4226</v>
      </c>
      <c r="B3257" s="34" t="s">
        <v>6161</v>
      </c>
      <c r="C3257" s="34" t="s">
        <v>5809</v>
      </c>
      <c r="D3257" s="34" t="s">
        <v>4193</v>
      </c>
    </row>
    <row r="3259" spans="1:4">
      <c r="A3259" s="34" t="s">
        <v>6164</v>
      </c>
    </row>
    <row r="3260" spans="1:4">
      <c r="A3260" s="34" t="s">
        <v>6165</v>
      </c>
    </row>
    <row r="3261" spans="1:4">
      <c r="A3261" s="34" t="s">
        <v>152</v>
      </c>
      <c r="B3261" s="34" t="s">
        <v>4169</v>
      </c>
      <c r="C3261" s="34" t="s">
        <v>3448</v>
      </c>
      <c r="D3261" s="34" t="s">
        <v>3451</v>
      </c>
    </row>
    <row r="3262" spans="1:4">
      <c r="A3262" s="34" t="s">
        <v>1051</v>
      </c>
      <c r="B3262" s="34" t="s">
        <v>5034</v>
      </c>
      <c r="C3262" s="34" t="s">
        <v>6166</v>
      </c>
      <c r="D3262" s="34" t="s">
        <v>6167</v>
      </c>
    </row>
    <row r="3263" spans="1:4">
      <c r="A3263" s="34" t="s">
        <v>1049</v>
      </c>
      <c r="B3263" s="34" t="s">
        <v>6168</v>
      </c>
      <c r="C3263" s="34" t="s">
        <v>5739</v>
      </c>
      <c r="D3263" s="34" t="s">
        <v>4311</v>
      </c>
    </row>
    <row r="3264" spans="1:4">
      <c r="A3264" s="34" t="s">
        <v>4226</v>
      </c>
      <c r="B3264" s="34" t="s">
        <v>6161</v>
      </c>
      <c r="C3264" s="34" t="s">
        <v>5809</v>
      </c>
      <c r="D3264" s="34" t="s">
        <v>4193</v>
      </c>
    </row>
    <row r="3266" spans="1:6">
      <c r="A3266" s="34" t="s">
        <v>6169</v>
      </c>
    </row>
    <row r="3267" spans="1:6">
      <c r="A3267" s="34" t="s">
        <v>6170</v>
      </c>
    </row>
    <row r="3268" spans="1:6">
      <c r="A3268" s="34" t="s">
        <v>58</v>
      </c>
      <c r="B3268" s="34" t="s">
        <v>4169</v>
      </c>
      <c r="C3268" s="34" t="s">
        <v>3448</v>
      </c>
      <c r="D3268" s="34" t="s">
        <v>3451</v>
      </c>
    </row>
    <row r="3269" spans="1:6">
      <c r="A3269" s="34" t="s">
        <v>5094</v>
      </c>
      <c r="B3269" s="34" t="s">
        <v>4848</v>
      </c>
      <c r="C3269" s="34" t="s">
        <v>4443</v>
      </c>
      <c r="D3269" s="34" t="s">
        <v>4910</v>
      </c>
    </row>
    <row r="3270" spans="1:6">
      <c r="A3270" s="34" t="s">
        <v>5096</v>
      </c>
      <c r="B3270" s="34" t="s">
        <v>5573</v>
      </c>
      <c r="C3270" s="34" t="s">
        <v>5763</v>
      </c>
      <c r="D3270" s="34" t="s">
        <v>4747</v>
      </c>
    </row>
    <row r="3271" spans="1:6">
      <c r="A3271" s="34" t="s">
        <v>4226</v>
      </c>
      <c r="B3271" s="34" t="s">
        <v>6161</v>
      </c>
      <c r="C3271" s="34" t="s">
        <v>5809</v>
      </c>
      <c r="D3271" s="34" t="s">
        <v>4193</v>
      </c>
    </row>
    <row r="3273" spans="1:6">
      <c r="A3273" s="34" t="s">
        <v>9532</v>
      </c>
    </row>
    <row r="3274" spans="1:6">
      <c r="A3274" s="34" t="s">
        <v>6171</v>
      </c>
    </row>
    <row r="3275" spans="1:6">
      <c r="A3275" s="34" t="s">
        <v>4169</v>
      </c>
      <c r="B3275" s="34" t="s">
        <v>3154</v>
      </c>
      <c r="C3275" s="34" t="s">
        <v>3726</v>
      </c>
      <c r="D3275" s="34" t="s">
        <v>3721</v>
      </c>
      <c r="E3275" s="34" t="s">
        <v>3724</v>
      </c>
    </row>
    <row r="3276" spans="1:6">
      <c r="A3276" s="34" t="s">
        <v>4407</v>
      </c>
      <c r="B3276" s="34" t="s">
        <v>4467</v>
      </c>
      <c r="C3276" s="34" t="s">
        <v>4449</v>
      </c>
      <c r="D3276" s="34" t="s">
        <v>6105</v>
      </c>
      <c r="E3276" s="34" t="s">
        <v>6172</v>
      </c>
    </row>
    <row r="3278" spans="1:6">
      <c r="A3278" s="34" t="s">
        <v>9533</v>
      </c>
    </row>
    <row r="3279" spans="1:6">
      <c r="A3279" s="34" t="s">
        <v>6173</v>
      </c>
    </row>
    <row r="3280" spans="1:6">
      <c r="A3280" s="34" t="s">
        <v>48</v>
      </c>
      <c r="B3280" s="34" t="s">
        <v>4169</v>
      </c>
      <c r="C3280" s="34" t="s">
        <v>3154</v>
      </c>
      <c r="D3280" s="34" t="s">
        <v>3726</v>
      </c>
      <c r="E3280" s="34" t="s">
        <v>3721</v>
      </c>
      <c r="F3280" s="34" t="s">
        <v>3724</v>
      </c>
    </row>
    <row r="3281" spans="1:6">
      <c r="A3281" s="34" t="s">
        <v>4186</v>
      </c>
      <c r="B3281" s="34" t="s">
        <v>4413</v>
      </c>
      <c r="C3281" s="34" t="s">
        <v>4199</v>
      </c>
      <c r="D3281" s="34" t="s">
        <v>4449</v>
      </c>
      <c r="E3281" s="34" t="s">
        <v>5263</v>
      </c>
      <c r="F3281" s="34" t="s">
        <v>6174</v>
      </c>
    </row>
    <row r="3282" spans="1:6">
      <c r="A3282" s="34" t="s">
        <v>4195</v>
      </c>
      <c r="B3282" s="34" t="s">
        <v>4362</v>
      </c>
      <c r="C3282" s="34" t="s">
        <v>4199</v>
      </c>
      <c r="D3282" s="34" t="s">
        <v>4199</v>
      </c>
      <c r="E3282" s="34" t="s">
        <v>5355</v>
      </c>
      <c r="F3282" s="34" t="s">
        <v>4787</v>
      </c>
    </row>
    <row r="3283" spans="1:6">
      <c r="A3283" s="34" t="s">
        <v>4203</v>
      </c>
      <c r="B3283" s="34" t="s">
        <v>4204</v>
      </c>
      <c r="C3283" s="34" t="s">
        <v>4199</v>
      </c>
      <c r="D3283" s="34" t="s">
        <v>4199</v>
      </c>
      <c r="E3283" s="34" t="s">
        <v>4793</v>
      </c>
      <c r="F3283" s="34" t="s">
        <v>5871</v>
      </c>
    </row>
    <row r="3284" spans="1:6">
      <c r="A3284" s="34" t="s">
        <v>4210</v>
      </c>
      <c r="B3284" s="34" t="s">
        <v>4376</v>
      </c>
      <c r="C3284" s="34" t="s">
        <v>4425</v>
      </c>
      <c r="D3284" s="34" t="s">
        <v>4425</v>
      </c>
      <c r="E3284" s="34" t="s">
        <v>5086</v>
      </c>
      <c r="F3284" s="34" t="s">
        <v>6175</v>
      </c>
    </row>
    <row r="3285" spans="1:6">
      <c r="A3285" s="34" t="s">
        <v>4219</v>
      </c>
      <c r="B3285" s="34" t="s">
        <v>4372</v>
      </c>
      <c r="C3285" s="34" t="s">
        <v>4199</v>
      </c>
      <c r="D3285" s="34" t="s">
        <v>4214</v>
      </c>
      <c r="E3285" s="34" t="s">
        <v>6107</v>
      </c>
      <c r="F3285" s="34" t="s">
        <v>5108</v>
      </c>
    </row>
    <row r="3286" spans="1:6">
      <c r="A3286" s="34" t="s">
        <v>4226</v>
      </c>
      <c r="B3286" s="34" t="s">
        <v>4407</v>
      </c>
      <c r="C3286" s="34" t="s">
        <v>4467</v>
      </c>
      <c r="D3286" s="34" t="s">
        <v>4449</v>
      </c>
      <c r="E3286" s="34" t="s">
        <v>6105</v>
      </c>
      <c r="F3286" s="34" t="s">
        <v>6172</v>
      </c>
    </row>
    <row r="3288" spans="1:6">
      <c r="A3288" s="34" t="s">
        <v>9534</v>
      </c>
    </row>
    <row r="3289" spans="1:6">
      <c r="A3289" s="34" t="s">
        <v>6176</v>
      </c>
    </row>
    <row r="3290" spans="1:6">
      <c r="A3290" s="34" t="s">
        <v>49</v>
      </c>
      <c r="B3290" s="34" t="s">
        <v>4169</v>
      </c>
      <c r="C3290" s="34" t="s">
        <v>3154</v>
      </c>
      <c r="D3290" s="34" t="s">
        <v>3726</v>
      </c>
      <c r="E3290" s="34" t="s">
        <v>3721</v>
      </c>
      <c r="F3290" s="34" t="s">
        <v>3724</v>
      </c>
    </row>
    <row r="3291" spans="1:6">
      <c r="A3291" s="34" t="s">
        <v>4228</v>
      </c>
      <c r="B3291" s="34" t="s">
        <v>4422</v>
      </c>
      <c r="C3291" s="34" t="s">
        <v>4199</v>
      </c>
      <c r="D3291" s="34" t="s">
        <v>4425</v>
      </c>
      <c r="E3291" s="34" t="s">
        <v>6177</v>
      </c>
      <c r="F3291" s="34" t="s">
        <v>4871</v>
      </c>
    </row>
    <row r="3292" spans="1:6">
      <c r="A3292" s="34" t="s">
        <v>4235</v>
      </c>
      <c r="B3292" s="34" t="s">
        <v>4380</v>
      </c>
      <c r="C3292" s="34" t="s">
        <v>4382</v>
      </c>
      <c r="D3292" s="34" t="s">
        <v>4199</v>
      </c>
      <c r="E3292" s="34" t="s">
        <v>4657</v>
      </c>
      <c r="F3292" s="34" t="s">
        <v>4829</v>
      </c>
    </row>
    <row r="3293" spans="1:6">
      <c r="A3293" s="34" t="s">
        <v>4241</v>
      </c>
      <c r="B3293" s="34" t="s">
        <v>4383</v>
      </c>
      <c r="C3293" s="34" t="s">
        <v>4199</v>
      </c>
      <c r="D3293" s="34" t="s">
        <v>4199</v>
      </c>
      <c r="E3293" s="34" t="s">
        <v>6178</v>
      </c>
      <c r="F3293" s="34" t="s">
        <v>6179</v>
      </c>
    </row>
    <row r="3294" spans="1:6">
      <c r="A3294" s="34" t="s">
        <v>4248</v>
      </c>
      <c r="B3294" s="34" t="s">
        <v>4386</v>
      </c>
      <c r="C3294" s="34" t="s">
        <v>4199</v>
      </c>
      <c r="D3294" s="34" t="s">
        <v>4214</v>
      </c>
      <c r="E3294" s="34" t="s">
        <v>5874</v>
      </c>
      <c r="F3294" s="34" t="s">
        <v>5507</v>
      </c>
    </row>
    <row r="3295" spans="1:6">
      <c r="A3295" s="34" t="s">
        <v>4255</v>
      </c>
      <c r="B3295" s="34" t="s">
        <v>4430</v>
      </c>
      <c r="C3295" s="34" t="s">
        <v>4199</v>
      </c>
      <c r="D3295" s="34" t="s">
        <v>4214</v>
      </c>
      <c r="E3295" s="34" t="s">
        <v>6180</v>
      </c>
      <c r="F3295" s="34" t="s">
        <v>5079</v>
      </c>
    </row>
    <row r="3296" spans="1:6">
      <c r="A3296" s="34" t="s">
        <v>4226</v>
      </c>
      <c r="B3296" s="34" t="s">
        <v>4407</v>
      </c>
      <c r="C3296" s="34" t="s">
        <v>4467</v>
      </c>
      <c r="D3296" s="34" t="s">
        <v>4449</v>
      </c>
      <c r="E3296" s="34" t="s">
        <v>6105</v>
      </c>
      <c r="F3296" s="34" t="s">
        <v>6172</v>
      </c>
    </row>
    <row r="3298" spans="1:6">
      <c r="A3298" s="34" t="s">
        <v>9535</v>
      </c>
    </row>
    <row r="3299" spans="1:6">
      <c r="A3299" s="34" t="s">
        <v>6181</v>
      </c>
    </row>
    <row r="3300" spans="1:6">
      <c r="A3300" s="34" t="s">
        <v>386</v>
      </c>
      <c r="B3300" s="34" t="s">
        <v>4169</v>
      </c>
      <c r="C3300" s="34" t="s">
        <v>3154</v>
      </c>
      <c r="D3300" s="34" t="s">
        <v>3726</v>
      </c>
      <c r="E3300" s="34" t="s">
        <v>3721</v>
      </c>
      <c r="F3300" s="34" t="s">
        <v>3724</v>
      </c>
    </row>
    <row r="3301" spans="1:6">
      <c r="A3301" s="34" t="s">
        <v>3070</v>
      </c>
      <c r="B3301" s="34" t="s">
        <v>4347</v>
      </c>
      <c r="C3301" s="34" t="s">
        <v>4199</v>
      </c>
      <c r="D3301" s="34" t="s">
        <v>4257</v>
      </c>
      <c r="E3301" s="34" t="s">
        <v>4377</v>
      </c>
      <c r="F3301" s="34" t="s">
        <v>4725</v>
      </c>
    </row>
    <row r="3302" spans="1:6">
      <c r="A3302" s="34" t="s">
        <v>3067</v>
      </c>
      <c r="B3302" s="34" t="s">
        <v>4456</v>
      </c>
      <c r="C3302" s="34" t="s">
        <v>4467</v>
      </c>
      <c r="D3302" s="34" t="s">
        <v>4459</v>
      </c>
      <c r="E3302" s="34" t="s">
        <v>6182</v>
      </c>
      <c r="F3302" s="34" t="s">
        <v>5173</v>
      </c>
    </row>
    <row r="3303" spans="1:6">
      <c r="A3303" s="34" t="s">
        <v>4226</v>
      </c>
      <c r="B3303" s="34" t="s">
        <v>4407</v>
      </c>
      <c r="C3303" s="34" t="s">
        <v>4467</v>
      </c>
      <c r="D3303" s="34" t="s">
        <v>4449</v>
      </c>
      <c r="E3303" s="34" t="s">
        <v>6105</v>
      </c>
      <c r="F3303" s="34" t="s">
        <v>6172</v>
      </c>
    </row>
    <row r="3305" spans="1:6">
      <c r="A3305" s="34" t="s">
        <v>6183</v>
      </c>
    </row>
    <row r="3306" spans="1:6">
      <c r="A3306" s="34" t="s">
        <v>6184</v>
      </c>
    </row>
    <row r="3307" spans="1:6">
      <c r="A3307" s="34" t="s">
        <v>4169</v>
      </c>
      <c r="B3307" s="34" t="s">
        <v>6185</v>
      </c>
      <c r="C3307" s="34" t="s">
        <v>6186</v>
      </c>
    </row>
    <row r="3308" spans="1:6">
      <c r="A3308" s="34" t="s">
        <v>4557</v>
      </c>
      <c r="B3308" s="34" t="s">
        <v>6187</v>
      </c>
      <c r="C3308" s="34" t="s">
        <v>4775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3E2F-AAA3-4EEB-905F-9AC27A64079E}">
  <sheetPr>
    <tabColor theme="0" tint="-0.249977111117893"/>
  </sheetPr>
  <dimension ref="A1:F94"/>
  <sheetViews>
    <sheetView workbookViewId="0">
      <pane ySplit="1" topLeftCell="A2" activePane="bottomLeft" state="frozen"/>
      <selection pane="bottomLeft"/>
    </sheetView>
  </sheetViews>
  <sheetFormatPr defaultColWidth="8.88671875" defaultRowHeight="15"/>
  <cols>
    <col min="1" max="1" width="35.88671875" style="62" customWidth="1"/>
    <col min="2" max="2" width="35.88671875" style="59" customWidth="1"/>
    <col min="3" max="3" width="72.44140625" style="60" customWidth="1"/>
    <col min="4" max="16384" width="8.88671875" style="52"/>
  </cols>
  <sheetData>
    <row r="1" spans="1:6">
      <c r="A1" s="50" t="s">
        <v>33</v>
      </c>
      <c r="B1" s="50" t="s">
        <v>32</v>
      </c>
      <c r="C1" s="51" t="s">
        <v>31</v>
      </c>
      <c r="F1" s="53" t="s">
        <v>22</v>
      </c>
    </row>
    <row r="2" spans="1:6" ht="15" customHeight="1">
      <c r="A2" s="54" t="s">
        <v>42</v>
      </c>
      <c r="B2" s="55" t="s">
        <v>133</v>
      </c>
      <c r="C2" s="56" t="s">
        <v>9966</v>
      </c>
      <c r="F2" s="53" t="s">
        <v>23</v>
      </c>
    </row>
    <row r="3" spans="1:6" ht="30">
      <c r="A3" s="54" t="s">
        <v>43</v>
      </c>
      <c r="B3" s="55" t="s">
        <v>158</v>
      </c>
      <c r="C3" s="56" t="s">
        <v>9967</v>
      </c>
      <c r="F3" s="57" t="s">
        <v>24</v>
      </c>
    </row>
    <row r="4" spans="1:6" ht="90">
      <c r="A4" s="54" t="s">
        <v>44</v>
      </c>
      <c r="B4" s="55" t="s">
        <v>134</v>
      </c>
      <c r="C4" s="56" t="s">
        <v>9968</v>
      </c>
    </row>
    <row r="5" spans="1:6" ht="14.4" customHeight="1">
      <c r="A5" s="54" t="s">
        <v>45</v>
      </c>
      <c r="B5" s="55" t="s">
        <v>135</v>
      </c>
      <c r="C5" s="56" t="s">
        <v>159</v>
      </c>
    </row>
    <row r="6" spans="1:6" ht="14.4" customHeight="1">
      <c r="A6" s="54" t="s">
        <v>46</v>
      </c>
      <c r="B6" s="55" t="s">
        <v>136</v>
      </c>
      <c r="C6" s="56" t="s">
        <v>9969</v>
      </c>
    </row>
    <row r="7" spans="1:6" ht="14.4" customHeight="1">
      <c r="A7" s="54" t="s">
        <v>47</v>
      </c>
      <c r="B7" s="55" t="s">
        <v>160</v>
      </c>
      <c r="C7" s="56" t="s">
        <v>9970</v>
      </c>
    </row>
    <row r="8" spans="1:6" ht="105">
      <c r="A8" s="54" t="s">
        <v>48</v>
      </c>
      <c r="B8" s="55" t="s">
        <v>161</v>
      </c>
      <c r="C8" s="56" t="s">
        <v>9971</v>
      </c>
    </row>
    <row r="9" spans="1:6" ht="120">
      <c r="A9" s="54" t="s">
        <v>49</v>
      </c>
      <c r="B9" s="55" t="s">
        <v>161</v>
      </c>
      <c r="C9" s="56" t="s">
        <v>9972</v>
      </c>
    </row>
    <row r="10" spans="1:6" ht="45">
      <c r="A10" s="54" t="s">
        <v>50</v>
      </c>
      <c r="B10" s="55" t="s">
        <v>161</v>
      </c>
      <c r="C10" s="56" t="s">
        <v>9973</v>
      </c>
    </row>
    <row r="11" spans="1:6" ht="45">
      <c r="A11" s="54" t="s">
        <v>51</v>
      </c>
      <c r="B11" s="55" t="s">
        <v>136</v>
      </c>
      <c r="C11" s="56" t="s">
        <v>9974</v>
      </c>
    </row>
    <row r="12" spans="1:6" ht="60">
      <c r="A12" s="54" t="s">
        <v>52</v>
      </c>
      <c r="B12" s="55" t="s">
        <v>162</v>
      </c>
      <c r="C12" s="56" t="s">
        <v>9975</v>
      </c>
    </row>
    <row r="13" spans="1:6" ht="165">
      <c r="A13" s="54" t="s">
        <v>53</v>
      </c>
      <c r="B13" s="55" t="s">
        <v>163</v>
      </c>
      <c r="C13" s="56" t="s">
        <v>9976</v>
      </c>
    </row>
    <row r="14" spans="1:6" ht="105">
      <c r="A14" s="54" t="s">
        <v>54</v>
      </c>
      <c r="B14" s="55" t="s">
        <v>164</v>
      </c>
      <c r="C14" s="56" t="s">
        <v>9977</v>
      </c>
    </row>
    <row r="15" spans="1:6" ht="90">
      <c r="A15" s="54" t="s">
        <v>55</v>
      </c>
      <c r="B15" s="55" t="s">
        <v>164</v>
      </c>
      <c r="C15" s="56" t="s">
        <v>9978</v>
      </c>
    </row>
    <row r="16" spans="1:6" ht="75">
      <c r="A16" s="54" t="s">
        <v>56</v>
      </c>
      <c r="B16" s="55" t="s">
        <v>165</v>
      </c>
      <c r="C16" s="56" t="s">
        <v>9979</v>
      </c>
    </row>
    <row r="17" spans="1:3" ht="45">
      <c r="A17" s="54" t="s">
        <v>57</v>
      </c>
      <c r="B17" s="55" t="s">
        <v>138</v>
      </c>
      <c r="C17" s="56" t="s">
        <v>9980</v>
      </c>
    </row>
    <row r="18" spans="1:3" ht="90">
      <c r="A18" s="54" t="s">
        <v>58</v>
      </c>
      <c r="B18" s="55" t="s">
        <v>166</v>
      </c>
      <c r="C18" s="56" t="s">
        <v>9981</v>
      </c>
    </row>
    <row r="19" spans="1:3" ht="90">
      <c r="A19" s="54" t="s">
        <v>59</v>
      </c>
      <c r="B19" s="55" t="s">
        <v>166</v>
      </c>
      <c r="C19" s="56" t="s">
        <v>9982</v>
      </c>
    </row>
    <row r="20" spans="1:3" ht="75">
      <c r="A20" s="54" t="s">
        <v>60</v>
      </c>
      <c r="B20" s="55" t="s">
        <v>153</v>
      </c>
      <c r="C20" s="56" t="s">
        <v>9983</v>
      </c>
    </row>
    <row r="21" spans="1:3" ht="60">
      <c r="A21" s="54" t="s">
        <v>61</v>
      </c>
      <c r="B21" s="55" t="s">
        <v>139</v>
      </c>
      <c r="C21" s="56" t="s">
        <v>9984</v>
      </c>
    </row>
    <row r="22" spans="1:3" ht="60">
      <c r="A22" s="54" t="s">
        <v>62</v>
      </c>
      <c r="B22" s="55" t="s">
        <v>140</v>
      </c>
      <c r="C22" s="56" t="s">
        <v>9985</v>
      </c>
    </row>
    <row r="23" spans="1:3" ht="60">
      <c r="A23" s="54" t="s">
        <v>63</v>
      </c>
      <c r="B23" s="55" t="s">
        <v>177</v>
      </c>
      <c r="C23" s="58" t="s">
        <v>9986</v>
      </c>
    </row>
    <row r="24" spans="1:3" ht="105">
      <c r="A24" s="54" t="s">
        <v>64</v>
      </c>
      <c r="B24" s="55" t="s">
        <v>141</v>
      </c>
      <c r="C24" s="58" t="s">
        <v>178</v>
      </c>
    </row>
    <row r="25" spans="1:3" ht="105">
      <c r="A25" s="54" t="s">
        <v>65</v>
      </c>
      <c r="B25" s="55" t="s">
        <v>142</v>
      </c>
      <c r="C25" s="58" t="s">
        <v>179</v>
      </c>
    </row>
    <row r="26" spans="1:3" ht="105">
      <c r="A26" s="54" t="s">
        <v>66</v>
      </c>
      <c r="B26" s="55" t="s">
        <v>143</v>
      </c>
      <c r="C26" s="58" t="s">
        <v>183</v>
      </c>
    </row>
    <row r="27" spans="1:3" ht="105">
      <c r="A27" s="55" t="s">
        <v>67</v>
      </c>
      <c r="B27" s="55" t="s">
        <v>144</v>
      </c>
      <c r="C27" s="58" t="s">
        <v>186</v>
      </c>
    </row>
    <row r="28" spans="1:3" ht="30">
      <c r="A28" s="55" t="s">
        <v>68</v>
      </c>
      <c r="B28" s="55" t="s">
        <v>145</v>
      </c>
      <c r="C28" s="58" t="s">
        <v>187</v>
      </c>
    </row>
    <row r="29" spans="1:3" ht="105">
      <c r="A29" s="55" t="s">
        <v>69</v>
      </c>
      <c r="B29" s="55" t="s">
        <v>68</v>
      </c>
      <c r="C29" s="58" t="s">
        <v>188</v>
      </c>
    </row>
    <row r="30" spans="1:3" ht="105">
      <c r="A30" s="55" t="s">
        <v>70</v>
      </c>
      <c r="B30" s="55" t="s">
        <v>146</v>
      </c>
      <c r="C30" s="58" t="s">
        <v>189</v>
      </c>
    </row>
    <row r="31" spans="1:3" ht="105">
      <c r="A31" s="55" t="s">
        <v>71</v>
      </c>
      <c r="B31" s="55" t="s">
        <v>147</v>
      </c>
      <c r="C31" s="58" t="s">
        <v>190</v>
      </c>
    </row>
    <row r="32" spans="1:3" ht="120">
      <c r="A32" s="55" t="s">
        <v>72</v>
      </c>
      <c r="B32" s="55" t="s">
        <v>148</v>
      </c>
      <c r="C32" s="58" t="s">
        <v>191</v>
      </c>
    </row>
    <row r="33" spans="1:3" ht="195">
      <c r="A33" s="55" t="s">
        <v>73</v>
      </c>
      <c r="B33" s="55" t="s">
        <v>198</v>
      </c>
      <c r="C33" s="58" t="s">
        <v>193</v>
      </c>
    </row>
    <row r="34" spans="1:3" ht="105">
      <c r="A34" s="55" t="s">
        <v>74</v>
      </c>
      <c r="B34" s="55"/>
      <c r="C34" s="58" t="s">
        <v>199</v>
      </c>
    </row>
    <row r="35" spans="1:3" ht="30">
      <c r="A35" s="55" t="s">
        <v>75</v>
      </c>
      <c r="B35" s="55" t="s">
        <v>202</v>
      </c>
      <c r="C35" s="58" t="s">
        <v>200</v>
      </c>
    </row>
    <row r="36" spans="1:3" ht="105">
      <c r="A36" s="55" t="s">
        <v>76</v>
      </c>
      <c r="B36" s="55"/>
      <c r="C36" s="58" t="s">
        <v>201</v>
      </c>
    </row>
    <row r="37" spans="1:3" ht="49.5" customHeight="1">
      <c r="A37" s="55" t="s">
        <v>77</v>
      </c>
      <c r="B37" s="55" t="s">
        <v>149</v>
      </c>
      <c r="C37" s="55" t="s">
        <v>9987</v>
      </c>
    </row>
    <row r="38" spans="1:3" ht="45">
      <c r="A38" s="55" t="s">
        <v>94</v>
      </c>
      <c r="B38" s="55" t="s">
        <v>185</v>
      </c>
      <c r="C38" s="55" t="s">
        <v>212</v>
      </c>
    </row>
    <row r="39" spans="1:3" ht="30">
      <c r="A39" s="55" t="s">
        <v>97</v>
      </c>
      <c r="B39" s="55" t="s">
        <v>192</v>
      </c>
      <c r="C39" s="55" t="s">
        <v>9988</v>
      </c>
    </row>
    <row r="40" spans="1:3">
      <c r="A40" s="59" t="s">
        <v>100</v>
      </c>
      <c r="B40" s="55" t="s">
        <v>203</v>
      </c>
      <c r="C40" s="55" t="s">
        <v>213</v>
      </c>
    </row>
    <row r="41" spans="1:3">
      <c r="A41" s="59" t="s">
        <v>103</v>
      </c>
      <c r="B41" s="55" t="s">
        <v>204</v>
      </c>
      <c r="C41" s="34" t="s">
        <v>213</v>
      </c>
    </row>
    <row r="42" spans="1:3">
      <c r="A42" s="59" t="s">
        <v>106</v>
      </c>
      <c r="B42" s="55" t="s">
        <v>205</v>
      </c>
      <c r="C42" s="34" t="s">
        <v>213</v>
      </c>
    </row>
    <row r="43" spans="1:3">
      <c r="A43" s="59" t="s">
        <v>109</v>
      </c>
      <c r="B43" s="55" t="s">
        <v>206</v>
      </c>
      <c r="C43" s="34" t="s">
        <v>213</v>
      </c>
    </row>
    <row r="44" spans="1:3">
      <c r="A44" s="59" t="s">
        <v>112</v>
      </c>
      <c r="B44" s="55" t="s">
        <v>207</v>
      </c>
      <c r="C44" s="34" t="s">
        <v>213</v>
      </c>
    </row>
    <row r="45" spans="1:3">
      <c r="A45" s="59" t="s">
        <v>115</v>
      </c>
      <c r="B45" s="55" t="s">
        <v>208</v>
      </c>
      <c r="C45" s="34" t="s">
        <v>213</v>
      </c>
    </row>
    <row r="46" spans="1:3">
      <c r="A46" s="59" t="s">
        <v>118</v>
      </c>
      <c r="B46" s="55" t="s">
        <v>209</v>
      </c>
      <c r="C46" s="34" t="s">
        <v>213</v>
      </c>
    </row>
    <row r="47" spans="1:3" ht="30">
      <c r="A47" s="55" t="s">
        <v>79</v>
      </c>
      <c r="B47" s="52"/>
      <c r="C47" s="55" t="s">
        <v>216</v>
      </c>
    </row>
    <row r="48" spans="1:3">
      <c r="A48" s="55" t="s">
        <v>81</v>
      </c>
      <c r="B48" s="52"/>
      <c r="C48" s="55" t="s">
        <v>217</v>
      </c>
    </row>
    <row r="49" spans="1:3">
      <c r="A49" s="55" t="s">
        <v>83</v>
      </c>
      <c r="B49" s="55"/>
      <c r="C49" s="55" t="s">
        <v>218</v>
      </c>
    </row>
    <row r="50" spans="1:3">
      <c r="A50" s="55" t="s">
        <v>85</v>
      </c>
      <c r="B50" s="55"/>
      <c r="C50" s="55" t="s">
        <v>219</v>
      </c>
    </row>
    <row r="51" spans="1:3">
      <c r="A51" s="55" t="s">
        <v>87</v>
      </c>
      <c r="B51" s="55"/>
      <c r="C51" s="55" t="s">
        <v>220</v>
      </c>
    </row>
    <row r="52" spans="1:3">
      <c r="A52" s="55" t="s">
        <v>89</v>
      </c>
      <c r="B52" s="55"/>
      <c r="C52" s="55" t="s">
        <v>221</v>
      </c>
    </row>
    <row r="53" spans="1:3">
      <c r="A53" s="55" t="s">
        <v>91</v>
      </c>
      <c r="B53" s="55"/>
      <c r="C53" s="55" t="s">
        <v>222</v>
      </c>
    </row>
    <row r="54" spans="1:3">
      <c r="A54" s="55" t="s">
        <v>93</v>
      </c>
      <c r="B54" s="55"/>
      <c r="C54" s="55" t="s">
        <v>223</v>
      </c>
    </row>
    <row r="55" spans="1:3">
      <c r="A55" s="55" t="s">
        <v>96</v>
      </c>
      <c r="B55" s="55"/>
      <c r="C55" s="55" t="s">
        <v>224</v>
      </c>
    </row>
    <row r="56" spans="1:3">
      <c r="A56" s="55" t="s">
        <v>99</v>
      </c>
      <c r="B56" s="55"/>
      <c r="C56" s="55" t="s">
        <v>225</v>
      </c>
    </row>
    <row r="57" spans="1:3">
      <c r="A57" s="59" t="s">
        <v>102</v>
      </c>
      <c r="B57" s="55"/>
      <c r="C57" s="55" t="s">
        <v>226</v>
      </c>
    </row>
    <row r="58" spans="1:3">
      <c r="A58" s="59" t="s">
        <v>105</v>
      </c>
      <c r="B58" s="55"/>
      <c r="C58" s="55" t="s">
        <v>227</v>
      </c>
    </row>
    <row r="59" spans="1:3" ht="30">
      <c r="A59" s="59" t="s">
        <v>108</v>
      </c>
      <c r="B59" s="55"/>
      <c r="C59" s="55" t="s">
        <v>228</v>
      </c>
    </row>
    <row r="60" spans="1:3" ht="30">
      <c r="A60" s="59" t="s">
        <v>111</v>
      </c>
      <c r="B60" s="55"/>
      <c r="C60" s="55" t="s">
        <v>229</v>
      </c>
    </row>
    <row r="61" spans="1:3">
      <c r="A61" s="59" t="s">
        <v>114</v>
      </c>
      <c r="B61" s="55"/>
      <c r="C61" s="55" t="s">
        <v>230</v>
      </c>
    </row>
    <row r="62" spans="1:3">
      <c r="A62" s="59" t="s">
        <v>117</v>
      </c>
      <c r="B62" s="55"/>
      <c r="C62" s="55" t="s">
        <v>231</v>
      </c>
    </row>
    <row r="63" spans="1:3" ht="30">
      <c r="A63" s="59" t="s">
        <v>120</v>
      </c>
      <c r="B63" s="55"/>
      <c r="C63" s="55" t="s">
        <v>232</v>
      </c>
    </row>
    <row r="64" spans="1:3" ht="90">
      <c r="A64" s="59" t="s">
        <v>121</v>
      </c>
      <c r="B64" s="55" t="s">
        <v>210</v>
      </c>
      <c r="C64" s="60" t="s">
        <v>9989</v>
      </c>
    </row>
    <row r="65" spans="1:3" ht="60">
      <c r="A65" s="59" t="s">
        <v>125</v>
      </c>
      <c r="B65" s="55" t="s">
        <v>211</v>
      </c>
      <c r="C65" s="60" t="s">
        <v>214</v>
      </c>
    </row>
    <row r="66" spans="1:3">
      <c r="A66" s="59" t="s">
        <v>129</v>
      </c>
      <c r="C66" s="60" t="s">
        <v>215</v>
      </c>
    </row>
    <row r="67" spans="1:3" ht="135">
      <c r="A67" s="59" t="s">
        <v>130</v>
      </c>
      <c r="C67" s="60" t="s">
        <v>233</v>
      </c>
    </row>
    <row r="68" spans="1:3" ht="30">
      <c r="A68" s="59" t="s">
        <v>131</v>
      </c>
      <c r="C68" s="60" t="s">
        <v>9990</v>
      </c>
    </row>
    <row r="69" spans="1:3" ht="135">
      <c r="A69" s="59" t="s">
        <v>132</v>
      </c>
      <c r="C69" s="60" t="s">
        <v>236</v>
      </c>
    </row>
    <row r="70" spans="1:3">
      <c r="A70" s="59" t="s">
        <v>123</v>
      </c>
      <c r="C70" s="61" t="s">
        <v>234</v>
      </c>
    </row>
    <row r="71" spans="1:3" ht="135">
      <c r="A71" s="59" t="s">
        <v>124</v>
      </c>
      <c r="C71" s="60" t="s">
        <v>237</v>
      </c>
    </row>
    <row r="72" spans="1:3">
      <c r="A72" s="59" t="s">
        <v>127</v>
      </c>
      <c r="C72" s="61" t="s">
        <v>235</v>
      </c>
    </row>
    <row r="73" spans="1:3" ht="120">
      <c r="A73" s="59" t="s">
        <v>128</v>
      </c>
      <c r="C73" s="60" t="s">
        <v>238</v>
      </c>
    </row>
    <row r="74" spans="1:3" ht="120">
      <c r="A74" s="55" t="s">
        <v>78</v>
      </c>
      <c r="B74" s="59" t="s">
        <v>150</v>
      </c>
      <c r="C74" s="60" t="s">
        <v>239</v>
      </c>
    </row>
    <row r="75" spans="1:3" ht="90">
      <c r="A75" s="55" t="s">
        <v>80</v>
      </c>
      <c r="B75" s="59" t="s">
        <v>174</v>
      </c>
      <c r="C75" s="60" t="s">
        <v>240</v>
      </c>
    </row>
    <row r="76" spans="1:3" ht="120">
      <c r="A76" s="55" t="s">
        <v>82</v>
      </c>
      <c r="B76" s="59" t="s">
        <v>175</v>
      </c>
      <c r="C76" s="60" t="s">
        <v>241</v>
      </c>
    </row>
    <row r="77" spans="1:3" ht="120">
      <c r="A77" s="55" t="s">
        <v>84</v>
      </c>
      <c r="B77" s="59" t="s">
        <v>176</v>
      </c>
      <c r="C77" s="60" t="s">
        <v>242</v>
      </c>
    </row>
    <row r="78" spans="1:3" ht="120">
      <c r="A78" s="55" t="s">
        <v>86</v>
      </c>
      <c r="B78" s="59" t="s">
        <v>180</v>
      </c>
      <c r="C78" s="60" t="s">
        <v>243</v>
      </c>
    </row>
    <row r="79" spans="1:3" ht="105">
      <c r="A79" s="55" t="s">
        <v>88</v>
      </c>
      <c r="B79" s="59" t="s">
        <v>181</v>
      </c>
      <c r="C79" s="60" t="s">
        <v>244</v>
      </c>
    </row>
    <row r="80" spans="1:3" ht="120">
      <c r="A80" s="55" t="s">
        <v>90</v>
      </c>
      <c r="B80" s="59" t="s">
        <v>182</v>
      </c>
      <c r="C80" s="60" t="s">
        <v>245</v>
      </c>
    </row>
    <row r="81" spans="1:3" ht="120">
      <c r="A81" s="55" t="s">
        <v>92</v>
      </c>
      <c r="B81" s="59" t="s">
        <v>184</v>
      </c>
      <c r="C81" s="60" t="s">
        <v>246</v>
      </c>
    </row>
    <row r="82" spans="1:3" ht="120">
      <c r="A82" s="55" t="s">
        <v>95</v>
      </c>
      <c r="B82" s="59" t="s">
        <v>185</v>
      </c>
      <c r="C82" s="60" t="s">
        <v>247</v>
      </c>
    </row>
    <row r="83" spans="1:3" ht="120">
      <c r="A83" s="55" t="s">
        <v>98</v>
      </c>
      <c r="B83" s="59" t="s">
        <v>192</v>
      </c>
      <c r="C83" s="60" t="s">
        <v>248</v>
      </c>
    </row>
    <row r="84" spans="1:3" ht="120">
      <c r="A84" s="59" t="s">
        <v>101</v>
      </c>
      <c r="B84" s="59" t="s">
        <v>203</v>
      </c>
      <c r="C84" s="60" t="s">
        <v>249</v>
      </c>
    </row>
    <row r="85" spans="1:3" ht="120">
      <c r="A85" s="59" t="s">
        <v>104</v>
      </c>
      <c r="B85" s="59" t="s">
        <v>204</v>
      </c>
      <c r="C85" s="60" t="s">
        <v>250</v>
      </c>
    </row>
    <row r="86" spans="1:3" ht="60">
      <c r="A86" s="59" t="s">
        <v>107</v>
      </c>
      <c r="B86" s="59" t="s">
        <v>205</v>
      </c>
      <c r="C86" s="60" t="s">
        <v>251</v>
      </c>
    </row>
    <row r="87" spans="1:3" ht="75">
      <c r="A87" s="59" t="s">
        <v>110</v>
      </c>
      <c r="B87" s="59" t="s">
        <v>206</v>
      </c>
      <c r="C87" s="60" t="s">
        <v>252</v>
      </c>
    </row>
    <row r="88" spans="1:3" ht="120">
      <c r="A88" s="59" t="s">
        <v>113</v>
      </c>
      <c r="B88" s="59" t="s">
        <v>207</v>
      </c>
      <c r="C88" s="60" t="s">
        <v>253</v>
      </c>
    </row>
    <row r="89" spans="1:3" ht="120">
      <c r="A89" s="59" t="s">
        <v>116</v>
      </c>
      <c r="B89" s="59" t="s">
        <v>208</v>
      </c>
      <c r="C89" s="60" t="s">
        <v>254</v>
      </c>
    </row>
    <row r="90" spans="1:3" ht="120">
      <c r="A90" s="59" t="s">
        <v>119</v>
      </c>
      <c r="B90" s="59" t="s">
        <v>209</v>
      </c>
      <c r="C90" s="60" t="s">
        <v>255</v>
      </c>
    </row>
    <row r="91" spans="1:3" ht="135">
      <c r="A91" s="59" t="s">
        <v>122</v>
      </c>
      <c r="C91" s="60" t="s">
        <v>256</v>
      </c>
    </row>
    <row r="92" spans="1:3" ht="120">
      <c r="A92" s="59" t="s">
        <v>126</v>
      </c>
      <c r="C92" s="60" t="s">
        <v>257</v>
      </c>
    </row>
    <row r="93" spans="1:3" ht="45">
      <c r="A93" s="62" t="s">
        <v>4152</v>
      </c>
      <c r="B93" s="59" t="s">
        <v>4153</v>
      </c>
      <c r="C93" s="60" t="s">
        <v>9991</v>
      </c>
    </row>
    <row r="94" spans="1:3" ht="60">
      <c r="A94" s="62" t="s">
        <v>4154</v>
      </c>
      <c r="C94" s="59" t="s">
        <v>9992</v>
      </c>
    </row>
  </sheetData>
  <autoFilter ref="A1:F63" xr:uid="{FC203E2F-AAA3-4EEB-905F-9AC27A64079E}"/>
  <conditionalFormatting sqref="A1:A104857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0D2D8-8B13-41F4-B2D0-E059855FC730}">
  <dimension ref="A1:B7"/>
  <sheetViews>
    <sheetView workbookViewId="0">
      <pane ySplit="1" topLeftCell="A2" activePane="bottomLeft" state="frozen"/>
      <selection pane="bottomLeft" sqref="A1:B1"/>
    </sheetView>
  </sheetViews>
  <sheetFormatPr defaultColWidth="8.88671875" defaultRowHeight="15"/>
  <cols>
    <col min="1" max="1" width="16.44140625" style="36" bestFit="1" customWidth="1"/>
    <col min="2" max="2" width="104.44140625" style="36" bestFit="1" customWidth="1"/>
    <col min="3" max="3" width="8.44140625" style="36" bestFit="1" customWidth="1"/>
    <col min="4" max="16384" width="8.88671875" style="36"/>
  </cols>
  <sheetData>
    <row r="1" spans="1:2">
      <c r="A1" s="67" t="s">
        <v>17</v>
      </c>
      <c r="B1" s="68"/>
    </row>
    <row r="2" spans="1:2">
      <c r="A2" s="49" t="s">
        <v>36</v>
      </c>
      <c r="B2" s="36" t="s">
        <v>38</v>
      </c>
    </row>
    <row r="3" spans="1:2">
      <c r="A3" s="49" t="s">
        <v>37</v>
      </c>
      <c r="B3" s="36" t="s">
        <v>39</v>
      </c>
    </row>
    <row r="4" spans="1:2">
      <c r="A4" s="49" t="s">
        <v>21</v>
      </c>
      <c r="B4" s="36" t="s">
        <v>9964</v>
      </c>
    </row>
    <row r="5" spans="1:2">
      <c r="A5" s="49" t="s">
        <v>20</v>
      </c>
      <c r="B5" s="36" t="s">
        <v>40</v>
      </c>
    </row>
    <row r="6" spans="1:2">
      <c r="A6" s="49" t="s">
        <v>19</v>
      </c>
      <c r="B6" s="36" t="s">
        <v>41</v>
      </c>
    </row>
    <row r="7" spans="1:2">
      <c r="A7" s="49" t="s">
        <v>18</v>
      </c>
      <c r="B7" s="36" t="s">
        <v>9965</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FD1C9-DFF2-4FDF-81AC-95F7608855AF}">
  <sheetPr>
    <tabColor theme="0" tint="-0.249977111117893"/>
  </sheetPr>
  <dimension ref="A1:C2"/>
  <sheetViews>
    <sheetView workbookViewId="0">
      <pane ySplit="1" topLeftCell="A2" activePane="bottomLeft" state="frozen"/>
      <selection pane="bottomLeft"/>
    </sheetView>
  </sheetViews>
  <sheetFormatPr defaultRowHeight="13.2"/>
  <cols>
    <col min="1" max="3" width="50.5546875" style="48" customWidth="1"/>
    <col min="4" max="16384" width="8.88671875" style="48"/>
  </cols>
  <sheetData>
    <row r="1" spans="1:3" s="45" customFormat="1" ht="18" customHeight="1">
      <c r="A1" s="44" t="s">
        <v>3</v>
      </c>
      <c r="B1" s="44" t="s">
        <v>4</v>
      </c>
      <c r="C1" s="44" t="s">
        <v>5</v>
      </c>
    </row>
    <row r="2" spans="1:3" s="47" customFormat="1" ht="178.2" customHeight="1">
      <c r="A2" s="46" t="s">
        <v>4160</v>
      </c>
      <c r="B2" s="46" t="s">
        <v>4159</v>
      </c>
      <c r="C2" s="46" t="s">
        <v>4161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B757-087E-4D84-B477-DEED77A93845}">
  <dimension ref="A1:T155"/>
  <sheetViews>
    <sheetView workbookViewId="0">
      <pane ySplit="1" topLeftCell="A2" activePane="bottomLeft" state="frozen"/>
      <selection pane="bottomLeft"/>
    </sheetView>
  </sheetViews>
  <sheetFormatPr defaultColWidth="12.5546875" defaultRowHeight="15"/>
  <cols>
    <col min="1" max="1" width="27.44140625" style="42" customWidth="1"/>
    <col min="2" max="4" width="20.5546875" style="42" customWidth="1"/>
    <col min="5" max="6" width="50.5546875" style="42" customWidth="1"/>
    <col min="7" max="7" width="20.5546875" style="42" customWidth="1"/>
    <col min="8" max="9" width="25.5546875" style="42" customWidth="1"/>
    <col min="10" max="11" width="40.5546875" style="42" customWidth="1"/>
    <col min="12" max="16" width="20.5546875" style="42" customWidth="1"/>
    <col min="17" max="16384" width="12.5546875" style="40"/>
  </cols>
  <sheetData>
    <row r="1" spans="1:20" ht="39.75" customHeight="1">
      <c r="A1" s="37" t="s">
        <v>9075</v>
      </c>
      <c r="B1" s="37" t="s">
        <v>9076</v>
      </c>
      <c r="C1" s="38" t="s">
        <v>9077</v>
      </c>
      <c r="D1" s="38" t="s">
        <v>9078</v>
      </c>
      <c r="E1" s="38" t="s">
        <v>9079</v>
      </c>
      <c r="F1" s="38" t="s">
        <v>9080</v>
      </c>
      <c r="G1" s="37" t="s">
        <v>9081</v>
      </c>
      <c r="H1" s="37" t="s">
        <v>9082</v>
      </c>
      <c r="I1" s="37" t="s">
        <v>9083</v>
      </c>
      <c r="J1" s="37" t="s">
        <v>9084</v>
      </c>
      <c r="K1" s="37" t="s">
        <v>9085</v>
      </c>
      <c r="L1" s="37" t="s">
        <v>9086</v>
      </c>
      <c r="M1" s="37" t="s">
        <v>9</v>
      </c>
      <c r="N1" s="37" t="s">
        <v>9087</v>
      </c>
      <c r="O1" s="37" t="s">
        <v>9088</v>
      </c>
      <c r="P1" s="37" t="s">
        <v>9089</v>
      </c>
      <c r="Q1" s="39"/>
      <c r="R1" s="39"/>
      <c r="S1" s="39"/>
      <c r="T1" s="39"/>
    </row>
    <row r="2" spans="1:20" ht="50.1" customHeight="1">
      <c r="A2" s="69" t="s">
        <v>9090</v>
      </c>
      <c r="B2" s="41" t="s">
        <v>9091</v>
      </c>
      <c r="C2" s="41" t="s">
        <v>320</v>
      </c>
      <c r="D2" s="41" t="s">
        <v>9092</v>
      </c>
      <c r="E2" s="41" t="s">
        <v>9093</v>
      </c>
      <c r="F2" s="41" t="s">
        <v>9094</v>
      </c>
      <c r="G2" s="41" t="s">
        <v>9095</v>
      </c>
      <c r="H2" s="41"/>
      <c r="I2" s="41"/>
      <c r="J2" s="41" t="s">
        <v>9096</v>
      </c>
      <c r="K2" s="41" t="s">
        <v>9097</v>
      </c>
      <c r="L2" s="41" t="s">
        <v>4157</v>
      </c>
      <c r="M2" s="69" t="s">
        <v>9098</v>
      </c>
      <c r="N2" s="69" t="s">
        <v>9099</v>
      </c>
      <c r="O2" s="69" t="s">
        <v>1046</v>
      </c>
      <c r="P2" s="41" t="s">
        <v>4157</v>
      </c>
    </row>
    <row r="3" spans="1:20" ht="50.1" customHeight="1">
      <c r="A3" s="69"/>
      <c r="B3" s="41" t="s">
        <v>9091</v>
      </c>
      <c r="C3" s="41" t="s">
        <v>320</v>
      </c>
      <c r="D3" s="41" t="s">
        <v>4157</v>
      </c>
      <c r="E3" s="41" t="s">
        <v>9100</v>
      </c>
      <c r="F3" s="41" t="s">
        <v>9101</v>
      </c>
      <c r="G3" s="41" t="s">
        <v>9095</v>
      </c>
      <c r="H3" s="41"/>
      <c r="I3" s="41"/>
      <c r="J3" s="41" t="s">
        <v>9187</v>
      </c>
      <c r="K3" s="41" t="s">
        <v>9188</v>
      </c>
      <c r="L3" s="41" t="s">
        <v>4157</v>
      </c>
      <c r="M3" s="69"/>
      <c r="N3" s="69"/>
      <c r="O3" s="69"/>
      <c r="P3" s="41"/>
    </row>
    <row r="4" spans="1:20" ht="50.1" customHeight="1">
      <c r="A4" s="69"/>
      <c r="B4" s="41" t="s">
        <v>9091</v>
      </c>
      <c r="C4" s="41" t="s">
        <v>320</v>
      </c>
      <c r="D4" s="41" t="s">
        <v>9102</v>
      </c>
      <c r="E4" s="41" t="s">
        <v>9189</v>
      </c>
      <c r="F4" s="41" t="s">
        <v>9190</v>
      </c>
      <c r="G4" s="41" t="s">
        <v>9103</v>
      </c>
      <c r="H4" s="41"/>
      <c r="I4" s="41"/>
      <c r="J4" s="41" t="s">
        <v>4157</v>
      </c>
      <c r="K4" s="41"/>
      <c r="L4" s="41" t="s">
        <v>4157</v>
      </c>
      <c r="M4" s="69"/>
      <c r="N4" s="69"/>
      <c r="O4" s="69"/>
      <c r="P4" s="41" t="s">
        <v>4157</v>
      </c>
    </row>
    <row r="5" spans="1:20" ht="50.1" customHeight="1">
      <c r="A5" s="69"/>
      <c r="B5" s="41" t="s">
        <v>9091</v>
      </c>
      <c r="C5" s="41" t="s">
        <v>320</v>
      </c>
      <c r="D5" s="41" t="s">
        <v>9104</v>
      </c>
      <c r="E5" s="41" t="s">
        <v>328</v>
      </c>
      <c r="F5" s="41" t="s">
        <v>327</v>
      </c>
      <c r="G5" s="41" t="s">
        <v>9095</v>
      </c>
      <c r="H5" s="41"/>
      <c r="I5" s="41"/>
      <c r="J5" s="41" t="s">
        <v>9191</v>
      </c>
      <c r="K5" s="41" t="s">
        <v>9192</v>
      </c>
      <c r="L5" s="41" t="s">
        <v>9105</v>
      </c>
      <c r="M5" s="69"/>
      <c r="N5" s="69"/>
      <c r="O5" s="69"/>
      <c r="P5" s="41" t="s">
        <v>4157</v>
      </c>
      <c r="R5" s="34"/>
      <c r="S5" s="34"/>
      <c r="T5" s="34"/>
    </row>
    <row r="6" spans="1:20" ht="50.1" customHeight="1">
      <c r="A6" s="69"/>
      <c r="B6" s="41" t="s">
        <v>9091</v>
      </c>
      <c r="C6" s="41" t="s">
        <v>320</v>
      </c>
      <c r="D6" s="41" t="s">
        <v>9104</v>
      </c>
      <c r="E6" s="41" t="s">
        <v>9193</v>
      </c>
      <c r="F6" s="41" t="s">
        <v>9194</v>
      </c>
      <c r="G6" s="41" t="s">
        <v>9095</v>
      </c>
      <c r="H6" s="41"/>
      <c r="I6" s="41"/>
      <c r="J6" s="41" t="s">
        <v>9191</v>
      </c>
      <c r="K6" s="41" t="s">
        <v>9192</v>
      </c>
      <c r="L6" s="41" t="s">
        <v>9105</v>
      </c>
      <c r="M6" s="69"/>
      <c r="N6" s="69"/>
      <c r="O6" s="69"/>
      <c r="P6" s="41"/>
      <c r="R6" s="34"/>
      <c r="S6" s="34"/>
      <c r="T6" s="34"/>
    </row>
    <row r="7" spans="1:20" ht="50.1" customHeight="1">
      <c r="A7" s="69"/>
      <c r="B7" s="41" t="s">
        <v>9091</v>
      </c>
      <c r="C7" s="41" t="s">
        <v>320</v>
      </c>
      <c r="D7" s="41" t="s">
        <v>9104</v>
      </c>
      <c r="E7" s="41" t="s">
        <v>9195</v>
      </c>
      <c r="F7" s="41" t="s">
        <v>9196</v>
      </c>
      <c r="G7" s="41" t="s">
        <v>9106</v>
      </c>
      <c r="H7" s="41" t="s">
        <v>337</v>
      </c>
      <c r="I7" s="41" t="s">
        <v>336</v>
      </c>
      <c r="J7" s="41" t="s">
        <v>4157</v>
      </c>
      <c r="K7" s="41"/>
      <c r="L7" s="41" t="s">
        <v>9105</v>
      </c>
      <c r="M7" s="69"/>
      <c r="N7" s="69"/>
      <c r="O7" s="69"/>
      <c r="P7" s="41"/>
      <c r="R7" s="34"/>
      <c r="S7" s="34"/>
      <c r="T7" s="34"/>
    </row>
    <row r="8" spans="1:20" ht="50.1" customHeight="1">
      <c r="A8" s="69"/>
      <c r="B8" s="41" t="s">
        <v>9091</v>
      </c>
      <c r="C8" s="41" t="s">
        <v>320</v>
      </c>
      <c r="D8" s="41" t="s">
        <v>9102</v>
      </c>
      <c r="E8" s="41" t="s">
        <v>9197</v>
      </c>
      <c r="F8" s="41" t="s">
        <v>9198</v>
      </c>
      <c r="G8" s="41" t="s">
        <v>9103</v>
      </c>
      <c r="H8" s="41"/>
      <c r="I8" s="41"/>
      <c r="J8" s="41" t="s">
        <v>4157</v>
      </c>
      <c r="K8" s="41"/>
      <c r="L8" s="41" t="s">
        <v>4157</v>
      </c>
      <c r="M8" s="69"/>
      <c r="N8" s="69"/>
      <c r="O8" s="69"/>
      <c r="P8" s="41" t="s">
        <v>4157</v>
      </c>
      <c r="R8" s="34"/>
      <c r="S8" s="34"/>
      <c r="T8" s="34"/>
    </row>
    <row r="9" spans="1:20" ht="50.1" customHeight="1">
      <c r="A9" s="69" t="s">
        <v>9199</v>
      </c>
      <c r="B9" s="41" t="s">
        <v>9091</v>
      </c>
      <c r="C9" s="41" t="s">
        <v>9107</v>
      </c>
      <c r="D9" s="41" t="s">
        <v>9108</v>
      </c>
      <c r="E9" s="41" t="s">
        <v>344</v>
      </c>
      <c r="F9" s="41" t="s">
        <v>343</v>
      </c>
      <c r="G9" s="41" t="s">
        <v>9109</v>
      </c>
      <c r="H9" s="41"/>
      <c r="I9" s="41"/>
      <c r="J9" s="41" t="s">
        <v>4157</v>
      </c>
      <c r="K9" s="41"/>
      <c r="L9" s="41" t="s">
        <v>9105</v>
      </c>
      <c r="M9" s="69"/>
      <c r="N9" s="69"/>
      <c r="O9" s="69"/>
      <c r="P9" s="41" t="s">
        <v>4157</v>
      </c>
    </row>
    <row r="10" spans="1:20" ht="50.1" customHeight="1">
      <c r="A10" s="69"/>
      <c r="B10" s="41" t="s">
        <v>9091</v>
      </c>
      <c r="C10" s="41" t="s">
        <v>9107</v>
      </c>
      <c r="D10" s="41" t="s">
        <v>9102</v>
      </c>
      <c r="E10" s="41" t="s">
        <v>351</v>
      </c>
      <c r="F10" s="41" t="s">
        <v>350</v>
      </c>
      <c r="G10" s="41" t="s">
        <v>9103</v>
      </c>
      <c r="H10" s="41"/>
      <c r="I10" s="41"/>
      <c r="J10" s="41" t="s">
        <v>4157</v>
      </c>
      <c r="K10" s="41"/>
      <c r="L10" s="41" t="s">
        <v>4157</v>
      </c>
      <c r="M10" s="69"/>
      <c r="N10" s="69"/>
      <c r="O10" s="69"/>
      <c r="P10" s="41" t="s">
        <v>4157</v>
      </c>
    </row>
    <row r="11" spans="1:20" ht="50.1" customHeight="1">
      <c r="A11" s="69"/>
      <c r="B11" s="41" t="s">
        <v>9091</v>
      </c>
      <c r="C11" s="41" t="s">
        <v>320</v>
      </c>
      <c r="D11" s="41" t="s">
        <v>4157</v>
      </c>
      <c r="E11" s="41" t="s">
        <v>355</v>
      </c>
      <c r="F11" s="41" t="s">
        <v>354</v>
      </c>
      <c r="G11" s="41" t="s">
        <v>9095</v>
      </c>
      <c r="H11" s="41"/>
      <c r="I11" s="41"/>
      <c r="J11" s="41" t="s">
        <v>9191</v>
      </c>
      <c r="K11" s="41" t="s">
        <v>9192</v>
      </c>
      <c r="L11" s="41" t="s">
        <v>9110</v>
      </c>
      <c r="M11" s="69"/>
      <c r="N11" s="69"/>
      <c r="O11" s="69"/>
      <c r="P11" s="41"/>
    </row>
    <row r="12" spans="1:20" ht="50.1" customHeight="1">
      <c r="A12" s="69"/>
      <c r="B12" s="41" t="s">
        <v>9091</v>
      </c>
      <c r="C12" s="41" t="s">
        <v>320</v>
      </c>
      <c r="D12" s="41" t="s">
        <v>9102</v>
      </c>
      <c r="E12" s="41" t="s">
        <v>9200</v>
      </c>
      <c r="F12" s="41" t="s">
        <v>9201</v>
      </c>
      <c r="G12" s="41" t="s">
        <v>9103</v>
      </c>
      <c r="H12" s="41"/>
      <c r="I12" s="41"/>
      <c r="J12" s="41" t="s">
        <v>4157</v>
      </c>
      <c r="K12" s="41"/>
      <c r="L12" s="41" t="s">
        <v>4157</v>
      </c>
      <c r="M12" s="69"/>
      <c r="N12" s="69"/>
      <c r="O12" s="69"/>
      <c r="P12" s="41"/>
    </row>
    <row r="13" spans="1:20" ht="50.1" customHeight="1">
      <c r="A13" s="69"/>
      <c r="B13" s="41" t="s">
        <v>9091</v>
      </c>
      <c r="C13" s="41" t="s">
        <v>9107</v>
      </c>
      <c r="D13" s="41" t="s">
        <v>9111</v>
      </c>
      <c r="E13" s="41" t="s">
        <v>363</v>
      </c>
      <c r="F13" s="41" t="s">
        <v>362</v>
      </c>
      <c r="G13" s="41" t="s">
        <v>9095</v>
      </c>
      <c r="H13" s="41"/>
      <c r="I13" s="41"/>
      <c r="J13" s="41" t="s">
        <v>9191</v>
      </c>
      <c r="K13" s="41" t="s">
        <v>9192</v>
      </c>
      <c r="L13" s="41" t="s">
        <v>9105</v>
      </c>
      <c r="M13" s="69"/>
      <c r="N13" s="69"/>
      <c r="O13" s="69"/>
      <c r="P13" s="41"/>
    </row>
    <row r="14" spans="1:20" ht="50.1" customHeight="1">
      <c r="A14" s="69"/>
      <c r="B14" s="41" t="s">
        <v>9091</v>
      </c>
      <c r="C14" s="41" t="s">
        <v>9107</v>
      </c>
      <c r="D14" s="41" t="s">
        <v>9102</v>
      </c>
      <c r="E14" s="41" t="s">
        <v>367</v>
      </c>
      <c r="F14" s="41" t="s">
        <v>366</v>
      </c>
      <c r="G14" s="41" t="s">
        <v>9103</v>
      </c>
      <c r="H14" s="41"/>
      <c r="I14" s="41"/>
      <c r="J14" s="41" t="s">
        <v>4157</v>
      </c>
      <c r="K14" s="41"/>
      <c r="L14" s="41" t="s">
        <v>4157</v>
      </c>
      <c r="M14" s="69"/>
      <c r="N14" s="69"/>
      <c r="O14" s="69"/>
      <c r="P14" s="41"/>
    </row>
    <row r="15" spans="1:20" ht="50.1" customHeight="1">
      <c r="A15" s="69"/>
      <c r="B15" s="41" t="s">
        <v>9091</v>
      </c>
      <c r="C15" s="41" t="s">
        <v>9107</v>
      </c>
      <c r="D15" s="41" t="s">
        <v>5843</v>
      </c>
      <c r="E15" s="41" t="s">
        <v>375</v>
      </c>
      <c r="F15" s="41" t="s">
        <v>374</v>
      </c>
      <c r="G15" s="41" t="s">
        <v>9095</v>
      </c>
      <c r="H15" s="41"/>
      <c r="I15" s="41"/>
      <c r="J15" s="41" t="s">
        <v>9202</v>
      </c>
      <c r="K15" s="41" t="s">
        <v>9203</v>
      </c>
      <c r="L15" s="41" t="s">
        <v>9105</v>
      </c>
      <c r="M15" s="69"/>
      <c r="N15" s="69"/>
      <c r="O15" s="69"/>
      <c r="P15" s="41" t="s">
        <v>4157</v>
      </c>
    </row>
    <row r="16" spans="1:20" ht="50.1" customHeight="1">
      <c r="A16" s="69"/>
      <c r="B16" s="41" t="s">
        <v>9091</v>
      </c>
      <c r="C16" s="41" t="s">
        <v>9107</v>
      </c>
      <c r="D16" s="41" t="s">
        <v>5775</v>
      </c>
      <c r="E16" s="41" t="s">
        <v>379</v>
      </c>
      <c r="F16" s="41" t="s">
        <v>378</v>
      </c>
      <c r="G16" s="41" t="s">
        <v>9095</v>
      </c>
      <c r="H16" s="41"/>
      <c r="I16" s="41"/>
      <c r="J16" s="41" t="s">
        <v>9112</v>
      </c>
      <c r="K16" s="41" t="s">
        <v>9113</v>
      </c>
      <c r="L16" s="41" t="s">
        <v>9110</v>
      </c>
      <c r="M16" s="69"/>
      <c r="N16" s="69"/>
      <c r="O16" s="69"/>
      <c r="P16" s="41" t="s">
        <v>1043</v>
      </c>
    </row>
    <row r="17" spans="1:16" ht="50.1" customHeight="1">
      <c r="A17" s="69"/>
      <c r="B17" s="41" t="s">
        <v>9091</v>
      </c>
      <c r="C17" s="41" t="s">
        <v>9107</v>
      </c>
      <c r="D17" s="41" t="s">
        <v>5932</v>
      </c>
      <c r="E17" s="41" t="s">
        <v>384</v>
      </c>
      <c r="F17" s="41" t="s">
        <v>383</v>
      </c>
      <c r="G17" s="41" t="s">
        <v>9095</v>
      </c>
      <c r="H17" s="41"/>
      <c r="I17" s="41"/>
      <c r="J17" s="41" t="s">
        <v>9114</v>
      </c>
      <c r="K17" s="41" t="s">
        <v>9115</v>
      </c>
      <c r="L17" s="41" t="s">
        <v>9110</v>
      </c>
      <c r="M17" s="69"/>
      <c r="N17" s="69"/>
      <c r="O17" s="69"/>
      <c r="P17" s="41" t="s">
        <v>4157</v>
      </c>
    </row>
    <row r="18" spans="1:16" ht="50.1" customHeight="1">
      <c r="A18" s="69"/>
      <c r="B18" s="41" t="s">
        <v>9091</v>
      </c>
      <c r="C18" s="41" t="s">
        <v>9107</v>
      </c>
      <c r="D18" s="41" t="s">
        <v>5934</v>
      </c>
      <c r="E18" s="41" t="s">
        <v>388</v>
      </c>
      <c r="F18" s="41" t="s">
        <v>387</v>
      </c>
      <c r="G18" s="41" t="s">
        <v>9095</v>
      </c>
      <c r="H18" s="41" t="s">
        <v>390</v>
      </c>
      <c r="I18" s="41" t="s">
        <v>389</v>
      </c>
      <c r="J18" s="41" t="s">
        <v>9204</v>
      </c>
      <c r="K18" s="41" t="s">
        <v>9205</v>
      </c>
      <c r="L18" s="41" t="s">
        <v>9110</v>
      </c>
      <c r="M18" s="69"/>
      <c r="N18" s="69"/>
      <c r="O18" s="69"/>
      <c r="P18" s="41"/>
    </row>
    <row r="19" spans="1:16" ht="50.1" customHeight="1">
      <c r="A19" s="69"/>
      <c r="B19" s="41" t="s">
        <v>9091</v>
      </c>
      <c r="C19" s="41" t="s">
        <v>9107</v>
      </c>
      <c r="D19" s="41" t="s">
        <v>6098</v>
      </c>
      <c r="E19" s="41" t="s">
        <v>394</v>
      </c>
      <c r="F19" s="41" t="s">
        <v>9116</v>
      </c>
      <c r="G19" s="41" t="s">
        <v>9095</v>
      </c>
      <c r="H19" s="41" t="s">
        <v>396</v>
      </c>
      <c r="I19" s="41" t="s">
        <v>395</v>
      </c>
      <c r="J19" s="41" t="s">
        <v>9206</v>
      </c>
      <c r="K19" s="41" t="s">
        <v>9207</v>
      </c>
      <c r="L19" s="41" t="s">
        <v>9105</v>
      </c>
      <c r="M19" s="69"/>
      <c r="N19" s="69"/>
      <c r="O19" s="69"/>
      <c r="P19" s="41" t="s">
        <v>1043</v>
      </c>
    </row>
    <row r="20" spans="1:16" ht="50.1" customHeight="1">
      <c r="A20" s="69"/>
      <c r="B20" s="41" t="s">
        <v>9091</v>
      </c>
      <c r="C20" s="41" t="s">
        <v>9107</v>
      </c>
      <c r="D20" s="41" t="s">
        <v>9117</v>
      </c>
      <c r="E20" s="41" t="s">
        <v>399</v>
      </c>
      <c r="F20" s="41" t="s">
        <v>398</v>
      </c>
      <c r="G20" s="41" t="s">
        <v>9118</v>
      </c>
      <c r="H20" s="41" t="s">
        <v>401</v>
      </c>
      <c r="I20" s="41" t="s">
        <v>400</v>
      </c>
      <c r="J20" s="41" t="s">
        <v>4157</v>
      </c>
      <c r="K20" s="41"/>
      <c r="L20" s="41" t="s">
        <v>9119</v>
      </c>
      <c r="M20" s="69"/>
      <c r="N20" s="69"/>
      <c r="O20" s="69"/>
      <c r="P20" s="41" t="s">
        <v>4157</v>
      </c>
    </row>
    <row r="21" spans="1:16" ht="50.1" customHeight="1">
      <c r="A21" s="69"/>
      <c r="B21" s="41" t="s">
        <v>9091</v>
      </c>
      <c r="C21" s="41" t="s">
        <v>9107</v>
      </c>
      <c r="D21" s="41" t="s">
        <v>9120</v>
      </c>
      <c r="E21" s="41" t="s">
        <v>407</v>
      </c>
      <c r="F21" s="41" t="s">
        <v>406</v>
      </c>
      <c r="G21" s="41" t="s">
        <v>9109</v>
      </c>
      <c r="H21" s="41" t="s">
        <v>409</v>
      </c>
      <c r="I21" s="41" t="s">
        <v>408</v>
      </c>
      <c r="J21" s="41" t="s">
        <v>4157</v>
      </c>
      <c r="K21" s="41"/>
      <c r="L21" s="41" t="s">
        <v>9110</v>
      </c>
      <c r="M21" s="69"/>
      <c r="N21" s="69"/>
      <c r="O21" s="69"/>
      <c r="P21" s="41" t="s">
        <v>4157</v>
      </c>
    </row>
    <row r="22" spans="1:16" ht="50.1" customHeight="1">
      <c r="A22" s="69"/>
      <c r="B22" s="41" t="s">
        <v>9091</v>
      </c>
      <c r="C22" s="41" t="s">
        <v>9107</v>
      </c>
      <c r="D22" s="41" t="s">
        <v>9102</v>
      </c>
      <c r="E22" s="41" t="s">
        <v>9121</v>
      </c>
      <c r="F22" s="41" t="s">
        <v>9122</v>
      </c>
      <c r="G22" s="41" t="s">
        <v>9103</v>
      </c>
      <c r="H22" s="41"/>
      <c r="I22" s="41"/>
      <c r="J22" s="41" t="s">
        <v>4157</v>
      </c>
      <c r="K22" s="41"/>
      <c r="L22" s="41" t="s">
        <v>4157</v>
      </c>
      <c r="M22" s="69"/>
      <c r="N22" s="69"/>
      <c r="O22" s="69"/>
      <c r="P22" s="41" t="s">
        <v>4157</v>
      </c>
    </row>
    <row r="23" spans="1:16" ht="50.1" customHeight="1">
      <c r="A23" s="69"/>
      <c r="B23" s="41" t="s">
        <v>9091</v>
      </c>
      <c r="C23" s="41" t="s">
        <v>9107</v>
      </c>
      <c r="D23" s="41" t="s">
        <v>9102</v>
      </c>
      <c r="E23" s="41" t="s">
        <v>9123</v>
      </c>
      <c r="F23" s="41" t="s">
        <v>9124</v>
      </c>
      <c r="G23" s="41" t="s">
        <v>9103</v>
      </c>
      <c r="H23" s="41"/>
      <c r="I23" s="41"/>
      <c r="J23" s="41" t="s">
        <v>4157</v>
      </c>
      <c r="K23" s="41"/>
      <c r="L23" s="41" t="s">
        <v>4157</v>
      </c>
      <c r="M23" s="69"/>
      <c r="N23" s="69"/>
      <c r="O23" s="69"/>
      <c r="P23" s="41" t="s">
        <v>4157</v>
      </c>
    </row>
    <row r="24" spans="1:16" ht="50.1" customHeight="1">
      <c r="A24" s="69"/>
      <c r="B24" s="41" t="s">
        <v>9091</v>
      </c>
      <c r="C24" s="41" t="s">
        <v>9107</v>
      </c>
      <c r="D24" s="41" t="s">
        <v>5438</v>
      </c>
      <c r="E24" s="41" t="s">
        <v>429</v>
      </c>
      <c r="F24" s="41" t="s">
        <v>428</v>
      </c>
      <c r="G24" s="41" t="s">
        <v>9109</v>
      </c>
      <c r="H24" s="41" t="s">
        <v>431</v>
      </c>
      <c r="I24" s="41" t="s">
        <v>430</v>
      </c>
      <c r="J24" s="41" t="s">
        <v>4157</v>
      </c>
      <c r="K24" s="41"/>
      <c r="L24" s="41" t="s">
        <v>9119</v>
      </c>
      <c r="M24" s="69"/>
      <c r="N24" s="69"/>
      <c r="O24" s="69"/>
      <c r="P24" s="41" t="s">
        <v>4157</v>
      </c>
    </row>
    <row r="25" spans="1:16" ht="50.1" customHeight="1">
      <c r="A25" s="69"/>
      <c r="B25" s="41" t="s">
        <v>9091</v>
      </c>
      <c r="C25" s="41" t="s">
        <v>9107</v>
      </c>
      <c r="D25" s="41" t="s">
        <v>5457</v>
      </c>
      <c r="E25" s="41" t="s">
        <v>436</v>
      </c>
      <c r="F25" s="41" t="s">
        <v>435</v>
      </c>
      <c r="G25" s="41" t="s">
        <v>9095</v>
      </c>
      <c r="H25" s="41" t="s">
        <v>438</v>
      </c>
      <c r="I25" s="41" t="s">
        <v>437</v>
      </c>
      <c r="J25" s="41" t="s">
        <v>9208</v>
      </c>
      <c r="K25" s="41" t="s">
        <v>9209</v>
      </c>
      <c r="L25" s="41" t="s">
        <v>9119</v>
      </c>
      <c r="M25" s="69"/>
      <c r="N25" s="69"/>
      <c r="O25" s="69"/>
      <c r="P25" s="41" t="s">
        <v>4157</v>
      </c>
    </row>
    <row r="26" spans="1:16" ht="50.1" customHeight="1">
      <c r="A26" s="69"/>
      <c r="B26" s="41" t="s">
        <v>9091</v>
      </c>
      <c r="C26" s="41" t="s">
        <v>9107</v>
      </c>
      <c r="D26" s="41" t="s">
        <v>5345</v>
      </c>
      <c r="E26" s="41" t="s">
        <v>9210</v>
      </c>
      <c r="F26" s="41" t="s">
        <v>9211</v>
      </c>
      <c r="G26" s="41" t="s">
        <v>9095</v>
      </c>
      <c r="H26" s="41"/>
      <c r="I26" s="41"/>
      <c r="J26" s="41" t="s">
        <v>9212</v>
      </c>
      <c r="K26" s="41" t="s">
        <v>9213</v>
      </c>
      <c r="L26" s="41" t="s">
        <v>9119</v>
      </c>
      <c r="M26" s="69"/>
      <c r="N26" s="69"/>
      <c r="O26" s="69"/>
      <c r="P26" s="41" t="s">
        <v>4157</v>
      </c>
    </row>
    <row r="27" spans="1:16" ht="50.1" customHeight="1">
      <c r="A27" s="69"/>
      <c r="B27" s="41" t="s">
        <v>9091</v>
      </c>
      <c r="C27" s="41" t="s">
        <v>9107</v>
      </c>
      <c r="D27" s="41" t="s">
        <v>4698</v>
      </c>
      <c r="E27" s="41" t="s">
        <v>464</v>
      </c>
      <c r="F27" s="41" t="s">
        <v>463</v>
      </c>
      <c r="G27" s="41" t="s">
        <v>9125</v>
      </c>
      <c r="H27" s="41"/>
      <c r="I27" s="41"/>
      <c r="J27" s="41" t="s">
        <v>9214</v>
      </c>
      <c r="K27" s="41" t="s">
        <v>9215</v>
      </c>
      <c r="L27" s="41" t="s">
        <v>9119</v>
      </c>
      <c r="M27" s="69"/>
      <c r="N27" s="69"/>
      <c r="O27" s="69"/>
      <c r="P27" s="41"/>
    </row>
    <row r="28" spans="1:16" ht="50.1" customHeight="1">
      <c r="A28" s="69"/>
      <c r="B28" s="41" t="s">
        <v>9091</v>
      </c>
      <c r="C28" s="41" t="s">
        <v>9126</v>
      </c>
      <c r="D28" s="41" t="s">
        <v>9127</v>
      </c>
      <c r="E28" s="41" t="s">
        <v>473</v>
      </c>
      <c r="F28" s="41" t="s">
        <v>472</v>
      </c>
      <c r="G28" s="41" t="s">
        <v>9095</v>
      </c>
      <c r="H28" s="41"/>
      <c r="I28" s="41"/>
      <c r="J28" s="41" t="s">
        <v>9216</v>
      </c>
      <c r="K28" s="41" t="s">
        <v>9217</v>
      </c>
      <c r="L28" s="41" t="s">
        <v>9119</v>
      </c>
      <c r="M28" s="69"/>
      <c r="N28" s="69"/>
      <c r="O28" s="69"/>
      <c r="P28" s="41"/>
    </row>
    <row r="29" spans="1:16" ht="50.1" customHeight="1">
      <c r="A29" s="69" t="s">
        <v>9218</v>
      </c>
      <c r="B29" s="41" t="s">
        <v>9091</v>
      </c>
      <c r="C29" s="41" t="s">
        <v>9128</v>
      </c>
      <c r="D29" s="41" t="s">
        <v>9129</v>
      </c>
      <c r="E29" s="41" t="s">
        <v>9219</v>
      </c>
      <c r="F29" s="41" t="s">
        <v>9220</v>
      </c>
      <c r="G29" s="41" t="s">
        <v>9095</v>
      </c>
      <c r="H29" s="41"/>
      <c r="I29" s="41"/>
      <c r="J29" s="41" t="s">
        <v>9221</v>
      </c>
      <c r="K29" s="41" t="s">
        <v>9222</v>
      </c>
      <c r="L29" s="41" t="s">
        <v>9119</v>
      </c>
      <c r="M29" s="69"/>
      <c r="N29" s="69"/>
      <c r="O29" s="69"/>
      <c r="P29" s="41"/>
    </row>
    <row r="30" spans="1:16" ht="50.1" customHeight="1">
      <c r="A30" s="69"/>
      <c r="B30" s="41" t="s">
        <v>9091</v>
      </c>
      <c r="C30" s="41" t="s">
        <v>9128</v>
      </c>
      <c r="D30" s="41" t="s">
        <v>9130</v>
      </c>
      <c r="E30" s="41" t="s">
        <v>9223</v>
      </c>
      <c r="F30" s="41" t="s">
        <v>9224</v>
      </c>
      <c r="G30" s="41" t="s">
        <v>9095</v>
      </c>
      <c r="H30" s="41" t="s">
        <v>484</v>
      </c>
      <c r="I30" s="41" t="s">
        <v>483</v>
      </c>
      <c r="J30" s="41" t="s">
        <v>9225</v>
      </c>
      <c r="K30" s="41" t="s">
        <v>9226</v>
      </c>
      <c r="L30" s="41" t="s">
        <v>9119</v>
      </c>
      <c r="M30" s="69"/>
      <c r="N30" s="69"/>
      <c r="O30" s="69"/>
      <c r="P30" s="41"/>
    </row>
    <row r="31" spans="1:16" ht="50.1" customHeight="1">
      <c r="A31" s="69"/>
      <c r="B31" s="41" t="s">
        <v>9091</v>
      </c>
      <c r="C31" s="41" t="s">
        <v>9131</v>
      </c>
      <c r="D31" s="41" t="s">
        <v>9132</v>
      </c>
      <c r="E31" s="41" t="s">
        <v>9227</v>
      </c>
      <c r="F31" s="41" t="s">
        <v>9228</v>
      </c>
      <c r="G31" s="41" t="s">
        <v>9095</v>
      </c>
      <c r="H31" s="41"/>
      <c r="I31" s="41"/>
      <c r="J31" s="41" t="s">
        <v>9229</v>
      </c>
      <c r="K31" s="41" t="s">
        <v>9230</v>
      </c>
      <c r="L31" s="41" t="s">
        <v>9119</v>
      </c>
      <c r="M31" s="69"/>
      <c r="N31" s="69"/>
      <c r="O31" s="69"/>
      <c r="P31" s="41"/>
    </row>
    <row r="32" spans="1:16" ht="50.1" customHeight="1">
      <c r="A32" s="69"/>
      <c r="B32" s="41" t="s">
        <v>9091</v>
      </c>
      <c r="C32" s="41" t="s">
        <v>9131</v>
      </c>
      <c r="D32" s="41" t="s">
        <v>6158</v>
      </c>
      <c r="E32" s="41" t="s">
        <v>9231</v>
      </c>
      <c r="F32" s="41" t="s">
        <v>9232</v>
      </c>
      <c r="G32" s="41" t="s">
        <v>9095</v>
      </c>
      <c r="H32" s="41"/>
      <c r="I32" s="41"/>
      <c r="J32" s="41" t="s">
        <v>9212</v>
      </c>
      <c r="K32" s="41" t="s">
        <v>9213</v>
      </c>
      <c r="L32" s="41" t="s">
        <v>9119</v>
      </c>
      <c r="M32" s="69"/>
      <c r="N32" s="69"/>
      <c r="O32" s="69"/>
      <c r="P32" s="41"/>
    </row>
    <row r="33" spans="1:16" ht="50.1" customHeight="1">
      <c r="A33" s="69"/>
      <c r="B33" s="41" t="s">
        <v>9091</v>
      </c>
      <c r="C33" s="41" t="s">
        <v>9131</v>
      </c>
      <c r="D33" s="41" t="s">
        <v>5700</v>
      </c>
      <c r="E33" s="41" t="s">
        <v>9233</v>
      </c>
      <c r="F33" s="41" t="s">
        <v>9234</v>
      </c>
      <c r="G33" s="41" t="s">
        <v>9095</v>
      </c>
      <c r="H33" s="41"/>
      <c r="I33" s="41"/>
      <c r="J33" s="41" t="s">
        <v>9212</v>
      </c>
      <c r="K33" s="41" t="s">
        <v>9213</v>
      </c>
      <c r="L33" s="41" t="s">
        <v>9119</v>
      </c>
      <c r="M33" s="69"/>
      <c r="N33" s="69"/>
      <c r="O33" s="69"/>
      <c r="P33" s="41"/>
    </row>
    <row r="34" spans="1:16" ht="50.1" customHeight="1">
      <c r="A34" s="69"/>
      <c r="B34" s="41" t="s">
        <v>9091</v>
      </c>
      <c r="C34" s="41" t="s">
        <v>9131</v>
      </c>
      <c r="D34" s="41" t="s">
        <v>5318</v>
      </c>
      <c r="E34" s="41" t="s">
        <v>9235</v>
      </c>
      <c r="F34" s="41" t="s">
        <v>9236</v>
      </c>
      <c r="G34" s="41" t="s">
        <v>9095</v>
      </c>
      <c r="H34" s="41"/>
      <c r="I34" s="41"/>
      <c r="J34" s="41" t="s">
        <v>9212</v>
      </c>
      <c r="K34" s="41" t="s">
        <v>9213</v>
      </c>
      <c r="L34" s="41" t="s">
        <v>9119</v>
      </c>
      <c r="M34" s="69"/>
      <c r="N34" s="69"/>
      <c r="O34" s="69"/>
      <c r="P34" s="41"/>
    </row>
    <row r="35" spans="1:16" ht="50.1" customHeight="1">
      <c r="A35" s="69"/>
      <c r="B35" s="41" t="s">
        <v>9091</v>
      </c>
      <c r="C35" s="41" t="s">
        <v>9131</v>
      </c>
      <c r="D35" s="41" t="s">
        <v>5735</v>
      </c>
      <c r="E35" s="41" t="s">
        <v>9237</v>
      </c>
      <c r="F35" s="41" t="s">
        <v>9238</v>
      </c>
      <c r="G35" s="41" t="s">
        <v>9095</v>
      </c>
      <c r="H35" s="41"/>
      <c r="I35" s="41"/>
      <c r="J35" s="41" t="s">
        <v>9212</v>
      </c>
      <c r="K35" s="41" t="s">
        <v>9213</v>
      </c>
      <c r="L35" s="41" t="s">
        <v>9119</v>
      </c>
      <c r="M35" s="69"/>
      <c r="N35" s="69"/>
      <c r="O35" s="69"/>
      <c r="P35" s="41"/>
    </row>
    <row r="36" spans="1:16" ht="50.1" customHeight="1">
      <c r="A36" s="69"/>
      <c r="B36" s="41" t="s">
        <v>9091</v>
      </c>
      <c r="C36" s="41" t="s">
        <v>9131</v>
      </c>
      <c r="D36" s="41" t="s">
        <v>5558</v>
      </c>
      <c r="E36" s="41" t="s">
        <v>9239</v>
      </c>
      <c r="F36" s="41" t="s">
        <v>9240</v>
      </c>
      <c r="G36" s="41" t="s">
        <v>9095</v>
      </c>
      <c r="H36" s="41"/>
      <c r="I36" s="41"/>
      <c r="J36" s="41" t="s">
        <v>9241</v>
      </c>
      <c r="K36" s="41" t="s">
        <v>9242</v>
      </c>
      <c r="L36" s="41" t="s">
        <v>9119</v>
      </c>
      <c r="M36" s="69"/>
      <c r="N36" s="69"/>
      <c r="O36" s="69"/>
      <c r="P36" s="41"/>
    </row>
    <row r="37" spans="1:16" ht="50.1" customHeight="1">
      <c r="A37" s="69"/>
      <c r="B37" s="41" t="s">
        <v>9091</v>
      </c>
      <c r="C37" s="41" t="s">
        <v>9131</v>
      </c>
      <c r="D37" s="41" t="s">
        <v>5517</v>
      </c>
      <c r="E37" s="41" t="s">
        <v>9243</v>
      </c>
      <c r="F37" s="41" t="s">
        <v>9244</v>
      </c>
      <c r="G37" s="41" t="s">
        <v>9095</v>
      </c>
      <c r="H37" s="41"/>
      <c r="I37" s="41"/>
      <c r="J37" s="41" t="s">
        <v>9212</v>
      </c>
      <c r="K37" s="41" t="s">
        <v>9213</v>
      </c>
      <c r="L37" s="41" t="s">
        <v>9119</v>
      </c>
      <c r="M37" s="69"/>
      <c r="N37" s="69"/>
      <c r="O37" s="69"/>
      <c r="P37" s="41"/>
    </row>
    <row r="38" spans="1:16" ht="50.1" customHeight="1">
      <c r="A38" s="69"/>
      <c r="B38" s="41" t="s">
        <v>9091</v>
      </c>
      <c r="C38" s="41" t="s">
        <v>9131</v>
      </c>
      <c r="D38" s="41" t="s">
        <v>5562</v>
      </c>
      <c r="E38" s="41" t="s">
        <v>9245</v>
      </c>
      <c r="F38" s="41" t="s">
        <v>9246</v>
      </c>
      <c r="G38" s="41" t="s">
        <v>9095</v>
      </c>
      <c r="H38" s="41"/>
      <c r="I38" s="41"/>
      <c r="J38" s="41" t="s">
        <v>9247</v>
      </c>
      <c r="K38" s="41" t="s">
        <v>9248</v>
      </c>
      <c r="L38" s="41" t="s">
        <v>9119</v>
      </c>
      <c r="M38" s="69"/>
      <c r="N38" s="69"/>
      <c r="O38" s="69"/>
      <c r="P38" s="41"/>
    </row>
    <row r="39" spans="1:16" ht="50.1" customHeight="1">
      <c r="A39" s="69"/>
      <c r="B39" s="41" t="s">
        <v>9091</v>
      </c>
      <c r="C39" s="41" t="s">
        <v>9131</v>
      </c>
      <c r="D39" s="41" t="s">
        <v>5938</v>
      </c>
      <c r="E39" s="41" t="s">
        <v>9249</v>
      </c>
      <c r="F39" s="41" t="s">
        <v>9250</v>
      </c>
      <c r="G39" s="41" t="s">
        <v>9095</v>
      </c>
      <c r="H39" s="41"/>
      <c r="I39" s="41"/>
      <c r="J39" s="41" t="s">
        <v>9212</v>
      </c>
      <c r="K39" s="41" t="s">
        <v>9213</v>
      </c>
      <c r="L39" s="41" t="s">
        <v>9119</v>
      </c>
      <c r="M39" s="69"/>
      <c r="N39" s="69"/>
      <c r="O39" s="69"/>
      <c r="P39" s="41"/>
    </row>
    <row r="40" spans="1:16" ht="50.1" customHeight="1">
      <c r="A40" s="69"/>
      <c r="B40" s="41" t="s">
        <v>9091</v>
      </c>
      <c r="C40" s="41" t="s">
        <v>9131</v>
      </c>
      <c r="D40" s="41" t="s">
        <v>5538</v>
      </c>
      <c r="E40" s="41" t="s">
        <v>9251</v>
      </c>
      <c r="F40" s="41" t="s">
        <v>9252</v>
      </c>
      <c r="G40" s="41" t="s">
        <v>9095</v>
      </c>
      <c r="H40" s="41" t="s">
        <v>532</v>
      </c>
      <c r="I40" s="41" t="s">
        <v>531</v>
      </c>
      <c r="J40" s="41" t="s">
        <v>9253</v>
      </c>
      <c r="K40" s="41" t="s">
        <v>9254</v>
      </c>
      <c r="L40" s="41" t="s">
        <v>9119</v>
      </c>
      <c r="M40" s="69"/>
      <c r="N40" s="69"/>
      <c r="O40" s="69"/>
      <c r="P40" s="41"/>
    </row>
    <row r="41" spans="1:16" ht="50.1" customHeight="1">
      <c r="A41" s="69"/>
      <c r="B41" s="41" t="s">
        <v>9091</v>
      </c>
      <c r="C41" s="41" t="s">
        <v>9131</v>
      </c>
      <c r="D41" s="41" t="s">
        <v>5682</v>
      </c>
      <c r="E41" s="41" t="s">
        <v>9255</v>
      </c>
      <c r="F41" s="41" t="s">
        <v>9256</v>
      </c>
      <c r="G41" s="41" t="s">
        <v>9095</v>
      </c>
      <c r="H41" s="41"/>
      <c r="I41" s="41"/>
      <c r="J41" s="41" t="s">
        <v>9257</v>
      </c>
      <c r="K41" s="41" t="s">
        <v>9258</v>
      </c>
      <c r="L41" s="41" t="s">
        <v>9119</v>
      </c>
      <c r="M41" s="69"/>
      <c r="N41" s="69"/>
      <c r="O41" s="69"/>
      <c r="P41" s="41"/>
    </row>
    <row r="42" spans="1:16" ht="50.1" customHeight="1">
      <c r="A42" s="69"/>
      <c r="B42" s="41" t="s">
        <v>9091</v>
      </c>
      <c r="C42" s="41" t="s">
        <v>9131</v>
      </c>
      <c r="D42" s="41" t="s">
        <v>4851</v>
      </c>
      <c r="E42" s="41" t="s">
        <v>9259</v>
      </c>
      <c r="F42" s="41" t="s">
        <v>9260</v>
      </c>
      <c r="G42" s="41" t="s">
        <v>9095</v>
      </c>
      <c r="H42" s="41"/>
      <c r="I42" s="41"/>
      <c r="J42" s="41" t="s">
        <v>9261</v>
      </c>
      <c r="K42" s="41" t="s">
        <v>9262</v>
      </c>
      <c r="L42" s="41" t="s">
        <v>9119</v>
      </c>
      <c r="M42" s="69"/>
      <c r="N42" s="69"/>
      <c r="O42" s="69"/>
      <c r="P42" s="41"/>
    </row>
    <row r="43" spans="1:16" ht="50.1" customHeight="1">
      <c r="A43" s="69"/>
      <c r="B43" s="41" t="s">
        <v>9091</v>
      </c>
      <c r="C43" s="41" t="s">
        <v>9131</v>
      </c>
      <c r="D43" s="41" t="s">
        <v>6160</v>
      </c>
      <c r="E43" s="41" t="s">
        <v>9263</v>
      </c>
      <c r="F43" s="41" t="s">
        <v>9264</v>
      </c>
      <c r="G43" s="41" t="s">
        <v>9095</v>
      </c>
      <c r="H43" s="41"/>
      <c r="I43" s="41"/>
      <c r="J43" s="41" t="s">
        <v>9265</v>
      </c>
      <c r="K43" s="41" t="s">
        <v>9266</v>
      </c>
      <c r="L43" s="41" t="s">
        <v>9119</v>
      </c>
      <c r="M43" s="69"/>
      <c r="N43" s="69"/>
      <c r="O43" s="69"/>
      <c r="P43" s="41"/>
    </row>
    <row r="44" spans="1:16" ht="50.1" customHeight="1">
      <c r="A44" s="69"/>
      <c r="B44" s="41" t="s">
        <v>9091</v>
      </c>
      <c r="C44" s="41" t="s">
        <v>9131</v>
      </c>
      <c r="D44" s="41" t="s">
        <v>9133</v>
      </c>
      <c r="E44" s="41" t="s">
        <v>9267</v>
      </c>
      <c r="F44" s="41" t="s">
        <v>9268</v>
      </c>
      <c r="G44" s="41" t="s">
        <v>9095</v>
      </c>
      <c r="H44" s="41"/>
      <c r="I44" s="41"/>
      <c r="J44" s="41" t="s">
        <v>9269</v>
      </c>
      <c r="K44" s="41" t="s">
        <v>9270</v>
      </c>
      <c r="L44" s="41" t="s">
        <v>9119</v>
      </c>
      <c r="M44" s="69"/>
      <c r="N44" s="69"/>
      <c r="O44" s="69"/>
      <c r="P44" s="41"/>
    </row>
    <row r="45" spans="1:16" ht="50.1" customHeight="1">
      <c r="A45" s="69"/>
      <c r="B45" s="41" t="s">
        <v>9091</v>
      </c>
      <c r="C45" s="41" t="s">
        <v>9131</v>
      </c>
      <c r="D45" s="41" t="s">
        <v>5039</v>
      </c>
      <c r="E45" s="41" t="s">
        <v>9271</v>
      </c>
      <c r="F45" s="41" t="s">
        <v>9272</v>
      </c>
      <c r="G45" s="41" t="s">
        <v>9095</v>
      </c>
      <c r="H45" s="41"/>
      <c r="I45" s="41"/>
      <c r="J45" s="41" t="s">
        <v>9273</v>
      </c>
      <c r="K45" s="41" t="s">
        <v>9274</v>
      </c>
      <c r="L45" s="41" t="s">
        <v>9119</v>
      </c>
      <c r="M45" s="69"/>
      <c r="N45" s="69"/>
      <c r="O45" s="69"/>
      <c r="P45" s="41"/>
    </row>
    <row r="46" spans="1:16" ht="50.1" customHeight="1">
      <c r="A46" s="69"/>
      <c r="B46" s="41" t="s">
        <v>9091</v>
      </c>
      <c r="C46" s="41" t="s">
        <v>9131</v>
      </c>
      <c r="D46" s="41" t="s">
        <v>5545</v>
      </c>
      <c r="E46" s="41" t="s">
        <v>9275</v>
      </c>
      <c r="F46" s="41" t="s">
        <v>9276</v>
      </c>
      <c r="G46" s="41" t="s">
        <v>9095</v>
      </c>
      <c r="H46" s="41"/>
      <c r="I46" s="41"/>
      <c r="J46" s="41" t="s">
        <v>9277</v>
      </c>
      <c r="K46" s="41" t="s">
        <v>9278</v>
      </c>
      <c r="L46" s="41" t="s">
        <v>9119</v>
      </c>
      <c r="M46" s="69"/>
      <c r="N46" s="69"/>
      <c r="O46" s="69"/>
      <c r="P46" s="41"/>
    </row>
    <row r="47" spans="1:16" ht="50.1" customHeight="1">
      <c r="A47" s="69"/>
      <c r="B47" s="41" t="s">
        <v>9091</v>
      </c>
      <c r="C47" s="41" t="s">
        <v>9131</v>
      </c>
      <c r="D47" s="41" t="s">
        <v>5814</v>
      </c>
      <c r="E47" s="41" t="s">
        <v>9279</v>
      </c>
      <c r="F47" s="41" t="s">
        <v>9280</v>
      </c>
      <c r="G47" s="41" t="s">
        <v>9095</v>
      </c>
      <c r="H47" s="41"/>
      <c r="I47" s="41"/>
      <c r="J47" s="41" t="s">
        <v>9212</v>
      </c>
      <c r="K47" s="41" t="s">
        <v>9213</v>
      </c>
      <c r="L47" s="41" t="s">
        <v>9119</v>
      </c>
      <c r="M47" s="69"/>
      <c r="N47" s="69"/>
      <c r="O47" s="69"/>
      <c r="P47" s="41"/>
    </row>
    <row r="48" spans="1:16" ht="50.1" customHeight="1">
      <c r="A48" s="69" t="s">
        <v>9281</v>
      </c>
      <c r="B48" s="41" t="s">
        <v>9091</v>
      </c>
      <c r="C48" s="41" t="s">
        <v>568</v>
      </c>
      <c r="D48" s="41" t="s">
        <v>9102</v>
      </c>
      <c r="E48" s="41" t="s">
        <v>571</v>
      </c>
      <c r="F48" s="41" t="s">
        <v>570</v>
      </c>
      <c r="G48" s="41" t="s">
        <v>9103</v>
      </c>
      <c r="H48" s="41"/>
      <c r="I48" s="41"/>
      <c r="J48" s="41" t="s">
        <v>4157</v>
      </c>
      <c r="K48" s="41"/>
      <c r="L48" s="41" t="s">
        <v>4157</v>
      </c>
      <c r="M48" s="69"/>
      <c r="N48" s="69"/>
      <c r="O48" s="69"/>
      <c r="P48" s="41"/>
    </row>
    <row r="49" spans="1:16" ht="50.1" customHeight="1">
      <c r="A49" s="69"/>
      <c r="B49" s="41" t="s">
        <v>9091</v>
      </c>
      <c r="C49" s="41" t="s">
        <v>9134</v>
      </c>
      <c r="D49" s="41" t="s">
        <v>5751</v>
      </c>
      <c r="E49" s="41" t="s">
        <v>9282</v>
      </c>
      <c r="F49" s="41" t="s">
        <v>9283</v>
      </c>
      <c r="G49" s="41" t="s">
        <v>9125</v>
      </c>
      <c r="H49" s="41" t="s">
        <v>577</v>
      </c>
      <c r="I49" s="41" t="s">
        <v>576</v>
      </c>
      <c r="J49" s="41" t="s">
        <v>9284</v>
      </c>
      <c r="K49" s="41" t="s">
        <v>9285</v>
      </c>
      <c r="L49" s="41" t="s">
        <v>9119</v>
      </c>
      <c r="M49" s="69"/>
      <c r="N49" s="69"/>
      <c r="O49" s="69"/>
      <c r="P49" s="41"/>
    </row>
    <row r="50" spans="1:16" ht="50.1" customHeight="1">
      <c r="A50" s="69"/>
      <c r="B50" s="41" t="s">
        <v>9091</v>
      </c>
      <c r="C50" s="41" t="s">
        <v>9134</v>
      </c>
      <c r="D50" s="41" t="s">
        <v>9135</v>
      </c>
      <c r="E50" s="41" t="s">
        <v>9286</v>
      </c>
      <c r="F50" s="41" t="s">
        <v>9287</v>
      </c>
      <c r="G50" s="41" t="s">
        <v>9095</v>
      </c>
      <c r="H50" s="41" t="s">
        <v>586</v>
      </c>
      <c r="I50" s="41" t="s">
        <v>576</v>
      </c>
      <c r="J50" s="41" t="s">
        <v>9288</v>
      </c>
      <c r="K50" s="41" t="s">
        <v>9289</v>
      </c>
      <c r="L50" s="41" t="s">
        <v>9119</v>
      </c>
      <c r="M50" s="69"/>
      <c r="N50" s="69"/>
      <c r="O50" s="69"/>
      <c r="P50" s="41"/>
    </row>
    <row r="51" spans="1:16" ht="50.1" customHeight="1">
      <c r="A51" s="69"/>
      <c r="B51" s="41" t="s">
        <v>9091</v>
      </c>
      <c r="C51" s="41" t="s">
        <v>9134</v>
      </c>
      <c r="D51" s="41" t="s">
        <v>9136</v>
      </c>
      <c r="E51" s="41" t="s">
        <v>9290</v>
      </c>
      <c r="F51" s="41" t="s">
        <v>9291</v>
      </c>
      <c r="G51" s="41" t="s">
        <v>9095</v>
      </c>
      <c r="H51" s="41" t="s">
        <v>586</v>
      </c>
      <c r="I51" s="41" t="s">
        <v>576</v>
      </c>
      <c r="J51" s="41" t="s">
        <v>9288</v>
      </c>
      <c r="K51" s="41" t="s">
        <v>9289</v>
      </c>
      <c r="L51" s="41" t="s">
        <v>9119</v>
      </c>
      <c r="M51" s="69"/>
      <c r="N51" s="69"/>
      <c r="O51" s="69"/>
      <c r="P51" s="41"/>
    </row>
    <row r="52" spans="1:16" ht="50.1" customHeight="1">
      <c r="A52" s="69"/>
      <c r="B52" s="41" t="s">
        <v>9091</v>
      </c>
      <c r="C52" s="41" t="s">
        <v>9134</v>
      </c>
      <c r="D52" s="41" t="s">
        <v>9137</v>
      </c>
      <c r="E52" s="41" t="s">
        <v>9292</v>
      </c>
      <c r="F52" s="41" t="s">
        <v>9293</v>
      </c>
      <c r="G52" s="41" t="s">
        <v>9095</v>
      </c>
      <c r="H52" s="41" t="s">
        <v>586</v>
      </c>
      <c r="I52" s="41" t="s">
        <v>576</v>
      </c>
      <c r="J52" s="41" t="s">
        <v>9288</v>
      </c>
      <c r="K52" s="41" t="s">
        <v>9289</v>
      </c>
      <c r="L52" s="41" t="s">
        <v>9119</v>
      </c>
      <c r="M52" s="69"/>
      <c r="N52" s="69"/>
      <c r="O52" s="69"/>
      <c r="P52" s="41"/>
    </row>
    <row r="53" spans="1:16" ht="50.1" customHeight="1">
      <c r="A53" s="69"/>
      <c r="B53" s="41" t="s">
        <v>9091</v>
      </c>
      <c r="C53" s="41" t="s">
        <v>9134</v>
      </c>
      <c r="D53" s="41" t="s">
        <v>9138</v>
      </c>
      <c r="E53" s="41" t="s">
        <v>9294</v>
      </c>
      <c r="F53" s="41" t="s">
        <v>9295</v>
      </c>
      <c r="G53" s="41" t="s">
        <v>9095</v>
      </c>
      <c r="H53" s="41" t="s">
        <v>586</v>
      </c>
      <c r="I53" s="41" t="s">
        <v>576</v>
      </c>
      <c r="J53" s="41" t="s">
        <v>9288</v>
      </c>
      <c r="K53" s="41" t="s">
        <v>9289</v>
      </c>
      <c r="L53" s="41" t="s">
        <v>9119</v>
      </c>
      <c r="M53" s="69"/>
      <c r="N53" s="69"/>
      <c r="O53" s="69"/>
      <c r="P53" s="41"/>
    </row>
    <row r="54" spans="1:16" ht="50.1" customHeight="1">
      <c r="A54" s="69"/>
      <c r="B54" s="41" t="s">
        <v>9091</v>
      </c>
      <c r="C54" s="41" t="s">
        <v>9134</v>
      </c>
      <c r="D54" s="41" t="s">
        <v>9139</v>
      </c>
      <c r="E54" s="41" t="s">
        <v>9296</v>
      </c>
      <c r="F54" s="41" t="s">
        <v>9297</v>
      </c>
      <c r="G54" s="41" t="s">
        <v>9095</v>
      </c>
      <c r="H54" s="41" t="s">
        <v>586</v>
      </c>
      <c r="I54" s="41" t="s">
        <v>576</v>
      </c>
      <c r="J54" s="41" t="s">
        <v>9288</v>
      </c>
      <c r="K54" s="41" t="s">
        <v>9289</v>
      </c>
      <c r="L54" s="41" t="s">
        <v>9119</v>
      </c>
      <c r="M54" s="69"/>
      <c r="N54" s="69"/>
      <c r="O54" s="69"/>
      <c r="P54" s="41"/>
    </row>
    <row r="55" spans="1:16" ht="50.1" customHeight="1">
      <c r="A55" s="69"/>
      <c r="B55" s="41" t="s">
        <v>9091</v>
      </c>
      <c r="C55" s="41" t="s">
        <v>9134</v>
      </c>
      <c r="D55" s="41" t="s">
        <v>9140</v>
      </c>
      <c r="E55" s="41" t="s">
        <v>9298</v>
      </c>
      <c r="F55" s="41" t="s">
        <v>9299</v>
      </c>
      <c r="G55" s="41" t="s">
        <v>9095</v>
      </c>
      <c r="H55" s="41" t="s">
        <v>586</v>
      </c>
      <c r="I55" s="41" t="s">
        <v>576</v>
      </c>
      <c r="J55" s="41" t="s">
        <v>9288</v>
      </c>
      <c r="K55" s="41" t="s">
        <v>9289</v>
      </c>
      <c r="L55" s="41" t="s">
        <v>9119</v>
      </c>
      <c r="M55" s="69"/>
      <c r="N55" s="69"/>
      <c r="O55" s="69"/>
      <c r="P55" s="41"/>
    </row>
    <row r="56" spans="1:16" ht="50.1" customHeight="1">
      <c r="A56" s="69"/>
      <c r="B56" s="41" t="s">
        <v>9091</v>
      </c>
      <c r="C56" s="41" t="s">
        <v>9134</v>
      </c>
      <c r="D56" s="41" t="s">
        <v>9141</v>
      </c>
      <c r="E56" s="41" t="s">
        <v>9300</v>
      </c>
      <c r="F56" s="41" t="s">
        <v>9301</v>
      </c>
      <c r="G56" s="41" t="s">
        <v>9095</v>
      </c>
      <c r="H56" s="41"/>
      <c r="I56" s="41"/>
      <c r="J56" s="41" t="s">
        <v>9302</v>
      </c>
      <c r="K56" s="41" t="s">
        <v>9303</v>
      </c>
      <c r="L56" s="41" t="s">
        <v>9119</v>
      </c>
      <c r="M56" s="69"/>
      <c r="N56" s="69"/>
      <c r="O56" s="69"/>
      <c r="P56" s="41"/>
    </row>
    <row r="57" spans="1:16" ht="50.1" customHeight="1">
      <c r="A57" s="69"/>
      <c r="B57" s="41" t="s">
        <v>9091</v>
      </c>
      <c r="C57" s="41" t="s">
        <v>9142</v>
      </c>
      <c r="D57" s="41" t="s">
        <v>4670</v>
      </c>
      <c r="E57" s="41" t="s">
        <v>613</v>
      </c>
      <c r="F57" s="41" t="s">
        <v>612</v>
      </c>
      <c r="G57" s="41" t="s">
        <v>9095</v>
      </c>
      <c r="H57" s="41" t="s">
        <v>615</v>
      </c>
      <c r="I57" s="41" t="s">
        <v>614</v>
      </c>
      <c r="J57" s="41" t="s">
        <v>9212</v>
      </c>
      <c r="K57" s="41" t="s">
        <v>9213</v>
      </c>
      <c r="L57" s="41" t="s">
        <v>9119</v>
      </c>
      <c r="M57" s="69"/>
      <c r="N57" s="69"/>
      <c r="O57" s="69"/>
      <c r="P57" s="41"/>
    </row>
    <row r="58" spans="1:16" ht="50.1" customHeight="1">
      <c r="A58" s="69"/>
      <c r="B58" s="41" t="s">
        <v>9091</v>
      </c>
      <c r="C58" s="41" t="s">
        <v>9142</v>
      </c>
      <c r="D58" s="41" t="s">
        <v>5291</v>
      </c>
      <c r="E58" s="41" t="s">
        <v>618</v>
      </c>
      <c r="F58" s="41" t="s">
        <v>617</v>
      </c>
      <c r="G58" s="41" t="s">
        <v>9095</v>
      </c>
      <c r="H58" s="41"/>
      <c r="I58" s="41"/>
      <c r="J58" s="41" t="s">
        <v>9212</v>
      </c>
      <c r="K58" s="41" t="s">
        <v>9213</v>
      </c>
      <c r="L58" s="41" t="s">
        <v>9119</v>
      </c>
      <c r="M58" s="69"/>
      <c r="N58" s="69"/>
      <c r="O58" s="69"/>
      <c r="P58" s="41"/>
    </row>
    <row r="59" spans="1:16" ht="50.1" customHeight="1">
      <c r="A59" s="69"/>
      <c r="B59" s="41" t="s">
        <v>9091</v>
      </c>
      <c r="C59" s="41" t="s">
        <v>9142</v>
      </c>
      <c r="D59" s="41" t="s">
        <v>9143</v>
      </c>
      <c r="E59" s="41" t="s">
        <v>9304</v>
      </c>
      <c r="F59" s="41" t="s">
        <v>9305</v>
      </c>
      <c r="G59" s="41" t="s">
        <v>9095</v>
      </c>
      <c r="H59" s="41"/>
      <c r="I59" s="41"/>
      <c r="J59" s="41" t="s">
        <v>9212</v>
      </c>
      <c r="K59" s="41" t="s">
        <v>9213</v>
      </c>
      <c r="L59" s="41" t="s">
        <v>9119</v>
      </c>
      <c r="M59" s="69"/>
      <c r="N59" s="69"/>
      <c r="O59" s="69"/>
      <c r="P59" s="41"/>
    </row>
    <row r="60" spans="1:16" ht="50.1" customHeight="1">
      <c r="A60" s="69"/>
      <c r="B60" s="41" t="s">
        <v>9091</v>
      </c>
      <c r="C60" s="41" t="s">
        <v>9142</v>
      </c>
      <c r="D60" s="41" t="s">
        <v>9144</v>
      </c>
      <c r="E60" s="41" t="s">
        <v>9306</v>
      </c>
      <c r="F60" s="41" t="s">
        <v>9307</v>
      </c>
      <c r="G60" s="41" t="s">
        <v>9095</v>
      </c>
      <c r="H60" s="41"/>
      <c r="I60" s="41"/>
      <c r="J60" s="41" t="s">
        <v>9308</v>
      </c>
      <c r="K60" s="41" t="s">
        <v>9309</v>
      </c>
      <c r="L60" s="41" t="s">
        <v>9119</v>
      </c>
      <c r="M60" s="69"/>
      <c r="N60" s="69"/>
      <c r="O60" s="69"/>
      <c r="P60" s="41"/>
    </row>
    <row r="61" spans="1:16" ht="50.1" customHeight="1">
      <c r="A61" s="69"/>
      <c r="B61" s="41" t="s">
        <v>9091</v>
      </c>
      <c r="C61" s="41" t="s">
        <v>9142</v>
      </c>
      <c r="D61" s="41" t="s">
        <v>9145</v>
      </c>
      <c r="E61" s="41" t="s">
        <v>9310</v>
      </c>
      <c r="F61" s="41" t="s">
        <v>9311</v>
      </c>
      <c r="G61" s="41" t="s">
        <v>9095</v>
      </c>
      <c r="H61" s="41"/>
      <c r="I61" s="41"/>
      <c r="J61" s="41" t="s">
        <v>9212</v>
      </c>
      <c r="K61" s="41" t="s">
        <v>9213</v>
      </c>
      <c r="L61" s="41" t="s">
        <v>9119</v>
      </c>
      <c r="M61" s="69"/>
      <c r="N61" s="69"/>
      <c r="O61" s="69"/>
      <c r="P61" s="41"/>
    </row>
    <row r="62" spans="1:16" ht="50.1" customHeight="1">
      <c r="A62" s="69"/>
      <c r="B62" s="41" t="s">
        <v>9091</v>
      </c>
      <c r="C62" s="41" t="s">
        <v>9142</v>
      </c>
      <c r="D62" s="41" t="s">
        <v>9146</v>
      </c>
      <c r="E62" s="41" t="s">
        <v>9312</v>
      </c>
      <c r="F62" s="41" t="s">
        <v>9313</v>
      </c>
      <c r="G62" s="41" t="s">
        <v>9125</v>
      </c>
      <c r="H62" s="41"/>
      <c r="I62" s="41"/>
      <c r="J62" s="41" t="s">
        <v>9314</v>
      </c>
      <c r="K62" s="41" t="s">
        <v>9315</v>
      </c>
      <c r="L62" s="41" t="s">
        <v>9119</v>
      </c>
      <c r="M62" s="69"/>
      <c r="N62" s="69"/>
      <c r="O62" s="69"/>
      <c r="P62" s="41"/>
    </row>
    <row r="63" spans="1:16" ht="50.1" customHeight="1">
      <c r="A63" s="69"/>
      <c r="B63" s="41" t="s">
        <v>9091</v>
      </c>
      <c r="C63" s="41" t="s">
        <v>9142</v>
      </c>
      <c r="D63" s="41" t="s">
        <v>9147</v>
      </c>
      <c r="E63" s="41" t="s">
        <v>9316</v>
      </c>
      <c r="F63" s="41" t="s">
        <v>9317</v>
      </c>
      <c r="G63" s="41" t="s">
        <v>9095</v>
      </c>
      <c r="H63" s="41" t="s">
        <v>648</v>
      </c>
      <c r="I63" s="41" t="s">
        <v>647</v>
      </c>
      <c r="J63" s="41" t="s">
        <v>9318</v>
      </c>
      <c r="K63" s="41" t="s">
        <v>9319</v>
      </c>
      <c r="L63" s="41" t="s">
        <v>9119</v>
      </c>
      <c r="M63" s="69"/>
      <c r="N63" s="69"/>
      <c r="O63" s="69"/>
      <c r="P63" s="41"/>
    </row>
    <row r="64" spans="1:16" ht="50.1" customHeight="1">
      <c r="A64" s="69"/>
      <c r="B64" s="41" t="s">
        <v>9091</v>
      </c>
      <c r="C64" s="41" t="s">
        <v>9148</v>
      </c>
      <c r="D64" s="41" t="s">
        <v>5276</v>
      </c>
      <c r="E64" s="41" t="s">
        <v>652</v>
      </c>
      <c r="F64" s="41" t="s">
        <v>651</v>
      </c>
      <c r="G64" s="41" t="s">
        <v>9095</v>
      </c>
      <c r="H64" s="41" t="s">
        <v>654</v>
      </c>
      <c r="I64" s="41" t="s">
        <v>653</v>
      </c>
      <c r="J64" s="41" t="s">
        <v>9320</v>
      </c>
      <c r="K64" s="41" t="s">
        <v>9321</v>
      </c>
      <c r="L64" s="41" t="s">
        <v>9119</v>
      </c>
      <c r="M64" s="69"/>
      <c r="N64" s="69"/>
      <c r="O64" s="69"/>
      <c r="P64" s="41"/>
    </row>
    <row r="65" spans="1:16" ht="50.1" customHeight="1">
      <c r="A65" s="69"/>
      <c r="B65" s="41" t="s">
        <v>9091</v>
      </c>
      <c r="C65" s="41" t="s">
        <v>9148</v>
      </c>
      <c r="D65" s="41" t="s">
        <v>9149</v>
      </c>
      <c r="E65" s="41" t="s">
        <v>9322</v>
      </c>
      <c r="F65" s="41" t="s">
        <v>9323</v>
      </c>
      <c r="G65" s="41" t="s">
        <v>9095</v>
      </c>
      <c r="H65" s="41"/>
      <c r="I65" s="41"/>
      <c r="J65" s="41" t="s">
        <v>9324</v>
      </c>
      <c r="K65" s="41" t="s">
        <v>9325</v>
      </c>
      <c r="L65" s="41" t="s">
        <v>9119</v>
      </c>
      <c r="M65" s="69"/>
      <c r="N65" s="69"/>
      <c r="O65" s="69"/>
      <c r="P65" s="41"/>
    </row>
    <row r="66" spans="1:16" ht="50.1" customHeight="1">
      <c r="A66" s="69" t="s">
        <v>9326</v>
      </c>
      <c r="B66" s="41" t="s">
        <v>9091</v>
      </c>
      <c r="C66" s="41" t="s">
        <v>683</v>
      </c>
      <c r="D66" s="41" t="s">
        <v>9102</v>
      </c>
      <c r="E66" s="41" t="s">
        <v>686</v>
      </c>
      <c r="F66" s="41" t="s">
        <v>685</v>
      </c>
      <c r="G66" s="41" t="s">
        <v>9103</v>
      </c>
      <c r="H66" s="41"/>
      <c r="I66" s="41"/>
      <c r="J66" s="41" t="s">
        <v>4157</v>
      </c>
      <c r="K66" s="41"/>
      <c r="L66" s="41" t="s">
        <v>4157</v>
      </c>
      <c r="M66" s="69"/>
      <c r="N66" s="69"/>
      <c r="O66" s="69"/>
      <c r="P66" s="41"/>
    </row>
    <row r="67" spans="1:16" ht="50.1" customHeight="1">
      <c r="A67" s="69"/>
      <c r="B67" s="41" t="s">
        <v>9091</v>
      </c>
      <c r="C67" s="41" t="s">
        <v>683</v>
      </c>
      <c r="D67" s="41" t="s">
        <v>4406</v>
      </c>
      <c r="E67" s="41" t="s">
        <v>690</v>
      </c>
      <c r="F67" s="41" t="s">
        <v>689</v>
      </c>
      <c r="G67" s="41" t="s">
        <v>9095</v>
      </c>
      <c r="H67" s="41"/>
      <c r="I67" s="41"/>
      <c r="J67" s="41" t="s">
        <v>9327</v>
      </c>
      <c r="K67" s="41" t="s">
        <v>9328</v>
      </c>
      <c r="L67" s="41" t="s">
        <v>9110</v>
      </c>
      <c r="M67" s="69"/>
      <c r="N67" s="69"/>
      <c r="O67" s="69"/>
      <c r="P67" s="41"/>
    </row>
    <row r="68" spans="1:16" ht="50.1" customHeight="1">
      <c r="A68" s="69"/>
      <c r="B68" s="41" t="s">
        <v>9091</v>
      </c>
      <c r="C68" s="41" t="s">
        <v>683</v>
      </c>
      <c r="D68" s="41" t="s">
        <v>5726</v>
      </c>
      <c r="E68" s="41" t="s">
        <v>696</v>
      </c>
      <c r="F68" s="41" t="s">
        <v>695</v>
      </c>
      <c r="G68" s="41" t="s">
        <v>9095</v>
      </c>
      <c r="H68" s="41" t="s">
        <v>698</v>
      </c>
      <c r="I68" s="41" t="s">
        <v>697</v>
      </c>
      <c r="J68" s="41" t="s">
        <v>9329</v>
      </c>
      <c r="K68" s="41" t="s">
        <v>9330</v>
      </c>
      <c r="L68" s="41" t="s">
        <v>9110</v>
      </c>
      <c r="M68" s="69"/>
      <c r="N68" s="69"/>
      <c r="O68" s="69"/>
      <c r="P68" s="41"/>
    </row>
    <row r="69" spans="1:16" ht="50.1" customHeight="1">
      <c r="A69" s="69"/>
      <c r="B69" s="41" t="s">
        <v>9091</v>
      </c>
      <c r="C69" s="41" t="s">
        <v>683</v>
      </c>
      <c r="D69" s="41" t="s">
        <v>6148</v>
      </c>
      <c r="E69" s="41" t="s">
        <v>702</v>
      </c>
      <c r="F69" s="41" t="s">
        <v>701</v>
      </c>
      <c r="G69" s="41" t="s">
        <v>9125</v>
      </c>
      <c r="H69" s="41" t="s">
        <v>704</v>
      </c>
      <c r="I69" s="41" t="s">
        <v>703</v>
      </c>
      <c r="J69" s="41" t="s">
        <v>9331</v>
      </c>
      <c r="K69" s="41" t="s">
        <v>9332</v>
      </c>
      <c r="L69" s="41" t="s">
        <v>9110</v>
      </c>
      <c r="M69" s="69"/>
      <c r="N69" s="69"/>
      <c r="O69" s="69"/>
      <c r="P69" s="41"/>
    </row>
    <row r="70" spans="1:16" ht="50.1" customHeight="1">
      <c r="A70" s="69"/>
      <c r="B70" s="41" t="s">
        <v>9091</v>
      </c>
      <c r="C70" s="41" t="s">
        <v>683</v>
      </c>
      <c r="D70" s="41" t="s">
        <v>6171</v>
      </c>
      <c r="E70" s="41" t="s">
        <v>713</v>
      </c>
      <c r="F70" s="41" t="s">
        <v>712</v>
      </c>
      <c r="G70" s="41" t="s">
        <v>9095</v>
      </c>
      <c r="H70" s="41"/>
      <c r="I70" s="41"/>
      <c r="J70" s="41" t="s">
        <v>9333</v>
      </c>
      <c r="K70" s="41" t="s">
        <v>9334</v>
      </c>
      <c r="L70" s="41" t="s">
        <v>9110</v>
      </c>
      <c r="M70" s="69"/>
      <c r="N70" s="69"/>
      <c r="O70" s="69"/>
      <c r="P70" s="41"/>
    </row>
    <row r="71" spans="1:16" ht="50.1" customHeight="1">
      <c r="A71" s="69"/>
      <c r="B71" s="41" t="s">
        <v>9091</v>
      </c>
      <c r="C71" s="41" t="s">
        <v>683</v>
      </c>
      <c r="D71" s="41" t="s">
        <v>5165</v>
      </c>
      <c r="E71" s="41" t="s">
        <v>716</v>
      </c>
      <c r="F71" s="41" t="s">
        <v>715</v>
      </c>
      <c r="G71" s="41" t="s">
        <v>9095</v>
      </c>
      <c r="H71" s="41" t="s">
        <v>718</v>
      </c>
      <c r="I71" s="41" t="s">
        <v>717</v>
      </c>
      <c r="J71" s="41" t="s">
        <v>9212</v>
      </c>
      <c r="K71" s="41" t="s">
        <v>9213</v>
      </c>
      <c r="L71" s="41" t="s">
        <v>9110</v>
      </c>
      <c r="M71" s="69"/>
      <c r="N71" s="69"/>
      <c r="O71" s="69"/>
      <c r="P71" s="41"/>
    </row>
    <row r="72" spans="1:16" ht="50.1" customHeight="1">
      <c r="A72" s="69"/>
      <c r="B72" s="41" t="s">
        <v>9091</v>
      </c>
      <c r="C72" s="41" t="s">
        <v>683</v>
      </c>
      <c r="D72" s="41" t="s">
        <v>9150</v>
      </c>
      <c r="E72" s="41" t="s">
        <v>9151</v>
      </c>
      <c r="F72" s="41" t="s">
        <v>9152</v>
      </c>
      <c r="G72" s="41" t="s">
        <v>9125</v>
      </c>
      <c r="H72" s="41" t="s">
        <v>723</v>
      </c>
      <c r="I72" s="41" t="s">
        <v>9335</v>
      </c>
      <c r="J72" s="41" t="s">
        <v>9336</v>
      </c>
      <c r="K72" s="41" t="s">
        <v>9337</v>
      </c>
      <c r="L72" s="41" t="s">
        <v>9110</v>
      </c>
      <c r="M72" s="69"/>
      <c r="N72" s="69"/>
      <c r="O72" s="69"/>
      <c r="P72" s="41"/>
    </row>
    <row r="73" spans="1:16" ht="50.1" customHeight="1">
      <c r="A73" s="69"/>
      <c r="B73" s="41" t="s">
        <v>9091</v>
      </c>
      <c r="C73" s="41" t="s">
        <v>683</v>
      </c>
      <c r="D73" s="41" t="s">
        <v>9153</v>
      </c>
      <c r="E73" s="41" t="s">
        <v>9154</v>
      </c>
      <c r="F73" s="41" t="s">
        <v>731</v>
      </c>
      <c r="G73" s="41" t="s">
        <v>9095</v>
      </c>
      <c r="H73" s="41"/>
      <c r="I73" s="41"/>
      <c r="J73" s="41" t="s">
        <v>9338</v>
      </c>
      <c r="K73" s="41" t="s">
        <v>9339</v>
      </c>
      <c r="L73" s="41" t="s">
        <v>9110</v>
      </c>
      <c r="M73" s="69"/>
      <c r="N73" s="69"/>
      <c r="O73" s="69"/>
      <c r="P73" s="41"/>
    </row>
    <row r="74" spans="1:16" ht="50.1" customHeight="1">
      <c r="A74" s="69"/>
      <c r="B74" s="41" t="s">
        <v>9091</v>
      </c>
      <c r="C74" s="41" t="s">
        <v>683</v>
      </c>
      <c r="D74" s="41" t="s">
        <v>5660</v>
      </c>
      <c r="E74" s="41" t="s">
        <v>9340</v>
      </c>
      <c r="F74" s="41" t="s">
        <v>9341</v>
      </c>
      <c r="G74" s="41" t="s">
        <v>9109</v>
      </c>
      <c r="H74" s="41" t="s">
        <v>741</v>
      </c>
      <c r="I74" s="41" t="s">
        <v>740</v>
      </c>
      <c r="J74" s="41" t="s">
        <v>4157</v>
      </c>
      <c r="K74" s="41"/>
      <c r="L74" s="41" t="s">
        <v>9110</v>
      </c>
      <c r="M74" s="69"/>
      <c r="N74" s="69"/>
      <c r="O74" s="69"/>
      <c r="P74" s="41"/>
    </row>
    <row r="75" spans="1:16" ht="50.1" customHeight="1">
      <c r="A75" s="69"/>
      <c r="B75" s="41" t="s">
        <v>9091</v>
      </c>
      <c r="C75" s="41" t="s">
        <v>683</v>
      </c>
      <c r="D75" s="41" t="s">
        <v>5660</v>
      </c>
      <c r="E75" s="41" t="s">
        <v>9342</v>
      </c>
      <c r="F75" s="41" t="s">
        <v>9343</v>
      </c>
      <c r="G75" s="41" t="s">
        <v>9095</v>
      </c>
      <c r="H75" s="41"/>
      <c r="I75" s="41"/>
      <c r="J75" s="41" t="s">
        <v>9344</v>
      </c>
      <c r="K75" s="41" t="s">
        <v>9345</v>
      </c>
      <c r="L75" s="41" t="s">
        <v>9110</v>
      </c>
      <c r="M75" s="69"/>
      <c r="N75" s="69"/>
      <c r="O75" s="69"/>
      <c r="P75" s="41"/>
    </row>
    <row r="76" spans="1:16" ht="50.1" customHeight="1">
      <c r="A76" s="69"/>
      <c r="B76" s="41" t="s">
        <v>9091</v>
      </c>
      <c r="C76" s="41" t="s">
        <v>683</v>
      </c>
      <c r="D76" s="41" t="s">
        <v>5243</v>
      </c>
      <c r="E76" s="41" t="s">
        <v>9346</v>
      </c>
      <c r="F76" s="41" t="s">
        <v>9347</v>
      </c>
      <c r="G76" s="41" t="s">
        <v>9109</v>
      </c>
      <c r="H76" s="41"/>
      <c r="I76" s="41"/>
      <c r="J76" s="41" t="s">
        <v>4157</v>
      </c>
      <c r="K76" s="41"/>
      <c r="L76" s="41" t="s">
        <v>9110</v>
      </c>
      <c r="M76" s="69"/>
      <c r="N76" s="69"/>
      <c r="O76" s="69"/>
      <c r="P76" s="41"/>
    </row>
    <row r="77" spans="1:16" ht="50.1" customHeight="1">
      <c r="A77" s="69"/>
      <c r="B77" s="41" t="s">
        <v>9091</v>
      </c>
      <c r="C77" s="41" t="s">
        <v>9155</v>
      </c>
      <c r="D77" s="41" t="s">
        <v>9156</v>
      </c>
      <c r="E77" s="41" t="s">
        <v>757</v>
      </c>
      <c r="F77" s="41" t="s">
        <v>756</v>
      </c>
      <c r="G77" s="41" t="s">
        <v>9095</v>
      </c>
      <c r="H77" s="41"/>
      <c r="I77" s="41"/>
      <c r="J77" s="41" t="s">
        <v>9348</v>
      </c>
      <c r="K77" s="41" t="s">
        <v>9349</v>
      </c>
      <c r="L77" s="41" t="s">
        <v>9110</v>
      </c>
      <c r="M77" s="69"/>
      <c r="N77" s="69"/>
      <c r="O77" s="69"/>
      <c r="P77" s="41"/>
    </row>
    <row r="78" spans="1:16" ht="50.1" customHeight="1">
      <c r="A78" s="69"/>
      <c r="B78" s="41" t="s">
        <v>9091</v>
      </c>
      <c r="C78" s="41" t="s">
        <v>9155</v>
      </c>
      <c r="D78" s="41" t="s">
        <v>6142</v>
      </c>
      <c r="E78" s="41" t="s">
        <v>761</v>
      </c>
      <c r="F78" s="41" t="s">
        <v>760</v>
      </c>
      <c r="G78" s="41" t="s">
        <v>9095</v>
      </c>
      <c r="H78" s="41"/>
      <c r="I78" s="41"/>
      <c r="J78" s="41" t="s">
        <v>9350</v>
      </c>
      <c r="K78" s="41" t="s">
        <v>9351</v>
      </c>
      <c r="L78" s="41" t="s">
        <v>9110</v>
      </c>
      <c r="M78" s="69"/>
      <c r="N78" s="69"/>
      <c r="O78" s="69"/>
      <c r="P78" s="41"/>
    </row>
    <row r="79" spans="1:16" ht="50.1" customHeight="1">
      <c r="A79" s="69"/>
      <c r="B79" s="41" t="s">
        <v>9091</v>
      </c>
      <c r="C79" s="41" t="s">
        <v>9155</v>
      </c>
      <c r="D79" s="41" t="s">
        <v>5935</v>
      </c>
      <c r="E79" s="41" t="s">
        <v>767</v>
      </c>
      <c r="F79" s="41" t="s">
        <v>766</v>
      </c>
      <c r="G79" s="41" t="s">
        <v>9095</v>
      </c>
      <c r="H79" s="41"/>
      <c r="I79" s="41"/>
      <c r="J79" s="41" t="s">
        <v>9352</v>
      </c>
      <c r="K79" s="41" t="s">
        <v>9353</v>
      </c>
      <c r="L79" s="41" t="s">
        <v>9110</v>
      </c>
      <c r="M79" s="69"/>
      <c r="N79" s="69"/>
      <c r="O79" s="69"/>
      <c r="P79" s="41"/>
    </row>
    <row r="80" spans="1:16" ht="50.1" customHeight="1">
      <c r="A80" s="69"/>
      <c r="B80" s="41" t="s">
        <v>9091</v>
      </c>
      <c r="C80" s="41" t="s">
        <v>9155</v>
      </c>
      <c r="D80" s="41" t="s">
        <v>5228</v>
      </c>
      <c r="E80" s="41" t="s">
        <v>771</v>
      </c>
      <c r="F80" s="41" t="s">
        <v>770</v>
      </c>
      <c r="G80" s="41" t="s">
        <v>9125</v>
      </c>
      <c r="H80" s="41"/>
      <c r="I80" s="41"/>
      <c r="J80" s="41" t="s">
        <v>9354</v>
      </c>
      <c r="K80" s="41" t="s">
        <v>9355</v>
      </c>
      <c r="L80" s="41" t="s">
        <v>9110</v>
      </c>
      <c r="M80" s="69"/>
      <c r="N80" s="69"/>
      <c r="O80" s="69"/>
      <c r="P80" s="41"/>
    </row>
    <row r="81" spans="1:16" ht="50.1" customHeight="1">
      <c r="A81" s="69"/>
      <c r="B81" s="41" t="s">
        <v>9091</v>
      </c>
      <c r="C81" s="41" t="s">
        <v>9155</v>
      </c>
      <c r="D81" s="41" t="s">
        <v>9157</v>
      </c>
      <c r="E81" s="41" t="s">
        <v>778</v>
      </c>
      <c r="F81" s="41" t="s">
        <v>777</v>
      </c>
      <c r="G81" s="41" t="s">
        <v>9095</v>
      </c>
      <c r="H81" s="41"/>
      <c r="I81" s="41"/>
      <c r="J81" s="41" t="s">
        <v>9356</v>
      </c>
      <c r="K81" s="41" t="s">
        <v>9357</v>
      </c>
      <c r="L81" s="41" t="s">
        <v>9110</v>
      </c>
      <c r="M81" s="69"/>
      <c r="N81" s="69"/>
      <c r="O81" s="69"/>
      <c r="P81" s="41"/>
    </row>
    <row r="82" spans="1:16" ht="50.1" customHeight="1">
      <c r="A82" s="69"/>
      <c r="B82" s="41" t="s">
        <v>9091</v>
      </c>
      <c r="C82" s="41" t="s">
        <v>9155</v>
      </c>
      <c r="D82" s="41" t="s">
        <v>5354</v>
      </c>
      <c r="E82" s="41" t="s">
        <v>782</v>
      </c>
      <c r="F82" s="41" t="s">
        <v>781</v>
      </c>
      <c r="G82" s="41" t="s">
        <v>9095</v>
      </c>
      <c r="H82" s="41" t="s">
        <v>784</v>
      </c>
      <c r="I82" s="41" t="s">
        <v>783</v>
      </c>
      <c r="J82" s="41" t="s">
        <v>9358</v>
      </c>
      <c r="K82" s="41" t="s">
        <v>9359</v>
      </c>
      <c r="L82" s="41" t="s">
        <v>9110</v>
      </c>
      <c r="M82" s="69"/>
      <c r="N82" s="69"/>
      <c r="O82" s="69"/>
      <c r="P82" s="41"/>
    </row>
    <row r="83" spans="1:16" ht="50.1" customHeight="1">
      <c r="A83" s="69"/>
      <c r="B83" s="41" t="s">
        <v>9091</v>
      </c>
      <c r="C83" s="41" t="s">
        <v>9155</v>
      </c>
      <c r="D83" s="41" t="s">
        <v>9102</v>
      </c>
      <c r="E83" s="41" t="s">
        <v>787</v>
      </c>
      <c r="F83" s="41" t="s">
        <v>786</v>
      </c>
      <c r="G83" s="41" t="s">
        <v>9103</v>
      </c>
      <c r="H83" s="41"/>
      <c r="I83" s="41"/>
      <c r="J83" s="41" t="s">
        <v>4157</v>
      </c>
      <c r="K83" s="41"/>
      <c r="L83" s="41" t="s">
        <v>4157</v>
      </c>
      <c r="M83" s="69"/>
      <c r="N83" s="69"/>
      <c r="O83" s="69"/>
      <c r="P83" s="41"/>
    </row>
    <row r="84" spans="1:16" ht="50.1" customHeight="1">
      <c r="A84" s="69"/>
      <c r="B84" s="41" t="s">
        <v>9091</v>
      </c>
      <c r="C84" s="41" t="s">
        <v>9155</v>
      </c>
      <c r="D84" s="41" t="s">
        <v>5471</v>
      </c>
      <c r="E84" s="41" t="s">
        <v>790</v>
      </c>
      <c r="F84" s="41" t="s">
        <v>789</v>
      </c>
      <c r="G84" s="41" t="s">
        <v>9095</v>
      </c>
      <c r="H84" s="41"/>
      <c r="I84" s="41"/>
      <c r="J84" s="41" t="s">
        <v>9212</v>
      </c>
      <c r="K84" s="41" t="s">
        <v>9213</v>
      </c>
      <c r="L84" s="41" t="s">
        <v>9110</v>
      </c>
      <c r="M84" s="69"/>
      <c r="N84" s="69"/>
      <c r="O84" s="69"/>
      <c r="P84" s="41"/>
    </row>
    <row r="85" spans="1:16" ht="50.1" customHeight="1">
      <c r="A85" s="69"/>
      <c r="B85" s="41" t="s">
        <v>9091</v>
      </c>
      <c r="C85" s="41" t="s">
        <v>9155</v>
      </c>
      <c r="D85" s="41" t="s">
        <v>4887</v>
      </c>
      <c r="E85" s="41" t="s">
        <v>793</v>
      </c>
      <c r="F85" s="41" t="s">
        <v>792</v>
      </c>
      <c r="G85" s="41" t="s">
        <v>9095</v>
      </c>
      <c r="H85" s="41"/>
      <c r="I85" s="41"/>
      <c r="J85" s="41" t="s">
        <v>9212</v>
      </c>
      <c r="K85" s="41" t="s">
        <v>9213</v>
      </c>
      <c r="L85" s="41" t="s">
        <v>9110</v>
      </c>
      <c r="M85" s="69"/>
      <c r="N85" s="69"/>
      <c r="O85" s="69"/>
      <c r="P85" s="41"/>
    </row>
    <row r="86" spans="1:16" ht="50.1" customHeight="1">
      <c r="A86" s="69"/>
      <c r="B86" s="41" t="s">
        <v>9091</v>
      </c>
      <c r="C86" s="41" t="s">
        <v>9155</v>
      </c>
      <c r="D86" s="41" t="s">
        <v>5864</v>
      </c>
      <c r="E86" s="41" t="s">
        <v>796</v>
      </c>
      <c r="F86" s="41" t="s">
        <v>795</v>
      </c>
      <c r="G86" s="41" t="s">
        <v>9095</v>
      </c>
      <c r="H86" s="41"/>
      <c r="I86" s="41"/>
      <c r="J86" s="41" t="s">
        <v>9212</v>
      </c>
      <c r="K86" s="41" t="s">
        <v>9213</v>
      </c>
      <c r="L86" s="41" t="s">
        <v>9110</v>
      </c>
      <c r="M86" s="69"/>
      <c r="N86" s="69"/>
      <c r="O86" s="69"/>
      <c r="P86" s="41"/>
    </row>
    <row r="87" spans="1:16" ht="50.1" customHeight="1">
      <c r="A87" s="69"/>
      <c r="B87" s="41" t="s">
        <v>9091</v>
      </c>
      <c r="C87" s="41" t="s">
        <v>9155</v>
      </c>
      <c r="D87" s="41" t="s">
        <v>5651</v>
      </c>
      <c r="E87" s="41" t="s">
        <v>800</v>
      </c>
      <c r="F87" s="41" t="s">
        <v>799</v>
      </c>
      <c r="G87" s="41" t="s">
        <v>9125</v>
      </c>
      <c r="H87" s="41"/>
      <c r="I87" s="41"/>
      <c r="J87" s="41" t="s">
        <v>9360</v>
      </c>
      <c r="K87" s="41" t="s">
        <v>9361</v>
      </c>
      <c r="L87" s="41" t="s">
        <v>9110</v>
      </c>
      <c r="M87" s="69"/>
      <c r="N87" s="69"/>
      <c r="O87" s="69"/>
      <c r="P87" s="41"/>
    </row>
    <row r="88" spans="1:16" ht="50.1" customHeight="1">
      <c r="A88" s="69"/>
      <c r="B88" s="41" t="s">
        <v>9091</v>
      </c>
      <c r="C88" s="41" t="s">
        <v>9158</v>
      </c>
      <c r="D88" s="41" t="s">
        <v>9102</v>
      </c>
      <c r="E88" s="41" t="s">
        <v>808</v>
      </c>
      <c r="F88" s="41" t="s">
        <v>807</v>
      </c>
      <c r="G88" s="41" t="s">
        <v>9103</v>
      </c>
      <c r="H88" s="41"/>
      <c r="I88" s="41"/>
      <c r="J88" s="41" t="s">
        <v>4157</v>
      </c>
      <c r="K88" s="41"/>
      <c r="L88" s="41" t="s">
        <v>4157</v>
      </c>
      <c r="M88" s="69"/>
      <c r="N88" s="69"/>
      <c r="O88" s="69"/>
      <c r="P88" s="41"/>
    </row>
    <row r="89" spans="1:16" ht="50.1" customHeight="1">
      <c r="A89" s="69"/>
      <c r="B89" s="41" t="s">
        <v>9091</v>
      </c>
      <c r="C89" s="41" t="s">
        <v>9158</v>
      </c>
      <c r="D89" s="41" t="s">
        <v>5616</v>
      </c>
      <c r="E89" s="41" t="s">
        <v>811</v>
      </c>
      <c r="F89" s="41" t="s">
        <v>810</v>
      </c>
      <c r="G89" s="41" t="s">
        <v>9095</v>
      </c>
      <c r="H89" s="41"/>
      <c r="I89" s="41"/>
      <c r="J89" s="41" t="s">
        <v>9212</v>
      </c>
      <c r="K89" s="41" t="s">
        <v>9213</v>
      </c>
      <c r="L89" s="41" t="s">
        <v>9110</v>
      </c>
      <c r="M89" s="69"/>
      <c r="N89" s="69"/>
      <c r="O89" s="69"/>
      <c r="P89" s="41"/>
    </row>
    <row r="90" spans="1:16" ht="50.1" customHeight="1">
      <c r="A90" s="69"/>
      <c r="B90" s="41" t="s">
        <v>9091</v>
      </c>
      <c r="C90" s="41" t="s">
        <v>9158</v>
      </c>
      <c r="D90" s="41" t="s">
        <v>6080</v>
      </c>
      <c r="E90" s="41" t="s">
        <v>814</v>
      </c>
      <c r="F90" s="41" t="s">
        <v>813</v>
      </c>
      <c r="G90" s="41" t="s">
        <v>9095</v>
      </c>
      <c r="H90" s="41"/>
      <c r="I90" s="41"/>
      <c r="J90" s="41" t="s">
        <v>9212</v>
      </c>
      <c r="K90" s="41" t="s">
        <v>9213</v>
      </c>
      <c r="L90" s="41" t="s">
        <v>9110</v>
      </c>
      <c r="M90" s="69"/>
      <c r="N90" s="69"/>
      <c r="O90" s="69"/>
      <c r="P90" s="41"/>
    </row>
    <row r="91" spans="1:16" ht="50.1" customHeight="1">
      <c r="A91" s="69"/>
      <c r="B91" s="41" t="s">
        <v>9091</v>
      </c>
      <c r="C91" s="41" t="s">
        <v>9158</v>
      </c>
      <c r="D91" s="41" t="s">
        <v>4844</v>
      </c>
      <c r="E91" s="41" t="s">
        <v>817</v>
      </c>
      <c r="F91" s="41" t="s">
        <v>816</v>
      </c>
      <c r="G91" s="41" t="s">
        <v>9095</v>
      </c>
      <c r="H91" s="41"/>
      <c r="I91" s="41"/>
      <c r="J91" s="41" t="s">
        <v>9212</v>
      </c>
      <c r="K91" s="41" t="s">
        <v>9213</v>
      </c>
      <c r="L91" s="41" t="s">
        <v>9110</v>
      </c>
      <c r="M91" s="69"/>
      <c r="N91" s="69"/>
      <c r="O91" s="69"/>
      <c r="P91" s="41"/>
    </row>
    <row r="92" spans="1:16" ht="50.1" customHeight="1">
      <c r="A92" s="69"/>
      <c r="B92" s="41" t="s">
        <v>9091</v>
      </c>
      <c r="C92" s="41" t="s">
        <v>9158</v>
      </c>
      <c r="D92" s="41" t="s">
        <v>5468</v>
      </c>
      <c r="E92" s="41" t="s">
        <v>820</v>
      </c>
      <c r="F92" s="41" t="s">
        <v>819</v>
      </c>
      <c r="G92" s="41" t="s">
        <v>9095</v>
      </c>
      <c r="H92" s="41"/>
      <c r="I92" s="41"/>
      <c r="J92" s="41" t="s">
        <v>9212</v>
      </c>
      <c r="K92" s="41" t="s">
        <v>9213</v>
      </c>
      <c r="L92" s="41" t="s">
        <v>9110</v>
      </c>
      <c r="M92" s="69"/>
      <c r="N92" s="69"/>
      <c r="O92" s="69"/>
      <c r="P92" s="41"/>
    </row>
    <row r="93" spans="1:16" ht="50.1" customHeight="1">
      <c r="A93" s="69"/>
      <c r="B93" s="41" t="s">
        <v>9091</v>
      </c>
      <c r="C93" s="41" t="s">
        <v>9158</v>
      </c>
      <c r="D93" s="41" t="s">
        <v>5812</v>
      </c>
      <c r="E93" s="41" t="s">
        <v>823</v>
      </c>
      <c r="F93" s="41" t="s">
        <v>822</v>
      </c>
      <c r="G93" s="41" t="s">
        <v>9095</v>
      </c>
      <c r="H93" s="41"/>
      <c r="I93" s="41"/>
      <c r="J93" s="41" t="s">
        <v>9212</v>
      </c>
      <c r="K93" s="41" t="s">
        <v>9213</v>
      </c>
      <c r="L93" s="41" t="s">
        <v>9110</v>
      </c>
      <c r="M93" s="69"/>
      <c r="N93" s="69"/>
      <c r="O93" s="69"/>
      <c r="P93" s="41"/>
    </row>
    <row r="94" spans="1:16" ht="50.1" customHeight="1">
      <c r="A94" s="69"/>
      <c r="B94" s="41" t="s">
        <v>9091</v>
      </c>
      <c r="C94" s="41" t="s">
        <v>9158</v>
      </c>
      <c r="D94" s="41" t="s">
        <v>9159</v>
      </c>
      <c r="E94" s="41" t="s">
        <v>826</v>
      </c>
      <c r="F94" s="41" t="s">
        <v>825</v>
      </c>
      <c r="G94" s="41" t="s">
        <v>9095</v>
      </c>
      <c r="H94" s="41"/>
      <c r="I94" s="41"/>
      <c r="J94" s="41" t="s">
        <v>9212</v>
      </c>
      <c r="K94" s="41" t="s">
        <v>9213</v>
      </c>
      <c r="L94" s="41" t="s">
        <v>9110</v>
      </c>
      <c r="M94" s="69"/>
      <c r="N94" s="69"/>
      <c r="O94" s="69"/>
      <c r="P94" s="41"/>
    </row>
    <row r="95" spans="1:16" ht="50.1" customHeight="1">
      <c r="A95" s="69"/>
      <c r="B95" s="41" t="s">
        <v>9091</v>
      </c>
      <c r="C95" s="41" t="s">
        <v>9158</v>
      </c>
      <c r="D95" s="41" t="s">
        <v>4466</v>
      </c>
      <c r="E95" s="41" t="s">
        <v>829</v>
      </c>
      <c r="F95" s="41" t="s">
        <v>828</v>
      </c>
      <c r="G95" s="41" t="s">
        <v>9095</v>
      </c>
      <c r="H95" s="41"/>
      <c r="I95" s="41"/>
      <c r="J95" s="41" t="s">
        <v>9212</v>
      </c>
      <c r="K95" s="41" t="s">
        <v>9213</v>
      </c>
      <c r="L95" s="41" t="s">
        <v>9110</v>
      </c>
      <c r="M95" s="69"/>
      <c r="N95" s="69"/>
      <c r="O95" s="69"/>
      <c r="P95" s="41"/>
    </row>
    <row r="96" spans="1:16" ht="50.1" customHeight="1">
      <c r="A96" s="69"/>
      <c r="B96" s="41" t="s">
        <v>9091</v>
      </c>
      <c r="C96" s="41" t="s">
        <v>9158</v>
      </c>
      <c r="D96" s="41" t="s">
        <v>4583</v>
      </c>
      <c r="E96" s="41" t="s">
        <v>832</v>
      </c>
      <c r="F96" s="41" t="s">
        <v>831</v>
      </c>
      <c r="G96" s="41" t="s">
        <v>9095</v>
      </c>
      <c r="H96" s="41"/>
      <c r="I96" s="41"/>
      <c r="J96" s="41" t="s">
        <v>9212</v>
      </c>
      <c r="K96" s="41" t="s">
        <v>9213</v>
      </c>
      <c r="L96" s="41" t="s">
        <v>9110</v>
      </c>
      <c r="M96" s="69"/>
      <c r="N96" s="69"/>
      <c r="O96" s="69"/>
      <c r="P96" s="41"/>
    </row>
    <row r="97" spans="1:16" ht="50.1" customHeight="1">
      <c r="A97" s="69" t="s">
        <v>9362</v>
      </c>
      <c r="B97" s="41" t="s">
        <v>9091</v>
      </c>
      <c r="C97" s="41" t="s">
        <v>9158</v>
      </c>
      <c r="D97" s="41" t="s">
        <v>9102</v>
      </c>
      <c r="E97" s="41" t="s">
        <v>838</v>
      </c>
      <c r="F97" s="41" t="s">
        <v>837</v>
      </c>
      <c r="G97" s="41" t="s">
        <v>9103</v>
      </c>
      <c r="H97" s="41"/>
      <c r="I97" s="41"/>
      <c r="J97" s="41" t="s">
        <v>4157</v>
      </c>
      <c r="K97" s="41"/>
      <c r="L97" s="41" t="s">
        <v>4157</v>
      </c>
      <c r="M97" s="69"/>
      <c r="N97" s="69"/>
      <c r="O97" s="69"/>
      <c r="P97" s="41"/>
    </row>
    <row r="98" spans="1:16" ht="50.1" customHeight="1">
      <c r="A98" s="69"/>
      <c r="B98" s="41" t="s">
        <v>9091</v>
      </c>
      <c r="C98" s="41" t="s">
        <v>9158</v>
      </c>
      <c r="D98" s="41" t="s">
        <v>5498</v>
      </c>
      <c r="E98" s="41" t="s">
        <v>842</v>
      </c>
      <c r="F98" s="41" t="s">
        <v>841</v>
      </c>
      <c r="G98" s="41" t="s">
        <v>9095</v>
      </c>
      <c r="H98" s="41"/>
      <c r="I98" s="41"/>
      <c r="J98" s="41" t="s">
        <v>9363</v>
      </c>
      <c r="K98" s="41" t="s">
        <v>9364</v>
      </c>
      <c r="L98" s="41" t="s">
        <v>9110</v>
      </c>
      <c r="M98" s="69"/>
      <c r="N98" s="69"/>
      <c r="O98" s="69"/>
      <c r="P98" s="41"/>
    </row>
    <row r="99" spans="1:16" ht="50.1" customHeight="1">
      <c r="A99" s="69"/>
      <c r="B99" s="41" t="s">
        <v>9091</v>
      </c>
      <c r="C99" s="41" t="s">
        <v>9158</v>
      </c>
      <c r="D99" s="41" t="s">
        <v>5485</v>
      </c>
      <c r="E99" s="41" t="s">
        <v>9160</v>
      </c>
      <c r="F99" s="41" t="s">
        <v>845</v>
      </c>
      <c r="G99" s="41" t="s">
        <v>9095</v>
      </c>
      <c r="H99" s="41"/>
      <c r="I99" s="41"/>
      <c r="J99" s="41" t="s">
        <v>9365</v>
      </c>
      <c r="K99" s="41" t="s">
        <v>9366</v>
      </c>
      <c r="L99" s="41" t="s">
        <v>9110</v>
      </c>
      <c r="M99" s="69"/>
      <c r="N99" s="69"/>
      <c r="O99" s="69"/>
      <c r="P99" s="41"/>
    </row>
    <row r="100" spans="1:16" ht="50.1" customHeight="1">
      <c r="A100" s="69"/>
      <c r="B100" s="41" t="s">
        <v>9091</v>
      </c>
      <c r="C100" s="41" t="s">
        <v>9158</v>
      </c>
      <c r="D100" s="41" t="s">
        <v>5867</v>
      </c>
      <c r="E100" s="41" t="s">
        <v>850</v>
      </c>
      <c r="F100" s="41" t="s">
        <v>849</v>
      </c>
      <c r="G100" s="41" t="s">
        <v>9095</v>
      </c>
      <c r="H100" s="41"/>
      <c r="I100" s="41"/>
      <c r="J100" s="41" t="s">
        <v>9367</v>
      </c>
      <c r="K100" s="41" t="s">
        <v>9368</v>
      </c>
      <c r="L100" s="41" t="s">
        <v>9110</v>
      </c>
      <c r="M100" s="69"/>
      <c r="N100" s="69"/>
      <c r="O100" s="69"/>
      <c r="P100" s="41"/>
    </row>
    <row r="101" spans="1:16" ht="50.1" customHeight="1">
      <c r="A101" s="69"/>
      <c r="B101" s="41" t="s">
        <v>9091</v>
      </c>
      <c r="C101" s="41" t="s">
        <v>9158</v>
      </c>
      <c r="D101" s="41" t="s">
        <v>5174</v>
      </c>
      <c r="E101" s="41" t="s">
        <v>854</v>
      </c>
      <c r="F101" s="41" t="s">
        <v>853</v>
      </c>
      <c r="G101" s="41" t="s">
        <v>9095</v>
      </c>
      <c r="H101" s="41"/>
      <c r="I101" s="41"/>
      <c r="J101" s="41" t="s">
        <v>9369</v>
      </c>
      <c r="K101" s="41" t="s">
        <v>9370</v>
      </c>
      <c r="L101" s="41" t="s">
        <v>9110</v>
      </c>
      <c r="M101" s="69"/>
      <c r="N101" s="69"/>
      <c r="O101" s="69"/>
      <c r="P101" s="41"/>
    </row>
    <row r="102" spans="1:16" ht="50.1" customHeight="1">
      <c r="A102" s="69"/>
      <c r="B102" s="41" t="s">
        <v>9091</v>
      </c>
      <c r="C102" s="41" t="s">
        <v>9158</v>
      </c>
      <c r="D102" s="41" t="s">
        <v>5172</v>
      </c>
      <c r="E102" s="41" t="s">
        <v>857</v>
      </c>
      <c r="F102" s="41" t="s">
        <v>856</v>
      </c>
      <c r="G102" s="41" t="s">
        <v>9095</v>
      </c>
      <c r="H102" s="41"/>
      <c r="I102" s="41"/>
      <c r="J102" s="41" t="s">
        <v>9369</v>
      </c>
      <c r="K102" s="41" t="s">
        <v>9370</v>
      </c>
      <c r="L102" s="41" t="s">
        <v>9110</v>
      </c>
      <c r="M102" s="69"/>
      <c r="N102" s="69"/>
      <c r="O102" s="69"/>
      <c r="P102" s="41"/>
    </row>
    <row r="103" spans="1:16" ht="50.1" customHeight="1">
      <c r="A103" s="69"/>
      <c r="B103" s="41" t="s">
        <v>9091</v>
      </c>
      <c r="C103" s="41" t="s">
        <v>9158</v>
      </c>
      <c r="D103" s="41" t="s">
        <v>5171</v>
      </c>
      <c r="E103" s="41" t="s">
        <v>860</v>
      </c>
      <c r="F103" s="41" t="s">
        <v>859</v>
      </c>
      <c r="G103" s="41" t="s">
        <v>9095</v>
      </c>
      <c r="H103" s="41"/>
      <c r="I103" s="41"/>
      <c r="J103" s="41" t="s">
        <v>9369</v>
      </c>
      <c r="K103" s="41" t="s">
        <v>9370</v>
      </c>
      <c r="L103" s="41" t="s">
        <v>9110</v>
      </c>
      <c r="M103" s="69"/>
      <c r="N103" s="69"/>
      <c r="O103" s="69"/>
      <c r="P103" s="41"/>
    </row>
    <row r="104" spans="1:16" ht="50.1" customHeight="1">
      <c r="A104" s="69"/>
      <c r="B104" s="41" t="s">
        <v>9091</v>
      </c>
      <c r="C104" s="41" t="s">
        <v>9158</v>
      </c>
      <c r="D104" s="41" t="s">
        <v>9102</v>
      </c>
      <c r="E104" s="41" t="s">
        <v>866</v>
      </c>
      <c r="F104" s="41" t="s">
        <v>865</v>
      </c>
      <c r="G104" s="41" t="s">
        <v>9103</v>
      </c>
      <c r="H104" s="41"/>
      <c r="I104" s="41"/>
      <c r="J104" s="41" t="s">
        <v>4157</v>
      </c>
      <c r="K104" s="41"/>
      <c r="L104" s="41" t="s">
        <v>4157</v>
      </c>
      <c r="M104" s="69"/>
      <c r="N104" s="69"/>
      <c r="O104" s="69"/>
      <c r="P104" s="41"/>
    </row>
    <row r="105" spans="1:16" ht="50.1" customHeight="1">
      <c r="A105" s="69"/>
      <c r="B105" s="41" t="s">
        <v>9091</v>
      </c>
      <c r="C105" s="41" t="s">
        <v>9158</v>
      </c>
      <c r="D105" s="41" t="s">
        <v>4535</v>
      </c>
      <c r="E105" s="41" t="s">
        <v>869</v>
      </c>
      <c r="F105" s="41" t="s">
        <v>868</v>
      </c>
      <c r="G105" s="41" t="s">
        <v>9095</v>
      </c>
      <c r="H105" s="41" t="s">
        <v>871</v>
      </c>
      <c r="I105" s="41" t="s">
        <v>870</v>
      </c>
      <c r="J105" s="41" t="s">
        <v>9212</v>
      </c>
      <c r="K105" s="41" t="s">
        <v>9213</v>
      </c>
      <c r="L105" s="41" t="s">
        <v>9110</v>
      </c>
      <c r="M105" s="69"/>
      <c r="N105" s="69"/>
      <c r="O105" s="69"/>
      <c r="P105" s="41"/>
    </row>
    <row r="106" spans="1:16" ht="50.1" customHeight="1">
      <c r="A106" s="69"/>
      <c r="B106" s="41" t="s">
        <v>9091</v>
      </c>
      <c r="C106" s="41" t="s">
        <v>9158</v>
      </c>
      <c r="D106" s="41" t="s">
        <v>5405</v>
      </c>
      <c r="E106" s="41" t="s">
        <v>875</v>
      </c>
      <c r="F106" s="41" t="s">
        <v>874</v>
      </c>
      <c r="G106" s="41" t="s">
        <v>9095</v>
      </c>
      <c r="H106" s="41"/>
      <c r="I106" s="41"/>
      <c r="J106" s="41" t="s">
        <v>9371</v>
      </c>
      <c r="K106" s="41" t="s">
        <v>9372</v>
      </c>
      <c r="L106" s="41" t="s">
        <v>9110</v>
      </c>
      <c r="M106" s="69"/>
      <c r="N106" s="69"/>
      <c r="O106" s="69"/>
      <c r="P106" s="41"/>
    </row>
    <row r="107" spans="1:16" ht="50.1" customHeight="1">
      <c r="A107" s="69"/>
      <c r="B107" s="41" t="s">
        <v>9091</v>
      </c>
      <c r="C107" s="41" t="s">
        <v>9158</v>
      </c>
      <c r="D107" s="41" t="s">
        <v>5419</v>
      </c>
      <c r="E107" s="41" t="s">
        <v>879</v>
      </c>
      <c r="F107" s="41" t="s">
        <v>878</v>
      </c>
      <c r="G107" s="41" t="s">
        <v>9125</v>
      </c>
      <c r="H107" s="41" t="s">
        <v>9373</v>
      </c>
      <c r="I107" s="41" t="s">
        <v>9161</v>
      </c>
      <c r="J107" s="41" t="s">
        <v>9374</v>
      </c>
      <c r="K107" s="41" t="s">
        <v>9375</v>
      </c>
      <c r="L107" s="41" t="s">
        <v>9110</v>
      </c>
      <c r="M107" s="69"/>
      <c r="N107" s="69"/>
      <c r="O107" s="69"/>
      <c r="P107" s="41"/>
    </row>
    <row r="108" spans="1:16" ht="50.1" customHeight="1">
      <c r="A108" s="69"/>
      <c r="B108" s="41" t="s">
        <v>9091</v>
      </c>
      <c r="C108" s="41" t="s">
        <v>9158</v>
      </c>
      <c r="D108" s="41" t="s">
        <v>9162</v>
      </c>
      <c r="E108" s="41" t="s">
        <v>9376</v>
      </c>
      <c r="F108" s="41" t="s">
        <v>9377</v>
      </c>
      <c r="G108" s="41" t="s">
        <v>9109</v>
      </c>
      <c r="H108" s="41"/>
      <c r="I108" s="41"/>
      <c r="J108" s="41" t="s">
        <v>4157</v>
      </c>
      <c r="K108" s="41"/>
      <c r="L108" s="41" t="s">
        <v>9110</v>
      </c>
      <c r="M108" s="69"/>
      <c r="N108" s="69"/>
      <c r="O108" s="69"/>
      <c r="P108" s="41"/>
    </row>
    <row r="109" spans="1:16" ht="50.1" customHeight="1">
      <c r="A109" s="69"/>
      <c r="B109" s="41" t="s">
        <v>9091</v>
      </c>
      <c r="C109" s="41" t="s">
        <v>9158</v>
      </c>
      <c r="D109" s="41" t="s">
        <v>9163</v>
      </c>
      <c r="E109" s="41" t="s">
        <v>9378</v>
      </c>
      <c r="F109" s="41" t="s">
        <v>9379</v>
      </c>
      <c r="G109" s="41" t="s">
        <v>9109</v>
      </c>
      <c r="H109" s="41" t="s">
        <v>9164</v>
      </c>
      <c r="I109" s="41" t="s">
        <v>9165</v>
      </c>
      <c r="J109" s="41" t="s">
        <v>4157</v>
      </c>
      <c r="K109" s="41"/>
      <c r="L109" s="41" t="s">
        <v>9110</v>
      </c>
      <c r="M109" s="69"/>
      <c r="N109" s="69"/>
      <c r="O109" s="69"/>
      <c r="P109" s="41"/>
    </row>
    <row r="110" spans="1:16" ht="50.1" customHeight="1">
      <c r="A110" s="69"/>
      <c r="B110" s="41" t="s">
        <v>9091</v>
      </c>
      <c r="C110" s="41" t="s">
        <v>9158</v>
      </c>
      <c r="D110" s="41" t="s">
        <v>9166</v>
      </c>
      <c r="E110" s="41" t="s">
        <v>9380</v>
      </c>
      <c r="F110" s="41" t="s">
        <v>9381</v>
      </c>
      <c r="G110" s="41" t="s">
        <v>9109</v>
      </c>
      <c r="H110" s="41"/>
      <c r="I110" s="41"/>
      <c r="J110" s="41" t="s">
        <v>4157</v>
      </c>
      <c r="K110" s="41"/>
      <c r="L110" s="41" t="s">
        <v>9110</v>
      </c>
      <c r="M110" s="69"/>
      <c r="N110" s="69"/>
      <c r="O110" s="69"/>
      <c r="P110" s="41"/>
    </row>
    <row r="111" spans="1:16" ht="50.1" customHeight="1">
      <c r="A111" s="69"/>
      <c r="B111" s="41" t="s">
        <v>9091</v>
      </c>
      <c r="C111" s="41" t="s">
        <v>9158</v>
      </c>
      <c r="D111" s="41" t="s">
        <v>9167</v>
      </c>
      <c r="E111" s="41" t="s">
        <v>9382</v>
      </c>
      <c r="F111" s="41" t="s">
        <v>9383</v>
      </c>
      <c r="G111" s="41" t="s">
        <v>9109</v>
      </c>
      <c r="H111" s="41"/>
      <c r="I111" s="41"/>
      <c r="J111" s="41" t="s">
        <v>4157</v>
      </c>
      <c r="K111" s="41"/>
      <c r="L111" s="41" t="s">
        <v>9110</v>
      </c>
      <c r="M111" s="69"/>
      <c r="N111" s="69"/>
      <c r="O111" s="69"/>
      <c r="P111" s="41"/>
    </row>
    <row r="112" spans="1:16" ht="50.1" customHeight="1">
      <c r="A112" s="69"/>
      <c r="B112" s="41" t="s">
        <v>9091</v>
      </c>
      <c r="C112" s="41" t="s">
        <v>9158</v>
      </c>
      <c r="D112" s="41" t="s">
        <v>9168</v>
      </c>
      <c r="E112" s="41" t="s">
        <v>9384</v>
      </c>
      <c r="F112" s="41" t="s">
        <v>9385</v>
      </c>
      <c r="G112" s="41" t="s">
        <v>9125</v>
      </c>
      <c r="H112" s="41"/>
      <c r="I112" s="41"/>
      <c r="J112" s="41" t="s">
        <v>9386</v>
      </c>
      <c r="K112" s="41" t="s">
        <v>9387</v>
      </c>
      <c r="L112" s="41" t="s">
        <v>9110</v>
      </c>
      <c r="M112" s="69"/>
      <c r="N112" s="69"/>
      <c r="O112" s="69"/>
      <c r="P112" s="41"/>
    </row>
    <row r="113" spans="1:16" ht="50.1" customHeight="1">
      <c r="A113" s="69"/>
      <c r="B113" s="41" t="s">
        <v>9091</v>
      </c>
      <c r="C113" s="41" t="s">
        <v>9158</v>
      </c>
      <c r="D113" s="41" t="s">
        <v>9169</v>
      </c>
      <c r="E113" s="41" t="s">
        <v>9388</v>
      </c>
      <c r="F113" s="41" t="s">
        <v>9389</v>
      </c>
      <c r="G113" s="41" t="s">
        <v>9109</v>
      </c>
      <c r="H113" s="41"/>
      <c r="I113" s="41"/>
      <c r="J113" s="41" t="s">
        <v>4157</v>
      </c>
      <c r="K113" s="41"/>
      <c r="L113" s="41" t="s">
        <v>9110</v>
      </c>
      <c r="M113" s="69"/>
      <c r="N113" s="69"/>
      <c r="O113" s="69"/>
      <c r="P113" s="41"/>
    </row>
    <row r="114" spans="1:16" ht="50.1" customHeight="1">
      <c r="A114" s="69"/>
      <c r="B114" s="41" t="s">
        <v>9091</v>
      </c>
      <c r="C114" s="41" t="s">
        <v>9158</v>
      </c>
      <c r="D114" s="41" t="s">
        <v>9170</v>
      </c>
      <c r="E114" s="41" t="s">
        <v>9390</v>
      </c>
      <c r="F114" s="41" t="s">
        <v>9391</v>
      </c>
      <c r="G114" s="41" t="s">
        <v>9125</v>
      </c>
      <c r="H114" s="41"/>
      <c r="I114" s="41"/>
      <c r="J114" s="41" t="s">
        <v>9392</v>
      </c>
      <c r="K114" s="41" t="s">
        <v>9393</v>
      </c>
      <c r="L114" s="41" t="s">
        <v>9110</v>
      </c>
      <c r="M114" s="69"/>
      <c r="N114" s="69"/>
      <c r="O114" s="69"/>
      <c r="P114" s="41"/>
    </row>
    <row r="115" spans="1:16" ht="50.1" customHeight="1">
      <c r="A115" s="69"/>
      <c r="B115" s="41" t="s">
        <v>9091</v>
      </c>
      <c r="C115" s="41" t="s">
        <v>9158</v>
      </c>
      <c r="D115" s="41" t="s">
        <v>9171</v>
      </c>
      <c r="E115" s="41" t="s">
        <v>9394</v>
      </c>
      <c r="F115" s="41" t="s">
        <v>9395</v>
      </c>
      <c r="G115" s="41" t="s">
        <v>9109</v>
      </c>
      <c r="H115" s="41"/>
      <c r="I115" s="41"/>
      <c r="J115" s="41" t="s">
        <v>4157</v>
      </c>
      <c r="K115" s="41"/>
      <c r="L115" s="41" t="s">
        <v>9110</v>
      </c>
      <c r="M115" s="69"/>
      <c r="N115" s="69"/>
      <c r="O115" s="69"/>
      <c r="P115" s="41"/>
    </row>
    <row r="116" spans="1:16" ht="50.1" customHeight="1">
      <c r="A116" s="69"/>
      <c r="B116" s="41" t="s">
        <v>9091</v>
      </c>
      <c r="C116" s="41" t="s">
        <v>9158</v>
      </c>
      <c r="D116" s="41" t="s">
        <v>9172</v>
      </c>
      <c r="E116" s="41" t="s">
        <v>9396</v>
      </c>
      <c r="F116" s="41" t="s">
        <v>9397</v>
      </c>
      <c r="G116" s="41" t="s">
        <v>9109</v>
      </c>
      <c r="H116" s="41"/>
      <c r="I116" s="41"/>
      <c r="J116" s="41" t="s">
        <v>4157</v>
      </c>
      <c r="K116" s="41"/>
      <c r="L116" s="41" t="s">
        <v>9110</v>
      </c>
      <c r="M116" s="69"/>
      <c r="N116" s="69"/>
      <c r="O116" s="69"/>
      <c r="P116" s="41"/>
    </row>
    <row r="117" spans="1:16" ht="50.1" customHeight="1">
      <c r="A117" s="69"/>
      <c r="B117" s="41" t="s">
        <v>9091</v>
      </c>
      <c r="C117" s="41" t="s">
        <v>9158</v>
      </c>
      <c r="D117" s="41" t="s">
        <v>9173</v>
      </c>
      <c r="E117" s="41" t="s">
        <v>9398</v>
      </c>
      <c r="F117" s="41" t="s">
        <v>9399</v>
      </c>
      <c r="G117" s="41" t="s">
        <v>9109</v>
      </c>
      <c r="H117" s="41"/>
      <c r="I117" s="41"/>
      <c r="J117" s="41" t="s">
        <v>4157</v>
      </c>
      <c r="K117" s="41"/>
      <c r="L117" s="41" t="s">
        <v>9110</v>
      </c>
      <c r="M117" s="69"/>
      <c r="N117" s="69"/>
      <c r="O117" s="69"/>
      <c r="P117" s="41"/>
    </row>
    <row r="118" spans="1:16" ht="50.1" customHeight="1">
      <c r="A118" s="69"/>
      <c r="B118" s="41" t="s">
        <v>9091</v>
      </c>
      <c r="C118" s="41" t="s">
        <v>9158</v>
      </c>
      <c r="D118" s="41" t="s">
        <v>9174</v>
      </c>
      <c r="E118" s="41" t="s">
        <v>9400</v>
      </c>
      <c r="F118" s="41" t="s">
        <v>9401</v>
      </c>
      <c r="G118" s="41" t="s">
        <v>9109</v>
      </c>
      <c r="H118" s="41"/>
      <c r="I118" s="41"/>
      <c r="J118" s="41" t="s">
        <v>4157</v>
      </c>
      <c r="K118" s="41"/>
      <c r="L118" s="41" t="s">
        <v>9110</v>
      </c>
      <c r="M118" s="69"/>
      <c r="N118" s="69"/>
      <c r="O118" s="69"/>
      <c r="P118" s="41"/>
    </row>
    <row r="119" spans="1:16" ht="50.1" customHeight="1">
      <c r="A119" s="69"/>
      <c r="B119" s="41" t="s">
        <v>9091</v>
      </c>
      <c r="C119" s="41" t="s">
        <v>9158</v>
      </c>
      <c r="D119" s="41" t="s">
        <v>9175</v>
      </c>
      <c r="E119" s="41" t="s">
        <v>9402</v>
      </c>
      <c r="F119" s="41" t="s">
        <v>9403</v>
      </c>
      <c r="G119" s="41" t="s">
        <v>9109</v>
      </c>
      <c r="H119" s="41"/>
      <c r="I119" s="41"/>
      <c r="J119" s="41" t="s">
        <v>4157</v>
      </c>
      <c r="K119" s="41"/>
      <c r="L119" s="41" t="s">
        <v>9110</v>
      </c>
      <c r="M119" s="69"/>
      <c r="N119" s="69"/>
      <c r="O119" s="69"/>
      <c r="P119" s="41"/>
    </row>
    <row r="120" spans="1:16" ht="50.1" customHeight="1">
      <c r="A120" s="69"/>
      <c r="B120" s="41" t="s">
        <v>9091</v>
      </c>
      <c r="C120" s="41" t="s">
        <v>9158</v>
      </c>
      <c r="D120" s="41" t="s">
        <v>9176</v>
      </c>
      <c r="E120" s="41" t="s">
        <v>9404</v>
      </c>
      <c r="F120" s="41" t="s">
        <v>9405</v>
      </c>
      <c r="G120" s="41" t="s">
        <v>9109</v>
      </c>
      <c r="H120" s="41"/>
      <c r="I120" s="41"/>
      <c r="J120" s="41" t="s">
        <v>4157</v>
      </c>
      <c r="K120" s="41"/>
      <c r="L120" s="41" t="s">
        <v>9110</v>
      </c>
      <c r="M120" s="69"/>
      <c r="N120" s="69"/>
      <c r="O120" s="69"/>
      <c r="P120" s="41"/>
    </row>
    <row r="121" spans="1:16" ht="50.1" customHeight="1">
      <c r="A121" s="69"/>
      <c r="B121" s="41" t="s">
        <v>9091</v>
      </c>
      <c r="C121" s="41" t="s">
        <v>9158</v>
      </c>
      <c r="D121" s="41" t="s">
        <v>9177</v>
      </c>
      <c r="E121" s="41" t="s">
        <v>9406</v>
      </c>
      <c r="F121" s="41" t="s">
        <v>9407</v>
      </c>
      <c r="G121" s="41" t="s">
        <v>9109</v>
      </c>
      <c r="H121" s="41"/>
      <c r="I121" s="41"/>
      <c r="J121" s="41" t="s">
        <v>4157</v>
      </c>
      <c r="K121" s="41"/>
      <c r="L121" s="41" t="s">
        <v>9110</v>
      </c>
      <c r="M121" s="69"/>
      <c r="N121" s="69"/>
      <c r="O121" s="69"/>
      <c r="P121" s="41"/>
    </row>
    <row r="122" spans="1:16" ht="50.1" customHeight="1">
      <c r="A122" s="69" t="s">
        <v>9408</v>
      </c>
      <c r="B122" s="41" t="s">
        <v>9091</v>
      </c>
      <c r="C122" s="41" t="s">
        <v>9158</v>
      </c>
      <c r="D122" s="41" t="s">
        <v>9178</v>
      </c>
      <c r="E122" s="41" t="s">
        <v>937</v>
      </c>
      <c r="F122" s="41" t="s">
        <v>936</v>
      </c>
      <c r="G122" s="41" t="s">
        <v>9095</v>
      </c>
      <c r="H122" s="41"/>
      <c r="I122" s="41"/>
      <c r="J122" s="41" t="s">
        <v>9409</v>
      </c>
      <c r="K122" s="41" t="s">
        <v>9410</v>
      </c>
      <c r="L122" s="41" t="s">
        <v>9110</v>
      </c>
      <c r="M122" s="69"/>
      <c r="N122" s="69"/>
      <c r="O122" s="69"/>
      <c r="P122" s="41"/>
    </row>
    <row r="123" spans="1:16" ht="50.1" customHeight="1">
      <c r="A123" s="69"/>
      <c r="B123" s="41" t="s">
        <v>9091</v>
      </c>
      <c r="C123" s="41" t="s">
        <v>9158</v>
      </c>
      <c r="D123" s="41" t="s">
        <v>9179</v>
      </c>
      <c r="E123" s="41" t="s">
        <v>9411</v>
      </c>
      <c r="F123" s="41" t="s">
        <v>9412</v>
      </c>
      <c r="G123" s="41" t="s">
        <v>9095</v>
      </c>
      <c r="H123" s="41"/>
      <c r="I123" s="41"/>
      <c r="J123" s="41" t="s">
        <v>9413</v>
      </c>
      <c r="K123" s="41" t="s">
        <v>9414</v>
      </c>
      <c r="L123" s="41" t="s">
        <v>9110</v>
      </c>
      <c r="M123" s="69"/>
      <c r="N123" s="69"/>
      <c r="O123" s="69"/>
      <c r="P123" s="41"/>
    </row>
    <row r="124" spans="1:16" ht="50.1" customHeight="1">
      <c r="A124" s="69"/>
      <c r="B124" s="41" t="s">
        <v>9091</v>
      </c>
      <c r="C124" s="41" t="s">
        <v>9158</v>
      </c>
      <c r="D124" s="41" t="s">
        <v>6104</v>
      </c>
      <c r="E124" s="41" t="s">
        <v>946</v>
      </c>
      <c r="F124" s="41" t="s">
        <v>945</v>
      </c>
      <c r="G124" s="41" t="s">
        <v>9095</v>
      </c>
      <c r="H124" s="41"/>
      <c r="I124" s="41"/>
      <c r="J124" s="41" t="s">
        <v>9415</v>
      </c>
      <c r="K124" s="41" t="s">
        <v>9416</v>
      </c>
      <c r="L124" s="41" t="s">
        <v>9110</v>
      </c>
      <c r="M124" s="69"/>
      <c r="N124" s="69"/>
      <c r="O124" s="69"/>
      <c r="P124" s="41"/>
    </row>
    <row r="125" spans="1:16" ht="50.1" customHeight="1">
      <c r="A125" s="69"/>
      <c r="B125" s="41" t="s">
        <v>9091</v>
      </c>
      <c r="C125" s="41" t="s">
        <v>9158</v>
      </c>
      <c r="D125" s="41" t="s">
        <v>5882</v>
      </c>
      <c r="E125" s="41" t="s">
        <v>9417</v>
      </c>
      <c r="F125" s="41" t="s">
        <v>9418</v>
      </c>
      <c r="G125" s="41" t="s">
        <v>9125</v>
      </c>
      <c r="H125" s="41"/>
      <c r="I125" s="41"/>
      <c r="J125" s="41" t="s">
        <v>9419</v>
      </c>
      <c r="K125" s="41" t="s">
        <v>9420</v>
      </c>
      <c r="L125" s="41" t="s">
        <v>9110</v>
      </c>
      <c r="M125" s="69"/>
      <c r="N125" s="69"/>
      <c r="O125" s="69"/>
      <c r="P125" s="41"/>
    </row>
    <row r="126" spans="1:16" ht="50.1" customHeight="1">
      <c r="A126" s="69"/>
      <c r="B126" s="41" t="s">
        <v>9091</v>
      </c>
      <c r="C126" s="41" t="s">
        <v>9158</v>
      </c>
      <c r="D126" s="41" t="s">
        <v>4580</v>
      </c>
      <c r="E126" s="41" t="s">
        <v>956</v>
      </c>
      <c r="F126" s="41" t="s">
        <v>955</v>
      </c>
      <c r="G126" s="41" t="s">
        <v>9125</v>
      </c>
      <c r="H126" s="41"/>
      <c r="I126" s="41"/>
      <c r="J126" s="41" t="s">
        <v>9421</v>
      </c>
      <c r="K126" s="41" t="s">
        <v>9422</v>
      </c>
      <c r="L126" s="41" t="s">
        <v>9110</v>
      </c>
      <c r="M126" s="69"/>
      <c r="N126" s="69"/>
      <c r="O126" s="69"/>
      <c r="P126" s="41"/>
    </row>
    <row r="127" spans="1:16" ht="50.1" customHeight="1">
      <c r="A127" s="69"/>
      <c r="B127" s="41" t="s">
        <v>9091</v>
      </c>
      <c r="C127" s="41" t="s">
        <v>9102</v>
      </c>
      <c r="D127" s="41" t="s">
        <v>9102</v>
      </c>
      <c r="E127" s="41" t="s">
        <v>967</v>
      </c>
      <c r="F127" s="41" t="s">
        <v>966</v>
      </c>
      <c r="G127" s="41" t="s">
        <v>9103</v>
      </c>
      <c r="H127" s="41"/>
      <c r="I127" s="41"/>
      <c r="J127" s="41" t="s">
        <v>4157</v>
      </c>
      <c r="K127" s="41"/>
      <c r="L127" s="41" t="s">
        <v>4157</v>
      </c>
      <c r="M127" s="69"/>
      <c r="N127" s="69"/>
      <c r="O127" s="69"/>
      <c r="P127" s="41"/>
    </row>
    <row r="128" spans="1:16" ht="50.1" customHeight="1">
      <c r="A128" s="69"/>
      <c r="B128" s="41" t="s">
        <v>9091</v>
      </c>
      <c r="C128" s="41" t="s">
        <v>9180</v>
      </c>
      <c r="D128" s="41" t="s">
        <v>5215</v>
      </c>
      <c r="E128" s="41" t="s">
        <v>969</v>
      </c>
      <c r="F128" s="41" t="s">
        <v>968</v>
      </c>
      <c r="G128" s="41" t="s">
        <v>9109</v>
      </c>
      <c r="H128" s="41" t="s">
        <v>971</v>
      </c>
      <c r="I128" s="41" t="s">
        <v>970</v>
      </c>
      <c r="J128" s="41" t="s">
        <v>4157</v>
      </c>
      <c r="K128" s="41"/>
      <c r="L128" s="41" t="s">
        <v>9110</v>
      </c>
      <c r="M128" s="69"/>
      <c r="N128" s="69"/>
      <c r="O128" s="69"/>
      <c r="P128" s="41"/>
    </row>
    <row r="129" spans="1:16" ht="50.1" customHeight="1">
      <c r="A129" s="69"/>
      <c r="B129" s="41" t="s">
        <v>9091</v>
      </c>
      <c r="C129" s="41" t="s">
        <v>9180</v>
      </c>
      <c r="D129" s="41" t="s">
        <v>4523</v>
      </c>
      <c r="E129" s="41" t="s">
        <v>975</v>
      </c>
      <c r="F129" s="41" t="s">
        <v>974</v>
      </c>
      <c r="G129" s="41" t="s">
        <v>9109</v>
      </c>
      <c r="H129" s="41" t="s">
        <v>977</v>
      </c>
      <c r="I129" s="41" t="s">
        <v>976</v>
      </c>
      <c r="J129" s="41" t="s">
        <v>4157</v>
      </c>
      <c r="K129" s="41"/>
      <c r="L129" s="41" t="s">
        <v>9110</v>
      </c>
      <c r="M129" s="69"/>
      <c r="N129" s="69"/>
      <c r="O129" s="69"/>
      <c r="P129" s="41"/>
    </row>
    <row r="130" spans="1:16" ht="50.1" customHeight="1">
      <c r="A130" s="69"/>
      <c r="B130" s="41" t="s">
        <v>9091</v>
      </c>
      <c r="C130" s="41" t="s">
        <v>9180</v>
      </c>
      <c r="D130" s="41" t="s">
        <v>4328</v>
      </c>
      <c r="E130" s="41" t="s">
        <v>979</v>
      </c>
      <c r="F130" s="41" t="s">
        <v>978</v>
      </c>
      <c r="G130" s="41" t="s">
        <v>9109</v>
      </c>
      <c r="H130" s="41"/>
      <c r="I130" s="41"/>
      <c r="J130" s="41" t="s">
        <v>4157</v>
      </c>
      <c r="K130" s="41"/>
      <c r="L130" s="41" t="s">
        <v>9110</v>
      </c>
      <c r="M130" s="69"/>
      <c r="N130" s="69"/>
      <c r="O130" s="69"/>
      <c r="P130" s="41"/>
    </row>
    <row r="131" spans="1:16" ht="50.1" customHeight="1">
      <c r="A131" s="69"/>
      <c r="B131" s="41" t="s">
        <v>9091</v>
      </c>
      <c r="C131" s="41" t="s">
        <v>9180</v>
      </c>
      <c r="D131" s="41" t="s">
        <v>6135</v>
      </c>
      <c r="E131" s="41" t="s">
        <v>981</v>
      </c>
      <c r="F131" s="41" t="s">
        <v>980</v>
      </c>
      <c r="G131" s="41" t="s">
        <v>9109</v>
      </c>
      <c r="H131" s="41"/>
      <c r="I131" s="41"/>
      <c r="J131" s="41" t="s">
        <v>4157</v>
      </c>
      <c r="K131" s="41"/>
      <c r="L131" s="41" t="s">
        <v>9110</v>
      </c>
      <c r="M131" s="69"/>
      <c r="N131" s="69"/>
      <c r="O131" s="69"/>
      <c r="P131" s="41"/>
    </row>
    <row r="132" spans="1:16" ht="50.1" customHeight="1">
      <c r="A132" s="69"/>
      <c r="B132" s="41" t="s">
        <v>9091</v>
      </c>
      <c r="C132" s="41" t="s">
        <v>9180</v>
      </c>
      <c r="D132" s="41" t="s">
        <v>5401</v>
      </c>
      <c r="E132" s="41" t="s">
        <v>983</v>
      </c>
      <c r="F132" s="41" t="s">
        <v>982</v>
      </c>
      <c r="G132" s="41" t="s">
        <v>9109</v>
      </c>
      <c r="H132" s="41"/>
      <c r="I132" s="41"/>
      <c r="J132" s="41" t="s">
        <v>4157</v>
      </c>
      <c r="K132" s="41"/>
      <c r="L132" s="41" t="s">
        <v>9110</v>
      </c>
      <c r="M132" s="69"/>
      <c r="N132" s="69"/>
      <c r="O132" s="69"/>
      <c r="P132" s="41"/>
    </row>
    <row r="133" spans="1:16" ht="50.1" customHeight="1">
      <c r="A133" s="69"/>
      <c r="B133" s="41" t="s">
        <v>9091</v>
      </c>
      <c r="C133" s="41" t="s">
        <v>9180</v>
      </c>
      <c r="D133" s="41" t="s">
        <v>4836</v>
      </c>
      <c r="E133" s="41" t="s">
        <v>985</v>
      </c>
      <c r="F133" s="41" t="s">
        <v>984</v>
      </c>
      <c r="G133" s="41" t="s">
        <v>9109</v>
      </c>
      <c r="H133" s="41"/>
      <c r="I133" s="41"/>
      <c r="J133" s="41" t="s">
        <v>4157</v>
      </c>
      <c r="K133" s="41"/>
      <c r="L133" s="41" t="s">
        <v>9110</v>
      </c>
      <c r="M133" s="69"/>
      <c r="N133" s="69"/>
      <c r="O133" s="69"/>
      <c r="P133" s="41"/>
    </row>
    <row r="134" spans="1:16" ht="50.1" customHeight="1">
      <c r="A134" s="69"/>
      <c r="B134" s="41" t="s">
        <v>9091</v>
      </c>
      <c r="C134" s="41" t="s">
        <v>9180</v>
      </c>
      <c r="D134" s="41" t="s">
        <v>6062</v>
      </c>
      <c r="E134" s="41" t="s">
        <v>987</v>
      </c>
      <c r="F134" s="41" t="s">
        <v>986</v>
      </c>
      <c r="G134" s="41" t="s">
        <v>9109</v>
      </c>
      <c r="H134" s="41"/>
      <c r="I134" s="41"/>
      <c r="J134" s="41" t="s">
        <v>4157</v>
      </c>
      <c r="K134" s="41"/>
      <c r="L134" s="41" t="s">
        <v>9110</v>
      </c>
      <c r="M134" s="69"/>
      <c r="N134" s="69"/>
      <c r="O134" s="69"/>
      <c r="P134" s="41"/>
    </row>
    <row r="135" spans="1:16" ht="50.1" customHeight="1">
      <c r="A135" s="69"/>
      <c r="B135" s="41" t="s">
        <v>9091</v>
      </c>
      <c r="C135" s="41" t="s">
        <v>9180</v>
      </c>
      <c r="D135" s="41" t="s">
        <v>5860</v>
      </c>
      <c r="E135" s="41" t="s">
        <v>989</v>
      </c>
      <c r="F135" s="41" t="s">
        <v>988</v>
      </c>
      <c r="G135" s="41" t="s">
        <v>9109</v>
      </c>
      <c r="H135" s="41" t="s">
        <v>991</v>
      </c>
      <c r="I135" s="41" t="s">
        <v>990</v>
      </c>
      <c r="J135" s="41" t="s">
        <v>4157</v>
      </c>
      <c r="K135" s="41"/>
      <c r="L135" s="41" t="s">
        <v>9110</v>
      </c>
      <c r="M135" s="69"/>
      <c r="N135" s="69"/>
      <c r="O135" s="69"/>
      <c r="P135" s="41"/>
    </row>
    <row r="136" spans="1:16" ht="50.1" customHeight="1">
      <c r="A136" s="69"/>
      <c r="B136" s="41" t="s">
        <v>9091</v>
      </c>
      <c r="C136" s="41" t="s">
        <v>9180</v>
      </c>
      <c r="D136" s="41" t="s">
        <v>5810</v>
      </c>
      <c r="E136" s="41" t="s">
        <v>993</v>
      </c>
      <c r="F136" s="41" t="s">
        <v>992</v>
      </c>
      <c r="G136" s="41" t="s">
        <v>9109</v>
      </c>
      <c r="H136" s="41"/>
      <c r="I136" s="41"/>
      <c r="J136" s="41" t="s">
        <v>4157</v>
      </c>
      <c r="K136" s="41"/>
      <c r="L136" s="41" t="s">
        <v>9110</v>
      </c>
      <c r="M136" s="69"/>
      <c r="N136" s="69"/>
      <c r="O136" s="69"/>
      <c r="P136" s="41"/>
    </row>
    <row r="137" spans="1:16" ht="50.1" customHeight="1">
      <c r="A137" s="69"/>
      <c r="B137" s="41" t="s">
        <v>9091</v>
      </c>
      <c r="C137" s="41" t="s">
        <v>9180</v>
      </c>
      <c r="D137" s="41" t="s">
        <v>4778</v>
      </c>
      <c r="E137" s="41" t="s">
        <v>995</v>
      </c>
      <c r="F137" s="41" t="s">
        <v>994</v>
      </c>
      <c r="G137" s="41" t="s">
        <v>9109</v>
      </c>
      <c r="H137" s="41"/>
      <c r="I137" s="41"/>
      <c r="J137" s="41" t="s">
        <v>4157</v>
      </c>
      <c r="K137" s="41"/>
      <c r="L137" s="41" t="s">
        <v>9110</v>
      </c>
      <c r="M137" s="69"/>
      <c r="N137" s="69"/>
      <c r="O137" s="69"/>
      <c r="P137" s="41"/>
    </row>
    <row r="138" spans="1:16" ht="50.1" customHeight="1">
      <c r="A138" s="69"/>
      <c r="B138" s="41" t="s">
        <v>9091</v>
      </c>
      <c r="C138" s="41" t="s">
        <v>9180</v>
      </c>
      <c r="D138" s="41" t="s">
        <v>5612</v>
      </c>
      <c r="E138" s="41" t="s">
        <v>997</v>
      </c>
      <c r="F138" s="41" t="s">
        <v>996</v>
      </c>
      <c r="G138" s="41" t="s">
        <v>9109</v>
      </c>
      <c r="H138" s="41"/>
      <c r="I138" s="41"/>
      <c r="J138" s="41" t="s">
        <v>4157</v>
      </c>
      <c r="K138" s="41"/>
      <c r="L138" s="41" t="s">
        <v>9110</v>
      </c>
      <c r="M138" s="69"/>
      <c r="N138" s="69"/>
      <c r="O138" s="69"/>
      <c r="P138" s="41"/>
    </row>
    <row r="139" spans="1:16" ht="50.1" customHeight="1">
      <c r="A139" s="69"/>
      <c r="B139" s="41" t="s">
        <v>9091</v>
      </c>
      <c r="C139" s="41" t="s">
        <v>9180</v>
      </c>
      <c r="D139" s="41" t="s">
        <v>5270</v>
      </c>
      <c r="E139" s="41" t="s">
        <v>999</v>
      </c>
      <c r="F139" s="41" t="s">
        <v>998</v>
      </c>
      <c r="G139" s="41" t="s">
        <v>9109</v>
      </c>
      <c r="H139" s="41"/>
      <c r="I139" s="41"/>
      <c r="J139" s="41" t="s">
        <v>4157</v>
      </c>
      <c r="K139" s="41"/>
      <c r="L139" s="41" t="s">
        <v>9110</v>
      </c>
      <c r="M139" s="69"/>
      <c r="N139" s="69"/>
      <c r="O139" s="69"/>
      <c r="P139" s="41"/>
    </row>
    <row r="140" spans="1:16" ht="50.1" customHeight="1">
      <c r="A140" s="69"/>
      <c r="B140" s="41" t="s">
        <v>9091</v>
      </c>
      <c r="C140" s="41" t="s">
        <v>9180</v>
      </c>
      <c r="D140" s="41" t="s">
        <v>4960</v>
      </c>
      <c r="E140" s="41" t="s">
        <v>1001</v>
      </c>
      <c r="F140" s="41" t="s">
        <v>1000</v>
      </c>
      <c r="G140" s="41" t="s">
        <v>9109</v>
      </c>
      <c r="H140" s="41"/>
      <c r="I140" s="41"/>
      <c r="J140" s="41" t="s">
        <v>4157</v>
      </c>
      <c r="K140" s="41"/>
      <c r="L140" s="41" t="s">
        <v>9110</v>
      </c>
      <c r="M140" s="69"/>
      <c r="N140" s="69"/>
      <c r="O140" s="69"/>
      <c r="P140" s="41"/>
    </row>
    <row r="141" spans="1:16" ht="50.1" customHeight="1">
      <c r="A141" s="69"/>
      <c r="B141" s="41" t="s">
        <v>9091</v>
      </c>
      <c r="C141" s="41" t="s">
        <v>9180</v>
      </c>
      <c r="D141" s="41" t="s">
        <v>4403</v>
      </c>
      <c r="E141" s="41" t="s">
        <v>1003</v>
      </c>
      <c r="F141" s="41" t="s">
        <v>1002</v>
      </c>
      <c r="G141" s="41" t="s">
        <v>9109</v>
      </c>
      <c r="H141" s="41"/>
      <c r="I141" s="41"/>
      <c r="J141" s="41" t="s">
        <v>4157</v>
      </c>
      <c r="K141" s="41"/>
      <c r="L141" s="41" t="s">
        <v>9110</v>
      </c>
      <c r="M141" s="69"/>
      <c r="N141" s="69"/>
      <c r="O141" s="69"/>
      <c r="P141" s="41"/>
    </row>
    <row r="142" spans="1:16" ht="50.1" customHeight="1">
      <c r="A142" s="69"/>
      <c r="B142" s="41" t="s">
        <v>9091</v>
      </c>
      <c r="C142" s="41" t="s">
        <v>9180</v>
      </c>
      <c r="D142" s="41" t="s">
        <v>4996</v>
      </c>
      <c r="E142" s="41" t="s">
        <v>1005</v>
      </c>
      <c r="F142" s="41" t="s">
        <v>1004</v>
      </c>
      <c r="G142" s="41" t="s">
        <v>9109</v>
      </c>
      <c r="H142" s="41"/>
      <c r="I142" s="41"/>
      <c r="J142" s="41" t="s">
        <v>4157</v>
      </c>
      <c r="K142" s="41"/>
      <c r="L142" s="41" t="s">
        <v>9110</v>
      </c>
      <c r="M142" s="69"/>
      <c r="N142" s="69"/>
      <c r="O142" s="69"/>
      <c r="P142" s="41"/>
    </row>
    <row r="143" spans="1:16" ht="50.1" customHeight="1">
      <c r="A143" s="69"/>
      <c r="B143" s="41" t="s">
        <v>9091</v>
      </c>
      <c r="C143" s="41" t="s">
        <v>9180</v>
      </c>
      <c r="D143" s="41" t="s">
        <v>5716</v>
      </c>
      <c r="E143" s="41" t="s">
        <v>1007</v>
      </c>
      <c r="F143" s="41" t="s">
        <v>1006</v>
      </c>
      <c r="G143" s="41" t="s">
        <v>9109</v>
      </c>
      <c r="H143" s="41"/>
      <c r="I143" s="41"/>
      <c r="J143" s="41" t="s">
        <v>4157</v>
      </c>
      <c r="K143" s="41"/>
      <c r="L143" s="41" t="s">
        <v>9110</v>
      </c>
      <c r="M143" s="69"/>
      <c r="N143" s="69"/>
      <c r="O143" s="69"/>
      <c r="P143" s="41"/>
    </row>
    <row r="144" spans="1:16" ht="50.1" customHeight="1">
      <c r="A144" s="69"/>
      <c r="B144" s="41" t="s">
        <v>9091</v>
      </c>
      <c r="C144" s="41" t="s">
        <v>9180</v>
      </c>
      <c r="D144" s="41" t="s">
        <v>5929</v>
      </c>
      <c r="E144" s="41" t="s">
        <v>1009</v>
      </c>
      <c r="F144" s="41" t="s">
        <v>1008</v>
      </c>
      <c r="G144" s="41" t="s">
        <v>9109</v>
      </c>
      <c r="H144" s="41"/>
      <c r="I144" s="41"/>
      <c r="J144" s="41" t="s">
        <v>4157</v>
      </c>
      <c r="K144" s="41"/>
      <c r="L144" s="41" t="s">
        <v>9110</v>
      </c>
      <c r="M144" s="69"/>
      <c r="N144" s="69"/>
      <c r="O144" s="69"/>
      <c r="P144" s="41"/>
    </row>
    <row r="145" spans="1:16" ht="50.1" customHeight="1">
      <c r="A145" s="69" t="s">
        <v>9423</v>
      </c>
      <c r="B145" s="41" t="s">
        <v>9091</v>
      </c>
      <c r="C145" s="41" t="s">
        <v>9181</v>
      </c>
      <c r="D145" s="41" t="s">
        <v>5738</v>
      </c>
      <c r="E145" s="41" t="s">
        <v>1012</v>
      </c>
      <c r="F145" s="41" t="s">
        <v>1011</v>
      </c>
      <c r="G145" s="41" t="s">
        <v>9095</v>
      </c>
      <c r="H145" s="41" t="s">
        <v>1014</v>
      </c>
      <c r="I145" s="41" t="s">
        <v>1013</v>
      </c>
      <c r="J145" s="41" t="s">
        <v>9212</v>
      </c>
      <c r="K145" s="41" t="s">
        <v>9213</v>
      </c>
      <c r="L145" s="41" t="s">
        <v>9110</v>
      </c>
      <c r="M145" s="69"/>
      <c r="N145" s="69"/>
      <c r="O145" s="69"/>
      <c r="P145" s="41"/>
    </row>
    <row r="146" spans="1:16" ht="50.1" customHeight="1">
      <c r="A146" s="69"/>
      <c r="B146" s="41" t="s">
        <v>9091</v>
      </c>
      <c r="C146" s="41" t="s">
        <v>9181</v>
      </c>
      <c r="D146" s="41" t="s">
        <v>9182</v>
      </c>
      <c r="E146" s="41" t="s">
        <v>9424</v>
      </c>
      <c r="F146" s="41" t="s">
        <v>9425</v>
      </c>
      <c r="G146" s="41" t="s">
        <v>9095</v>
      </c>
      <c r="H146" s="41"/>
      <c r="I146" s="41"/>
      <c r="J146" s="41" t="s">
        <v>9426</v>
      </c>
      <c r="K146" s="41" t="s">
        <v>9427</v>
      </c>
      <c r="L146" s="41" t="s">
        <v>9110</v>
      </c>
      <c r="M146" s="69"/>
      <c r="N146" s="69"/>
      <c r="O146" s="69"/>
      <c r="P146" s="41"/>
    </row>
    <row r="147" spans="1:16" ht="50.1" customHeight="1">
      <c r="A147" s="69"/>
      <c r="B147" s="41" t="s">
        <v>9091</v>
      </c>
      <c r="C147" s="41" t="s">
        <v>9181</v>
      </c>
      <c r="D147" s="41" t="s">
        <v>9183</v>
      </c>
      <c r="E147" s="41" t="s">
        <v>9428</v>
      </c>
      <c r="F147" s="41" t="s">
        <v>9429</v>
      </c>
      <c r="G147" s="41" t="s">
        <v>9095</v>
      </c>
      <c r="H147" s="41"/>
      <c r="I147" s="41"/>
      <c r="J147" s="41" t="s">
        <v>9430</v>
      </c>
      <c r="K147" s="41" t="s">
        <v>9431</v>
      </c>
      <c r="L147" s="41" t="s">
        <v>9110</v>
      </c>
      <c r="M147" s="69"/>
      <c r="N147" s="69"/>
      <c r="O147" s="69"/>
      <c r="P147" s="41"/>
    </row>
    <row r="148" spans="1:16" ht="50.1" customHeight="1">
      <c r="A148" s="69" t="s">
        <v>9090</v>
      </c>
      <c r="B148" s="41" t="s">
        <v>9091</v>
      </c>
      <c r="C148" s="41" t="s">
        <v>9102</v>
      </c>
      <c r="D148" s="41" t="s">
        <v>9102</v>
      </c>
      <c r="E148" s="41" t="s">
        <v>9432</v>
      </c>
      <c r="F148" s="41" t="s">
        <v>9433</v>
      </c>
      <c r="G148" s="41" t="s">
        <v>9103</v>
      </c>
      <c r="H148" s="41"/>
      <c r="I148" s="41"/>
      <c r="J148" s="41" t="s">
        <v>4157</v>
      </c>
      <c r="K148" s="41"/>
      <c r="L148" s="41" t="s">
        <v>4157</v>
      </c>
      <c r="M148" s="69"/>
      <c r="N148" s="69"/>
      <c r="O148" s="69"/>
      <c r="P148" s="41" t="s">
        <v>4157</v>
      </c>
    </row>
    <row r="149" spans="1:16" ht="50.1" customHeight="1">
      <c r="A149" s="69"/>
      <c r="B149" s="41" t="s">
        <v>9091</v>
      </c>
      <c r="C149" s="41" t="s">
        <v>9184</v>
      </c>
      <c r="D149" s="41" t="s">
        <v>9185</v>
      </c>
      <c r="E149" s="41" t="s">
        <v>1033</v>
      </c>
      <c r="F149" s="41" t="s">
        <v>9186</v>
      </c>
      <c r="G149" s="41" t="s">
        <v>9106</v>
      </c>
      <c r="H149" s="41"/>
      <c r="I149" s="41"/>
      <c r="J149" s="41" t="s">
        <v>4157</v>
      </c>
      <c r="K149" s="41" t="s">
        <v>4157</v>
      </c>
      <c r="L149" s="41" t="s">
        <v>4157</v>
      </c>
      <c r="M149" s="41"/>
      <c r="N149" s="41"/>
      <c r="O149" s="41"/>
      <c r="P149" s="41"/>
    </row>
    <row r="155" spans="1:16">
      <c r="C155" s="43"/>
    </row>
  </sheetData>
  <mergeCells count="12">
    <mergeCell ref="A148:A149"/>
    <mergeCell ref="A2:A8"/>
    <mergeCell ref="M2:M148"/>
    <mergeCell ref="N2:N148"/>
    <mergeCell ref="O2:O148"/>
    <mergeCell ref="A9:A28"/>
    <mergeCell ref="A29:A47"/>
    <mergeCell ref="A48:A65"/>
    <mergeCell ref="A66:A96"/>
    <mergeCell ref="A97:A121"/>
    <mergeCell ref="A122:A144"/>
    <mergeCell ref="A145:A1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BD5F-6904-4B0B-A067-B3F9770330DD}">
  <sheetPr>
    <tabColor theme="0" tint="-0.249977111117893"/>
  </sheetPr>
  <dimension ref="A1:E2"/>
  <sheetViews>
    <sheetView workbookViewId="0">
      <pane ySplit="1" topLeftCell="A2" activePane="bottomLeft" state="frozen"/>
      <selection pane="bottomLeft"/>
    </sheetView>
  </sheetViews>
  <sheetFormatPr defaultColWidth="8.88671875" defaultRowHeight="14.4"/>
  <cols>
    <col min="1" max="1" width="16.44140625" style="2" customWidth="1"/>
    <col min="2" max="2" width="18.109375" style="2" customWidth="1"/>
    <col min="3" max="3" width="19.5546875" style="2" customWidth="1"/>
    <col min="4" max="4" width="17.88671875" style="2" customWidth="1"/>
    <col min="5" max="5" width="32.88671875" style="2" bestFit="1" customWidth="1"/>
    <col min="6" max="16384" width="8.88671875" style="2"/>
  </cols>
  <sheetData>
    <row r="1" spans="1:5" s="3" customFormat="1" ht="15">
      <c r="A1" s="33" t="s">
        <v>25</v>
      </c>
      <c r="B1" s="33" t="s">
        <v>9440</v>
      </c>
      <c r="C1" s="33" t="s">
        <v>9441</v>
      </c>
      <c r="D1" s="33" t="s">
        <v>9442</v>
      </c>
      <c r="E1" s="33" t="s">
        <v>9443</v>
      </c>
    </row>
    <row r="2" spans="1:5" ht="15">
      <c r="A2" s="34" t="s">
        <v>4157</v>
      </c>
      <c r="B2" s="35" t="s">
        <v>4162</v>
      </c>
      <c r="C2" s="34" t="s">
        <v>4163</v>
      </c>
      <c r="D2" s="34" t="s">
        <v>4164</v>
      </c>
      <c r="E2" s="36" t="s">
        <v>9444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CF50-371D-4AC3-AEFA-B009DCEF1B54}">
  <dimension ref="A1:LA578"/>
  <sheetViews>
    <sheetView workbookViewId="0">
      <pane ySplit="1" topLeftCell="A2" activePane="bottomLeft" state="frozen"/>
      <selection pane="bottomLeft"/>
    </sheetView>
  </sheetViews>
  <sheetFormatPr defaultColWidth="11.44140625" defaultRowHeight="15"/>
  <cols>
    <col min="1" max="1" width="37.77734375" style="34" customWidth="1"/>
    <col min="2" max="16384" width="11.44140625" style="34"/>
  </cols>
  <sheetData>
    <row r="1" spans="1:313" s="33" customFormat="1">
      <c r="A1" s="33" t="s">
        <v>6188</v>
      </c>
      <c r="B1" s="33" t="s">
        <v>277</v>
      </c>
      <c r="C1" s="33" t="s">
        <v>286</v>
      </c>
      <c r="D1" s="33" t="s">
        <v>309</v>
      </c>
      <c r="E1" s="33" t="s">
        <v>313</v>
      </c>
      <c r="F1" s="33" t="s">
        <v>326</v>
      </c>
      <c r="G1" s="33" t="s">
        <v>133</v>
      </c>
      <c r="H1" s="33" t="s">
        <v>353</v>
      </c>
      <c r="I1" s="33" t="s">
        <v>361</v>
      </c>
      <c r="J1" s="33" t="s">
        <v>151</v>
      </c>
      <c r="K1" s="33" t="s">
        <v>9462</v>
      </c>
      <c r="L1" s="33" t="s">
        <v>9467</v>
      </c>
      <c r="M1" s="33" t="s">
        <v>9463</v>
      </c>
      <c r="N1" s="33" t="s">
        <v>9536</v>
      </c>
      <c r="O1" s="33" t="s">
        <v>9464</v>
      </c>
      <c r="P1" s="33" t="s">
        <v>386</v>
      </c>
      <c r="Q1" s="33" t="s">
        <v>392</v>
      </c>
      <c r="R1" s="33" t="s">
        <v>134</v>
      </c>
      <c r="S1" s="33" t="s">
        <v>135</v>
      </c>
      <c r="T1" s="33" t="s">
        <v>663</v>
      </c>
      <c r="U1" s="33" t="s">
        <v>665</v>
      </c>
      <c r="V1" s="33" t="s">
        <v>667</v>
      </c>
      <c r="W1" s="33" t="s">
        <v>669</v>
      </c>
      <c r="X1" s="33" t="s">
        <v>671</v>
      </c>
      <c r="Y1" s="33" t="s">
        <v>673</v>
      </c>
      <c r="Z1" s="33" t="s">
        <v>675</v>
      </c>
      <c r="AA1" s="33" t="s">
        <v>677</v>
      </c>
      <c r="AB1" s="33" t="s">
        <v>688</v>
      </c>
      <c r="AC1" s="33" t="s">
        <v>691</v>
      </c>
      <c r="AD1" s="33" t="s">
        <v>694</v>
      </c>
      <c r="AE1" s="33" t="s">
        <v>700</v>
      </c>
      <c r="AF1" s="33" t="s">
        <v>6189</v>
      </c>
      <c r="AG1" s="33" t="s">
        <v>6190</v>
      </c>
      <c r="AH1" s="33" t="s">
        <v>6191</v>
      </c>
      <c r="AI1" s="33" t="s">
        <v>6192</v>
      </c>
      <c r="AJ1" s="33" t="s">
        <v>6193</v>
      </c>
      <c r="AK1" s="33" t="s">
        <v>6194</v>
      </c>
      <c r="AL1" s="33" t="s">
        <v>6195</v>
      </c>
      <c r="AM1" s="33" t="s">
        <v>708</v>
      </c>
      <c r="AN1" s="33" t="s">
        <v>711</v>
      </c>
      <c r="AO1" s="33" t="s">
        <v>714</v>
      </c>
      <c r="AP1" s="33" t="s">
        <v>720</v>
      </c>
      <c r="AQ1" s="33" t="s">
        <v>6196</v>
      </c>
      <c r="AR1" s="33" t="s">
        <v>6197</v>
      </c>
      <c r="AS1" s="33" t="s">
        <v>6198</v>
      </c>
      <c r="AT1" s="33" t="s">
        <v>6199</v>
      </c>
      <c r="AU1" s="33" t="s">
        <v>6200</v>
      </c>
      <c r="AV1" s="33" t="s">
        <v>6201</v>
      </c>
      <c r="AW1" s="33" t="s">
        <v>6202</v>
      </c>
      <c r="AX1" s="33" t="s">
        <v>6203</v>
      </c>
      <c r="AY1" s="33" t="s">
        <v>6204</v>
      </c>
      <c r="AZ1" s="33" t="s">
        <v>6205</v>
      </c>
      <c r="BA1" s="33" t="s">
        <v>6206</v>
      </c>
      <c r="BB1" s="33" t="s">
        <v>6207</v>
      </c>
      <c r="BC1" s="33" t="s">
        <v>727</v>
      </c>
      <c r="BD1" s="33" t="s">
        <v>730</v>
      </c>
      <c r="BE1" s="33" t="s">
        <v>733</v>
      </c>
      <c r="BF1" s="33" t="s">
        <v>735</v>
      </c>
      <c r="BG1" s="33" t="s">
        <v>737</v>
      </c>
      <c r="BH1" s="33" t="s">
        <v>745</v>
      </c>
      <c r="BI1" s="33" t="s">
        <v>749</v>
      </c>
      <c r="BJ1" s="33" t="s">
        <v>755</v>
      </c>
      <c r="BK1" s="33" t="s">
        <v>759</v>
      </c>
      <c r="BL1" s="33" t="s">
        <v>762</v>
      </c>
      <c r="BM1" s="33" t="s">
        <v>765</v>
      </c>
      <c r="BN1" s="33" t="s">
        <v>769</v>
      </c>
      <c r="BO1" s="33" t="s">
        <v>6208</v>
      </c>
      <c r="BP1" s="33" t="s">
        <v>6209</v>
      </c>
      <c r="BQ1" s="33" t="s">
        <v>6210</v>
      </c>
      <c r="BR1" s="33" t="s">
        <v>6211</v>
      </c>
      <c r="BS1" s="33" t="s">
        <v>776</v>
      </c>
      <c r="BT1" s="33" t="s">
        <v>780</v>
      </c>
      <c r="BU1" s="33" t="s">
        <v>788</v>
      </c>
      <c r="BV1" s="33" t="s">
        <v>791</v>
      </c>
      <c r="BW1" s="33" t="s">
        <v>794</v>
      </c>
      <c r="BX1" s="33" t="s">
        <v>798</v>
      </c>
      <c r="BY1" s="33" t="s">
        <v>6212</v>
      </c>
      <c r="BZ1" s="33" t="s">
        <v>6213</v>
      </c>
      <c r="CA1" s="33" t="s">
        <v>6214</v>
      </c>
      <c r="CB1" s="33" t="s">
        <v>6215</v>
      </c>
      <c r="CC1" s="33" t="s">
        <v>6216</v>
      </c>
      <c r="CD1" s="33" t="s">
        <v>6217</v>
      </c>
      <c r="CE1" s="33" t="s">
        <v>6218</v>
      </c>
      <c r="CF1" s="33" t="s">
        <v>6219</v>
      </c>
      <c r="CG1" s="33" t="s">
        <v>6220</v>
      </c>
      <c r="CH1" s="33" t="s">
        <v>6221</v>
      </c>
      <c r="CI1" s="33" t="s">
        <v>6222</v>
      </c>
      <c r="CJ1" s="33" t="s">
        <v>6223</v>
      </c>
      <c r="CK1" s="33" t="s">
        <v>6224</v>
      </c>
      <c r="CL1" s="33" t="s">
        <v>6225</v>
      </c>
      <c r="CM1" s="33" t="s">
        <v>6226</v>
      </c>
      <c r="CN1" s="33" t="s">
        <v>6227</v>
      </c>
      <c r="CO1" s="33" t="s">
        <v>6228</v>
      </c>
      <c r="CP1" s="33" t="s">
        <v>804</v>
      </c>
      <c r="CQ1" s="33" t="s">
        <v>809</v>
      </c>
      <c r="CR1" s="33" t="s">
        <v>812</v>
      </c>
      <c r="CS1" s="33" t="s">
        <v>815</v>
      </c>
      <c r="CT1" s="33" t="s">
        <v>818</v>
      </c>
      <c r="CU1" s="33" t="s">
        <v>821</v>
      </c>
      <c r="CV1" s="33" t="s">
        <v>824</v>
      </c>
      <c r="CW1" s="33" t="s">
        <v>827</v>
      </c>
      <c r="CX1" s="33" t="s">
        <v>830</v>
      </c>
      <c r="CY1" s="33" t="s">
        <v>840</v>
      </c>
      <c r="CZ1" s="33" t="s">
        <v>844</v>
      </c>
      <c r="DA1" s="33" t="s">
        <v>848</v>
      </c>
      <c r="DB1" s="33" t="s">
        <v>852</v>
      </c>
      <c r="DC1" s="33" t="s">
        <v>855</v>
      </c>
      <c r="DD1" s="33" t="s">
        <v>858</v>
      </c>
      <c r="DE1" s="33" t="s">
        <v>867</v>
      </c>
      <c r="DF1" s="33" t="s">
        <v>873</v>
      </c>
      <c r="DG1" s="33" t="s">
        <v>877</v>
      </c>
      <c r="DH1" s="33" t="s">
        <v>6229</v>
      </c>
      <c r="DI1" s="33" t="s">
        <v>6230</v>
      </c>
      <c r="DJ1" s="33" t="s">
        <v>6231</v>
      </c>
      <c r="DK1" s="33" t="s">
        <v>6232</v>
      </c>
      <c r="DL1" s="33" t="s">
        <v>6233</v>
      </c>
      <c r="DM1" s="33" t="s">
        <v>6234</v>
      </c>
      <c r="DN1" s="33" t="s">
        <v>6235</v>
      </c>
      <c r="DO1" s="33" t="s">
        <v>6236</v>
      </c>
      <c r="DP1" s="33" t="s">
        <v>6237</v>
      </c>
      <c r="DQ1" s="33" t="s">
        <v>6238</v>
      </c>
      <c r="DR1" s="33" t="s">
        <v>6239</v>
      </c>
      <c r="DS1" s="33" t="s">
        <v>6240</v>
      </c>
      <c r="DT1" s="33" t="s">
        <v>6241</v>
      </c>
      <c r="DU1" s="33" t="s">
        <v>6242</v>
      </c>
      <c r="DV1" s="33" t="s">
        <v>6243</v>
      </c>
      <c r="DW1" s="33" t="s">
        <v>6244</v>
      </c>
      <c r="DX1" s="33" t="s">
        <v>883</v>
      </c>
      <c r="DY1" s="33" t="s">
        <v>141</v>
      </c>
      <c r="DZ1" s="33" t="s">
        <v>142</v>
      </c>
      <c r="EA1" s="33" t="s">
        <v>143</v>
      </c>
      <c r="EB1" s="33" t="s">
        <v>194</v>
      </c>
      <c r="EC1" s="33" t="s">
        <v>155</v>
      </c>
      <c r="ED1" s="33" t="s">
        <v>6245</v>
      </c>
      <c r="EE1" s="33" t="s">
        <v>6246</v>
      </c>
      <c r="EF1" s="33" t="s">
        <v>6247</v>
      </c>
      <c r="EG1" s="33" t="s">
        <v>6248</v>
      </c>
      <c r="EH1" s="33" t="s">
        <v>6249</v>
      </c>
      <c r="EI1" s="33" t="s">
        <v>6250</v>
      </c>
      <c r="EJ1" s="33" t="s">
        <v>6251</v>
      </c>
      <c r="EK1" s="33" t="s">
        <v>6252</v>
      </c>
      <c r="EL1" s="33" t="s">
        <v>6253</v>
      </c>
      <c r="EM1" s="33" t="s">
        <v>6254</v>
      </c>
      <c r="EN1" s="33" t="s">
        <v>6255</v>
      </c>
      <c r="EO1" s="33" t="s">
        <v>6256</v>
      </c>
      <c r="EP1" s="33" t="s">
        <v>6257</v>
      </c>
      <c r="EQ1" s="33" t="s">
        <v>904</v>
      </c>
      <c r="ER1" s="33" t="s">
        <v>144</v>
      </c>
      <c r="ES1" s="33" t="s">
        <v>156</v>
      </c>
      <c r="ET1" s="33" t="s">
        <v>6258</v>
      </c>
      <c r="EU1" s="33" t="s">
        <v>6259</v>
      </c>
      <c r="EV1" s="33" t="s">
        <v>6260</v>
      </c>
      <c r="EW1" s="33" t="s">
        <v>6261</v>
      </c>
      <c r="EX1" s="33" t="s">
        <v>6262</v>
      </c>
      <c r="EY1" s="33" t="s">
        <v>6263</v>
      </c>
      <c r="EZ1" s="33" t="s">
        <v>6264</v>
      </c>
      <c r="FA1" s="33" t="s">
        <v>6265</v>
      </c>
      <c r="FB1" s="33" t="s">
        <v>6266</v>
      </c>
      <c r="FC1" s="33" t="s">
        <v>912</v>
      </c>
      <c r="FD1" s="33" t="s">
        <v>145</v>
      </c>
      <c r="FE1" s="33" t="s">
        <v>146</v>
      </c>
      <c r="FF1" s="33" t="s">
        <v>195</v>
      </c>
      <c r="FG1" s="33" t="s">
        <v>147</v>
      </c>
      <c r="FH1" s="33" t="s">
        <v>148</v>
      </c>
      <c r="FI1" s="33" t="s">
        <v>196</v>
      </c>
      <c r="FJ1" s="33" t="s">
        <v>197</v>
      </c>
      <c r="FK1" s="33" t="s">
        <v>935</v>
      </c>
      <c r="FL1" s="33" t="s">
        <v>939</v>
      </c>
      <c r="FM1" s="33" t="s">
        <v>944</v>
      </c>
      <c r="FN1" s="33" t="s">
        <v>948</v>
      </c>
      <c r="FO1" s="33" t="s">
        <v>6267</v>
      </c>
      <c r="FP1" s="33" t="s">
        <v>6268</v>
      </c>
      <c r="FQ1" s="33" t="s">
        <v>6269</v>
      </c>
      <c r="FR1" s="33" t="s">
        <v>6270</v>
      </c>
      <c r="FS1" s="33" t="s">
        <v>6271</v>
      </c>
      <c r="FT1" s="33" t="s">
        <v>6272</v>
      </c>
      <c r="FU1" s="33" t="s">
        <v>6273</v>
      </c>
      <c r="FV1" s="33" t="s">
        <v>6274</v>
      </c>
      <c r="FW1" s="33" t="s">
        <v>6275</v>
      </c>
      <c r="FX1" s="33" t="s">
        <v>6276</v>
      </c>
      <c r="FY1" s="33" t="s">
        <v>6277</v>
      </c>
      <c r="FZ1" s="33" t="s">
        <v>6278</v>
      </c>
      <c r="GA1" s="33" t="s">
        <v>6279</v>
      </c>
      <c r="GB1" s="33" t="s">
        <v>6280</v>
      </c>
      <c r="GC1" s="33" t="s">
        <v>6281</v>
      </c>
      <c r="GD1" s="33" t="s">
        <v>6282</v>
      </c>
      <c r="GE1" s="33" t="s">
        <v>952</v>
      </c>
      <c r="GF1" s="33" t="s">
        <v>149</v>
      </c>
      <c r="GG1" s="33" t="s">
        <v>6283</v>
      </c>
      <c r="GH1" s="33" t="s">
        <v>6284</v>
      </c>
      <c r="GI1" s="33" t="s">
        <v>6285</v>
      </c>
      <c r="GJ1" s="33" t="s">
        <v>6286</v>
      </c>
      <c r="GK1" s="33" t="s">
        <v>6287</v>
      </c>
      <c r="GL1" s="33" t="s">
        <v>6288</v>
      </c>
      <c r="GM1" s="33" t="s">
        <v>6289</v>
      </c>
      <c r="GN1" s="33" t="s">
        <v>960</v>
      </c>
      <c r="GO1" s="33" t="s">
        <v>150</v>
      </c>
      <c r="GP1" s="33" t="s">
        <v>174</v>
      </c>
      <c r="GQ1" s="33" t="s">
        <v>175</v>
      </c>
      <c r="GR1" s="33" t="s">
        <v>176</v>
      </c>
      <c r="GS1" s="33" t="s">
        <v>180</v>
      </c>
      <c r="GT1" s="33" t="s">
        <v>181</v>
      </c>
      <c r="GU1" s="33" t="s">
        <v>182</v>
      </c>
      <c r="GV1" s="33" t="s">
        <v>184</v>
      </c>
      <c r="GW1" s="33" t="s">
        <v>185</v>
      </c>
      <c r="GX1" s="33" t="s">
        <v>192</v>
      </c>
      <c r="GY1" s="33" t="s">
        <v>203</v>
      </c>
      <c r="GZ1" s="33" t="s">
        <v>204</v>
      </c>
      <c r="HA1" s="33" t="s">
        <v>205</v>
      </c>
      <c r="HB1" s="33" t="s">
        <v>206</v>
      </c>
      <c r="HC1" s="33" t="s">
        <v>207</v>
      </c>
      <c r="HD1" s="33" t="s">
        <v>208</v>
      </c>
      <c r="HE1" s="33" t="s">
        <v>209</v>
      </c>
      <c r="HF1" s="33" t="s">
        <v>1010</v>
      </c>
      <c r="HG1" s="33" t="s">
        <v>1016</v>
      </c>
      <c r="HH1" s="33" t="s">
        <v>1020</v>
      </c>
      <c r="HI1" s="33" t="s">
        <v>1023</v>
      </c>
      <c r="HJ1" s="33" t="s">
        <v>1026</v>
      </c>
      <c r="HK1" s="33" t="s">
        <v>6290</v>
      </c>
      <c r="HL1" s="33" t="s">
        <v>4226</v>
      </c>
      <c r="HM1" s="33" t="s">
        <v>42</v>
      </c>
      <c r="HN1" s="33" t="s">
        <v>43</v>
      </c>
      <c r="HO1" s="33" t="s">
        <v>6291</v>
      </c>
      <c r="HP1" s="33" t="s">
        <v>44</v>
      </c>
      <c r="HQ1" s="33" t="s">
        <v>45</v>
      </c>
      <c r="HR1" s="33" t="s">
        <v>48</v>
      </c>
      <c r="HS1" s="33" t="s">
        <v>49</v>
      </c>
      <c r="HT1" s="33" t="s">
        <v>50</v>
      </c>
      <c r="HU1" s="33" t="s">
        <v>51</v>
      </c>
      <c r="HV1" s="33" t="s">
        <v>52</v>
      </c>
      <c r="HW1" s="33" t="s">
        <v>53</v>
      </c>
      <c r="HX1" s="33" t="s">
        <v>5050</v>
      </c>
      <c r="HY1" s="33" t="s">
        <v>55</v>
      </c>
      <c r="HZ1" s="33" t="s">
        <v>59</v>
      </c>
      <c r="IA1" s="33" t="s">
        <v>60</v>
      </c>
      <c r="IB1" s="33" t="s">
        <v>61</v>
      </c>
      <c r="IC1" s="33" t="s">
        <v>62</v>
      </c>
      <c r="ID1" s="33" t="s">
        <v>63</v>
      </c>
      <c r="IE1" s="33" t="s">
        <v>64</v>
      </c>
      <c r="IF1" s="33" t="s">
        <v>65</v>
      </c>
      <c r="IG1" s="33" t="s">
        <v>66</v>
      </c>
      <c r="IH1" s="33" t="s">
        <v>6292</v>
      </c>
      <c r="II1" s="33" t="s">
        <v>67</v>
      </c>
      <c r="IJ1" s="33" t="s">
        <v>68</v>
      </c>
      <c r="IK1" s="33" t="s">
        <v>70</v>
      </c>
      <c r="IL1" s="33" t="s">
        <v>6293</v>
      </c>
      <c r="IM1" s="33" t="s">
        <v>71</v>
      </c>
      <c r="IN1" s="33" t="s">
        <v>72</v>
      </c>
      <c r="IO1" s="33" t="s">
        <v>6294</v>
      </c>
      <c r="IP1" s="33" t="s">
        <v>6295</v>
      </c>
      <c r="IQ1" s="33" t="s">
        <v>73</v>
      </c>
      <c r="IR1" s="33" t="s">
        <v>77</v>
      </c>
      <c r="IS1" s="33" t="s">
        <v>4154</v>
      </c>
      <c r="IT1" s="33" t="s">
        <v>75</v>
      </c>
      <c r="IU1" s="33" t="s">
        <v>78</v>
      </c>
      <c r="IV1" s="33" t="s">
        <v>80</v>
      </c>
      <c r="IW1" s="33" t="s">
        <v>82</v>
      </c>
      <c r="IX1" s="33" t="s">
        <v>84</v>
      </c>
      <c r="IY1" s="33" t="s">
        <v>86</v>
      </c>
      <c r="IZ1" s="33" t="s">
        <v>88</v>
      </c>
      <c r="JA1" s="33" t="s">
        <v>90</v>
      </c>
      <c r="JB1" s="33" t="s">
        <v>92</v>
      </c>
      <c r="JC1" s="33" t="s">
        <v>97</v>
      </c>
      <c r="JD1" s="33" t="s">
        <v>100</v>
      </c>
      <c r="JE1" s="33" t="s">
        <v>103</v>
      </c>
      <c r="JF1" s="33" t="s">
        <v>106</v>
      </c>
      <c r="JG1" s="33" t="s">
        <v>109</v>
      </c>
      <c r="JH1" s="33" t="s">
        <v>112</v>
      </c>
      <c r="JI1" s="33" t="s">
        <v>115</v>
      </c>
      <c r="JJ1" s="33" t="s">
        <v>118</v>
      </c>
      <c r="JK1" s="33" t="s">
        <v>94</v>
      </c>
      <c r="JL1" s="33" t="s">
        <v>121</v>
      </c>
      <c r="JM1" s="33" t="s">
        <v>125</v>
      </c>
      <c r="JN1" s="33" t="s">
        <v>129</v>
      </c>
      <c r="JO1" s="33" t="s">
        <v>123</v>
      </c>
      <c r="JP1" s="33" t="s">
        <v>127</v>
      </c>
      <c r="JQ1" s="33" t="s">
        <v>131</v>
      </c>
      <c r="JR1" s="33" t="s">
        <v>79</v>
      </c>
      <c r="JS1" s="33" t="s">
        <v>81</v>
      </c>
      <c r="JT1" s="33" t="s">
        <v>83</v>
      </c>
      <c r="JU1" s="33" t="s">
        <v>85</v>
      </c>
      <c r="JV1" s="33" t="s">
        <v>87</v>
      </c>
      <c r="JW1" s="33" t="s">
        <v>89</v>
      </c>
      <c r="JX1" s="33" t="s">
        <v>91</v>
      </c>
      <c r="JY1" s="33" t="s">
        <v>93</v>
      </c>
      <c r="JZ1" s="33" t="s">
        <v>96</v>
      </c>
      <c r="KA1" s="33" t="s">
        <v>99</v>
      </c>
      <c r="KB1" s="33" t="s">
        <v>102</v>
      </c>
      <c r="KC1" s="33" t="s">
        <v>105</v>
      </c>
      <c r="KD1" s="33" t="s">
        <v>108</v>
      </c>
      <c r="KE1" s="33" t="s">
        <v>111</v>
      </c>
      <c r="KF1" s="33" t="s">
        <v>114</v>
      </c>
      <c r="KG1" s="33" t="s">
        <v>117</v>
      </c>
      <c r="KH1" s="33" t="s">
        <v>120</v>
      </c>
      <c r="KI1" s="33" t="s">
        <v>69</v>
      </c>
      <c r="KJ1" s="33" t="s">
        <v>74</v>
      </c>
      <c r="KK1" s="33" t="s">
        <v>76</v>
      </c>
      <c r="KL1" s="33" t="s">
        <v>95</v>
      </c>
      <c r="KM1" s="33" t="s">
        <v>98</v>
      </c>
      <c r="KN1" s="33" t="s">
        <v>101</v>
      </c>
      <c r="KO1" s="33" t="s">
        <v>104</v>
      </c>
      <c r="KP1" s="33" t="s">
        <v>107</v>
      </c>
      <c r="KQ1" s="33" t="s">
        <v>110</v>
      </c>
      <c r="KR1" s="33" t="s">
        <v>113</v>
      </c>
      <c r="KS1" s="33" t="s">
        <v>116</v>
      </c>
      <c r="KT1" s="33" t="s">
        <v>119</v>
      </c>
      <c r="KU1" s="33" t="s">
        <v>122</v>
      </c>
      <c r="KV1" s="33" t="s">
        <v>124</v>
      </c>
      <c r="KW1" s="33" t="s">
        <v>126</v>
      </c>
      <c r="KX1" s="33" t="s">
        <v>128</v>
      </c>
      <c r="KY1" s="33" t="s">
        <v>130</v>
      </c>
      <c r="KZ1" s="33" t="s">
        <v>132</v>
      </c>
      <c r="LA1" s="33" t="s">
        <v>6296</v>
      </c>
    </row>
    <row r="2" spans="1:313">
      <c r="A2" s="34" t="s">
        <v>6297</v>
      </c>
      <c r="B2" s="34" t="s">
        <v>6298</v>
      </c>
      <c r="C2" s="34" t="s">
        <v>1038</v>
      </c>
      <c r="D2" s="34" t="s">
        <v>1041</v>
      </c>
      <c r="F2" s="34" t="s">
        <v>1041</v>
      </c>
      <c r="G2" s="34">
        <v>37</v>
      </c>
      <c r="H2" s="34" t="s">
        <v>1041</v>
      </c>
      <c r="I2" s="34" t="s">
        <v>1041</v>
      </c>
      <c r="J2" s="34" t="s">
        <v>442</v>
      </c>
      <c r="K2" s="34" t="s">
        <v>1077</v>
      </c>
      <c r="L2" s="34" t="s">
        <v>9537</v>
      </c>
      <c r="M2" s="34" t="s">
        <v>1548</v>
      </c>
      <c r="N2" s="34" t="s">
        <v>9538</v>
      </c>
      <c r="P2" s="34" t="s">
        <v>3065</v>
      </c>
      <c r="Q2" s="34" t="s">
        <v>3087</v>
      </c>
      <c r="R2" s="34" t="s">
        <v>6299</v>
      </c>
      <c r="S2" s="34">
        <v>2</v>
      </c>
      <c r="T2" s="34" t="s">
        <v>4881</v>
      </c>
      <c r="U2" s="34" t="s">
        <v>4170</v>
      </c>
      <c r="V2" s="34" t="s">
        <v>4170</v>
      </c>
      <c r="W2" s="34" t="s">
        <v>4881</v>
      </c>
      <c r="X2" s="34" t="s">
        <v>4881</v>
      </c>
      <c r="Y2" s="34" t="s">
        <v>4881</v>
      </c>
      <c r="Z2" s="34" t="s">
        <v>4881</v>
      </c>
      <c r="AA2" s="34" t="s">
        <v>4170</v>
      </c>
      <c r="AB2" s="34" t="s">
        <v>3681</v>
      </c>
      <c r="AD2" s="34" t="s">
        <v>3699</v>
      </c>
      <c r="AE2" s="34" t="s">
        <v>3711</v>
      </c>
      <c r="AF2" s="34" t="s">
        <v>4170</v>
      </c>
      <c r="AG2" s="34" t="s">
        <v>4170</v>
      </c>
      <c r="AH2" s="34" t="s">
        <v>4881</v>
      </c>
      <c r="AI2" s="34" t="s">
        <v>4170</v>
      </c>
      <c r="AJ2" s="34" t="s">
        <v>4170</v>
      </c>
      <c r="AK2" s="34" t="s">
        <v>4170</v>
      </c>
      <c r="AL2" s="34" t="s">
        <v>4170</v>
      </c>
      <c r="AN2" s="34" t="s">
        <v>3719</v>
      </c>
      <c r="AO2" s="34" t="s">
        <v>1044</v>
      </c>
      <c r="BG2" s="34">
        <v>2</v>
      </c>
      <c r="BI2" s="34">
        <v>20</v>
      </c>
      <c r="BJ2" s="34" t="s">
        <v>1041</v>
      </c>
      <c r="BK2" s="34" t="s">
        <v>3727</v>
      </c>
      <c r="BM2" s="34" t="s">
        <v>3739</v>
      </c>
      <c r="BN2" s="34" t="s">
        <v>3745</v>
      </c>
      <c r="BO2" s="34" t="s">
        <v>4881</v>
      </c>
      <c r="BP2" s="34" t="s">
        <v>4170</v>
      </c>
      <c r="BQ2" s="34" t="s">
        <v>4170</v>
      </c>
      <c r="BR2" s="34" t="s">
        <v>4170</v>
      </c>
      <c r="BS2" s="34" t="s">
        <v>3751</v>
      </c>
      <c r="BT2" s="34" t="s">
        <v>3739</v>
      </c>
      <c r="BU2" s="34" t="s">
        <v>1044</v>
      </c>
      <c r="BV2" s="34" t="s">
        <v>1044</v>
      </c>
      <c r="BW2" s="34" t="s">
        <v>1044</v>
      </c>
      <c r="BX2" s="34" t="s">
        <v>3777</v>
      </c>
      <c r="BY2" s="34" t="s">
        <v>4881</v>
      </c>
      <c r="BZ2" s="34" t="s">
        <v>4170</v>
      </c>
      <c r="CA2" s="34" t="s">
        <v>4170</v>
      </c>
      <c r="CB2" s="34" t="s">
        <v>4170</v>
      </c>
      <c r="CC2" s="34" t="s">
        <v>4170</v>
      </c>
      <c r="CD2" s="34" t="s">
        <v>4170</v>
      </c>
      <c r="CE2" s="34" t="s">
        <v>4170</v>
      </c>
      <c r="CF2" s="34" t="s">
        <v>4170</v>
      </c>
      <c r="CG2" s="34" t="s">
        <v>4170</v>
      </c>
      <c r="CH2" s="34" t="s">
        <v>4170</v>
      </c>
      <c r="CI2" s="34" t="s">
        <v>4170</v>
      </c>
      <c r="CJ2" s="34" t="s">
        <v>4170</v>
      </c>
      <c r="CK2" s="34" t="s">
        <v>4170</v>
      </c>
      <c r="CL2" s="34" t="s">
        <v>4170</v>
      </c>
      <c r="CM2" s="34" t="s">
        <v>4170</v>
      </c>
      <c r="CN2" s="34" t="s">
        <v>4170</v>
      </c>
      <c r="CO2" s="34" t="s">
        <v>4170</v>
      </c>
      <c r="CQ2" s="34" t="s">
        <v>1041</v>
      </c>
      <c r="CR2" s="34" t="s">
        <v>1044</v>
      </c>
      <c r="CS2" s="34" t="s">
        <v>1041</v>
      </c>
      <c r="CT2" s="34" t="s">
        <v>1041</v>
      </c>
      <c r="CU2" s="34" t="s">
        <v>1041</v>
      </c>
      <c r="CV2" s="34" t="s">
        <v>1041</v>
      </c>
      <c r="CW2" s="34" t="s">
        <v>1041</v>
      </c>
      <c r="CX2" s="34" t="s">
        <v>1044</v>
      </c>
      <c r="CY2" s="34" t="s">
        <v>3826</v>
      </c>
      <c r="CZ2" s="34" t="s">
        <v>3843</v>
      </c>
      <c r="DA2" s="34" t="s">
        <v>3861</v>
      </c>
      <c r="DB2" s="34" t="s">
        <v>1044</v>
      </c>
      <c r="DC2" s="34" t="s">
        <v>3871</v>
      </c>
      <c r="DD2" s="34" t="s">
        <v>3871</v>
      </c>
      <c r="DE2" s="34" t="s">
        <v>1041</v>
      </c>
      <c r="DF2" s="34" t="s">
        <v>3877</v>
      </c>
      <c r="DG2" s="34" t="s">
        <v>169</v>
      </c>
      <c r="DH2" s="34" t="s">
        <v>4170</v>
      </c>
      <c r="DI2" s="34" t="s">
        <v>4881</v>
      </c>
      <c r="DJ2" s="34" t="s">
        <v>4170</v>
      </c>
      <c r="DK2" s="34" t="s">
        <v>4170</v>
      </c>
      <c r="DL2" s="34" t="s">
        <v>4170</v>
      </c>
      <c r="DM2" s="34" t="s">
        <v>4170</v>
      </c>
      <c r="DN2" s="34" t="s">
        <v>4170</v>
      </c>
      <c r="DO2" s="34" t="s">
        <v>4170</v>
      </c>
      <c r="DP2" s="34" t="s">
        <v>4170</v>
      </c>
      <c r="DQ2" s="34" t="s">
        <v>4170</v>
      </c>
      <c r="DR2" s="34" t="s">
        <v>4170</v>
      </c>
      <c r="DS2" s="34" t="s">
        <v>4170</v>
      </c>
      <c r="DT2" s="34" t="s">
        <v>4170</v>
      </c>
      <c r="DU2" s="34" t="s">
        <v>4170</v>
      </c>
      <c r="DV2" s="34" t="s">
        <v>4170</v>
      </c>
      <c r="DW2" s="34" t="s">
        <v>4170</v>
      </c>
      <c r="DY2" s="34">
        <v>18000</v>
      </c>
      <c r="FK2" s="34" t="s">
        <v>1044</v>
      </c>
      <c r="FM2" s="34" t="s">
        <v>3990</v>
      </c>
      <c r="GF2" s="34" t="s">
        <v>1044</v>
      </c>
      <c r="GG2" s="34" t="s">
        <v>4170</v>
      </c>
      <c r="GH2" s="34" t="s">
        <v>4170</v>
      </c>
      <c r="GI2" s="34" t="s">
        <v>4170</v>
      </c>
      <c r="GJ2" s="34" t="s">
        <v>4881</v>
      </c>
      <c r="GK2" s="34" t="s">
        <v>4170</v>
      </c>
      <c r="GL2" s="34" t="s">
        <v>4170</v>
      </c>
      <c r="GM2" s="34" t="s">
        <v>4170</v>
      </c>
      <c r="GO2" s="34">
        <v>6000</v>
      </c>
      <c r="GP2" s="34">
        <v>500</v>
      </c>
      <c r="GQ2" s="34">
        <v>0</v>
      </c>
      <c r="GR2" s="34">
        <v>4000</v>
      </c>
      <c r="GS2" s="34">
        <v>200</v>
      </c>
      <c r="GT2" s="34">
        <v>500</v>
      </c>
      <c r="GU2" s="34">
        <v>300</v>
      </c>
      <c r="GV2" s="34">
        <v>1000</v>
      </c>
      <c r="GW2" s="34">
        <v>0</v>
      </c>
      <c r="GX2" s="34">
        <v>2000</v>
      </c>
      <c r="GY2" s="34">
        <v>0</v>
      </c>
      <c r="GZ2" s="34">
        <v>0</v>
      </c>
      <c r="HA2" s="34">
        <v>0</v>
      </c>
      <c r="HB2" s="34">
        <v>0</v>
      </c>
      <c r="HC2" s="34">
        <v>0</v>
      </c>
      <c r="HD2" s="34">
        <v>300</v>
      </c>
      <c r="HE2" s="34">
        <v>0</v>
      </c>
      <c r="HF2" s="34" t="s">
        <v>1044</v>
      </c>
      <c r="HK2" s="34" t="s">
        <v>4533</v>
      </c>
      <c r="HL2" s="34" t="s">
        <v>4226</v>
      </c>
      <c r="HM2" s="34" t="s">
        <v>4542</v>
      </c>
      <c r="HN2" s="34" t="s">
        <v>5453</v>
      </c>
      <c r="HO2" s="34">
        <v>26.7739816031537</v>
      </c>
      <c r="HP2" s="34" t="s">
        <v>4895</v>
      </c>
      <c r="HQ2" s="34" t="s">
        <v>4313</v>
      </c>
      <c r="HR2" s="34" t="s">
        <v>4186</v>
      </c>
      <c r="HS2" s="34" t="s">
        <v>4255</v>
      </c>
      <c r="HT2" s="34" t="s">
        <v>4271</v>
      </c>
      <c r="HU2" s="34" t="s">
        <v>5342</v>
      </c>
      <c r="HV2" s="34" t="s">
        <v>5001</v>
      </c>
      <c r="HW2" s="34" t="s">
        <v>4556</v>
      </c>
      <c r="HX2" s="34" t="s">
        <v>3244</v>
      </c>
      <c r="HY2" s="34" t="s">
        <v>4291</v>
      </c>
      <c r="HZ2" s="34" t="s">
        <v>4933</v>
      </c>
      <c r="IA2" s="34" t="s">
        <v>4666</v>
      </c>
      <c r="IC2" s="34" t="s">
        <v>5275</v>
      </c>
      <c r="ID2" s="34" t="s">
        <v>4462</v>
      </c>
      <c r="IE2" s="34" t="s">
        <v>5223</v>
      </c>
      <c r="IQ2" s="34">
        <v>18000</v>
      </c>
      <c r="IR2" s="34" t="s">
        <v>1046</v>
      </c>
      <c r="IT2" s="34">
        <v>9000</v>
      </c>
      <c r="IU2" s="34" t="s">
        <v>5179</v>
      </c>
      <c r="IV2" s="34" t="s">
        <v>4471</v>
      </c>
      <c r="IW2" s="34" t="s">
        <v>4170</v>
      </c>
      <c r="IX2" s="34" t="s">
        <v>6121</v>
      </c>
      <c r="IY2" s="34" t="s">
        <v>5373</v>
      </c>
      <c r="IZ2" s="34" t="s">
        <v>4785</v>
      </c>
      <c r="JA2" s="34" t="s">
        <v>4784</v>
      </c>
      <c r="JB2" s="34" t="s">
        <v>4716</v>
      </c>
      <c r="JC2" s="34">
        <v>333.33333333333297</v>
      </c>
      <c r="JD2" s="34">
        <v>0</v>
      </c>
      <c r="JE2" s="34">
        <v>0</v>
      </c>
      <c r="JF2" s="34">
        <v>0</v>
      </c>
      <c r="JG2" s="34">
        <v>0</v>
      </c>
      <c r="JH2" s="34">
        <v>0</v>
      </c>
      <c r="JI2" s="34">
        <v>50</v>
      </c>
      <c r="JJ2" s="34">
        <v>0</v>
      </c>
      <c r="JK2" s="34">
        <v>0</v>
      </c>
      <c r="JL2" s="34">
        <v>11333.333333333299</v>
      </c>
      <c r="JM2" s="34">
        <v>1550</v>
      </c>
      <c r="JN2" s="34">
        <v>12883.333333333299</v>
      </c>
      <c r="JO2" s="34">
        <v>5666.6666666666697</v>
      </c>
      <c r="JP2" s="34">
        <v>775</v>
      </c>
      <c r="JQ2" s="34">
        <v>6441.6666666666697</v>
      </c>
      <c r="JR2" s="34">
        <v>0.46571798188874503</v>
      </c>
      <c r="JS2" s="34">
        <v>3.8809831824062099E-2</v>
      </c>
      <c r="JU2" s="34">
        <v>0.31047865459249702</v>
      </c>
      <c r="JV2" s="34">
        <v>1.5523932729624801E-2</v>
      </c>
      <c r="JW2" s="34">
        <v>3.8809831824062099E-2</v>
      </c>
      <c r="JX2" s="34">
        <v>2.3285899094437301E-2</v>
      </c>
      <c r="JY2" s="34">
        <v>7.7619663648124199E-2</v>
      </c>
      <c r="KA2" s="34">
        <v>2.5873221216041398E-2</v>
      </c>
      <c r="KG2" s="34">
        <v>3.8809831824062101E-3</v>
      </c>
      <c r="KJ2" s="34" t="s">
        <v>5977</v>
      </c>
      <c r="KK2" s="34" t="s">
        <v>5990</v>
      </c>
      <c r="KL2" s="34" t="s">
        <v>4170</v>
      </c>
      <c r="KM2" s="34" t="s">
        <v>4714</v>
      </c>
      <c r="KN2" s="34" t="s">
        <v>4170</v>
      </c>
      <c r="KO2" s="34" t="s">
        <v>4170</v>
      </c>
      <c r="KP2" s="34" t="s">
        <v>4170</v>
      </c>
      <c r="KQ2" s="34" t="s">
        <v>4170</v>
      </c>
      <c r="KR2" s="34" t="s">
        <v>4170</v>
      </c>
      <c r="KS2" s="34" t="s">
        <v>4972</v>
      </c>
      <c r="KT2" s="34" t="s">
        <v>4170</v>
      </c>
      <c r="KU2" s="34" t="s">
        <v>5112</v>
      </c>
      <c r="KV2" s="34" t="s">
        <v>5154</v>
      </c>
      <c r="KW2" s="34" t="s">
        <v>5621</v>
      </c>
      <c r="KX2" s="34" t="s">
        <v>5646</v>
      </c>
      <c r="KY2" s="34" t="s">
        <v>5112</v>
      </c>
      <c r="KZ2" s="34" t="s">
        <v>5154</v>
      </c>
      <c r="LA2" s="34" t="s">
        <v>5992</v>
      </c>
    </row>
    <row r="3" spans="1:313">
      <c r="A3" s="34" t="s">
        <v>6300</v>
      </c>
      <c r="B3" s="34" t="s">
        <v>6298</v>
      </c>
      <c r="C3" s="34" t="s">
        <v>1039</v>
      </c>
      <c r="D3" s="34" t="s">
        <v>1041</v>
      </c>
      <c r="F3" s="34" t="s">
        <v>1041</v>
      </c>
      <c r="G3" s="34">
        <v>21</v>
      </c>
      <c r="H3" s="34" t="s">
        <v>1041</v>
      </c>
      <c r="I3" s="34" t="s">
        <v>1041</v>
      </c>
      <c r="J3" s="34" t="s">
        <v>440</v>
      </c>
      <c r="K3" s="34" t="s">
        <v>1077</v>
      </c>
      <c r="L3" s="34" t="s">
        <v>9537</v>
      </c>
      <c r="M3" s="34" t="s">
        <v>1548</v>
      </c>
      <c r="N3" s="34" t="s">
        <v>9538</v>
      </c>
      <c r="P3" s="34" t="s">
        <v>3065</v>
      </c>
      <c r="Q3" s="34" t="s">
        <v>3123</v>
      </c>
      <c r="R3" s="34" t="s">
        <v>6301</v>
      </c>
      <c r="S3" s="34">
        <v>3</v>
      </c>
      <c r="T3" s="34" t="s">
        <v>4881</v>
      </c>
      <c r="U3" s="34" t="s">
        <v>4170</v>
      </c>
      <c r="V3" s="34" t="s">
        <v>4881</v>
      </c>
      <c r="W3" s="34" t="s">
        <v>4881</v>
      </c>
      <c r="X3" s="34" t="s">
        <v>4881</v>
      </c>
      <c r="Y3" s="34" t="s">
        <v>4881</v>
      </c>
      <c r="Z3" s="34" t="s">
        <v>4609</v>
      </c>
      <c r="AA3" s="34" t="s">
        <v>4170</v>
      </c>
      <c r="AB3" s="34" t="s">
        <v>3681</v>
      </c>
      <c r="AD3" s="34" t="s">
        <v>3696</v>
      </c>
      <c r="AN3" s="34" t="s">
        <v>3719</v>
      </c>
      <c r="AO3" s="34" t="s">
        <v>1044</v>
      </c>
      <c r="BG3" s="34">
        <v>2</v>
      </c>
      <c r="BI3" s="34">
        <v>70</v>
      </c>
      <c r="BJ3" s="34" t="s">
        <v>1041</v>
      </c>
      <c r="BK3" s="34" t="s">
        <v>3727</v>
      </c>
      <c r="BM3" s="34" t="s">
        <v>3739</v>
      </c>
      <c r="BN3" s="34" t="s">
        <v>3745</v>
      </c>
      <c r="BO3" s="34" t="s">
        <v>4881</v>
      </c>
      <c r="BP3" s="34" t="s">
        <v>4170</v>
      </c>
      <c r="BQ3" s="34" t="s">
        <v>4170</v>
      </c>
      <c r="BR3" s="34" t="s">
        <v>4170</v>
      </c>
      <c r="BS3" s="34" t="s">
        <v>3754</v>
      </c>
      <c r="BT3" s="34" t="s">
        <v>3739</v>
      </c>
      <c r="BU3" s="34" t="s">
        <v>1044</v>
      </c>
      <c r="BV3" s="34" t="s">
        <v>1044</v>
      </c>
      <c r="BW3" s="34" t="s">
        <v>1044</v>
      </c>
      <c r="BX3" s="34" t="s">
        <v>3777</v>
      </c>
      <c r="BY3" s="34" t="s">
        <v>4881</v>
      </c>
      <c r="BZ3" s="34" t="s">
        <v>4170</v>
      </c>
      <c r="CA3" s="34" t="s">
        <v>4170</v>
      </c>
      <c r="CB3" s="34" t="s">
        <v>4170</v>
      </c>
      <c r="CC3" s="34" t="s">
        <v>4170</v>
      </c>
      <c r="CD3" s="34" t="s">
        <v>4170</v>
      </c>
      <c r="CE3" s="34" t="s">
        <v>4170</v>
      </c>
      <c r="CF3" s="34" t="s">
        <v>4170</v>
      </c>
      <c r="CG3" s="34" t="s">
        <v>4170</v>
      </c>
      <c r="CH3" s="34" t="s">
        <v>4170</v>
      </c>
      <c r="CI3" s="34" t="s">
        <v>4170</v>
      </c>
      <c r="CJ3" s="34" t="s">
        <v>4170</v>
      </c>
      <c r="CK3" s="34" t="s">
        <v>4170</v>
      </c>
      <c r="CL3" s="34" t="s">
        <v>4170</v>
      </c>
      <c r="CM3" s="34" t="s">
        <v>4170</v>
      </c>
      <c r="CN3" s="34" t="s">
        <v>4170</v>
      </c>
      <c r="CO3" s="34" t="s">
        <v>4170</v>
      </c>
      <c r="CQ3" s="34" t="s">
        <v>1041</v>
      </c>
      <c r="CR3" s="34" t="s">
        <v>1041</v>
      </c>
      <c r="CS3" s="34" t="s">
        <v>1044</v>
      </c>
      <c r="CT3" s="34" t="s">
        <v>1041</v>
      </c>
      <c r="CU3" s="34" t="s">
        <v>1041</v>
      </c>
      <c r="CV3" s="34" t="s">
        <v>1041</v>
      </c>
      <c r="CW3" s="34" t="s">
        <v>3071</v>
      </c>
      <c r="CX3" s="34" t="s">
        <v>1041</v>
      </c>
      <c r="CY3" s="34" t="s">
        <v>3826</v>
      </c>
      <c r="CZ3" s="34" t="s">
        <v>3849</v>
      </c>
      <c r="DA3" s="34" t="s">
        <v>3855</v>
      </c>
      <c r="DB3" s="34" t="s">
        <v>3868</v>
      </c>
      <c r="DC3" s="34" t="s">
        <v>3868</v>
      </c>
      <c r="DD3" s="34" t="s">
        <v>3871</v>
      </c>
      <c r="DE3" s="34" t="s">
        <v>1041</v>
      </c>
      <c r="DF3" s="34" t="s">
        <v>3880</v>
      </c>
      <c r="DG3" s="34" t="s">
        <v>3896</v>
      </c>
      <c r="DH3" s="34" t="s">
        <v>4170</v>
      </c>
      <c r="DI3" s="34" t="s">
        <v>4170</v>
      </c>
      <c r="DJ3" s="34" t="s">
        <v>4170</v>
      </c>
      <c r="DK3" s="34" t="s">
        <v>4170</v>
      </c>
      <c r="DL3" s="34" t="s">
        <v>4170</v>
      </c>
      <c r="DM3" s="34" t="s">
        <v>4881</v>
      </c>
      <c r="DN3" s="34" t="s">
        <v>4170</v>
      </c>
      <c r="DO3" s="34" t="s">
        <v>4170</v>
      </c>
      <c r="DP3" s="34" t="s">
        <v>4170</v>
      </c>
      <c r="DQ3" s="34" t="s">
        <v>4170</v>
      </c>
      <c r="DR3" s="34" t="s">
        <v>4170</v>
      </c>
      <c r="DS3" s="34" t="s">
        <v>4170</v>
      </c>
      <c r="DT3" s="34" t="s">
        <v>4170</v>
      </c>
      <c r="DU3" s="34" t="s">
        <v>4170</v>
      </c>
      <c r="DV3" s="34" t="s">
        <v>4170</v>
      </c>
      <c r="DW3" s="34" t="s">
        <v>4170</v>
      </c>
      <c r="EC3" s="34" t="s">
        <v>3919</v>
      </c>
      <c r="ED3" s="34" t="s">
        <v>4170</v>
      </c>
      <c r="EE3" s="34" t="s">
        <v>4881</v>
      </c>
      <c r="EF3" s="34" t="s">
        <v>4170</v>
      </c>
      <c r="EG3" s="34" t="s">
        <v>4170</v>
      </c>
      <c r="EH3" s="34" t="s">
        <v>4170</v>
      </c>
      <c r="EI3" s="34" t="s">
        <v>4170</v>
      </c>
      <c r="EJ3" s="34" t="s">
        <v>4170</v>
      </c>
      <c r="EK3" s="34" t="s">
        <v>4170</v>
      </c>
      <c r="EL3" s="34" t="s">
        <v>4170</v>
      </c>
      <c r="EM3" s="34" t="s">
        <v>4170</v>
      </c>
      <c r="EN3" s="34" t="s">
        <v>4170</v>
      </c>
      <c r="EO3" s="34" t="s">
        <v>4170</v>
      </c>
      <c r="EP3" s="34" t="s">
        <v>4170</v>
      </c>
      <c r="ER3" s="34">
        <v>4875</v>
      </c>
      <c r="FK3" s="34" t="s">
        <v>1044</v>
      </c>
      <c r="FM3" s="34" t="s">
        <v>3981</v>
      </c>
      <c r="FN3" s="34" t="s">
        <v>6302</v>
      </c>
      <c r="FO3" s="34" t="s">
        <v>4881</v>
      </c>
      <c r="FP3" s="34" t="s">
        <v>4881</v>
      </c>
      <c r="FQ3" s="34" t="s">
        <v>4881</v>
      </c>
      <c r="FR3" s="34" t="s">
        <v>4170</v>
      </c>
      <c r="FS3" s="34" t="s">
        <v>4170</v>
      </c>
      <c r="FT3" s="34" t="s">
        <v>4170</v>
      </c>
      <c r="FU3" s="34" t="s">
        <v>4170</v>
      </c>
      <c r="FV3" s="34" t="s">
        <v>4170</v>
      </c>
      <c r="FW3" s="34" t="s">
        <v>4170</v>
      </c>
      <c r="FX3" s="34" t="s">
        <v>4170</v>
      </c>
      <c r="FY3" s="34" t="s">
        <v>4170</v>
      </c>
      <c r="FZ3" s="34" t="s">
        <v>4170</v>
      </c>
      <c r="GA3" s="34" t="s">
        <v>4170</v>
      </c>
      <c r="GB3" s="34" t="s">
        <v>4170</v>
      </c>
      <c r="GC3" s="34" t="s">
        <v>4170</v>
      </c>
      <c r="GD3" s="34" t="s">
        <v>4170</v>
      </c>
      <c r="GF3" s="34" t="s">
        <v>1044</v>
      </c>
      <c r="GG3" s="34" t="s">
        <v>4170</v>
      </c>
      <c r="GH3" s="34" t="s">
        <v>4170</v>
      </c>
      <c r="GI3" s="34" t="s">
        <v>4170</v>
      </c>
      <c r="GJ3" s="34" t="s">
        <v>4881</v>
      </c>
      <c r="GK3" s="34" t="s">
        <v>4170</v>
      </c>
      <c r="GL3" s="34" t="s">
        <v>4170</v>
      </c>
      <c r="GM3" s="34" t="s">
        <v>4170</v>
      </c>
      <c r="GO3" s="34">
        <v>6000</v>
      </c>
      <c r="GP3" s="34">
        <v>0</v>
      </c>
      <c r="GQ3" s="34">
        <v>6000</v>
      </c>
      <c r="GR3" s="34">
        <v>5000</v>
      </c>
      <c r="GS3" s="34">
        <v>500</v>
      </c>
      <c r="GT3" s="34">
        <v>450</v>
      </c>
      <c r="GU3" s="34">
        <v>100</v>
      </c>
      <c r="GV3" s="34">
        <v>150</v>
      </c>
      <c r="GW3" s="34">
        <v>0</v>
      </c>
      <c r="GX3" s="34">
        <v>6000</v>
      </c>
      <c r="GY3" s="34">
        <v>0</v>
      </c>
      <c r="GZ3" s="34">
        <v>6000</v>
      </c>
      <c r="HA3" s="34">
        <v>0</v>
      </c>
      <c r="HB3" s="34">
        <v>0</v>
      </c>
      <c r="HC3" s="34">
        <v>0</v>
      </c>
      <c r="HD3" s="34">
        <v>1200</v>
      </c>
      <c r="HE3" s="34">
        <v>0</v>
      </c>
      <c r="HF3" s="34" t="s">
        <v>1044</v>
      </c>
      <c r="HK3" s="34" t="s">
        <v>4627</v>
      </c>
      <c r="HL3" s="34" t="s">
        <v>4226</v>
      </c>
      <c r="HM3" s="34" t="s">
        <v>4539</v>
      </c>
      <c r="HN3" s="34" t="s">
        <v>5446</v>
      </c>
      <c r="HO3" s="34">
        <v>6.7687801138852404</v>
      </c>
      <c r="HP3" s="34" t="s">
        <v>4897</v>
      </c>
      <c r="HQ3" s="34" t="s">
        <v>4316</v>
      </c>
      <c r="HR3" s="34" t="s">
        <v>4219</v>
      </c>
      <c r="HS3" s="34" t="s">
        <v>4248</v>
      </c>
      <c r="HT3" s="34" t="s">
        <v>4262</v>
      </c>
      <c r="HU3" s="34" t="s">
        <v>5341</v>
      </c>
      <c r="HV3" s="34" t="s">
        <v>5001</v>
      </c>
      <c r="HW3" s="34" t="s">
        <v>4560</v>
      </c>
      <c r="HX3" s="34" t="s">
        <v>3232</v>
      </c>
      <c r="HY3" s="34" t="s">
        <v>4299</v>
      </c>
      <c r="HZ3" s="34" t="s">
        <v>4933</v>
      </c>
      <c r="IA3" s="34" t="s">
        <v>4666</v>
      </c>
      <c r="IB3" s="34" t="s">
        <v>5665</v>
      </c>
      <c r="IC3" s="34" t="s">
        <v>5274</v>
      </c>
      <c r="ID3" s="34" t="s">
        <v>4462</v>
      </c>
      <c r="II3" s="34" t="s">
        <v>5584</v>
      </c>
      <c r="IQ3" s="34">
        <v>4875</v>
      </c>
      <c r="IR3" s="34" t="s">
        <v>1046</v>
      </c>
      <c r="IT3" s="34">
        <v>1625</v>
      </c>
      <c r="IU3" s="34" t="s">
        <v>5179</v>
      </c>
      <c r="IV3" s="34" t="s">
        <v>4170</v>
      </c>
      <c r="IW3" s="34" t="s">
        <v>4175</v>
      </c>
      <c r="IX3" s="34" t="s">
        <v>5179</v>
      </c>
      <c r="IY3" s="34" t="s">
        <v>4785</v>
      </c>
      <c r="IZ3" s="34" t="s">
        <v>4785</v>
      </c>
      <c r="JA3" s="34" t="s">
        <v>4711</v>
      </c>
      <c r="JB3" s="34" t="s">
        <v>4711</v>
      </c>
      <c r="JC3" s="34">
        <v>1000</v>
      </c>
      <c r="JD3" s="34">
        <v>0</v>
      </c>
      <c r="JE3" s="34">
        <v>1000</v>
      </c>
      <c r="JF3" s="34">
        <v>0</v>
      </c>
      <c r="JG3" s="34">
        <v>0</v>
      </c>
      <c r="JH3" s="34">
        <v>0</v>
      </c>
      <c r="JI3" s="34">
        <v>200</v>
      </c>
      <c r="JJ3" s="34">
        <v>0</v>
      </c>
      <c r="JK3" s="34">
        <v>0</v>
      </c>
      <c r="JL3" s="34">
        <v>20050</v>
      </c>
      <c r="JM3" s="34">
        <v>350</v>
      </c>
      <c r="JN3" s="34">
        <v>20400</v>
      </c>
      <c r="JO3" s="34">
        <v>6683.3333333333303</v>
      </c>
      <c r="JP3" s="34">
        <v>116.666666666667</v>
      </c>
      <c r="JQ3" s="34">
        <v>6800</v>
      </c>
      <c r="JR3" s="34">
        <v>0.29411764705882398</v>
      </c>
      <c r="JT3" s="34">
        <v>0.29411764705882398</v>
      </c>
      <c r="JU3" s="34">
        <v>0.24509803921568599</v>
      </c>
      <c r="JV3" s="34">
        <v>2.4509803921568599E-2</v>
      </c>
      <c r="JW3" s="34">
        <v>2.2058823529411801E-2</v>
      </c>
      <c r="JX3" s="34">
        <v>4.9019607843137298E-3</v>
      </c>
      <c r="JY3" s="34">
        <v>7.3529411764705899E-3</v>
      </c>
      <c r="KA3" s="34">
        <v>4.9019607843137303E-2</v>
      </c>
      <c r="KC3" s="34">
        <v>4.9019607843137303E-2</v>
      </c>
      <c r="KG3" s="34">
        <v>9.8039215686274508E-3</v>
      </c>
      <c r="KJ3" s="34" t="s">
        <v>5976</v>
      </c>
      <c r="KK3" s="34" t="s">
        <v>5177</v>
      </c>
      <c r="KL3" s="34" t="s">
        <v>4170</v>
      </c>
      <c r="KM3" s="34" t="s">
        <v>4716</v>
      </c>
      <c r="KN3" s="34" t="s">
        <v>4170</v>
      </c>
      <c r="KO3" s="34" t="s">
        <v>4716</v>
      </c>
      <c r="KP3" s="34" t="s">
        <v>4170</v>
      </c>
      <c r="KQ3" s="34" t="s">
        <v>4170</v>
      </c>
      <c r="KR3" s="34" t="s">
        <v>4170</v>
      </c>
      <c r="KS3" s="34" t="s">
        <v>4783</v>
      </c>
      <c r="KT3" s="34" t="s">
        <v>4170</v>
      </c>
      <c r="KU3" s="34" t="s">
        <v>5113</v>
      </c>
      <c r="KV3" s="34" t="s">
        <v>5154</v>
      </c>
      <c r="KW3" s="34" t="s">
        <v>5624</v>
      </c>
      <c r="KX3" s="34" t="s">
        <v>5643</v>
      </c>
      <c r="KY3" s="34" t="s">
        <v>5953</v>
      </c>
      <c r="KZ3" s="34" t="s">
        <v>5154</v>
      </c>
      <c r="LA3" s="34" t="s">
        <v>5993</v>
      </c>
    </row>
    <row r="4" spans="1:313">
      <c r="A4" s="34" t="s">
        <v>6303</v>
      </c>
      <c r="B4" s="34" t="s">
        <v>6298</v>
      </c>
      <c r="C4" s="34" t="s">
        <v>1038</v>
      </c>
      <c r="D4" s="34" t="s">
        <v>1041</v>
      </c>
      <c r="F4" s="34" t="s">
        <v>1041</v>
      </c>
      <c r="G4" s="34">
        <v>67</v>
      </c>
      <c r="H4" s="34" t="s">
        <v>1041</v>
      </c>
      <c r="I4" s="34" t="s">
        <v>1041</v>
      </c>
      <c r="J4" s="34" t="s">
        <v>440</v>
      </c>
      <c r="K4" s="34" t="s">
        <v>1059</v>
      </c>
      <c r="L4" s="34" t="s">
        <v>9539</v>
      </c>
      <c r="M4" s="34" t="s">
        <v>1229</v>
      </c>
      <c r="N4" s="34" t="s">
        <v>9540</v>
      </c>
      <c r="P4" s="34" t="s">
        <v>3065</v>
      </c>
      <c r="Q4" s="34" t="s">
        <v>3087</v>
      </c>
      <c r="R4" s="34" t="s">
        <v>6304</v>
      </c>
      <c r="S4" s="34">
        <v>1</v>
      </c>
      <c r="T4" s="34" t="s">
        <v>4170</v>
      </c>
      <c r="U4" s="34" t="s">
        <v>4170</v>
      </c>
      <c r="V4" s="34" t="s">
        <v>4170</v>
      </c>
      <c r="W4" s="34" t="s">
        <v>4881</v>
      </c>
      <c r="X4" s="34" t="s">
        <v>4170</v>
      </c>
      <c r="Y4" s="34" t="s">
        <v>4881</v>
      </c>
      <c r="Z4" s="34" t="s">
        <v>4170</v>
      </c>
      <c r="AA4" s="34" t="s">
        <v>4170</v>
      </c>
      <c r="AB4" s="34" t="s">
        <v>3681</v>
      </c>
      <c r="AD4" s="34" t="s">
        <v>3696</v>
      </c>
      <c r="AN4" s="34" t="s">
        <v>3722</v>
      </c>
      <c r="AO4" s="34" t="s">
        <v>1044</v>
      </c>
      <c r="BG4" s="34">
        <v>1</v>
      </c>
      <c r="BI4" s="34">
        <v>15</v>
      </c>
      <c r="BJ4" s="34" t="s">
        <v>1041</v>
      </c>
      <c r="BK4" s="34" t="s">
        <v>3727</v>
      </c>
      <c r="BM4" s="34" t="s">
        <v>3739</v>
      </c>
      <c r="BN4" s="34" t="s">
        <v>3745</v>
      </c>
      <c r="BO4" s="34" t="s">
        <v>4881</v>
      </c>
      <c r="BP4" s="34" t="s">
        <v>4170</v>
      </c>
      <c r="BQ4" s="34" t="s">
        <v>4170</v>
      </c>
      <c r="BR4" s="34" t="s">
        <v>4170</v>
      </c>
      <c r="BS4" s="34" t="s">
        <v>3751</v>
      </c>
      <c r="BT4" s="34" t="s">
        <v>3739</v>
      </c>
      <c r="BU4" s="34" t="s">
        <v>1044</v>
      </c>
      <c r="BV4" s="34" t="s">
        <v>1044</v>
      </c>
      <c r="BW4" s="34" t="s">
        <v>1044</v>
      </c>
      <c r="BX4" s="34" t="s">
        <v>3777</v>
      </c>
      <c r="BY4" s="34" t="s">
        <v>4881</v>
      </c>
      <c r="BZ4" s="34" t="s">
        <v>4170</v>
      </c>
      <c r="CA4" s="34" t="s">
        <v>4170</v>
      </c>
      <c r="CB4" s="34" t="s">
        <v>4170</v>
      </c>
      <c r="CC4" s="34" t="s">
        <v>4170</v>
      </c>
      <c r="CD4" s="34" t="s">
        <v>4170</v>
      </c>
      <c r="CE4" s="34" t="s">
        <v>4170</v>
      </c>
      <c r="CF4" s="34" t="s">
        <v>4170</v>
      </c>
      <c r="CG4" s="34" t="s">
        <v>4170</v>
      </c>
      <c r="CH4" s="34" t="s">
        <v>4170</v>
      </c>
      <c r="CI4" s="34" t="s">
        <v>4170</v>
      </c>
      <c r="CJ4" s="34" t="s">
        <v>4170</v>
      </c>
      <c r="CK4" s="34" t="s">
        <v>4170</v>
      </c>
      <c r="CL4" s="34" t="s">
        <v>4170</v>
      </c>
      <c r="CM4" s="34" t="s">
        <v>4170</v>
      </c>
      <c r="CN4" s="34" t="s">
        <v>4170</v>
      </c>
      <c r="CO4" s="34" t="s">
        <v>4170</v>
      </c>
      <c r="CQ4" s="34" t="s">
        <v>1041</v>
      </c>
      <c r="CR4" s="34" t="s">
        <v>1044</v>
      </c>
      <c r="CS4" s="34" t="s">
        <v>1044</v>
      </c>
      <c r="CT4" s="34" t="s">
        <v>1041</v>
      </c>
      <c r="CU4" s="34" t="s">
        <v>1041</v>
      </c>
      <c r="CV4" s="34" t="s">
        <v>1041</v>
      </c>
      <c r="CW4" s="34" t="s">
        <v>1044</v>
      </c>
      <c r="CX4" s="34" t="s">
        <v>1044</v>
      </c>
      <c r="CY4" s="34" t="s">
        <v>3823</v>
      </c>
      <c r="CZ4" s="34" t="s">
        <v>3843</v>
      </c>
      <c r="DA4" s="34" t="s">
        <v>3861</v>
      </c>
      <c r="DB4" s="34" t="s">
        <v>1044</v>
      </c>
      <c r="DC4" s="34" t="s">
        <v>3868</v>
      </c>
      <c r="DD4" s="34" t="s">
        <v>3871</v>
      </c>
      <c r="DE4" s="34" t="s">
        <v>1044</v>
      </c>
      <c r="DF4" s="34" t="s">
        <v>3877</v>
      </c>
      <c r="DG4" s="34" t="s">
        <v>6305</v>
      </c>
      <c r="DH4" s="34" t="s">
        <v>4170</v>
      </c>
      <c r="DI4" s="34" t="s">
        <v>4170</v>
      </c>
      <c r="DJ4" s="34" t="s">
        <v>4170</v>
      </c>
      <c r="DK4" s="34" t="s">
        <v>4170</v>
      </c>
      <c r="DL4" s="34" t="s">
        <v>4170</v>
      </c>
      <c r="DM4" s="34" t="s">
        <v>4170</v>
      </c>
      <c r="DN4" s="34" t="s">
        <v>4881</v>
      </c>
      <c r="DO4" s="34" t="s">
        <v>4881</v>
      </c>
      <c r="DP4" s="34" t="s">
        <v>4170</v>
      </c>
      <c r="DQ4" s="34" t="s">
        <v>4170</v>
      </c>
      <c r="DR4" s="34" t="s">
        <v>4170</v>
      </c>
      <c r="DS4" s="34" t="s">
        <v>4170</v>
      </c>
      <c r="DT4" s="34" t="s">
        <v>4170</v>
      </c>
      <c r="DU4" s="34" t="s">
        <v>4170</v>
      </c>
      <c r="DV4" s="34" t="s">
        <v>4170</v>
      </c>
      <c r="DW4" s="34" t="s">
        <v>4170</v>
      </c>
      <c r="ES4" s="34" t="s">
        <v>3951</v>
      </c>
      <c r="ET4" s="34" t="s">
        <v>4170</v>
      </c>
      <c r="EU4" s="34" t="s">
        <v>4170</v>
      </c>
      <c r="EV4" s="34" t="s">
        <v>4170</v>
      </c>
      <c r="EW4" s="34" t="s">
        <v>4170</v>
      </c>
      <c r="EX4" s="34" t="s">
        <v>4881</v>
      </c>
      <c r="EY4" s="34" t="s">
        <v>4170</v>
      </c>
      <c r="EZ4" s="34" t="s">
        <v>4170</v>
      </c>
      <c r="FA4" s="34" t="s">
        <v>4170</v>
      </c>
      <c r="FB4" s="34" t="s">
        <v>4170</v>
      </c>
      <c r="FD4" s="34">
        <v>5870</v>
      </c>
      <c r="FE4" s="34">
        <v>1625</v>
      </c>
      <c r="FK4" s="34" t="s">
        <v>1044</v>
      </c>
      <c r="FM4" s="34" t="s">
        <v>3990</v>
      </c>
      <c r="GF4" s="34" t="s">
        <v>1044</v>
      </c>
      <c r="GG4" s="34" t="s">
        <v>4170</v>
      </c>
      <c r="GH4" s="34" t="s">
        <v>4170</v>
      </c>
      <c r="GI4" s="34" t="s">
        <v>4170</v>
      </c>
      <c r="GJ4" s="34" t="s">
        <v>4881</v>
      </c>
      <c r="GK4" s="34" t="s">
        <v>4170</v>
      </c>
      <c r="GL4" s="34" t="s">
        <v>4170</v>
      </c>
      <c r="GM4" s="34" t="s">
        <v>4170</v>
      </c>
      <c r="GO4" s="34">
        <v>1500</v>
      </c>
      <c r="GP4" s="34">
        <v>0</v>
      </c>
      <c r="GQ4" s="34">
        <v>2200</v>
      </c>
      <c r="GR4" s="34">
        <v>0</v>
      </c>
      <c r="GS4" s="34">
        <v>200</v>
      </c>
      <c r="GT4" s="34">
        <v>70</v>
      </c>
      <c r="GU4" s="34">
        <v>0</v>
      </c>
      <c r="GV4" s="34">
        <v>0</v>
      </c>
      <c r="GW4" s="34">
        <v>0</v>
      </c>
      <c r="GX4" s="34">
        <v>0</v>
      </c>
      <c r="GY4" s="34">
        <v>600</v>
      </c>
      <c r="GZ4" s="34">
        <v>0</v>
      </c>
      <c r="HA4" s="34">
        <v>0</v>
      </c>
      <c r="HB4" s="34">
        <v>0</v>
      </c>
      <c r="HC4" s="34">
        <v>0</v>
      </c>
      <c r="HD4" s="34">
        <v>0</v>
      </c>
      <c r="HE4" s="34">
        <v>0</v>
      </c>
      <c r="HF4" s="34" t="s">
        <v>1044</v>
      </c>
      <c r="HK4" s="34" t="s">
        <v>5328</v>
      </c>
      <c r="HL4" s="34" t="s">
        <v>4226</v>
      </c>
      <c r="HM4" s="34" t="s">
        <v>4546</v>
      </c>
      <c r="HN4" s="34" t="s">
        <v>5449</v>
      </c>
      <c r="HO4" s="34">
        <v>3.7779237844940901</v>
      </c>
      <c r="HP4" s="34" t="s">
        <v>4898</v>
      </c>
      <c r="HQ4" s="34" t="s">
        <v>4305</v>
      </c>
      <c r="HR4" s="34" t="s">
        <v>4195</v>
      </c>
      <c r="HS4" s="34" t="s">
        <v>4235</v>
      </c>
      <c r="HT4" s="34" t="s">
        <v>4271</v>
      </c>
      <c r="HU4" s="34" t="s">
        <v>5342</v>
      </c>
      <c r="HV4" s="34" t="s">
        <v>5001</v>
      </c>
      <c r="HW4" s="34" t="s">
        <v>4560</v>
      </c>
      <c r="HX4" s="34" t="s">
        <v>3238</v>
      </c>
      <c r="HY4" s="34" t="s">
        <v>4299</v>
      </c>
      <c r="HZ4" s="34" t="s">
        <v>4933</v>
      </c>
      <c r="IA4" s="34" t="s">
        <v>4665</v>
      </c>
      <c r="IC4" s="34" t="s">
        <v>5274</v>
      </c>
      <c r="ID4" s="34" t="s">
        <v>4462</v>
      </c>
      <c r="IJ4" s="34">
        <v>2339.7820000000002</v>
      </c>
      <c r="IK4" s="34" t="s">
        <v>4587</v>
      </c>
      <c r="IQ4" s="34">
        <v>3964.7820000000002</v>
      </c>
      <c r="IR4" s="34" t="s">
        <v>1046</v>
      </c>
      <c r="IT4" s="34">
        <v>3964.7820000000002</v>
      </c>
      <c r="IU4" s="34" t="s">
        <v>5177</v>
      </c>
      <c r="IV4" s="34" t="s">
        <v>4170</v>
      </c>
      <c r="IW4" s="34" t="s">
        <v>4171</v>
      </c>
      <c r="IX4" s="34" t="s">
        <v>4170</v>
      </c>
      <c r="IY4" s="34" t="s">
        <v>5373</v>
      </c>
      <c r="IZ4" s="34" t="s">
        <v>4352</v>
      </c>
      <c r="JA4" s="34" t="s">
        <v>4170</v>
      </c>
      <c r="JB4" s="34" t="s">
        <v>4170</v>
      </c>
      <c r="JC4" s="34">
        <v>0</v>
      </c>
      <c r="JD4" s="34">
        <v>100</v>
      </c>
      <c r="JE4" s="34">
        <v>0</v>
      </c>
      <c r="JF4" s="34">
        <v>0</v>
      </c>
      <c r="JG4" s="34">
        <v>0</v>
      </c>
      <c r="JH4" s="34">
        <v>0</v>
      </c>
      <c r="JI4" s="34">
        <v>0</v>
      </c>
      <c r="JJ4" s="34">
        <v>0</v>
      </c>
      <c r="JK4" s="34">
        <v>0</v>
      </c>
      <c r="JL4" s="34">
        <v>3970</v>
      </c>
      <c r="JM4" s="34">
        <v>100</v>
      </c>
      <c r="JN4" s="34">
        <v>4070</v>
      </c>
      <c r="JO4" s="34">
        <v>3970</v>
      </c>
      <c r="JP4" s="34">
        <v>100</v>
      </c>
      <c r="JQ4" s="34">
        <v>4070</v>
      </c>
      <c r="JR4" s="34">
        <v>0.36855036855036899</v>
      </c>
      <c r="JT4" s="34">
        <v>0.54054054054054101</v>
      </c>
      <c r="JV4" s="34">
        <v>4.9140049140049102E-2</v>
      </c>
      <c r="JW4" s="34">
        <v>1.7199017199017199E-2</v>
      </c>
      <c r="KB4" s="34">
        <v>2.45700245700246E-2</v>
      </c>
      <c r="KI4" s="34" t="s">
        <v>6083</v>
      </c>
      <c r="KJ4" s="34" t="s">
        <v>5976</v>
      </c>
      <c r="KK4" s="34" t="s">
        <v>5178</v>
      </c>
      <c r="KL4" s="34" t="s">
        <v>4170</v>
      </c>
      <c r="KM4" s="34" t="s">
        <v>4170</v>
      </c>
      <c r="KN4" s="34" t="s">
        <v>4352</v>
      </c>
      <c r="KO4" s="34" t="s">
        <v>4170</v>
      </c>
      <c r="KP4" s="34" t="s">
        <v>4170</v>
      </c>
      <c r="KQ4" s="34" t="s">
        <v>4170</v>
      </c>
      <c r="KR4" s="34" t="s">
        <v>4170</v>
      </c>
      <c r="KS4" s="34" t="s">
        <v>4170</v>
      </c>
      <c r="KT4" s="34" t="s">
        <v>4170</v>
      </c>
      <c r="KU4" s="34" t="s">
        <v>4973</v>
      </c>
      <c r="KV4" s="34" t="s">
        <v>5153</v>
      </c>
      <c r="KW4" s="34" t="s">
        <v>5620</v>
      </c>
      <c r="KX4" s="34" t="s">
        <v>5643</v>
      </c>
      <c r="KY4" s="34" t="s">
        <v>5952</v>
      </c>
      <c r="KZ4" s="34" t="s">
        <v>5850</v>
      </c>
      <c r="LA4" s="34" t="s">
        <v>5992</v>
      </c>
    </row>
    <row r="5" spans="1:313">
      <c r="A5" s="34" t="s">
        <v>6306</v>
      </c>
      <c r="B5" s="34" t="s">
        <v>6298</v>
      </c>
      <c r="C5" s="34" t="s">
        <v>1036</v>
      </c>
      <c r="D5" s="34" t="s">
        <v>1041</v>
      </c>
      <c r="F5" s="34" t="s">
        <v>1041</v>
      </c>
      <c r="G5" s="34">
        <v>29</v>
      </c>
      <c r="H5" s="34" t="s">
        <v>1041</v>
      </c>
      <c r="I5" s="34" t="s">
        <v>1041</v>
      </c>
      <c r="J5" s="34" t="s">
        <v>442</v>
      </c>
      <c r="K5" s="34" t="s">
        <v>1077</v>
      </c>
      <c r="L5" s="34" t="s">
        <v>9537</v>
      </c>
      <c r="M5" s="34" t="s">
        <v>1548</v>
      </c>
      <c r="N5" s="34" t="s">
        <v>9538</v>
      </c>
      <c r="P5" s="34" t="s">
        <v>3065</v>
      </c>
      <c r="Q5" s="34" t="s">
        <v>3123</v>
      </c>
      <c r="R5" s="34" t="s">
        <v>6307</v>
      </c>
      <c r="S5" s="34">
        <v>2</v>
      </c>
      <c r="T5" s="34" t="s">
        <v>4881</v>
      </c>
      <c r="U5" s="34" t="s">
        <v>4170</v>
      </c>
      <c r="V5" s="34" t="s">
        <v>4170</v>
      </c>
      <c r="W5" s="34" t="s">
        <v>4881</v>
      </c>
      <c r="X5" s="34" t="s">
        <v>4881</v>
      </c>
      <c r="Y5" s="34" t="s">
        <v>4881</v>
      </c>
      <c r="Z5" s="34" t="s">
        <v>4881</v>
      </c>
      <c r="AA5" s="34" t="s">
        <v>4170</v>
      </c>
      <c r="AB5" s="34" t="s">
        <v>3681</v>
      </c>
      <c r="AD5" s="34" t="s">
        <v>3696</v>
      </c>
      <c r="AN5" s="34" t="s">
        <v>3722</v>
      </c>
      <c r="AO5" s="34" t="s">
        <v>1044</v>
      </c>
      <c r="BG5" s="34">
        <v>2</v>
      </c>
      <c r="BI5" s="34">
        <v>25</v>
      </c>
      <c r="BJ5" s="34" t="s">
        <v>1041</v>
      </c>
      <c r="BK5" s="34" t="s">
        <v>3727</v>
      </c>
      <c r="BM5" s="34" t="s">
        <v>3739</v>
      </c>
      <c r="BN5" s="34" t="s">
        <v>3745</v>
      </c>
      <c r="BO5" s="34" t="s">
        <v>4881</v>
      </c>
      <c r="BP5" s="34" t="s">
        <v>4170</v>
      </c>
      <c r="BQ5" s="34" t="s">
        <v>4170</v>
      </c>
      <c r="BR5" s="34" t="s">
        <v>4170</v>
      </c>
      <c r="BS5" s="34" t="s">
        <v>3754</v>
      </c>
      <c r="BT5" s="34" t="s">
        <v>3739</v>
      </c>
      <c r="BU5" s="34" t="s">
        <v>1044</v>
      </c>
      <c r="BV5" s="34" t="s">
        <v>1044</v>
      </c>
      <c r="BW5" s="34" t="s">
        <v>1044</v>
      </c>
      <c r="BX5" s="34" t="s">
        <v>3777</v>
      </c>
      <c r="BY5" s="34" t="s">
        <v>4881</v>
      </c>
      <c r="BZ5" s="34" t="s">
        <v>4170</v>
      </c>
      <c r="CA5" s="34" t="s">
        <v>4170</v>
      </c>
      <c r="CB5" s="34" t="s">
        <v>4170</v>
      </c>
      <c r="CC5" s="34" t="s">
        <v>4170</v>
      </c>
      <c r="CD5" s="34" t="s">
        <v>4170</v>
      </c>
      <c r="CE5" s="34" t="s">
        <v>4170</v>
      </c>
      <c r="CF5" s="34" t="s">
        <v>4170</v>
      </c>
      <c r="CG5" s="34" t="s">
        <v>4170</v>
      </c>
      <c r="CH5" s="34" t="s">
        <v>4170</v>
      </c>
      <c r="CI5" s="34" t="s">
        <v>4170</v>
      </c>
      <c r="CJ5" s="34" t="s">
        <v>4170</v>
      </c>
      <c r="CK5" s="34" t="s">
        <v>4170</v>
      </c>
      <c r="CL5" s="34" t="s">
        <v>4170</v>
      </c>
      <c r="CM5" s="34" t="s">
        <v>4170</v>
      </c>
      <c r="CN5" s="34" t="s">
        <v>4170</v>
      </c>
      <c r="CO5" s="34" t="s">
        <v>4170</v>
      </c>
      <c r="CQ5" s="34" t="s">
        <v>1041</v>
      </c>
      <c r="CR5" s="34" t="s">
        <v>1041</v>
      </c>
      <c r="CS5" s="34" t="s">
        <v>1041</v>
      </c>
      <c r="CT5" s="34" t="s">
        <v>1041</v>
      </c>
      <c r="CU5" s="34" t="s">
        <v>1041</v>
      </c>
      <c r="CV5" s="34" t="s">
        <v>1041</v>
      </c>
      <c r="CW5" s="34" t="s">
        <v>1041</v>
      </c>
      <c r="CX5" s="34" t="s">
        <v>1041</v>
      </c>
      <c r="CY5" s="34" t="s">
        <v>3826</v>
      </c>
      <c r="CZ5" s="34" t="s">
        <v>3843</v>
      </c>
      <c r="DA5" s="34" t="s">
        <v>3852</v>
      </c>
      <c r="DB5" s="34" t="s">
        <v>1044</v>
      </c>
      <c r="DC5" s="34" t="s">
        <v>1044</v>
      </c>
      <c r="DD5" s="34" t="s">
        <v>3871</v>
      </c>
      <c r="DE5" s="34" t="s">
        <v>1044</v>
      </c>
      <c r="DF5" s="34" t="s">
        <v>3877</v>
      </c>
      <c r="DG5" s="34" t="s">
        <v>194</v>
      </c>
      <c r="DH5" s="34" t="s">
        <v>4170</v>
      </c>
      <c r="DI5" s="34" t="s">
        <v>4170</v>
      </c>
      <c r="DJ5" s="34" t="s">
        <v>4170</v>
      </c>
      <c r="DK5" s="34" t="s">
        <v>4170</v>
      </c>
      <c r="DL5" s="34" t="s">
        <v>4881</v>
      </c>
      <c r="DM5" s="34" t="s">
        <v>4170</v>
      </c>
      <c r="DN5" s="34" t="s">
        <v>4170</v>
      </c>
      <c r="DO5" s="34" t="s">
        <v>4170</v>
      </c>
      <c r="DP5" s="34" t="s">
        <v>4170</v>
      </c>
      <c r="DQ5" s="34" t="s">
        <v>4170</v>
      </c>
      <c r="DR5" s="34" t="s">
        <v>4170</v>
      </c>
      <c r="DS5" s="34" t="s">
        <v>4170</v>
      </c>
      <c r="DT5" s="34" t="s">
        <v>4170</v>
      </c>
      <c r="DU5" s="34" t="s">
        <v>4170</v>
      </c>
      <c r="DV5" s="34" t="s">
        <v>4170</v>
      </c>
      <c r="DW5" s="34" t="s">
        <v>4170</v>
      </c>
      <c r="FK5" s="34" t="s">
        <v>1044</v>
      </c>
      <c r="FM5" s="34" t="s">
        <v>3987</v>
      </c>
      <c r="GF5" s="34" t="s">
        <v>1044</v>
      </c>
      <c r="GG5" s="34" t="s">
        <v>4170</v>
      </c>
      <c r="GH5" s="34" t="s">
        <v>4170</v>
      </c>
      <c r="GI5" s="34" t="s">
        <v>4170</v>
      </c>
      <c r="GJ5" s="34" t="s">
        <v>4881</v>
      </c>
      <c r="GK5" s="34" t="s">
        <v>4170</v>
      </c>
      <c r="GL5" s="34" t="s">
        <v>4170</v>
      </c>
      <c r="GM5" s="34" t="s">
        <v>4170</v>
      </c>
      <c r="GO5" s="34">
        <v>3000</v>
      </c>
      <c r="GP5" s="34">
        <v>500</v>
      </c>
      <c r="GQ5" s="34">
        <v>7000</v>
      </c>
      <c r="GR5" s="34">
        <v>3000</v>
      </c>
      <c r="GS5" s="34">
        <v>2000</v>
      </c>
      <c r="GT5" s="34">
        <v>500</v>
      </c>
      <c r="GU5" s="34">
        <v>1500</v>
      </c>
      <c r="GV5" s="34">
        <v>3000</v>
      </c>
      <c r="GW5" s="34">
        <v>2000</v>
      </c>
      <c r="GX5" s="34">
        <v>4000</v>
      </c>
      <c r="GY5" s="34">
        <v>0</v>
      </c>
      <c r="GZ5" s="34">
        <v>0</v>
      </c>
      <c r="HA5" s="34">
        <v>0</v>
      </c>
      <c r="HB5" s="34">
        <v>0</v>
      </c>
      <c r="HC5" s="34">
        <v>0</v>
      </c>
      <c r="HD5" s="34">
        <v>2000</v>
      </c>
      <c r="HE5" s="34">
        <v>0</v>
      </c>
      <c r="HF5" s="34" t="s">
        <v>1044</v>
      </c>
      <c r="HK5" s="34" t="s">
        <v>5824</v>
      </c>
      <c r="HL5" s="34" t="s">
        <v>4226</v>
      </c>
      <c r="HM5" s="34" t="s">
        <v>4539</v>
      </c>
      <c r="HN5" s="34" t="s">
        <v>5452</v>
      </c>
      <c r="HO5" s="34">
        <v>35.809515987735402</v>
      </c>
      <c r="HP5" s="34" t="s">
        <v>4895</v>
      </c>
      <c r="HQ5" s="34" t="s">
        <v>4313</v>
      </c>
      <c r="HR5" s="34" t="s">
        <v>4186</v>
      </c>
      <c r="HS5" s="34" t="s">
        <v>4255</v>
      </c>
      <c r="HT5" s="34" t="s">
        <v>4271</v>
      </c>
      <c r="HU5" s="34" t="s">
        <v>5342</v>
      </c>
      <c r="HV5" s="34" t="s">
        <v>5001</v>
      </c>
      <c r="HW5" s="34" t="s">
        <v>4556</v>
      </c>
      <c r="HX5" s="34" t="s">
        <v>3241</v>
      </c>
      <c r="HY5" s="34" t="s">
        <v>4291</v>
      </c>
      <c r="HZ5" s="34" t="s">
        <v>4933</v>
      </c>
      <c r="IA5" s="34" t="s">
        <v>4666</v>
      </c>
      <c r="IC5" s="34" t="s">
        <v>5274</v>
      </c>
      <c r="ID5" s="34" t="s">
        <v>4462</v>
      </c>
      <c r="IR5" s="34" t="s">
        <v>1046</v>
      </c>
      <c r="IU5" s="34" t="s">
        <v>5178</v>
      </c>
      <c r="IV5" s="34" t="s">
        <v>4471</v>
      </c>
      <c r="IW5" s="34" t="s">
        <v>4175</v>
      </c>
      <c r="IX5" s="34" t="s">
        <v>5374</v>
      </c>
      <c r="IY5" s="34" t="s">
        <v>4472</v>
      </c>
      <c r="IZ5" s="34" t="s">
        <v>4785</v>
      </c>
      <c r="JA5" s="34" t="s">
        <v>5581</v>
      </c>
      <c r="JB5" s="34" t="s">
        <v>5850</v>
      </c>
      <c r="JC5" s="34">
        <v>666.66666666666697</v>
      </c>
      <c r="JD5" s="34">
        <v>0</v>
      </c>
      <c r="JE5" s="34">
        <v>0</v>
      </c>
      <c r="JF5" s="34">
        <v>0</v>
      </c>
      <c r="JG5" s="34">
        <v>0</v>
      </c>
      <c r="JH5" s="34">
        <v>0</v>
      </c>
      <c r="JI5" s="34">
        <v>333.33333333333297</v>
      </c>
      <c r="JJ5" s="34">
        <v>0</v>
      </c>
      <c r="JK5" s="34">
        <v>666.66666666666697</v>
      </c>
      <c r="JL5" s="34">
        <v>17666.666666666701</v>
      </c>
      <c r="JM5" s="34">
        <v>4500</v>
      </c>
      <c r="JN5" s="34">
        <v>22166.666666666701</v>
      </c>
      <c r="JO5" s="34">
        <v>8833.3333333333303</v>
      </c>
      <c r="JP5" s="34">
        <v>2250</v>
      </c>
      <c r="JQ5" s="34">
        <v>11083.333333333299</v>
      </c>
      <c r="JR5" s="34">
        <v>0.13533834586466201</v>
      </c>
      <c r="JS5" s="34">
        <v>2.2556390977443601E-2</v>
      </c>
      <c r="JT5" s="34">
        <v>0.31578947368421101</v>
      </c>
      <c r="JU5" s="34">
        <v>0.13533834586466201</v>
      </c>
      <c r="JV5" s="34">
        <v>9.0225563909774403E-2</v>
      </c>
      <c r="JW5" s="34">
        <v>2.2556390977443601E-2</v>
      </c>
      <c r="JX5" s="34">
        <v>6.7669172932330796E-2</v>
      </c>
      <c r="JY5" s="34">
        <v>0.13533834586466201</v>
      </c>
      <c r="JZ5" s="34">
        <v>3.00751879699248E-2</v>
      </c>
      <c r="KA5" s="34">
        <v>3.00751879699248E-2</v>
      </c>
      <c r="KG5" s="34">
        <v>1.50375939849624E-2</v>
      </c>
      <c r="KL5" s="34" t="s">
        <v>5797</v>
      </c>
      <c r="KM5" s="34" t="s">
        <v>4716</v>
      </c>
      <c r="KN5" s="34" t="s">
        <v>4170</v>
      </c>
      <c r="KO5" s="34" t="s">
        <v>4170</v>
      </c>
      <c r="KP5" s="34" t="s">
        <v>4170</v>
      </c>
      <c r="KQ5" s="34" t="s">
        <v>4170</v>
      </c>
      <c r="KR5" s="34" t="s">
        <v>4170</v>
      </c>
      <c r="KS5" s="34" t="s">
        <v>5708</v>
      </c>
      <c r="KT5" s="34" t="s">
        <v>4170</v>
      </c>
      <c r="KU5" s="34" t="s">
        <v>5113</v>
      </c>
      <c r="KV5" s="34" t="s">
        <v>5155</v>
      </c>
      <c r="KW5" s="34" t="s">
        <v>5623</v>
      </c>
      <c r="KX5" s="34" t="s">
        <v>5645</v>
      </c>
      <c r="KY5" s="34" t="s">
        <v>5953</v>
      </c>
      <c r="KZ5" s="34" t="s">
        <v>5155</v>
      </c>
    </row>
    <row r="6" spans="1:313">
      <c r="A6" s="34" t="s">
        <v>6308</v>
      </c>
      <c r="B6" s="34" t="s">
        <v>6298</v>
      </c>
      <c r="C6" s="34" t="s">
        <v>1037</v>
      </c>
      <c r="D6" s="34" t="s">
        <v>1041</v>
      </c>
      <c r="F6" s="34" t="s">
        <v>1041</v>
      </c>
      <c r="G6" s="34">
        <v>41</v>
      </c>
      <c r="H6" s="34" t="s">
        <v>1041</v>
      </c>
      <c r="I6" s="34" t="s">
        <v>1041</v>
      </c>
      <c r="J6" s="34" t="s">
        <v>440</v>
      </c>
      <c r="K6" s="34" t="s">
        <v>1077</v>
      </c>
      <c r="L6" s="34" t="s">
        <v>9537</v>
      </c>
      <c r="M6" s="34" t="s">
        <v>1548</v>
      </c>
      <c r="N6" s="34" t="s">
        <v>9538</v>
      </c>
      <c r="P6" s="34" t="s">
        <v>3065</v>
      </c>
      <c r="Q6" s="34" t="s">
        <v>3123</v>
      </c>
      <c r="R6" s="34" t="s">
        <v>6309</v>
      </c>
      <c r="S6" s="34">
        <v>3</v>
      </c>
      <c r="T6" s="34" t="s">
        <v>4609</v>
      </c>
      <c r="U6" s="34" t="s">
        <v>4170</v>
      </c>
      <c r="V6" s="34" t="s">
        <v>4881</v>
      </c>
      <c r="W6" s="34" t="s">
        <v>4609</v>
      </c>
      <c r="X6" s="34" t="s">
        <v>4170</v>
      </c>
      <c r="Y6" s="34" t="s">
        <v>4609</v>
      </c>
      <c r="Z6" s="34" t="s">
        <v>4881</v>
      </c>
      <c r="AA6" s="34" t="s">
        <v>4170</v>
      </c>
      <c r="AB6" s="34" t="s">
        <v>3681</v>
      </c>
      <c r="AD6" s="34" t="s">
        <v>3696</v>
      </c>
      <c r="AN6" s="34" t="s">
        <v>3719</v>
      </c>
      <c r="AO6" s="34" t="s">
        <v>1041</v>
      </c>
      <c r="AP6" s="34" t="s">
        <v>4086</v>
      </c>
      <c r="AQ6" s="34" t="s">
        <v>4881</v>
      </c>
      <c r="AR6" s="34" t="s">
        <v>4170</v>
      </c>
      <c r="AS6" s="34" t="s">
        <v>4170</v>
      </c>
      <c r="AT6" s="34" t="s">
        <v>4170</v>
      </c>
      <c r="AU6" s="34" t="s">
        <v>4170</v>
      </c>
      <c r="AV6" s="34" t="s">
        <v>4170</v>
      </c>
      <c r="AW6" s="34" t="s">
        <v>4170</v>
      </c>
      <c r="AX6" s="34" t="s">
        <v>4170</v>
      </c>
      <c r="AY6" s="34" t="s">
        <v>4170</v>
      </c>
      <c r="AZ6" s="34" t="s">
        <v>4170</v>
      </c>
      <c r="BA6" s="34" t="s">
        <v>4170</v>
      </c>
      <c r="BB6" s="34" t="s">
        <v>4170</v>
      </c>
      <c r="BD6" s="34" t="s">
        <v>4113</v>
      </c>
      <c r="BG6" s="34">
        <v>2</v>
      </c>
      <c r="BI6" s="34">
        <v>33</v>
      </c>
      <c r="BJ6" s="34" t="s">
        <v>1041</v>
      </c>
      <c r="BK6" s="34" t="s">
        <v>3727</v>
      </c>
      <c r="BM6" s="34" t="s">
        <v>3739</v>
      </c>
      <c r="BN6" s="34" t="s">
        <v>3745</v>
      </c>
      <c r="BO6" s="34" t="s">
        <v>4881</v>
      </c>
      <c r="BP6" s="34" t="s">
        <v>4170</v>
      </c>
      <c r="BQ6" s="34" t="s">
        <v>4170</v>
      </c>
      <c r="BR6" s="34" t="s">
        <v>4170</v>
      </c>
      <c r="BS6" s="34" t="s">
        <v>3751</v>
      </c>
      <c r="BT6" s="34" t="s">
        <v>3771</v>
      </c>
      <c r="BU6" s="34" t="s">
        <v>1044</v>
      </c>
      <c r="BV6" s="34" t="s">
        <v>1044</v>
      </c>
      <c r="BW6" s="34" t="s">
        <v>1044</v>
      </c>
      <c r="BX6" s="34" t="s">
        <v>3777</v>
      </c>
      <c r="BY6" s="34" t="s">
        <v>4881</v>
      </c>
      <c r="BZ6" s="34" t="s">
        <v>4170</v>
      </c>
      <c r="CA6" s="34" t="s">
        <v>4170</v>
      </c>
      <c r="CB6" s="34" t="s">
        <v>4170</v>
      </c>
      <c r="CC6" s="34" t="s">
        <v>4170</v>
      </c>
      <c r="CD6" s="34" t="s">
        <v>4170</v>
      </c>
      <c r="CE6" s="34" t="s">
        <v>4170</v>
      </c>
      <c r="CF6" s="34" t="s">
        <v>4170</v>
      </c>
      <c r="CG6" s="34" t="s">
        <v>4170</v>
      </c>
      <c r="CH6" s="34" t="s">
        <v>4170</v>
      </c>
      <c r="CI6" s="34" t="s">
        <v>4170</v>
      </c>
      <c r="CJ6" s="34" t="s">
        <v>4170</v>
      </c>
      <c r="CK6" s="34" t="s">
        <v>4170</v>
      </c>
      <c r="CL6" s="34" t="s">
        <v>4170</v>
      </c>
      <c r="CM6" s="34" t="s">
        <v>4170</v>
      </c>
      <c r="CN6" s="34" t="s">
        <v>4170</v>
      </c>
      <c r="CO6" s="34" t="s">
        <v>4170</v>
      </c>
      <c r="CQ6" s="34" t="s">
        <v>1041</v>
      </c>
      <c r="CR6" s="34" t="s">
        <v>1041</v>
      </c>
      <c r="CS6" s="34" t="s">
        <v>1041</v>
      </c>
      <c r="CT6" s="34" t="s">
        <v>1041</v>
      </c>
      <c r="CU6" s="34" t="s">
        <v>1041</v>
      </c>
      <c r="CV6" s="34" t="s">
        <v>1041</v>
      </c>
      <c r="CW6" s="34" t="s">
        <v>1044</v>
      </c>
      <c r="CX6" s="34" t="s">
        <v>1044</v>
      </c>
      <c r="CY6" s="34" t="s">
        <v>3826</v>
      </c>
      <c r="CZ6" s="34" t="s">
        <v>3846</v>
      </c>
      <c r="DA6" s="34" t="s">
        <v>3861</v>
      </c>
      <c r="DB6" s="34" t="s">
        <v>3868</v>
      </c>
      <c r="DC6" s="34" t="s">
        <v>3868</v>
      </c>
      <c r="DD6" s="34" t="s">
        <v>3871</v>
      </c>
      <c r="DE6" s="34" t="s">
        <v>1041</v>
      </c>
      <c r="DF6" s="34" t="s">
        <v>3880</v>
      </c>
      <c r="DG6" s="34" t="s">
        <v>6310</v>
      </c>
      <c r="DH6" s="34" t="s">
        <v>4170</v>
      </c>
      <c r="DI6" s="34" t="s">
        <v>4881</v>
      </c>
      <c r="DJ6" s="34" t="s">
        <v>4170</v>
      </c>
      <c r="DK6" s="34" t="s">
        <v>4170</v>
      </c>
      <c r="DL6" s="34" t="s">
        <v>4170</v>
      </c>
      <c r="DM6" s="34" t="s">
        <v>4881</v>
      </c>
      <c r="DN6" s="34" t="s">
        <v>4170</v>
      </c>
      <c r="DO6" s="34" t="s">
        <v>4881</v>
      </c>
      <c r="DP6" s="34" t="s">
        <v>4170</v>
      </c>
      <c r="DQ6" s="34" t="s">
        <v>4170</v>
      </c>
      <c r="DR6" s="34" t="s">
        <v>4170</v>
      </c>
      <c r="DS6" s="34" t="s">
        <v>4170</v>
      </c>
      <c r="DT6" s="34" t="s">
        <v>4170</v>
      </c>
      <c r="DU6" s="34" t="s">
        <v>4170</v>
      </c>
      <c r="DV6" s="34" t="s">
        <v>4170</v>
      </c>
      <c r="DW6" s="34" t="s">
        <v>4170</v>
      </c>
      <c r="DY6" s="34">
        <v>12000</v>
      </c>
      <c r="EC6" s="34" t="s">
        <v>452</v>
      </c>
      <c r="ED6" s="34" t="s">
        <v>4170</v>
      </c>
      <c r="EE6" s="34" t="s">
        <v>4170</v>
      </c>
      <c r="EF6" s="34" t="s">
        <v>4170</v>
      </c>
      <c r="EG6" s="34" t="s">
        <v>4170</v>
      </c>
      <c r="EH6" s="34" t="s">
        <v>4170</v>
      </c>
      <c r="EI6" s="34" t="s">
        <v>4170</v>
      </c>
      <c r="EJ6" s="34" t="s">
        <v>4170</v>
      </c>
      <c r="EK6" s="34" t="s">
        <v>4170</v>
      </c>
      <c r="EL6" s="34" t="s">
        <v>4170</v>
      </c>
      <c r="EM6" s="34" t="s">
        <v>4170</v>
      </c>
      <c r="EN6" s="34" t="s">
        <v>4881</v>
      </c>
      <c r="EO6" s="34" t="s">
        <v>4170</v>
      </c>
      <c r="EP6" s="34" t="s">
        <v>4170</v>
      </c>
      <c r="EQ6" s="34" t="s">
        <v>6311</v>
      </c>
      <c r="FE6" s="34">
        <v>3250</v>
      </c>
      <c r="FJ6" s="34">
        <v>550</v>
      </c>
      <c r="FK6" s="34" t="s">
        <v>1044</v>
      </c>
      <c r="FM6" s="34" t="s">
        <v>3990</v>
      </c>
      <c r="GF6" s="34" t="s">
        <v>1044</v>
      </c>
      <c r="GG6" s="34" t="s">
        <v>4170</v>
      </c>
      <c r="GH6" s="34" t="s">
        <v>4170</v>
      </c>
      <c r="GI6" s="34" t="s">
        <v>4170</v>
      </c>
      <c r="GJ6" s="34" t="s">
        <v>4881</v>
      </c>
      <c r="GK6" s="34" t="s">
        <v>4170</v>
      </c>
      <c r="GL6" s="34" t="s">
        <v>4170</v>
      </c>
      <c r="GM6" s="34" t="s">
        <v>4170</v>
      </c>
      <c r="GO6" s="34">
        <v>4000</v>
      </c>
      <c r="GP6" s="34">
        <v>0</v>
      </c>
      <c r="GQ6" s="34">
        <v>8000</v>
      </c>
      <c r="GR6" s="34">
        <v>0</v>
      </c>
      <c r="GS6" s="34">
        <v>400</v>
      </c>
      <c r="GT6" s="34">
        <v>500</v>
      </c>
      <c r="GU6" s="34">
        <v>500</v>
      </c>
      <c r="GV6" s="34">
        <v>0</v>
      </c>
      <c r="GW6" s="34">
        <v>0</v>
      </c>
      <c r="GX6" s="34">
        <v>5000</v>
      </c>
      <c r="GY6" s="34">
        <v>3000</v>
      </c>
      <c r="GZ6" s="34">
        <v>2000</v>
      </c>
      <c r="HA6" s="34">
        <v>0</v>
      </c>
      <c r="HB6" s="34">
        <v>0</v>
      </c>
      <c r="HC6" s="34">
        <v>0</v>
      </c>
      <c r="HD6" s="34">
        <v>0</v>
      </c>
      <c r="HE6" s="34">
        <v>0</v>
      </c>
      <c r="HF6" s="34" t="s">
        <v>1041</v>
      </c>
      <c r="HG6" s="34" t="s">
        <v>4039</v>
      </c>
      <c r="HI6" s="34" t="s">
        <v>4072</v>
      </c>
      <c r="HK6" s="34" t="s">
        <v>6312</v>
      </c>
      <c r="HL6" s="34" t="s">
        <v>4226</v>
      </c>
      <c r="HM6" s="34" t="s">
        <v>4542</v>
      </c>
      <c r="HN6" s="34" t="s">
        <v>5447</v>
      </c>
      <c r="HO6" s="34">
        <v>5.7832347787998204</v>
      </c>
      <c r="HP6" s="34" t="s">
        <v>4898</v>
      </c>
      <c r="HQ6" s="34" t="s">
        <v>4316</v>
      </c>
      <c r="HR6" s="34" t="s">
        <v>4219</v>
      </c>
      <c r="HS6" s="34" t="s">
        <v>4228</v>
      </c>
      <c r="HT6" s="34" t="s">
        <v>4262</v>
      </c>
      <c r="HU6" s="34" t="s">
        <v>5342</v>
      </c>
      <c r="HV6" s="34" t="s">
        <v>5001</v>
      </c>
      <c r="HW6" s="34" t="s">
        <v>4556</v>
      </c>
      <c r="HX6" s="34" t="s">
        <v>3238</v>
      </c>
      <c r="HY6" s="34" t="s">
        <v>4291</v>
      </c>
      <c r="HZ6" s="34" t="s">
        <v>4933</v>
      </c>
      <c r="IA6" s="34" t="s">
        <v>4666</v>
      </c>
      <c r="IB6" s="34" t="s">
        <v>5665</v>
      </c>
      <c r="IC6" s="34" t="s">
        <v>5274</v>
      </c>
      <c r="ID6" s="34" t="s">
        <v>4462</v>
      </c>
      <c r="IE6" s="34" t="s">
        <v>5112</v>
      </c>
      <c r="IK6" s="34" t="s">
        <v>4588</v>
      </c>
      <c r="IP6" s="34" t="s">
        <v>6313</v>
      </c>
      <c r="IQ6" s="34">
        <v>15800</v>
      </c>
      <c r="IR6" s="34" t="s">
        <v>1046</v>
      </c>
      <c r="IS6" s="34" t="s">
        <v>5323</v>
      </c>
      <c r="IT6" s="34">
        <v>5266.6666666666697</v>
      </c>
      <c r="IU6" s="34" t="s">
        <v>5178</v>
      </c>
      <c r="IV6" s="34" t="s">
        <v>4170</v>
      </c>
      <c r="IW6" s="34" t="s">
        <v>4176</v>
      </c>
      <c r="IX6" s="34" t="s">
        <v>4170</v>
      </c>
      <c r="IY6" s="34" t="s">
        <v>4785</v>
      </c>
      <c r="IZ6" s="34" t="s">
        <v>4785</v>
      </c>
      <c r="JA6" s="34" t="s">
        <v>4785</v>
      </c>
      <c r="JB6" s="34" t="s">
        <v>4170</v>
      </c>
      <c r="JC6" s="34">
        <v>833.33333333333303</v>
      </c>
      <c r="JD6" s="34">
        <v>500</v>
      </c>
      <c r="JE6" s="34">
        <v>333.33333333333297</v>
      </c>
      <c r="JF6" s="34">
        <v>0</v>
      </c>
      <c r="JG6" s="34">
        <v>0</v>
      </c>
      <c r="JH6" s="34">
        <v>0</v>
      </c>
      <c r="JI6" s="34">
        <v>0</v>
      </c>
      <c r="JJ6" s="34">
        <v>0</v>
      </c>
      <c r="JK6" s="34">
        <v>0</v>
      </c>
      <c r="JL6" s="34">
        <v>14566.666666666701</v>
      </c>
      <c r="JM6" s="34">
        <v>500</v>
      </c>
      <c r="JN6" s="34">
        <v>15066.666666666701</v>
      </c>
      <c r="JO6" s="34">
        <v>4855.5555555555602</v>
      </c>
      <c r="JP6" s="34">
        <v>166.666666666667</v>
      </c>
      <c r="JQ6" s="34">
        <v>5022.2222222222199</v>
      </c>
      <c r="JR6" s="34">
        <v>0.265486725663717</v>
      </c>
      <c r="JT6" s="34">
        <v>0.53097345132743401</v>
      </c>
      <c r="JV6" s="34">
        <v>2.6548672566371698E-2</v>
      </c>
      <c r="JW6" s="34">
        <v>3.3185840707964598E-2</v>
      </c>
      <c r="JX6" s="34">
        <v>3.3185840707964598E-2</v>
      </c>
      <c r="KA6" s="34">
        <v>5.5309734513274297E-2</v>
      </c>
      <c r="KB6" s="34">
        <v>3.3185840707964598E-2</v>
      </c>
      <c r="KC6" s="34">
        <v>2.21238938053097E-2</v>
      </c>
      <c r="KJ6" s="34" t="s">
        <v>5977</v>
      </c>
      <c r="KK6" s="34" t="s">
        <v>5989</v>
      </c>
      <c r="KL6" s="34" t="s">
        <v>4170</v>
      </c>
      <c r="KM6" s="34" t="s">
        <v>4716</v>
      </c>
      <c r="KN6" s="34" t="s">
        <v>5255</v>
      </c>
      <c r="KO6" s="34" t="s">
        <v>5255</v>
      </c>
      <c r="KP6" s="34" t="s">
        <v>4170</v>
      </c>
      <c r="KQ6" s="34" t="s">
        <v>4170</v>
      </c>
      <c r="KR6" s="34" t="s">
        <v>4170</v>
      </c>
      <c r="KS6" s="34" t="s">
        <v>4170</v>
      </c>
      <c r="KT6" s="34" t="s">
        <v>4170</v>
      </c>
      <c r="KU6" s="34" t="s">
        <v>5112</v>
      </c>
      <c r="KV6" s="34" t="s">
        <v>5153</v>
      </c>
      <c r="KW6" s="34" t="s">
        <v>5624</v>
      </c>
      <c r="KX6" s="34" t="s">
        <v>5644</v>
      </c>
      <c r="KY6" s="34" t="s">
        <v>5223</v>
      </c>
      <c r="KZ6" s="34" t="s">
        <v>5154</v>
      </c>
      <c r="LA6" s="34" t="s">
        <v>5992</v>
      </c>
    </row>
    <row r="7" spans="1:313">
      <c r="A7" s="34" t="s">
        <v>6314</v>
      </c>
      <c r="B7" s="34" t="s">
        <v>6298</v>
      </c>
      <c r="C7" s="34" t="s">
        <v>1038</v>
      </c>
      <c r="D7" s="34" t="s">
        <v>1041</v>
      </c>
      <c r="F7" s="34" t="s">
        <v>1041</v>
      </c>
      <c r="G7" s="34">
        <v>39</v>
      </c>
      <c r="H7" s="34" t="s">
        <v>1041</v>
      </c>
      <c r="I7" s="34" t="s">
        <v>1041</v>
      </c>
      <c r="J7" s="34" t="s">
        <v>442</v>
      </c>
      <c r="K7" s="34" t="s">
        <v>1077</v>
      </c>
      <c r="L7" s="34" t="s">
        <v>9537</v>
      </c>
      <c r="M7" s="34" t="s">
        <v>1548</v>
      </c>
      <c r="N7" s="34" t="s">
        <v>9538</v>
      </c>
      <c r="P7" s="34" t="s">
        <v>3065</v>
      </c>
      <c r="Q7" s="34" t="s">
        <v>3123</v>
      </c>
      <c r="R7" s="34" t="s">
        <v>6315</v>
      </c>
      <c r="S7" s="34">
        <v>4</v>
      </c>
      <c r="T7" s="34" t="s">
        <v>4609</v>
      </c>
      <c r="U7" s="34" t="s">
        <v>4881</v>
      </c>
      <c r="V7" s="34" t="s">
        <v>4881</v>
      </c>
      <c r="W7" s="34" t="s">
        <v>4881</v>
      </c>
      <c r="X7" s="34" t="s">
        <v>4881</v>
      </c>
      <c r="Y7" s="34" t="s">
        <v>4609</v>
      </c>
      <c r="Z7" s="34" t="s">
        <v>4609</v>
      </c>
      <c r="AA7" s="34" t="s">
        <v>4170</v>
      </c>
      <c r="AB7" s="34" t="s">
        <v>3681</v>
      </c>
      <c r="AD7" s="34" t="s">
        <v>3696</v>
      </c>
      <c r="AN7" s="34" t="s">
        <v>3719</v>
      </c>
      <c r="AO7" s="34" t="s">
        <v>1044</v>
      </c>
      <c r="BG7" s="34">
        <v>2</v>
      </c>
      <c r="BI7" s="34">
        <v>50</v>
      </c>
      <c r="BJ7" s="34" t="s">
        <v>1041</v>
      </c>
      <c r="BK7" s="34" t="s">
        <v>3727</v>
      </c>
      <c r="BM7" s="34" t="s">
        <v>3739</v>
      </c>
      <c r="BN7" s="34" t="s">
        <v>3745</v>
      </c>
      <c r="BO7" s="34" t="s">
        <v>4881</v>
      </c>
      <c r="BP7" s="34" t="s">
        <v>4170</v>
      </c>
      <c r="BQ7" s="34" t="s">
        <v>4170</v>
      </c>
      <c r="BR7" s="34" t="s">
        <v>4170</v>
      </c>
      <c r="BS7" s="34" t="s">
        <v>3751</v>
      </c>
      <c r="BT7" s="34" t="s">
        <v>3739</v>
      </c>
      <c r="BU7" s="34" t="s">
        <v>1044</v>
      </c>
      <c r="BV7" s="34" t="s">
        <v>1044</v>
      </c>
      <c r="BW7" s="34" t="s">
        <v>1044</v>
      </c>
      <c r="BX7" s="34" t="s">
        <v>3777</v>
      </c>
      <c r="BY7" s="34" t="s">
        <v>4881</v>
      </c>
      <c r="BZ7" s="34" t="s">
        <v>4170</v>
      </c>
      <c r="CA7" s="34" t="s">
        <v>4170</v>
      </c>
      <c r="CB7" s="34" t="s">
        <v>4170</v>
      </c>
      <c r="CC7" s="34" t="s">
        <v>4170</v>
      </c>
      <c r="CD7" s="34" t="s">
        <v>4170</v>
      </c>
      <c r="CE7" s="34" t="s">
        <v>4170</v>
      </c>
      <c r="CF7" s="34" t="s">
        <v>4170</v>
      </c>
      <c r="CG7" s="34" t="s">
        <v>4170</v>
      </c>
      <c r="CH7" s="34" t="s">
        <v>4170</v>
      </c>
      <c r="CI7" s="34" t="s">
        <v>4170</v>
      </c>
      <c r="CJ7" s="34" t="s">
        <v>4170</v>
      </c>
      <c r="CK7" s="34" t="s">
        <v>4170</v>
      </c>
      <c r="CL7" s="34" t="s">
        <v>4170</v>
      </c>
      <c r="CM7" s="34" t="s">
        <v>4170</v>
      </c>
      <c r="CN7" s="34" t="s">
        <v>4170</v>
      </c>
      <c r="CO7" s="34" t="s">
        <v>4170</v>
      </c>
      <c r="CQ7" s="34" t="s">
        <v>1041</v>
      </c>
      <c r="CR7" s="34" t="s">
        <v>1041</v>
      </c>
      <c r="CS7" s="34" t="s">
        <v>1041</v>
      </c>
      <c r="CT7" s="34" t="s">
        <v>1041</v>
      </c>
      <c r="CU7" s="34" t="s">
        <v>1041</v>
      </c>
      <c r="CV7" s="34" t="s">
        <v>1041</v>
      </c>
      <c r="CW7" s="34" t="s">
        <v>1044</v>
      </c>
      <c r="CX7" s="34" t="s">
        <v>1041</v>
      </c>
      <c r="CY7" s="34" t="s">
        <v>3826</v>
      </c>
      <c r="CZ7" s="34" t="s">
        <v>3843</v>
      </c>
      <c r="DA7" s="34" t="s">
        <v>3852</v>
      </c>
      <c r="DB7" s="34" t="s">
        <v>1044</v>
      </c>
      <c r="DC7" s="34" t="s">
        <v>3868</v>
      </c>
      <c r="DD7" s="34" t="s">
        <v>3871</v>
      </c>
      <c r="DE7" s="34" t="s">
        <v>1044</v>
      </c>
      <c r="DF7" s="34" t="s">
        <v>3877</v>
      </c>
      <c r="DG7" s="34" t="s">
        <v>169</v>
      </c>
      <c r="DH7" s="34" t="s">
        <v>4170</v>
      </c>
      <c r="DI7" s="34" t="s">
        <v>4881</v>
      </c>
      <c r="DJ7" s="34" t="s">
        <v>4170</v>
      </c>
      <c r="DK7" s="34" t="s">
        <v>4170</v>
      </c>
      <c r="DL7" s="34" t="s">
        <v>4170</v>
      </c>
      <c r="DM7" s="34" t="s">
        <v>4170</v>
      </c>
      <c r="DN7" s="34" t="s">
        <v>4170</v>
      </c>
      <c r="DO7" s="34" t="s">
        <v>4170</v>
      </c>
      <c r="DP7" s="34" t="s">
        <v>4170</v>
      </c>
      <c r="DQ7" s="34" t="s">
        <v>4170</v>
      </c>
      <c r="DR7" s="34" t="s">
        <v>4170</v>
      </c>
      <c r="DS7" s="34" t="s">
        <v>4170</v>
      </c>
      <c r="DT7" s="34" t="s">
        <v>4170</v>
      </c>
      <c r="DU7" s="34" t="s">
        <v>4170</v>
      </c>
      <c r="DV7" s="34" t="s">
        <v>4170</v>
      </c>
      <c r="DW7" s="34" t="s">
        <v>4170</v>
      </c>
      <c r="DY7" s="34">
        <v>50000</v>
      </c>
      <c r="FK7" s="34" t="s">
        <v>1044</v>
      </c>
      <c r="FM7" s="34" t="s">
        <v>3981</v>
      </c>
      <c r="FN7" s="34" t="s">
        <v>6316</v>
      </c>
      <c r="FO7" s="34" t="s">
        <v>4881</v>
      </c>
      <c r="FP7" s="34" t="s">
        <v>4881</v>
      </c>
      <c r="FQ7" s="34" t="s">
        <v>4881</v>
      </c>
      <c r="FR7" s="34" t="s">
        <v>4170</v>
      </c>
      <c r="FS7" s="34" t="s">
        <v>4881</v>
      </c>
      <c r="FT7" s="34" t="s">
        <v>4170</v>
      </c>
      <c r="FU7" s="34" t="s">
        <v>4170</v>
      </c>
      <c r="FV7" s="34" t="s">
        <v>4170</v>
      </c>
      <c r="FW7" s="34" t="s">
        <v>4881</v>
      </c>
      <c r="FX7" s="34" t="s">
        <v>4170</v>
      </c>
      <c r="FY7" s="34" t="s">
        <v>4170</v>
      </c>
      <c r="FZ7" s="34" t="s">
        <v>4170</v>
      </c>
      <c r="GA7" s="34" t="s">
        <v>4170</v>
      </c>
      <c r="GB7" s="34" t="s">
        <v>4170</v>
      </c>
      <c r="GC7" s="34" t="s">
        <v>4170</v>
      </c>
      <c r="GD7" s="34" t="s">
        <v>4170</v>
      </c>
      <c r="GF7" s="34" t="s">
        <v>1044</v>
      </c>
      <c r="GG7" s="34" t="s">
        <v>4170</v>
      </c>
      <c r="GH7" s="34" t="s">
        <v>4170</v>
      </c>
      <c r="GI7" s="34" t="s">
        <v>4170</v>
      </c>
      <c r="GJ7" s="34" t="s">
        <v>4881</v>
      </c>
      <c r="GK7" s="34" t="s">
        <v>4170</v>
      </c>
      <c r="GL7" s="34" t="s">
        <v>4170</v>
      </c>
      <c r="GM7" s="34" t="s">
        <v>4170</v>
      </c>
      <c r="GO7" s="34">
        <v>15000</v>
      </c>
      <c r="GP7" s="34">
        <v>1000</v>
      </c>
      <c r="GQ7" s="34">
        <v>12000</v>
      </c>
      <c r="GR7" s="34">
        <v>4000</v>
      </c>
      <c r="GS7" s="34">
        <v>500</v>
      </c>
      <c r="GT7" s="34">
        <v>600</v>
      </c>
      <c r="GU7" s="34">
        <v>3000</v>
      </c>
      <c r="GV7" s="34">
        <v>1500</v>
      </c>
      <c r="GW7" s="34">
        <v>0</v>
      </c>
      <c r="GX7" s="34">
        <v>5000</v>
      </c>
      <c r="GY7" s="34">
        <v>1000</v>
      </c>
      <c r="GZ7" s="34">
        <v>3000</v>
      </c>
      <c r="HA7" s="34">
        <v>0</v>
      </c>
      <c r="HB7" s="34">
        <v>0</v>
      </c>
      <c r="HC7" s="34">
        <v>10000</v>
      </c>
      <c r="HD7" s="34">
        <v>500</v>
      </c>
      <c r="HE7" s="34">
        <v>0</v>
      </c>
      <c r="HF7" s="34" t="s">
        <v>1044</v>
      </c>
      <c r="HK7" s="34" t="s">
        <v>5832</v>
      </c>
      <c r="HL7" s="34" t="s">
        <v>4226</v>
      </c>
      <c r="HM7" s="34" t="s">
        <v>4542</v>
      </c>
      <c r="HN7" s="34" t="s">
        <v>5453</v>
      </c>
      <c r="HO7" s="34">
        <v>25.755584756898799</v>
      </c>
      <c r="HP7" s="34" t="s">
        <v>4895</v>
      </c>
      <c r="HQ7" s="34" t="s">
        <v>4316</v>
      </c>
      <c r="HR7" s="34" t="s">
        <v>4219</v>
      </c>
      <c r="HS7" s="34" t="s">
        <v>4248</v>
      </c>
      <c r="HT7" s="34" t="s">
        <v>4262</v>
      </c>
      <c r="HU7" s="34" t="s">
        <v>5342</v>
      </c>
      <c r="HV7" s="34" t="s">
        <v>5001</v>
      </c>
      <c r="HW7" s="34" t="s">
        <v>4556</v>
      </c>
      <c r="HX7" s="34" t="s">
        <v>3238</v>
      </c>
      <c r="HY7" s="34" t="s">
        <v>4291</v>
      </c>
      <c r="HZ7" s="34" t="s">
        <v>4933</v>
      </c>
      <c r="IA7" s="34" t="s">
        <v>4666</v>
      </c>
      <c r="IC7" s="34" t="s">
        <v>5274</v>
      </c>
      <c r="ID7" s="34" t="s">
        <v>4462</v>
      </c>
      <c r="IE7" s="34" t="s">
        <v>5115</v>
      </c>
      <c r="IQ7" s="34">
        <v>50000</v>
      </c>
      <c r="IR7" s="34" t="s">
        <v>1046</v>
      </c>
      <c r="IS7" s="34" t="s">
        <v>5322</v>
      </c>
      <c r="IT7" s="34">
        <v>12500</v>
      </c>
      <c r="IU7" s="34" t="s">
        <v>5181</v>
      </c>
      <c r="IV7" s="34" t="s">
        <v>4474</v>
      </c>
      <c r="IW7" s="34" t="s">
        <v>4172</v>
      </c>
      <c r="IX7" s="34" t="s">
        <v>6121</v>
      </c>
      <c r="IY7" s="34" t="s">
        <v>4785</v>
      </c>
      <c r="IZ7" s="34" t="s">
        <v>4354</v>
      </c>
      <c r="JA7" s="34" t="s">
        <v>6053</v>
      </c>
      <c r="JB7" s="34" t="s">
        <v>5581</v>
      </c>
      <c r="JC7" s="34">
        <v>833.33333333333303</v>
      </c>
      <c r="JD7" s="34">
        <v>166.666666666667</v>
      </c>
      <c r="JE7" s="34">
        <v>500</v>
      </c>
      <c r="JF7" s="34">
        <v>0</v>
      </c>
      <c r="JG7" s="34">
        <v>0</v>
      </c>
      <c r="JH7" s="34">
        <v>1666.6666666666699</v>
      </c>
      <c r="JI7" s="34">
        <v>83.3333333333333</v>
      </c>
      <c r="JJ7" s="34">
        <v>0</v>
      </c>
      <c r="JK7" s="34">
        <v>0</v>
      </c>
      <c r="JL7" s="34">
        <v>38100</v>
      </c>
      <c r="JM7" s="34">
        <v>2750</v>
      </c>
      <c r="JN7" s="34">
        <v>40850</v>
      </c>
      <c r="JO7" s="34">
        <v>9525</v>
      </c>
      <c r="JP7" s="34">
        <v>687.5</v>
      </c>
      <c r="JQ7" s="34">
        <v>10212.5</v>
      </c>
      <c r="JR7" s="34">
        <v>0.36719706242350098</v>
      </c>
      <c r="JS7" s="34">
        <v>2.4479804161566698E-2</v>
      </c>
      <c r="JT7" s="34">
        <v>0.29375764993879999</v>
      </c>
      <c r="JU7" s="34">
        <v>9.7919216646266793E-2</v>
      </c>
      <c r="JV7" s="34">
        <v>1.2239902080783399E-2</v>
      </c>
      <c r="JW7" s="34">
        <v>1.4687882496940001E-2</v>
      </c>
      <c r="JX7" s="34">
        <v>7.3439412484700095E-2</v>
      </c>
      <c r="JY7" s="34">
        <v>3.6719706242350103E-2</v>
      </c>
      <c r="KA7" s="34">
        <v>2.0399836801305599E-2</v>
      </c>
      <c r="KB7" s="34">
        <v>4.0799673602611199E-3</v>
      </c>
      <c r="KC7" s="34">
        <v>1.2239902080783399E-2</v>
      </c>
      <c r="KF7" s="34">
        <v>4.0799673602611199E-2</v>
      </c>
      <c r="KG7" s="34">
        <v>2.0399836801305599E-3</v>
      </c>
      <c r="KJ7" s="34" t="s">
        <v>5979</v>
      </c>
      <c r="KK7" s="34" t="s">
        <v>5987</v>
      </c>
      <c r="KL7" s="34" t="s">
        <v>4170</v>
      </c>
      <c r="KM7" s="34" t="s">
        <v>4716</v>
      </c>
      <c r="KN7" s="34" t="s">
        <v>5254</v>
      </c>
      <c r="KO7" s="34" t="s">
        <v>5255</v>
      </c>
      <c r="KP7" s="34" t="s">
        <v>4170</v>
      </c>
      <c r="KQ7" s="34" t="s">
        <v>4170</v>
      </c>
      <c r="KR7" s="34" t="s">
        <v>4973</v>
      </c>
      <c r="KS7" s="34" t="s">
        <v>5709</v>
      </c>
      <c r="KT7" s="34" t="s">
        <v>4170</v>
      </c>
      <c r="KU7" s="34" t="s">
        <v>5114</v>
      </c>
      <c r="KV7" s="34" t="s">
        <v>5155</v>
      </c>
      <c r="KW7" s="34" t="s">
        <v>5623</v>
      </c>
      <c r="KX7" s="34" t="s">
        <v>5646</v>
      </c>
      <c r="KY7" s="34" t="s">
        <v>5954</v>
      </c>
      <c r="KZ7" s="34" t="s">
        <v>5155</v>
      </c>
      <c r="LA7" s="34" t="s">
        <v>5992</v>
      </c>
    </row>
    <row r="8" spans="1:313">
      <c r="A8" s="34" t="s">
        <v>6317</v>
      </c>
      <c r="B8" s="34" t="s">
        <v>6298</v>
      </c>
      <c r="C8" s="34" t="s">
        <v>1037</v>
      </c>
      <c r="D8" s="34" t="s">
        <v>1041</v>
      </c>
      <c r="F8" s="34" t="s">
        <v>1041</v>
      </c>
      <c r="G8" s="34">
        <v>25</v>
      </c>
      <c r="H8" s="34" t="s">
        <v>1041</v>
      </c>
      <c r="I8" s="34" t="s">
        <v>1041</v>
      </c>
      <c r="J8" s="34" t="s">
        <v>442</v>
      </c>
      <c r="K8" s="34" t="s">
        <v>1077</v>
      </c>
      <c r="L8" s="34" t="s">
        <v>9537</v>
      </c>
      <c r="M8" s="34" t="s">
        <v>1548</v>
      </c>
      <c r="N8" s="34" t="s">
        <v>9538</v>
      </c>
      <c r="P8" s="34" t="s">
        <v>3065</v>
      </c>
      <c r="Q8" s="34" t="s">
        <v>3123</v>
      </c>
      <c r="R8" s="34" t="s">
        <v>6318</v>
      </c>
      <c r="S8" s="34">
        <v>2</v>
      </c>
      <c r="T8" s="34" t="s">
        <v>4881</v>
      </c>
      <c r="U8" s="34" t="s">
        <v>4170</v>
      </c>
      <c r="V8" s="34" t="s">
        <v>4170</v>
      </c>
      <c r="W8" s="34" t="s">
        <v>4881</v>
      </c>
      <c r="X8" s="34" t="s">
        <v>4881</v>
      </c>
      <c r="Y8" s="34" t="s">
        <v>4881</v>
      </c>
      <c r="Z8" s="34" t="s">
        <v>4881</v>
      </c>
      <c r="AA8" s="34" t="s">
        <v>4170</v>
      </c>
      <c r="AB8" s="34" t="s">
        <v>3681</v>
      </c>
      <c r="AD8" s="34" t="s">
        <v>3696</v>
      </c>
      <c r="AN8" s="34" t="s">
        <v>3722</v>
      </c>
      <c r="AO8" s="34" t="s">
        <v>1044</v>
      </c>
      <c r="BG8" s="34">
        <v>2</v>
      </c>
      <c r="BI8" s="34">
        <v>45</v>
      </c>
      <c r="BJ8" s="34" t="s">
        <v>1041</v>
      </c>
      <c r="BK8" s="34" t="s">
        <v>3727</v>
      </c>
      <c r="BM8" s="34" t="s">
        <v>3739</v>
      </c>
      <c r="BN8" s="34" t="s">
        <v>3745</v>
      </c>
      <c r="BO8" s="34" t="s">
        <v>4881</v>
      </c>
      <c r="BP8" s="34" t="s">
        <v>4170</v>
      </c>
      <c r="BQ8" s="34" t="s">
        <v>4170</v>
      </c>
      <c r="BR8" s="34" t="s">
        <v>4170</v>
      </c>
      <c r="BS8" s="34" t="s">
        <v>3751</v>
      </c>
      <c r="BT8" s="34" t="s">
        <v>3771</v>
      </c>
      <c r="BU8" s="34" t="s">
        <v>1044</v>
      </c>
      <c r="BV8" s="34" t="s">
        <v>1044</v>
      </c>
      <c r="BW8" s="34" t="s">
        <v>1044</v>
      </c>
      <c r="BX8" s="34" t="s">
        <v>3777</v>
      </c>
      <c r="BY8" s="34" t="s">
        <v>4881</v>
      </c>
      <c r="BZ8" s="34" t="s">
        <v>4170</v>
      </c>
      <c r="CA8" s="34" t="s">
        <v>4170</v>
      </c>
      <c r="CB8" s="34" t="s">
        <v>4170</v>
      </c>
      <c r="CC8" s="34" t="s">
        <v>4170</v>
      </c>
      <c r="CD8" s="34" t="s">
        <v>4170</v>
      </c>
      <c r="CE8" s="34" t="s">
        <v>4170</v>
      </c>
      <c r="CF8" s="34" t="s">
        <v>4170</v>
      </c>
      <c r="CG8" s="34" t="s">
        <v>4170</v>
      </c>
      <c r="CH8" s="34" t="s">
        <v>4170</v>
      </c>
      <c r="CI8" s="34" t="s">
        <v>4170</v>
      </c>
      <c r="CJ8" s="34" t="s">
        <v>4170</v>
      </c>
      <c r="CK8" s="34" t="s">
        <v>4170</v>
      </c>
      <c r="CL8" s="34" t="s">
        <v>4170</v>
      </c>
      <c r="CM8" s="34" t="s">
        <v>4170</v>
      </c>
      <c r="CN8" s="34" t="s">
        <v>4170</v>
      </c>
      <c r="CO8" s="34" t="s">
        <v>4170</v>
      </c>
      <c r="CQ8" s="34" t="s">
        <v>1041</v>
      </c>
      <c r="CR8" s="34" t="s">
        <v>1041</v>
      </c>
      <c r="CS8" s="34" t="s">
        <v>1041</v>
      </c>
      <c r="CT8" s="34" t="s">
        <v>1041</v>
      </c>
      <c r="CU8" s="34" t="s">
        <v>1041</v>
      </c>
      <c r="CV8" s="34" t="s">
        <v>1041</v>
      </c>
      <c r="CW8" s="34" t="s">
        <v>1041</v>
      </c>
      <c r="CX8" s="34" t="s">
        <v>1044</v>
      </c>
      <c r="CY8" s="34" t="s">
        <v>3823</v>
      </c>
      <c r="CZ8" s="34" t="s">
        <v>3840</v>
      </c>
      <c r="DA8" s="34" t="s">
        <v>3852</v>
      </c>
      <c r="DB8" s="34" t="s">
        <v>1044</v>
      </c>
      <c r="DC8" s="34" t="s">
        <v>1044</v>
      </c>
      <c r="DD8" s="34" t="s">
        <v>3871</v>
      </c>
      <c r="DE8" s="34" t="s">
        <v>1041</v>
      </c>
      <c r="DF8" s="34" t="s">
        <v>3874</v>
      </c>
      <c r="DG8" s="34" t="s">
        <v>169</v>
      </c>
      <c r="DH8" s="34" t="s">
        <v>4170</v>
      </c>
      <c r="DI8" s="34" t="s">
        <v>4881</v>
      </c>
      <c r="DJ8" s="34" t="s">
        <v>4170</v>
      </c>
      <c r="DK8" s="34" t="s">
        <v>4170</v>
      </c>
      <c r="DL8" s="34" t="s">
        <v>4170</v>
      </c>
      <c r="DM8" s="34" t="s">
        <v>4170</v>
      </c>
      <c r="DN8" s="34" t="s">
        <v>4170</v>
      </c>
      <c r="DO8" s="34" t="s">
        <v>4170</v>
      </c>
      <c r="DP8" s="34" t="s">
        <v>4170</v>
      </c>
      <c r="DQ8" s="34" t="s">
        <v>4170</v>
      </c>
      <c r="DR8" s="34" t="s">
        <v>4170</v>
      </c>
      <c r="DS8" s="34" t="s">
        <v>4170</v>
      </c>
      <c r="DT8" s="34" t="s">
        <v>4170</v>
      </c>
      <c r="DU8" s="34" t="s">
        <v>4170</v>
      </c>
      <c r="DV8" s="34" t="s">
        <v>4170</v>
      </c>
      <c r="DW8" s="34" t="s">
        <v>4170</v>
      </c>
      <c r="DY8" s="34">
        <v>40000</v>
      </c>
      <c r="FK8" s="34" t="s">
        <v>1044</v>
      </c>
      <c r="FM8" s="34" t="s">
        <v>3987</v>
      </c>
      <c r="GF8" s="34" t="s">
        <v>1044</v>
      </c>
      <c r="GG8" s="34" t="s">
        <v>4170</v>
      </c>
      <c r="GH8" s="34" t="s">
        <v>4170</v>
      </c>
      <c r="GI8" s="34" t="s">
        <v>4170</v>
      </c>
      <c r="GJ8" s="34" t="s">
        <v>4881</v>
      </c>
      <c r="GK8" s="34" t="s">
        <v>4170</v>
      </c>
      <c r="GL8" s="34" t="s">
        <v>4170</v>
      </c>
      <c r="GM8" s="34" t="s">
        <v>4170</v>
      </c>
      <c r="GO8" s="34">
        <v>8000</v>
      </c>
      <c r="GP8" s="34">
        <v>0</v>
      </c>
      <c r="GQ8" s="34">
        <v>4500</v>
      </c>
      <c r="GR8" s="34">
        <v>3300</v>
      </c>
      <c r="GS8" s="34">
        <v>2000</v>
      </c>
      <c r="GT8" s="34">
        <v>1000</v>
      </c>
      <c r="GU8" s="34">
        <v>0</v>
      </c>
      <c r="GV8" s="34">
        <v>3000</v>
      </c>
      <c r="GW8" s="34">
        <v>1000</v>
      </c>
      <c r="GX8" s="34">
        <v>0</v>
      </c>
      <c r="GY8" s="34">
        <v>5000</v>
      </c>
      <c r="GZ8" s="34">
        <v>4000</v>
      </c>
      <c r="HA8" s="34">
        <v>0</v>
      </c>
      <c r="HB8" s="34">
        <v>0</v>
      </c>
      <c r="HC8" s="34">
        <v>0</v>
      </c>
      <c r="HD8" s="34">
        <v>0</v>
      </c>
      <c r="HE8" s="34">
        <v>0</v>
      </c>
      <c r="HF8" s="34" t="s">
        <v>1044</v>
      </c>
      <c r="HK8" s="34" t="s">
        <v>4930</v>
      </c>
      <c r="HL8" s="34" t="s">
        <v>4226</v>
      </c>
      <c r="HM8" s="34" t="s">
        <v>4539</v>
      </c>
      <c r="HN8" s="34" t="s">
        <v>5452</v>
      </c>
      <c r="HO8" s="34">
        <v>23.785862899693399</v>
      </c>
      <c r="HP8" s="34" t="s">
        <v>4894</v>
      </c>
      <c r="HQ8" s="34" t="s">
        <v>4313</v>
      </c>
      <c r="HR8" s="34" t="s">
        <v>4186</v>
      </c>
      <c r="HS8" s="34" t="s">
        <v>4255</v>
      </c>
      <c r="HT8" s="34" t="s">
        <v>4271</v>
      </c>
      <c r="HU8" s="34" t="s">
        <v>5342</v>
      </c>
      <c r="HV8" s="34" t="s">
        <v>5001</v>
      </c>
      <c r="HW8" s="34" t="s">
        <v>4556</v>
      </c>
      <c r="HX8" s="34" t="s">
        <v>3247</v>
      </c>
      <c r="HY8" s="34" t="s">
        <v>4291</v>
      </c>
      <c r="HZ8" s="34" t="s">
        <v>4933</v>
      </c>
      <c r="IA8" s="34" t="s">
        <v>4666</v>
      </c>
      <c r="IC8" s="34" t="s">
        <v>5274</v>
      </c>
      <c r="ID8" s="34" t="s">
        <v>4462</v>
      </c>
      <c r="IE8" s="34" t="s">
        <v>5224</v>
      </c>
      <c r="IQ8" s="34">
        <v>40000</v>
      </c>
      <c r="IR8" s="34" t="s">
        <v>1046</v>
      </c>
      <c r="IT8" s="34">
        <v>20000</v>
      </c>
      <c r="IU8" s="34" t="s">
        <v>5180</v>
      </c>
      <c r="IV8" s="34" t="s">
        <v>4170</v>
      </c>
      <c r="IW8" s="34" t="s">
        <v>4174</v>
      </c>
      <c r="IX8" s="34" t="s">
        <v>6121</v>
      </c>
      <c r="IY8" s="34" t="s">
        <v>4472</v>
      </c>
      <c r="IZ8" s="34" t="s">
        <v>4354</v>
      </c>
      <c r="JA8" s="34" t="s">
        <v>4170</v>
      </c>
      <c r="JB8" s="34" t="s">
        <v>5850</v>
      </c>
      <c r="JC8" s="34">
        <v>0</v>
      </c>
      <c r="JD8" s="34">
        <v>833.33333333333303</v>
      </c>
      <c r="JE8" s="34">
        <v>666.66666666666697</v>
      </c>
      <c r="JF8" s="34">
        <v>0</v>
      </c>
      <c r="JG8" s="34">
        <v>0</v>
      </c>
      <c r="JH8" s="34">
        <v>0</v>
      </c>
      <c r="JI8" s="34">
        <v>0</v>
      </c>
      <c r="JJ8" s="34">
        <v>0</v>
      </c>
      <c r="JK8" s="34">
        <v>333.33333333333297</v>
      </c>
      <c r="JL8" s="34">
        <v>19466.666666666701</v>
      </c>
      <c r="JM8" s="34">
        <v>4166.6666666666697</v>
      </c>
      <c r="JN8" s="34">
        <v>23633.333333333299</v>
      </c>
      <c r="JO8" s="34">
        <v>9733.3333333333303</v>
      </c>
      <c r="JP8" s="34">
        <v>2083.3333333333298</v>
      </c>
      <c r="JQ8" s="34">
        <v>11816.666666666701</v>
      </c>
      <c r="JR8" s="34">
        <v>0.33850493653032399</v>
      </c>
      <c r="JT8" s="34">
        <v>0.19040902679830701</v>
      </c>
      <c r="JU8" s="34">
        <v>0.13963328631875899</v>
      </c>
      <c r="JV8" s="34">
        <v>8.4626234132581094E-2</v>
      </c>
      <c r="JW8" s="34">
        <v>4.2313117066290498E-2</v>
      </c>
      <c r="JY8" s="34">
        <v>0.12693935119887201</v>
      </c>
      <c r="JZ8" s="34">
        <v>1.41043723554302E-2</v>
      </c>
      <c r="KB8" s="34">
        <v>3.5260930888575501E-2</v>
      </c>
      <c r="KC8" s="34">
        <v>2.8208744710860399E-2</v>
      </c>
      <c r="KJ8" s="34" t="s">
        <v>5979</v>
      </c>
      <c r="KK8" s="34" t="s">
        <v>5987</v>
      </c>
      <c r="KL8" s="34" t="s">
        <v>5796</v>
      </c>
      <c r="KM8" s="34" t="s">
        <v>4170</v>
      </c>
      <c r="KN8" s="34" t="s">
        <v>4716</v>
      </c>
      <c r="KO8" s="34" t="s">
        <v>4716</v>
      </c>
      <c r="KP8" s="34" t="s">
        <v>4170</v>
      </c>
      <c r="KQ8" s="34" t="s">
        <v>4170</v>
      </c>
      <c r="KR8" s="34" t="s">
        <v>4170</v>
      </c>
      <c r="KS8" s="34" t="s">
        <v>4170</v>
      </c>
      <c r="KT8" s="34" t="s">
        <v>4170</v>
      </c>
      <c r="KU8" s="34" t="s">
        <v>5113</v>
      </c>
      <c r="KV8" s="34" t="s">
        <v>5155</v>
      </c>
      <c r="KW8" s="34" t="s">
        <v>5623</v>
      </c>
      <c r="KX8" s="34" t="s">
        <v>5645</v>
      </c>
      <c r="KY8" s="34" t="s">
        <v>5953</v>
      </c>
      <c r="KZ8" s="34" t="s">
        <v>5155</v>
      </c>
      <c r="LA8" s="34" t="s">
        <v>5992</v>
      </c>
    </row>
    <row r="9" spans="1:313">
      <c r="A9" s="34" t="s">
        <v>6319</v>
      </c>
      <c r="B9" s="34" t="s">
        <v>6298</v>
      </c>
      <c r="C9" s="34" t="s">
        <v>1039</v>
      </c>
      <c r="D9" s="34" t="s">
        <v>1041</v>
      </c>
      <c r="F9" s="34" t="s">
        <v>1041</v>
      </c>
      <c r="G9" s="34">
        <v>62</v>
      </c>
      <c r="H9" s="34" t="s">
        <v>1041</v>
      </c>
      <c r="I9" s="34" t="s">
        <v>1041</v>
      </c>
      <c r="J9" s="34" t="s">
        <v>440</v>
      </c>
      <c r="K9" s="34" t="s">
        <v>1125</v>
      </c>
      <c r="L9" s="34" t="s">
        <v>9541</v>
      </c>
      <c r="M9" s="34" t="s">
        <v>2370</v>
      </c>
      <c r="N9" s="34" t="s">
        <v>9542</v>
      </c>
      <c r="P9" s="34" t="s">
        <v>3068</v>
      </c>
      <c r="Q9" s="34" t="s">
        <v>3123</v>
      </c>
      <c r="R9" s="34" t="s">
        <v>6320</v>
      </c>
      <c r="S9" s="34">
        <v>1</v>
      </c>
      <c r="T9" s="34" t="s">
        <v>4170</v>
      </c>
      <c r="U9" s="34" t="s">
        <v>4170</v>
      </c>
      <c r="V9" s="34" t="s">
        <v>4170</v>
      </c>
      <c r="W9" s="34" t="s">
        <v>4881</v>
      </c>
      <c r="X9" s="34" t="s">
        <v>4170</v>
      </c>
      <c r="Y9" s="34" t="s">
        <v>4881</v>
      </c>
      <c r="Z9" s="34" t="s">
        <v>4170</v>
      </c>
      <c r="AA9" s="34" t="s">
        <v>4170</v>
      </c>
      <c r="AB9" s="34" t="s">
        <v>3687</v>
      </c>
      <c r="AD9" s="34" t="s">
        <v>3702</v>
      </c>
      <c r="AE9" s="34" t="s">
        <v>3705</v>
      </c>
      <c r="AF9" s="34" t="s">
        <v>4881</v>
      </c>
      <c r="AG9" s="34" t="s">
        <v>4170</v>
      </c>
      <c r="AH9" s="34" t="s">
        <v>4170</v>
      </c>
      <c r="AI9" s="34" t="s">
        <v>4170</v>
      </c>
      <c r="AJ9" s="34" t="s">
        <v>4170</v>
      </c>
      <c r="AK9" s="34" t="s">
        <v>4170</v>
      </c>
      <c r="AL9" s="34" t="s">
        <v>4170</v>
      </c>
      <c r="AN9" s="34" t="s">
        <v>3722</v>
      </c>
      <c r="AO9" s="34" t="s">
        <v>3071</v>
      </c>
      <c r="BG9" s="34">
        <v>1</v>
      </c>
      <c r="BH9" s="34" t="s">
        <v>4143</v>
      </c>
      <c r="BI9" s="34">
        <v>25</v>
      </c>
      <c r="BJ9" s="34" t="s">
        <v>1041</v>
      </c>
      <c r="BK9" s="34" t="s">
        <v>3727</v>
      </c>
      <c r="BM9" s="34" t="s">
        <v>3739</v>
      </c>
      <c r="BN9" s="34" t="s">
        <v>3748</v>
      </c>
      <c r="BO9" s="34" t="s">
        <v>4170</v>
      </c>
      <c r="BP9" s="34" t="s">
        <v>4881</v>
      </c>
      <c r="BQ9" s="34" t="s">
        <v>4170</v>
      </c>
      <c r="BR9" s="34" t="s">
        <v>4170</v>
      </c>
      <c r="BS9" s="34" t="s">
        <v>3754</v>
      </c>
      <c r="BT9" s="34" t="s">
        <v>3771</v>
      </c>
      <c r="BU9" s="34" t="s">
        <v>1044</v>
      </c>
      <c r="BV9" s="34" t="s">
        <v>1044</v>
      </c>
      <c r="BW9" s="34" t="s">
        <v>1044</v>
      </c>
      <c r="BX9" s="34" t="s">
        <v>3777</v>
      </c>
      <c r="BY9" s="34" t="s">
        <v>4881</v>
      </c>
      <c r="BZ9" s="34" t="s">
        <v>4170</v>
      </c>
      <c r="CA9" s="34" t="s">
        <v>4170</v>
      </c>
      <c r="CB9" s="34" t="s">
        <v>4170</v>
      </c>
      <c r="CC9" s="34" t="s">
        <v>4170</v>
      </c>
      <c r="CD9" s="34" t="s">
        <v>4170</v>
      </c>
      <c r="CE9" s="34" t="s">
        <v>4170</v>
      </c>
      <c r="CF9" s="34" t="s">
        <v>4170</v>
      </c>
      <c r="CG9" s="34" t="s">
        <v>4170</v>
      </c>
      <c r="CH9" s="34" t="s">
        <v>4170</v>
      </c>
      <c r="CI9" s="34" t="s">
        <v>4170</v>
      </c>
      <c r="CJ9" s="34" t="s">
        <v>4170</v>
      </c>
      <c r="CK9" s="34" t="s">
        <v>4170</v>
      </c>
      <c r="CL9" s="34" t="s">
        <v>4170</v>
      </c>
      <c r="CM9" s="34" t="s">
        <v>4170</v>
      </c>
      <c r="CN9" s="34" t="s">
        <v>4170</v>
      </c>
      <c r="CO9" s="34" t="s">
        <v>4170</v>
      </c>
      <c r="CQ9" s="34" t="s">
        <v>1041</v>
      </c>
      <c r="CR9" s="34" t="s">
        <v>1041</v>
      </c>
      <c r="CS9" s="34" t="s">
        <v>1041</v>
      </c>
      <c r="CT9" s="34" t="s">
        <v>1041</v>
      </c>
      <c r="CU9" s="34" t="s">
        <v>1041</v>
      </c>
      <c r="CV9" s="34" t="s">
        <v>1041</v>
      </c>
      <c r="CW9" s="34" t="s">
        <v>1041</v>
      </c>
      <c r="CX9" s="34" t="s">
        <v>1044</v>
      </c>
      <c r="CY9" s="34" t="s">
        <v>3820</v>
      </c>
      <c r="CZ9" s="34" t="s">
        <v>3843</v>
      </c>
      <c r="DA9" s="34" t="s">
        <v>3861</v>
      </c>
      <c r="DB9" s="34" t="s">
        <v>3871</v>
      </c>
      <c r="DC9" s="34" t="s">
        <v>3871</v>
      </c>
      <c r="DD9" s="34" t="s">
        <v>3871</v>
      </c>
      <c r="DE9" s="34" t="s">
        <v>1044</v>
      </c>
      <c r="DF9" s="34" t="s">
        <v>3877</v>
      </c>
      <c r="DG9" s="34" t="s">
        <v>157</v>
      </c>
      <c r="DH9" s="34" t="s">
        <v>4170</v>
      </c>
      <c r="DI9" s="34" t="s">
        <v>4170</v>
      </c>
      <c r="DJ9" s="34" t="s">
        <v>4170</v>
      </c>
      <c r="DK9" s="34" t="s">
        <v>4170</v>
      </c>
      <c r="DL9" s="34" t="s">
        <v>4170</v>
      </c>
      <c r="DM9" s="34" t="s">
        <v>4170</v>
      </c>
      <c r="DN9" s="34" t="s">
        <v>4170</v>
      </c>
      <c r="DO9" s="34" t="s">
        <v>4881</v>
      </c>
      <c r="DP9" s="34" t="s">
        <v>4170</v>
      </c>
      <c r="DQ9" s="34" t="s">
        <v>4170</v>
      </c>
      <c r="DR9" s="34" t="s">
        <v>4170</v>
      </c>
      <c r="DS9" s="34" t="s">
        <v>4170</v>
      </c>
      <c r="DT9" s="34" t="s">
        <v>4170</v>
      </c>
      <c r="DU9" s="34" t="s">
        <v>4170</v>
      </c>
      <c r="DV9" s="34" t="s">
        <v>4170</v>
      </c>
      <c r="DW9" s="34" t="s">
        <v>4170</v>
      </c>
      <c r="FE9" s="34">
        <v>1625</v>
      </c>
      <c r="FK9" s="34" t="s">
        <v>1044</v>
      </c>
      <c r="FM9" s="34" t="s">
        <v>3990</v>
      </c>
      <c r="GF9" s="34" t="s">
        <v>1044</v>
      </c>
      <c r="GG9" s="34" t="s">
        <v>4170</v>
      </c>
      <c r="GH9" s="34" t="s">
        <v>4170</v>
      </c>
      <c r="GI9" s="34" t="s">
        <v>4170</v>
      </c>
      <c r="GJ9" s="34" t="s">
        <v>4881</v>
      </c>
      <c r="GK9" s="34" t="s">
        <v>4170</v>
      </c>
      <c r="GL9" s="34" t="s">
        <v>4170</v>
      </c>
      <c r="GM9" s="34" t="s">
        <v>4170</v>
      </c>
      <c r="GO9" s="34">
        <v>300</v>
      </c>
      <c r="GP9" s="34">
        <v>0</v>
      </c>
      <c r="GQ9" s="34">
        <v>0</v>
      </c>
      <c r="GR9" s="34">
        <v>0</v>
      </c>
      <c r="GS9" s="34">
        <v>200</v>
      </c>
      <c r="GT9" s="34">
        <v>100</v>
      </c>
      <c r="GU9" s="34">
        <v>150</v>
      </c>
      <c r="GV9" s="34">
        <v>0</v>
      </c>
      <c r="GW9" s="34">
        <v>0</v>
      </c>
      <c r="GX9" s="34">
        <v>0</v>
      </c>
      <c r="GY9" s="34">
        <v>0</v>
      </c>
      <c r="GZ9" s="34">
        <v>4000</v>
      </c>
      <c r="HA9" s="34">
        <v>0</v>
      </c>
      <c r="HB9" s="34">
        <v>0</v>
      </c>
      <c r="HC9" s="34">
        <v>0</v>
      </c>
      <c r="HD9" s="34">
        <v>0</v>
      </c>
      <c r="HE9" s="34">
        <v>0</v>
      </c>
      <c r="HF9" s="34" t="s">
        <v>3071</v>
      </c>
      <c r="HK9" s="34" t="s">
        <v>6321</v>
      </c>
      <c r="HL9" s="34" t="s">
        <v>4226</v>
      </c>
      <c r="HM9" s="34" t="s">
        <v>4546</v>
      </c>
      <c r="HN9" s="34" t="s">
        <v>5449</v>
      </c>
      <c r="HO9" s="34">
        <v>48.8173455978975</v>
      </c>
      <c r="HP9" s="34" t="s">
        <v>4896</v>
      </c>
      <c r="HQ9" s="34" t="s">
        <v>4305</v>
      </c>
      <c r="HR9" s="34" t="s">
        <v>4195</v>
      </c>
      <c r="HS9" s="34" t="s">
        <v>4235</v>
      </c>
      <c r="HT9" s="34" t="s">
        <v>4271</v>
      </c>
      <c r="HU9" s="34" t="s">
        <v>5342</v>
      </c>
      <c r="HV9" s="34" t="s">
        <v>5001</v>
      </c>
      <c r="HW9" s="34" t="s">
        <v>3302</v>
      </c>
      <c r="HX9" s="34" t="s">
        <v>3238</v>
      </c>
      <c r="HY9" s="34" t="s">
        <v>4299</v>
      </c>
      <c r="HZ9" s="34" t="s">
        <v>4933</v>
      </c>
      <c r="IA9" s="34" t="s">
        <v>4666</v>
      </c>
      <c r="IB9" s="34" t="s">
        <v>5665</v>
      </c>
      <c r="IC9" s="34" t="s">
        <v>5274</v>
      </c>
      <c r="ID9" s="34" t="s">
        <v>4462</v>
      </c>
      <c r="IK9" s="34" t="s">
        <v>4587</v>
      </c>
      <c r="IQ9" s="34">
        <v>1625</v>
      </c>
      <c r="IR9" s="34" t="s">
        <v>1046</v>
      </c>
      <c r="IT9" s="34">
        <v>1625</v>
      </c>
      <c r="IU9" s="34" t="s">
        <v>5177</v>
      </c>
      <c r="IV9" s="34" t="s">
        <v>4170</v>
      </c>
      <c r="IW9" s="34" t="s">
        <v>4170</v>
      </c>
      <c r="IX9" s="34" t="s">
        <v>4170</v>
      </c>
      <c r="IY9" s="34" t="s">
        <v>5373</v>
      </c>
      <c r="IZ9" s="34" t="s">
        <v>4352</v>
      </c>
      <c r="JA9" s="34" t="s">
        <v>4711</v>
      </c>
      <c r="JB9" s="34" t="s">
        <v>4170</v>
      </c>
      <c r="JC9" s="34">
        <v>0</v>
      </c>
      <c r="JD9" s="34">
        <v>0</v>
      </c>
      <c r="JE9" s="34">
        <v>666.66666666666697</v>
      </c>
      <c r="JF9" s="34">
        <v>0</v>
      </c>
      <c r="JG9" s="34">
        <v>0</v>
      </c>
      <c r="JH9" s="34">
        <v>0</v>
      </c>
      <c r="JI9" s="34">
        <v>0</v>
      </c>
      <c r="JJ9" s="34">
        <v>0</v>
      </c>
      <c r="JK9" s="34">
        <v>0</v>
      </c>
      <c r="JL9" s="34">
        <v>1416.6666666666699</v>
      </c>
      <c r="JM9" s="34">
        <v>0</v>
      </c>
      <c r="JN9" s="34">
        <v>1416.6666666666699</v>
      </c>
      <c r="JO9" s="34">
        <v>1416.6666666666699</v>
      </c>
      <c r="JP9" s="34">
        <v>0</v>
      </c>
      <c r="JQ9" s="34">
        <v>1416.6666666666699</v>
      </c>
      <c r="JR9" s="34">
        <v>0.21176470588235299</v>
      </c>
      <c r="JV9" s="34">
        <v>0.14117647058823499</v>
      </c>
      <c r="JW9" s="34">
        <v>7.0588235294117702E-2</v>
      </c>
      <c r="JX9" s="34">
        <v>0.105882352941176</v>
      </c>
      <c r="KC9" s="34">
        <v>0.47058823529411797</v>
      </c>
      <c r="KJ9" s="34" t="s">
        <v>5976</v>
      </c>
      <c r="KK9" s="34" t="s">
        <v>5177</v>
      </c>
      <c r="KL9" s="34" t="s">
        <v>4170</v>
      </c>
      <c r="KM9" s="34" t="s">
        <v>4170</v>
      </c>
      <c r="KN9" s="34" t="s">
        <v>4170</v>
      </c>
      <c r="KO9" s="34" t="s">
        <v>4716</v>
      </c>
      <c r="KP9" s="34" t="s">
        <v>4170</v>
      </c>
      <c r="KQ9" s="34" t="s">
        <v>4170</v>
      </c>
      <c r="KR9" s="34" t="s">
        <v>4170</v>
      </c>
      <c r="KS9" s="34" t="s">
        <v>4170</v>
      </c>
      <c r="KT9" s="34" t="s">
        <v>4170</v>
      </c>
      <c r="KU9" s="34" t="s">
        <v>4973</v>
      </c>
      <c r="KV9" s="34" t="s">
        <v>5151</v>
      </c>
      <c r="KW9" s="34" t="s">
        <v>4170</v>
      </c>
      <c r="KX9" s="34" t="s">
        <v>4170</v>
      </c>
      <c r="KY9" s="34" t="s">
        <v>5952</v>
      </c>
      <c r="KZ9" s="34" t="s">
        <v>5971</v>
      </c>
      <c r="LA9" s="34" t="s">
        <v>5993</v>
      </c>
    </row>
    <row r="10" spans="1:313">
      <c r="A10" s="34" t="s">
        <v>6322</v>
      </c>
      <c r="B10" s="34" t="s">
        <v>6298</v>
      </c>
      <c r="C10" s="34" t="s">
        <v>1037</v>
      </c>
      <c r="D10" s="34" t="s">
        <v>1041</v>
      </c>
      <c r="F10" s="34" t="s">
        <v>1041</v>
      </c>
      <c r="G10" s="34">
        <v>53</v>
      </c>
      <c r="H10" s="34" t="s">
        <v>1041</v>
      </c>
      <c r="I10" s="34" t="s">
        <v>1041</v>
      </c>
      <c r="J10" s="34" t="s">
        <v>442</v>
      </c>
      <c r="K10" s="34" t="s">
        <v>1077</v>
      </c>
      <c r="L10" s="34" t="s">
        <v>9537</v>
      </c>
      <c r="M10" s="34" t="s">
        <v>1548</v>
      </c>
      <c r="N10" s="34" t="s">
        <v>9538</v>
      </c>
      <c r="P10" s="34" t="s">
        <v>3065</v>
      </c>
      <c r="Q10" s="34" t="s">
        <v>3138</v>
      </c>
      <c r="R10" s="34" t="s">
        <v>6323</v>
      </c>
      <c r="S10" s="34">
        <v>4</v>
      </c>
      <c r="T10" s="34" t="s">
        <v>4881</v>
      </c>
      <c r="U10" s="34" t="s">
        <v>4170</v>
      </c>
      <c r="V10" s="34" t="s">
        <v>4609</v>
      </c>
      <c r="W10" s="34" t="s">
        <v>4881</v>
      </c>
      <c r="X10" s="34" t="s">
        <v>4881</v>
      </c>
      <c r="Y10" s="34" t="s">
        <v>4881</v>
      </c>
      <c r="Z10" s="34" t="s">
        <v>4848</v>
      </c>
      <c r="AA10" s="34" t="s">
        <v>4170</v>
      </c>
      <c r="AB10" s="34" t="s">
        <v>3681</v>
      </c>
      <c r="AD10" s="34" t="s">
        <v>3696</v>
      </c>
      <c r="AN10" s="34" t="s">
        <v>3722</v>
      </c>
      <c r="AO10" s="34" t="s">
        <v>1044</v>
      </c>
      <c r="BG10" s="34">
        <v>2</v>
      </c>
      <c r="BI10" s="34">
        <v>36</v>
      </c>
      <c r="BJ10" s="34" t="s">
        <v>1041</v>
      </c>
      <c r="BK10" s="34" t="s">
        <v>3727</v>
      </c>
      <c r="BM10" s="34" t="s">
        <v>3739</v>
      </c>
      <c r="BN10" s="34" t="s">
        <v>3745</v>
      </c>
      <c r="BO10" s="34" t="s">
        <v>4881</v>
      </c>
      <c r="BP10" s="34" t="s">
        <v>4170</v>
      </c>
      <c r="BQ10" s="34" t="s">
        <v>4170</v>
      </c>
      <c r="BR10" s="34" t="s">
        <v>4170</v>
      </c>
      <c r="BS10" s="34" t="s">
        <v>3751</v>
      </c>
      <c r="BT10" s="34" t="s">
        <v>3771</v>
      </c>
      <c r="BU10" s="34" t="s">
        <v>1044</v>
      </c>
      <c r="BV10" s="34" t="s">
        <v>1044</v>
      </c>
      <c r="BW10" s="34" t="s">
        <v>1044</v>
      </c>
      <c r="BX10" s="34" t="s">
        <v>3777</v>
      </c>
      <c r="BY10" s="34" t="s">
        <v>4881</v>
      </c>
      <c r="BZ10" s="34" t="s">
        <v>4170</v>
      </c>
      <c r="CA10" s="34" t="s">
        <v>4170</v>
      </c>
      <c r="CB10" s="34" t="s">
        <v>4170</v>
      </c>
      <c r="CC10" s="34" t="s">
        <v>4170</v>
      </c>
      <c r="CD10" s="34" t="s">
        <v>4170</v>
      </c>
      <c r="CE10" s="34" t="s">
        <v>4170</v>
      </c>
      <c r="CF10" s="34" t="s">
        <v>4170</v>
      </c>
      <c r="CG10" s="34" t="s">
        <v>4170</v>
      </c>
      <c r="CH10" s="34" t="s">
        <v>4170</v>
      </c>
      <c r="CI10" s="34" t="s">
        <v>4170</v>
      </c>
      <c r="CJ10" s="34" t="s">
        <v>4170</v>
      </c>
      <c r="CK10" s="34" t="s">
        <v>4170</v>
      </c>
      <c r="CL10" s="34" t="s">
        <v>4170</v>
      </c>
      <c r="CM10" s="34" t="s">
        <v>4170</v>
      </c>
      <c r="CN10" s="34" t="s">
        <v>4170</v>
      </c>
      <c r="CO10" s="34" t="s">
        <v>4170</v>
      </c>
      <c r="CQ10" s="34" t="s">
        <v>1041</v>
      </c>
      <c r="CR10" s="34" t="s">
        <v>1044</v>
      </c>
      <c r="CS10" s="34" t="s">
        <v>1041</v>
      </c>
      <c r="CT10" s="34" t="s">
        <v>1044</v>
      </c>
      <c r="CU10" s="34" t="s">
        <v>1041</v>
      </c>
      <c r="CV10" s="34" t="s">
        <v>1041</v>
      </c>
      <c r="CW10" s="34" t="s">
        <v>1044</v>
      </c>
      <c r="CX10" s="34" t="s">
        <v>1041</v>
      </c>
      <c r="CY10" s="34" t="s">
        <v>3823</v>
      </c>
      <c r="CZ10" s="34" t="s">
        <v>3843</v>
      </c>
      <c r="DA10" s="34" t="s">
        <v>3861</v>
      </c>
      <c r="DB10" s="34" t="s">
        <v>1044</v>
      </c>
      <c r="DC10" s="34" t="s">
        <v>1044</v>
      </c>
      <c r="DD10" s="34" t="s">
        <v>3871</v>
      </c>
      <c r="DE10" s="34" t="s">
        <v>1041</v>
      </c>
      <c r="DF10" s="34" t="s">
        <v>3877</v>
      </c>
      <c r="DG10" s="34" t="s">
        <v>6324</v>
      </c>
      <c r="DH10" s="34" t="s">
        <v>4170</v>
      </c>
      <c r="DI10" s="34" t="s">
        <v>4881</v>
      </c>
      <c r="DJ10" s="34" t="s">
        <v>4170</v>
      </c>
      <c r="DK10" s="34" t="s">
        <v>4170</v>
      </c>
      <c r="DL10" s="34" t="s">
        <v>4170</v>
      </c>
      <c r="DM10" s="34" t="s">
        <v>4170</v>
      </c>
      <c r="DN10" s="34" t="s">
        <v>4170</v>
      </c>
      <c r="DO10" s="34" t="s">
        <v>4881</v>
      </c>
      <c r="DP10" s="34" t="s">
        <v>4170</v>
      </c>
      <c r="DQ10" s="34" t="s">
        <v>4170</v>
      </c>
      <c r="DR10" s="34" t="s">
        <v>4170</v>
      </c>
      <c r="DS10" s="34" t="s">
        <v>4170</v>
      </c>
      <c r="DT10" s="34" t="s">
        <v>4170</v>
      </c>
      <c r="DU10" s="34" t="s">
        <v>4170</v>
      </c>
      <c r="DV10" s="34" t="s">
        <v>4170</v>
      </c>
      <c r="DW10" s="34" t="s">
        <v>4170</v>
      </c>
      <c r="DY10" s="34">
        <v>20000</v>
      </c>
      <c r="FE10" s="34">
        <v>6500</v>
      </c>
      <c r="FK10" s="34" t="s">
        <v>1044</v>
      </c>
      <c r="FM10" s="34" t="s">
        <v>3990</v>
      </c>
      <c r="GF10" s="34" t="s">
        <v>1044</v>
      </c>
      <c r="GG10" s="34" t="s">
        <v>4170</v>
      </c>
      <c r="GH10" s="34" t="s">
        <v>4170</v>
      </c>
      <c r="GI10" s="34" t="s">
        <v>4170</v>
      </c>
      <c r="GJ10" s="34" t="s">
        <v>4881</v>
      </c>
      <c r="GK10" s="34" t="s">
        <v>4170</v>
      </c>
      <c r="GL10" s="34" t="s">
        <v>4170</v>
      </c>
      <c r="GM10" s="34" t="s">
        <v>4170</v>
      </c>
      <c r="GO10" s="34">
        <v>6000</v>
      </c>
      <c r="GP10" s="34">
        <v>0</v>
      </c>
      <c r="GQ10" s="34">
        <v>6800</v>
      </c>
      <c r="GR10" s="34">
        <v>4000</v>
      </c>
      <c r="GS10" s="34">
        <v>700</v>
      </c>
      <c r="GT10" s="34">
        <v>1000</v>
      </c>
      <c r="GU10" s="34">
        <v>350</v>
      </c>
      <c r="GV10" s="34">
        <v>0</v>
      </c>
      <c r="GW10" s="34">
        <v>0</v>
      </c>
      <c r="GX10" s="34">
        <v>0</v>
      </c>
      <c r="GY10" s="34">
        <v>4000</v>
      </c>
      <c r="GZ10" s="34">
        <v>0</v>
      </c>
      <c r="HA10" s="34">
        <v>0</v>
      </c>
      <c r="HB10" s="34">
        <v>0</v>
      </c>
      <c r="HC10" s="34">
        <v>0</v>
      </c>
      <c r="HD10" s="34">
        <v>0</v>
      </c>
      <c r="HE10" s="34">
        <v>0</v>
      </c>
      <c r="HF10" s="34" t="s">
        <v>1044</v>
      </c>
      <c r="HK10" s="34" t="s">
        <v>4362</v>
      </c>
      <c r="HL10" s="34" t="s">
        <v>4226</v>
      </c>
      <c r="HM10" s="34" t="s">
        <v>4542</v>
      </c>
      <c r="HN10" s="34" t="s">
        <v>5453</v>
      </c>
      <c r="HO10" s="34">
        <v>29.7976894437144</v>
      </c>
      <c r="HP10" s="34" t="s">
        <v>4895</v>
      </c>
      <c r="HQ10" s="34" t="s">
        <v>4316</v>
      </c>
      <c r="HR10" s="34" t="s">
        <v>4219</v>
      </c>
      <c r="HS10" s="34" t="s">
        <v>4248</v>
      </c>
      <c r="HT10" s="34" t="s">
        <v>4262</v>
      </c>
      <c r="HU10" s="34" t="s">
        <v>5342</v>
      </c>
      <c r="HV10" s="34" t="s">
        <v>5001</v>
      </c>
      <c r="HW10" s="34" t="s">
        <v>4556</v>
      </c>
      <c r="HX10" s="34" t="s">
        <v>3232</v>
      </c>
      <c r="HY10" s="34" t="s">
        <v>4291</v>
      </c>
      <c r="HZ10" s="34" t="s">
        <v>4933</v>
      </c>
      <c r="IA10" s="34" t="s">
        <v>4665</v>
      </c>
      <c r="IB10" s="34" t="s">
        <v>5665</v>
      </c>
      <c r="IC10" s="34" t="s">
        <v>5274</v>
      </c>
      <c r="ID10" s="34" t="s">
        <v>4462</v>
      </c>
      <c r="IE10" s="34" t="s">
        <v>5223</v>
      </c>
      <c r="IK10" s="34" t="s">
        <v>4590</v>
      </c>
      <c r="IQ10" s="34">
        <v>26500</v>
      </c>
      <c r="IR10" s="34" t="s">
        <v>1046</v>
      </c>
      <c r="IS10" s="34" t="s">
        <v>5322</v>
      </c>
      <c r="IT10" s="34">
        <v>6625</v>
      </c>
      <c r="IU10" s="34" t="s">
        <v>5179</v>
      </c>
      <c r="IV10" s="34" t="s">
        <v>4170</v>
      </c>
      <c r="IW10" s="34" t="s">
        <v>4175</v>
      </c>
      <c r="IX10" s="34" t="s">
        <v>6121</v>
      </c>
      <c r="IY10" s="34" t="s">
        <v>4474</v>
      </c>
      <c r="IZ10" s="34" t="s">
        <v>4354</v>
      </c>
      <c r="JA10" s="34" t="s">
        <v>4785</v>
      </c>
      <c r="JB10" s="34" t="s">
        <v>4170</v>
      </c>
      <c r="JC10" s="34">
        <v>0</v>
      </c>
      <c r="JD10" s="34">
        <v>666.66666666666697</v>
      </c>
      <c r="JE10" s="34">
        <v>0</v>
      </c>
      <c r="JF10" s="34">
        <v>0</v>
      </c>
      <c r="JG10" s="34">
        <v>0</v>
      </c>
      <c r="JH10" s="34">
        <v>0</v>
      </c>
      <c r="JI10" s="34">
        <v>0</v>
      </c>
      <c r="JJ10" s="34">
        <v>0</v>
      </c>
      <c r="JK10" s="34">
        <v>0</v>
      </c>
      <c r="JL10" s="34">
        <v>18850</v>
      </c>
      <c r="JM10" s="34">
        <v>666.66666666666697</v>
      </c>
      <c r="JN10" s="34">
        <v>19516.666666666701</v>
      </c>
      <c r="JO10" s="34">
        <v>4712.5</v>
      </c>
      <c r="JP10" s="34">
        <v>166.666666666667</v>
      </c>
      <c r="JQ10" s="34">
        <v>4879.1666666666697</v>
      </c>
      <c r="JR10" s="34">
        <v>0.30742954739538902</v>
      </c>
      <c r="JT10" s="34">
        <v>0.34842015371477397</v>
      </c>
      <c r="JU10" s="34">
        <v>0.20495303159692599</v>
      </c>
      <c r="JV10" s="34">
        <v>3.5866780529462003E-2</v>
      </c>
      <c r="JW10" s="34">
        <v>5.12382578992314E-2</v>
      </c>
      <c r="JX10" s="34">
        <v>1.7933390264731001E-2</v>
      </c>
      <c r="KB10" s="34">
        <v>3.4158838599487602E-2</v>
      </c>
      <c r="KJ10" s="34" t="s">
        <v>5978</v>
      </c>
      <c r="KK10" s="34" t="s">
        <v>5989</v>
      </c>
      <c r="KL10" s="34" t="s">
        <v>4170</v>
      </c>
      <c r="KM10" s="34" t="s">
        <v>4170</v>
      </c>
      <c r="KN10" s="34" t="s">
        <v>4716</v>
      </c>
      <c r="KO10" s="34" t="s">
        <v>4170</v>
      </c>
      <c r="KP10" s="34" t="s">
        <v>4170</v>
      </c>
      <c r="KQ10" s="34" t="s">
        <v>4170</v>
      </c>
      <c r="KR10" s="34" t="s">
        <v>4170</v>
      </c>
      <c r="KS10" s="34" t="s">
        <v>4170</v>
      </c>
      <c r="KT10" s="34" t="s">
        <v>4170</v>
      </c>
      <c r="KU10" s="34" t="s">
        <v>5113</v>
      </c>
      <c r="KV10" s="34" t="s">
        <v>5153</v>
      </c>
      <c r="KW10" s="34" t="s">
        <v>5624</v>
      </c>
      <c r="KX10" s="34" t="s">
        <v>5644</v>
      </c>
      <c r="KY10" s="34" t="s">
        <v>5223</v>
      </c>
      <c r="KZ10" s="34" t="s">
        <v>5850</v>
      </c>
      <c r="LA10" s="34" t="s">
        <v>5992</v>
      </c>
    </row>
    <row r="11" spans="1:313">
      <c r="A11" s="34" t="s">
        <v>6325</v>
      </c>
      <c r="B11" s="34" t="s">
        <v>6298</v>
      </c>
      <c r="C11" s="34" t="s">
        <v>1036</v>
      </c>
      <c r="D11" s="34" t="s">
        <v>1041</v>
      </c>
      <c r="F11" s="34" t="s">
        <v>1041</v>
      </c>
      <c r="G11" s="34">
        <v>37</v>
      </c>
      <c r="H11" s="34" t="s">
        <v>1041</v>
      </c>
      <c r="I11" s="34" t="s">
        <v>1041</v>
      </c>
      <c r="J11" s="34" t="s">
        <v>440</v>
      </c>
      <c r="K11" s="34" t="s">
        <v>1077</v>
      </c>
      <c r="L11" s="34" t="s">
        <v>9537</v>
      </c>
      <c r="M11" s="34" t="s">
        <v>1548</v>
      </c>
      <c r="N11" s="34" t="s">
        <v>9538</v>
      </c>
      <c r="P11" s="34" t="s">
        <v>3065</v>
      </c>
      <c r="Q11" s="34" t="s">
        <v>3123</v>
      </c>
      <c r="R11" s="34" t="s">
        <v>6326</v>
      </c>
      <c r="S11" s="34">
        <v>3</v>
      </c>
      <c r="T11" s="34" t="s">
        <v>4881</v>
      </c>
      <c r="U11" s="34" t="s">
        <v>4881</v>
      </c>
      <c r="V11" s="34" t="s">
        <v>4881</v>
      </c>
      <c r="W11" s="34" t="s">
        <v>4881</v>
      </c>
      <c r="X11" s="34" t="s">
        <v>4170</v>
      </c>
      <c r="Y11" s="34" t="s">
        <v>4609</v>
      </c>
      <c r="Z11" s="34" t="s">
        <v>4881</v>
      </c>
      <c r="AA11" s="34" t="s">
        <v>4170</v>
      </c>
      <c r="AB11" s="34" t="s">
        <v>3681</v>
      </c>
      <c r="AD11" s="34" t="s">
        <v>3696</v>
      </c>
      <c r="AN11" s="34" t="s">
        <v>3722</v>
      </c>
      <c r="AO11" s="34" t="s">
        <v>1044</v>
      </c>
      <c r="BG11" s="34">
        <v>2</v>
      </c>
      <c r="BI11" s="34">
        <v>20</v>
      </c>
      <c r="BJ11" s="34" t="s">
        <v>1041</v>
      </c>
      <c r="BK11" s="34" t="s">
        <v>3727</v>
      </c>
      <c r="BM11" s="34" t="s">
        <v>3739</v>
      </c>
      <c r="BN11" s="34" t="s">
        <v>3745</v>
      </c>
      <c r="BO11" s="34" t="s">
        <v>4881</v>
      </c>
      <c r="BP11" s="34" t="s">
        <v>4170</v>
      </c>
      <c r="BQ11" s="34" t="s">
        <v>4170</v>
      </c>
      <c r="BR11" s="34" t="s">
        <v>4170</v>
      </c>
      <c r="BS11" s="34" t="s">
        <v>3751</v>
      </c>
      <c r="BT11" s="34" t="s">
        <v>3739</v>
      </c>
      <c r="BU11" s="34" t="s">
        <v>1044</v>
      </c>
      <c r="BV11" s="34" t="s">
        <v>1044</v>
      </c>
      <c r="BW11" s="34" t="s">
        <v>1044</v>
      </c>
      <c r="BX11" s="34" t="s">
        <v>3783</v>
      </c>
      <c r="BY11" s="34" t="s">
        <v>4170</v>
      </c>
      <c r="BZ11" s="34" t="s">
        <v>4170</v>
      </c>
      <c r="CA11" s="34" t="s">
        <v>4881</v>
      </c>
      <c r="CB11" s="34" t="s">
        <v>4170</v>
      </c>
      <c r="CC11" s="34" t="s">
        <v>4170</v>
      </c>
      <c r="CD11" s="34" t="s">
        <v>4170</v>
      </c>
      <c r="CE11" s="34" t="s">
        <v>4170</v>
      </c>
      <c r="CF11" s="34" t="s">
        <v>4170</v>
      </c>
      <c r="CG11" s="34" t="s">
        <v>4170</v>
      </c>
      <c r="CH11" s="34" t="s">
        <v>4170</v>
      </c>
      <c r="CI11" s="34" t="s">
        <v>4170</v>
      </c>
      <c r="CJ11" s="34" t="s">
        <v>4170</v>
      </c>
      <c r="CK11" s="34" t="s">
        <v>4170</v>
      </c>
      <c r="CL11" s="34" t="s">
        <v>4170</v>
      </c>
      <c r="CM11" s="34" t="s">
        <v>4170</v>
      </c>
      <c r="CN11" s="34" t="s">
        <v>4170</v>
      </c>
      <c r="CO11" s="34" t="s">
        <v>4170</v>
      </c>
      <c r="CQ11" s="34" t="s">
        <v>1041</v>
      </c>
      <c r="CR11" s="34" t="s">
        <v>1041</v>
      </c>
      <c r="CS11" s="34" t="s">
        <v>1044</v>
      </c>
      <c r="CT11" s="34" t="s">
        <v>1041</v>
      </c>
      <c r="CU11" s="34" t="s">
        <v>1041</v>
      </c>
      <c r="CV11" s="34" t="s">
        <v>1041</v>
      </c>
      <c r="CW11" s="34" t="s">
        <v>1044</v>
      </c>
      <c r="CX11" s="34" t="s">
        <v>1044</v>
      </c>
      <c r="CY11" s="34" t="s">
        <v>3826</v>
      </c>
      <c r="CZ11" s="34" t="s">
        <v>3849</v>
      </c>
      <c r="DA11" s="34" t="s">
        <v>3858</v>
      </c>
      <c r="DB11" s="34" t="s">
        <v>1044</v>
      </c>
      <c r="DC11" s="34" t="s">
        <v>1044</v>
      </c>
      <c r="DD11" s="34" t="s">
        <v>3871</v>
      </c>
      <c r="DE11" s="34" t="s">
        <v>1041</v>
      </c>
      <c r="DF11" s="34" t="s">
        <v>3877</v>
      </c>
      <c r="DG11" s="34" t="s">
        <v>172</v>
      </c>
      <c r="DH11" s="34" t="s">
        <v>4170</v>
      </c>
      <c r="DI11" s="34" t="s">
        <v>4170</v>
      </c>
      <c r="DJ11" s="34" t="s">
        <v>4170</v>
      </c>
      <c r="DK11" s="34" t="s">
        <v>4170</v>
      </c>
      <c r="DL11" s="34" t="s">
        <v>4170</v>
      </c>
      <c r="DM11" s="34" t="s">
        <v>4170</v>
      </c>
      <c r="DN11" s="34" t="s">
        <v>4170</v>
      </c>
      <c r="DO11" s="34" t="s">
        <v>4170</v>
      </c>
      <c r="DP11" s="34" t="s">
        <v>4170</v>
      </c>
      <c r="DQ11" s="34" t="s">
        <v>4170</v>
      </c>
      <c r="DR11" s="34" t="s">
        <v>4881</v>
      </c>
      <c r="DS11" s="34" t="s">
        <v>4170</v>
      </c>
      <c r="DT11" s="34" t="s">
        <v>4170</v>
      </c>
      <c r="DU11" s="34" t="s">
        <v>4170</v>
      </c>
      <c r="DV11" s="34" t="s">
        <v>4170</v>
      </c>
      <c r="DW11" s="34" t="s">
        <v>4170</v>
      </c>
      <c r="FH11" s="34">
        <v>24000</v>
      </c>
      <c r="FK11" s="34" t="s">
        <v>3963</v>
      </c>
      <c r="FL11" s="34" t="s">
        <v>3978</v>
      </c>
      <c r="FM11" s="34" t="s">
        <v>3990</v>
      </c>
      <c r="GF11" s="34" t="s">
        <v>1044</v>
      </c>
      <c r="GG11" s="34" t="s">
        <v>4170</v>
      </c>
      <c r="GH11" s="34" t="s">
        <v>4170</v>
      </c>
      <c r="GI11" s="34" t="s">
        <v>4170</v>
      </c>
      <c r="GJ11" s="34" t="s">
        <v>4881</v>
      </c>
      <c r="GK11" s="34" t="s">
        <v>4170</v>
      </c>
      <c r="GL11" s="34" t="s">
        <v>4170</v>
      </c>
      <c r="GM11" s="34" t="s">
        <v>4170</v>
      </c>
      <c r="GO11" s="34">
        <v>8000</v>
      </c>
      <c r="GP11" s="34">
        <v>0</v>
      </c>
      <c r="GQ11" s="34">
        <v>10000</v>
      </c>
      <c r="GR11" s="34">
        <v>3500</v>
      </c>
      <c r="GS11" s="34">
        <v>1000</v>
      </c>
      <c r="GT11" s="34">
        <v>80</v>
      </c>
      <c r="GU11" s="34">
        <v>100</v>
      </c>
      <c r="GV11" s="34">
        <v>0</v>
      </c>
      <c r="GW11" s="34">
        <v>0</v>
      </c>
      <c r="GX11" s="34">
        <v>4000</v>
      </c>
      <c r="GY11" s="34">
        <v>5000</v>
      </c>
      <c r="GZ11" s="34">
        <v>2800</v>
      </c>
      <c r="HA11" s="34">
        <v>6000</v>
      </c>
      <c r="HB11" s="34">
        <v>0</v>
      </c>
      <c r="HC11" s="34">
        <v>7000</v>
      </c>
      <c r="HD11" s="34">
        <v>0</v>
      </c>
      <c r="HE11" s="34">
        <v>0</v>
      </c>
      <c r="HF11" s="34" t="s">
        <v>1044</v>
      </c>
      <c r="HK11" s="34" t="s">
        <v>5672</v>
      </c>
      <c r="HL11" s="34" t="s">
        <v>4226</v>
      </c>
      <c r="HM11" s="34" t="s">
        <v>4542</v>
      </c>
      <c r="HN11" s="34" t="s">
        <v>5447</v>
      </c>
      <c r="HO11" s="34">
        <v>21.781920718353</v>
      </c>
      <c r="HP11" s="34" t="s">
        <v>4894</v>
      </c>
      <c r="HQ11" s="34" t="s">
        <v>4316</v>
      </c>
      <c r="HR11" s="34" t="s">
        <v>4210</v>
      </c>
      <c r="HS11" s="34" t="s">
        <v>4228</v>
      </c>
      <c r="HT11" s="34" t="s">
        <v>4262</v>
      </c>
      <c r="HU11" s="34" t="s">
        <v>5342</v>
      </c>
      <c r="HV11" s="34" t="s">
        <v>5001</v>
      </c>
      <c r="HW11" s="34" t="s">
        <v>4560</v>
      </c>
      <c r="HX11" s="34" t="s">
        <v>3244</v>
      </c>
      <c r="HY11" s="34" t="s">
        <v>4299</v>
      </c>
      <c r="HZ11" s="34" t="s">
        <v>4933</v>
      </c>
      <c r="IA11" s="34" t="s">
        <v>4665</v>
      </c>
      <c r="IB11" s="34" t="s">
        <v>5665</v>
      </c>
      <c r="IC11" s="34" t="s">
        <v>5274</v>
      </c>
      <c r="ID11" s="34" t="s">
        <v>4462</v>
      </c>
      <c r="IN11" s="34" t="s">
        <v>5224</v>
      </c>
      <c r="IQ11" s="34">
        <v>24000</v>
      </c>
      <c r="IR11" s="34" t="s">
        <v>1046</v>
      </c>
      <c r="IS11" s="34" t="s">
        <v>5322</v>
      </c>
      <c r="IT11" s="34">
        <v>8000</v>
      </c>
      <c r="IU11" s="34" t="s">
        <v>5180</v>
      </c>
      <c r="IV11" s="34" t="s">
        <v>4170</v>
      </c>
      <c r="IW11" s="34" t="s">
        <v>4176</v>
      </c>
      <c r="IX11" s="34" t="s">
        <v>6121</v>
      </c>
      <c r="IY11" s="34" t="s">
        <v>4474</v>
      </c>
      <c r="IZ11" s="34" t="s">
        <v>4352</v>
      </c>
      <c r="JA11" s="34" t="s">
        <v>4711</v>
      </c>
      <c r="JB11" s="34" t="s">
        <v>4170</v>
      </c>
      <c r="JC11" s="34">
        <v>666.66666666666697</v>
      </c>
      <c r="JD11" s="34">
        <v>833.33333333333303</v>
      </c>
      <c r="JE11" s="34">
        <v>466.66666666666703</v>
      </c>
      <c r="JF11" s="34">
        <v>1000</v>
      </c>
      <c r="JG11" s="34">
        <v>0</v>
      </c>
      <c r="JH11" s="34">
        <v>1166.6666666666699</v>
      </c>
      <c r="JI11" s="34">
        <v>0</v>
      </c>
      <c r="JJ11" s="34">
        <v>0</v>
      </c>
      <c r="JK11" s="34">
        <v>0</v>
      </c>
      <c r="JL11" s="34">
        <v>24980</v>
      </c>
      <c r="JM11" s="34">
        <v>1833.3333333333301</v>
      </c>
      <c r="JN11" s="34">
        <v>26813.333333333299</v>
      </c>
      <c r="JO11" s="34">
        <v>8326.6666666666697</v>
      </c>
      <c r="JP11" s="34">
        <v>611.11111111111097</v>
      </c>
      <c r="JQ11" s="34">
        <v>8937.7777777777792</v>
      </c>
      <c r="JR11" s="34">
        <v>0.29835902536051701</v>
      </c>
      <c r="JT11" s="34">
        <v>0.37294878170064599</v>
      </c>
      <c r="JU11" s="34">
        <v>0.13053207359522601</v>
      </c>
      <c r="JV11" s="34">
        <v>3.7294878170064598E-2</v>
      </c>
      <c r="JW11" s="34">
        <v>2.9835902536051698E-3</v>
      </c>
      <c r="JX11" s="34">
        <v>3.72948781700646E-3</v>
      </c>
      <c r="KA11" s="34">
        <v>2.4863252113376401E-2</v>
      </c>
      <c r="KB11" s="34">
        <v>3.1079065141720499E-2</v>
      </c>
      <c r="KC11" s="34">
        <v>1.74042764793635E-2</v>
      </c>
      <c r="KD11" s="34">
        <v>3.7294878170064598E-2</v>
      </c>
      <c r="KF11" s="34">
        <v>4.35106911984088E-2</v>
      </c>
      <c r="KJ11" s="34" t="s">
        <v>5978</v>
      </c>
      <c r="KK11" s="34" t="s">
        <v>5990</v>
      </c>
      <c r="KL11" s="34" t="s">
        <v>4170</v>
      </c>
      <c r="KM11" s="34" t="s">
        <v>4716</v>
      </c>
      <c r="KN11" s="34" t="s">
        <v>4716</v>
      </c>
      <c r="KO11" s="34" t="s">
        <v>5255</v>
      </c>
      <c r="KP11" s="34" t="s">
        <v>4354</v>
      </c>
      <c r="KQ11" s="34" t="s">
        <v>4170</v>
      </c>
      <c r="KR11" s="34" t="s">
        <v>4973</v>
      </c>
      <c r="KS11" s="34" t="s">
        <v>4170</v>
      </c>
      <c r="KT11" s="34" t="s">
        <v>4170</v>
      </c>
      <c r="KU11" s="34" t="s">
        <v>5113</v>
      </c>
      <c r="KV11" s="34" t="s">
        <v>5155</v>
      </c>
      <c r="KW11" s="34" t="s">
        <v>5621</v>
      </c>
      <c r="KX11" s="34" t="s">
        <v>5646</v>
      </c>
      <c r="KY11" s="34" t="s">
        <v>5953</v>
      </c>
      <c r="KZ11" s="34" t="s">
        <v>5155</v>
      </c>
      <c r="LA11" s="34" t="s">
        <v>5992</v>
      </c>
    </row>
    <row r="12" spans="1:313">
      <c r="A12" s="34" t="s">
        <v>6327</v>
      </c>
      <c r="B12" s="34" t="s">
        <v>6328</v>
      </c>
      <c r="C12" s="34" t="s">
        <v>1039</v>
      </c>
      <c r="D12" s="34" t="s">
        <v>1041</v>
      </c>
      <c r="F12" s="34" t="s">
        <v>1041</v>
      </c>
      <c r="G12" s="34">
        <v>52</v>
      </c>
      <c r="H12" s="34" t="s">
        <v>1041</v>
      </c>
      <c r="I12" s="34" t="s">
        <v>1041</v>
      </c>
      <c r="J12" s="34" t="s">
        <v>442</v>
      </c>
      <c r="K12" s="34" t="s">
        <v>1077</v>
      </c>
      <c r="L12" s="34" t="s">
        <v>9537</v>
      </c>
      <c r="M12" s="34" t="s">
        <v>1548</v>
      </c>
      <c r="N12" s="34" t="s">
        <v>9538</v>
      </c>
      <c r="P12" s="34" t="s">
        <v>3065</v>
      </c>
      <c r="Q12" s="34" t="s">
        <v>3123</v>
      </c>
      <c r="R12" s="34" t="s">
        <v>6304</v>
      </c>
      <c r="S12" s="34">
        <v>1</v>
      </c>
      <c r="T12" s="34" t="s">
        <v>4170</v>
      </c>
      <c r="U12" s="34" t="s">
        <v>4170</v>
      </c>
      <c r="V12" s="34" t="s">
        <v>4170</v>
      </c>
      <c r="W12" s="34" t="s">
        <v>4170</v>
      </c>
      <c r="X12" s="34" t="s">
        <v>4881</v>
      </c>
      <c r="Y12" s="34" t="s">
        <v>4170</v>
      </c>
      <c r="Z12" s="34" t="s">
        <v>4881</v>
      </c>
      <c r="AA12" s="34" t="s">
        <v>4170</v>
      </c>
      <c r="AB12" s="34" t="s">
        <v>3681</v>
      </c>
      <c r="AD12" s="34" t="s">
        <v>3696</v>
      </c>
      <c r="AN12" s="34" t="s">
        <v>3719</v>
      </c>
      <c r="AO12" s="34" t="s">
        <v>1044</v>
      </c>
      <c r="BG12" s="34">
        <v>2</v>
      </c>
      <c r="BI12" s="34">
        <v>25</v>
      </c>
      <c r="BJ12" s="34" t="s">
        <v>1041</v>
      </c>
      <c r="BK12" s="34" t="s">
        <v>3727</v>
      </c>
      <c r="BM12" s="34" t="s">
        <v>3739</v>
      </c>
      <c r="BN12" s="34" t="s">
        <v>3745</v>
      </c>
      <c r="BO12" s="34" t="s">
        <v>4881</v>
      </c>
      <c r="BP12" s="34" t="s">
        <v>4170</v>
      </c>
      <c r="BQ12" s="34" t="s">
        <v>4170</v>
      </c>
      <c r="BR12" s="34" t="s">
        <v>4170</v>
      </c>
      <c r="BS12" s="34" t="s">
        <v>3751</v>
      </c>
      <c r="BT12" s="34" t="s">
        <v>3739</v>
      </c>
      <c r="BU12" s="34" t="s">
        <v>1044</v>
      </c>
      <c r="BV12" s="34" t="s">
        <v>1044</v>
      </c>
      <c r="BW12" s="34" t="s">
        <v>1044</v>
      </c>
      <c r="BX12" s="34" t="s">
        <v>3777</v>
      </c>
      <c r="BY12" s="34" t="s">
        <v>4881</v>
      </c>
      <c r="BZ12" s="34" t="s">
        <v>4170</v>
      </c>
      <c r="CA12" s="34" t="s">
        <v>4170</v>
      </c>
      <c r="CB12" s="34" t="s">
        <v>4170</v>
      </c>
      <c r="CC12" s="34" t="s">
        <v>4170</v>
      </c>
      <c r="CD12" s="34" t="s">
        <v>4170</v>
      </c>
      <c r="CE12" s="34" t="s">
        <v>4170</v>
      </c>
      <c r="CF12" s="34" t="s">
        <v>4170</v>
      </c>
      <c r="CG12" s="34" t="s">
        <v>4170</v>
      </c>
      <c r="CH12" s="34" t="s">
        <v>4170</v>
      </c>
      <c r="CI12" s="34" t="s">
        <v>4170</v>
      </c>
      <c r="CJ12" s="34" t="s">
        <v>4170</v>
      </c>
      <c r="CK12" s="34" t="s">
        <v>4170</v>
      </c>
      <c r="CL12" s="34" t="s">
        <v>4170</v>
      </c>
      <c r="CM12" s="34" t="s">
        <v>4170</v>
      </c>
      <c r="CN12" s="34" t="s">
        <v>4170</v>
      </c>
      <c r="CO12" s="34" t="s">
        <v>4170</v>
      </c>
      <c r="CQ12" s="34" t="s">
        <v>1041</v>
      </c>
      <c r="CR12" s="34" t="s">
        <v>1041</v>
      </c>
      <c r="CS12" s="34" t="s">
        <v>1041</v>
      </c>
      <c r="CT12" s="34" t="s">
        <v>1041</v>
      </c>
      <c r="CU12" s="34" t="s">
        <v>1041</v>
      </c>
      <c r="CV12" s="34" t="s">
        <v>1041</v>
      </c>
      <c r="CW12" s="34" t="s">
        <v>1041</v>
      </c>
      <c r="CX12" s="34" t="s">
        <v>1044</v>
      </c>
      <c r="CY12" s="34" t="s">
        <v>3826</v>
      </c>
      <c r="CZ12" s="34" t="s">
        <v>3843</v>
      </c>
      <c r="DA12" s="34" t="s">
        <v>3861</v>
      </c>
      <c r="DB12" s="34" t="s">
        <v>1044</v>
      </c>
      <c r="DC12" s="34" t="s">
        <v>1044</v>
      </c>
      <c r="DD12" s="34" t="s">
        <v>3871</v>
      </c>
      <c r="DE12" s="34" t="s">
        <v>1041</v>
      </c>
      <c r="DF12" s="34" t="s">
        <v>3071</v>
      </c>
      <c r="DG12" s="34" t="s">
        <v>3884</v>
      </c>
      <c r="DH12" s="34" t="s">
        <v>4881</v>
      </c>
      <c r="DI12" s="34" t="s">
        <v>4170</v>
      </c>
      <c r="DJ12" s="34" t="s">
        <v>4170</v>
      </c>
      <c r="DK12" s="34" t="s">
        <v>4170</v>
      </c>
      <c r="DL12" s="34" t="s">
        <v>4170</v>
      </c>
      <c r="DM12" s="34" t="s">
        <v>4170</v>
      </c>
      <c r="DN12" s="34" t="s">
        <v>4170</v>
      </c>
      <c r="DO12" s="34" t="s">
        <v>4170</v>
      </c>
      <c r="DP12" s="34" t="s">
        <v>4170</v>
      </c>
      <c r="DQ12" s="34" t="s">
        <v>4170</v>
      </c>
      <c r="DR12" s="34" t="s">
        <v>4170</v>
      </c>
      <c r="DS12" s="34" t="s">
        <v>4170</v>
      </c>
      <c r="DT12" s="34" t="s">
        <v>4170</v>
      </c>
      <c r="DU12" s="34" t="s">
        <v>4170</v>
      </c>
      <c r="DV12" s="34" t="s">
        <v>4170</v>
      </c>
      <c r="DW12" s="34" t="s">
        <v>4170</v>
      </c>
      <c r="FK12" s="34" t="s">
        <v>3957</v>
      </c>
      <c r="FL12" s="34" t="s">
        <v>3966</v>
      </c>
      <c r="FM12" s="34" t="s">
        <v>3981</v>
      </c>
      <c r="FN12" s="34" t="s">
        <v>6329</v>
      </c>
      <c r="FO12" s="34" t="s">
        <v>4881</v>
      </c>
      <c r="FP12" s="34" t="s">
        <v>4881</v>
      </c>
      <c r="FQ12" s="34" t="s">
        <v>4881</v>
      </c>
      <c r="FR12" s="34" t="s">
        <v>4170</v>
      </c>
      <c r="FS12" s="34" t="s">
        <v>4170</v>
      </c>
      <c r="FT12" s="34" t="s">
        <v>4170</v>
      </c>
      <c r="FU12" s="34" t="s">
        <v>4170</v>
      </c>
      <c r="FV12" s="34" t="s">
        <v>4881</v>
      </c>
      <c r="FW12" s="34" t="s">
        <v>4881</v>
      </c>
      <c r="FX12" s="34" t="s">
        <v>4170</v>
      </c>
      <c r="FY12" s="34" t="s">
        <v>4170</v>
      </c>
      <c r="FZ12" s="34" t="s">
        <v>4170</v>
      </c>
      <c r="GA12" s="34" t="s">
        <v>4170</v>
      </c>
      <c r="GB12" s="34" t="s">
        <v>4170</v>
      </c>
      <c r="GC12" s="34" t="s">
        <v>4170</v>
      </c>
      <c r="GD12" s="34" t="s">
        <v>4170</v>
      </c>
      <c r="GF12" s="34" t="s">
        <v>1044</v>
      </c>
      <c r="GG12" s="34" t="s">
        <v>4170</v>
      </c>
      <c r="GH12" s="34" t="s">
        <v>4170</v>
      </c>
      <c r="GI12" s="34" t="s">
        <v>4170</v>
      </c>
      <c r="GJ12" s="34" t="s">
        <v>4881</v>
      </c>
      <c r="GK12" s="34" t="s">
        <v>4170</v>
      </c>
      <c r="GL12" s="34" t="s">
        <v>4170</v>
      </c>
      <c r="GM12" s="34" t="s">
        <v>4170</v>
      </c>
      <c r="GO12" s="34">
        <v>4000</v>
      </c>
      <c r="GP12" s="34">
        <v>0</v>
      </c>
      <c r="GR12" s="34">
        <v>3000</v>
      </c>
      <c r="GS12" s="34">
        <v>500</v>
      </c>
      <c r="GT12" s="34">
        <v>300</v>
      </c>
      <c r="GU12" s="34">
        <v>1000</v>
      </c>
      <c r="GV12" s="34">
        <v>0</v>
      </c>
      <c r="GW12" s="34">
        <v>500</v>
      </c>
      <c r="GX12" s="34">
        <v>0</v>
      </c>
      <c r="GY12" s="34">
        <v>1000</v>
      </c>
      <c r="GZ12" s="34">
        <v>0</v>
      </c>
      <c r="HA12" s="34">
        <v>0</v>
      </c>
      <c r="HB12" s="34">
        <v>0</v>
      </c>
      <c r="HC12" s="34">
        <v>0</v>
      </c>
      <c r="HD12" s="34">
        <v>500</v>
      </c>
      <c r="HE12" s="34">
        <v>0</v>
      </c>
      <c r="HF12" s="34" t="s">
        <v>1044</v>
      </c>
      <c r="HK12" s="34" t="s">
        <v>5190</v>
      </c>
      <c r="HL12" s="34" t="s">
        <v>4226</v>
      </c>
      <c r="HM12" s="34" t="s">
        <v>4542</v>
      </c>
      <c r="HN12" s="34" t="s">
        <v>5453</v>
      </c>
      <c r="HO12" s="34">
        <v>3.8107752956635998</v>
      </c>
      <c r="HP12" s="34" t="s">
        <v>4898</v>
      </c>
      <c r="HQ12" s="34" t="s">
        <v>4305</v>
      </c>
      <c r="HR12" s="34" t="s">
        <v>4186</v>
      </c>
      <c r="HS12" s="34" t="s">
        <v>4241</v>
      </c>
      <c r="HT12" s="34" t="s">
        <v>4271</v>
      </c>
      <c r="HU12" s="34" t="s">
        <v>5342</v>
      </c>
      <c r="HV12" s="34" t="s">
        <v>5001</v>
      </c>
      <c r="HW12" s="34" t="s">
        <v>4560</v>
      </c>
      <c r="HX12" s="34" t="s">
        <v>3235</v>
      </c>
      <c r="HY12" s="34" t="s">
        <v>4299</v>
      </c>
      <c r="HZ12" s="34" t="s">
        <v>4933</v>
      </c>
      <c r="IA12" s="34" t="s">
        <v>4665</v>
      </c>
      <c r="IC12" s="34" t="s">
        <v>5274</v>
      </c>
      <c r="ID12" s="34" t="s">
        <v>4462</v>
      </c>
      <c r="IR12" s="34" t="s">
        <v>1046</v>
      </c>
      <c r="IU12" s="34" t="s">
        <v>5178</v>
      </c>
      <c r="IV12" s="34" t="s">
        <v>4170</v>
      </c>
      <c r="IX12" s="34" t="s">
        <v>5374</v>
      </c>
      <c r="IY12" s="34" t="s">
        <v>4785</v>
      </c>
      <c r="IZ12" s="34" t="s">
        <v>4784</v>
      </c>
      <c r="JA12" s="34" t="s">
        <v>4716</v>
      </c>
      <c r="JB12" s="34" t="s">
        <v>4170</v>
      </c>
      <c r="JC12" s="34">
        <v>0</v>
      </c>
      <c r="JD12" s="34">
        <v>166.666666666667</v>
      </c>
      <c r="JE12" s="34">
        <v>0</v>
      </c>
      <c r="JF12" s="34">
        <v>0</v>
      </c>
      <c r="JG12" s="34">
        <v>0</v>
      </c>
      <c r="JH12" s="34">
        <v>0</v>
      </c>
      <c r="JI12" s="34">
        <v>83.3333333333333</v>
      </c>
      <c r="JJ12" s="34">
        <v>0</v>
      </c>
      <c r="JK12" s="34">
        <v>166.666666666667</v>
      </c>
      <c r="JL12" s="34">
        <v>8800</v>
      </c>
      <c r="JM12" s="34">
        <v>416.66666666666703</v>
      </c>
      <c r="JN12" s="34">
        <v>9216.6666666666697</v>
      </c>
      <c r="JO12" s="34">
        <v>8800</v>
      </c>
      <c r="JP12" s="34">
        <v>416.66666666666703</v>
      </c>
      <c r="JQ12" s="34">
        <v>9216.6666666666697</v>
      </c>
      <c r="JR12" s="34">
        <v>0.43399638336347202</v>
      </c>
      <c r="JU12" s="34">
        <v>0.32549728752260398</v>
      </c>
      <c r="JV12" s="34">
        <v>5.4249547920434002E-2</v>
      </c>
      <c r="JW12" s="34">
        <v>3.25497287522604E-2</v>
      </c>
      <c r="JX12" s="34">
        <v>0.108499095840868</v>
      </c>
      <c r="JZ12" s="34">
        <v>1.8083182640144701E-2</v>
      </c>
      <c r="KB12" s="34">
        <v>1.8083182640144701E-2</v>
      </c>
      <c r="KG12" s="34">
        <v>9.0415913200723296E-3</v>
      </c>
      <c r="KL12" s="34" t="s">
        <v>5794</v>
      </c>
      <c r="KM12" s="34" t="s">
        <v>4170</v>
      </c>
      <c r="KN12" s="34" t="s">
        <v>5254</v>
      </c>
      <c r="KO12" s="34" t="s">
        <v>4170</v>
      </c>
      <c r="KP12" s="34" t="s">
        <v>4170</v>
      </c>
      <c r="KQ12" s="34" t="s">
        <v>4170</v>
      </c>
      <c r="KR12" s="34" t="s">
        <v>4170</v>
      </c>
      <c r="KS12" s="34" t="s">
        <v>5709</v>
      </c>
      <c r="KT12" s="34" t="s">
        <v>4170</v>
      </c>
      <c r="KU12" s="34" t="s">
        <v>5116</v>
      </c>
      <c r="KV12" s="34" t="s">
        <v>5155</v>
      </c>
      <c r="KW12" s="34" t="s">
        <v>5624</v>
      </c>
      <c r="KX12" s="34" t="s">
        <v>5646</v>
      </c>
      <c r="KY12" s="34" t="s">
        <v>5116</v>
      </c>
      <c r="KZ12" s="34" t="s">
        <v>5155</v>
      </c>
    </row>
    <row r="13" spans="1:313">
      <c r="A13" s="34" t="s">
        <v>6330</v>
      </c>
      <c r="B13" s="34" t="s">
        <v>6328</v>
      </c>
      <c r="C13" s="34" t="s">
        <v>1037</v>
      </c>
      <c r="D13" s="34" t="s">
        <v>1041</v>
      </c>
      <c r="F13" s="34" t="s">
        <v>1041</v>
      </c>
      <c r="G13" s="34">
        <v>50</v>
      </c>
      <c r="H13" s="34" t="s">
        <v>1041</v>
      </c>
      <c r="I13" s="34" t="s">
        <v>1041</v>
      </c>
      <c r="J13" s="34" t="s">
        <v>442</v>
      </c>
      <c r="K13" s="34" t="s">
        <v>1077</v>
      </c>
      <c r="L13" s="34" t="s">
        <v>9537</v>
      </c>
      <c r="M13" s="34" t="s">
        <v>1548</v>
      </c>
      <c r="N13" s="34" t="s">
        <v>9538</v>
      </c>
      <c r="P13" s="34" t="s">
        <v>3065</v>
      </c>
      <c r="Q13" s="34" t="s">
        <v>3123</v>
      </c>
      <c r="R13" s="34" t="s">
        <v>6331</v>
      </c>
      <c r="S13" s="34">
        <v>1</v>
      </c>
      <c r="T13" s="34" t="s">
        <v>4170</v>
      </c>
      <c r="U13" s="34" t="s">
        <v>4170</v>
      </c>
      <c r="V13" s="34" t="s">
        <v>4170</v>
      </c>
      <c r="W13" s="34" t="s">
        <v>4170</v>
      </c>
      <c r="X13" s="34" t="s">
        <v>4881</v>
      </c>
      <c r="Y13" s="34" t="s">
        <v>4170</v>
      </c>
      <c r="Z13" s="34" t="s">
        <v>4881</v>
      </c>
      <c r="AA13" s="34" t="s">
        <v>4170</v>
      </c>
      <c r="AB13" s="34" t="s">
        <v>3681</v>
      </c>
      <c r="AD13" s="34" t="s">
        <v>3696</v>
      </c>
      <c r="AN13" s="34" t="s">
        <v>3719</v>
      </c>
      <c r="AO13" s="34" t="s">
        <v>1044</v>
      </c>
      <c r="BG13" s="34">
        <v>2</v>
      </c>
      <c r="BI13" s="34">
        <v>35</v>
      </c>
      <c r="BJ13" s="34" t="s">
        <v>1041</v>
      </c>
      <c r="BK13" s="34" t="s">
        <v>3727</v>
      </c>
      <c r="BM13" s="34" t="s">
        <v>3739</v>
      </c>
      <c r="BN13" s="34" t="s">
        <v>3745</v>
      </c>
      <c r="BO13" s="34" t="s">
        <v>4881</v>
      </c>
      <c r="BP13" s="34" t="s">
        <v>4170</v>
      </c>
      <c r="BQ13" s="34" t="s">
        <v>4170</v>
      </c>
      <c r="BR13" s="34" t="s">
        <v>4170</v>
      </c>
      <c r="BS13" s="34" t="s">
        <v>3754</v>
      </c>
      <c r="BT13" s="34" t="s">
        <v>3771</v>
      </c>
      <c r="BU13" s="34" t="s">
        <v>1044</v>
      </c>
      <c r="BV13" s="34" t="s">
        <v>1044</v>
      </c>
      <c r="BW13" s="34" t="s">
        <v>1044</v>
      </c>
      <c r="BX13" s="34" t="s">
        <v>3777</v>
      </c>
      <c r="BY13" s="34" t="s">
        <v>4881</v>
      </c>
      <c r="BZ13" s="34" t="s">
        <v>4170</v>
      </c>
      <c r="CA13" s="34" t="s">
        <v>4170</v>
      </c>
      <c r="CB13" s="34" t="s">
        <v>4170</v>
      </c>
      <c r="CC13" s="34" t="s">
        <v>4170</v>
      </c>
      <c r="CD13" s="34" t="s">
        <v>4170</v>
      </c>
      <c r="CE13" s="34" t="s">
        <v>4170</v>
      </c>
      <c r="CF13" s="34" t="s">
        <v>4170</v>
      </c>
      <c r="CG13" s="34" t="s">
        <v>4170</v>
      </c>
      <c r="CH13" s="34" t="s">
        <v>4170</v>
      </c>
      <c r="CI13" s="34" t="s">
        <v>4170</v>
      </c>
      <c r="CJ13" s="34" t="s">
        <v>4170</v>
      </c>
      <c r="CK13" s="34" t="s">
        <v>4170</v>
      </c>
      <c r="CL13" s="34" t="s">
        <v>4170</v>
      </c>
      <c r="CM13" s="34" t="s">
        <v>4170</v>
      </c>
      <c r="CN13" s="34" t="s">
        <v>4170</v>
      </c>
      <c r="CO13" s="34" t="s">
        <v>4170</v>
      </c>
      <c r="CQ13" s="34" t="s">
        <v>1041</v>
      </c>
      <c r="CR13" s="34" t="s">
        <v>1044</v>
      </c>
      <c r="CS13" s="34" t="s">
        <v>1044</v>
      </c>
      <c r="CT13" s="34" t="s">
        <v>1041</v>
      </c>
      <c r="CU13" s="34" t="s">
        <v>1041</v>
      </c>
      <c r="CV13" s="34" t="s">
        <v>1041</v>
      </c>
      <c r="CW13" s="34" t="s">
        <v>1041</v>
      </c>
      <c r="CX13" s="34" t="s">
        <v>1041</v>
      </c>
      <c r="CY13" s="34" t="s">
        <v>3823</v>
      </c>
      <c r="CZ13" s="34" t="s">
        <v>3846</v>
      </c>
      <c r="DA13" s="34" t="s">
        <v>3855</v>
      </c>
      <c r="DB13" s="34" t="s">
        <v>1044</v>
      </c>
      <c r="DC13" s="34" t="s">
        <v>1044</v>
      </c>
      <c r="DD13" s="34" t="s">
        <v>3871</v>
      </c>
      <c r="DE13" s="34" t="s">
        <v>1044</v>
      </c>
      <c r="DF13" s="34" t="s">
        <v>3880</v>
      </c>
      <c r="DG13" s="34" t="s">
        <v>3884</v>
      </c>
      <c r="DH13" s="34" t="s">
        <v>4881</v>
      </c>
      <c r="DI13" s="34" t="s">
        <v>4170</v>
      </c>
      <c r="DJ13" s="34" t="s">
        <v>4170</v>
      </c>
      <c r="DK13" s="34" t="s">
        <v>4170</v>
      </c>
      <c r="DL13" s="34" t="s">
        <v>4170</v>
      </c>
      <c r="DM13" s="34" t="s">
        <v>4170</v>
      </c>
      <c r="DN13" s="34" t="s">
        <v>4170</v>
      </c>
      <c r="DO13" s="34" t="s">
        <v>4170</v>
      </c>
      <c r="DP13" s="34" t="s">
        <v>4170</v>
      </c>
      <c r="DQ13" s="34" t="s">
        <v>4170</v>
      </c>
      <c r="DR13" s="34" t="s">
        <v>4170</v>
      </c>
      <c r="DS13" s="34" t="s">
        <v>4170</v>
      </c>
      <c r="DT13" s="34" t="s">
        <v>4170</v>
      </c>
      <c r="DU13" s="34" t="s">
        <v>4170</v>
      </c>
      <c r="DV13" s="34" t="s">
        <v>4170</v>
      </c>
      <c r="DW13" s="34" t="s">
        <v>4170</v>
      </c>
      <c r="FK13" s="34" t="s">
        <v>1044</v>
      </c>
      <c r="FM13" s="34" t="s">
        <v>3981</v>
      </c>
      <c r="FN13" s="34" t="s">
        <v>6329</v>
      </c>
      <c r="FO13" s="34" t="s">
        <v>4881</v>
      </c>
      <c r="FP13" s="34" t="s">
        <v>4881</v>
      </c>
      <c r="FQ13" s="34" t="s">
        <v>4881</v>
      </c>
      <c r="FR13" s="34" t="s">
        <v>4170</v>
      </c>
      <c r="FS13" s="34" t="s">
        <v>4170</v>
      </c>
      <c r="FT13" s="34" t="s">
        <v>4170</v>
      </c>
      <c r="FU13" s="34" t="s">
        <v>4170</v>
      </c>
      <c r="FV13" s="34" t="s">
        <v>4881</v>
      </c>
      <c r="FW13" s="34" t="s">
        <v>4881</v>
      </c>
      <c r="FX13" s="34" t="s">
        <v>4170</v>
      </c>
      <c r="FY13" s="34" t="s">
        <v>4170</v>
      </c>
      <c r="FZ13" s="34" t="s">
        <v>4170</v>
      </c>
      <c r="GA13" s="34" t="s">
        <v>4170</v>
      </c>
      <c r="GB13" s="34" t="s">
        <v>4170</v>
      </c>
      <c r="GC13" s="34" t="s">
        <v>4170</v>
      </c>
      <c r="GD13" s="34" t="s">
        <v>4170</v>
      </c>
      <c r="GF13" s="34" t="s">
        <v>1044</v>
      </c>
      <c r="GG13" s="34" t="s">
        <v>4170</v>
      </c>
      <c r="GH13" s="34" t="s">
        <v>4170</v>
      </c>
      <c r="GI13" s="34" t="s">
        <v>4170</v>
      </c>
      <c r="GJ13" s="34" t="s">
        <v>4881</v>
      </c>
      <c r="GK13" s="34" t="s">
        <v>4170</v>
      </c>
      <c r="GL13" s="34" t="s">
        <v>4170</v>
      </c>
      <c r="GM13" s="34" t="s">
        <v>4170</v>
      </c>
      <c r="GO13" s="34">
        <v>4000</v>
      </c>
      <c r="GP13" s="34">
        <v>0</v>
      </c>
      <c r="GQ13" s="34">
        <v>15000</v>
      </c>
      <c r="GR13" s="34">
        <v>3500</v>
      </c>
      <c r="GS13" s="34">
        <v>500</v>
      </c>
      <c r="GT13" s="34">
        <v>200</v>
      </c>
      <c r="GU13" s="34">
        <v>1000</v>
      </c>
      <c r="GV13" s="34">
        <v>0</v>
      </c>
      <c r="GW13" s="34">
        <v>0</v>
      </c>
      <c r="GX13" s="34">
        <v>5000</v>
      </c>
      <c r="GY13" s="34">
        <v>300</v>
      </c>
      <c r="GZ13" s="34">
        <v>0</v>
      </c>
      <c r="HA13" s="34">
        <v>0</v>
      </c>
      <c r="HB13" s="34">
        <v>0</v>
      </c>
      <c r="HC13" s="34">
        <v>0</v>
      </c>
      <c r="HD13" s="34">
        <v>0</v>
      </c>
      <c r="HE13" s="34">
        <v>0</v>
      </c>
      <c r="HF13" s="34" t="s">
        <v>1044</v>
      </c>
      <c r="HK13" s="34" t="s">
        <v>5081</v>
      </c>
      <c r="HL13" s="34" t="s">
        <v>4226</v>
      </c>
      <c r="HM13" s="34" t="s">
        <v>4542</v>
      </c>
      <c r="HN13" s="34" t="s">
        <v>5453</v>
      </c>
      <c r="HO13" s="34">
        <v>36.859395532194497</v>
      </c>
      <c r="HP13" s="34" t="s">
        <v>4896</v>
      </c>
      <c r="HQ13" s="34" t="s">
        <v>4305</v>
      </c>
      <c r="HR13" s="34" t="s">
        <v>4186</v>
      </c>
      <c r="HS13" s="34" t="s">
        <v>4241</v>
      </c>
      <c r="HT13" s="34" t="s">
        <v>4271</v>
      </c>
      <c r="HU13" s="34" t="s">
        <v>5342</v>
      </c>
      <c r="HV13" s="34" t="s">
        <v>5001</v>
      </c>
      <c r="HW13" s="34" t="s">
        <v>3302</v>
      </c>
      <c r="HX13" s="34" t="s">
        <v>3244</v>
      </c>
      <c r="HY13" s="34" t="s">
        <v>4299</v>
      </c>
      <c r="HZ13" s="34" t="s">
        <v>4933</v>
      </c>
      <c r="IA13" s="34" t="s">
        <v>4666</v>
      </c>
      <c r="IC13" s="34" t="s">
        <v>5274</v>
      </c>
      <c r="ID13" s="34" t="s">
        <v>4462</v>
      </c>
      <c r="IR13" s="34" t="s">
        <v>1046</v>
      </c>
      <c r="IU13" s="34" t="s">
        <v>5178</v>
      </c>
      <c r="IV13" s="34" t="s">
        <v>4170</v>
      </c>
      <c r="IW13" s="34" t="s">
        <v>4172</v>
      </c>
      <c r="IX13" s="34" t="s">
        <v>6121</v>
      </c>
      <c r="IY13" s="34" t="s">
        <v>4785</v>
      </c>
      <c r="IZ13" s="34" t="s">
        <v>4783</v>
      </c>
      <c r="JA13" s="34" t="s">
        <v>4716</v>
      </c>
      <c r="JB13" s="34" t="s">
        <v>4170</v>
      </c>
      <c r="JC13" s="34">
        <v>833.33333333333303</v>
      </c>
      <c r="JD13" s="34">
        <v>50</v>
      </c>
      <c r="JE13" s="34">
        <v>0</v>
      </c>
      <c r="JF13" s="34">
        <v>0</v>
      </c>
      <c r="JG13" s="34">
        <v>0</v>
      </c>
      <c r="JH13" s="34">
        <v>0</v>
      </c>
      <c r="JI13" s="34">
        <v>0</v>
      </c>
      <c r="JJ13" s="34">
        <v>0</v>
      </c>
      <c r="JK13" s="34">
        <v>0</v>
      </c>
      <c r="JL13" s="34">
        <v>25033.333333333299</v>
      </c>
      <c r="JM13" s="34">
        <v>50</v>
      </c>
      <c r="JN13" s="34">
        <v>25083.333333333299</v>
      </c>
      <c r="JO13" s="34">
        <v>25033.333333333299</v>
      </c>
      <c r="JP13" s="34">
        <v>50</v>
      </c>
      <c r="JQ13" s="34">
        <v>25083.333333333299</v>
      </c>
      <c r="JR13" s="34">
        <v>0.159468438538206</v>
      </c>
      <c r="JT13" s="34">
        <v>0.59800664451827201</v>
      </c>
      <c r="JU13" s="34">
        <v>0.13953488372093001</v>
      </c>
      <c r="JV13" s="34">
        <v>1.9933554817275701E-2</v>
      </c>
      <c r="JW13" s="34">
        <v>7.9734219269102999E-3</v>
      </c>
      <c r="JX13" s="34">
        <v>3.9867109634551499E-2</v>
      </c>
      <c r="KA13" s="34">
        <v>3.32225913621262E-2</v>
      </c>
      <c r="KB13" s="34">
        <v>1.9933554817275702E-3</v>
      </c>
      <c r="KL13" s="34" t="s">
        <v>4170</v>
      </c>
      <c r="KM13" s="34" t="s">
        <v>4716</v>
      </c>
      <c r="KN13" s="34" t="s">
        <v>4352</v>
      </c>
      <c r="KO13" s="34" t="s">
        <v>4170</v>
      </c>
      <c r="KP13" s="34" t="s">
        <v>4170</v>
      </c>
      <c r="KQ13" s="34" t="s">
        <v>4170</v>
      </c>
      <c r="KR13" s="34" t="s">
        <v>4170</v>
      </c>
      <c r="KS13" s="34" t="s">
        <v>4170</v>
      </c>
      <c r="KT13" s="34" t="s">
        <v>4170</v>
      </c>
      <c r="KU13" s="34" t="s">
        <v>5114</v>
      </c>
      <c r="KV13" s="34" t="s">
        <v>4876</v>
      </c>
      <c r="KW13" s="34" t="s">
        <v>5620</v>
      </c>
      <c r="KX13" s="34" t="s">
        <v>5643</v>
      </c>
      <c r="KY13" s="34" t="s">
        <v>5953</v>
      </c>
      <c r="KZ13" s="34" t="s">
        <v>5224</v>
      </c>
    </row>
    <row r="14" spans="1:313">
      <c r="A14" s="34" t="s">
        <v>6332</v>
      </c>
      <c r="B14" s="34" t="s">
        <v>6328</v>
      </c>
      <c r="C14" s="34" t="s">
        <v>1039</v>
      </c>
      <c r="D14" s="34" t="s">
        <v>1041</v>
      </c>
      <c r="F14" s="34" t="s">
        <v>1041</v>
      </c>
      <c r="G14" s="34">
        <v>30</v>
      </c>
      <c r="H14" s="34" t="s">
        <v>1041</v>
      </c>
      <c r="I14" s="34" t="s">
        <v>1041</v>
      </c>
      <c r="J14" s="34" t="s">
        <v>442</v>
      </c>
      <c r="K14" s="34" t="s">
        <v>1077</v>
      </c>
      <c r="L14" s="34" t="s">
        <v>9537</v>
      </c>
      <c r="M14" s="34" t="s">
        <v>1548</v>
      </c>
      <c r="N14" s="34" t="s">
        <v>9538</v>
      </c>
      <c r="P14" s="34" t="s">
        <v>3065</v>
      </c>
      <c r="Q14" s="34" t="s">
        <v>3120</v>
      </c>
      <c r="R14" s="34" t="s">
        <v>6333</v>
      </c>
      <c r="S14" s="34">
        <v>2</v>
      </c>
      <c r="T14" s="34" t="s">
        <v>4170</v>
      </c>
      <c r="U14" s="34" t="s">
        <v>4170</v>
      </c>
      <c r="V14" s="34" t="s">
        <v>4170</v>
      </c>
      <c r="W14" s="34" t="s">
        <v>4881</v>
      </c>
      <c r="X14" s="34" t="s">
        <v>4881</v>
      </c>
      <c r="Y14" s="34" t="s">
        <v>4881</v>
      </c>
      <c r="Z14" s="34" t="s">
        <v>4881</v>
      </c>
      <c r="AA14" s="34" t="s">
        <v>4170</v>
      </c>
      <c r="AB14" s="34" t="s">
        <v>3681</v>
      </c>
      <c r="AD14" s="34" t="s">
        <v>3696</v>
      </c>
      <c r="AN14" s="34" t="s">
        <v>3719</v>
      </c>
      <c r="AO14" s="34" t="s">
        <v>1044</v>
      </c>
      <c r="BG14" s="34">
        <v>3</v>
      </c>
      <c r="BI14" s="34">
        <v>55</v>
      </c>
      <c r="BJ14" s="34" t="s">
        <v>1041</v>
      </c>
      <c r="BK14" s="34" t="s">
        <v>3727</v>
      </c>
      <c r="BM14" s="34" t="s">
        <v>3739</v>
      </c>
      <c r="BN14" s="34" t="s">
        <v>3745</v>
      </c>
      <c r="BO14" s="34" t="s">
        <v>4881</v>
      </c>
      <c r="BP14" s="34" t="s">
        <v>4170</v>
      </c>
      <c r="BQ14" s="34" t="s">
        <v>4170</v>
      </c>
      <c r="BR14" s="34" t="s">
        <v>4170</v>
      </c>
      <c r="BS14" s="34" t="s">
        <v>3751</v>
      </c>
      <c r="BT14" s="34" t="s">
        <v>3739</v>
      </c>
      <c r="BU14" s="34" t="s">
        <v>1044</v>
      </c>
      <c r="BV14" s="34" t="s">
        <v>1044</v>
      </c>
      <c r="BW14" s="34" t="s">
        <v>1044</v>
      </c>
      <c r="BX14" s="34" t="s">
        <v>3777</v>
      </c>
      <c r="BY14" s="34" t="s">
        <v>4881</v>
      </c>
      <c r="BZ14" s="34" t="s">
        <v>4170</v>
      </c>
      <c r="CA14" s="34" t="s">
        <v>4170</v>
      </c>
      <c r="CB14" s="34" t="s">
        <v>4170</v>
      </c>
      <c r="CC14" s="34" t="s">
        <v>4170</v>
      </c>
      <c r="CD14" s="34" t="s">
        <v>4170</v>
      </c>
      <c r="CE14" s="34" t="s">
        <v>4170</v>
      </c>
      <c r="CF14" s="34" t="s">
        <v>4170</v>
      </c>
      <c r="CG14" s="34" t="s">
        <v>4170</v>
      </c>
      <c r="CH14" s="34" t="s">
        <v>4170</v>
      </c>
      <c r="CI14" s="34" t="s">
        <v>4170</v>
      </c>
      <c r="CJ14" s="34" t="s">
        <v>4170</v>
      </c>
      <c r="CK14" s="34" t="s">
        <v>4170</v>
      </c>
      <c r="CL14" s="34" t="s">
        <v>4170</v>
      </c>
      <c r="CM14" s="34" t="s">
        <v>4170</v>
      </c>
      <c r="CN14" s="34" t="s">
        <v>4170</v>
      </c>
      <c r="CO14" s="34" t="s">
        <v>4170</v>
      </c>
      <c r="CQ14" s="34" t="s">
        <v>1041</v>
      </c>
      <c r="CR14" s="34" t="s">
        <v>1041</v>
      </c>
      <c r="CS14" s="34" t="s">
        <v>1041</v>
      </c>
      <c r="CT14" s="34" t="s">
        <v>1041</v>
      </c>
      <c r="CU14" s="34" t="s">
        <v>1041</v>
      </c>
      <c r="CV14" s="34" t="s">
        <v>1041</v>
      </c>
      <c r="CW14" s="34" t="s">
        <v>1044</v>
      </c>
      <c r="CX14" s="34" t="s">
        <v>1044</v>
      </c>
      <c r="CY14" s="34" t="s">
        <v>3826</v>
      </c>
      <c r="CZ14" s="34" t="s">
        <v>3843</v>
      </c>
      <c r="DA14" s="34" t="s">
        <v>3861</v>
      </c>
      <c r="DB14" s="34" t="s">
        <v>1044</v>
      </c>
      <c r="DC14" s="34" t="s">
        <v>1044</v>
      </c>
      <c r="DD14" s="34" t="s">
        <v>3871</v>
      </c>
      <c r="DE14" s="34" t="s">
        <v>1044</v>
      </c>
      <c r="DF14" s="34" t="s">
        <v>3877</v>
      </c>
      <c r="DG14" s="34" t="s">
        <v>3889</v>
      </c>
      <c r="DH14" s="34" t="s">
        <v>4170</v>
      </c>
      <c r="DI14" s="34" t="s">
        <v>4170</v>
      </c>
      <c r="DJ14" s="34" t="s">
        <v>4881</v>
      </c>
      <c r="DK14" s="34" t="s">
        <v>4170</v>
      </c>
      <c r="DL14" s="34" t="s">
        <v>4170</v>
      </c>
      <c r="DM14" s="34" t="s">
        <v>4170</v>
      </c>
      <c r="DN14" s="34" t="s">
        <v>4170</v>
      </c>
      <c r="DO14" s="34" t="s">
        <v>4170</v>
      </c>
      <c r="DP14" s="34" t="s">
        <v>4170</v>
      </c>
      <c r="DQ14" s="34" t="s">
        <v>4170</v>
      </c>
      <c r="DR14" s="34" t="s">
        <v>4170</v>
      </c>
      <c r="DS14" s="34" t="s">
        <v>4170</v>
      </c>
      <c r="DT14" s="34" t="s">
        <v>4170</v>
      </c>
      <c r="DU14" s="34" t="s">
        <v>4170</v>
      </c>
      <c r="DV14" s="34" t="s">
        <v>4170</v>
      </c>
      <c r="DW14" s="34" t="s">
        <v>4170</v>
      </c>
      <c r="DZ14" s="34">
        <v>3000</v>
      </c>
      <c r="FK14" s="34" t="s">
        <v>1044</v>
      </c>
      <c r="FM14" s="34" t="s">
        <v>1053</v>
      </c>
      <c r="GF14" s="34" t="s">
        <v>1044</v>
      </c>
      <c r="GG14" s="34" t="s">
        <v>4170</v>
      </c>
      <c r="GH14" s="34" t="s">
        <v>4170</v>
      </c>
      <c r="GI14" s="34" t="s">
        <v>4170</v>
      </c>
      <c r="GJ14" s="34" t="s">
        <v>4881</v>
      </c>
      <c r="GK14" s="34" t="s">
        <v>4170</v>
      </c>
      <c r="GL14" s="34" t="s">
        <v>4170</v>
      </c>
      <c r="GM14" s="34" t="s">
        <v>4170</v>
      </c>
      <c r="GO14" s="34">
        <v>1500</v>
      </c>
      <c r="GP14" s="34">
        <v>0</v>
      </c>
      <c r="GR14" s="34">
        <v>2800</v>
      </c>
      <c r="GS14" s="34">
        <v>500</v>
      </c>
      <c r="GT14" s="34">
        <v>80</v>
      </c>
      <c r="GU14" s="34">
        <v>100</v>
      </c>
      <c r="GV14" s="34">
        <v>0</v>
      </c>
      <c r="GW14" s="34">
        <v>0</v>
      </c>
      <c r="GX14" s="34">
        <v>2000</v>
      </c>
      <c r="GZ14" s="34">
        <v>0</v>
      </c>
      <c r="HA14" s="34">
        <v>0</v>
      </c>
      <c r="HB14" s="34">
        <v>0</v>
      </c>
      <c r="HC14" s="34">
        <v>0</v>
      </c>
      <c r="HD14" s="34">
        <v>0</v>
      </c>
      <c r="HE14" s="34">
        <v>0</v>
      </c>
      <c r="HF14" s="34" t="s">
        <v>1044</v>
      </c>
      <c r="HK14" s="34" t="s">
        <v>5916</v>
      </c>
      <c r="HL14" s="34" t="s">
        <v>4226</v>
      </c>
      <c r="HM14" s="34" t="s">
        <v>4539</v>
      </c>
      <c r="HN14" s="34" t="s">
        <v>5452</v>
      </c>
      <c r="HO14" s="34">
        <v>46.8476237406921</v>
      </c>
      <c r="HP14" s="34" t="s">
        <v>4896</v>
      </c>
      <c r="HQ14" s="34" t="s">
        <v>4313</v>
      </c>
      <c r="HR14" s="34" t="s">
        <v>4210</v>
      </c>
      <c r="HS14" s="34" t="s">
        <v>4255</v>
      </c>
      <c r="HT14" s="34" t="s">
        <v>4271</v>
      </c>
      <c r="HU14" s="34" t="s">
        <v>5342</v>
      </c>
      <c r="HV14" s="34" t="s">
        <v>5001</v>
      </c>
      <c r="HW14" s="34" t="s">
        <v>4556</v>
      </c>
      <c r="HX14" s="34" t="s">
        <v>3244</v>
      </c>
      <c r="HY14" s="34" t="s">
        <v>4291</v>
      </c>
      <c r="HZ14" s="34" t="s">
        <v>4933</v>
      </c>
      <c r="IA14" s="34" t="s">
        <v>4665</v>
      </c>
      <c r="IB14" s="34" t="s">
        <v>5665</v>
      </c>
      <c r="IC14" s="34" t="s">
        <v>5274</v>
      </c>
      <c r="ID14" s="34" t="s">
        <v>4462</v>
      </c>
      <c r="IF14" s="34" t="s">
        <v>4874</v>
      </c>
      <c r="IQ14" s="34">
        <v>3000</v>
      </c>
      <c r="IR14" s="34" t="s">
        <v>1046</v>
      </c>
      <c r="IT14" s="34">
        <v>1500</v>
      </c>
      <c r="IU14" s="34" t="s">
        <v>5177</v>
      </c>
      <c r="IV14" s="34" t="s">
        <v>4170</v>
      </c>
      <c r="IX14" s="34" t="s">
        <v>5374</v>
      </c>
      <c r="IY14" s="34" t="s">
        <v>4785</v>
      </c>
      <c r="IZ14" s="34" t="s">
        <v>4352</v>
      </c>
      <c r="JA14" s="34" t="s">
        <v>4711</v>
      </c>
      <c r="JB14" s="34" t="s">
        <v>4170</v>
      </c>
      <c r="JC14" s="34">
        <v>333.33333333333297</v>
      </c>
      <c r="JE14" s="34">
        <v>0</v>
      </c>
      <c r="JF14" s="34">
        <v>0</v>
      </c>
      <c r="JG14" s="34">
        <v>0</v>
      </c>
      <c r="JH14" s="34">
        <v>0</v>
      </c>
      <c r="JI14" s="34">
        <v>0</v>
      </c>
      <c r="JJ14" s="34">
        <v>0</v>
      </c>
      <c r="JK14" s="34">
        <v>0</v>
      </c>
      <c r="JL14" s="34">
        <v>5313.3333333333303</v>
      </c>
      <c r="JM14" s="34">
        <v>0</v>
      </c>
      <c r="JN14" s="34">
        <v>5313.3333333333303</v>
      </c>
      <c r="JO14" s="34">
        <v>2656.6666666666702</v>
      </c>
      <c r="JP14" s="34">
        <v>0</v>
      </c>
      <c r="JQ14" s="34">
        <v>2656.6666666666702</v>
      </c>
      <c r="JR14" s="34">
        <v>0.28230865746549599</v>
      </c>
      <c r="JU14" s="34">
        <v>0.52697616060225805</v>
      </c>
      <c r="JV14" s="34">
        <v>9.4102885821831905E-2</v>
      </c>
      <c r="JW14" s="34">
        <v>1.5056461731493101E-2</v>
      </c>
      <c r="JX14" s="34">
        <v>1.88205771643664E-2</v>
      </c>
      <c r="KA14" s="34">
        <v>6.2735257214554599E-2</v>
      </c>
      <c r="KJ14" s="34" t="s">
        <v>5976</v>
      </c>
      <c r="KK14" s="34" t="s">
        <v>5177</v>
      </c>
      <c r="KL14" s="34" t="s">
        <v>4170</v>
      </c>
      <c r="KM14" s="34" t="s">
        <v>4714</v>
      </c>
      <c r="KO14" s="34" t="s">
        <v>4170</v>
      </c>
      <c r="KP14" s="34" t="s">
        <v>4170</v>
      </c>
      <c r="KQ14" s="34" t="s">
        <v>4170</v>
      </c>
      <c r="KR14" s="34" t="s">
        <v>4170</v>
      </c>
      <c r="KS14" s="34" t="s">
        <v>4170</v>
      </c>
      <c r="KT14" s="34" t="s">
        <v>4170</v>
      </c>
      <c r="KU14" s="34" t="s">
        <v>5116</v>
      </c>
      <c r="KV14" s="34" t="s">
        <v>5153</v>
      </c>
      <c r="KW14" s="34" t="s">
        <v>4170</v>
      </c>
      <c r="KX14" s="34" t="s">
        <v>4170</v>
      </c>
      <c r="KY14" s="34" t="s">
        <v>5116</v>
      </c>
      <c r="KZ14" s="34" t="s">
        <v>5850</v>
      </c>
      <c r="LA14" s="34" t="s">
        <v>5993</v>
      </c>
    </row>
    <row r="15" spans="1:313">
      <c r="A15" s="34" t="s">
        <v>6334</v>
      </c>
      <c r="B15" s="34" t="s">
        <v>6328</v>
      </c>
      <c r="C15" s="34" t="s">
        <v>1038</v>
      </c>
      <c r="D15" s="34" t="s">
        <v>1041</v>
      </c>
      <c r="F15" s="34" t="s">
        <v>1041</v>
      </c>
      <c r="G15" s="34">
        <v>51</v>
      </c>
      <c r="H15" s="34" t="s">
        <v>1041</v>
      </c>
      <c r="I15" s="34" t="s">
        <v>1041</v>
      </c>
      <c r="J15" s="34" t="s">
        <v>440</v>
      </c>
      <c r="K15" s="34" t="s">
        <v>1056</v>
      </c>
      <c r="L15" s="34" t="s">
        <v>9543</v>
      </c>
      <c r="M15" s="34" t="s">
        <v>1189</v>
      </c>
      <c r="N15" s="34" t="s">
        <v>9544</v>
      </c>
      <c r="P15" s="34" t="s">
        <v>3068</v>
      </c>
      <c r="Q15" s="34" t="s">
        <v>3123</v>
      </c>
      <c r="R15" s="34" t="s">
        <v>6320</v>
      </c>
      <c r="S15" s="34">
        <v>3</v>
      </c>
      <c r="T15" s="34" t="s">
        <v>4848</v>
      </c>
      <c r="U15" s="34" t="s">
        <v>4609</v>
      </c>
      <c r="V15" s="34" t="s">
        <v>4170</v>
      </c>
      <c r="W15" s="34" t="s">
        <v>4881</v>
      </c>
      <c r="X15" s="34" t="s">
        <v>4170</v>
      </c>
      <c r="Y15" s="34" t="s">
        <v>4848</v>
      </c>
      <c r="Z15" s="34" t="s">
        <v>4170</v>
      </c>
      <c r="AA15" s="34" t="s">
        <v>4170</v>
      </c>
      <c r="AB15" s="34" t="s">
        <v>3684</v>
      </c>
      <c r="AD15" s="34" t="s">
        <v>3699</v>
      </c>
      <c r="AE15" s="34" t="s">
        <v>3711</v>
      </c>
      <c r="AF15" s="34" t="s">
        <v>4170</v>
      </c>
      <c r="AG15" s="34" t="s">
        <v>4170</v>
      </c>
      <c r="AH15" s="34" t="s">
        <v>4881</v>
      </c>
      <c r="AI15" s="34" t="s">
        <v>4170</v>
      </c>
      <c r="AJ15" s="34" t="s">
        <v>4170</v>
      </c>
      <c r="AK15" s="34" t="s">
        <v>4170</v>
      </c>
      <c r="AL15" s="34" t="s">
        <v>4170</v>
      </c>
      <c r="AN15" s="34" t="s">
        <v>3719</v>
      </c>
      <c r="AO15" s="34" t="s">
        <v>1044</v>
      </c>
      <c r="BG15" s="34">
        <v>2</v>
      </c>
      <c r="BI15" s="34">
        <v>25</v>
      </c>
      <c r="BJ15" s="34" t="s">
        <v>1041</v>
      </c>
      <c r="BK15" s="34" t="s">
        <v>3730</v>
      </c>
      <c r="BM15" s="34" t="s">
        <v>3742</v>
      </c>
      <c r="BN15" s="34" t="s">
        <v>3745</v>
      </c>
      <c r="BO15" s="34" t="s">
        <v>4881</v>
      </c>
      <c r="BP15" s="34" t="s">
        <v>4170</v>
      </c>
      <c r="BQ15" s="34" t="s">
        <v>4170</v>
      </c>
      <c r="BR15" s="34" t="s">
        <v>4170</v>
      </c>
      <c r="BS15" s="34" t="s">
        <v>3760</v>
      </c>
      <c r="BT15" s="34" t="s">
        <v>3774</v>
      </c>
      <c r="BU15" s="34" t="s">
        <v>1044</v>
      </c>
      <c r="BV15" s="34" t="s">
        <v>1041</v>
      </c>
      <c r="BW15" s="34" t="s">
        <v>1041</v>
      </c>
      <c r="BX15" s="34" t="s">
        <v>6335</v>
      </c>
      <c r="BY15" s="34" t="s">
        <v>4170</v>
      </c>
      <c r="BZ15" s="34" t="s">
        <v>4170</v>
      </c>
      <c r="CA15" s="34" t="s">
        <v>4881</v>
      </c>
      <c r="CB15" s="34" t="s">
        <v>4881</v>
      </c>
      <c r="CC15" s="34" t="s">
        <v>4881</v>
      </c>
      <c r="CD15" s="34" t="s">
        <v>4170</v>
      </c>
      <c r="CE15" s="34" t="s">
        <v>4170</v>
      </c>
      <c r="CF15" s="34" t="s">
        <v>4170</v>
      </c>
      <c r="CG15" s="34" t="s">
        <v>4170</v>
      </c>
      <c r="CH15" s="34" t="s">
        <v>4170</v>
      </c>
      <c r="CI15" s="34" t="s">
        <v>4881</v>
      </c>
      <c r="CJ15" s="34" t="s">
        <v>4170</v>
      </c>
      <c r="CK15" s="34" t="s">
        <v>4170</v>
      </c>
      <c r="CL15" s="34" t="s">
        <v>4170</v>
      </c>
      <c r="CM15" s="34" t="s">
        <v>4170</v>
      </c>
      <c r="CN15" s="34" t="s">
        <v>4170</v>
      </c>
      <c r="CO15" s="34" t="s">
        <v>4170</v>
      </c>
      <c r="CQ15" s="34" t="s">
        <v>1041</v>
      </c>
      <c r="CR15" s="34" t="s">
        <v>1041</v>
      </c>
      <c r="CS15" s="34" t="s">
        <v>1041</v>
      </c>
      <c r="CT15" s="34" t="s">
        <v>1041</v>
      </c>
      <c r="CU15" s="34" t="s">
        <v>1041</v>
      </c>
      <c r="CV15" s="34" t="s">
        <v>1041</v>
      </c>
      <c r="CW15" s="34" t="s">
        <v>1044</v>
      </c>
      <c r="CX15" s="34" t="s">
        <v>1044</v>
      </c>
      <c r="CY15" s="34" t="s">
        <v>3826</v>
      </c>
      <c r="CZ15" s="34" t="s">
        <v>3843</v>
      </c>
      <c r="DA15" s="34" t="s">
        <v>3861</v>
      </c>
      <c r="DB15" s="34" t="s">
        <v>3868</v>
      </c>
      <c r="DC15" s="34" t="s">
        <v>3871</v>
      </c>
      <c r="DD15" s="34" t="s">
        <v>3871</v>
      </c>
      <c r="DE15" s="34" t="s">
        <v>1041</v>
      </c>
      <c r="DF15" s="34" t="s">
        <v>3877</v>
      </c>
      <c r="DG15" s="34" t="s">
        <v>169</v>
      </c>
      <c r="DH15" s="34" t="s">
        <v>4170</v>
      </c>
      <c r="DI15" s="34" t="s">
        <v>4881</v>
      </c>
      <c r="DJ15" s="34" t="s">
        <v>4170</v>
      </c>
      <c r="DK15" s="34" t="s">
        <v>4170</v>
      </c>
      <c r="DL15" s="34" t="s">
        <v>4170</v>
      </c>
      <c r="DM15" s="34" t="s">
        <v>4170</v>
      </c>
      <c r="DN15" s="34" t="s">
        <v>4170</v>
      </c>
      <c r="DO15" s="34" t="s">
        <v>4170</v>
      </c>
      <c r="DP15" s="34" t="s">
        <v>4170</v>
      </c>
      <c r="DQ15" s="34" t="s">
        <v>4170</v>
      </c>
      <c r="DR15" s="34" t="s">
        <v>4170</v>
      </c>
      <c r="DS15" s="34" t="s">
        <v>4170</v>
      </c>
      <c r="DT15" s="34" t="s">
        <v>4170</v>
      </c>
      <c r="DU15" s="34" t="s">
        <v>4170</v>
      </c>
      <c r="DV15" s="34" t="s">
        <v>4170</v>
      </c>
      <c r="DW15" s="34" t="s">
        <v>4170</v>
      </c>
      <c r="DY15" s="34">
        <v>5000</v>
      </c>
      <c r="FK15" s="34" t="s">
        <v>1044</v>
      </c>
      <c r="FM15" s="34" t="s">
        <v>3990</v>
      </c>
      <c r="GF15" s="34" t="s">
        <v>1044</v>
      </c>
      <c r="GG15" s="34" t="s">
        <v>4170</v>
      </c>
      <c r="GH15" s="34" t="s">
        <v>4170</v>
      </c>
      <c r="GI15" s="34" t="s">
        <v>4170</v>
      </c>
      <c r="GJ15" s="34" t="s">
        <v>4881</v>
      </c>
      <c r="GK15" s="34" t="s">
        <v>4170</v>
      </c>
      <c r="GL15" s="34" t="s">
        <v>4170</v>
      </c>
      <c r="GM15" s="34" t="s">
        <v>4170</v>
      </c>
      <c r="GO15" s="34">
        <v>2000</v>
      </c>
      <c r="GP15" s="34">
        <v>0</v>
      </c>
      <c r="GQ15" s="34">
        <v>0</v>
      </c>
      <c r="GR15" s="34">
        <v>600</v>
      </c>
      <c r="GS15" s="34">
        <v>100</v>
      </c>
      <c r="GT15" s="34">
        <v>150</v>
      </c>
      <c r="GU15" s="34">
        <v>0</v>
      </c>
      <c r="GV15" s="34">
        <v>0</v>
      </c>
      <c r="GW15" s="34">
        <v>0</v>
      </c>
      <c r="GX15" s="34">
        <v>2000</v>
      </c>
      <c r="GY15" s="34">
        <v>0</v>
      </c>
      <c r="GZ15" s="34">
        <v>0</v>
      </c>
      <c r="HA15" s="34">
        <v>0</v>
      </c>
      <c r="HB15" s="34">
        <v>1000</v>
      </c>
      <c r="HC15" s="34">
        <v>0</v>
      </c>
      <c r="HD15" s="34">
        <v>0</v>
      </c>
      <c r="HE15" s="34">
        <v>0</v>
      </c>
      <c r="HF15" s="34" t="s">
        <v>1044</v>
      </c>
      <c r="HK15" s="34" t="s">
        <v>5791</v>
      </c>
      <c r="HL15" s="34" t="s">
        <v>4226</v>
      </c>
      <c r="HM15" s="34" t="s">
        <v>4542</v>
      </c>
      <c r="HN15" s="34" t="s">
        <v>5447</v>
      </c>
      <c r="HO15" s="34">
        <v>48.850197109066997</v>
      </c>
      <c r="HP15" s="34" t="s">
        <v>4896</v>
      </c>
      <c r="HQ15" s="34" t="s">
        <v>4316</v>
      </c>
      <c r="HR15" s="34" t="s">
        <v>4210</v>
      </c>
      <c r="HS15" s="34" t="s">
        <v>4228</v>
      </c>
      <c r="HT15" s="34" t="s">
        <v>4262</v>
      </c>
      <c r="HU15" s="34" t="s">
        <v>5342</v>
      </c>
      <c r="HV15" s="34" t="s">
        <v>5001</v>
      </c>
      <c r="HW15" s="34" t="s">
        <v>4556</v>
      </c>
      <c r="HX15" s="34" t="s">
        <v>3244</v>
      </c>
      <c r="HY15" s="34" t="s">
        <v>4291</v>
      </c>
      <c r="HZ15" s="34" t="s">
        <v>4929</v>
      </c>
      <c r="IA15" s="34" t="s">
        <v>4666</v>
      </c>
      <c r="IC15" s="34" t="s">
        <v>5274</v>
      </c>
      <c r="ID15" s="34" t="s">
        <v>4461</v>
      </c>
      <c r="IE15" s="34" t="s">
        <v>5222</v>
      </c>
      <c r="IQ15" s="34">
        <v>5000</v>
      </c>
      <c r="IR15" s="34" t="s">
        <v>1046</v>
      </c>
      <c r="IS15" s="34" t="s">
        <v>5322</v>
      </c>
      <c r="IT15" s="34">
        <v>1666.6666666666699</v>
      </c>
      <c r="IU15" s="34" t="s">
        <v>5177</v>
      </c>
      <c r="IV15" s="34" t="s">
        <v>4170</v>
      </c>
      <c r="IW15" s="34" t="s">
        <v>4170</v>
      </c>
      <c r="IX15" s="34" t="s">
        <v>6120</v>
      </c>
      <c r="IY15" s="34" t="s">
        <v>5373</v>
      </c>
      <c r="IZ15" s="34" t="s">
        <v>4783</v>
      </c>
      <c r="JA15" s="34" t="s">
        <v>4170</v>
      </c>
      <c r="JB15" s="34" t="s">
        <v>4170</v>
      </c>
      <c r="JC15" s="34">
        <v>333.33333333333297</v>
      </c>
      <c r="JD15" s="34">
        <v>0</v>
      </c>
      <c r="JE15" s="34">
        <v>0</v>
      </c>
      <c r="JF15" s="34">
        <v>0</v>
      </c>
      <c r="JG15" s="34">
        <v>166.666666666667</v>
      </c>
      <c r="JH15" s="34">
        <v>0</v>
      </c>
      <c r="JI15" s="34">
        <v>0</v>
      </c>
      <c r="JJ15" s="34">
        <v>0</v>
      </c>
      <c r="JK15" s="34">
        <v>0</v>
      </c>
      <c r="JL15" s="34">
        <v>3183.3333333333298</v>
      </c>
      <c r="JM15" s="34">
        <v>166.666666666667</v>
      </c>
      <c r="JN15" s="34">
        <v>3350</v>
      </c>
      <c r="JO15" s="34">
        <v>1061.1111111111099</v>
      </c>
      <c r="JP15" s="34">
        <v>55.5555555555556</v>
      </c>
      <c r="JQ15" s="34">
        <v>1116.6666666666699</v>
      </c>
      <c r="JR15" s="34">
        <v>0.59701492537313405</v>
      </c>
      <c r="JU15" s="34">
        <v>0.17910447761194001</v>
      </c>
      <c r="JV15" s="34">
        <v>2.9850746268656699E-2</v>
      </c>
      <c r="JW15" s="34">
        <v>4.47761194029851E-2</v>
      </c>
      <c r="KA15" s="34">
        <v>9.9502487562189004E-2</v>
      </c>
      <c r="KE15" s="34">
        <v>4.9751243781094502E-2</v>
      </c>
      <c r="KJ15" s="34" t="s">
        <v>5976</v>
      </c>
      <c r="KK15" s="34" t="s">
        <v>5177</v>
      </c>
      <c r="KL15" s="34" t="s">
        <v>4170</v>
      </c>
      <c r="KM15" s="34" t="s">
        <v>4714</v>
      </c>
      <c r="KN15" s="34" t="s">
        <v>4170</v>
      </c>
      <c r="KO15" s="34" t="s">
        <v>4170</v>
      </c>
      <c r="KP15" s="34" t="s">
        <v>4170</v>
      </c>
      <c r="KQ15" s="34" t="s">
        <v>4353</v>
      </c>
      <c r="KR15" s="34" t="s">
        <v>4170</v>
      </c>
      <c r="KS15" s="34" t="s">
        <v>4170</v>
      </c>
      <c r="KT15" s="34" t="s">
        <v>4170</v>
      </c>
      <c r="KU15" s="34" t="s">
        <v>4973</v>
      </c>
      <c r="KV15" s="34" t="s">
        <v>5151</v>
      </c>
      <c r="KW15" s="34" t="s">
        <v>5620</v>
      </c>
      <c r="KX15" s="34" t="s">
        <v>5643</v>
      </c>
      <c r="KY15" s="34" t="s">
        <v>5952</v>
      </c>
      <c r="KZ15" s="34" t="s">
        <v>5971</v>
      </c>
      <c r="LA15" s="34" t="s">
        <v>5993</v>
      </c>
    </row>
    <row r="16" spans="1:313">
      <c r="A16" s="34" t="s">
        <v>6336</v>
      </c>
      <c r="B16" s="34" t="s">
        <v>6328</v>
      </c>
      <c r="C16" s="34" t="s">
        <v>1036</v>
      </c>
      <c r="D16" s="34" t="s">
        <v>1041</v>
      </c>
      <c r="F16" s="34" t="s">
        <v>1041</v>
      </c>
      <c r="G16" s="34">
        <v>37</v>
      </c>
      <c r="H16" s="34" t="s">
        <v>1041</v>
      </c>
      <c r="I16" s="34" t="s">
        <v>1041</v>
      </c>
      <c r="J16" s="34" t="s">
        <v>442</v>
      </c>
      <c r="K16" s="34" t="s">
        <v>1077</v>
      </c>
      <c r="L16" s="34" t="s">
        <v>9537</v>
      </c>
      <c r="M16" s="34" t="s">
        <v>1548</v>
      </c>
      <c r="N16" s="34" t="s">
        <v>9538</v>
      </c>
      <c r="P16" s="34" t="s">
        <v>3065</v>
      </c>
      <c r="Q16" s="34" t="s">
        <v>3123</v>
      </c>
      <c r="R16" s="34" t="s">
        <v>6337</v>
      </c>
      <c r="S16" s="34">
        <v>3</v>
      </c>
      <c r="T16" s="34" t="s">
        <v>4881</v>
      </c>
      <c r="U16" s="34" t="s">
        <v>4170</v>
      </c>
      <c r="V16" s="34" t="s">
        <v>4881</v>
      </c>
      <c r="W16" s="34" t="s">
        <v>4881</v>
      </c>
      <c r="X16" s="34" t="s">
        <v>4881</v>
      </c>
      <c r="Y16" s="34" t="s">
        <v>4881</v>
      </c>
      <c r="Z16" s="34" t="s">
        <v>4609</v>
      </c>
      <c r="AA16" s="34" t="s">
        <v>4170</v>
      </c>
      <c r="AB16" s="34" t="s">
        <v>3681</v>
      </c>
      <c r="AD16" s="34" t="s">
        <v>3696</v>
      </c>
      <c r="AN16" s="34" t="s">
        <v>3722</v>
      </c>
      <c r="AO16" s="34" t="s">
        <v>1044</v>
      </c>
      <c r="BG16" s="34">
        <v>1</v>
      </c>
      <c r="BI16" s="34">
        <v>15</v>
      </c>
      <c r="BJ16" s="34" t="s">
        <v>1041</v>
      </c>
      <c r="BK16" s="34" t="s">
        <v>3727</v>
      </c>
      <c r="BM16" s="34" t="s">
        <v>3739</v>
      </c>
      <c r="BN16" s="34" t="s">
        <v>1044</v>
      </c>
      <c r="BO16" s="34" t="s">
        <v>4170</v>
      </c>
      <c r="BP16" s="34" t="s">
        <v>4170</v>
      </c>
      <c r="BQ16" s="34" t="s">
        <v>4881</v>
      </c>
      <c r="BR16" s="34" t="s">
        <v>4170</v>
      </c>
      <c r="BS16" s="34" t="s">
        <v>3751</v>
      </c>
      <c r="BT16" s="34" t="s">
        <v>3739</v>
      </c>
      <c r="BU16" s="34" t="s">
        <v>1044</v>
      </c>
      <c r="BV16" s="34" t="s">
        <v>1044</v>
      </c>
      <c r="BW16" s="34" t="s">
        <v>1044</v>
      </c>
      <c r="BX16" s="34" t="s">
        <v>3783</v>
      </c>
      <c r="BY16" s="34" t="s">
        <v>4170</v>
      </c>
      <c r="BZ16" s="34" t="s">
        <v>4170</v>
      </c>
      <c r="CA16" s="34" t="s">
        <v>4881</v>
      </c>
      <c r="CB16" s="34" t="s">
        <v>4170</v>
      </c>
      <c r="CC16" s="34" t="s">
        <v>4170</v>
      </c>
      <c r="CD16" s="34" t="s">
        <v>4170</v>
      </c>
      <c r="CE16" s="34" t="s">
        <v>4170</v>
      </c>
      <c r="CF16" s="34" t="s">
        <v>4170</v>
      </c>
      <c r="CG16" s="34" t="s">
        <v>4170</v>
      </c>
      <c r="CH16" s="34" t="s">
        <v>4170</v>
      </c>
      <c r="CI16" s="34" t="s">
        <v>4170</v>
      </c>
      <c r="CJ16" s="34" t="s">
        <v>4170</v>
      </c>
      <c r="CK16" s="34" t="s">
        <v>4170</v>
      </c>
      <c r="CL16" s="34" t="s">
        <v>4170</v>
      </c>
      <c r="CM16" s="34" t="s">
        <v>4170</v>
      </c>
      <c r="CN16" s="34" t="s">
        <v>4170</v>
      </c>
      <c r="CO16" s="34" t="s">
        <v>4170</v>
      </c>
      <c r="CQ16" s="34" t="s">
        <v>1041</v>
      </c>
      <c r="CR16" s="34" t="s">
        <v>1041</v>
      </c>
      <c r="CS16" s="34" t="s">
        <v>1041</v>
      </c>
      <c r="CT16" s="34" t="s">
        <v>1041</v>
      </c>
      <c r="CU16" s="34" t="s">
        <v>1041</v>
      </c>
      <c r="CV16" s="34" t="s">
        <v>1041</v>
      </c>
      <c r="CW16" s="34" t="s">
        <v>1041</v>
      </c>
      <c r="CX16" s="34" t="s">
        <v>1044</v>
      </c>
      <c r="CY16" s="34" t="s">
        <v>3823</v>
      </c>
      <c r="CZ16" s="34" t="s">
        <v>3843</v>
      </c>
      <c r="DA16" s="34" t="s">
        <v>3861</v>
      </c>
      <c r="DB16" s="34" t="s">
        <v>1044</v>
      </c>
      <c r="DC16" s="34" t="s">
        <v>1044</v>
      </c>
      <c r="DD16" s="34" t="s">
        <v>3871</v>
      </c>
      <c r="DE16" s="34" t="s">
        <v>1041</v>
      </c>
      <c r="DF16" s="34" t="s">
        <v>3877</v>
      </c>
      <c r="DG16" s="34" t="s">
        <v>169</v>
      </c>
      <c r="DH16" s="34" t="s">
        <v>4170</v>
      </c>
      <c r="DI16" s="34" t="s">
        <v>4881</v>
      </c>
      <c r="DJ16" s="34" t="s">
        <v>4170</v>
      </c>
      <c r="DK16" s="34" t="s">
        <v>4170</v>
      </c>
      <c r="DL16" s="34" t="s">
        <v>4170</v>
      </c>
      <c r="DM16" s="34" t="s">
        <v>4170</v>
      </c>
      <c r="DN16" s="34" t="s">
        <v>4170</v>
      </c>
      <c r="DO16" s="34" t="s">
        <v>4170</v>
      </c>
      <c r="DP16" s="34" t="s">
        <v>4170</v>
      </c>
      <c r="DQ16" s="34" t="s">
        <v>4170</v>
      </c>
      <c r="DR16" s="34" t="s">
        <v>4170</v>
      </c>
      <c r="DS16" s="34" t="s">
        <v>4170</v>
      </c>
      <c r="DT16" s="34" t="s">
        <v>4170</v>
      </c>
      <c r="DU16" s="34" t="s">
        <v>4170</v>
      </c>
      <c r="DV16" s="34" t="s">
        <v>4170</v>
      </c>
      <c r="DW16" s="34" t="s">
        <v>4170</v>
      </c>
      <c r="FK16" s="34" t="s">
        <v>1044</v>
      </c>
      <c r="FM16" s="34" t="s">
        <v>3990</v>
      </c>
      <c r="GF16" s="34" t="s">
        <v>1044</v>
      </c>
      <c r="GG16" s="34" t="s">
        <v>4170</v>
      </c>
      <c r="GH16" s="34" t="s">
        <v>4170</v>
      </c>
      <c r="GI16" s="34" t="s">
        <v>4170</v>
      </c>
      <c r="GJ16" s="34" t="s">
        <v>4881</v>
      </c>
      <c r="GK16" s="34" t="s">
        <v>4170</v>
      </c>
      <c r="GL16" s="34" t="s">
        <v>4170</v>
      </c>
      <c r="GM16" s="34" t="s">
        <v>4170</v>
      </c>
      <c r="GO16" s="34">
        <v>4000</v>
      </c>
      <c r="GP16" s="34">
        <v>300</v>
      </c>
      <c r="GR16" s="34">
        <v>2000</v>
      </c>
      <c r="GS16" s="34">
        <v>500</v>
      </c>
      <c r="GT16" s="34">
        <v>80</v>
      </c>
      <c r="GU16" s="34">
        <v>200</v>
      </c>
      <c r="GV16" s="34">
        <v>0</v>
      </c>
      <c r="GW16" s="34">
        <v>400</v>
      </c>
      <c r="GX16" s="34">
        <v>2000</v>
      </c>
      <c r="GY16" s="34">
        <v>1000</v>
      </c>
      <c r="GZ16" s="34">
        <v>3000</v>
      </c>
      <c r="HA16" s="34">
        <v>0</v>
      </c>
      <c r="HB16" s="34">
        <v>0</v>
      </c>
      <c r="HC16" s="34">
        <v>0</v>
      </c>
      <c r="HD16" s="34">
        <v>0</v>
      </c>
      <c r="HE16" s="34">
        <v>0</v>
      </c>
      <c r="HF16" s="34" t="s">
        <v>1044</v>
      </c>
      <c r="HK16" s="34" t="s">
        <v>6338</v>
      </c>
      <c r="HL16" s="34" t="s">
        <v>4226</v>
      </c>
      <c r="HM16" s="34" t="s">
        <v>4542</v>
      </c>
      <c r="HN16" s="34" t="s">
        <v>5453</v>
      </c>
      <c r="HO16" s="34">
        <v>15.801576872536099</v>
      </c>
      <c r="HP16" s="34" t="s">
        <v>4894</v>
      </c>
      <c r="HQ16" s="34" t="s">
        <v>4316</v>
      </c>
      <c r="HR16" s="34" t="s">
        <v>4219</v>
      </c>
      <c r="HS16" s="34" t="s">
        <v>4248</v>
      </c>
      <c r="HT16" s="34" t="s">
        <v>4262</v>
      </c>
      <c r="HU16" s="34" t="s">
        <v>5342</v>
      </c>
      <c r="HV16" s="34" t="s">
        <v>5001</v>
      </c>
      <c r="HW16" s="34" t="s">
        <v>4556</v>
      </c>
      <c r="HX16" s="34" t="s">
        <v>3238</v>
      </c>
      <c r="HY16" s="34" t="s">
        <v>4291</v>
      </c>
      <c r="HZ16" s="34" t="s">
        <v>4933</v>
      </c>
      <c r="IA16" s="34" t="s">
        <v>4666</v>
      </c>
      <c r="IB16" s="34" t="s">
        <v>5665</v>
      </c>
      <c r="IC16" s="34" t="s">
        <v>5274</v>
      </c>
      <c r="ID16" s="34" t="s">
        <v>4462</v>
      </c>
      <c r="IR16" s="34" t="s">
        <v>1046</v>
      </c>
      <c r="IS16" s="34" t="s">
        <v>5322</v>
      </c>
      <c r="IU16" s="34" t="s">
        <v>5178</v>
      </c>
      <c r="IV16" s="34" t="s">
        <v>4471</v>
      </c>
      <c r="IX16" s="34" t="s">
        <v>4472</v>
      </c>
      <c r="IY16" s="34" t="s">
        <v>4785</v>
      </c>
      <c r="IZ16" s="34" t="s">
        <v>4352</v>
      </c>
      <c r="JA16" s="34" t="s">
        <v>4711</v>
      </c>
      <c r="JB16" s="34" t="s">
        <v>4170</v>
      </c>
      <c r="JC16" s="34">
        <v>333.33333333333297</v>
      </c>
      <c r="JD16" s="34">
        <v>166.666666666667</v>
      </c>
      <c r="JE16" s="34">
        <v>500</v>
      </c>
      <c r="JF16" s="34">
        <v>0</v>
      </c>
      <c r="JG16" s="34">
        <v>0</v>
      </c>
      <c r="JH16" s="34">
        <v>0</v>
      </c>
      <c r="JI16" s="34">
        <v>0</v>
      </c>
      <c r="JJ16" s="34">
        <v>0</v>
      </c>
      <c r="JK16" s="34">
        <v>133.333333333333</v>
      </c>
      <c r="JL16" s="34">
        <v>7613.3333333333303</v>
      </c>
      <c r="JM16" s="34">
        <v>600</v>
      </c>
      <c r="JN16" s="34">
        <v>8213.3333333333303</v>
      </c>
      <c r="JO16" s="34">
        <v>2537.7777777777801</v>
      </c>
      <c r="JP16" s="34">
        <v>200</v>
      </c>
      <c r="JQ16" s="34">
        <v>2737.7777777777801</v>
      </c>
      <c r="JR16" s="34">
        <v>0.48701298701298701</v>
      </c>
      <c r="JS16" s="34">
        <v>3.6525974025974003E-2</v>
      </c>
      <c r="JU16" s="34">
        <v>0.243506493506494</v>
      </c>
      <c r="JV16" s="34">
        <v>6.0876623376623397E-2</v>
      </c>
      <c r="JW16" s="34">
        <v>9.74025974025974E-3</v>
      </c>
      <c r="JX16" s="34">
        <v>2.43506493506494E-2</v>
      </c>
      <c r="JZ16" s="34">
        <v>1.6233766233766201E-2</v>
      </c>
      <c r="KA16" s="34">
        <v>4.0584415584415598E-2</v>
      </c>
      <c r="KB16" s="34">
        <v>2.0292207792207799E-2</v>
      </c>
      <c r="KC16" s="34">
        <v>6.0876623376623397E-2</v>
      </c>
      <c r="KL16" s="34" t="s">
        <v>5794</v>
      </c>
      <c r="KM16" s="34" t="s">
        <v>4714</v>
      </c>
      <c r="KN16" s="34" t="s">
        <v>5254</v>
      </c>
      <c r="KO16" s="34" t="s">
        <v>5255</v>
      </c>
      <c r="KP16" s="34" t="s">
        <v>4170</v>
      </c>
      <c r="KQ16" s="34" t="s">
        <v>4170</v>
      </c>
      <c r="KR16" s="34" t="s">
        <v>4170</v>
      </c>
      <c r="KS16" s="34" t="s">
        <v>4170</v>
      </c>
      <c r="KT16" s="34" t="s">
        <v>4170</v>
      </c>
      <c r="KU16" s="34" t="s">
        <v>5116</v>
      </c>
      <c r="KV16" s="34" t="s">
        <v>5153</v>
      </c>
      <c r="KW16" s="34" t="s">
        <v>5624</v>
      </c>
      <c r="KX16" s="34" t="s">
        <v>5644</v>
      </c>
      <c r="KY16" s="34" t="s">
        <v>5116</v>
      </c>
      <c r="KZ16" s="34" t="s">
        <v>5850</v>
      </c>
    </row>
    <row r="17" spans="1:313">
      <c r="A17" s="34" t="s">
        <v>6339</v>
      </c>
      <c r="B17" s="34" t="s">
        <v>6328</v>
      </c>
      <c r="C17" s="34" t="s">
        <v>1039</v>
      </c>
      <c r="D17" s="34" t="s">
        <v>1041</v>
      </c>
      <c r="F17" s="34" t="s">
        <v>1041</v>
      </c>
      <c r="G17" s="34">
        <v>69</v>
      </c>
      <c r="H17" s="34" t="s">
        <v>1041</v>
      </c>
      <c r="I17" s="34" t="s">
        <v>1041</v>
      </c>
      <c r="J17" s="34" t="s">
        <v>440</v>
      </c>
      <c r="K17" s="34" t="s">
        <v>1086</v>
      </c>
      <c r="L17" s="34" t="s">
        <v>9545</v>
      </c>
      <c r="M17" s="34" t="s">
        <v>1685</v>
      </c>
      <c r="N17" s="34" t="s">
        <v>9546</v>
      </c>
      <c r="P17" s="34" t="s">
        <v>3065</v>
      </c>
      <c r="Q17" s="34" t="s">
        <v>3087</v>
      </c>
      <c r="R17" s="34" t="s">
        <v>6340</v>
      </c>
      <c r="S17" s="34">
        <v>1</v>
      </c>
      <c r="T17" s="34" t="s">
        <v>4170</v>
      </c>
      <c r="U17" s="34" t="s">
        <v>4170</v>
      </c>
      <c r="V17" s="34" t="s">
        <v>4170</v>
      </c>
      <c r="W17" s="34" t="s">
        <v>4881</v>
      </c>
      <c r="X17" s="34" t="s">
        <v>4170</v>
      </c>
      <c r="Y17" s="34" t="s">
        <v>4881</v>
      </c>
      <c r="Z17" s="34" t="s">
        <v>4170</v>
      </c>
      <c r="AA17" s="34" t="s">
        <v>4170</v>
      </c>
      <c r="AB17" s="34" t="s">
        <v>3687</v>
      </c>
      <c r="AD17" s="34" t="s">
        <v>3702</v>
      </c>
      <c r="AE17" s="34" t="s">
        <v>3705</v>
      </c>
      <c r="AF17" s="34" t="s">
        <v>4881</v>
      </c>
      <c r="AG17" s="34" t="s">
        <v>4170</v>
      </c>
      <c r="AH17" s="34" t="s">
        <v>4170</v>
      </c>
      <c r="AI17" s="34" t="s">
        <v>4170</v>
      </c>
      <c r="AJ17" s="34" t="s">
        <v>4170</v>
      </c>
      <c r="AK17" s="34" t="s">
        <v>4170</v>
      </c>
      <c r="AL17" s="34" t="s">
        <v>4170</v>
      </c>
      <c r="AN17" s="34" t="s">
        <v>3722</v>
      </c>
      <c r="AO17" s="34" t="s">
        <v>3071</v>
      </c>
      <c r="BG17" s="34">
        <v>1</v>
      </c>
      <c r="BH17" s="34" t="s">
        <v>4143</v>
      </c>
      <c r="BI17" s="34">
        <v>20</v>
      </c>
      <c r="BJ17" s="34" t="s">
        <v>1041</v>
      </c>
      <c r="BK17" s="34" t="s">
        <v>3727</v>
      </c>
      <c r="BM17" s="34" t="s">
        <v>3739</v>
      </c>
      <c r="BN17" s="34" t="s">
        <v>1044</v>
      </c>
      <c r="BO17" s="34" t="s">
        <v>4170</v>
      </c>
      <c r="BP17" s="34" t="s">
        <v>4170</v>
      </c>
      <c r="BQ17" s="34" t="s">
        <v>4881</v>
      </c>
      <c r="BR17" s="34" t="s">
        <v>4170</v>
      </c>
      <c r="BS17" s="34" t="s">
        <v>3071</v>
      </c>
      <c r="BT17" s="34" t="s">
        <v>3771</v>
      </c>
      <c r="BU17" s="34" t="s">
        <v>1044</v>
      </c>
      <c r="BV17" s="34" t="s">
        <v>1044</v>
      </c>
      <c r="BW17" s="34" t="s">
        <v>1044</v>
      </c>
      <c r="BX17" s="34" t="s">
        <v>3777</v>
      </c>
      <c r="BY17" s="34" t="s">
        <v>4881</v>
      </c>
      <c r="BZ17" s="34" t="s">
        <v>4170</v>
      </c>
      <c r="CA17" s="34" t="s">
        <v>4170</v>
      </c>
      <c r="CB17" s="34" t="s">
        <v>4170</v>
      </c>
      <c r="CC17" s="34" t="s">
        <v>4170</v>
      </c>
      <c r="CD17" s="34" t="s">
        <v>4170</v>
      </c>
      <c r="CE17" s="34" t="s">
        <v>4170</v>
      </c>
      <c r="CF17" s="34" t="s">
        <v>4170</v>
      </c>
      <c r="CG17" s="34" t="s">
        <v>4170</v>
      </c>
      <c r="CH17" s="34" t="s">
        <v>4170</v>
      </c>
      <c r="CI17" s="34" t="s">
        <v>4170</v>
      </c>
      <c r="CJ17" s="34" t="s">
        <v>4170</v>
      </c>
      <c r="CK17" s="34" t="s">
        <v>4170</v>
      </c>
      <c r="CL17" s="34" t="s">
        <v>4170</v>
      </c>
      <c r="CM17" s="34" t="s">
        <v>4170</v>
      </c>
      <c r="CN17" s="34" t="s">
        <v>4170</v>
      </c>
      <c r="CO17" s="34" t="s">
        <v>4170</v>
      </c>
      <c r="CQ17" s="34" t="s">
        <v>1041</v>
      </c>
      <c r="CR17" s="34" t="s">
        <v>1041</v>
      </c>
      <c r="CS17" s="34" t="s">
        <v>1044</v>
      </c>
      <c r="CT17" s="34" t="s">
        <v>1041</v>
      </c>
      <c r="CU17" s="34" t="s">
        <v>1041</v>
      </c>
      <c r="CV17" s="34" t="s">
        <v>1041</v>
      </c>
      <c r="CW17" s="34" t="s">
        <v>1044</v>
      </c>
      <c r="CX17" s="34" t="s">
        <v>1044</v>
      </c>
      <c r="CY17" s="34" t="s">
        <v>3823</v>
      </c>
      <c r="CZ17" s="34" t="s">
        <v>3843</v>
      </c>
      <c r="DA17" s="34" t="s">
        <v>3861</v>
      </c>
      <c r="DB17" s="34" t="s">
        <v>3871</v>
      </c>
      <c r="DC17" s="34" t="s">
        <v>3871</v>
      </c>
      <c r="DD17" s="34" t="s">
        <v>3871</v>
      </c>
      <c r="DE17" s="34" t="s">
        <v>1044</v>
      </c>
      <c r="DF17" s="34" t="s">
        <v>3877</v>
      </c>
      <c r="DG17" s="34" t="s">
        <v>157</v>
      </c>
      <c r="DH17" s="34" t="s">
        <v>4170</v>
      </c>
      <c r="DI17" s="34" t="s">
        <v>4170</v>
      </c>
      <c r="DJ17" s="34" t="s">
        <v>4170</v>
      </c>
      <c r="DK17" s="34" t="s">
        <v>4170</v>
      </c>
      <c r="DL17" s="34" t="s">
        <v>4170</v>
      </c>
      <c r="DM17" s="34" t="s">
        <v>4170</v>
      </c>
      <c r="DN17" s="34" t="s">
        <v>4170</v>
      </c>
      <c r="DO17" s="34" t="s">
        <v>4881</v>
      </c>
      <c r="DP17" s="34" t="s">
        <v>4170</v>
      </c>
      <c r="DQ17" s="34" t="s">
        <v>4170</v>
      </c>
      <c r="DR17" s="34" t="s">
        <v>4170</v>
      </c>
      <c r="DS17" s="34" t="s">
        <v>4170</v>
      </c>
      <c r="DT17" s="34" t="s">
        <v>4170</v>
      </c>
      <c r="DU17" s="34" t="s">
        <v>4170</v>
      </c>
      <c r="DV17" s="34" t="s">
        <v>4170</v>
      </c>
      <c r="DW17" s="34" t="s">
        <v>4170</v>
      </c>
      <c r="FE17" s="34">
        <v>1625</v>
      </c>
      <c r="FK17" s="34" t="s">
        <v>1044</v>
      </c>
      <c r="FM17" s="34" t="s">
        <v>3987</v>
      </c>
      <c r="GF17" s="34" t="s">
        <v>1044</v>
      </c>
      <c r="GG17" s="34" t="s">
        <v>4170</v>
      </c>
      <c r="GH17" s="34" t="s">
        <v>4170</v>
      </c>
      <c r="GI17" s="34" t="s">
        <v>4170</v>
      </c>
      <c r="GJ17" s="34" t="s">
        <v>4881</v>
      </c>
      <c r="GK17" s="34" t="s">
        <v>4170</v>
      </c>
      <c r="GL17" s="34" t="s">
        <v>4170</v>
      </c>
      <c r="GM17" s="34" t="s">
        <v>4170</v>
      </c>
      <c r="GO17" s="34">
        <v>500</v>
      </c>
      <c r="GP17" s="34">
        <v>0</v>
      </c>
      <c r="GQ17" s="34">
        <v>0</v>
      </c>
      <c r="GR17" s="34">
        <v>0</v>
      </c>
      <c r="GS17" s="34">
        <v>500</v>
      </c>
      <c r="GT17" s="34">
        <v>200</v>
      </c>
      <c r="GU17" s="34">
        <v>200</v>
      </c>
      <c r="GV17" s="34">
        <v>0</v>
      </c>
      <c r="GW17" s="34">
        <v>0</v>
      </c>
      <c r="GX17" s="34">
        <v>0</v>
      </c>
      <c r="GY17" s="34">
        <v>0</v>
      </c>
      <c r="GZ17" s="34">
        <v>2000</v>
      </c>
      <c r="HA17" s="34">
        <v>0</v>
      </c>
      <c r="HB17" s="34">
        <v>0</v>
      </c>
      <c r="HC17" s="34">
        <v>0</v>
      </c>
      <c r="HD17" s="34">
        <v>0</v>
      </c>
      <c r="HE17" s="34">
        <v>0</v>
      </c>
      <c r="HF17" s="34" t="s">
        <v>1044</v>
      </c>
      <c r="HK17" s="34" t="s">
        <v>4729</v>
      </c>
      <c r="HL17" s="34" t="s">
        <v>4226</v>
      </c>
      <c r="HM17" s="34" t="s">
        <v>4546</v>
      </c>
      <c r="HN17" s="34" t="s">
        <v>5449</v>
      </c>
      <c r="HO17" s="34">
        <v>10.842367498905</v>
      </c>
      <c r="HP17" s="34" t="s">
        <v>4897</v>
      </c>
      <c r="HQ17" s="34" t="s">
        <v>4305</v>
      </c>
      <c r="HR17" s="34" t="s">
        <v>4195</v>
      </c>
      <c r="HS17" s="34" t="s">
        <v>4235</v>
      </c>
      <c r="HT17" s="34" t="s">
        <v>4271</v>
      </c>
      <c r="HU17" s="34" t="s">
        <v>5342</v>
      </c>
      <c r="HV17" s="34" t="s">
        <v>5001</v>
      </c>
      <c r="HW17" s="34" t="s">
        <v>4560</v>
      </c>
      <c r="HX17" s="34" t="s">
        <v>3235</v>
      </c>
      <c r="HY17" s="34" t="s">
        <v>4299</v>
      </c>
      <c r="HZ17" s="34" t="s">
        <v>4929</v>
      </c>
      <c r="IA17" s="34" t="s">
        <v>4666</v>
      </c>
      <c r="IB17" s="34" t="s">
        <v>5665</v>
      </c>
      <c r="IC17" s="34" t="s">
        <v>5274</v>
      </c>
      <c r="ID17" s="34" t="s">
        <v>4462</v>
      </c>
      <c r="IK17" s="34" t="s">
        <v>4587</v>
      </c>
      <c r="IQ17" s="34">
        <v>1625</v>
      </c>
      <c r="IR17" s="34" t="s">
        <v>1046</v>
      </c>
      <c r="IT17" s="34">
        <v>1625</v>
      </c>
      <c r="IU17" s="34" t="s">
        <v>5177</v>
      </c>
      <c r="IV17" s="34" t="s">
        <v>4170</v>
      </c>
      <c r="IW17" s="34" t="s">
        <v>4170</v>
      </c>
      <c r="IX17" s="34" t="s">
        <v>4170</v>
      </c>
      <c r="IY17" s="34" t="s">
        <v>4785</v>
      </c>
      <c r="IZ17" s="34" t="s">
        <v>4783</v>
      </c>
      <c r="JA17" s="34" t="s">
        <v>4711</v>
      </c>
      <c r="JB17" s="34" t="s">
        <v>4170</v>
      </c>
      <c r="JC17" s="34">
        <v>0</v>
      </c>
      <c r="JD17" s="34">
        <v>0</v>
      </c>
      <c r="JE17" s="34">
        <v>333.33333333333297</v>
      </c>
      <c r="JF17" s="34">
        <v>0</v>
      </c>
      <c r="JG17" s="34">
        <v>0</v>
      </c>
      <c r="JH17" s="34">
        <v>0</v>
      </c>
      <c r="JI17" s="34">
        <v>0</v>
      </c>
      <c r="JJ17" s="34">
        <v>0</v>
      </c>
      <c r="JK17" s="34">
        <v>0</v>
      </c>
      <c r="JL17" s="34">
        <v>1733.3333333333301</v>
      </c>
      <c r="JM17" s="34">
        <v>0</v>
      </c>
      <c r="JN17" s="34">
        <v>1733.3333333333301</v>
      </c>
      <c r="JO17" s="34">
        <v>1733.3333333333301</v>
      </c>
      <c r="JP17" s="34">
        <v>0</v>
      </c>
      <c r="JQ17" s="34">
        <v>1733.3333333333301</v>
      </c>
      <c r="JR17" s="34">
        <v>0.28846153846153799</v>
      </c>
      <c r="JV17" s="34">
        <v>0.28846153846153799</v>
      </c>
      <c r="JW17" s="34">
        <v>0.115384615384615</v>
      </c>
      <c r="JX17" s="34">
        <v>0.115384615384615</v>
      </c>
      <c r="KC17" s="34">
        <v>0.19230769230769201</v>
      </c>
      <c r="KJ17" s="34" t="s">
        <v>5976</v>
      </c>
      <c r="KK17" s="34" t="s">
        <v>5177</v>
      </c>
      <c r="KL17" s="34" t="s">
        <v>4170</v>
      </c>
      <c r="KM17" s="34" t="s">
        <v>4170</v>
      </c>
      <c r="KN17" s="34" t="s">
        <v>4170</v>
      </c>
      <c r="KO17" s="34" t="s">
        <v>5255</v>
      </c>
      <c r="KP17" s="34" t="s">
        <v>4170</v>
      </c>
      <c r="KQ17" s="34" t="s">
        <v>4170</v>
      </c>
      <c r="KR17" s="34" t="s">
        <v>4170</v>
      </c>
      <c r="KS17" s="34" t="s">
        <v>4170</v>
      </c>
      <c r="KT17" s="34" t="s">
        <v>4170</v>
      </c>
      <c r="KU17" s="34" t="s">
        <v>4973</v>
      </c>
      <c r="KV17" s="34" t="s">
        <v>5151</v>
      </c>
      <c r="KW17" s="34" t="s">
        <v>4170</v>
      </c>
      <c r="KX17" s="34" t="s">
        <v>4170</v>
      </c>
      <c r="KY17" s="34" t="s">
        <v>5952</v>
      </c>
      <c r="KZ17" s="34" t="s">
        <v>5971</v>
      </c>
      <c r="LA17" s="34" t="s">
        <v>5993</v>
      </c>
    </row>
    <row r="18" spans="1:313">
      <c r="A18" s="34" t="s">
        <v>6341</v>
      </c>
      <c r="B18" s="34" t="s">
        <v>6328</v>
      </c>
      <c r="C18" s="34" t="s">
        <v>1038</v>
      </c>
      <c r="D18" s="34" t="s">
        <v>1041</v>
      </c>
      <c r="F18" s="34" t="s">
        <v>1041</v>
      </c>
      <c r="G18" s="34">
        <v>63</v>
      </c>
      <c r="H18" s="34" t="s">
        <v>1041</v>
      </c>
      <c r="I18" s="34" t="s">
        <v>1041</v>
      </c>
      <c r="J18" s="34" t="s">
        <v>440</v>
      </c>
      <c r="K18" s="34" t="s">
        <v>1077</v>
      </c>
      <c r="L18" s="34" t="s">
        <v>9537</v>
      </c>
      <c r="M18" s="34" t="s">
        <v>1548</v>
      </c>
      <c r="N18" s="34" t="s">
        <v>9538</v>
      </c>
      <c r="P18" s="34" t="s">
        <v>3065</v>
      </c>
      <c r="Q18" s="34" t="s">
        <v>3099</v>
      </c>
      <c r="R18" s="34" t="s">
        <v>6307</v>
      </c>
      <c r="S18" s="34">
        <v>2</v>
      </c>
      <c r="T18" s="34" t="s">
        <v>4170</v>
      </c>
      <c r="U18" s="34" t="s">
        <v>4170</v>
      </c>
      <c r="V18" s="34" t="s">
        <v>4170</v>
      </c>
      <c r="W18" s="34" t="s">
        <v>4881</v>
      </c>
      <c r="X18" s="34" t="s">
        <v>4881</v>
      </c>
      <c r="Y18" s="34" t="s">
        <v>4881</v>
      </c>
      <c r="Z18" s="34" t="s">
        <v>4881</v>
      </c>
      <c r="AA18" s="34" t="s">
        <v>4170</v>
      </c>
      <c r="AB18" s="34" t="s">
        <v>3681</v>
      </c>
      <c r="AD18" s="34" t="s">
        <v>3696</v>
      </c>
      <c r="AN18" s="34" t="s">
        <v>3722</v>
      </c>
      <c r="AO18" s="34" t="s">
        <v>1044</v>
      </c>
      <c r="BG18" s="34">
        <v>2</v>
      </c>
      <c r="BI18" s="34">
        <v>30</v>
      </c>
      <c r="BJ18" s="34" t="s">
        <v>1041</v>
      </c>
      <c r="BK18" s="34" t="s">
        <v>3727</v>
      </c>
      <c r="BM18" s="34" t="s">
        <v>3739</v>
      </c>
      <c r="BN18" s="34" t="s">
        <v>3745</v>
      </c>
      <c r="BO18" s="34" t="s">
        <v>4881</v>
      </c>
      <c r="BP18" s="34" t="s">
        <v>4170</v>
      </c>
      <c r="BQ18" s="34" t="s">
        <v>4170</v>
      </c>
      <c r="BR18" s="34" t="s">
        <v>4170</v>
      </c>
      <c r="BS18" s="34" t="s">
        <v>3754</v>
      </c>
      <c r="BT18" s="34" t="s">
        <v>3771</v>
      </c>
      <c r="BU18" s="34" t="s">
        <v>1044</v>
      </c>
      <c r="BV18" s="34" t="s">
        <v>1044</v>
      </c>
      <c r="BW18" s="34" t="s">
        <v>1044</v>
      </c>
      <c r="BX18" s="34" t="s">
        <v>3777</v>
      </c>
      <c r="BY18" s="34" t="s">
        <v>4881</v>
      </c>
      <c r="BZ18" s="34" t="s">
        <v>4170</v>
      </c>
      <c r="CA18" s="34" t="s">
        <v>4170</v>
      </c>
      <c r="CB18" s="34" t="s">
        <v>4170</v>
      </c>
      <c r="CC18" s="34" t="s">
        <v>4170</v>
      </c>
      <c r="CD18" s="34" t="s">
        <v>4170</v>
      </c>
      <c r="CE18" s="34" t="s">
        <v>4170</v>
      </c>
      <c r="CF18" s="34" t="s">
        <v>4170</v>
      </c>
      <c r="CG18" s="34" t="s">
        <v>4170</v>
      </c>
      <c r="CH18" s="34" t="s">
        <v>4170</v>
      </c>
      <c r="CI18" s="34" t="s">
        <v>4170</v>
      </c>
      <c r="CJ18" s="34" t="s">
        <v>4170</v>
      </c>
      <c r="CK18" s="34" t="s">
        <v>4170</v>
      </c>
      <c r="CL18" s="34" t="s">
        <v>4170</v>
      </c>
      <c r="CM18" s="34" t="s">
        <v>4170</v>
      </c>
      <c r="CN18" s="34" t="s">
        <v>4170</v>
      </c>
      <c r="CO18" s="34" t="s">
        <v>4170</v>
      </c>
      <c r="CQ18" s="34" t="s">
        <v>1041</v>
      </c>
      <c r="CR18" s="34" t="s">
        <v>1041</v>
      </c>
      <c r="CS18" s="34" t="s">
        <v>1041</v>
      </c>
      <c r="CT18" s="34" t="s">
        <v>1041</v>
      </c>
      <c r="CU18" s="34" t="s">
        <v>1041</v>
      </c>
      <c r="CV18" s="34" t="s">
        <v>1041</v>
      </c>
      <c r="CW18" s="34" t="s">
        <v>1041</v>
      </c>
      <c r="CX18" s="34" t="s">
        <v>1044</v>
      </c>
      <c r="CY18" s="34" t="s">
        <v>3826</v>
      </c>
      <c r="CZ18" s="34" t="s">
        <v>3843</v>
      </c>
      <c r="DA18" s="34" t="s">
        <v>3861</v>
      </c>
      <c r="DB18" s="34" t="s">
        <v>1044</v>
      </c>
      <c r="DC18" s="34" t="s">
        <v>3868</v>
      </c>
      <c r="DD18" s="34" t="s">
        <v>3871</v>
      </c>
      <c r="DE18" s="34" t="s">
        <v>1044</v>
      </c>
      <c r="DF18" s="34" t="s">
        <v>3877</v>
      </c>
      <c r="DG18" s="34" t="s">
        <v>6342</v>
      </c>
      <c r="DH18" s="34" t="s">
        <v>4170</v>
      </c>
      <c r="DI18" s="34" t="s">
        <v>4881</v>
      </c>
      <c r="DJ18" s="34" t="s">
        <v>4170</v>
      </c>
      <c r="DK18" s="34" t="s">
        <v>4170</v>
      </c>
      <c r="DL18" s="34" t="s">
        <v>4170</v>
      </c>
      <c r="DM18" s="34" t="s">
        <v>4170</v>
      </c>
      <c r="DN18" s="34" t="s">
        <v>4881</v>
      </c>
      <c r="DO18" s="34" t="s">
        <v>4170</v>
      </c>
      <c r="DP18" s="34" t="s">
        <v>4170</v>
      </c>
      <c r="DQ18" s="34" t="s">
        <v>4170</v>
      </c>
      <c r="DR18" s="34" t="s">
        <v>4170</v>
      </c>
      <c r="DS18" s="34" t="s">
        <v>4170</v>
      </c>
      <c r="DT18" s="34" t="s">
        <v>4170</v>
      </c>
      <c r="DU18" s="34" t="s">
        <v>4170</v>
      </c>
      <c r="DV18" s="34" t="s">
        <v>4170</v>
      </c>
      <c r="DW18" s="34" t="s">
        <v>4170</v>
      </c>
      <c r="DY18" s="34">
        <v>12000</v>
      </c>
      <c r="ES18" s="34" t="s">
        <v>3951</v>
      </c>
      <c r="ET18" s="34" t="s">
        <v>4170</v>
      </c>
      <c r="EU18" s="34" t="s">
        <v>4170</v>
      </c>
      <c r="EV18" s="34" t="s">
        <v>4170</v>
      </c>
      <c r="EW18" s="34" t="s">
        <v>4170</v>
      </c>
      <c r="EX18" s="34" t="s">
        <v>4881</v>
      </c>
      <c r="EY18" s="34" t="s">
        <v>4170</v>
      </c>
      <c r="EZ18" s="34" t="s">
        <v>4170</v>
      </c>
      <c r="FA18" s="34" t="s">
        <v>4170</v>
      </c>
      <c r="FB18" s="34" t="s">
        <v>4170</v>
      </c>
      <c r="FD18" s="34">
        <v>3000</v>
      </c>
      <c r="FK18" s="34" t="s">
        <v>1044</v>
      </c>
      <c r="FM18" s="34" t="s">
        <v>3990</v>
      </c>
      <c r="GF18" s="34" t="s">
        <v>1044</v>
      </c>
      <c r="GG18" s="34" t="s">
        <v>4170</v>
      </c>
      <c r="GH18" s="34" t="s">
        <v>4170</v>
      </c>
      <c r="GI18" s="34" t="s">
        <v>4170</v>
      </c>
      <c r="GJ18" s="34" t="s">
        <v>4881</v>
      </c>
      <c r="GK18" s="34" t="s">
        <v>4170</v>
      </c>
      <c r="GL18" s="34" t="s">
        <v>4170</v>
      </c>
      <c r="GM18" s="34" t="s">
        <v>4170</v>
      </c>
      <c r="GO18" s="34">
        <v>5000</v>
      </c>
      <c r="GP18" s="34">
        <v>600</v>
      </c>
      <c r="GQ18" s="34">
        <v>6000</v>
      </c>
      <c r="GR18" s="34">
        <v>2000</v>
      </c>
      <c r="GS18" s="34">
        <v>500</v>
      </c>
      <c r="GT18" s="34">
        <v>200</v>
      </c>
      <c r="GU18" s="34">
        <v>0</v>
      </c>
      <c r="GV18" s="34">
        <v>200</v>
      </c>
      <c r="GW18" s="34">
        <v>0</v>
      </c>
      <c r="GX18" s="34">
        <v>2000</v>
      </c>
      <c r="GY18" s="34">
        <v>1000</v>
      </c>
      <c r="GZ18" s="34">
        <v>2500</v>
      </c>
      <c r="HA18" s="34">
        <v>0</v>
      </c>
      <c r="HB18" s="34">
        <v>0</v>
      </c>
      <c r="HC18" s="34">
        <v>0</v>
      </c>
      <c r="HD18" s="34">
        <v>200</v>
      </c>
      <c r="HE18" s="34">
        <v>0</v>
      </c>
      <c r="HF18" s="34" t="s">
        <v>1044</v>
      </c>
      <c r="HK18" s="34" t="s">
        <v>4678</v>
      </c>
      <c r="HL18" s="34" t="s">
        <v>4226</v>
      </c>
      <c r="HM18" s="34" t="s">
        <v>4546</v>
      </c>
      <c r="HN18" s="34" t="s">
        <v>5449</v>
      </c>
      <c r="HO18" s="34">
        <v>35.842367498904899</v>
      </c>
      <c r="HP18" s="34" t="s">
        <v>4895</v>
      </c>
      <c r="HQ18" s="34" t="s">
        <v>4313</v>
      </c>
      <c r="HR18" s="34" t="s">
        <v>4210</v>
      </c>
      <c r="HS18" s="34" t="s">
        <v>4255</v>
      </c>
      <c r="HT18" s="34" t="s">
        <v>4271</v>
      </c>
      <c r="HU18" s="34" t="s">
        <v>5342</v>
      </c>
      <c r="HV18" s="34" t="s">
        <v>5001</v>
      </c>
      <c r="HW18" s="34" t="s">
        <v>4560</v>
      </c>
      <c r="HX18" s="34" t="s">
        <v>3244</v>
      </c>
      <c r="HY18" s="34" t="s">
        <v>4291</v>
      </c>
      <c r="HZ18" s="34" t="s">
        <v>4933</v>
      </c>
      <c r="IA18" s="34" t="s">
        <v>4665</v>
      </c>
      <c r="IB18" s="34" t="s">
        <v>5665</v>
      </c>
      <c r="IC18" s="34" t="s">
        <v>5274</v>
      </c>
      <c r="ID18" s="34" t="s">
        <v>4462</v>
      </c>
      <c r="IE18" s="34" t="s">
        <v>5112</v>
      </c>
      <c r="IJ18" s="34">
        <v>1195.8</v>
      </c>
      <c r="IQ18" s="34">
        <v>13195.8</v>
      </c>
      <c r="IR18" s="34" t="s">
        <v>1046</v>
      </c>
      <c r="IT18" s="34">
        <v>6597.9</v>
      </c>
      <c r="IU18" s="34" t="s">
        <v>5179</v>
      </c>
      <c r="IV18" s="34" t="s">
        <v>4474</v>
      </c>
      <c r="IW18" s="34" t="s">
        <v>4175</v>
      </c>
      <c r="IX18" s="34" t="s">
        <v>4472</v>
      </c>
      <c r="IY18" s="34" t="s">
        <v>4785</v>
      </c>
      <c r="IZ18" s="34" t="s">
        <v>4783</v>
      </c>
      <c r="JA18" s="34" t="s">
        <v>4170</v>
      </c>
      <c r="JB18" s="34" t="s">
        <v>4711</v>
      </c>
      <c r="JC18" s="34">
        <v>333.33333333333297</v>
      </c>
      <c r="JD18" s="34">
        <v>166.666666666667</v>
      </c>
      <c r="JE18" s="34">
        <v>416.66666666666703</v>
      </c>
      <c r="JF18" s="34">
        <v>0</v>
      </c>
      <c r="JG18" s="34">
        <v>0</v>
      </c>
      <c r="JH18" s="34">
        <v>0</v>
      </c>
      <c r="JI18" s="34">
        <v>33.3333333333333</v>
      </c>
      <c r="JJ18" s="34">
        <v>0</v>
      </c>
      <c r="JK18" s="34">
        <v>0</v>
      </c>
      <c r="JL18" s="34">
        <v>14450</v>
      </c>
      <c r="JM18" s="34">
        <v>1000</v>
      </c>
      <c r="JN18" s="34">
        <v>15450</v>
      </c>
      <c r="JO18" s="34">
        <v>7225</v>
      </c>
      <c r="JP18" s="34">
        <v>500</v>
      </c>
      <c r="JQ18" s="34">
        <v>7725</v>
      </c>
      <c r="JR18" s="34">
        <v>0.32362459546925598</v>
      </c>
      <c r="JS18" s="34">
        <v>3.8834951456310697E-2</v>
      </c>
      <c r="JT18" s="34">
        <v>0.38834951456310701</v>
      </c>
      <c r="JU18" s="34">
        <v>0.129449838187702</v>
      </c>
      <c r="JV18" s="34">
        <v>3.2362459546925598E-2</v>
      </c>
      <c r="JW18" s="34">
        <v>1.2944983818770199E-2</v>
      </c>
      <c r="JY18" s="34">
        <v>1.2944983818770199E-2</v>
      </c>
      <c r="KA18" s="34">
        <v>2.1574973031283699E-2</v>
      </c>
      <c r="KB18" s="34">
        <v>1.07874865156419E-2</v>
      </c>
      <c r="KC18" s="34">
        <v>2.6968716289104602E-2</v>
      </c>
      <c r="KG18" s="34">
        <v>2.15749730312837E-3</v>
      </c>
      <c r="KI18" s="34" t="s">
        <v>6082</v>
      </c>
      <c r="KJ18" s="34" t="s">
        <v>5977</v>
      </c>
      <c r="KK18" s="34" t="s">
        <v>5989</v>
      </c>
      <c r="KL18" s="34" t="s">
        <v>4170</v>
      </c>
      <c r="KM18" s="34" t="s">
        <v>4714</v>
      </c>
      <c r="KN18" s="34" t="s">
        <v>5254</v>
      </c>
      <c r="KO18" s="34" t="s">
        <v>5255</v>
      </c>
      <c r="KP18" s="34" t="s">
        <v>4170</v>
      </c>
      <c r="KQ18" s="34" t="s">
        <v>4170</v>
      </c>
      <c r="KR18" s="34" t="s">
        <v>4170</v>
      </c>
      <c r="KS18" s="34" t="s">
        <v>4972</v>
      </c>
      <c r="KT18" s="34" t="s">
        <v>4170</v>
      </c>
      <c r="KU18" s="34" t="s">
        <v>5112</v>
      </c>
      <c r="KV18" s="34" t="s">
        <v>5154</v>
      </c>
      <c r="KW18" s="34" t="s">
        <v>5624</v>
      </c>
      <c r="KX18" s="34" t="s">
        <v>5646</v>
      </c>
      <c r="KY18" s="34" t="s">
        <v>5223</v>
      </c>
      <c r="KZ18" s="34" t="s">
        <v>5154</v>
      </c>
      <c r="LA18" s="34" t="s">
        <v>5992</v>
      </c>
    </row>
    <row r="19" spans="1:313">
      <c r="A19" s="34" t="s">
        <v>6343</v>
      </c>
      <c r="B19" s="34" t="s">
        <v>6328</v>
      </c>
      <c r="C19" s="34" t="s">
        <v>1037</v>
      </c>
      <c r="D19" s="34" t="s">
        <v>1041</v>
      </c>
      <c r="F19" s="34" t="s">
        <v>1041</v>
      </c>
      <c r="G19" s="34">
        <v>29</v>
      </c>
      <c r="H19" s="34" t="s">
        <v>1041</v>
      </c>
      <c r="I19" s="34" t="s">
        <v>1041</v>
      </c>
      <c r="J19" s="34" t="s">
        <v>440</v>
      </c>
      <c r="K19" s="34" t="s">
        <v>1137</v>
      </c>
      <c r="L19" s="34" t="s">
        <v>9547</v>
      </c>
      <c r="M19" s="34" t="s">
        <v>2636</v>
      </c>
      <c r="N19" s="34" t="s">
        <v>9548</v>
      </c>
      <c r="P19" s="34" t="s">
        <v>3065</v>
      </c>
      <c r="Q19" s="34" t="s">
        <v>3123</v>
      </c>
      <c r="R19" s="34" t="s">
        <v>6344</v>
      </c>
      <c r="S19" s="34">
        <v>3</v>
      </c>
      <c r="T19" s="34" t="s">
        <v>4881</v>
      </c>
      <c r="U19" s="34" t="s">
        <v>4881</v>
      </c>
      <c r="V19" s="34" t="s">
        <v>4881</v>
      </c>
      <c r="W19" s="34" t="s">
        <v>4881</v>
      </c>
      <c r="X19" s="34" t="s">
        <v>4170</v>
      </c>
      <c r="Y19" s="34" t="s">
        <v>4609</v>
      </c>
      <c r="Z19" s="34" t="s">
        <v>4881</v>
      </c>
      <c r="AA19" s="34" t="s">
        <v>4170</v>
      </c>
      <c r="AB19" s="34" t="s">
        <v>3681</v>
      </c>
      <c r="AD19" s="34" t="s">
        <v>3696</v>
      </c>
      <c r="AN19" s="34" t="s">
        <v>1044</v>
      </c>
      <c r="AO19" s="34" t="s">
        <v>1044</v>
      </c>
      <c r="BG19" s="34">
        <v>3</v>
      </c>
      <c r="BI19" s="34">
        <v>55</v>
      </c>
      <c r="BJ19" s="34" t="s">
        <v>1041</v>
      </c>
      <c r="BK19" s="34" t="s">
        <v>3727</v>
      </c>
      <c r="BM19" s="34" t="s">
        <v>3742</v>
      </c>
      <c r="BN19" s="34" t="s">
        <v>3745</v>
      </c>
      <c r="BO19" s="34" t="s">
        <v>4881</v>
      </c>
      <c r="BP19" s="34" t="s">
        <v>4170</v>
      </c>
      <c r="BQ19" s="34" t="s">
        <v>4170</v>
      </c>
      <c r="BR19" s="34" t="s">
        <v>4170</v>
      </c>
      <c r="BS19" s="34" t="s">
        <v>3760</v>
      </c>
      <c r="BT19" s="34" t="s">
        <v>3771</v>
      </c>
      <c r="BU19" s="34" t="s">
        <v>1044</v>
      </c>
      <c r="BV19" s="34" t="s">
        <v>1044</v>
      </c>
      <c r="BW19" s="34" t="s">
        <v>1044</v>
      </c>
      <c r="BX19" s="34" t="s">
        <v>3777</v>
      </c>
      <c r="BY19" s="34" t="s">
        <v>4881</v>
      </c>
      <c r="BZ19" s="34" t="s">
        <v>4170</v>
      </c>
      <c r="CA19" s="34" t="s">
        <v>4170</v>
      </c>
      <c r="CB19" s="34" t="s">
        <v>4170</v>
      </c>
      <c r="CC19" s="34" t="s">
        <v>4170</v>
      </c>
      <c r="CD19" s="34" t="s">
        <v>4170</v>
      </c>
      <c r="CE19" s="34" t="s">
        <v>4170</v>
      </c>
      <c r="CF19" s="34" t="s">
        <v>4170</v>
      </c>
      <c r="CG19" s="34" t="s">
        <v>4170</v>
      </c>
      <c r="CH19" s="34" t="s">
        <v>4170</v>
      </c>
      <c r="CI19" s="34" t="s">
        <v>4170</v>
      </c>
      <c r="CJ19" s="34" t="s">
        <v>4170</v>
      </c>
      <c r="CK19" s="34" t="s">
        <v>4170</v>
      </c>
      <c r="CL19" s="34" t="s">
        <v>4170</v>
      </c>
      <c r="CM19" s="34" t="s">
        <v>4170</v>
      </c>
      <c r="CN19" s="34" t="s">
        <v>4170</v>
      </c>
      <c r="CO19" s="34" t="s">
        <v>4170</v>
      </c>
      <c r="CQ19" s="34" t="s">
        <v>1041</v>
      </c>
      <c r="CR19" s="34" t="s">
        <v>1041</v>
      </c>
      <c r="CS19" s="34" t="s">
        <v>1041</v>
      </c>
      <c r="CT19" s="34" t="s">
        <v>1041</v>
      </c>
      <c r="CU19" s="34" t="s">
        <v>1041</v>
      </c>
      <c r="CV19" s="34" t="s">
        <v>1041</v>
      </c>
      <c r="CW19" s="34" t="s">
        <v>1044</v>
      </c>
      <c r="CX19" s="34" t="s">
        <v>1044</v>
      </c>
      <c r="CY19" s="34" t="s">
        <v>3823</v>
      </c>
      <c r="CZ19" s="34" t="s">
        <v>3843</v>
      </c>
      <c r="DA19" s="34" t="s">
        <v>3861</v>
      </c>
      <c r="DB19" s="34" t="s">
        <v>1044</v>
      </c>
      <c r="DC19" s="34" t="s">
        <v>3871</v>
      </c>
      <c r="DD19" s="34" t="s">
        <v>3871</v>
      </c>
      <c r="DE19" s="34" t="s">
        <v>1044</v>
      </c>
      <c r="DF19" s="34" t="s">
        <v>3877</v>
      </c>
      <c r="DG19" s="34" t="s">
        <v>6345</v>
      </c>
      <c r="DH19" s="34" t="s">
        <v>4170</v>
      </c>
      <c r="DI19" s="34" t="s">
        <v>4170</v>
      </c>
      <c r="DJ19" s="34" t="s">
        <v>4170</v>
      </c>
      <c r="DK19" s="34" t="s">
        <v>4170</v>
      </c>
      <c r="DL19" s="34" t="s">
        <v>4170</v>
      </c>
      <c r="DM19" s="34" t="s">
        <v>4881</v>
      </c>
      <c r="DN19" s="34" t="s">
        <v>4170</v>
      </c>
      <c r="DO19" s="34" t="s">
        <v>4881</v>
      </c>
      <c r="DP19" s="34" t="s">
        <v>4170</v>
      </c>
      <c r="DQ19" s="34" t="s">
        <v>4170</v>
      </c>
      <c r="DR19" s="34" t="s">
        <v>4170</v>
      </c>
      <c r="DS19" s="34" t="s">
        <v>4170</v>
      </c>
      <c r="DT19" s="34" t="s">
        <v>4170</v>
      </c>
      <c r="DU19" s="34" t="s">
        <v>4170</v>
      </c>
      <c r="DV19" s="34" t="s">
        <v>4170</v>
      </c>
      <c r="DW19" s="34" t="s">
        <v>4170</v>
      </c>
      <c r="EC19" s="34" t="s">
        <v>3919</v>
      </c>
      <c r="ED19" s="34" t="s">
        <v>4170</v>
      </c>
      <c r="EE19" s="34" t="s">
        <v>4881</v>
      </c>
      <c r="EF19" s="34" t="s">
        <v>4170</v>
      </c>
      <c r="EG19" s="34" t="s">
        <v>4170</v>
      </c>
      <c r="EH19" s="34" t="s">
        <v>4170</v>
      </c>
      <c r="EI19" s="34" t="s">
        <v>4170</v>
      </c>
      <c r="EJ19" s="34" t="s">
        <v>4170</v>
      </c>
      <c r="EK19" s="34" t="s">
        <v>4170</v>
      </c>
      <c r="EL19" s="34" t="s">
        <v>4170</v>
      </c>
      <c r="EM19" s="34" t="s">
        <v>4170</v>
      </c>
      <c r="EN19" s="34" t="s">
        <v>4170</v>
      </c>
      <c r="EO19" s="34" t="s">
        <v>4170</v>
      </c>
      <c r="EP19" s="34" t="s">
        <v>4170</v>
      </c>
      <c r="ER19" s="34">
        <v>1000</v>
      </c>
      <c r="FE19" s="34">
        <v>3250</v>
      </c>
      <c r="FK19" s="34" t="s">
        <v>1044</v>
      </c>
      <c r="FM19" s="34" t="s">
        <v>3987</v>
      </c>
      <c r="GF19" s="34" t="s">
        <v>1044</v>
      </c>
      <c r="GG19" s="34" t="s">
        <v>4170</v>
      </c>
      <c r="GH19" s="34" t="s">
        <v>4170</v>
      </c>
      <c r="GI19" s="34" t="s">
        <v>4170</v>
      </c>
      <c r="GJ19" s="34" t="s">
        <v>4881</v>
      </c>
      <c r="GK19" s="34" t="s">
        <v>4170</v>
      </c>
      <c r="GL19" s="34" t="s">
        <v>4170</v>
      </c>
      <c r="GM19" s="34" t="s">
        <v>4170</v>
      </c>
      <c r="GO19" s="34">
        <v>1500</v>
      </c>
      <c r="GP19" s="34">
        <v>0</v>
      </c>
      <c r="GQ19" s="34">
        <v>0</v>
      </c>
      <c r="GR19" s="34">
        <v>1000</v>
      </c>
      <c r="GS19" s="34">
        <v>300</v>
      </c>
      <c r="GT19" s="34">
        <v>300</v>
      </c>
      <c r="GU19" s="34">
        <v>0</v>
      </c>
      <c r="GV19" s="34">
        <v>0</v>
      </c>
      <c r="GW19" s="34">
        <v>0</v>
      </c>
      <c r="GX19" s="34">
        <v>500</v>
      </c>
      <c r="GY19" s="34">
        <v>0</v>
      </c>
      <c r="GZ19" s="34">
        <v>0</v>
      </c>
      <c r="HA19" s="34">
        <v>0</v>
      </c>
      <c r="HB19" s="34">
        <v>200</v>
      </c>
      <c r="HC19" s="34">
        <v>1800</v>
      </c>
      <c r="HD19" s="34">
        <v>0</v>
      </c>
      <c r="HE19" s="34">
        <v>0</v>
      </c>
      <c r="HF19" s="34" t="s">
        <v>1044</v>
      </c>
      <c r="HK19" s="34" t="s">
        <v>4984</v>
      </c>
      <c r="HL19" s="34" t="s">
        <v>4226</v>
      </c>
      <c r="HM19" s="34" t="s">
        <v>4539</v>
      </c>
      <c r="HN19" s="34" t="s">
        <v>5446</v>
      </c>
      <c r="HO19" s="34">
        <v>27.825229960578199</v>
      </c>
      <c r="HP19" s="34" t="s">
        <v>4895</v>
      </c>
      <c r="HQ19" s="34" t="s">
        <v>4316</v>
      </c>
      <c r="HR19" s="34" t="s">
        <v>4210</v>
      </c>
      <c r="HS19" s="34" t="s">
        <v>4228</v>
      </c>
      <c r="HT19" s="34" t="s">
        <v>4262</v>
      </c>
      <c r="HU19" s="34" t="s">
        <v>5341</v>
      </c>
      <c r="HV19" s="34" t="s">
        <v>5001</v>
      </c>
      <c r="HW19" s="34" t="s">
        <v>4560</v>
      </c>
      <c r="HX19" s="34" t="s">
        <v>3232</v>
      </c>
      <c r="HY19" s="34" t="s">
        <v>4299</v>
      </c>
      <c r="HZ19" s="34" t="s">
        <v>4933</v>
      </c>
      <c r="IA19" s="34" t="s">
        <v>4665</v>
      </c>
      <c r="IB19" s="34" t="s">
        <v>5665</v>
      </c>
      <c r="IC19" s="34" t="s">
        <v>5274</v>
      </c>
      <c r="ID19" s="34" t="s">
        <v>4462</v>
      </c>
      <c r="II19" s="34" t="s">
        <v>5111</v>
      </c>
      <c r="IK19" s="34" t="s">
        <v>4588</v>
      </c>
      <c r="IQ19" s="34">
        <v>4250</v>
      </c>
      <c r="IR19" s="34" t="s">
        <v>1046</v>
      </c>
      <c r="IS19" s="34" t="s">
        <v>5322</v>
      </c>
      <c r="IT19" s="34">
        <v>1416.6666666666699</v>
      </c>
      <c r="IU19" s="34" t="s">
        <v>5177</v>
      </c>
      <c r="IV19" s="34" t="s">
        <v>4170</v>
      </c>
      <c r="IW19" s="34" t="s">
        <v>4170</v>
      </c>
      <c r="IX19" s="34" t="s">
        <v>6120</v>
      </c>
      <c r="IY19" s="34" t="s">
        <v>5373</v>
      </c>
      <c r="IZ19" s="34" t="s">
        <v>4784</v>
      </c>
      <c r="JA19" s="34" t="s">
        <v>4170</v>
      </c>
      <c r="JB19" s="34" t="s">
        <v>4170</v>
      </c>
      <c r="JC19" s="34">
        <v>83.3333333333333</v>
      </c>
      <c r="JD19" s="34">
        <v>0</v>
      </c>
      <c r="JE19" s="34">
        <v>0</v>
      </c>
      <c r="JF19" s="34">
        <v>0</v>
      </c>
      <c r="JG19" s="34">
        <v>33.3333333333333</v>
      </c>
      <c r="JH19" s="34">
        <v>300</v>
      </c>
      <c r="JI19" s="34">
        <v>0</v>
      </c>
      <c r="JJ19" s="34">
        <v>0</v>
      </c>
      <c r="JK19" s="34">
        <v>0</v>
      </c>
      <c r="JL19" s="34">
        <v>3483.3333333333298</v>
      </c>
      <c r="JM19" s="34">
        <v>33.3333333333333</v>
      </c>
      <c r="JN19" s="34">
        <v>3516.6666666666702</v>
      </c>
      <c r="JO19" s="34">
        <v>1161.1111111111099</v>
      </c>
      <c r="JP19" s="34">
        <v>11.1111111111111</v>
      </c>
      <c r="JQ19" s="34">
        <v>1172.2222222222199</v>
      </c>
      <c r="JR19" s="34">
        <v>0.42654028436018998</v>
      </c>
      <c r="JU19" s="34">
        <v>0.28436018957345999</v>
      </c>
      <c r="JV19" s="34">
        <v>8.5308056872037893E-2</v>
      </c>
      <c r="JW19" s="34">
        <v>8.5308056872037893E-2</v>
      </c>
      <c r="KA19" s="34">
        <v>2.3696682464454999E-2</v>
      </c>
      <c r="KE19" s="34">
        <v>9.4786729857819895E-3</v>
      </c>
      <c r="KF19" s="34">
        <v>8.5308056872037893E-2</v>
      </c>
      <c r="KJ19" s="34" t="s">
        <v>5976</v>
      </c>
      <c r="KK19" s="34" t="s">
        <v>5177</v>
      </c>
      <c r="KL19" s="34" t="s">
        <v>4170</v>
      </c>
      <c r="KM19" s="34" t="s">
        <v>4711</v>
      </c>
      <c r="KN19" s="34" t="s">
        <v>4170</v>
      </c>
      <c r="KO19" s="34" t="s">
        <v>4170</v>
      </c>
      <c r="KP19" s="34" t="s">
        <v>4170</v>
      </c>
      <c r="KQ19" s="34" t="s">
        <v>4352</v>
      </c>
      <c r="KR19" s="34" t="s">
        <v>4714</v>
      </c>
      <c r="KS19" s="34" t="s">
        <v>4170</v>
      </c>
      <c r="KT19" s="34" t="s">
        <v>4170</v>
      </c>
      <c r="KU19" s="34" t="s">
        <v>4973</v>
      </c>
      <c r="KV19" s="34" t="s">
        <v>5151</v>
      </c>
      <c r="KW19" s="34" t="s">
        <v>5620</v>
      </c>
      <c r="KX19" s="34" t="s">
        <v>5643</v>
      </c>
      <c r="KY19" s="34" t="s">
        <v>5952</v>
      </c>
      <c r="KZ19" s="34" t="s">
        <v>5971</v>
      </c>
      <c r="LA19" s="34" t="s">
        <v>5993</v>
      </c>
    </row>
    <row r="20" spans="1:313">
      <c r="A20" s="34" t="s">
        <v>6346</v>
      </c>
      <c r="B20" s="34" t="s">
        <v>6328</v>
      </c>
      <c r="C20" s="34" t="s">
        <v>1036</v>
      </c>
      <c r="D20" s="34" t="s">
        <v>1041</v>
      </c>
      <c r="F20" s="34" t="s">
        <v>1041</v>
      </c>
      <c r="G20" s="34">
        <v>46</v>
      </c>
      <c r="H20" s="34" t="s">
        <v>1041</v>
      </c>
      <c r="I20" s="34" t="s">
        <v>1041</v>
      </c>
      <c r="J20" s="34" t="s">
        <v>440</v>
      </c>
      <c r="K20" s="34" t="s">
        <v>1077</v>
      </c>
      <c r="L20" s="34" t="s">
        <v>9537</v>
      </c>
      <c r="M20" s="34" t="s">
        <v>1548</v>
      </c>
      <c r="N20" s="34" t="s">
        <v>9538</v>
      </c>
      <c r="P20" s="34" t="s">
        <v>3065</v>
      </c>
      <c r="Q20" s="34" t="s">
        <v>3120</v>
      </c>
      <c r="R20" s="34" t="s">
        <v>6320</v>
      </c>
      <c r="S20" s="34">
        <v>2</v>
      </c>
      <c r="T20" s="34" t="s">
        <v>4881</v>
      </c>
      <c r="U20" s="34" t="s">
        <v>4170</v>
      </c>
      <c r="V20" s="34" t="s">
        <v>4170</v>
      </c>
      <c r="W20" s="34" t="s">
        <v>4609</v>
      </c>
      <c r="X20" s="34" t="s">
        <v>4170</v>
      </c>
      <c r="Y20" s="34" t="s">
        <v>4609</v>
      </c>
      <c r="Z20" s="34" t="s">
        <v>4170</v>
      </c>
      <c r="AA20" s="34" t="s">
        <v>4170</v>
      </c>
      <c r="AB20" s="34" t="s">
        <v>3681</v>
      </c>
      <c r="AD20" s="34" t="s">
        <v>3696</v>
      </c>
      <c r="AN20" s="34" t="s">
        <v>3722</v>
      </c>
      <c r="AO20" s="34" t="s">
        <v>1044</v>
      </c>
      <c r="BG20" s="34">
        <v>2</v>
      </c>
      <c r="BI20" s="34">
        <v>25</v>
      </c>
      <c r="BJ20" s="34" t="s">
        <v>1041</v>
      </c>
      <c r="BK20" s="34" t="s">
        <v>3727</v>
      </c>
      <c r="BM20" s="34" t="s">
        <v>3739</v>
      </c>
      <c r="BN20" s="34" t="s">
        <v>3745</v>
      </c>
      <c r="BO20" s="34" t="s">
        <v>4881</v>
      </c>
      <c r="BP20" s="34" t="s">
        <v>4170</v>
      </c>
      <c r="BQ20" s="34" t="s">
        <v>4170</v>
      </c>
      <c r="BR20" s="34" t="s">
        <v>4170</v>
      </c>
      <c r="BS20" s="34" t="s">
        <v>3754</v>
      </c>
      <c r="BT20" s="34" t="s">
        <v>3739</v>
      </c>
      <c r="BU20" s="34" t="s">
        <v>1044</v>
      </c>
      <c r="BV20" s="34" t="s">
        <v>1044</v>
      </c>
      <c r="BW20" s="34" t="s">
        <v>1044</v>
      </c>
      <c r="BX20" s="34" t="s">
        <v>3777</v>
      </c>
      <c r="BY20" s="34" t="s">
        <v>4881</v>
      </c>
      <c r="BZ20" s="34" t="s">
        <v>4170</v>
      </c>
      <c r="CA20" s="34" t="s">
        <v>4170</v>
      </c>
      <c r="CB20" s="34" t="s">
        <v>4170</v>
      </c>
      <c r="CC20" s="34" t="s">
        <v>4170</v>
      </c>
      <c r="CD20" s="34" t="s">
        <v>4170</v>
      </c>
      <c r="CE20" s="34" t="s">
        <v>4170</v>
      </c>
      <c r="CF20" s="34" t="s">
        <v>4170</v>
      </c>
      <c r="CG20" s="34" t="s">
        <v>4170</v>
      </c>
      <c r="CH20" s="34" t="s">
        <v>4170</v>
      </c>
      <c r="CI20" s="34" t="s">
        <v>4170</v>
      </c>
      <c r="CJ20" s="34" t="s">
        <v>4170</v>
      </c>
      <c r="CK20" s="34" t="s">
        <v>4170</v>
      </c>
      <c r="CL20" s="34" t="s">
        <v>4170</v>
      </c>
      <c r="CM20" s="34" t="s">
        <v>4170</v>
      </c>
      <c r="CN20" s="34" t="s">
        <v>4170</v>
      </c>
      <c r="CO20" s="34" t="s">
        <v>4170</v>
      </c>
      <c r="CQ20" s="34" t="s">
        <v>1041</v>
      </c>
      <c r="CR20" s="34" t="s">
        <v>1044</v>
      </c>
      <c r="CS20" s="34" t="s">
        <v>1044</v>
      </c>
      <c r="CT20" s="34" t="s">
        <v>1044</v>
      </c>
      <c r="CU20" s="34" t="s">
        <v>1041</v>
      </c>
      <c r="CV20" s="34" t="s">
        <v>1041</v>
      </c>
      <c r="CW20" s="34" t="s">
        <v>1041</v>
      </c>
      <c r="CX20" s="34" t="s">
        <v>1044</v>
      </c>
      <c r="CY20" s="34" t="s">
        <v>3823</v>
      </c>
      <c r="CZ20" s="34" t="s">
        <v>3843</v>
      </c>
      <c r="DA20" s="34" t="s">
        <v>3861</v>
      </c>
      <c r="DB20" s="34" t="s">
        <v>1044</v>
      </c>
      <c r="DC20" s="34" t="s">
        <v>1044</v>
      </c>
      <c r="DD20" s="34" t="s">
        <v>3871</v>
      </c>
      <c r="DE20" s="34" t="s">
        <v>1044</v>
      </c>
      <c r="DF20" s="34" t="s">
        <v>3877</v>
      </c>
      <c r="DG20" s="34" t="s">
        <v>6347</v>
      </c>
      <c r="DH20" s="34" t="s">
        <v>4170</v>
      </c>
      <c r="DI20" s="34" t="s">
        <v>4881</v>
      </c>
      <c r="DJ20" s="34" t="s">
        <v>4170</v>
      </c>
      <c r="DK20" s="34" t="s">
        <v>4170</v>
      </c>
      <c r="DL20" s="34" t="s">
        <v>4170</v>
      </c>
      <c r="DM20" s="34" t="s">
        <v>4170</v>
      </c>
      <c r="DN20" s="34" t="s">
        <v>4881</v>
      </c>
      <c r="DO20" s="34" t="s">
        <v>4881</v>
      </c>
      <c r="DP20" s="34" t="s">
        <v>4170</v>
      </c>
      <c r="DQ20" s="34" t="s">
        <v>4170</v>
      </c>
      <c r="DR20" s="34" t="s">
        <v>4170</v>
      </c>
      <c r="DS20" s="34" t="s">
        <v>4170</v>
      </c>
      <c r="DT20" s="34" t="s">
        <v>4170</v>
      </c>
      <c r="DU20" s="34" t="s">
        <v>4170</v>
      </c>
      <c r="DV20" s="34" t="s">
        <v>4170</v>
      </c>
      <c r="DW20" s="34" t="s">
        <v>4170</v>
      </c>
      <c r="DY20" s="34">
        <v>5200</v>
      </c>
      <c r="ES20" s="34" t="s">
        <v>3951</v>
      </c>
      <c r="ET20" s="34" t="s">
        <v>4170</v>
      </c>
      <c r="EU20" s="34" t="s">
        <v>4170</v>
      </c>
      <c r="EV20" s="34" t="s">
        <v>4170</v>
      </c>
      <c r="EW20" s="34" t="s">
        <v>4170</v>
      </c>
      <c r="EX20" s="34" t="s">
        <v>4881</v>
      </c>
      <c r="EY20" s="34" t="s">
        <v>4170</v>
      </c>
      <c r="EZ20" s="34" t="s">
        <v>4170</v>
      </c>
      <c r="FA20" s="34" t="s">
        <v>4170</v>
      </c>
      <c r="FB20" s="34" t="s">
        <v>4170</v>
      </c>
      <c r="FD20" s="34">
        <v>1250</v>
      </c>
      <c r="FE20" s="34">
        <v>3250</v>
      </c>
      <c r="FK20" s="34" t="s">
        <v>1044</v>
      </c>
      <c r="FM20" s="34" t="s">
        <v>3990</v>
      </c>
      <c r="GF20" s="34" t="s">
        <v>1044</v>
      </c>
      <c r="GG20" s="34" t="s">
        <v>4170</v>
      </c>
      <c r="GH20" s="34" t="s">
        <v>4170</v>
      </c>
      <c r="GI20" s="34" t="s">
        <v>4170</v>
      </c>
      <c r="GJ20" s="34" t="s">
        <v>4881</v>
      </c>
      <c r="GK20" s="34" t="s">
        <v>4170</v>
      </c>
      <c r="GL20" s="34" t="s">
        <v>4170</v>
      </c>
      <c r="GM20" s="34" t="s">
        <v>4170</v>
      </c>
      <c r="GO20" s="34">
        <v>2000</v>
      </c>
      <c r="GP20" s="34">
        <v>0</v>
      </c>
      <c r="GQ20" s="34">
        <v>5000</v>
      </c>
      <c r="GR20" s="34">
        <v>2900</v>
      </c>
      <c r="GS20" s="34">
        <v>300</v>
      </c>
      <c r="GT20" s="34">
        <v>160</v>
      </c>
      <c r="GU20" s="34">
        <v>200</v>
      </c>
      <c r="GV20" s="34">
        <v>0</v>
      </c>
      <c r="GW20" s="34">
        <v>0</v>
      </c>
      <c r="GX20" s="34">
        <v>0</v>
      </c>
      <c r="GY20" s="34">
        <v>3000</v>
      </c>
      <c r="GZ20" s="34">
        <v>0</v>
      </c>
      <c r="HA20" s="34">
        <v>0</v>
      </c>
      <c r="HB20" s="34">
        <v>0</v>
      </c>
      <c r="HC20" s="34">
        <v>0</v>
      </c>
      <c r="HD20" s="34">
        <v>0</v>
      </c>
      <c r="HE20" s="34">
        <v>0</v>
      </c>
      <c r="HF20" s="34" t="s">
        <v>1044</v>
      </c>
      <c r="HK20" s="34" t="s">
        <v>4676</v>
      </c>
      <c r="HL20" s="34" t="s">
        <v>4226</v>
      </c>
      <c r="HM20" s="34" t="s">
        <v>4542</v>
      </c>
      <c r="HN20" s="34" t="s">
        <v>5447</v>
      </c>
      <c r="HO20" s="34">
        <v>48.850197109066997</v>
      </c>
      <c r="HP20" s="34" t="s">
        <v>4896</v>
      </c>
      <c r="HQ20" s="34" t="s">
        <v>4313</v>
      </c>
      <c r="HR20" s="34" t="s">
        <v>4210</v>
      </c>
      <c r="HS20" s="34" t="s">
        <v>4235</v>
      </c>
      <c r="HT20" s="34" t="s">
        <v>4271</v>
      </c>
      <c r="HU20" s="34" t="s">
        <v>5342</v>
      </c>
      <c r="HV20" s="34" t="s">
        <v>5001</v>
      </c>
      <c r="HW20" s="34" t="s">
        <v>4556</v>
      </c>
      <c r="HX20" s="34" t="s">
        <v>3232</v>
      </c>
      <c r="HY20" s="34" t="s">
        <v>4291</v>
      </c>
      <c r="HZ20" s="34" t="s">
        <v>4933</v>
      </c>
      <c r="IA20" s="34" t="s">
        <v>4665</v>
      </c>
      <c r="IB20" s="34" t="s">
        <v>5665</v>
      </c>
      <c r="IC20" s="34" t="s">
        <v>5274</v>
      </c>
      <c r="ID20" s="34" t="s">
        <v>4462</v>
      </c>
      <c r="IE20" s="34" t="s">
        <v>5222</v>
      </c>
      <c r="IJ20" s="34">
        <v>498.25</v>
      </c>
      <c r="IK20" s="34" t="s">
        <v>4588</v>
      </c>
      <c r="IQ20" s="34">
        <v>8948.25</v>
      </c>
      <c r="IR20" s="34" t="s">
        <v>1046</v>
      </c>
      <c r="IT20" s="34">
        <v>4474.125</v>
      </c>
      <c r="IU20" s="34" t="s">
        <v>5177</v>
      </c>
      <c r="IV20" s="34" t="s">
        <v>4170</v>
      </c>
      <c r="IW20" s="34" t="s">
        <v>4174</v>
      </c>
      <c r="IX20" s="34" t="s">
        <v>5374</v>
      </c>
      <c r="IY20" s="34" t="s">
        <v>5373</v>
      </c>
      <c r="IZ20" s="34" t="s">
        <v>4783</v>
      </c>
      <c r="JA20" s="34" t="s">
        <v>4711</v>
      </c>
      <c r="JB20" s="34" t="s">
        <v>4170</v>
      </c>
      <c r="JC20" s="34">
        <v>0</v>
      </c>
      <c r="JD20" s="34">
        <v>500</v>
      </c>
      <c r="JE20" s="34">
        <v>0</v>
      </c>
      <c r="JF20" s="34">
        <v>0</v>
      </c>
      <c r="JG20" s="34">
        <v>0</v>
      </c>
      <c r="JH20" s="34">
        <v>0</v>
      </c>
      <c r="JI20" s="34">
        <v>0</v>
      </c>
      <c r="JJ20" s="34">
        <v>0</v>
      </c>
      <c r="JK20" s="34">
        <v>0</v>
      </c>
      <c r="JL20" s="34">
        <v>10560</v>
      </c>
      <c r="JM20" s="34">
        <v>500</v>
      </c>
      <c r="JN20" s="34">
        <v>11060</v>
      </c>
      <c r="JO20" s="34">
        <v>5280</v>
      </c>
      <c r="JP20" s="34">
        <v>250</v>
      </c>
      <c r="JQ20" s="34">
        <v>5530</v>
      </c>
      <c r="JR20" s="34">
        <v>0.18083182640144699</v>
      </c>
      <c r="JT20" s="34">
        <v>0.45207956600361698</v>
      </c>
      <c r="JU20" s="34">
        <v>0.26220614828209798</v>
      </c>
      <c r="JV20" s="34">
        <v>2.7124773960217001E-2</v>
      </c>
      <c r="JW20" s="34">
        <v>1.4466546112115701E-2</v>
      </c>
      <c r="JX20" s="34">
        <v>1.8083182640144701E-2</v>
      </c>
      <c r="KB20" s="34">
        <v>4.5207956600361698E-2</v>
      </c>
      <c r="KI20" s="34" t="s">
        <v>6082</v>
      </c>
      <c r="KJ20" s="34" t="s">
        <v>5980</v>
      </c>
      <c r="KK20" s="34" t="s">
        <v>5989</v>
      </c>
      <c r="KL20" s="34" t="s">
        <v>4170</v>
      </c>
      <c r="KM20" s="34" t="s">
        <v>4170</v>
      </c>
      <c r="KN20" s="34" t="s">
        <v>5255</v>
      </c>
      <c r="KO20" s="34" t="s">
        <v>4170</v>
      </c>
      <c r="KP20" s="34" t="s">
        <v>4170</v>
      </c>
      <c r="KQ20" s="34" t="s">
        <v>4170</v>
      </c>
      <c r="KR20" s="34" t="s">
        <v>4170</v>
      </c>
      <c r="KS20" s="34" t="s">
        <v>4170</v>
      </c>
      <c r="KT20" s="34" t="s">
        <v>4170</v>
      </c>
      <c r="KU20" s="34" t="s">
        <v>5112</v>
      </c>
      <c r="KV20" s="34" t="s">
        <v>5154</v>
      </c>
      <c r="KW20" s="34" t="s">
        <v>5624</v>
      </c>
      <c r="KX20" s="34" t="s">
        <v>5644</v>
      </c>
      <c r="KY20" s="34" t="s">
        <v>5112</v>
      </c>
      <c r="KZ20" s="34" t="s">
        <v>5154</v>
      </c>
      <c r="LA20" s="34" t="s">
        <v>5992</v>
      </c>
    </row>
    <row r="21" spans="1:313">
      <c r="A21" s="34" t="s">
        <v>6348</v>
      </c>
      <c r="B21" s="34" t="s">
        <v>6328</v>
      </c>
      <c r="C21" s="34" t="s">
        <v>1037</v>
      </c>
      <c r="D21" s="34" t="s">
        <v>1041</v>
      </c>
      <c r="F21" s="34" t="s">
        <v>1041</v>
      </c>
      <c r="G21" s="34">
        <v>18</v>
      </c>
      <c r="H21" s="34" t="s">
        <v>1041</v>
      </c>
      <c r="I21" s="34" t="s">
        <v>1041</v>
      </c>
      <c r="J21" s="34" t="s">
        <v>442</v>
      </c>
      <c r="K21" s="34" t="s">
        <v>1077</v>
      </c>
      <c r="L21" s="34" t="s">
        <v>9537</v>
      </c>
      <c r="M21" s="34" t="s">
        <v>1548</v>
      </c>
      <c r="N21" s="34" t="s">
        <v>9538</v>
      </c>
      <c r="P21" s="34" t="s">
        <v>3065</v>
      </c>
      <c r="Q21" s="34" t="s">
        <v>3090</v>
      </c>
      <c r="R21" s="34" t="s">
        <v>6320</v>
      </c>
      <c r="S21" s="34">
        <v>2</v>
      </c>
      <c r="T21" s="34" t="s">
        <v>4170</v>
      </c>
      <c r="U21" s="34" t="s">
        <v>4170</v>
      </c>
      <c r="V21" s="34" t="s">
        <v>4170</v>
      </c>
      <c r="W21" s="34" t="s">
        <v>4881</v>
      </c>
      <c r="X21" s="34" t="s">
        <v>4881</v>
      </c>
      <c r="Y21" s="34" t="s">
        <v>4881</v>
      </c>
      <c r="Z21" s="34" t="s">
        <v>4881</v>
      </c>
      <c r="AA21" s="34" t="s">
        <v>4170</v>
      </c>
      <c r="AB21" s="34" t="s">
        <v>3681</v>
      </c>
      <c r="AD21" s="34" t="s">
        <v>3696</v>
      </c>
      <c r="AN21" s="34" t="s">
        <v>3722</v>
      </c>
      <c r="AO21" s="34" t="s">
        <v>1044</v>
      </c>
      <c r="BG21" s="34">
        <v>2</v>
      </c>
      <c r="BI21" s="34">
        <v>35</v>
      </c>
      <c r="BJ21" s="34" t="s">
        <v>1041</v>
      </c>
      <c r="BK21" s="34" t="s">
        <v>3727</v>
      </c>
      <c r="BM21" s="34" t="s">
        <v>3739</v>
      </c>
      <c r="BN21" s="34" t="s">
        <v>3745</v>
      </c>
      <c r="BO21" s="34" t="s">
        <v>4881</v>
      </c>
      <c r="BP21" s="34" t="s">
        <v>4170</v>
      </c>
      <c r="BQ21" s="34" t="s">
        <v>4170</v>
      </c>
      <c r="BR21" s="34" t="s">
        <v>4170</v>
      </c>
      <c r="BS21" s="34" t="s">
        <v>3751</v>
      </c>
      <c r="BT21" s="34" t="s">
        <v>3771</v>
      </c>
      <c r="BU21" s="34" t="s">
        <v>1044</v>
      </c>
      <c r="BV21" s="34" t="s">
        <v>1044</v>
      </c>
      <c r="BW21" s="34" t="s">
        <v>1044</v>
      </c>
      <c r="BX21" s="34" t="s">
        <v>3777</v>
      </c>
      <c r="BY21" s="34" t="s">
        <v>4881</v>
      </c>
      <c r="BZ21" s="34" t="s">
        <v>4170</v>
      </c>
      <c r="CA21" s="34" t="s">
        <v>4170</v>
      </c>
      <c r="CB21" s="34" t="s">
        <v>4170</v>
      </c>
      <c r="CC21" s="34" t="s">
        <v>4170</v>
      </c>
      <c r="CD21" s="34" t="s">
        <v>4170</v>
      </c>
      <c r="CE21" s="34" t="s">
        <v>4170</v>
      </c>
      <c r="CF21" s="34" t="s">
        <v>4170</v>
      </c>
      <c r="CG21" s="34" t="s">
        <v>4170</v>
      </c>
      <c r="CH21" s="34" t="s">
        <v>4170</v>
      </c>
      <c r="CI21" s="34" t="s">
        <v>4170</v>
      </c>
      <c r="CJ21" s="34" t="s">
        <v>4170</v>
      </c>
      <c r="CK21" s="34" t="s">
        <v>4170</v>
      </c>
      <c r="CL21" s="34" t="s">
        <v>4170</v>
      </c>
      <c r="CM21" s="34" t="s">
        <v>4170</v>
      </c>
      <c r="CN21" s="34" t="s">
        <v>4170</v>
      </c>
      <c r="CO21" s="34" t="s">
        <v>4170</v>
      </c>
      <c r="CQ21" s="34" t="s">
        <v>1041</v>
      </c>
      <c r="CR21" s="34" t="s">
        <v>1041</v>
      </c>
      <c r="CS21" s="34" t="s">
        <v>1041</v>
      </c>
      <c r="CT21" s="34" t="s">
        <v>1041</v>
      </c>
      <c r="CU21" s="34" t="s">
        <v>1041</v>
      </c>
      <c r="CV21" s="34" t="s">
        <v>1041</v>
      </c>
      <c r="CW21" s="34" t="s">
        <v>1044</v>
      </c>
      <c r="CX21" s="34" t="s">
        <v>1044</v>
      </c>
      <c r="CY21" s="34" t="s">
        <v>3823</v>
      </c>
      <c r="CZ21" s="34" t="s">
        <v>3843</v>
      </c>
      <c r="DA21" s="34" t="s">
        <v>3861</v>
      </c>
      <c r="DB21" s="34" t="s">
        <v>1044</v>
      </c>
      <c r="DC21" s="34" t="s">
        <v>1044</v>
      </c>
      <c r="DD21" s="34" t="s">
        <v>3871</v>
      </c>
      <c r="DE21" s="34" t="s">
        <v>1044</v>
      </c>
      <c r="DF21" s="34" t="s">
        <v>3877</v>
      </c>
      <c r="DG21" s="34" t="s">
        <v>6349</v>
      </c>
      <c r="DH21" s="34" t="s">
        <v>4170</v>
      </c>
      <c r="DI21" s="34" t="s">
        <v>4170</v>
      </c>
      <c r="DJ21" s="34" t="s">
        <v>4170</v>
      </c>
      <c r="DK21" s="34" t="s">
        <v>4170</v>
      </c>
      <c r="DL21" s="34" t="s">
        <v>4170</v>
      </c>
      <c r="DM21" s="34" t="s">
        <v>4170</v>
      </c>
      <c r="DN21" s="34" t="s">
        <v>4881</v>
      </c>
      <c r="DO21" s="34" t="s">
        <v>4881</v>
      </c>
      <c r="DP21" s="34" t="s">
        <v>4170</v>
      </c>
      <c r="DQ21" s="34" t="s">
        <v>4881</v>
      </c>
      <c r="DR21" s="34" t="s">
        <v>4170</v>
      </c>
      <c r="DS21" s="34" t="s">
        <v>4170</v>
      </c>
      <c r="DT21" s="34" t="s">
        <v>4170</v>
      </c>
      <c r="DU21" s="34" t="s">
        <v>4170</v>
      </c>
      <c r="DV21" s="34" t="s">
        <v>4170</v>
      </c>
      <c r="DW21" s="34" t="s">
        <v>4170</v>
      </c>
      <c r="ES21" s="34" t="s">
        <v>3951</v>
      </c>
      <c r="ET21" s="34" t="s">
        <v>4170</v>
      </c>
      <c r="EU21" s="34" t="s">
        <v>4170</v>
      </c>
      <c r="EV21" s="34" t="s">
        <v>4170</v>
      </c>
      <c r="EW21" s="34" t="s">
        <v>4170</v>
      </c>
      <c r="EX21" s="34" t="s">
        <v>4881</v>
      </c>
      <c r="EY21" s="34" t="s">
        <v>4170</v>
      </c>
      <c r="EZ21" s="34" t="s">
        <v>4170</v>
      </c>
      <c r="FA21" s="34" t="s">
        <v>4170</v>
      </c>
      <c r="FB21" s="34" t="s">
        <v>4170</v>
      </c>
      <c r="FD21" s="34">
        <v>4000</v>
      </c>
      <c r="FE21" s="34">
        <v>1625</v>
      </c>
      <c r="FG21" s="34">
        <v>18000</v>
      </c>
      <c r="FK21" s="34" t="s">
        <v>3963</v>
      </c>
      <c r="FL21" s="34" t="s">
        <v>3978</v>
      </c>
      <c r="FM21" s="34" t="s">
        <v>3990</v>
      </c>
      <c r="GF21" s="34" t="s">
        <v>1044</v>
      </c>
      <c r="GG21" s="34" t="s">
        <v>4170</v>
      </c>
      <c r="GH21" s="34" t="s">
        <v>4170</v>
      </c>
      <c r="GI21" s="34" t="s">
        <v>4170</v>
      </c>
      <c r="GJ21" s="34" t="s">
        <v>4881</v>
      </c>
      <c r="GK21" s="34" t="s">
        <v>4170</v>
      </c>
      <c r="GL21" s="34" t="s">
        <v>4170</v>
      </c>
      <c r="GM21" s="34" t="s">
        <v>4170</v>
      </c>
      <c r="GO21" s="34">
        <v>4000</v>
      </c>
      <c r="GP21" s="34">
        <v>0</v>
      </c>
      <c r="GQ21" s="34">
        <v>8000</v>
      </c>
      <c r="GR21" s="34">
        <v>3000</v>
      </c>
      <c r="GS21" s="34">
        <v>500</v>
      </c>
      <c r="GT21" s="34">
        <v>500</v>
      </c>
      <c r="GU21" s="34">
        <v>300</v>
      </c>
      <c r="GV21" s="34">
        <v>0</v>
      </c>
      <c r="GW21" s="34">
        <v>0</v>
      </c>
      <c r="GX21" s="34">
        <v>4000</v>
      </c>
      <c r="GY21" s="34">
        <v>0</v>
      </c>
      <c r="GZ21" s="34">
        <v>0</v>
      </c>
      <c r="HA21" s="34">
        <v>0</v>
      </c>
      <c r="HB21" s="34">
        <v>0</v>
      </c>
      <c r="HC21" s="34">
        <v>0</v>
      </c>
      <c r="HD21" s="34">
        <v>0</v>
      </c>
      <c r="HE21" s="34">
        <v>0</v>
      </c>
      <c r="HF21" s="34" t="s">
        <v>1044</v>
      </c>
      <c r="HK21" s="34" t="s">
        <v>4229</v>
      </c>
      <c r="HL21" s="34" t="s">
        <v>4226</v>
      </c>
      <c r="HM21" s="34" t="s">
        <v>4539</v>
      </c>
      <c r="HN21" s="34" t="s">
        <v>5452</v>
      </c>
      <c r="HO21" s="34">
        <v>48.850197109066997</v>
      </c>
      <c r="HP21" s="34" t="s">
        <v>4896</v>
      </c>
      <c r="HQ21" s="34" t="s">
        <v>4313</v>
      </c>
      <c r="HR21" s="34" t="s">
        <v>4210</v>
      </c>
      <c r="HS21" s="34" t="s">
        <v>4255</v>
      </c>
      <c r="HT21" s="34" t="s">
        <v>4271</v>
      </c>
      <c r="HU21" s="34" t="s">
        <v>5342</v>
      </c>
      <c r="HV21" s="34" t="s">
        <v>5001</v>
      </c>
      <c r="HW21" s="34" t="s">
        <v>3302</v>
      </c>
      <c r="HX21" s="34" t="s">
        <v>3232</v>
      </c>
      <c r="HY21" s="34" t="s">
        <v>4299</v>
      </c>
      <c r="HZ21" s="34" t="s">
        <v>4933</v>
      </c>
      <c r="IA21" s="34" t="s">
        <v>4666</v>
      </c>
      <c r="IC21" s="34" t="s">
        <v>5274</v>
      </c>
      <c r="ID21" s="34" t="s">
        <v>4462</v>
      </c>
      <c r="IJ21" s="34">
        <v>1594.4</v>
      </c>
      <c r="IK21" s="34" t="s">
        <v>4587</v>
      </c>
      <c r="IM21" s="34" t="s">
        <v>5622</v>
      </c>
      <c r="IQ21" s="34">
        <v>21219.4</v>
      </c>
      <c r="IR21" s="34" t="s">
        <v>1046</v>
      </c>
      <c r="IT21" s="34">
        <v>10609.7</v>
      </c>
      <c r="IU21" s="34" t="s">
        <v>5178</v>
      </c>
      <c r="IV21" s="34" t="s">
        <v>4170</v>
      </c>
      <c r="IW21" s="34" t="s">
        <v>4176</v>
      </c>
      <c r="IX21" s="34" t="s">
        <v>5374</v>
      </c>
      <c r="IY21" s="34" t="s">
        <v>4785</v>
      </c>
      <c r="IZ21" s="34" t="s">
        <v>4785</v>
      </c>
      <c r="JA21" s="34" t="s">
        <v>4784</v>
      </c>
      <c r="JB21" s="34" t="s">
        <v>4170</v>
      </c>
      <c r="JC21" s="34">
        <v>666.66666666666697</v>
      </c>
      <c r="JD21" s="34">
        <v>0</v>
      </c>
      <c r="JE21" s="34">
        <v>0</v>
      </c>
      <c r="JF21" s="34">
        <v>0</v>
      </c>
      <c r="JG21" s="34">
        <v>0</v>
      </c>
      <c r="JH21" s="34">
        <v>0</v>
      </c>
      <c r="JI21" s="34">
        <v>0</v>
      </c>
      <c r="JJ21" s="34">
        <v>0</v>
      </c>
      <c r="JK21" s="34">
        <v>0</v>
      </c>
      <c r="JL21" s="34">
        <v>16966.666666666701</v>
      </c>
      <c r="JM21" s="34">
        <v>0</v>
      </c>
      <c r="JN21" s="34">
        <v>16966.666666666701</v>
      </c>
      <c r="JO21" s="34">
        <v>8483.3333333333303</v>
      </c>
      <c r="JP21" s="34">
        <v>0</v>
      </c>
      <c r="JQ21" s="34">
        <v>8483.3333333333303</v>
      </c>
      <c r="JR21" s="34">
        <v>0.23575638506876201</v>
      </c>
      <c r="JT21" s="34">
        <v>0.47151277013752502</v>
      </c>
      <c r="JU21" s="34">
        <v>0.17681728880157199</v>
      </c>
      <c r="JV21" s="34">
        <v>2.94695481335953E-2</v>
      </c>
      <c r="JW21" s="34">
        <v>2.94695481335953E-2</v>
      </c>
      <c r="JX21" s="34">
        <v>1.7681728880157201E-2</v>
      </c>
      <c r="KA21" s="34">
        <v>3.9292730844793698E-2</v>
      </c>
      <c r="KI21" s="34" t="s">
        <v>6083</v>
      </c>
      <c r="KJ21" s="34" t="s">
        <v>5978</v>
      </c>
      <c r="KK21" s="34" t="s">
        <v>5990</v>
      </c>
      <c r="KL21" s="34" t="s">
        <v>4170</v>
      </c>
      <c r="KM21" s="34" t="s">
        <v>4716</v>
      </c>
      <c r="KN21" s="34" t="s">
        <v>4170</v>
      </c>
      <c r="KO21" s="34" t="s">
        <v>4170</v>
      </c>
      <c r="KP21" s="34" t="s">
        <v>4170</v>
      </c>
      <c r="KQ21" s="34" t="s">
        <v>4170</v>
      </c>
      <c r="KR21" s="34" t="s">
        <v>4170</v>
      </c>
      <c r="KS21" s="34" t="s">
        <v>4170</v>
      </c>
      <c r="KT21" s="34" t="s">
        <v>4170</v>
      </c>
      <c r="KU21" s="34" t="s">
        <v>5113</v>
      </c>
      <c r="KV21" s="34" t="s">
        <v>5155</v>
      </c>
      <c r="KW21" s="34" t="s">
        <v>4170</v>
      </c>
      <c r="KX21" s="34" t="s">
        <v>4170</v>
      </c>
      <c r="KY21" s="34" t="s">
        <v>5223</v>
      </c>
      <c r="KZ21" s="34" t="s">
        <v>5155</v>
      </c>
      <c r="LA21" s="34" t="s">
        <v>5992</v>
      </c>
    </row>
    <row r="22" spans="1:313">
      <c r="A22" s="34" t="s">
        <v>6350</v>
      </c>
      <c r="B22" s="34" t="s">
        <v>6328</v>
      </c>
      <c r="C22" s="34" t="s">
        <v>1038</v>
      </c>
      <c r="D22" s="34" t="s">
        <v>1041</v>
      </c>
      <c r="F22" s="34" t="s">
        <v>1041</v>
      </c>
      <c r="G22" s="34">
        <v>25</v>
      </c>
      <c r="H22" s="34" t="s">
        <v>1041</v>
      </c>
      <c r="I22" s="34" t="s">
        <v>1041</v>
      </c>
      <c r="J22" s="34" t="s">
        <v>440</v>
      </c>
      <c r="K22" s="34" t="s">
        <v>1077</v>
      </c>
      <c r="L22" s="34" t="s">
        <v>9537</v>
      </c>
      <c r="M22" s="34" t="s">
        <v>1548</v>
      </c>
      <c r="N22" s="34" t="s">
        <v>9538</v>
      </c>
      <c r="P22" s="34" t="s">
        <v>3065</v>
      </c>
      <c r="Q22" s="34" t="s">
        <v>3087</v>
      </c>
      <c r="R22" s="34" t="s">
        <v>6304</v>
      </c>
      <c r="S22" s="34">
        <v>2</v>
      </c>
      <c r="T22" s="34" t="s">
        <v>4881</v>
      </c>
      <c r="U22" s="34" t="s">
        <v>4170</v>
      </c>
      <c r="V22" s="34" t="s">
        <v>4170</v>
      </c>
      <c r="W22" s="34" t="s">
        <v>4881</v>
      </c>
      <c r="X22" s="34" t="s">
        <v>4881</v>
      </c>
      <c r="Y22" s="34" t="s">
        <v>4881</v>
      </c>
      <c r="Z22" s="34" t="s">
        <v>4881</v>
      </c>
      <c r="AA22" s="34" t="s">
        <v>4170</v>
      </c>
      <c r="AB22" s="34" t="s">
        <v>3681</v>
      </c>
      <c r="AD22" s="34" t="s">
        <v>3696</v>
      </c>
      <c r="AN22" s="34" t="s">
        <v>1044</v>
      </c>
      <c r="AO22" s="34" t="s">
        <v>1044</v>
      </c>
      <c r="BG22" s="34">
        <v>1</v>
      </c>
      <c r="BI22" s="34">
        <v>20</v>
      </c>
      <c r="BJ22" s="34" t="s">
        <v>1041</v>
      </c>
      <c r="BK22" s="34" t="s">
        <v>3727</v>
      </c>
      <c r="BM22" s="34" t="s">
        <v>3739</v>
      </c>
      <c r="BN22" s="34" t="s">
        <v>3745</v>
      </c>
      <c r="BO22" s="34" t="s">
        <v>4881</v>
      </c>
      <c r="BP22" s="34" t="s">
        <v>4170</v>
      </c>
      <c r="BQ22" s="34" t="s">
        <v>4170</v>
      </c>
      <c r="BR22" s="34" t="s">
        <v>4170</v>
      </c>
      <c r="BS22" s="34" t="s">
        <v>3751</v>
      </c>
      <c r="BT22" s="34" t="s">
        <v>3739</v>
      </c>
      <c r="BU22" s="34" t="s">
        <v>1044</v>
      </c>
      <c r="BV22" s="34" t="s">
        <v>1044</v>
      </c>
      <c r="BW22" s="34" t="s">
        <v>1044</v>
      </c>
      <c r="BX22" s="34" t="s">
        <v>3777</v>
      </c>
      <c r="BY22" s="34" t="s">
        <v>4881</v>
      </c>
      <c r="BZ22" s="34" t="s">
        <v>4170</v>
      </c>
      <c r="CA22" s="34" t="s">
        <v>4170</v>
      </c>
      <c r="CB22" s="34" t="s">
        <v>4170</v>
      </c>
      <c r="CC22" s="34" t="s">
        <v>4170</v>
      </c>
      <c r="CD22" s="34" t="s">
        <v>4170</v>
      </c>
      <c r="CE22" s="34" t="s">
        <v>4170</v>
      </c>
      <c r="CF22" s="34" t="s">
        <v>4170</v>
      </c>
      <c r="CG22" s="34" t="s">
        <v>4170</v>
      </c>
      <c r="CH22" s="34" t="s">
        <v>4170</v>
      </c>
      <c r="CI22" s="34" t="s">
        <v>4170</v>
      </c>
      <c r="CJ22" s="34" t="s">
        <v>4170</v>
      </c>
      <c r="CK22" s="34" t="s">
        <v>4170</v>
      </c>
      <c r="CL22" s="34" t="s">
        <v>4170</v>
      </c>
      <c r="CM22" s="34" t="s">
        <v>4170</v>
      </c>
      <c r="CN22" s="34" t="s">
        <v>4170</v>
      </c>
      <c r="CO22" s="34" t="s">
        <v>4170</v>
      </c>
      <c r="CQ22" s="34" t="s">
        <v>1041</v>
      </c>
      <c r="CR22" s="34" t="s">
        <v>1041</v>
      </c>
      <c r="CS22" s="34" t="s">
        <v>1041</v>
      </c>
      <c r="CT22" s="34" t="s">
        <v>1041</v>
      </c>
      <c r="CU22" s="34" t="s">
        <v>1041</v>
      </c>
      <c r="CV22" s="34" t="s">
        <v>1041</v>
      </c>
      <c r="CW22" s="34" t="s">
        <v>1041</v>
      </c>
      <c r="CX22" s="34" t="s">
        <v>1041</v>
      </c>
      <c r="CY22" s="34" t="s">
        <v>3826</v>
      </c>
      <c r="CZ22" s="34" t="s">
        <v>3843</v>
      </c>
      <c r="DA22" s="34" t="s">
        <v>3861</v>
      </c>
      <c r="DB22" s="34" t="s">
        <v>1044</v>
      </c>
      <c r="DC22" s="34" t="s">
        <v>1044</v>
      </c>
      <c r="DD22" s="34" t="s">
        <v>3871</v>
      </c>
      <c r="DE22" s="34" t="s">
        <v>1044</v>
      </c>
      <c r="DF22" s="34" t="s">
        <v>3877</v>
      </c>
      <c r="DG22" s="34" t="s">
        <v>169</v>
      </c>
      <c r="DH22" s="34" t="s">
        <v>4170</v>
      </c>
      <c r="DI22" s="34" t="s">
        <v>4881</v>
      </c>
      <c r="DJ22" s="34" t="s">
        <v>4170</v>
      </c>
      <c r="DK22" s="34" t="s">
        <v>4170</v>
      </c>
      <c r="DL22" s="34" t="s">
        <v>4170</v>
      </c>
      <c r="DM22" s="34" t="s">
        <v>4170</v>
      </c>
      <c r="DN22" s="34" t="s">
        <v>4170</v>
      </c>
      <c r="DO22" s="34" t="s">
        <v>4170</v>
      </c>
      <c r="DP22" s="34" t="s">
        <v>4170</v>
      </c>
      <c r="DQ22" s="34" t="s">
        <v>4170</v>
      </c>
      <c r="DR22" s="34" t="s">
        <v>4170</v>
      </c>
      <c r="DS22" s="34" t="s">
        <v>4170</v>
      </c>
      <c r="DT22" s="34" t="s">
        <v>4170</v>
      </c>
      <c r="DU22" s="34" t="s">
        <v>4170</v>
      </c>
      <c r="DV22" s="34" t="s">
        <v>4170</v>
      </c>
      <c r="DW22" s="34" t="s">
        <v>4170</v>
      </c>
      <c r="DY22" s="34">
        <v>34000</v>
      </c>
      <c r="FK22" s="34" t="s">
        <v>1044</v>
      </c>
      <c r="FM22" s="34" t="s">
        <v>3990</v>
      </c>
      <c r="GF22" s="34" t="s">
        <v>1044</v>
      </c>
      <c r="GG22" s="34" t="s">
        <v>4170</v>
      </c>
      <c r="GH22" s="34" t="s">
        <v>4170</v>
      </c>
      <c r="GI22" s="34" t="s">
        <v>4170</v>
      </c>
      <c r="GJ22" s="34" t="s">
        <v>4881</v>
      </c>
      <c r="GK22" s="34" t="s">
        <v>4170</v>
      </c>
      <c r="GL22" s="34" t="s">
        <v>4170</v>
      </c>
      <c r="GM22" s="34" t="s">
        <v>4170</v>
      </c>
      <c r="GO22" s="34">
        <v>5000</v>
      </c>
      <c r="GP22" s="34">
        <v>1000</v>
      </c>
      <c r="GQ22" s="34">
        <v>0</v>
      </c>
      <c r="GR22" s="34">
        <v>3000</v>
      </c>
      <c r="GS22" s="34">
        <v>500</v>
      </c>
      <c r="GT22" s="34">
        <v>500</v>
      </c>
      <c r="GU22" s="34">
        <v>2500</v>
      </c>
      <c r="GV22" s="34">
        <v>1500</v>
      </c>
      <c r="GW22" s="34">
        <v>800</v>
      </c>
      <c r="GX22" s="34">
        <v>4000</v>
      </c>
      <c r="GY22" s="34">
        <v>0</v>
      </c>
      <c r="GZ22" s="34">
        <v>0</v>
      </c>
      <c r="HA22" s="34">
        <v>0</v>
      </c>
      <c r="HB22" s="34">
        <v>0</v>
      </c>
      <c r="HC22" s="34">
        <v>0</v>
      </c>
      <c r="HD22" s="34">
        <v>0</v>
      </c>
      <c r="HE22" s="34">
        <v>0</v>
      </c>
      <c r="HF22" s="34" t="s">
        <v>1044</v>
      </c>
      <c r="HK22" s="34" t="s">
        <v>4950</v>
      </c>
      <c r="HL22" s="34" t="s">
        <v>4226</v>
      </c>
      <c r="HM22" s="34" t="s">
        <v>4539</v>
      </c>
      <c r="HN22" s="34" t="s">
        <v>5446</v>
      </c>
      <c r="HO22" s="34">
        <v>3.8107752956635998</v>
      </c>
      <c r="HP22" s="34" t="s">
        <v>4898</v>
      </c>
      <c r="HQ22" s="34" t="s">
        <v>4313</v>
      </c>
      <c r="HR22" s="34" t="s">
        <v>4186</v>
      </c>
      <c r="HS22" s="34" t="s">
        <v>4255</v>
      </c>
      <c r="HT22" s="34" t="s">
        <v>4271</v>
      </c>
      <c r="HU22" s="34" t="s">
        <v>5342</v>
      </c>
      <c r="HV22" s="34" t="s">
        <v>5001</v>
      </c>
      <c r="HW22" s="34" t="s">
        <v>4556</v>
      </c>
      <c r="HX22" s="34" t="s">
        <v>3244</v>
      </c>
      <c r="HY22" s="34" t="s">
        <v>4291</v>
      </c>
      <c r="HZ22" s="34" t="s">
        <v>4933</v>
      </c>
      <c r="IA22" s="34" t="s">
        <v>4666</v>
      </c>
      <c r="IC22" s="34" t="s">
        <v>5274</v>
      </c>
      <c r="ID22" s="34" t="s">
        <v>4462</v>
      </c>
      <c r="IE22" s="34" t="s">
        <v>5224</v>
      </c>
      <c r="IQ22" s="34">
        <v>34000</v>
      </c>
      <c r="IR22" s="34" t="s">
        <v>1046</v>
      </c>
      <c r="IT22" s="34">
        <v>17000</v>
      </c>
      <c r="IU22" s="34" t="s">
        <v>5179</v>
      </c>
      <c r="IV22" s="34" t="s">
        <v>4474</v>
      </c>
      <c r="IW22" s="34" t="s">
        <v>4170</v>
      </c>
      <c r="IX22" s="34" t="s">
        <v>5374</v>
      </c>
      <c r="IY22" s="34" t="s">
        <v>4785</v>
      </c>
      <c r="IZ22" s="34" t="s">
        <v>4785</v>
      </c>
      <c r="JA22" s="34" t="s">
        <v>6053</v>
      </c>
      <c r="JB22" s="34" t="s">
        <v>5581</v>
      </c>
      <c r="JC22" s="34">
        <v>666.66666666666697</v>
      </c>
      <c r="JD22" s="34">
        <v>0</v>
      </c>
      <c r="JE22" s="34">
        <v>0</v>
      </c>
      <c r="JF22" s="34">
        <v>0</v>
      </c>
      <c r="JG22" s="34">
        <v>0</v>
      </c>
      <c r="JH22" s="34">
        <v>0</v>
      </c>
      <c r="JI22" s="34">
        <v>0</v>
      </c>
      <c r="JJ22" s="34">
        <v>0</v>
      </c>
      <c r="JK22" s="34">
        <v>266.66666666666703</v>
      </c>
      <c r="JL22" s="34">
        <v>12166.666666666701</v>
      </c>
      <c r="JM22" s="34">
        <v>2766.6666666666702</v>
      </c>
      <c r="JN22" s="34">
        <v>14933.333333333299</v>
      </c>
      <c r="JO22" s="34">
        <v>6083.3333333333303</v>
      </c>
      <c r="JP22" s="34">
        <v>1383.3333333333301</v>
      </c>
      <c r="JQ22" s="34">
        <v>7466.6666666666697</v>
      </c>
      <c r="JR22" s="34">
        <v>0.33482142857142899</v>
      </c>
      <c r="JS22" s="34">
        <v>6.6964285714285698E-2</v>
      </c>
      <c r="JU22" s="34">
        <v>0.20089285714285701</v>
      </c>
      <c r="JV22" s="34">
        <v>3.3482142857142898E-2</v>
      </c>
      <c r="JW22" s="34">
        <v>3.3482142857142898E-2</v>
      </c>
      <c r="JX22" s="34">
        <v>0.167410714285714</v>
      </c>
      <c r="JY22" s="34">
        <v>0.10044642857142901</v>
      </c>
      <c r="JZ22" s="34">
        <v>1.7857142857142901E-2</v>
      </c>
      <c r="KA22" s="34">
        <v>4.4642857142857102E-2</v>
      </c>
      <c r="KJ22" s="34" t="s">
        <v>5978</v>
      </c>
      <c r="KK22" s="34" t="s">
        <v>5987</v>
      </c>
      <c r="KL22" s="34" t="s">
        <v>5794</v>
      </c>
      <c r="KM22" s="34" t="s">
        <v>4716</v>
      </c>
      <c r="KN22" s="34" t="s">
        <v>4170</v>
      </c>
      <c r="KO22" s="34" t="s">
        <v>4170</v>
      </c>
      <c r="KP22" s="34" t="s">
        <v>4170</v>
      </c>
      <c r="KQ22" s="34" t="s">
        <v>4170</v>
      </c>
      <c r="KR22" s="34" t="s">
        <v>4170</v>
      </c>
      <c r="KS22" s="34" t="s">
        <v>4170</v>
      </c>
      <c r="KT22" s="34" t="s">
        <v>4170</v>
      </c>
      <c r="KU22" s="34" t="s">
        <v>5112</v>
      </c>
      <c r="KV22" s="34" t="s">
        <v>5154</v>
      </c>
      <c r="KW22" s="34" t="s">
        <v>5623</v>
      </c>
      <c r="KX22" s="34" t="s">
        <v>5647</v>
      </c>
      <c r="KY22" s="34" t="s">
        <v>5112</v>
      </c>
      <c r="KZ22" s="34" t="s">
        <v>5154</v>
      </c>
      <c r="LA22" s="34" t="s">
        <v>5992</v>
      </c>
    </row>
    <row r="23" spans="1:313">
      <c r="A23" s="34" t="s">
        <v>6351</v>
      </c>
      <c r="B23" s="34" t="s">
        <v>6328</v>
      </c>
      <c r="C23" s="34" t="s">
        <v>1036</v>
      </c>
      <c r="D23" s="34" t="s">
        <v>1041</v>
      </c>
      <c r="F23" s="34" t="s">
        <v>1041</v>
      </c>
      <c r="G23" s="34">
        <v>50</v>
      </c>
      <c r="H23" s="34" t="s">
        <v>1041</v>
      </c>
      <c r="I23" s="34" t="s">
        <v>1041</v>
      </c>
      <c r="J23" s="34" t="s">
        <v>442</v>
      </c>
      <c r="K23" s="34" t="s">
        <v>1077</v>
      </c>
      <c r="L23" s="34" t="s">
        <v>9537</v>
      </c>
      <c r="M23" s="34" t="s">
        <v>1548</v>
      </c>
      <c r="N23" s="34" t="s">
        <v>9538</v>
      </c>
      <c r="P23" s="34" t="s">
        <v>3065</v>
      </c>
      <c r="Q23" s="34" t="s">
        <v>3123</v>
      </c>
      <c r="R23" s="34" t="s">
        <v>6352</v>
      </c>
      <c r="S23" s="34">
        <v>1</v>
      </c>
      <c r="T23" s="34" t="s">
        <v>4170</v>
      </c>
      <c r="U23" s="34" t="s">
        <v>4170</v>
      </c>
      <c r="V23" s="34" t="s">
        <v>4170</v>
      </c>
      <c r="W23" s="34" t="s">
        <v>4170</v>
      </c>
      <c r="X23" s="34" t="s">
        <v>4881</v>
      </c>
      <c r="Y23" s="34" t="s">
        <v>4170</v>
      </c>
      <c r="Z23" s="34" t="s">
        <v>4881</v>
      </c>
      <c r="AA23" s="34" t="s">
        <v>4170</v>
      </c>
      <c r="AB23" s="34" t="s">
        <v>3681</v>
      </c>
      <c r="AD23" s="34" t="s">
        <v>3696</v>
      </c>
      <c r="AN23" s="34" t="s">
        <v>3719</v>
      </c>
      <c r="AO23" s="34" t="s">
        <v>1044</v>
      </c>
      <c r="BG23" s="34">
        <v>2</v>
      </c>
      <c r="BI23" s="34">
        <v>25</v>
      </c>
      <c r="BJ23" s="34" t="s">
        <v>1041</v>
      </c>
      <c r="BK23" s="34" t="s">
        <v>3727</v>
      </c>
      <c r="BM23" s="34" t="s">
        <v>3739</v>
      </c>
      <c r="BN23" s="34" t="s">
        <v>1044</v>
      </c>
      <c r="BO23" s="34" t="s">
        <v>4170</v>
      </c>
      <c r="BP23" s="34" t="s">
        <v>4170</v>
      </c>
      <c r="BQ23" s="34" t="s">
        <v>4881</v>
      </c>
      <c r="BR23" s="34" t="s">
        <v>4170</v>
      </c>
      <c r="BS23" s="34" t="s">
        <v>3751</v>
      </c>
      <c r="BT23" s="34" t="s">
        <v>3739</v>
      </c>
      <c r="BU23" s="34" t="s">
        <v>1044</v>
      </c>
      <c r="BV23" s="34" t="s">
        <v>1044</v>
      </c>
      <c r="BW23" s="34" t="s">
        <v>1044</v>
      </c>
      <c r="BX23" s="34" t="s">
        <v>3777</v>
      </c>
      <c r="BY23" s="34" t="s">
        <v>4881</v>
      </c>
      <c r="BZ23" s="34" t="s">
        <v>4170</v>
      </c>
      <c r="CA23" s="34" t="s">
        <v>4170</v>
      </c>
      <c r="CB23" s="34" t="s">
        <v>4170</v>
      </c>
      <c r="CC23" s="34" t="s">
        <v>4170</v>
      </c>
      <c r="CD23" s="34" t="s">
        <v>4170</v>
      </c>
      <c r="CE23" s="34" t="s">
        <v>4170</v>
      </c>
      <c r="CF23" s="34" t="s">
        <v>4170</v>
      </c>
      <c r="CG23" s="34" t="s">
        <v>4170</v>
      </c>
      <c r="CH23" s="34" t="s">
        <v>4170</v>
      </c>
      <c r="CI23" s="34" t="s">
        <v>4170</v>
      </c>
      <c r="CJ23" s="34" t="s">
        <v>4170</v>
      </c>
      <c r="CK23" s="34" t="s">
        <v>4170</v>
      </c>
      <c r="CL23" s="34" t="s">
        <v>4170</v>
      </c>
      <c r="CM23" s="34" t="s">
        <v>4170</v>
      </c>
      <c r="CN23" s="34" t="s">
        <v>4170</v>
      </c>
      <c r="CO23" s="34" t="s">
        <v>4170</v>
      </c>
      <c r="CQ23" s="34" t="s">
        <v>1041</v>
      </c>
      <c r="CR23" s="34" t="s">
        <v>1044</v>
      </c>
      <c r="CS23" s="34" t="s">
        <v>1041</v>
      </c>
      <c r="CT23" s="34" t="s">
        <v>1041</v>
      </c>
      <c r="CU23" s="34" t="s">
        <v>1041</v>
      </c>
      <c r="CV23" s="34" t="s">
        <v>1041</v>
      </c>
      <c r="CW23" s="34" t="s">
        <v>1041</v>
      </c>
      <c r="CX23" s="34" t="s">
        <v>1044</v>
      </c>
      <c r="CY23" s="34" t="s">
        <v>3826</v>
      </c>
      <c r="CZ23" s="34" t="s">
        <v>3843</v>
      </c>
      <c r="DA23" s="34" t="s">
        <v>3861</v>
      </c>
      <c r="DB23" s="34" t="s">
        <v>1044</v>
      </c>
      <c r="DC23" s="34" t="s">
        <v>1044</v>
      </c>
      <c r="DD23" s="34" t="s">
        <v>3871</v>
      </c>
      <c r="DE23" s="34" t="s">
        <v>1044</v>
      </c>
      <c r="DF23" s="34" t="s">
        <v>3877</v>
      </c>
      <c r="DG23" s="34" t="s">
        <v>169</v>
      </c>
      <c r="DH23" s="34" t="s">
        <v>4170</v>
      </c>
      <c r="DI23" s="34" t="s">
        <v>4881</v>
      </c>
      <c r="DJ23" s="34" t="s">
        <v>4170</v>
      </c>
      <c r="DK23" s="34" t="s">
        <v>4170</v>
      </c>
      <c r="DL23" s="34" t="s">
        <v>4170</v>
      </c>
      <c r="DM23" s="34" t="s">
        <v>4170</v>
      </c>
      <c r="DN23" s="34" t="s">
        <v>4170</v>
      </c>
      <c r="DO23" s="34" t="s">
        <v>4170</v>
      </c>
      <c r="DP23" s="34" t="s">
        <v>4170</v>
      </c>
      <c r="DQ23" s="34" t="s">
        <v>4170</v>
      </c>
      <c r="DR23" s="34" t="s">
        <v>4170</v>
      </c>
      <c r="DS23" s="34" t="s">
        <v>4170</v>
      </c>
      <c r="DT23" s="34" t="s">
        <v>4170</v>
      </c>
      <c r="DU23" s="34" t="s">
        <v>4170</v>
      </c>
      <c r="DV23" s="34" t="s">
        <v>4170</v>
      </c>
      <c r="DW23" s="34" t="s">
        <v>4170</v>
      </c>
      <c r="FK23" s="34" t="s">
        <v>1044</v>
      </c>
      <c r="FM23" s="34" t="s">
        <v>3990</v>
      </c>
      <c r="GF23" s="34" t="s">
        <v>1044</v>
      </c>
      <c r="GG23" s="34" t="s">
        <v>4170</v>
      </c>
      <c r="GH23" s="34" t="s">
        <v>4170</v>
      </c>
      <c r="GI23" s="34" t="s">
        <v>4170</v>
      </c>
      <c r="GJ23" s="34" t="s">
        <v>4881</v>
      </c>
      <c r="GK23" s="34" t="s">
        <v>4170</v>
      </c>
      <c r="GL23" s="34" t="s">
        <v>4170</v>
      </c>
      <c r="GM23" s="34" t="s">
        <v>4170</v>
      </c>
      <c r="GP23" s="34">
        <v>0</v>
      </c>
      <c r="GQ23" s="34">
        <v>7000</v>
      </c>
      <c r="GR23" s="34">
        <v>4000</v>
      </c>
      <c r="GS23" s="34">
        <v>400</v>
      </c>
      <c r="GT23" s="34">
        <v>200</v>
      </c>
      <c r="GU23" s="34">
        <v>0</v>
      </c>
      <c r="GV23" s="34">
        <v>0</v>
      </c>
      <c r="GW23" s="34">
        <v>0</v>
      </c>
      <c r="GX23" s="34">
        <v>3000</v>
      </c>
      <c r="GY23" s="34">
        <v>0</v>
      </c>
      <c r="GZ23" s="34">
        <v>6000</v>
      </c>
      <c r="HA23" s="34">
        <v>0</v>
      </c>
      <c r="HB23" s="34">
        <v>0</v>
      </c>
      <c r="HC23" s="34">
        <v>0</v>
      </c>
      <c r="HD23" s="34">
        <v>1000</v>
      </c>
      <c r="HE23" s="34">
        <v>0</v>
      </c>
      <c r="HF23" s="34" t="s">
        <v>1044</v>
      </c>
      <c r="HK23" s="34" t="s">
        <v>6353</v>
      </c>
      <c r="HL23" s="34" t="s">
        <v>4226</v>
      </c>
      <c r="HM23" s="34" t="s">
        <v>4542</v>
      </c>
      <c r="HN23" s="34" t="s">
        <v>5453</v>
      </c>
      <c r="HO23" s="34">
        <v>20.829226894437099</v>
      </c>
      <c r="HP23" s="34" t="s">
        <v>4894</v>
      </c>
      <c r="HQ23" s="34" t="s">
        <v>4305</v>
      </c>
      <c r="HR23" s="34" t="s">
        <v>4186</v>
      </c>
      <c r="HS23" s="34" t="s">
        <v>4241</v>
      </c>
      <c r="HT23" s="34" t="s">
        <v>4271</v>
      </c>
      <c r="HU23" s="34" t="s">
        <v>5342</v>
      </c>
      <c r="HV23" s="34" t="s">
        <v>5001</v>
      </c>
      <c r="HW23" s="34" t="s">
        <v>4556</v>
      </c>
      <c r="HX23" s="34" t="s">
        <v>3232</v>
      </c>
      <c r="HY23" s="34" t="s">
        <v>4291</v>
      </c>
      <c r="HZ23" s="34" t="s">
        <v>4933</v>
      </c>
      <c r="IA23" s="34" t="s">
        <v>4666</v>
      </c>
      <c r="IC23" s="34" t="s">
        <v>5274</v>
      </c>
      <c r="ID23" s="34" t="s">
        <v>4462</v>
      </c>
      <c r="IR23" s="34" t="s">
        <v>1046</v>
      </c>
      <c r="IV23" s="34" t="s">
        <v>4170</v>
      </c>
      <c r="IW23" s="34" t="s">
        <v>4175</v>
      </c>
      <c r="IX23" s="34" t="s">
        <v>6121</v>
      </c>
      <c r="IY23" s="34" t="s">
        <v>4785</v>
      </c>
      <c r="IZ23" s="34" t="s">
        <v>4783</v>
      </c>
      <c r="JA23" s="34" t="s">
        <v>4170</v>
      </c>
      <c r="JB23" s="34" t="s">
        <v>4170</v>
      </c>
      <c r="JC23" s="34">
        <v>500</v>
      </c>
      <c r="JD23" s="34">
        <v>0</v>
      </c>
      <c r="JE23" s="34">
        <v>1000</v>
      </c>
      <c r="JF23" s="34">
        <v>0</v>
      </c>
      <c r="JG23" s="34">
        <v>0</v>
      </c>
      <c r="JH23" s="34">
        <v>0</v>
      </c>
      <c r="JI23" s="34">
        <v>166.666666666667</v>
      </c>
      <c r="JJ23" s="34">
        <v>0</v>
      </c>
      <c r="JK23" s="34">
        <v>0</v>
      </c>
      <c r="JL23" s="34">
        <v>13100</v>
      </c>
      <c r="JM23" s="34">
        <v>166.666666666667</v>
      </c>
      <c r="JN23" s="34">
        <v>13266.666666666701</v>
      </c>
      <c r="JO23" s="34">
        <v>13100</v>
      </c>
      <c r="JP23" s="34">
        <v>166.666666666667</v>
      </c>
      <c r="JQ23" s="34">
        <v>13266.666666666701</v>
      </c>
      <c r="JT23" s="34">
        <v>0.52763819095477404</v>
      </c>
      <c r="JU23" s="34">
        <v>0.30150753768844202</v>
      </c>
      <c r="JV23" s="34">
        <v>3.0150753768844199E-2</v>
      </c>
      <c r="JW23" s="34">
        <v>1.5075376884422099E-2</v>
      </c>
      <c r="KA23" s="34">
        <v>3.7688442211055301E-2</v>
      </c>
      <c r="KC23" s="34">
        <v>7.5376884422110602E-2</v>
      </c>
      <c r="KG23" s="34">
        <v>1.2562814070351799E-2</v>
      </c>
      <c r="KL23" s="34" t="s">
        <v>4170</v>
      </c>
      <c r="KM23" s="34" t="s">
        <v>4714</v>
      </c>
      <c r="KN23" s="34" t="s">
        <v>4170</v>
      </c>
      <c r="KO23" s="34" t="s">
        <v>4716</v>
      </c>
      <c r="KP23" s="34" t="s">
        <v>4170</v>
      </c>
      <c r="KQ23" s="34" t="s">
        <v>4170</v>
      </c>
      <c r="KR23" s="34" t="s">
        <v>4170</v>
      </c>
      <c r="KS23" s="34" t="s">
        <v>4783</v>
      </c>
      <c r="KT23" s="34" t="s">
        <v>4170</v>
      </c>
      <c r="KU23" s="34" t="s">
        <v>5112</v>
      </c>
      <c r="KV23" s="34" t="s">
        <v>5152</v>
      </c>
      <c r="KW23" s="34" t="s">
        <v>5620</v>
      </c>
      <c r="KX23" s="34" t="s">
        <v>5644</v>
      </c>
      <c r="KY23" s="34" t="s">
        <v>5112</v>
      </c>
      <c r="KZ23" s="34" t="s">
        <v>5152</v>
      </c>
    </row>
    <row r="24" spans="1:313">
      <c r="A24" s="34" t="s">
        <v>6354</v>
      </c>
      <c r="B24" s="34" t="s">
        <v>6328</v>
      </c>
      <c r="C24" s="34" t="s">
        <v>1038</v>
      </c>
      <c r="D24" s="34" t="s">
        <v>1041</v>
      </c>
      <c r="F24" s="34" t="s">
        <v>1041</v>
      </c>
      <c r="G24" s="34">
        <v>30</v>
      </c>
      <c r="H24" s="34" t="s">
        <v>1041</v>
      </c>
      <c r="I24" s="34" t="s">
        <v>1041</v>
      </c>
      <c r="J24" s="34" t="s">
        <v>442</v>
      </c>
      <c r="K24" s="34" t="s">
        <v>1077</v>
      </c>
      <c r="L24" s="34" t="s">
        <v>9537</v>
      </c>
      <c r="M24" s="34" t="s">
        <v>1548</v>
      </c>
      <c r="N24" s="34" t="s">
        <v>9538</v>
      </c>
      <c r="P24" s="34" t="s">
        <v>3065</v>
      </c>
      <c r="Q24" s="34" t="s">
        <v>3071</v>
      </c>
      <c r="R24" s="34" t="s">
        <v>6355</v>
      </c>
      <c r="S24" s="34">
        <v>3</v>
      </c>
      <c r="T24" s="34" t="s">
        <v>4881</v>
      </c>
      <c r="U24" s="34" t="s">
        <v>4170</v>
      </c>
      <c r="V24" s="34" t="s">
        <v>4881</v>
      </c>
      <c r="W24" s="34" t="s">
        <v>4881</v>
      </c>
      <c r="X24" s="34" t="s">
        <v>4881</v>
      </c>
      <c r="Y24" s="34" t="s">
        <v>4881</v>
      </c>
      <c r="Z24" s="34" t="s">
        <v>4609</v>
      </c>
      <c r="AA24" s="34" t="s">
        <v>4170</v>
      </c>
      <c r="AB24" s="34" t="s">
        <v>3681</v>
      </c>
      <c r="AD24" s="34" t="s">
        <v>3696</v>
      </c>
      <c r="AN24" s="34" t="s">
        <v>3722</v>
      </c>
      <c r="AO24" s="34" t="s">
        <v>1044</v>
      </c>
      <c r="BG24" s="34">
        <v>1</v>
      </c>
      <c r="BI24" s="34">
        <v>42</v>
      </c>
      <c r="BJ24" s="34" t="s">
        <v>1041</v>
      </c>
      <c r="BK24" s="34" t="s">
        <v>3727</v>
      </c>
      <c r="BM24" s="34" t="s">
        <v>3739</v>
      </c>
      <c r="BN24" s="34" t="s">
        <v>3745</v>
      </c>
      <c r="BO24" s="34" t="s">
        <v>4881</v>
      </c>
      <c r="BP24" s="34" t="s">
        <v>4170</v>
      </c>
      <c r="BQ24" s="34" t="s">
        <v>4170</v>
      </c>
      <c r="BR24" s="34" t="s">
        <v>4170</v>
      </c>
      <c r="BS24" s="34" t="s">
        <v>3751</v>
      </c>
      <c r="BT24" s="34" t="s">
        <v>3739</v>
      </c>
      <c r="BU24" s="34" t="s">
        <v>1044</v>
      </c>
      <c r="BV24" s="34" t="s">
        <v>1044</v>
      </c>
      <c r="BW24" s="34" t="s">
        <v>1044</v>
      </c>
      <c r="BX24" s="34" t="s">
        <v>3777</v>
      </c>
      <c r="BY24" s="34" t="s">
        <v>4881</v>
      </c>
      <c r="BZ24" s="34" t="s">
        <v>4170</v>
      </c>
      <c r="CA24" s="34" t="s">
        <v>4170</v>
      </c>
      <c r="CB24" s="34" t="s">
        <v>4170</v>
      </c>
      <c r="CC24" s="34" t="s">
        <v>4170</v>
      </c>
      <c r="CD24" s="34" t="s">
        <v>4170</v>
      </c>
      <c r="CE24" s="34" t="s">
        <v>4170</v>
      </c>
      <c r="CF24" s="34" t="s">
        <v>4170</v>
      </c>
      <c r="CG24" s="34" t="s">
        <v>4170</v>
      </c>
      <c r="CH24" s="34" t="s">
        <v>4170</v>
      </c>
      <c r="CI24" s="34" t="s">
        <v>4170</v>
      </c>
      <c r="CJ24" s="34" t="s">
        <v>4170</v>
      </c>
      <c r="CK24" s="34" t="s">
        <v>4170</v>
      </c>
      <c r="CL24" s="34" t="s">
        <v>4170</v>
      </c>
      <c r="CM24" s="34" t="s">
        <v>4170</v>
      </c>
      <c r="CN24" s="34" t="s">
        <v>4170</v>
      </c>
      <c r="CO24" s="34" t="s">
        <v>4170</v>
      </c>
      <c r="CQ24" s="34" t="s">
        <v>1041</v>
      </c>
      <c r="CR24" s="34" t="s">
        <v>1041</v>
      </c>
      <c r="CS24" s="34" t="s">
        <v>1041</v>
      </c>
      <c r="CT24" s="34" t="s">
        <v>1041</v>
      </c>
      <c r="CU24" s="34" t="s">
        <v>1041</v>
      </c>
      <c r="CV24" s="34" t="s">
        <v>1041</v>
      </c>
      <c r="CW24" s="34" t="s">
        <v>1041</v>
      </c>
      <c r="CX24" s="34" t="s">
        <v>1044</v>
      </c>
      <c r="CY24" s="34" t="s">
        <v>3826</v>
      </c>
      <c r="CZ24" s="34" t="s">
        <v>3843</v>
      </c>
      <c r="DA24" s="34" t="s">
        <v>3861</v>
      </c>
      <c r="DB24" s="34" t="s">
        <v>3868</v>
      </c>
      <c r="DC24" s="34" t="s">
        <v>3868</v>
      </c>
      <c r="DD24" s="34" t="s">
        <v>3871</v>
      </c>
      <c r="DE24" s="34" t="s">
        <v>1044</v>
      </c>
      <c r="DF24" s="34" t="s">
        <v>3877</v>
      </c>
      <c r="DG24" s="34" t="s">
        <v>3889</v>
      </c>
      <c r="DH24" s="34" t="s">
        <v>4170</v>
      </c>
      <c r="DI24" s="34" t="s">
        <v>4170</v>
      </c>
      <c r="DJ24" s="34" t="s">
        <v>4881</v>
      </c>
      <c r="DK24" s="34" t="s">
        <v>4170</v>
      </c>
      <c r="DL24" s="34" t="s">
        <v>4170</v>
      </c>
      <c r="DM24" s="34" t="s">
        <v>4170</v>
      </c>
      <c r="DN24" s="34" t="s">
        <v>4170</v>
      </c>
      <c r="DO24" s="34" t="s">
        <v>4170</v>
      </c>
      <c r="DP24" s="34" t="s">
        <v>4170</v>
      </c>
      <c r="DQ24" s="34" t="s">
        <v>4170</v>
      </c>
      <c r="DR24" s="34" t="s">
        <v>4170</v>
      </c>
      <c r="DS24" s="34" t="s">
        <v>4170</v>
      </c>
      <c r="DT24" s="34" t="s">
        <v>4170</v>
      </c>
      <c r="DU24" s="34" t="s">
        <v>4170</v>
      </c>
      <c r="DV24" s="34" t="s">
        <v>4170</v>
      </c>
      <c r="DW24" s="34" t="s">
        <v>4170</v>
      </c>
      <c r="FK24" s="34" t="s">
        <v>1044</v>
      </c>
      <c r="FM24" s="34" t="s">
        <v>3990</v>
      </c>
      <c r="GF24" s="34" t="s">
        <v>1044</v>
      </c>
      <c r="GG24" s="34" t="s">
        <v>4170</v>
      </c>
      <c r="GH24" s="34" t="s">
        <v>4170</v>
      </c>
      <c r="GI24" s="34" t="s">
        <v>4170</v>
      </c>
      <c r="GJ24" s="34" t="s">
        <v>4881</v>
      </c>
      <c r="GK24" s="34" t="s">
        <v>4170</v>
      </c>
      <c r="GL24" s="34" t="s">
        <v>4170</v>
      </c>
      <c r="GM24" s="34" t="s">
        <v>4170</v>
      </c>
      <c r="GO24" s="34">
        <v>5000</v>
      </c>
      <c r="GP24" s="34">
        <v>0</v>
      </c>
      <c r="GQ24" s="34">
        <v>8000</v>
      </c>
      <c r="GR24" s="34">
        <v>1800</v>
      </c>
      <c r="GS24" s="34">
        <v>1000</v>
      </c>
      <c r="GT24" s="34">
        <v>500</v>
      </c>
      <c r="GU24" s="34">
        <v>0</v>
      </c>
      <c r="GV24" s="34">
        <v>0</v>
      </c>
      <c r="GW24" s="34">
        <v>0</v>
      </c>
      <c r="GX24" s="34">
        <v>3000</v>
      </c>
      <c r="GY24" s="34">
        <v>3000</v>
      </c>
      <c r="GZ24" s="34">
        <v>5000</v>
      </c>
      <c r="HA24" s="34">
        <v>0</v>
      </c>
      <c r="HB24" s="34">
        <v>0</v>
      </c>
      <c r="HC24" s="34">
        <v>0</v>
      </c>
      <c r="HD24" s="34">
        <v>0</v>
      </c>
      <c r="HE24" s="34">
        <v>0</v>
      </c>
      <c r="HF24" s="34" t="s">
        <v>1041</v>
      </c>
      <c r="HG24" s="34" t="s">
        <v>4042</v>
      </c>
      <c r="HI24" s="34" t="s">
        <v>4066</v>
      </c>
      <c r="HK24" s="34" t="s">
        <v>4635</v>
      </c>
      <c r="HL24" s="34" t="s">
        <v>4226</v>
      </c>
      <c r="HM24" s="34" t="s">
        <v>4539</v>
      </c>
      <c r="HN24" s="34" t="s">
        <v>5452</v>
      </c>
      <c r="HO24" s="34">
        <v>22.833169075777501</v>
      </c>
      <c r="HP24" s="34" t="s">
        <v>4894</v>
      </c>
      <c r="HQ24" s="34" t="s">
        <v>4316</v>
      </c>
      <c r="HR24" s="34" t="s">
        <v>4219</v>
      </c>
      <c r="HS24" s="34" t="s">
        <v>4248</v>
      </c>
      <c r="HT24" s="34" t="s">
        <v>4262</v>
      </c>
      <c r="HU24" s="34" t="s">
        <v>5341</v>
      </c>
      <c r="HV24" s="34" t="s">
        <v>5001</v>
      </c>
      <c r="HW24" s="34" t="s">
        <v>4556</v>
      </c>
      <c r="HX24" s="34" t="s">
        <v>3244</v>
      </c>
      <c r="HY24" s="34" t="s">
        <v>4291</v>
      </c>
      <c r="HZ24" s="34" t="s">
        <v>4933</v>
      </c>
      <c r="IA24" s="34" t="s">
        <v>4666</v>
      </c>
      <c r="IC24" s="34" t="s">
        <v>5275</v>
      </c>
      <c r="ID24" s="34" t="s">
        <v>4462</v>
      </c>
      <c r="IR24" s="34" t="s">
        <v>1046</v>
      </c>
      <c r="IU24" s="34" t="s">
        <v>5179</v>
      </c>
      <c r="IV24" s="34" t="s">
        <v>4170</v>
      </c>
      <c r="IW24" s="34" t="s">
        <v>4176</v>
      </c>
      <c r="IX24" s="34" t="s">
        <v>4472</v>
      </c>
      <c r="IY24" s="34" t="s">
        <v>4474</v>
      </c>
      <c r="IZ24" s="34" t="s">
        <v>4785</v>
      </c>
      <c r="JA24" s="34" t="s">
        <v>4170</v>
      </c>
      <c r="JB24" s="34" t="s">
        <v>4170</v>
      </c>
      <c r="JC24" s="34">
        <v>500</v>
      </c>
      <c r="JD24" s="34">
        <v>500</v>
      </c>
      <c r="JE24" s="34">
        <v>833.33333333333303</v>
      </c>
      <c r="JF24" s="34">
        <v>0</v>
      </c>
      <c r="JG24" s="34">
        <v>0</v>
      </c>
      <c r="JH24" s="34">
        <v>0</v>
      </c>
      <c r="JI24" s="34">
        <v>0</v>
      </c>
      <c r="JJ24" s="34">
        <v>0</v>
      </c>
      <c r="JK24" s="34">
        <v>0</v>
      </c>
      <c r="JL24" s="34">
        <v>17633.333333333299</v>
      </c>
      <c r="JM24" s="34">
        <v>500</v>
      </c>
      <c r="JN24" s="34">
        <v>18133.333333333299</v>
      </c>
      <c r="JO24" s="34">
        <v>5877.7777777777801</v>
      </c>
      <c r="JP24" s="34">
        <v>166.666666666667</v>
      </c>
      <c r="JQ24" s="34">
        <v>6044.4444444444398</v>
      </c>
      <c r="JR24" s="34">
        <v>0.27573529411764702</v>
      </c>
      <c r="JT24" s="34">
        <v>0.441176470588235</v>
      </c>
      <c r="JU24" s="34">
        <v>9.9264705882352894E-2</v>
      </c>
      <c r="JV24" s="34">
        <v>5.5147058823529403E-2</v>
      </c>
      <c r="JW24" s="34">
        <v>2.7573529411764702E-2</v>
      </c>
      <c r="KA24" s="34">
        <v>2.7573529411764702E-2</v>
      </c>
      <c r="KB24" s="34">
        <v>2.7573529411764702E-2</v>
      </c>
      <c r="KC24" s="34">
        <v>4.5955882352941201E-2</v>
      </c>
      <c r="KL24" s="34" t="s">
        <v>4170</v>
      </c>
      <c r="KM24" s="34" t="s">
        <v>4714</v>
      </c>
      <c r="KN24" s="34" t="s">
        <v>5255</v>
      </c>
      <c r="KO24" s="34" t="s">
        <v>4716</v>
      </c>
      <c r="KP24" s="34" t="s">
        <v>4170</v>
      </c>
      <c r="KQ24" s="34" t="s">
        <v>4170</v>
      </c>
      <c r="KR24" s="34" t="s">
        <v>4170</v>
      </c>
      <c r="KS24" s="34" t="s">
        <v>4170</v>
      </c>
      <c r="KT24" s="34" t="s">
        <v>4170</v>
      </c>
      <c r="KU24" s="34" t="s">
        <v>5113</v>
      </c>
      <c r="KV24" s="34" t="s">
        <v>5154</v>
      </c>
      <c r="KW24" s="34" t="s">
        <v>5624</v>
      </c>
      <c r="KX24" s="34" t="s">
        <v>5644</v>
      </c>
      <c r="KY24" s="34" t="s">
        <v>5223</v>
      </c>
      <c r="KZ24" s="34" t="s">
        <v>5154</v>
      </c>
    </row>
    <row r="25" spans="1:313">
      <c r="A25" s="34" t="s">
        <v>6356</v>
      </c>
      <c r="B25" s="34" t="s">
        <v>6328</v>
      </c>
      <c r="C25" s="34" t="s">
        <v>1039</v>
      </c>
      <c r="D25" s="34" t="s">
        <v>1041</v>
      </c>
      <c r="F25" s="34" t="s">
        <v>1041</v>
      </c>
      <c r="G25" s="34">
        <v>34</v>
      </c>
      <c r="H25" s="34" t="s">
        <v>1041</v>
      </c>
      <c r="I25" s="34" t="s">
        <v>1041</v>
      </c>
      <c r="J25" s="34" t="s">
        <v>440</v>
      </c>
      <c r="K25" s="34" t="s">
        <v>1077</v>
      </c>
      <c r="L25" s="34" t="s">
        <v>9537</v>
      </c>
      <c r="M25" s="34" t="s">
        <v>1548</v>
      </c>
      <c r="N25" s="34" t="s">
        <v>9538</v>
      </c>
      <c r="P25" s="34" t="s">
        <v>3065</v>
      </c>
      <c r="Q25" s="34" t="s">
        <v>3123</v>
      </c>
      <c r="R25" s="34" t="s">
        <v>6320</v>
      </c>
      <c r="S25" s="34">
        <v>2</v>
      </c>
      <c r="T25" s="34" t="s">
        <v>4881</v>
      </c>
      <c r="U25" s="34" t="s">
        <v>4170</v>
      </c>
      <c r="V25" s="34" t="s">
        <v>4881</v>
      </c>
      <c r="W25" s="34" t="s">
        <v>4881</v>
      </c>
      <c r="X25" s="34" t="s">
        <v>4170</v>
      </c>
      <c r="Y25" s="34" t="s">
        <v>4881</v>
      </c>
      <c r="Z25" s="34" t="s">
        <v>4881</v>
      </c>
      <c r="AA25" s="34" t="s">
        <v>4170</v>
      </c>
      <c r="AB25" s="34" t="s">
        <v>3681</v>
      </c>
      <c r="AD25" s="34" t="s">
        <v>3696</v>
      </c>
      <c r="AN25" s="34" t="s">
        <v>3722</v>
      </c>
      <c r="AO25" s="34" t="s">
        <v>1044</v>
      </c>
      <c r="BG25" s="34">
        <v>1</v>
      </c>
      <c r="BI25" s="34">
        <v>20</v>
      </c>
      <c r="BJ25" s="34" t="s">
        <v>1041</v>
      </c>
      <c r="BK25" s="34" t="s">
        <v>3727</v>
      </c>
      <c r="BM25" s="34" t="s">
        <v>3739</v>
      </c>
      <c r="BN25" s="34" t="s">
        <v>3745</v>
      </c>
      <c r="BO25" s="34" t="s">
        <v>4881</v>
      </c>
      <c r="BP25" s="34" t="s">
        <v>4170</v>
      </c>
      <c r="BQ25" s="34" t="s">
        <v>4170</v>
      </c>
      <c r="BR25" s="34" t="s">
        <v>4170</v>
      </c>
      <c r="BS25" s="34" t="s">
        <v>3751</v>
      </c>
      <c r="BT25" s="34" t="s">
        <v>3771</v>
      </c>
      <c r="BU25" s="34" t="s">
        <v>1041</v>
      </c>
      <c r="BV25" s="34" t="s">
        <v>1041</v>
      </c>
      <c r="BW25" s="34" t="s">
        <v>1044</v>
      </c>
      <c r="BX25" s="34" t="s">
        <v>3777</v>
      </c>
      <c r="BY25" s="34" t="s">
        <v>4881</v>
      </c>
      <c r="BZ25" s="34" t="s">
        <v>4170</v>
      </c>
      <c r="CA25" s="34" t="s">
        <v>4170</v>
      </c>
      <c r="CB25" s="34" t="s">
        <v>4170</v>
      </c>
      <c r="CC25" s="34" t="s">
        <v>4170</v>
      </c>
      <c r="CD25" s="34" t="s">
        <v>4170</v>
      </c>
      <c r="CE25" s="34" t="s">
        <v>4170</v>
      </c>
      <c r="CF25" s="34" t="s">
        <v>4170</v>
      </c>
      <c r="CG25" s="34" t="s">
        <v>4170</v>
      </c>
      <c r="CH25" s="34" t="s">
        <v>4170</v>
      </c>
      <c r="CI25" s="34" t="s">
        <v>4170</v>
      </c>
      <c r="CJ25" s="34" t="s">
        <v>4170</v>
      </c>
      <c r="CK25" s="34" t="s">
        <v>4170</v>
      </c>
      <c r="CL25" s="34" t="s">
        <v>4170</v>
      </c>
      <c r="CM25" s="34" t="s">
        <v>4170</v>
      </c>
      <c r="CN25" s="34" t="s">
        <v>4170</v>
      </c>
      <c r="CO25" s="34" t="s">
        <v>4170</v>
      </c>
      <c r="CQ25" s="34" t="s">
        <v>1041</v>
      </c>
      <c r="CR25" s="34" t="s">
        <v>1041</v>
      </c>
      <c r="CS25" s="34" t="s">
        <v>1041</v>
      </c>
      <c r="CT25" s="34" t="s">
        <v>1041</v>
      </c>
      <c r="CU25" s="34" t="s">
        <v>1041</v>
      </c>
      <c r="CV25" s="34" t="s">
        <v>1041</v>
      </c>
      <c r="CW25" s="34" t="s">
        <v>1044</v>
      </c>
      <c r="CX25" s="34" t="s">
        <v>1044</v>
      </c>
      <c r="CY25" s="34" t="s">
        <v>3826</v>
      </c>
      <c r="CZ25" s="34" t="s">
        <v>3843</v>
      </c>
      <c r="DA25" s="34" t="s">
        <v>3855</v>
      </c>
      <c r="DB25" s="34" t="s">
        <v>1044</v>
      </c>
      <c r="DC25" s="34" t="s">
        <v>1044</v>
      </c>
      <c r="DD25" s="34" t="s">
        <v>3871</v>
      </c>
      <c r="DE25" s="34" t="s">
        <v>1041</v>
      </c>
      <c r="DF25" s="34" t="s">
        <v>3877</v>
      </c>
      <c r="DG25" s="34" t="s">
        <v>6357</v>
      </c>
      <c r="DH25" s="34" t="s">
        <v>4170</v>
      </c>
      <c r="DI25" s="34" t="s">
        <v>4170</v>
      </c>
      <c r="DJ25" s="34" t="s">
        <v>4170</v>
      </c>
      <c r="DK25" s="34" t="s">
        <v>4170</v>
      </c>
      <c r="DL25" s="34" t="s">
        <v>4881</v>
      </c>
      <c r="DM25" s="34" t="s">
        <v>4170</v>
      </c>
      <c r="DN25" s="34" t="s">
        <v>4170</v>
      </c>
      <c r="DO25" s="34" t="s">
        <v>4170</v>
      </c>
      <c r="DP25" s="34" t="s">
        <v>4170</v>
      </c>
      <c r="DQ25" s="34" t="s">
        <v>4881</v>
      </c>
      <c r="DR25" s="34" t="s">
        <v>4170</v>
      </c>
      <c r="DS25" s="34" t="s">
        <v>4170</v>
      </c>
      <c r="DT25" s="34" t="s">
        <v>4170</v>
      </c>
      <c r="DU25" s="34" t="s">
        <v>4170</v>
      </c>
      <c r="DV25" s="34" t="s">
        <v>4170</v>
      </c>
      <c r="DW25" s="34" t="s">
        <v>4170</v>
      </c>
      <c r="EB25" s="34">
        <v>5500</v>
      </c>
      <c r="FG25" s="34">
        <v>20000</v>
      </c>
      <c r="FK25" s="34" t="s">
        <v>3963</v>
      </c>
      <c r="FL25" s="34" t="s">
        <v>3978</v>
      </c>
      <c r="FM25" s="34" t="s">
        <v>3981</v>
      </c>
      <c r="FN25" s="34" t="s">
        <v>4001</v>
      </c>
      <c r="FO25" s="34" t="s">
        <v>4170</v>
      </c>
      <c r="FP25" s="34" t="s">
        <v>4170</v>
      </c>
      <c r="FQ25" s="34" t="s">
        <v>4170</v>
      </c>
      <c r="FR25" s="34" t="s">
        <v>4881</v>
      </c>
      <c r="FS25" s="34" t="s">
        <v>4170</v>
      </c>
      <c r="FT25" s="34" t="s">
        <v>4170</v>
      </c>
      <c r="FU25" s="34" t="s">
        <v>4170</v>
      </c>
      <c r="FV25" s="34" t="s">
        <v>4170</v>
      </c>
      <c r="FW25" s="34" t="s">
        <v>4170</v>
      </c>
      <c r="FX25" s="34" t="s">
        <v>4170</v>
      </c>
      <c r="FY25" s="34" t="s">
        <v>4170</v>
      </c>
      <c r="FZ25" s="34" t="s">
        <v>4170</v>
      </c>
      <c r="GA25" s="34" t="s">
        <v>4170</v>
      </c>
      <c r="GB25" s="34" t="s">
        <v>4170</v>
      </c>
      <c r="GC25" s="34" t="s">
        <v>4170</v>
      </c>
      <c r="GD25" s="34" t="s">
        <v>4170</v>
      </c>
      <c r="GF25" s="34" t="s">
        <v>1044</v>
      </c>
      <c r="GG25" s="34" t="s">
        <v>4170</v>
      </c>
      <c r="GH25" s="34" t="s">
        <v>4170</v>
      </c>
      <c r="GI25" s="34" t="s">
        <v>4170</v>
      </c>
      <c r="GJ25" s="34" t="s">
        <v>4881</v>
      </c>
      <c r="GK25" s="34" t="s">
        <v>4170</v>
      </c>
      <c r="GL25" s="34" t="s">
        <v>4170</v>
      </c>
      <c r="GM25" s="34" t="s">
        <v>4170</v>
      </c>
      <c r="GO25" s="34">
        <v>6800</v>
      </c>
      <c r="GP25" s="34">
        <v>0</v>
      </c>
      <c r="GQ25" s="34">
        <v>5500</v>
      </c>
      <c r="GR25" s="34">
        <v>5500</v>
      </c>
      <c r="GS25" s="34">
        <v>500</v>
      </c>
      <c r="GT25" s="34">
        <v>300</v>
      </c>
      <c r="GU25" s="34">
        <v>500</v>
      </c>
      <c r="GV25" s="34">
        <v>0</v>
      </c>
      <c r="GW25" s="34">
        <v>500</v>
      </c>
      <c r="GX25" s="34">
        <v>5000</v>
      </c>
      <c r="GY25" s="34">
        <v>6000</v>
      </c>
      <c r="GZ25" s="34">
        <v>1000</v>
      </c>
      <c r="HA25" s="34">
        <v>0</v>
      </c>
      <c r="HB25" s="34">
        <v>0</v>
      </c>
      <c r="HC25" s="34">
        <v>43500</v>
      </c>
      <c r="HD25" s="34">
        <v>0</v>
      </c>
      <c r="HE25" s="34">
        <v>0</v>
      </c>
      <c r="HF25" s="34" t="s">
        <v>1044</v>
      </c>
      <c r="HK25" s="34" t="s">
        <v>5034</v>
      </c>
      <c r="HL25" s="34" t="s">
        <v>4226</v>
      </c>
      <c r="HM25" s="34" t="s">
        <v>4539</v>
      </c>
      <c r="HN25" s="34" t="s">
        <v>5446</v>
      </c>
      <c r="HO25" s="34">
        <v>48.850197109066997</v>
      </c>
      <c r="HP25" s="34" t="s">
        <v>4896</v>
      </c>
      <c r="HQ25" s="34" t="s">
        <v>4313</v>
      </c>
      <c r="HR25" s="34" t="s">
        <v>4210</v>
      </c>
      <c r="HS25" s="34" t="s">
        <v>4228</v>
      </c>
      <c r="HT25" s="34" t="s">
        <v>4262</v>
      </c>
      <c r="HU25" s="34" t="s">
        <v>5342</v>
      </c>
      <c r="HV25" s="34" t="s">
        <v>5001</v>
      </c>
      <c r="HW25" s="34" t="s">
        <v>4556</v>
      </c>
      <c r="HX25" s="34" t="s">
        <v>3244</v>
      </c>
      <c r="HY25" s="34" t="s">
        <v>4291</v>
      </c>
      <c r="HZ25" s="34" t="s">
        <v>4933</v>
      </c>
      <c r="IA25" s="34" t="s">
        <v>4666</v>
      </c>
      <c r="IB25" s="34" t="s">
        <v>5665</v>
      </c>
      <c r="IC25" s="34" t="s">
        <v>5274</v>
      </c>
      <c r="ID25" s="34" t="s">
        <v>4461</v>
      </c>
      <c r="IH25" s="34" t="s">
        <v>5116</v>
      </c>
      <c r="IM25" s="34" t="s">
        <v>5622</v>
      </c>
      <c r="IQ25" s="34">
        <v>25500</v>
      </c>
      <c r="IR25" s="34" t="s">
        <v>1046</v>
      </c>
      <c r="IS25" s="34" t="s">
        <v>5322</v>
      </c>
      <c r="IT25" s="34">
        <v>12750</v>
      </c>
      <c r="IU25" s="34" t="s">
        <v>5180</v>
      </c>
      <c r="IV25" s="34" t="s">
        <v>4170</v>
      </c>
      <c r="IW25" s="34" t="s">
        <v>4175</v>
      </c>
      <c r="IX25" s="34" t="s">
        <v>5179</v>
      </c>
      <c r="IY25" s="34" t="s">
        <v>4785</v>
      </c>
      <c r="IZ25" s="34" t="s">
        <v>4784</v>
      </c>
      <c r="JA25" s="34" t="s">
        <v>4785</v>
      </c>
      <c r="JB25" s="34" t="s">
        <v>4170</v>
      </c>
      <c r="JC25" s="34">
        <v>833.33333333333303</v>
      </c>
      <c r="JD25" s="34">
        <v>1000</v>
      </c>
      <c r="JE25" s="34">
        <v>166.666666666667</v>
      </c>
      <c r="JF25" s="34">
        <v>0</v>
      </c>
      <c r="JG25" s="34">
        <v>0</v>
      </c>
      <c r="JH25" s="34">
        <v>7250</v>
      </c>
      <c r="JI25" s="34">
        <v>0</v>
      </c>
      <c r="JJ25" s="34">
        <v>0</v>
      </c>
      <c r="JK25" s="34">
        <v>166.666666666667</v>
      </c>
      <c r="JL25" s="34">
        <v>27350</v>
      </c>
      <c r="JM25" s="34">
        <v>1166.6666666666699</v>
      </c>
      <c r="JN25" s="34">
        <v>28516.666666666701</v>
      </c>
      <c r="JO25" s="34">
        <v>13675</v>
      </c>
      <c r="JP25" s="34">
        <v>583.33333333333303</v>
      </c>
      <c r="JQ25" s="34">
        <v>14258.333333333299</v>
      </c>
      <c r="JR25" s="34">
        <v>0.238457042665108</v>
      </c>
      <c r="JT25" s="34">
        <v>0.19286966686148399</v>
      </c>
      <c r="JU25" s="34">
        <v>0.19286966686148399</v>
      </c>
      <c r="JV25" s="34">
        <v>1.7533606078316801E-2</v>
      </c>
      <c r="JW25" s="34">
        <v>1.0520163646990099E-2</v>
      </c>
      <c r="JX25" s="34">
        <v>1.7533606078316801E-2</v>
      </c>
      <c r="JZ25" s="34">
        <v>5.8445353594389201E-3</v>
      </c>
      <c r="KA25" s="34">
        <v>2.9222676797194602E-2</v>
      </c>
      <c r="KB25" s="34">
        <v>3.5067212156633498E-2</v>
      </c>
      <c r="KC25" s="34">
        <v>5.8445353594389201E-3</v>
      </c>
      <c r="KF25" s="34">
        <v>0.25423728813559299</v>
      </c>
      <c r="KJ25" s="34" t="s">
        <v>5978</v>
      </c>
      <c r="KK25" s="34" t="s">
        <v>5987</v>
      </c>
      <c r="KL25" s="34" t="s">
        <v>5794</v>
      </c>
      <c r="KM25" s="34" t="s">
        <v>4716</v>
      </c>
      <c r="KN25" s="34" t="s">
        <v>4716</v>
      </c>
      <c r="KO25" s="34" t="s">
        <v>5254</v>
      </c>
      <c r="KP25" s="34" t="s">
        <v>4170</v>
      </c>
      <c r="KQ25" s="34" t="s">
        <v>4170</v>
      </c>
      <c r="KR25" s="34" t="s">
        <v>4974</v>
      </c>
      <c r="KS25" s="34" t="s">
        <v>4170</v>
      </c>
      <c r="KT25" s="34" t="s">
        <v>4170</v>
      </c>
      <c r="KU25" s="34" t="s">
        <v>5114</v>
      </c>
      <c r="KV25" s="34" t="s">
        <v>5152</v>
      </c>
      <c r="KW25" s="34" t="s">
        <v>5621</v>
      </c>
      <c r="KX25" s="34" t="s">
        <v>5646</v>
      </c>
      <c r="KY25" s="34" t="s">
        <v>5953</v>
      </c>
      <c r="KZ25" s="34" t="s">
        <v>5152</v>
      </c>
      <c r="LA25" s="34" t="s">
        <v>5992</v>
      </c>
    </row>
    <row r="26" spans="1:313">
      <c r="A26" s="34" t="s">
        <v>6358</v>
      </c>
      <c r="B26" s="34" t="s">
        <v>6328</v>
      </c>
      <c r="C26" s="34" t="s">
        <v>1037</v>
      </c>
      <c r="D26" s="34" t="s">
        <v>1041</v>
      </c>
      <c r="F26" s="34" t="s">
        <v>1041</v>
      </c>
      <c r="G26" s="34">
        <v>70</v>
      </c>
      <c r="H26" s="34" t="s">
        <v>1041</v>
      </c>
      <c r="I26" s="34" t="s">
        <v>1041</v>
      </c>
      <c r="J26" s="34" t="s">
        <v>442</v>
      </c>
      <c r="K26" s="34" t="s">
        <v>1059</v>
      </c>
      <c r="L26" s="34" t="s">
        <v>9539</v>
      </c>
      <c r="M26" s="34" t="s">
        <v>1229</v>
      </c>
      <c r="N26" s="34" t="s">
        <v>9540</v>
      </c>
      <c r="P26" s="34" t="s">
        <v>3065</v>
      </c>
      <c r="Q26" s="34" t="s">
        <v>3123</v>
      </c>
      <c r="R26" s="34" t="s">
        <v>6359</v>
      </c>
      <c r="S26" s="34">
        <v>3</v>
      </c>
      <c r="T26" s="34" t="s">
        <v>4170</v>
      </c>
      <c r="U26" s="34" t="s">
        <v>4170</v>
      </c>
      <c r="V26" s="34" t="s">
        <v>4170</v>
      </c>
      <c r="W26" s="34" t="s">
        <v>4609</v>
      </c>
      <c r="X26" s="34" t="s">
        <v>4881</v>
      </c>
      <c r="Y26" s="34" t="s">
        <v>4609</v>
      </c>
      <c r="Z26" s="34" t="s">
        <v>4881</v>
      </c>
      <c r="AA26" s="34" t="s">
        <v>4170</v>
      </c>
      <c r="AB26" s="34" t="s">
        <v>3681</v>
      </c>
      <c r="AD26" s="34" t="s">
        <v>3696</v>
      </c>
      <c r="AN26" s="34" t="s">
        <v>3719</v>
      </c>
      <c r="AO26" s="34" t="s">
        <v>1044</v>
      </c>
      <c r="BG26" s="34">
        <v>3</v>
      </c>
      <c r="BI26" s="34">
        <v>60</v>
      </c>
      <c r="BJ26" s="34" t="s">
        <v>1041</v>
      </c>
      <c r="BK26" s="34" t="s">
        <v>3727</v>
      </c>
      <c r="BM26" s="34" t="s">
        <v>3739</v>
      </c>
      <c r="BN26" s="34" t="s">
        <v>3745</v>
      </c>
      <c r="BO26" s="34" t="s">
        <v>4881</v>
      </c>
      <c r="BP26" s="34" t="s">
        <v>4170</v>
      </c>
      <c r="BQ26" s="34" t="s">
        <v>4170</v>
      </c>
      <c r="BR26" s="34" t="s">
        <v>4170</v>
      </c>
      <c r="BS26" s="34" t="s">
        <v>3751</v>
      </c>
      <c r="BT26" s="34" t="s">
        <v>3771</v>
      </c>
      <c r="BU26" s="34" t="s">
        <v>1044</v>
      </c>
      <c r="BV26" s="34" t="s">
        <v>1041</v>
      </c>
      <c r="BW26" s="34" t="s">
        <v>1044</v>
      </c>
      <c r="BX26" s="34" t="s">
        <v>3777</v>
      </c>
      <c r="BY26" s="34" t="s">
        <v>4881</v>
      </c>
      <c r="BZ26" s="34" t="s">
        <v>4170</v>
      </c>
      <c r="CA26" s="34" t="s">
        <v>4170</v>
      </c>
      <c r="CB26" s="34" t="s">
        <v>4170</v>
      </c>
      <c r="CC26" s="34" t="s">
        <v>4170</v>
      </c>
      <c r="CD26" s="34" t="s">
        <v>4170</v>
      </c>
      <c r="CE26" s="34" t="s">
        <v>4170</v>
      </c>
      <c r="CF26" s="34" t="s">
        <v>4170</v>
      </c>
      <c r="CG26" s="34" t="s">
        <v>4170</v>
      </c>
      <c r="CH26" s="34" t="s">
        <v>4170</v>
      </c>
      <c r="CI26" s="34" t="s">
        <v>4170</v>
      </c>
      <c r="CJ26" s="34" t="s">
        <v>4170</v>
      </c>
      <c r="CK26" s="34" t="s">
        <v>4170</v>
      </c>
      <c r="CL26" s="34" t="s">
        <v>4170</v>
      </c>
      <c r="CM26" s="34" t="s">
        <v>4170</v>
      </c>
      <c r="CN26" s="34" t="s">
        <v>4170</v>
      </c>
      <c r="CO26" s="34" t="s">
        <v>4170</v>
      </c>
      <c r="CQ26" s="34" t="s">
        <v>1041</v>
      </c>
      <c r="CR26" s="34" t="s">
        <v>1041</v>
      </c>
      <c r="CS26" s="34" t="s">
        <v>1044</v>
      </c>
      <c r="CT26" s="34" t="s">
        <v>1041</v>
      </c>
      <c r="CU26" s="34" t="s">
        <v>1041</v>
      </c>
      <c r="CV26" s="34" t="s">
        <v>1041</v>
      </c>
      <c r="CW26" s="34" t="s">
        <v>1044</v>
      </c>
      <c r="CX26" s="34" t="s">
        <v>1044</v>
      </c>
      <c r="CY26" s="34" t="s">
        <v>3826</v>
      </c>
      <c r="CZ26" s="34" t="s">
        <v>3846</v>
      </c>
      <c r="DA26" s="34" t="s">
        <v>3861</v>
      </c>
      <c r="DB26" s="34" t="s">
        <v>1044</v>
      </c>
      <c r="DC26" s="34" t="s">
        <v>1044</v>
      </c>
      <c r="DD26" s="34" t="s">
        <v>3871</v>
      </c>
      <c r="DE26" s="34" t="s">
        <v>1041</v>
      </c>
      <c r="DF26" s="34" t="s">
        <v>3880</v>
      </c>
      <c r="DG26" s="34" t="s">
        <v>6360</v>
      </c>
      <c r="DH26" s="34" t="s">
        <v>4170</v>
      </c>
      <c r="DI26" s="34" t="s">
        <v>4170</v>
      </c>
      <c r="DJ26" s="34" t="s">
        <v>4170</v>
      </c>
      <c r="DK26" s="34" t="s">
        <v>4170</v>
      </c>
      <c r="DL26" s="34" t="s">
        <v>4170</v>
      </c>
      <c r="DM26" s="34" t="s">
        <v>4881</v>
      </c>
      <c r="DN26" s="34" t="s">
        <v>4881</v>
      </c>
      <c r="DO26" s="34" t="s">
        <v>4881</v>
      </c>
      <c r="DP26" s="34" t="s">
        <v>4170</v>
      </c>
      <c r="DQ26" s="34" t="s">
        <v>4170</v>
      </c>
      <c r="DR26" s="34" t="s">
        <v>4170</v>
      </c>
      <c r="DS26" s="34" t="s">
        <v>4170</v>
      </c>
      <c r="DT26" s="34" t="s">
        <v>4170</v>
      </c>
      <c r="DU26" s="34" t="s">
        <v>4170</v>
      </c>
      <c r="DV26" s="34" t="s">
        <v>4170</v>
      </c>
      <c r="DW26" s="34" t="s">
        <v>4170</v>
      </c>
      <c r="EC26" s="34" t="s">
        <v>3934</v>
      </c>
      <c r="ED26" s="34" t="s">
        <v>4170</v>
      </c>
      <c r="EE26" s="34" t="s">
        <v>4170</v>
      </c>
      <c r="EF26" s="34" t="s">
        <v>4170</v>
      </c>
      <c r="EG26" s="34" t="s">
        <v>4170</v>
      </c>
      <c r="EH26" s="34" t="s">
        <v>4170</v>
      </c>
      <c r="EI26" s="34" t="s">
        <v>4170</v>
      </c>
      <c r="EJ26" s="34" t="s">
        <v>4881</v>
      </c>
      <c r="EK26" s="34" t="s">
        <v>4170</v>
      </c>
      <c r="EL26" s="34" t="s">
        <v>4170</v>
      </c>
      <c r="EM26" s="34" t="s">
        <v>4170</v>
      </c>
      <c r="EN26" s="34" t="s">
        <v>4170</v>
      </c>
      <c r="EO26" s="34" t="s">
        <v>4170</v>
      </c>
      <c r="EP26" s="34" t="s">
        <v>4170</v>
      </c>
      <c r="ER26" s="34">
        <v>5500</v>
      </c>
      <c r="ES26" s="34" t="s">
        <v>3951</v>
      </c>
      <c r="ET26" s="34" t="s">
        <v>4170</v>
      </c>
      <c r="EU26" s="34" t="s">
        <v>4170</v>
      </c>
      <c r="EV26" s="34" t="s">
        <v>4170</v>
      </c>
      <c r="EW26" s="34" t="s">
        <v>4170</v>
      </c>
      <c r="EX26" s="34" t="s">
        <v>4881</v>
      </c>
      <c r="EY26" s="34" t="s">
        <v>4170</v>
      </c>
      <c r="EZ26" s="34" t="s">
        <v>4170</v>
      </c>
      <c r="FA26" s="34" t="s">
        <v>4170</v>
      </c>
      <c r="FB26" s="34" t="s">
        <v>4170</v>
      </c>
      <c r="FD26" s="34">
        <v>4000</v>
      </c>
      <c r="FE26" s="34">
        <v>1625</v>
      </c>
      <c r="FK26" s="34" t="s">
        <v>1044</v>
      </c>
      <c r="FM26" s="34" t="s">
        <v>3990</v>
      </c>
      <c r="GF26" s="34" t="s">
        <v>1044</v>
      </c>
      <c r="GG26" s="34" t="s">
        <v>4170</v>
      </c>
      <c r="GH26" s="34" t="s">
        <v>4170</v>
      </c>
      <c r="GI26" s="34" t="s">
        <v>4170</v>
      </c>
      <c r="GJ26" s="34" t="s">
        <v>4881</v>
      </c>
      <c r="GK26" s="34" t="s">
        <v>4170</v>
      </c>
      <c r="GL26" s="34" t="s">
        <v>4170</v>
      </c>
      <c r="GM26" s="34" t="s">
        <v>4170</v>
      </c>
      <c r="GO26" s="34">
        <v>5000</v>
      </c>
      <c r="GP26" s="34">
        <v>0</v>
      </c>
      <c r="GQ26" s="34">
        <v>0</v>
      </c>
      <c r="GR26" s="34">
        <v>3500</v>
      </c>
      <c r="GS26" s="34">
        <v>400</v>
      </c>
      <c r="GT26" s="34">
        <v>160</v>
      </c>
      <c r="GU26" s="34">
        <v>200</v>
      </c>
      <c r="GV26" s="34">
        <v>0</v>
      </c>
      <c r="GW26" s="34">
        <v>0</v>
      </c>
      <c r="GX26" s="34">
        <v>0</v>
      </c>
      <c r="GY26" s="34">
        <v>3000</v>
      </c>
      <c r="GZ26" s="34">
        <v>3500</v>
      </c>
      <c r="HA26" s="34">
        <v>0</v>
      </c>
      <c r="HB26" s="34">
        <v>0</v>
      </c>
      <c r="HC26" s="34">
        <v>0</v>
      </c>
      <c r="HD26" s="34">
        <v>0</v>
      </c>
      <c r="HE26" s="34">
        <v>0</v>
      </c>
      <c r="HF26" s="34" t="s">
        <v>1044</v>
      </c>
      <c r="HK26" s="34" t="s">
        <v>5397</v>
      </c>
      <c r="HL26" s="34" t="s">
        <v>4226</v>
      </c>
      <c r="HM26" s="34" t="s">
        <v>4546</v>
      </c>
      <c r="HN26" s="34" t="s">
        <v>5455</v>
      </c>
      <c r="HO26" s="34">
        <v>18.792433201927299</v>
      </c>
      <c r="HP26" s="34" t="s">
        <v>4894</v>
      </c>
      <c r="HQ26" s="34" t="s">
        <v>4316</v>
      </c>
      <c r="HR26" s="34" t="s">
        <v>4195</v>
      </c>
      <c r="HS26" s="34" t="s">
        <v>4255</v>
      </c>
      <c r="HT26" s="34" t="s">
        <v>4271</v>
      </c>
      <c r="HU26" s="34" t="s">
        <v>5342</v>
      </c>
      <c r="HV26" s="34" t="s">
        <v>5001</v>
      </c>
      <c r="HW26" s="34" t="s">
        <v>4560</v>
      </c>
      <c r="HX26" s="34" t="s">
        <v>3244</v>
      </c>
      <c r="HY26" s="34" t="s">
        <v>4299</v>
      </c>
      <c r="HZ26" s="34" t="s">
        <v>4929</v>
      </c>
      <c r="IA26" s="34" t="s">
        <v>4665</v>
      </c>
      <c r="IB26" s="34" t="s">
        <v>5665</v>
      </c>
      <c r="IC26" s="34" t="s">
        <v>5274</v>
      </c>
      <c r="ID26" s="34" t="s">
        <v>4461</v>
      </c>
      <c r="II26" s="34" t="s">
        <v>5584</v>
      </c>
      <c r="IJ26" s="34">
        <v>1594.4</v>
      </c>
      <c r="IK26" s="34" t="s">
        <v>4587</v>
      </c>
      <c r="IQ26" s="34">
        <v>8719.4</v>
      </c>
      <c r="IR26" s="34" t="s">
        <v>1046</v>
      </c>
      <c r="IT26" s="34">
        <v>2906.4666666666699</v>
      </c>
      <c r="IU26" s="34" t="s">
        <v>5179</v>
      </c>
      <c r="IV26" s="34" t="s">
        <v>4170</v>
      </c>
      <c r="IW26" s="34" t="s">
        <v>4170</v>
      </c>
      <c r="IX26" s="34" t="s">
        <v>6121</v>
      </c>
      <c r="IY26" s="34" t="s">
        <v>4785</v>
      </c>
      <c r="IZ26" s="34" t="s">
        <v>4783</v>
      </c>
      <c r="JA26" s="34" t="s">
        <v>4711</v>
      </c>
      <c r="JB26" s="34" t="s">
        <v>4170</v>
      </c>
      <c r="JC26" s="34">
        <v>0</v>
      </c>
      <c r="JD26" s="34">
        <v>500</v>
      </c>
      <c r="JE26" s="34">
        <v>583.33333333333303</v>
      </c>
      <c r="JF26" s="34">
        <v>0</v>
      </c>
      <c r="JG26" s="34">
        <v>0</v>
      </c>
      <c r="JH26" s="34">
        <v>0</v>
      </c>
      <c r="JI26" s="34">
        <v>0</v>
      </c>
      <c r="JJ26" s="34">
        <v>0</v>
      </c>
      <c r="JK26" s="34">
        <v>0</v>
      </c>
      <c r="JL26" s="34">
        <v>9843.3333333333303</v>
      </c>
      <c r="JM26" s="34">
        <v>500</v>
      </c>
      <c r="JN26" s="34">
        <v>10343.333333333299</v>
      </c>
      <c r="JO26" s="34">
        <v>3281.1111111111099</v>
      </c>
      <c r="JP26" s="34">
        <v>166.666666666667</v>
      </c>
      <c r="JQ26" s="34">
        <v>3447.7777777777801</v>
      </c>
      <c r="JR26" s="34">
        <v>0.48340315823396701</v>
      </c>
      <c r="JU26" s="34">
        <v>0.338382210763777</v>
      </c>
      <c r="JV26" s="34">
        <v>3.8672252658717397E-2</v>
      </c>
      <c r="JW26" s="34">
        <v>1.54689010634869E-2</v>
      </c>
      <c r="JX26" s="34">
        <v>1.9336126329358699E-2</v>
      </c>
      <c r="KB26" s="34">
        <v>4.83403158233967E-2</v>
      </c>
      <c r="KC26" s="34">
        <v>5.6397035127296199E-2</v>
      </c>
      <c r="KI26" s="34" t="s">
        <v>6083</v>
      </c>
      <c r="KJ26" s="34" t="s">
        <v>5980</v>
      </c>
      <c r="KK26" s="34" t="s">
        <v>5178</v>
      </c>
      <c r="KL26" s="34" t="s">
        <v>4170</v>
      </c>
      <c r="KM26" s="34" t="s">
        <v>4170</v>
      </c>
      <c r="KN26" s="34" t="s">
        <v>5255</v>
      </c>
      <c r="KO26" s="34" t="s">
        <v>4716</v>
      </c>
      <c r="KP26" s="34" t="s">
        <v>4170</v>
      </c>
      <c r="KQ26" s="34" t="s">
        <v>4170</v>
      </c>
      <c r="KR26" s="34" t="s">
        <v>4170</v>
      </c>
      <c r="KS26" s="34" t="s">
        <v>4170</v>
      </c>
      <c r="KT26" s="34" t="s">
        <v>4170</v>
      </c>
      <c r="KU26" s="34" t="s">
        <v>5116</v>
      </c>
      <c r="KV26" s="34" t="s">
        <v>5153</v>
      </c>
      <c r="KW26" s="34" t="s">
        <v>5624</v>
      </c>
      <c r="KX26" s="34" t="s">
        <v>5644</v>
      </c>
      <c r="KY26" s="34" t="s">
        <v>5112</v>
      </c>
      <c r="KZ26" s="34" t="s">
        <v>5850</v>
      </c>
      <c r="LA26" s="34" t="s">
        <v>5992</v>
      </c>
    </row>
    <row r="27" spans="1:313">
      <c r="A27" s="34" t="s">
        <v>6361</v>
      </c>
      <c r="B27" s="34" t="s">
        <v>6328</v>
      </c>
      <c r="C27" s="34" t="s">
        <v>1036</v>
      </c>
      <c r="D27" s="34" t="s">
        <v>1041</v>
      </c>
      <c r="F27" s="34" t="s">
        <v>1041</v>
      </c>
      <c r="G27" s="34">
        <v>27</v>
      </c>
      <c r="H27" s="34" t="s">
        <v>1041</v>
      </c>
      <c r="I27" s="34" t="s">
        <v>1041</v>
      </c>
      <c r="J27" s="34" t="s">
        <v>442</v>
      </c>
      <c r="K27" s="34" t="s">
        <v>1077</v>
      </c>
      <c r="L27" s="34" t="s">
        <v>9537</v>
      </c>
      <c r="M27" s="34" t="s">
        <v>1548</v>
      </c>
      <c r="N27" s="34" t="s">
        <v>9538</v>
      </c>
      <c r="P27" s="34" t="s">
        <v>3065</v>
      </c>
      <c r="Q27" s="34" t="s">
        <v>3087</v>
      </c>
      <c r="R27" s="34" t="s">
        <v>6362</v>
      </c>
      <c r="S27" s="34">
        <v>1</v>
      </c>
      <c r="T27" s="34" t="s">
        <v>4170</v>
      </c>
      <c r="U27" s="34" t="s">
        <v>4170</v>
      </c>
      <c r="V27" s="34" t="s">
        <v>4170</v>
      </c>
      <c r="W27" s="34" t="s">
        <v>4170</v>
      </c>
      <c r="X27" s="34" t="s">
        <v>4881</v>
      </c>
      <c r="Y27" s="34" t="s">
        <v>4170</v>
      </c>
      <c r="Z27" s="34" t="s">
        <v>4881</v>
      </c>
      <c r="AA27" s="34" t="s">
        <v>4170</v>
      </c>
      <c r="AB27" s="34" t="s">
        <v>3681</v>
      </c>
      <c r="AD27" s="34" t="s">
        <v>3696</v>
      </c>
      <c r="AN27" s="34" t="s">
        <v>3722</v>
      </c>
      <c r="AO27" s="34" t="s">
        <v>1044</v>
      </c>
      <c r="BG27" s="34">
        <v>1</v>
      </c>
      <c r="BI27" s="34">
        <v>15</v>
      </c>
      <c r="BJ27" s="34" t="s">
        <v>1041</v>
      </c>
      <c r="BK27" s="34" t="s">
        <v>3727</v>
      </c>
      <c r="BM27" s="34" t="s">
        <v>3739</v>
      </c>
      <c r="BN27" s="34" t="s">
        <v>1044</v>
      </c>
      <c r="BO27" s="34" t="s">
        <v>4170</v>
      </c>
      <c r="BP27" s="34" t="s">
        <v>4170</v>
      </c>
      <c r="BQ27" s="34" t="s">
        <v>4881</v>
      </c>
      <c r="BR27" s="34" t="s">
        <v>4170</v>
      </c>
      <c r="BS27" s="34" t="s">
        <v>3751</v>
      </c>
      <c r="BT27" s="34" t="s">
        <v>3739</v>
      </c>
      <c r="BU27" s="34" t="s">
        <v>1044</v>
      </c>
      <c r="BV27" s="34" t="s">
        <v>1044</v>
      </c>
      <c r="BW27" s="34" t="s">
        <v>1044</v>
      </c>
      <c r="BX27" s="34" t="s">
        <v>3777</v>
      </c>
      <c r="BY27" s="34" t="s">
        <v>4881</v>
      </c>
      <c r="BZ27" s="34" t="s">
        <v>4170</v>
      </c>
      <c r="CA27" s="34" t="s">
        <v>4170</v>
      </c>
      <c r="CB27" s="34" t="s">
        <v>4170</v>
      </c>
      <c r="CC27" s="34" t="s">
        <v>4170</v>
      </c>
      <c r="CD27" s="34" t="s">
        <v>4170</v>
      </c>
      <c r="CE27" s="34" t="s">
        <v>4170</v>
      </c>
      <c r="CF27" s="34" t="s">
        <v>4170</v>
      </c>
      <c r="CG27" s="34" t="s">
        <v>4170</v>
      </c>
      <c r="CH27" s="34" t="s">
        <v>4170</v>
      </c>
      <c r="CI27" s="34" t="s">
        <v>4170</v>
      </c>
      <c r="CJ27" s="34" t="s">
        <v>4170</v>
      </c>
      <c r="CK27" s="34" t="s">
        <v>4170</v>
      </c>
      <c r="CL27" s="34" t="s">
        <v>4170</v>
      </c>
      <c r="CM27" s="34" t="s">
        <v>4170</v>
      </c>
      <c r="CN27" s="34" t="s">
        <v>4170</v>
      </c>
      <c r="CO27" s="34" t="s">
        <v>4170</v>
      </c>
      <c r="CQ27" s="34" t="s">
        <v>1041</v>
      </c>
      <c r="CR27" s="34" t="s">
        <v>1041</v>
      </c>
      <c r="CS27" s="34" t="s">
        <v>1041</v>
      </c>
      <c r="CT27" s="34" t="s">
        <v>1041</v>
      </c>
      <c r="CU27" s="34" t="s">
        <v>1041</v>
      </c>
      <c r="CV27" s="34" t="s">
        <v>1041</v>
      </c>
      <c r="CW27" s="34" t="s">
        <v>1044</v>
      </c>
      <c r="CX27" s="34" t="s">
        <v>1044</v>
      </c>
      <c r="CY27" s="34" t="s">
        <v>3826</v>
      </c>
      <c r="CZ27" s="34" t="s">
        <v>3843</v>
      </c>
      <c r="DA27" s="34" t="s">
        <v>3861</v>
      </c>
      <c r="DB27" s="34" t="s">
        <v>1044</v>
      </c>
      <c r="DC27" s="34" t="s">
        <v>1044</v>
      </c>
      <c r="DD27" s="34" t="s">
        <v>3871</v>
      </c>
      <c r="DE27" s="34" t="s">
        <v>1041</v>
      </c>
      <c r="DF27" s="34" t="s">
        <v>3877</v>
      </c>
      <c r="DG27" s="34" t="s">
        <v>169</v>
      </c>
      <c r="DH27" s="34" t="s">
        <v>4170</v>
      </c>
      <c r="DI27" s="34" t="s">
        <v>4881</v>
      </c>
      <c r="DJ27" s="34" t="s">
        <v>4170</v>
      </c>
      <c r="DK27" s="34" t="s">
        <v>4170</v>
      </c>
      <c r="DL27" s="34" t="s">
        <v>4170</v>
      </c>
      <c r="DM27" s="34" t="s">
        <v>4170</v>
      </c>
      <c r="DN27" s="34" t="s">
        <v>4170</v>
      </c>
      <c r="DO27" s="34" t="s">
        <v>4170</v>
      </c>
      <c r="DP27" s="34" t="s">
        <v>4170</v>
      </c>
      <c r="DQ27" s="34" t="s">
        <v>4170</v>
      </c>
      <c r="DR27" s="34" t="s">
        <v>4170</v>
      </c>
      <c r="DS27" s="34" t="s">
        <v>4170</v>
      </c>
      <c r="DT27" s="34" t="s">
        <v>4170</v>
      </c>
      <c r="DU27" s="34" t="s">
        <v>4170</v>
      </c>
      <c r="DV27" s="34" t="s">
        <v>4170</v>
      </c>
      <c r="DW27" s="34" t="s">
        <v>4170</v>
      </c>
      <c r="DY27" s="34">
        <v>18000</v>
      </c>
      <c r="FK27" s="34" t="s">
        <v>1044</v>
      </c>
      <c r="FM27" s="34" t="s">
        <v>3990</v>
      </c>
      <c r="GF27" s="34" t="s">
        <v>1044</v>
      </c>
      <c r="GG27" s="34" t="s">
        <v>4170</v>
      </c>
      <c r="GH27" s="34" t="s">
        <v>4170</v>
      </c>
      <c r="GI27" s="34" t="s">
        <v>4170</v>
      </c>
      <c r="GJ27" s="34" t="s">
        <v>4881</v>
      </c>
      <c r="GK27" s="34" t="s">
        <v>4170</v>
      </c>
      <c r="GL27" s="34" t="s">
        <v>4170</v>
      </c>
      <c r="GM27" s="34" t="s">
        <v>4170</v>
      </c>
      <c r="GO27" s="34">
        <v>5000</v>
      </c>
      <c r="GP27" s="34">
        <v>1800</v>
      </c>
      <c r="GQ27" s="34">
        <v>6000</v>
      </c>
      <c r="GR27" s="34">
        <v>2200</v>
      </c>
      <c r="GS27" s="34">
        <v>600</v>
      </c>
      <c r="GT27" s="34">
        <v>270</v>
      </c>
      <c r="GU27" s="34">
        <v>280</v>
      </c>
      <c r="GV27" s="34">
        <v>0</v>
      </c>
      <c r="GW27" s="34">
        <v>0</v>
      </c>
      <c r="GX27" s="34">
        <v>3000</v>
      </c>
      <c r="GY27" s="34">
        <v>300</v>
      </c>
      <c r="GZ27" s="34">
        <v>0</v>
      </c>
      <c r="HA27" s="34">
        <v>6000</v>
      </c>
      <c r="HB27" s="34">
        <v>0</v>
      </c>
      <c r="HC27" s="34">
        <v>0</v>
      </c>
      <c r="HD27" s="34">
        <v>0</v>
      </c>
      <c r="HE27" s="34">
        <v>1000</v>
      </c>
      <c r="HF27" s="34" t="s">
        <v>1044</v>
      </c>
      <c r="HK27" s="34" t="s">
        <v>4515</v>
      </c>
      <c r="HL27" s="34" t="s">
        <v>4226</v>
      </c>
      <c r="HM27" s="34" t="s">
        <v>4539</v>
      </c>
      <c r="HN27" s="34" t="s">
        <v>5452</v>
      </c>
      <c r="HO27" s="34">
        <v>37.779237844940901</v>
      </c>
      <c r="HP27" s="34" t="s">
        <v>4896</v>
      </c>
      <c r="HQ27" s="34" t="s">
        <v>4305</v>
      </c>
      <c r="HR27" s="34" t="s">
        <v>4186</v>
      </c>
      <c r="HS27" s="34" t="s">
        <v>4241</v>
      </c>
      <c r="HT27" s="34" t="s">
        <v>4271</v>
      </c>
      <c r="HU27" s="34" t="s">
        <v>5342</v>
      </c>
      <c r="HV27" s="34" t="s">
        <v>5001</v>
      </c>
      <c r="HW27" s="34" t="s">
        <v>4556</v>
      </c>
      <c r="HX27" s="34" t="s">
        <v>3232</v>
      </c>
      <c r="HY27" s="34" t="s">
        <v>4291</v>
      </c>
      <c r="HZ27" s="34" t="s">
        <v>4933</v>
      </c>
      <c r="IA27" s="34" t="s">
        <v>4666</v>
      </c>
      <c r="IC27" s="34" t="s">
        <v>5274</v>
      </c>
      <c r="ID27" s="34" t="s">
        <v>4462</v>
      </c>
      <c r="IE27" s="34" t="s">
        <v>5223</v>
      </c>
      <c r="IQ27" s="34">
        <v>18000</v>
      </c>
      <c r="IR27" s="34" t="s">
        <v>1046</v>
      </c>
      <c r="IT27" s="34">
        <v>18000</v>
      </c>
      <c r="IU27" s="34" t="s">
        <v>5179</v>
      </c>
      <c r="IV27" s="34" t="s">
        <v>4472</v>
      </c>
      <c r="IW27" s="34" t="s">
        <v>4175</v>
      </c>
      <c r="IX27" s="34" t="s">
        <v>5374</v>
      </c>
      <c r="IY27" s="34" t="s">
        <v>4474</v>
      </c>
      <c r="IZ27" s="34" t="s">
        <v>4784</v>
      </c>
      <c r="JA27" s="34" t="s">
        <v>4784</v>
      </c>
      <c r="JB27" s="34" t="s">
        <v>4170</v>
      </c>
      <c r="JC27" s="34">
        <v>500</v>
      </c>
      <c r="JD27" s="34">
        <v>50</v>
      </c>
      <c r="JE27" s="34">
        <v>0</v>
      </c>
      <c r="JF27" s="34">
        <v>1000</v>
      </c>
      <c r="JG27" s="34">
        <v>0</v>
      </c>
      <c r="JH27" s="34">
        <v>0</v>
      </c>
      <c r="JI27" s="34">
        <v>0</v>
      </c>
      <c r="JJ27" s="34">
        <v>166.666666666667</v>
      </c>
      <c r="JK27" s="34">
        <v>0</v>
      </c>
      <c r="JL27" s="34">
        <v>14850</v>
      </c>
      <c r="JM27" s="34">
        <v>3016.6666666666702</v>
      </c>
      <c r="JN27" s="34">
        <v>17866.666666666701</v>
      </c>
      <c r="JO27" s="34">
        <v>14850</v>
      </c>
      <c r="JP27" s="34">
        <v>3016.6666666666702</v>
      </c>
      <c r="JQ27" s="34">
        <v>17866.666666666701</v>
      </c>
      <c r="JR27" s="34">
        <v>0.27985074626865702</v>
      </c>
      <c r="JS27" s="34">
        <v>0.100746268656716</v>
      </c>
      <c r="JT27" s="34">
        <v>0.33582089552238797</v>
      </c>
      <c r="JU27" s="34">
        <v>0.12313432835820901</v>
      </c>
      <c r="JV27" s="34">
        <v>3.3582089552238799E-2</v>
      </c>
      <c r="JW27" s="34">
        <v>1.5111940298507501E-2</v>
      </c>
      <c r="JX27" s="34">
        <v>1.5671641791044799E-2</v>
      </c>
      <c r="KA27" s="34">
        <v>2.79850746268657E-2</v>
      </c>
      <c r="KB27" s="34">
        <v>2.79850746268657E-3</v>
      </c>
      <c r="KD27" s="34">
        <v>5.5970149253731297E-2</v>
      </c>
      <c r="KH27" s="34">
        <v>9.3283582089552196E-3</v>
      </c>
      <c r="KJ27" s="34" t="s">
        <v>5977</v>
      </c>
      <c r="KK27" s="34" t="s">
        <v>5987</v>
      </c>
      <c r="KL27" s="34" t="s">
        <v>4170</v>
      </c>
      <c r="KM27" s="34" t="s">
        <v>4714</v>
      </c>
      <c r="KN27" s="34" t="s">
        <v>4352</v>
      </c>
      <c r="KO27" s="34" t="s">
        <v>4170</v>
      </c>
      <c r="KP27" s="34" t="s">
        <v>4354</v>
      </c>
      <c r="KQ27" s="34" t="s">
        <v>4170</v>
      </c>
      <c r="KR27" s="34" t="s">
        <v>4170</v>
      </c>
      <c r="KS27" s="34" t="s">
        <v>4170</v>
      </c>
      <c r="KT27" s="34" t="s">
        <v>4471</v>
      </c>
      <c r="KU27" s="34" t="s">
        <v>5112</v>
      </c>
      <c r="KV27" s="34" t="s">
        <v>5152</v>
      </c>
      <c r="KW27" s="34" t="s">
        <v>5623</v>
      </c>
      <c r="KX27" s="34" t="s">
        <v>5645</v>
      </c>
      <c r="KY27" s="34" t="s">
        <v>5223</v>
      </c>
      <c r="KZ27" s="34" t="s">
        <v>5152</v>
      </c>
      <c r="LA27" s="34" t="s">
        <v>5992</v>
      </c>
    </row>
    <row r="28" spans="1:313">
      <c r="A28" s="34" t="s">
        <v>6363</v>
      </c>
      <c r="B28" s="34" t="s">
        <v>6328</v>
      </c>
      <c r="C28" s="34" t="s">
        <v>1039</v>
      </c>
      <c r="D28" s="34" t="s">
        <v>1041</v>
      </c>
      <c r="F28" s="34" t="s">
        <v>1041</v>
      </c>
      <c r="G28" s="34">
        <v>28</v>
      </c>
      <c r="H28" s="34" t="s">
        <v>1041</v>
      </c>
      <c r="I28" s="34" t="s">
        <v>1041</v>
      </c>
      <c r="J28" s="34" t="s">
        <v>440</v>
      </c>
      <c r="K28" s="34" t="s">
        <v>1089</v>
      </c>
      <c r="L28" s="34" t="s">
        <v>9549</v>
      </c>
      <c r="M28" s="34" t="s">
        <v>1770</v>
      </c>
      <c r="N28" s="34" t="s">
        <v>9550</v>
      </c>
      <c r="P28" s="34" t="s">
        <v>3068</v>
      </c>
      <c r="Q28" s="34" t="s">
        <v>3138</v>
      </c>
      <c r="R28" s="34" t="s">
        <v>6320</v>
      </c>
      <c r="S28" s="34">
        <v>4</v>
      </c>
      <c r="T28" s="34" t="s">
        <v>4881</v>
      </c>
      <c r="U28" s="34" t="s">
        <v>4881</v>
      </c>
      <c r="V28" s="34" t="s">
        <v>4609</v>
      </c>
      <c r="W28" s="34" t="s">
        <v>4881</v>
      </c>
      <c r="X28" s="34" t="s">
        <v>4170</v>
      </c>
      <c r="Y28" s="34" t="s">
        <v>4609</v>
      </c>
      <c r="Z28" s="34" t="s">
        <v>4609</v>
      </c>
      <c r="AA28" s="34" t="s">
        <v>4170</v>
      </c>
      <c r="AB28" s="34" t="s">
        <v>3684</v>
      </c>
      <c r="AD28" s="34" t="s">
        <v>3696</v>
      </c>
      <c r="AN28" s="34" t="s">
        <v>3719</v>
      </c>
      <c r="AO28" s="34" t="s">
        <v>1044</v>
      </c>
      <c r="BG28" s="34">
        <v>2</v>
      </c>
      <c r="BI28" s="34">
        <v>19</v>
      </c>
      <c r="BJ28" s="34" t="s">
        <v>1041</v>
      </c>
      <c r="BK28" s="34" t="s">
        <v>3730</v>
      </c>
      <c r="BM28" s="34" t="s">
        <v>1044</v>
      </c>
      <c r="BN28" s="34" t="s">
        <v>3745</v>
      </c>
      <c r="BO28" s="34" t="s">
        <v>4881</v>
      </c>
      <c r="BP28" s="34" t="s">
        <v>4170</v>
      </c>
      <c r="BQ28" s="34" t="s">
        <v>4170</v>
      </c>
      <c r="BR28" s="34" t="s">
        <v>4170</v>
      </c>
      <c r="BS28" s="34" t="s">
        <v>3760</v>
      </c>
      <c r="BT28" s="34" t="s">
        <v>1044</v>
      </c>
      <c r="BU28" s="34" t="s">
        <v>1041</v>
      </c>
      <c r="BV28" s="34" t="s">
        <v>1041</v>
      </c>
      <c r="BW28" s="34" t="s">
        <v>1044</v>
      </c>
      <c r="BX28" s="34" t="s">
        <v>6364</v>
      </c>
      <c r="BY28" s="34" t="s">
        <v>4170</v>
      </c>
      <c r="BZ28" s="34" t="s">
        <v>4170</v>
      </c>
      <c r="CA28" s="34" t="s">
        <v>4881</v>
      </c>
      <c r="CB28" s="34" t="s">
        <v>4170</v>
      </c>
      <c r="CC28" s="34" t="s">
        <v>4170</v>
      </c>
      <c r="CD28" s="34" t="s">
        <v>4170</v>
      </c>
      <c r="CE28" s="34" t="s">
        <v>4170</v>
      </c>
      <c r="CF28" s="34" t="s">
        <v>4170</v>
      </c>
      <c r="CG28" s="34" t="s">
        <v>4170</v>
      </c>
      <c r="CH28" s="34" t="s">
        <v>4881</v>
      </c>
      <c r="CI28" s="34" t="s">
        <v>4881</v>
      </c>
      <c r="CJ28" s="34" t="s">
        <v>4170</v>
      </c>
      <c r="CK28" s="34" t="s">
        <v>4170</v>
      </c>
      <c r="CL28" s="34" t="s">
        <v>4170</v>
      </c>
      <c r="CM28" s="34" t="s">
        <v>4170</v>
      </c>
      <c r="CN28" s="34" t="s">
        <v>4170</v>
      </c>
      <c r="CO28" s="34" t="s">
        <v>4170</v>
      </c>
      <c r="CQ28" s="34" t="s">
        <v>1041</v>
      </c>
      <c r="CR28" s="34" t="s">
        <v>1041</v>
      </c>
      <c r="CS28" s="34" t="s">
        <v>1041</v>
      </c>
      <c r="CT28" s="34" t="s">
        <v>1041</v>
      </c>
      <c r="CU28" s="34" t="s">
        <v>1041</v>
      </c>
      <c r="CV28" s="34" t="s">
        <v>1044</v>
      </c>
      <c r="CW28" s="34" t="s">
        <v>1044</v>
      </c>
      <c r="CX28" s="34" t="s">
        <v>1044</v>
      </c>
      <c r="CY28" s="34" t="s">
        <v>3826</v>
      </c>
      <c r="CZ28" s="34" t="s">
        <v>3846</v>
      </c>
      <c r="DA28" s="34" t="s">
        <v>3861</v>
      </c>
      <c r="DB28" s="34" t="s">
        <v>1044</v>
      </c>
      <c r="DC28" s="34" t="s">
        <v>1044</v>
      </c>
      <c r="DD28" s="34" t="s">
        <v>3865</v>
      </c>
      <c r="DE28" s="34" t="s">
        <v>1044</v>
      </c>
      <c r="DF28" s="34" t="s">
        <v>3880</v>
      </c>
      <c r="DG28" s="34" t="s">
        <v>6365</v>
      </c>
      <c r="DH28" s="34" t="s">
        <v>4170</v>
      </c>
      <c r="DI28" s="34" t="s">
        <v>4170</v>
      </c>
      <c r="DJ28" s="34" t="s">
        <v>4170</v>
      </c>
      <c r="DK28" s="34" t="s">
        <v>4170</v>
      </c>
      <c r="DL28" s="34" t="s">
        <v>4170</v>
      </c>
      <c r="DM28" s="34" t="s">
        <v>4881</v>
      </c>
      <c r="DN28" s="34" t="s">
        <v>4170</v>
      </c>
      <c r="DO28" s="34" t="s">
        <v>4881</v>
      </c>
      <c r="DP28" s="34" t="s">
        <v>4170</v>
      </c>
      <c r="DQ28" s="34" t="s">
        <v>4170</v>
      </c>
      <c r="DR28" s="34" t="s">
        <v>4170</v>
      </c>
      <c r="DS28" s="34" t="s">
        <v>4170</v>
      </c>
      <c r="DT28" s="34" t="s">
        <v>4881</v>
      </c>
      <c r="DU28" s="34" t="s">
        <v>4170</v>
      </c>
      <c r="DV28" s="34" t="s">
        <v>4170</v>
      </c>
      <c r="DW28" s="34" t="s">
        <v>4170</v>
      </c>
      <c r="EC28" s="34" t="s">
        <v>3922</v>
      </c>
      <c r="ED28" s="34" t="s">
        <v>4170</v>
      </c>
      <c r="EE28" s="34" t="s">
        <v>4170</v>
      </c>
      <c r="EF28" s="34" t="s">
        <v>4881</v>
      </c>
      <c r="EG28" s="34" t="s">
        <v>4170</v>
      </c>
      <c r="EH28" s="34" t="s">
        <v>4170</v>
      </c>
      <c r="EI28" s="34" t="s">
        <v>4170</v>
      </c>
      <c r="EJ28" s="34" t="s">
        <v>4170</v>
      </c>
      <c r="EK28" s="34" t="s">
        <v>4170</v>
      </c>
      <c r="EL28" s="34" t="s">
        <v>4170</v>
      </c>
      <c r="EM28" s="34" t="s">
        <v>4170</v>
      </c>
      <c r="EN28" s="34" t="s">
        <v>4170</v>
      </c>
      <c r="EO28" s="34" t="s">
        <v>4170</v>
      </c>
      <c r="EP28" s="34" t="s">
        <v>4170</v>
      </c>
      <c r="ER28" s="34">
        <v>4380</v>
      </c>
      <c r="FE28" s="34">
        <v>6500</v>
      </c>
      <c r="FK28" s="34" t="s">
        <v>1044</v>
      </c>
      <c r="FM28" s="34" t="s">
        <v>3990</v>
      </c>
      <c r="GF28" s="34" t="s">
        <v>4030</v>
      </c>
      <c r="GG28" s="34" t="s">
        <v>4881</v>
      </c>
      <c r="GH28" s="34" t="s">
        <v>4170</v>
      </c>
      <c r="GI28" s="34" t="s">
        <v>4170</v>
      </c>
      <c r="GJ28" s="34" t="s">
        <v>4170</v>
      </c>
      <c r="GK28" s="34" t="s">
        <v>4170</v>
      </c>
      <c r="GL28" s="34" t="s">
        <v>4170</v>
      </c>
      <c r="GM28" s="34" t="s">
        <v>4170</v>
      </c>
      <c r="GO28" s="34">
        <v>2500</v>
      </c>
      <c r="GP28" s="34">
        <v>0</v>
      </c>
      <c r="GQ28" s="34">
        <v>0</v>
      </c>
      <c r="GR28" s="34">
        <v>1500</v>
      </c>
      <c r="GS28" s="34">
        <v>3000</v>
      </c>
      <c r="GT28" s="34">
        <v>450</v>
      </c>
      <c r="GU28" s="34">
        <v>3000</v>
      </c>
      <c r="GV28" s="34">
        <v>0</v>
      </c>
      <c r="GW28" s="34">
        <v>0</v>
      </c>
      <c r="GX28" s="34">
        <v>6000</v>
      </c>
      <c r="GY28" s="34">
        <v>15000</v>
      </c>
      <c r="GZ28" s="34">
        <v>2500</v>
      </c>
      <c r="HA28" s="34">
        <v>1500</v>
      </c>
      <c r="HB28" s="34">
        <v>4000</v>
      </c>
      <c r="HC28" s="34">
        <v>6000</v>
      </c>
      <c r="HD28" s="34">
        <v>0</v>
      </c>
      <c r="HE28" s="34">
        <v>0</v>
      </c>
      <c r="HF28" s="34" t="s">
        <v>1044</v>
      </c>
      <c r="HK28" s="34" t="s">
        <v>5567</v>
      </c>
      <c r="HL28" s="34" t="s">
        <v>4226</v>
      </c>
      <c r="HM28" s="34" t="s">
        <v>4539</v>
      </c>
      <c r="HN28" s="34" t="s">
        <v>5446</v>
      </c>
      <c r="HO28" s="34">
        <v>48.850197109066997</v>
      </c>
      <c r="HP28" s="34" t="s">
        <v>4896</v>
      </c>
      <c r="HQ28" s="34" t="s">
        <v>4316</v>
      </c>
      <c r="HR28" s="34" t="s">
        <v>4210</v>
      </c>
      <c r="HS28" s="34" t="s">
        <v>4228</v>
      </c>
      <c r="HT28" s="34" t="s">
        <v>4262</v>
      </c>
      <c r="HU28" s="34" t="s">
        <v>5342</v>
      </c>
      <c r="HV28" s="34" t="s">
        <v>5001</v>
      </c>
      <c r="HW28" s="34" t="s">
        <v>4560</v>
      </c>
      <c r="HX28" s="34" t="s">
        <v>3238</v>
      </c>
      <c r="HY28" s="34" t="s">
        <v>4299</v>
      </c>
      <c r="HZ28" s="34" t="s">
        <v>4929</v>
      </c>
      <c r="IA28" s="34" t="s">
        <v>4665</v>
      </c>
      <c r="IB28" s="34" t="s">
        <v>5665</v>
      </c>
      <c r="IC28" s="34" t="s">
        <v>5274</v>
      </c>
      <c r="ID28" s="34" t="s">
        <v>4461</v>
      </c>
      <c r="II28" s="34" t="s">
        <v>5583</v>
      </c>
      <c r="IK28" s="34" t="s">
        <v>4590</v>
      </c>
      <c r="IQ28" s="34">
        <v>10880</v>
      </c>
      <c r="IR28" s="34" t="s">
        <v>1043</v>
      </c>
      <c r="IS28" s="34" t="s">
        <v>5323</v>
      </c>
      <c r="IT28" s="34">
        <v>2720</v>
      </c>
      <c r="IU28" s="34" t="s">
        <v>5178</v>
      </c>
      <c r="IV28" s="34" t="s">
        <v>4170</v>
      </c>
      <c r="IW28" s="34" t="s">
        <v>4170</v>
      </c>
      <c r="IX28" s="34" t="s">
        <v>4472</v>
      </c>
      <c r="IY28" s="34" t="s">
        <v>5374</v>
      </c>
      <c r="IZ28" s="34" t="s">
        <v>4785</v>
      </c>
      <c r="JA28" s="34" t="s">
        <v>6053</v>
      </c>
      <c r="JB28" s="34" t="s">
        <v>4170</v>
      </c>
      <c r="JC28" s="34">
        <v>1000</v>
      </c>
      <c r="JD28" s="34">
        <v>2500</v>
      </c>
      <c r="JE28" s="34">
        <v>416.66666666666703</v>
      </c>
      <c r="JF28" s="34">
        <v>250</v>
      </c>
      <c r="JG28" s="34">
        <v>666.66666666666697</v>
      </c>
      <c r="JH28" s="34">
        <v>1000</v>
      </c>
      <c r="JI28" s="34">
        <v>0</v>
      </c>
      <c r="JJ28" s="34">
        <v>0</v>
      </c>
      <c r="JK28" s="34">
        <v>0</v>
      </c>
      <c r="JL28" s="34">
        <v>12866.666666666701</v>
      </c>
      <c r="JM28" s="34">
        <v>3416.6666666666702</v>
      </c>
      <c r="JN28" s="34">
        <v>16283.333333333299</v>
      </c>
      <c r="JO28" s="34">
        <v>3216.6666666666702</v>
      </c>
      <c r="JP28" s="34">
        <v>854.16666666666697</v>
      </c>
      <c r="JQ28" s="34">
        <v>4070.8333333333298</v>
      </c>
      <c r="JR28" s="34">
        <v>0.15353121801433001</v>
      </c>
      <c r="JU28" s="34">
        <v>9.2118730808597796E-2</v>
      </c>
      <c r="JV28" s="34">
        <v>0.18423746161719601</v>
      </c>
      <c r="JW28" s="34">
        <v>2.7635619242579301E-2</v>
      </c>
      <c r="JX28" s="34">
        <v>0.18423746161719601</v>
      </c>
      <c r="KA28" s="34">
        <v>6.1412487205731801E-2</v>
      </c>
      <c r="KB28" s="34">
        <v>0.15353121801433001</v>
      </c>
      <c r="KC28" s="34">
        <v>2.5588536335721598E-2</v>
      </c>
      <c r="KD28" s="34">
        <v>1.5353121801433001E-2</v>
      </c>
      <c r="KE28" s="34">
        <v>4.0941658137154599E-2</v>
      </c>
      <c r="KF28" s="34">
        <v>6.1412487205731801E-2</v>
      </c>
      <c r="KJ28" s="34" t="s">
        <v>5977</v>
      </c>
      <c r="KK28" s="34" t="s">
        <v>5178</v>
      </c>
      <c r="KL28" s="34" t="s">
        <v>4170</v>
      </c>
      <c r="KM28" s="34" t="s">
        <v>4716</v>
      </c>
      <c r="KN28" s="34" t="s">
        <v>5253</v>
      </c>
      <c r="KO28" s="34" t="s">
        <v>5255</v>
      </c>
      <c r="KP28" s="34" t="s">
        <v>4471</v>
      </c>
      <c r="KQ28" s="34" t="s">
        <v>4354</v>
      </c>
      <c r="KR28" s="34" t="s">
        <v>4716</v>
      </c>
      <c r="KS28" s="34" t="s">
        <v>4170</v>
      </c>
      <c r="KT28" s="34" t="s">
        <v>4170</v>
      </c>
      <c r="KU28" s="34" t="s">
        <v>5112</v>
      </c>
      <c r="KV28" s="34" t="s">
        <v>5153</v>
      </c>
      <c r="KW28" s="34" t="s">
        <v>5623</v>
      </c>
      <c r="KX28" s="34" t="s">
        <v>5646</v>
      </c>
      <c r="KY28" s="34" t="s">
        <v>5223</v>
      </c>
      <c r="KZ28" s="34" t="s">
        <v>5850</v>
      </c>
      <c r="LA28" s="34" t="s">
        <v>5992</v>
      </c>
    </row>
    <row r="29" spans="1:313">
      <c r="A29" s="34" t="s">
        <v>6366</v>
      </c>
      <c r="B29" s="34" t="s">
        <v>6328</v>
      </c>
      <c r="C29" s="34" t="s">
        <v>1038</v>
      </c>
      <c r="D29" s="34" t="s">
        <v>1041</v>
      </c>
      <c r="F29" s="34" t="s">
        <v>1041</v>
      </c>
      <c r="G29" s="34">
        <v>32</v>
      </c>
      <c r="H29" s="34" t="s">
        <v>1041</v>
      </c>
      <c r="I29" s="34" t="s">
        <v>1041</v>
      </c>
      <c r="J29" s="34" t="s">
        <v>440</v>
      </c>
      <c r="K29" s="34" t="s">
        <v>1077</v>
      </c>
      <c r="L29" s="34" t="s">
        <v>9537</v>
      </c>
      <c r="M29" s="34" t="s">
        <v>1548</v>
      </c>
      <c r="N29" s="34" t="s">
        <v>9538</v>
      </c>
      <c r="P29" s="34" t="s">
        <v>3065</v>
      </c>
      <c r="Q29" s="34" t="s">
        <v>3099</v>
      </c>
      <c r="R29" s="34" t="s">
        <v>6367</v>
      </c>
      <c r="S29" s="34">
        <v>2</v>
      </c>
      <c r="T29" s="34" t="s">
        <v>4881</v>
      </c>
      <c r="U29" s="34" t="s">
        <v>4170</v>
      </c>
      <c r="V29" s="34" t="s">
        <v>4170</v>
      </c>
      <c r="W29" s="34" t="s">
        <v>4881</v>
      </c>
      <c r="X29" s="34" t="s">
        <v>4881</v>
      </c>
      <c r="Y29" s="34" t="s">
        <v>4881</v>
      </c>
      <c r="Z29" s="34" t="s">
        <v>4881</v>
      </c>
      <c r="AA29" s="34" t="s">
        <v>4170</v>
      </c>
      <c r="AB29" s="34" t="s">
        <v>3681</v>
      </c>
      <c r="AD29" s="34" t="s">
        <v>3696</v>
      </c>
      <c r="AN29" s="34" t="s">
        <v>3722</v>
      </c>
      <c r="AO29" s="34" t="s">
        <v>1044</v>
      </c>
      <c r="BG29" s="34">
        <v>1</v>
      </c>
      <c r="BI29" s="34">
        <v>30</v>
      </c>
      <c r="BJ29" s="34" t="s">
        <v>1041</v>
      </c>
      <c r="BK29" s="34" t="s">
        <v>3727</v>
      </c>
      <c r="BM29" s="34" t="s">
        <v>3739</v>
      </c>
      <c r="BN29" s="34" t="s">
        <v>3745</v>
      </c>
      <c r="BO29" s="34" t="s">
        <v>4881</v>
      </c>
      <c r="BP29" s="34" t="s">
        <v>4170</v>
      </c>
      <c r="BQ29" s="34" t="s">
        <v>4170</v>
      </c>
      <c r="BR29" s="34" t="s">
        <v>4170</v>
      </c>
      <c r="BS29" s="34" t="s">
        <v>3754</v>
      </c>
      <c r="BT29" s="34" t="s">
        <v>3771</v>
      </c>
      <c r="BU29" s="34" t="s">
        <v>1044</v>
      </c>
      <c r="BV29" s="34" t="s">
        <v>1044</v>
      </c>
      <c r="BW29" s="34" t="s">
        <v>1044</v>
      </c>
      <c r="BX29" s="34" t="s">
        <v>3777</v>
      </c>
      <c r="BY29" s="34" t="s">
        <v>4881</v>
      </c>
      <c r="BZ29" s="34" t="s">
        <v>4170</v>
      </c>
      <c r="CA29" s="34" t="s">
        <v>4170</v>
      </c>
      <c r="CB29" s="34" t="s">
        <v>4170</v>
      </c>
      <c r="CC29" s="34" t="s">
        <v>4170</v>
      </c>
      <c r="CD29" s="34" t="s">
        <v>4170</v>
      </c>
      <c r="CE29" s="34" t="s">
        <v>4170</v>
      </c>
      <c r="CF29" s="34" t="s">
        <v>4170</v>
      </c>
      <c r="CG29" s="34" t="s">
        <v>4170</v>
      </c>
      <c r="CH29" s="34" t="s">
        <v>4170</v>
      </c>
      <c r="CI29" s="34" t="s">
        <v>4170</v>
      </c>
      <c r="CJ29" s="34" t="s">
        <v>4170</v>
      </c>
      <c r="CK29" s="34" t="s">
        <v>4170</v>
      </c>
      <c r="CL29" s="34" t="s">
        <v>4170</v>
      </c>
      <c r="CM29" s="34" t="s">
        <v>4170</v>
      </c>
      <c r="CN29" s="34" t="s">
        <v>4170</v>
      </c>
      <c r="CO29" s="34" t="s">
        <v>4170</v>
      </c>
      <c r="CQ29" s="34" t="s">
        <v>1041</v>
      </c>
      <c r="CR29" s="34" t="s">
        <v>1041</v>
      </c>
      <c r="CS29" s="34" t="s">
        <v>1041</v>
      </c>
      <c r="CT29" s="34" t="s">
        <v>1041</v>
      </c>
      <c r="CU29" s="34" t="s">
        <v>1041</v>
      </c>
      <c r="CV29" s="34" t="s">
        <v>1041</v>
      </c>
      <c r="CW29" s="34" t="s">
        <v>1041</v>
      </c>
      <c r="CX29" s="34" t="s">
        <v>1041</v>
      </c>
      <c r="CY29" s="34" t="s">
        <v>3826</v>
      </c>
      <c r="CZ29" s="34" t="s">
        <v>3843</v>
      </c>
      <c r="DA29" s="34" t="s">
        <v>3861</v>
      </c>
      <c r="DB29" s="34" t="s">
        <v>3868</v>
      </c>
      <c r="DC29" s="34" t="s">
        <v>1044</v>
      </c>
      <c r="DD29" s="34" t="s">
        <v>3871</v>
      </c>
      <c r="DE29" s="34" t="s">
        <v>1044</v>
      </c>
      <c r="DF29" s="34" t="s">
        <v>3877</v>
      </c>
      <c r="DG29" s="34" t="s">
        <v>169</v>
      </c>
      <c r="DH29" s="34" t="s">
        <v>4170</v>
      </c>
      <c r="DI29" s="34" t="s">
        <v>4881</v>
      </c>
      <c r="DJ29" s="34" t="s">
        <v>4170</v>
      </c>
      <c r="DK29" s="34" t="s">
        <v>4170</v>
      </c>
      <c r="DL29" s="34" t="s">
        <v>4170</v>
      </c>
      <c r="DM29" s="34" t="s">
        <v>4170</v>
      </c>
      <c r="DN29" s="34" t="s">
        <v>4170</v>
      </c>
      <c r="DO29" s="34" t="s">
        <v>4170</v>
      </c>
      <c r="DP29" s="34" t="s">
        <v>4170</v>
      </c>
      <c r="DQ29" s="34" t="s">
        <v>4170</v>
      </c>
      <c r="DR29" s="34" t="s">
        <v>4170</v>
      </c>
      <c r="DS29" s="34" t="s">
        <v>4170</v>
      </c>
      <c r="DT29" s="34" t="s">
        <v>4170</v>
      </c>
      <c r="DU29" s="34" t="s">
        <v>4170</v>
      </c>
      <c r="DV29" s="34" t="s">
        <v>4170</v>
      </c>
      <c r="DW29" s="34" t="s">
        <v>4170</v>
      </c>
      <c r="DY29" s="34">
        <v>20000</v>
      </c>
      <c r="FK29" s="34" t="s">
        <v>1044</v>
      </c>
      <c r="FM29" s="34" t="s">
        <v>3990</v>
      </c>
      <c r="GF29" s="34" t="s">
        <v>1044</v>
      </c>
      <c r="GG29" s="34" t="s">
        <v>4170</v>
      </c>
      <c r="GH29" s="34" t="s">
        <v>4170</v>
      </c>
      <c r="GI29" s="34" t="s">
        <v>4170</v>
      </c>
      <c r="GJ29" s="34" t="s">
        <v>4881</v>
      </c>
      <c r="GK29" s="34" t="s">
        <v>4170</v>
      </c>
      <c r="GL29" s="34" t="s">
        <v>4170</v>
      </c>
      <c r="GM29" s="34" t="s">
        <v>4170</v>
      </c>
      <c r="GO29" s="34">
        <v>7000</v>
      </c>
      <c r="GP29" s="34">
        <v>1000</v>
      </c>
      <c r="GQ29" s="34">
        <v>6000</v>
      </c>
      <c r="GR29" s="34">
        <v>2000</v>
      </c>
      <c r="GS29" s="34">
        <v>600</v>
      </c>
      <c r="GT29" s="34">
        <v>400</v>
      </c>
      <c r="GU29" s="34">
        <v>2000</v>
      </c>
      <c r="GV29" s="34">
        <v>1000</v>
      </c>
      <c r="GW29" s="34">
        <v>0</v>
      </c>
      <c r="GX29" s="34">
        <v>4000</v>
      </c>
      <c r="GY29" s="34">
        <v>0</v>
      </c>
      <c r="GZ29" s="34">
        <v>0</v>
      </c>
      <c r="HA29" s="34">
        <v>0</v>
      </c>
      <c r="HB29" s="34">
        <v>0</v>
      </c>
      <c r="HC29" s="34">
        <v>0</v>
      </c>
      <c r="HD29" s="34">
        <v>0</v>
      </c>
      <c r="HE29" s="34">
        <v>0</v>
      </c>
      <c r="HF29" s="34" t="s">
        <v>1044</v>
      </c>
      <c r="HK29" s="34" t="s">
        <v>6368</v>
      </c>
      <c r="HL29" s="34" t="s">
        <v>4226</v>
      </c>
      <c r="HM29" s="34" t="s">
        <v>4539</v>
      </c>
      <c r="HN29" s="34" t="s">
        <v>5446</v>
      </c>
      <c r="HO29" s="34">
        <v>39.816031537450698</v>
      </c>
      <c r="HP29" s="34" t="s">
        <v>4896</v>
      </c>
      <c r="HQ29" s="34" t="s">
        <v>4313</v>
      </c>
      <c r="HR29" s="34" t="s">
        <v>4186</v>
      </c>
      <c r="HS29" s="34" t="s">
        <v>4255</v>
      </c>
      <c r="HT29" s="34" t="s">
        <v>4271</v>
      </c>
      <c r="HU29" s="34" t="s">
        <v>5342</v>
      </c>
      <c r="HV29" s="34" t="s">
        <v>5001</v>
      </c>
      <c r="HW29" s="34" t="s">
        <v>4560</v>
      </c>
      <c r="HX29" s="34" t="s">
        <v>3238</v>
      </c>
      <c r="HY29" s="34" t="s">
        <v>4291</v>
      </c>
      <c r="HZ29" s="34" t="s">
        <v>4933</v>
      </c>
      <c r="IA29" s="34" t="s">
        <v>4666</v>
      </c>
      <c r="IC29" s="34" t="s">
        <v>5274</v>
      </c>
      <c r="ID29" s="34" t="s">
        <v>4462</v>
      </c>
      <c r="IE29" s="34" t="s">
        <v>5223</v>
      </c>
      <c r="IQ29" s="34">
        <v>20000</v>
      </c>
      <c r="IR29" s="34" t="s">
        <v>1046</v>
      </c>
      <c r="IT29" s="34">
        <v>10000</v>
      </c>
      <c r="IU29" s="34" t="s">
        <v>5180</v>
      </c>
      <c r="IV29" s="34" t="s">
        <v>4474</v>
      </c>
      <c r="IW29" s="34" t="s">
        <v>4175</v>
      </c>
      <c r="IX29" s="34" t="s">
        <v>4472</v>
      </c>
      <c r="IY29" s="34" t="s">
        <v>4474</v>
      </c>
      <c r="IZ29" s="34" t="s">
        <v>4785</v>
      </c>
      <c r="JA29" s="34" t="s">
        <v>5581</v>
      </c>
      <c r="JB29" s="34" t="s">
        <v>4716</v>
      </c>
      <c r="JC29" s="34">
        <v>666.66666666666697</v>
      </c>
      <c r="JD29" s="34">
        <v>0</v>
      </c>
      <c r="JE29" s="34">
        <v>0</v>
      </c>
      <c r="JF29" s="34">
        <v>0</v>
      </c>
      <c r="JG29" s="34">
        <v>0</v>
      </c>
      <c r="JH29" s="34">
        <v>0</v>
      </c>
      <c r="JI29" s="34">
        <v>0</v>
      </c>
      <c r="JJ29" s="34">
        <v>0</v>
      </c>
      <c r="JK29" s="34">
        <v>0</v>
      </c>
      <c r="JL29" s="34">
        <v>18666.666666666701</v>
      </c>
      <c r="JM29" s="34">
        <v>2000</v>
      </c>
      <c r="JN29" s="34">
        <v>20666.666666666701</v>
      </c>
      <c r="JO29" s="34">
        <v>9333.3333333333303</v>
      </c>
      <c r="JP29" s="34">
        <v>1000</v>
      </c>
      <c r="JQ29" s="34">
        <v>10333.333333333299</v>
      </c>
      <c r="JR29" s="34">
        <v>0.33870967741935498</v>
      </c>
      <c r="JS29" s="34">
        <v>4.8387096774193498E-2</v>
      </c>
      <c r="JT29" s="34">
        <v>0.29032258064516098</v>
      </c>
      <c r="JU29" s="34">
        <v>9.6774193548387094E-2</v>
      </c>
      <c r="JV29" s="34">
        <v>2.9032258064516099E-2</v>
      </c>
      <c r="JW29" s="34">
        <v>1.9354838709677399E-2</v>
      </c>
      <c r="JX29" s="34">
        <v>9.6774193548387094E-2</v>
      </c>
      <c r="JY29" s="34">
        <v>4.8387096774193498E-2</v>
      </c>
      <c r="KA29" s="34">
        <v>3.2258064516128997E-2</v>
      </c>
      <c r="KJ29" s="34" t="s">
        <v>5977</v>
      </c>
      <c r="KK29" s="34" t="s">
        <v>5990</v>
      </c>
      <c r="KL29" s="34" t="s">
        <v>4170</v>
      </c>
      <c r="KM29" s="34" t="s">
        <v>4716</v>
      </c>
      <c r="KN29" s="34" t="s">
        <v>4170</v>
      </c>
      <c r="KO29" s="34" t="s">
        <v>4170</v>
      </c>
      <c r="KP29" s="34" t="s">
        <v>4170</v>
      </c>
      <c r="KQ29" s="34" t="s">
        <v>4170</v>
      </c>
      <c r="KR29" s="34" t="s">
        <v>4170</v>
      </c>
      <c r="KS29" s="34" t="s">
        <v>4170</v>
      </c>
      <c r="KT29" s="34" t="s">
        <v>4170</v>
      </c>
      <c r="KU29" s="34" t="s">
        <v>5113</v>
      </c>
      <c r="KV29" s="34" t="s">
        <v>5155</v>
      </c>
      <c r="KW29" s="34" t="s">
        <v>5621</v>
      </c>
      <c r="KX29" s="34" t="s">
        <v>5647</v>
      </c>
      <c r="KY29" s="34" t="s">
        <v>5953</v>
      </c>
      <c r="KZ29" s="34" t="s">
        <v>5155</v>
      </c>
      <c r="LA29" s="34" t="s">
        <v>5992</v>
      </c>
    </row>
    <row r="30" spans="1:313">
      <c r="A30" s="34" t="s">
        <v>6369</v>
      </c>
      <c r="B30" s="34" t="s">
        <v>6328</v>
      </c>
      <c r="C30" s="34" t="s">
        <v>1037</v>
      </c>
      <c r="D30" s="34" t="s">
        <v>1041</v>
      </c>
      <c r="F30" s="34" t="s">
        <v>1041</v>
      </c>
      <c r="G30" s="34">
        <v>40</v>
      </c>
      <c r="H30" s="34" t="s">
        <v>1041</v>
      </c>
      <c r="I30" s="34" t="s">
        <v>1041</v>
      </c>
      <c r="J30" s="34" t="s">
        <v>440</v>
      </c>
      <c r="K30" s="34" t="s">
        <v>1077</v>
      </c>
      <c r="L30" s="34" t="s">
        <v>9537</v>
      </c>
      <c r="M30" s="34" t="s">
        <v>1548</v>
      </c>
      <c r="N30" s="34" t="s">
        <v>9538</v>
      </c>
      <c r="P30" s="34" t="s">
        <v>3065</v>
      </c>
      <c r="Q30" s="34" t="s">
        <v>3123</v>
      </c>
      <c r="R30" s="34" t="s">
        <v>6370</v>
      </c>
      <c r="S30" s="34">
        <v>4</v>
      </c>
      <c r="T30" s="34" t="s">
        <v>4609</v>
      </c>
      <c r="U30" s="34" t="s">
        <v>4881</v>
      </c>
      <c r="V30" s="34" t="s">
        <v>4170</v>
      </c>
      <c r="W30" s="34" t="s">
        <v>4609</v>
      </c>
      <c r="X30" s="34" t="s">
        <v>4881</v>
      </c>
      <c r="Y30" s="34" t="s">
        <v>4848</v>
      </c>
      <c r="Z30" s="34" t="s">
        <v>4881</v>
      </c>
      <c r="AA30" s="34" t="s">
        <v>4170</v>
      </c>
      <c r="AB30" s="34" t="s">
        <v>3681</v>
      </c>
      <c r="AD30" s="34" t="s">
        <v>3696</v>
      </c>
      <c r="AN30" s="34" t="s">
        <v>3719</v>
      </c>
      <c r="AO30" s="34" t="s">
        <v>1044</v>
      </c>
      <c r="BG30" s="34">
        <v>2</v>
      </c>
      <c r="BI30" s="34">
        <v>30</v>
      </c>
      <c r="BJ30" s="34" t="s">
        <v>1041</v>
      </c>
      <c r="BK30" s="34" t="s">
        <v>3727</v>
      </c>
      <c r="BM30" s="34" t="s">
        <v>3739</v>
      </c>
      <c r="BN30" s="34" t="s">
        <v>3745</v>
      </c>
      <c r="BO30" s="34" t="s">
        <v>4881</v>
      </c>
      <c r="BP30" s="34" t="s">
        <v>4170</v>
      </c>
      <c r="BQ30" s="34" t="s">
        <v>4170</v>
      </c>
      <c r="BR30" s="34" t="s">
        <v>4170</v>
      </c>
      <c r="BS30" s="34" t="s">
        <v>3751</v>
      </c>
      <c r="BT30" s="34" t="s">
        <v>3771</v>
      </c>
      <c r="BU30" s="34" t="s">
        <v>1044</v>
      </c>
      <c r="BV30" s="34" t="s">
        <v>1041</v>
      </c>
      <c r="BW30" s="34" t="s">
        <v>1044</v>
      </c>
      <c r="BX30" s="34" t="s">
        <v>6371</v>
      </c>
      <c r="BY30" s="34" t="s">
        <v>4170</v>
      </c>
      <c r="BZ30" s="34" t="s">
        <v>4881</v>
      </c>
      <c r="CA30" s="34" t="s">
        <v>4881</v>
      </c>
      <c r="CB30" s="34" t="s">
        <v>4170</v>
      </c>
      <c r="CC30" s="34" t="s">
        <v>4170</v>
      </c>
      <c r="CD30" s="34" t="s">
        <v>4170</v>
      </c>
      <c r="CE30" s="34" t="s">
        <v>4170</v>
      </c>
      <c r="CF30" s="34" t="s">
        <v>4170</v>
      </c>
      <c r="CG30" s="34" t="s">
        <v>4170</v>
      </c>
      <c r="CH30" s="34" t="s">
        <v>4170</v>
      </c>
      <c r="CI30" s="34" t="s">
        <v>4170</v>
      </c>
      <c r="CJ30" s="34" t="s">
        <v>4170</v>
      </c>
      <c r="CK30" s="34" t="s">
        <v>4170</v>
      </c>
      <c r="CL30" s="34" t="s">
        <v>4170</v>
      </c>
      <c r="CM30" s="34" t="s">
        <v>4170</v>
      </c>
      <c r="CN30" s="34" t="s">
        <v>4170</v>
      </c>
      <c r="CO30" s="34" t="s">
        <v>4170</v>
      </c>
      <c r="CQ30" s="34" t="s">
        <v>1041</v>
      </c>
      <c r="CR30" s="34" t="s">
        <v>1041</v>
      </c>
      <c r="CS30" s="34" t="s">
        <v>1041</v>
      </c>
      <c r="CT30" s="34" t="s">
        <v>1041</v>
      </c>
      <c r="CU30" s="34" t="s">
        <v>1041</v>
      </c>
      <c r="CV30" s="34" t="s">
        <v>1041</v>
      </c>
      <c r="CW30" s="34" t="s">
        <v>1041</v>
      </c>
      <c r="CX30" s="34" t="s">
        <v>1044</v>
      </c>
      <c r="CY30" s="34" t="s">
        <v>3826</v>
      </c>
      <c r="CZ30" s="34" t="s">
        <v>3846</v>
      </c>
      <c r="DA30" s="34" t="s">
        <v>3858</v>
      </c>
      <c r="DB30" s="34" t="s">
        <v>3868</v>
      </c>
      <c r="DC30" s="34" t="s">
        <v>3868</v>
      </c>
      <c r="DD30" s="34" t="s">
        <v>3868</v>
      </c>
      <c r="DE30" s="34" t="s">
        <v>1044</v>
      </c>
      <c r="DF30" s="34" t="s">
        <v>3880</v>
      </c>
      <c r="DG30" s="34" t="s">
        <v>3899</v>
      </c>
      <c r="DH30" s="34" t="s">
        <v>4170</v>
      </c>
      <c r="DI30" s="34" t="s">
        <v>4170</v>
      </c>
      <c r="DJ30" s="34" t="s">
        <v>4170</v>
      </c>
      <c r="DK30" s="34" t="s">
        <v>4170</v>
      </c>
      <c r="DL30" s="34" t="s">
        <v>4170</v>
      </c>
      <c r="DM30" s="34" t="s">
        <v>4170</v>
      </c>
      <c r="DN30" s="34" t="s">
        <v>4881</v>
      </c>
      <c r="DO30" s="34" t="s">
        <v>4170</v>
      </c>
      <c r="DP30" s="34" t="s">
        <v>4170</v>
      </c>
      <c r="DQ30" s="34" t="s">
        <v>4170</v>
      </c>
      <c r="DR30" s="34" t="s">
        <v>4170</v>
      </c>
      <c r="DS30" s="34" t="s">
        <v>4170</v>
      </c>
      <c r="DT30" s="34" t="s">
        <v>4170</v>
      </c>
      <c r="DU30" s="34" t="s">
        <v>4170</v>
      </c>
      <c r="DV30" s="34" t="s">
        <v>4170</v>
      </c>
      <c r="DW30" s="34" t="s">
        <v>4170</v>
      </c>
      <c r="ES30" s="34" t="s">
        <v>3951</v>
      </c>
      <c r="ET30" s="34" t="s">
        <v>4170</v>
      </c>
      <c r="EU30" s="34" t="s">
        <v>4170</v>
      </c>
      <c r="EV30" s="34" t="s">
        <v>4170</v>
      </c>
      <c r="EW30" s="34" t="s">
        <v>4170</v>
      </c>
      <c r="EX30" s="34" t="s">
        <v>4881</v>
      </c>
      <c r="EY30" s="34" t="s">
        <v>4170</v>
      </c>
      <c r="EZ30" s="34" t="s">
        <v>4170</v>
      </c>
      <c r="FA30" s="34" t="s">
        <v>4170</v>
      </c>
      <c r="FB30" s="34" t="s">
        <v>4170</v>
      </c>
      <c r="FD30" s="34">
        <v>6000</v>
      </c>
      <c r="FK30" s="34" t="s">
        <v>1044</v>
      </c>
      <c r="FM30" s="34" t="s">
        <v>3990</v>
      </c>
      <c r="GF30" s="34" t="s">
        <v>4033</v>
      </c>
      <c r="GG30" s="34" t="s">
        <v>4170</v>
      </c>
      <c r="GH30" s="34" t="s">
        <v>4881</v>
      </c>
      <c r="GI30" s="34" t="s">
        <v>4170</v>
      </c>
      <c r="GJ30" s="34" t="s">
        <v>4170</v>
      </c>
      <c r="GK30" s="34" t="s">
        <v>4170</v>
      </c>
      <c r="GL30" s="34" t="s">
        <v>4170</v>
      </c>
      <c r="GM30" s="34" t="s">
        <v>4170</v>
      </c>
      <c r="GO30" s="34">
        <v>8000</v>
      </c>
      <c r="GP30" s="34">
        <v>0</v>
      </c>
      <c r="GQ30" s="34">
        <v>9000</v>
      </c>
      <c r="GR30" s="34">
        <v>6000</v>
      </c>
      <c r="GS30" s="34">
        <v>500</v>
      </c>
      <c r="GT30" s="34">
        <v>200</v>
      </c>
      <c r="GU30" s="34">
        <v>300</v>
      </c>
      <c r="GV30" s="34">
        <v>0</v>
      </c>
      <c r="GW30" s="34">
        <v>0</v>
      </c>
      <c r="GX30" s="34">
        <v>3000</v>
      </c>
      <c r="GY30" s="34">
        <v>20000</v>
      </c>
      <c r="GZ30" s="34">
        <v>20000</v>
      </c>
      <c r="HA30" s="34">
        <v>0</v>
      </c>
      <c r="HB30" s="34">
        <v>0</v>
      </c>
      <c r="HC30" s="34">
        <v>20000</v>
      </c>
      <c r="HD30" s="34">
        <v>0</v>
      </c>
      <c r="HE30" s="34">
        <v>0</v>
      </c>
      <c r="HF30" s="34" t="s">
        <v>1044</v>
      </c>
      <c r="HK30" s="34" t="s">
        <v>6372</v>
      </c>
      <c r="HL30" s="34" t="s">
        <v>4226</v>
      </c>
      <c r="HM30" s="34" t="s">
        <v>4542</v>
      </c>
      <c r="HN30" s="34" t="s">
        <v>5447</v>
      </c>
      <c r="HO30" s="34">
        <v>45.829226894437099</v>
      </c>
      <c r="HP30" s="34" t="s">
        <v>4896</v>
      </c>
      <c r="HQ30" s="34" t="s">
        <v>4316</v>
      </c>
      <c r="HR30" s="34" t="s">
        <v>4203</v>
      </c>
      <c r="HS30" s="34" t="s">
        <v>4248</v>
      </c>
      <c r="HT30" s="34" t="s">
        <v>4262</v>
      </c>
      <c r="HU30" s="34" t="s">
        <v>5342</v>
      </c>
      <c r="HV30" s="34" t="s">
        <v>5001</v>
      </c>
      <c r="HW30" s="34" t="s">
        <v>4560</v>
      </c>
      <c r="HX30" s="34" t="s">
        <v>3244</v>
      </c>
      <c r="HY30" s="34" t="s">
        <v>4299</v>
      </c>
      <c r="HZ30" s="34" t="s">
        <v>4933</v>
      </c>
      <c r="IA30" s="34" t="s">
        <v>4665</v>
      </c>
      <c r="IB30" s="34" t="s">
        <v>5665</v>
      </c>
      <c r="IC30" s="34" t="s">
        <v>5274</v>
      </c>
      <c r="ID30" s="34" t="s">
        <v>4461</v>
      </c>
      <c r="IJ30" s="34">
        <v>2391.6</v>
      </c>
      <c r="IQ30" s="34">
        <v>2391.6</v>
      </c>
      <c r="IR30" s="34" t="s">
        <v>1043</v>
      </c>
      <c r="IS30" s="34" t="s">
        <v>5322</v>
      </c>
      <c r="IT30" s="34">
        <v>597.9</v>
      </c>
      <c r="IU30" s="34" t="s">
        <v>5180</v>
      </c>
      <c r="IV30" s="34" t="s">
        <v>4170</v>
      </c>
      <c r="IW30" s="34" t="s">
        <v>4176</v>
      </c>
      <c r="IX30" s="34" t="s">
        <v>5179</v>
      </c>
      <c r="IY30" s="34" t="s">
        <v>4785</v>
      </c>
      <c r="IZ30" s="34" t="s">
        <v>4783</v>
      </c>
      <c r="JA30" s="34" t="s">
        <v>4784</v>
      </c>
      <c r="JB30" s="34" t="s">
        <v>4170</v>
      </c>
      <c r="JC30" s="34">
        <v>500</v>
      </c>
      <c r="JD30" s="34">
        <v>3333.3333333333298</v>
      </c>
      <c r="JE30" s="34">
        <v>3333.3333333333298</v>
      </c>
      <c r="JF30" s="34">
        <v>0</v>
      </c>
      <c r="JG30" s="34">
        <v>0</v>
      </c>
      <c r="JH30" s="34">
        <v>3333.3333333333298</v>
      </c>
      <c r="JI30" s="34">
        <v>0</v>
      </c>
      <c r="JJ30" s="34">
        <v>0</v>
      </c>
      <c r="JK30" s="34">
        <v>0</v>
      </c>
      <c r="JL30" s="34">
        <v>31166.666666666701</v>
      </c>
      <c r="JM30" s="34">
        <v>3333.3333333333298</v>
      </c>
      <c r="JN30" s="34">
        <v>34500</v>
      </c>
      <c r="JO30" s="34">
        <v>7791.6666666666697</v>
      </c>
      <c r="JP30" s="34">
        <v>833.33333333333303</v>
      </c>
      <c r="JQ30" s="34">
        <v>8625</v>
      </c>
      <c r="JR30" s="34">
        <v>0.231884057971014</v>
      </c>
      <c r="JT30" s="34">
        <v>0.26086956521739102</v>
      </c>
      <c r="JU30" s="34">
        <v>0.173913043478261</v>
      </c>
      <c r="JV30" s="34">
        <v>1.4492753623188401E-2</v>
      </c>
      <c r="JW30" s="34">
        <v>5.7971014492753598E-3</v>
      </c>
      <c r="JX30" s="34">
        <v>8.6956521739130401E-3</v>
      </c>
      <c r="KA30" s="34">
        <v>1.4492753623188401E-2</v>
      </c>
      <c r="KB30" s="34">
        <v>9.6618357487922704E-2</v>
      </c>
      <c r="KC30" s="34">
        <v>9.6618357487922704E-2</v>
      </c>
      <c r="KF30" s="34">
        <v>9.6618357487922704E-2</v>
      </c>
      <c r="KI30" s="34" t="s">
        <v>6083</v>
      </c>
      <c r="KJ30" s="34" t="s">
        <v>5976</v>
      </c>
      <c r="KK30" s="34" t="s">
        <v>5177</v>
      </c>
      <c r="KL30" s="34" t="s">
        <v>4170</v>
      </c>
      <c r="KM30" s="34" t="s">
        <v>4714</v>
      </c>
      <c r="KN30" s="34" t="s">
        <v>4715</v>
      </c>
      <c r="KO30" s="34" t="s">
        <v>4715</v>
      </c>
      <c r="KP30" s="34" t="s">
        <v>4170</v>
      </c>
      <c r="KQ30" s="34" t="s">
        <v>4170</v>
      </c>
      <c r="KR30" s="34" t="s">
        <v>4973</v>
      </c>
      <c r="KS30" s="34" t="s">
        <v>4170</v>
      </c>
      <c r="KT30" s="34" t="s">
        <v>4170</v>
      </c>
      <c r="KU30" s="34" t="s">
        <v>5114</v>
      </c>
      <c r="KV30" s="34" t="s">
        <v>5154</v>
      </c>
      <c r="KW30" s="34" t="s">
        <v>5623</v>
      </c>
      <c r="KX30" s="34" t="s">
        <v>5646</v>
      </c>
      <c r="KY30" s="34" t="s">
        <v>5954</v>
      </c>
      <c r="KZ30" s="34" t="s">
        <v>5155</v>
      </c>
      <c r="LA30" s="34" t="s">
        <v>5993</v>
      </c>
    </row>
    <row r="31" spans="1:313">
      <c r="A31" s="34" t="s">
        <v>6373</v>
      </c>
      <c r="B31" s="34" t="s">
        <v>6328</v>
      </c>
      <c r="C31" s="34" t="s">
        <v>1036</v>
      </c>
      <c r="D31" s="34" t="s">
        <v>1041</v>
      </c>
      <c r="F31" s="34" t="s">
        <v>1041</v>
      </c>
      <c r="G31" s="34">
        <v>46</v>
      </c>
      <c r="H31" s="34" t="s">
        <v>1041</v>
      </c>
      <c r="I31" s="34" t="s">
        <v>1041</v>
      </c>
      <c r="J31" s="34" t="s">
        <v>440</v>
      </c>
      <c r="K31" s="34" t="s">
        <v>1077</v>
      </c>
      <c r="L31" s="34" t="s">
        <v>9537</v>
      </c>
      <c r="M31" s="34" t="s">
        <v>1548</v>
      </c>
      <c r="N31" s="34" t="s">
        <v>9538</v>
      </c>
      <c r="P31" s="34" t="s">
        <v>3065</v>
      </c>
      <c r="Q31" s="34" t="s">
        <v>3123</v>
      </c>
      <c r="R31" s="34" t="s">
        <v>6374</v>
      </c>
      <c r="S31" s="34">
        <v>3</v>
      </c>
      <c r="T31" s="34" t="s">
        <v>4881</v>
      </c>
      <c r="U31" s="34" t="s">
        <v>4170</v>
      </c>
      <c r="V31" s="34" t="s">
        <v>4609</v>
      </c>
      <c r="W31" s="34" t="s">
        <v>4881</v>
      </c>
      <c r="X31" s="34" t="s">
        <v>4170</v>
      </c>
      <c r="Y31" s="34" t="s">
        <v>4881</v>
      </c>
      <c r="Z31" s="34" t="s">
        <v>4609</v>
      </c>
      <c r="AA31" s="34" t="s">
        <v>4170</v>
      </c>
      <c r="AB31" s="34" t="s">
        <v>3687</v>
      </c>
      <c r="AD31" s="34" t="s">
        <v>3702</v>
      </c>
      <c r="AE31" s="34" t="s">
        <v>3705</v>
      </c>
      <c r="AF31" s="34" t="s">
        <v>4881</v>
      </c>
      <c r="AG31" s="34" t="s">
        <v>4170</v>
      </c>
      <c r="AH31" s="34" t="s">
        <v>4170</v>
      </c>
      <c r="AI31" s="34" t="s">
        <v>4170</v>
      </c>
      <c r="AJ31" s="34" t="s">
        <v>4170</v>
      </c>
      <c r="AK31" s="34" t="s">
        <v>4170</v>
      </c>
      <c r="AL31" s="34" t="s">
        <v>4170</v>
      </c>
      <c r="AN31" s="34" t="s">
        <v>3722</v>
      </c>
      <c r="AO31" s="34" t="s">
        <v>1041</v>
      </c>
      <c r="AP31" s="34" t="s">
        <v>4107</v>
      </c>
      <c r="AQ31" s="34" t="s">
        <v>4170</v>
      </c>
      <c r="AR31" s="34" t="s">
        <v>4170</v>
      </c>
      <c r="AS31" s="34" t="s">
        <v>4170</v>
      </c>
      <c r="AT31" s="34" t="s">
        <v>4170</v>
      </c>
      <c r="AU31" s="34" t="s">
        <v>4170</v>
      </c>
      <c r="AV31" s="34" t="s">
        <v>4170</v>
      </c>
      <c r="AW31" s="34" t="s">
        <v>4170</v>
      </c>
      <c r="AX31" s="34" t="s">
        <v>4170</v>
      </c>
      <c r="AY31" s="34" t="s">
        <v>4881</v>
      </c>
      <c r="AZ31" s="34" t="s">
        <v>4170</v>
      </c>
      <c r="BA31" s="34" t="s">
        <v>4170</v>
      </c>
      <c r="BB31" s="34" t="s">
        <v>4170</v>
      </c>
      <c r="BD31" s="34" t="s">
        <v>4119</v>
      </c>
      <c r="BG31" s="34">
        <v>1</v>
      </c>
      <c r="BH31" s="34" t="s">
        <v>4140</v>
      </c>
      <c r="BI31" s="34">
        <v>20</v>
      </c>
      <c r="BJ31" s="34" t="s">
        <v>1041</v>
      </c>
      <c r="BK31" s="34" t="s">
        <v>3727</v>
      </c>
      <c r="BM31" s="34" t="s">
        <v>3739</v>
      </c>
      <c r="BN31" s="34" t="s">
        <v>1044</v>
      </c>
      <c r="BO31" s="34" t="s">
        <v>4170</v>
      </c>
      <c r="BP31" s="34" t="s">
        <v>4170</v>
      </c>
      <c r="BQ31" s="34" t="s">
        <v>4881</v>
      </c>
      <c r="BR31" s="34" t="s">
        <v>4170</v>
      </c>
      <c r="BS31" s="34" t="s">
        <v>3751</v>
      </c>
      <c r="BT31" s="34" t="s">
        <v>3739</v>
      </c>
      <c r="BU31" s="34" t="s">
        <v>1044</v>
      </c>
      <c r="BV31" s="34" t="s">
        <v>1044</v>
      </c>
      <c r="BW31" s="34" t="s">
        <v>1044</v>
      </c>
      <c r="BX31" s="34" t="s">
        <v>3783</v>
      </c>
      <c r="BY31" s="34" t="s">
        <v>4170</v>
      </c>
      <c r="BZ31" s="34" t="s">
        <v>4170</v>
      </c>
      <c r="CA31" s="34" t="s">
        <v>4881</v>
      </c>
      <c r="CB31" s="34" t="s">
        <v>4170</v>
      </c>
      <c r="CC31" s="34" t="s">
        <v>4170</v>
      </c>
      <c r="CD31" s="34" t="s">
        <v>4170</v>
      </c>
      <c r="CE31" s="34" t="s">
        <v>4170</v>
      </c>
      <c r="CF31" s="34" t="s">
        <v>4170</v>
      </c>
      <c r="CG31" s="34" t="s">
        <v>4170</v>
      </c>
      <c r="CH31" s="34" t="s">
        <v>4170</v>
      </c>
      <c r="CI31" s="34" t="s">
        <v>4170</v>
      </c>
      <c r="CJ31" s="34" t="s">
        <v>4170</v>
      </c>
      <c r="CK31" s="34" t="s">
        <v>4170</v>
      </c>
      <c r="CL31" s="34" t="s">
        <v>4170</v>
      </c>
      <c r="CM31" s="34" t="s">
        <v>4170</v>
      </c>
      <c r="CN31" s="34" t="s">
        <v>4170</v>
      </c>
      <c r="CO31" s="34" t="s">
        <v>4170</v>
      </c>
      <c r="CQ31" s="34" t="s">
        <v>1041</v>
      </c>
      <c r="CR31" s="34" t="s">
        <v>1044</v>
      </c>
      <c r="CS31" s="34" t="s">
        <v>1044</v>
      </c>
      <c r="CT31" s="34" t="s">
        <v>1041</v>
      </c>
      <c r="CU31" s="34" t="s">
        <v>1041</v>
      </c>
      <c r="CV31" s="34" t="s">
        <v>1041</v>
      </c>
      <c r="CW31" s="34" t="s">
        <v>1044</v>
      </c>
      <c r="CX31" s="34" t="s">
        <v>1044</v>
      </c>
      <c r="CY31" s="34" t="s">
        <v>3826</v>
      </c>
      <c r="CZ31" s="34" t="s">
        <v>3843</v>
      </c>
      <c r="DA31" s="34" t="s">
        <v>3861</v>
      </c>
      <c r="DB31" s="34" t="s">
        <v>3871</v>
      </c>
      <c r="DC31" s="34" t="s">
        <v>3871</v>
      </c>
      <c r="DD31" s="34" t="s">
        <v>3871</v>
      </c>
      <c r="DE31" s="34" t="s">
        <v>1044</v>
      </c>
      <c r="DF31" s="34" t="s">
        <v>3877</v>
      </c>
      <c r="DG31" s="34" t="s">
        <v>157</v>
      </c>
      <c r="DH31" s="34" t="s">
        <v>4170</v>
      </c>
      <c r="DI31" s="34" t="s">
        <v>4170</v>
      </c>
      <c r="DJ31" s="34" t="s">
        <v>4170</v>
      </c>
      <c r="DK31" s="34" t="s">
        <v>4170</v>
      </c>
      <c r="DL31" s="34" t="s">
        <v>4170</v>
      </c>
      <c r="DM31" s="34" t="s">
        <v>4170</v>
      </c>
      <c r="DN31" s="34" t="s">
        <v>4170</v>
      </c>
      <c r="DO31" s="34" t="s">
        <v>4881</v>
      </c>
      <c r="DP31" s="34" t="s">
        <v>4170</v>
      </c>
      <c r="DQ31" s="34" t="s">
        <v>4170</v>
      </c>
      <c r="DR31" s="34" t="s">
        <v>4170</v>
      </c>
      <c r="DS31" s="34" t="s">
        <v>4170</v>
      </c>
      <c r="DT31" s="34" t="s">
        <v>4170</v>
      </c>
      <c r="DU31" s="34" t="s">
        <v>4170</v>
      </c>
      <c r="DV31" s="34" t="s">
        <v>4170</v>
      </c>
      <c r="DW31" s="34" t="s">
        <v>4170</v>
      </c>
      <c r="FE31" s="34">
        <v>4875</v>
      </c>
      <c r="FK31" s="34" t="s">
        <v>1044</v>
      </c>
      <c r="FM31" s="34" t="s">
        <v>3990</v>
      </c>
      <c r="GF31" s="34" t="s">
        <v>1044</v>
      </c>
      <c r="GG31" s="34" t="s">
        <v>4170</v>
      </c>
      <c r="GH31" s="34" t="s">
        <v>4170</v>
      </c>
      <c r="GI31" s="34" t="s">
        <v>4170</v>
      </c>
      <c r="GJ31" s="34" t="s">
        <v>4881</v>
      </c>
      <c r="GK31" s="34" t="s">
        <v>4170</v>
      </c>
      <c r="GL31" s="34" t="s">
        <v>4170</v>
      </c>
      <c r="GM31" s="34" t="s">
        <v>4170</v>
      </c>
      <c r="GO31" s="34">
        <v>3000</v>
      </c>
      <c r="GP31" s="34">
        <v>0</v>
      </c>
      <c r="GQ31" s="34">
        <v>0</v>
      </c>
      <c r="GR31" s="34">
        <v>0</v>
      </c>
      <c r="GS31" s="34">
        <v>0</v>
      </c>
      <c r="GT31" s="34">
        <v>120</v>
      </c>
      <c r="GU31" s="34">
        <v>117</v>
      </c>
      <c r="GV31" s="34">
        <v>0</v>
      </c>
      <c r="GW31" s="34">
        <v>0</v>
      </c>
      <c r="GX31" s="34">
        <v>5000</v>
      </c>
      <c r="GY31" s="34">
        <v>5000</v>
      </c>
      <c r="GZ31" s="34">
        <v>0</v>
      </c>
      <c r="HA31" s="34">
        <v>0</v>
      </c>
      <c r="HB31" s="34">
        <v>0</v>
      </c>
      <c r="HC31" s="34">
        <v>4000</v>
      </c>
      <c r="HD31" s="34">
        <v>0</v>
      </c>
      <c r="HE31" s="34">
        <v>0</v>
      </c>
      <c r="HF31" s="34" t="s">
        <v>1044</v>
      </c>
      <c r="HK31" s="34" t="s">
        <v>4967</v>
      </c>
      <c r="HL31" s="34" t="s">
        <v>4226</v>
      </c>
      <c r="HM31" s="34" t="s">
        <v>4542</v>
      </c>
      <c r="HN31" s="34" t="s">
        <v>5447</v>
      </c>
      <c r="HO31" s="34">
        <v>41.8213425317565</v>
      </c>
      <c r="HP31" s="34" t="s">
        <v>4896</v>
      </c>
      <c r="HQ31" s="34" t="s">
        <v>4316</v>
      </c>
      <c r="HR31" s="34" t="s">
        <v>4210</v>
      </c>
      <c r="HS31" s="34" t="s">
        <v>4228</v>
      </c>
      <c r="HT31" s="34" t="s">
        <v>4262</v>
      </c>
      <c r="HU31" s="34" t="s">
        <v>5342</v>
      </c>
      <c r="HV31" s="34" t="s">
        <v>5001</v>
      </c>
      <c r="HW31" s="34" t="s">
        <v>4560</v>
      </c>
      <c r="HX31" s="34" t="s">
        <v>3241</v>
      </c>
      <c r="HY31" s="34" t="s">
        <v>4299</v>
      </c>
      <c r="HZ31" s="34" t="s">
        <v>4933</v>
      </c>
      <c r="IA31" s="34" t="s">
        <v>4665</v>
      </c>
      <c r="IB31" s="34" t="s">
        <v>5665</v>
      </c>
      <c r="IC31" s="34" t="s">
        <v>5274</v>
      </c>
      <c r="ID31" s="34" t="s">
        <v>4462</v>
      </c>
      <c r="IK31" s="34" t="s">
        <v>4589</v>
      </c>
      <c r="IQ31" s="34">
        <v>4875</v>
      </c>
      <c r="IR31" s="34" t="s">
        <v>1046</v>
      </c>
      <c r="IS31" s="34" t="s">
        <v>5322</v>
      </c>
      <c r="IT31" s="34">
        <v>1625</v>
      </c>
      <c r="IU31" s="34" t="s">
        <v>5178</v>
      </c>
      <c r="IV31" s="34" t="s">
        <v>4170</v>
      </c>
      <c r="IW31" s="34" t="s">
        <v>4170</v>
      </c>
      <c r="IX31" s="34" t="s">
        <v>4170</v>
      </c>
      <c r="IY31" s="34" t="s">
        <v>4170</v>
      </c>
      <c r="IZ31" s="34" t="s">
        <v>4783</v>
      </c>
      <c r="JA31" s="34" t="s">
        <v>4711</v>
      </c>
      <c r="JB31" s="34" t="s">
        <v>4170</v>
      </c>
      <c r="JC31" s="34">
        <v>833.33333333333303</v>
      </c>
      <c r="JD31" s="34">
        <v>833.33333333333303</v>
      </c>
      <c r="JE31" s="34">
        <v>0</v>
      </c>
      <c r="JF31" s="34">
        <v>0</v>
      </c>
      <c r="JG31" s="34">
        <v>0</v>
      </c>
      <c r="JH31" s="34">
        <v>666.66666666666697</v>
      </c>
      <c r="JI31" s="34">
        <v>0</v>
      </c>
      <c r="JJ31" s="34">
        <v>0</v>
      </c>
      <c r="JK31" s="34">
        <v>0</v>
      </c>
      <c r="JL31" s="34">
        <v>4737</v>
      </c>
      <c r="JM31" s="34">
        <v>833.33333333333303</v>
      </c>
      <c r="JN31" s="34">
        <v>5570.3333333333303</v>
      </c>
      <c r="JO31" s="34">
        <v>1579</v>
      </c>
      <c r="JP31" s="34">
        <v>277.777777777778</v>
      </c>
      <c r="JQ31" s="34">
        <v>1856.7777777777801</v>
      </c>
      <c r="JR31" s="34">
        <v>0.53856741068757097</v>
      </c>
      <c r="JW31" s="34">
        <v>2.1542696427502801E-2</v>
      </c>
      <c r="JX31" s="34">
        <v>2.1004129016815299E-2</v>
      </c>
      <c r="KA31" s="34">
        <v>0.14960205852432501</v>
      </c>
      <c r="KB31" s="34">
        <v>0.14960205852432501</v>
      </c>
      <c r="KF31" s="34">
        <v>0.11968164681946</v>
      </c>
      <c r="KJ31" s="34" t="s">
        <v>5976</v>
      </c>
      <c r="KK31" s="34" t="s">
        <v>5177</v>
      </c>
      <c r="KL31" s="34" t="s">
        <v>4170</v>
      </c>
      <c r="KM31" s="34" t="s">
        <v>4716</v>
      </c>
      <c r="KN31" s="34" t="s">
        <v>4716</v>
      </c>
      <c r="KO31" s="34" t="s">
        <v>4170</v>
      </c>
      <c r="KP31" s="34" t="s">
        <v>4170</v>
      </c>
      <c r="KQ31" s="34" t="s">
        <v>4170</v>
      </c>
      <c r="KR31" s="34" t="s">
        <v>4716</v>
      </c>
      <c r="KS31" s="34" t="s">
        <v>4170</v>
      </c>
      <c r="KT31" s="34" t="s">
        <v>4170</v>
      </c>
      <c r="KU31" s="34" t="s">
        <v>4973</v>
      </c>
      <c r="KV31" s="34" t="s">
        <v>5151</v>
      </c>
      <c r="KW31" s="34" t="s">
        <v>5624</v>
      </c>
      <c r="KX31" s="34" t="s">
        <v>5644</v>
      </c>
      <c r="KY31" s="34" t="s">
        <v>5116</v>
      </c>
      <c r="KZ31" s="34" t="s">
        <v>5971</v>
      </c>
      <c r="LA31" s="34" t="s">
        <v>5993</v>
      </c>
    </row>
    <row r="32" spans="1:313">
      <c r="A32" s="34" t="s">
        <v>6375</v>
      </c>
      <c r="B32" s="34" t="s">
        <v>6376</v>
      </c>
      <c r="C32" s="34" t="s">
        <v>1038</v>
      </c>
      <c r="D32" s="34" t="s">
        <v>1041</v>
      </c>
      <c r="F32" s="34" t="s">
        <v>1041</v>
      </c>
      <c r="G32" s="34">
        <v>40</v>
      </c>
      <c r="H32" s="34" t="s">
        <v>1041</v>
      </c>
      <c r="I32" s="34" t="s">
        <v>1041</v>
      </c>
      <c r="J32" s="34" t="s">
        <v>440</v>
      </c>
      <c r="K32" s="34" t="s">
        <v>1077</v>
      </c>
      <c r="L32" s="34" t="s">
        <v>9537</v>
      </c>
      <c r="M32" s="34" t="s">
        <v>1548</v>
      </c>
      <c r="N32" s="34" t="s">
        <v>9538</v>
      </c>
      <c r="P32" s="34" t="s">
        <v>3065</v>
      </c>
      <c r="Q32" s="34" t="s">
        <v>3099</v>
      </c>
      <c r="R32" s="34" t="s">
        <v>6377</v>
      </c>
      <c r="S32" s="34">
        <v>2</v>
      </c>
      <c r="T32" s="34" t="s">
        <v>4881</v>
      </c>
      <c r="U32" s="34" t="s">
        <v>4170</v>
      </c>
      <c r="V32" s="34" t="s">
        <v>4170</v>
      </c>
      <c r="W32" s="34" t="s">
        <v>4609</v>
      </c>
      <c r="X32" s="34" t="s">
        <v>4170</v>
      </c>
      <c r="Y32" s="34" t="s">
        <v>4609</v>
      </c>
      <c r="Z32" s="34" t="s">
        <v>4170</v>
      </c>
      <c r="AA32" s="34" t="s">
        <v>4170</v>
      </c>
      <c r="AB32" s="34" t="s">
        <v>3687</v>
      </c>
      <c r="AD32" s="34" t="s">
        <v>3702</v>
      </c>
      <c r="AE32" s="34" t="s">
        <v>6378</v>
      </c>
      <c r="AF32" s="34" t="s">
        <v>4881</v>
      </c>
      <c r="AG32" s="34" t="s">
        <v>4881</v>
      </c>
      <c r="AH32" s="34" t="s">
        <v>4170</v>
      </c>
      <c r="AI32" s="34" t="s">
        <v>4170</v>
      </c>
      <c r="AJ32" s="34" t="s">
        <v>4170</v>
      </c>
      <c r="AK32" s="34" t="s">
        <v>4170</v>
      </c>
      <c r="AL32" s="34" t="s">
        <v>4170</v>
      </c>
      <c r="AN32" s="34" t="s">
        <v>3722</v>
      </c>
      <c r="AO32" s="34" t="s">
        <v>1041</v>
      </c>
      <c r="AP32" s="34" t="s">
        <v>4107</v>
      </c>
      <c r="AQ32" s="34" t="s">
        <v>4170</v>
      </c>
      <c r="AR32" s="34" t="s">
        <v>4170</v>
      </c>
      <c r="AS32" s="34" t="s">
        <v>4170</v>
      </c>
      <c r="AT32" s="34" t="s">
        <v>4170</v>
      </c>
      <c r="AU32" s="34" t="s">
        <v>4170</v>
      </c>
      <c r="AV32" s="34" t="s">
        <v>4170</v>
      </c>
      <c r="AW32" s="34" t="s">
        <v>4170</v>
      </c>
      <c r="AX32" s="34" t="s">
        <v>4170</v>
      </c>
      <c r="AY32" s="34" t="s">
        <v>4881</v>
      </c>
      <c r="AZ32" s="34" t="s">
        <v>4170</v>
      </c>
      <c r="BA32" s="34" t="s">
        <v>4170</v>
      </c>
      <c r="BB32" s="34" t="s">
        <v>4170</v>
      </c>
      <c r="BD32" s="34" t="s">
        <v>4137</v>
      </c>
      <c r="BG32" s="34">
        <v>1</v>
      </c>
      <c r="BH32" s="34" t="s">
        <v>4140</v>
      </c>
      <c r="BI32" s="34">
        <v>20</v>
      </c>
      <c r="BJ32" s="34" t="s">
        <v>1041</v>
      </c>
      <c r="BK32" s="34" t="s">
        <v>3727</v>
      </c>
      <c r="BM32" s="34" t="s">
        <v>3739</v>
      </c>
      <c r="BN32" s="34" t="s">
        <v>1044</v>
      </c>
      <c r="BO32" s="34" t="s">
        <v>4170</v>
      </c>
      <c r="BP32" s="34" t="s">
        <v>4170</v>
      </c>
      <c r="BQ32" s="34" t="s">
        <v>4881</v>
      </c>
      <c r="BR32" s="34" t="s">
        <v>4170</v>
      </c>
      <c r="BS32" s="34" t="s">
        <v>3751</v>
      </c>
      <c r="BT32" s="34" t="s">
        <v>3739</v>
      </c>
      <c r="BU32" s="34" t="s">
        <v>1044</v>
      </c>
      <c r="BV32" s="34" t="s">
        <v>1044</v>
      </c>
      <c r="BW32" s="34" t="s">
        <v>1044</v>
      </c>
      <c r="BX32" s="34" t="s">
        <v>3777</v>
      </c>
      <c r="BY32" s="34" t="s">
        <v>4881</v>
      </c>
      <c r="BZ32" s="34" t="s">
        <v>4170</v>
      </c>
      <c r="CA32" s="34" t="s">
        <v>4170</v>
      </c>
      <c r="CB32" s="34" t="s">
        <v>4170</v>
      </c>
      <c r="CC32" s="34" t="s">
        <v>4170</v>
      </c>
      <c r="CD32" s="34" t="s">
        <v>4170</v>
      </c>
      <c r="CE32" s="34" t="s">
        <v>4170</v>
      </c>
      <c r="CF32" s="34" t="s">
        <v>4170</v>
      </c>
      <c r="CG32" s="34" t="s">
        <v>4170</v>
      </c>
      <c r="CH32" s="34" t="s">
        <v>4170</v>
      </c>
      <c r="CI32" s="34" t="s">
        <v>4170</v>
      </c>
      <c r="CJ32" s="34" t="s">
        <v>4170</v>
      </c>
      <c r="CK32" s="34" t="s">
        <v>4170</v>
      </c>
      <c r="CL32" s="34" t="s">
        <v>4170</v>
      </c>
      <c r="CM32" s="34" t="s">
        <v>4170</v>
      </c>
      <c r="CN32" s="34" t="s">
        <v>4170</v>
      </c>
      <c r="CO32" s="34" t="s">
        <v>4170</v>
      </c>
      <c r="CQ32" s="34" t="s">
        <v>1041</v>
      </c>
      <c r="CR32" s="34" t="s">
        <v>1044</v>
      </c>
      <c r="CS32" s="34" t="s">
        <v>1044</v>
      </c>
      <c r="CT32" s="34" t="s">
        <v>1044</v>
      </c>
      <c r="CU32" s="34" t="s">
        <v>1044</v>
      </c>
      <c r="CV32" s="34" t="s">
        <v>1041</v>
      </c>
      <c r="CW32" s="34" t="s">
        <v>1044</v>
      </c>
      <c r="CX32" s="34" t="s">
        <v>1044</v>
      </c>
      <c r="CY32" s="34" t="s">
        <v>3829</v>
      </c>
      <c r="CZ32" s="34" t="s">
        <v>3843</v>
      </c>
      <c r="DA32" s="34" t="s">
        <v>3861</v>
      </c>
      <c r="DB32" s="34" t="s">
        <v>3871</v>
      </c>
      <c r="DC32" s="34" t="s">
        <v>3871</v>
      </c>
      <c r="DD32" s="34" t="s">
        <v>3871</v>
      </c>
      <c r="DE32" s="34" t="s">
        <v>1044</v>
      </c>
      <c r="DF32" s="34" t="s">
        <v>3877</v>
      </c>
      <c r="DG32" s="34" t="s">
        <v>3899</v>
      </c>
      <c r="DH32" s="34" t="s">
        <v>4170</v>
      </c>
      <c r="DI32" s="34" t="s">
        <v>4170</v>
      </c>
      <c r="DJ32" s="34" t="s">
        <v>4170</v>
      </c>
      <c r="DK32" s="34" t="s">
        <v>4170</v>
      </c>
      <c r="DL32" s="34" t="s">
        <v>4170</v>
      </c>
      <c r="DM32" s="34" t="s">
        <v>4170</v>
      </c>
      <c r="DN32" s="34" t="s">
        <v>4881</v>
      </c>
      <c r="DO32" s="34" t="s">
        <v>4170</v>
      </c>
      <c r="DP32" s="34" t="s">
        <v>4170</v>
      </c>
      <c r="DQ32" s="34" t="s">
        <v>4170</v>
      </c>
      <c r="DR32" s="34" t="s">
        <v>4170</v>
      </c>
      <c r="DS32" s="34" t="s">
        <v>4170</v>
      </c>
      <c r="DT32" s="34" t="s">
        <v>4170</v>
      </c>
      <c r="DU32" s="34" t="s">
        <v>4170</v>
      </c>
      <c r="DV32" s="34" t="s">
        <v>4170</v>
      </c>
      <c r="DW32" s="34" t="s">
        <v>4170</v>
      </c>
      <c r="ES32" s="34" t="s">
        <v>3951</v>
      </c>
      <c r="ET32" s="34" t="s">
        <v>4170</v>
      </c>
      <c r="EU32" s="34" t="s">
        <v>4170</v>
      </c>
      <c r="EV32" s="34" t="s">
        <v>4170</v>
      </c>
      <c r="EW32" s="34" t="s">
        <v>4170</v>
      </c>
      <c r="EX32" s="34" t="s">
        <v>4881</v>
      </c>
      <c r="EY32" s="34" t="s">
        <v>4170</v>
      </c>
      <c r="EZ32" s="34" t="s">
        <v>4170</v>
      </c>
      <c r="FA32" s="34" t="s">
        <v>4170</v>
      </c>
      <c r="FB32" s="34" t="s">
        <v>4170</v>
      </c>
      <c r="FD32" s="34">
        <v>3400</v>
      </c>
      <c r="FK32" s="34" t="s">
        <v>1044</v>
      </c>
      <c r="FM32" s="34" t="s">
        <v>3990</v>
      </c>
      <c r="GF32" s="34" t="s">
        <v>1044</v>
      </c>
      <c r="GG32" s="34" t="s">
        <v>4170</v>
      </c>
      <c r="GH32" s="34" t="s">
        <v>4170</v>
      </c>
      <c r="GI32" s="34" t="s">
        <v>4170</v>
      </c>
      <c r="GJ32" s="34" t="s">
        <v>4881</v>
      </c>
      <c r="GK32" s="34" t="s">
        <v>4170</v>
      </c>
      <c r="GL32" s="34" t="s">
        <v>4170</v>
      </c>
      <c r="GM32" s="34" t="s">
        <v>4170</v>
      </c>
      <c r="GO32" s="34">
        <v>800</v>
      </c>
      <c r="GP32" s="34">
        <v>0</v>
      </c>
      <c r="GQ32" s="34">
        <v>0</v>
      </c>
      <c r="GR32" s="34">
        <v>0</v>
      </c>
      <c r="GS32" s="34">
        <v>200</v>
      </c>
      <c r="GT32" s="34">
        <v>170</v>
      </c>
      <c r="GU32" s="34">
        <v>100</v>
      </c>
      <c r="GV32" s="34">
        <v>0</v>
      </c>
      <c r="GW32" s="34">
        <v>0</v>
      </c>
      <c r="GX32" s="34">
        <v>0</v>
      </c>
      <c r="GY32" s="34">
        <v>1000</v>
      </c>
      <c r="GZ32" s="34">
        <v>2000</v>
      </c>
      <c r="HA32" s="34">
        <v>0</v>
      </c>
      <c r="HB32" s="34">
        <v>0</v>
      </c>
      <c r="HC32" s="34">
        <v>0</v>
      </c>
      <c r="HD32" s="34">
        <v>0</v>
      </c>
      <c r="HE32" s="34">
        <v>0</v>
      </c>
      <c r="HF32" s="34" t="s">
        <v>1044</v>
      </c>
      <c r="HK32" s="34" t="s">
        <v>5329</v>
      </c>
      <c r="HL32" s="34" t="s">
        <v>4226</v>
      </c>
      <c r="HM32" s="34" t="s">
        <v>4542</v>
      </c>
      <c r="HN32" s="34" t="s">
        <v>5447</v>
      </c>
      <c r="HO32" s="34">
        <v>47.9303547963206</v>
      </c>
      <c r="HP32" s="34" t="s">
        <v>4896</v>
      </c>
      <c r="HQ32" s="34" t="s">
        <v>4313</v>
      </c>
      <c r="HR32" s="34" t="s">
        <v>4210</v>
      </c>
      <c r="HS32" s="34" t="s">
        <v>4235</v>
      </c>
      <c r="HT32" s="34" t="s">
        <v>4271</v>
      </c>
      <c r="HU32" s="34" t="s">
        <v>5342</v>
      </c>
      <c r="HV32" s="34" t="s">
        <v>5001</v>
      </c>
      <c r="HW32" s="34" t="s">
        <v>4560</v>
      </c>
      <c r="HX32" s="34" t="s">
        <v>3244</v>
      </c>
      <c r="HY32" s="34" t="s">
        <v>4299</v>
      </c>
      <c r="HZ32" s="34" t="s">
        <v>4929</v>
      </c>
      <c r="IA32" s="34" t="s">
        <v>4665</v>
      </c>
      <c r="IB32" s="34" t="s">
        <v>5665</v>
      </c>
      <c r="IC32" s="34" t="s">
        <v>5274</v>
      </c>
      <c r="ID32" s="34" t="s">
        <v>4462</v>
      </c>
      <c r="IJ32" s="34">
        <v>1355.24</v>
      </c>
      <c r="IQ32" s="34">
        <v>1355.24</v>
      </c>
      <c r="IR32" s="34" t="s">
        <v>1046</v>
      </c>
      <c r="IT32" s="34">
        <v>677.62</v>
      </c>
      <c r="IU32" s="34" t="s">
        <v>5177</v>
      </c>
      <c r="IV32" s="34" t="s">
        <v>4170</v>
      </c>
      <c r="IW32" s="34" t="s">
        <v>4170</v>
      </c>
      <c r="IX32" s="34" t="s">
        <v>4170</v>
      </c>
      <c r="IY32" s="34" t="s">
        <v>5373</v>
      </c>
      <c r="IZ32" s="34" t="s">
        <v>4783</v>
      </c>
      <c r="JA32" s="34" t="s">
        <v>4711</v>
      </c>
      <c r="JB32" s="34" t="s">
        <v>4170</v>
      </c>
      <c r="JC32" s="34">
        <v>0</v>
      </c>
      <c r="JD32" s="34">
        <v>166.666666666667</v>
      </c>
      <c r="JE32" s="34">
        <v>333.33333333333297</v>
      </c>
      <c r="JF32" s="34">
        <v>0</v>
      </c>
      <c r="JG32" s="34">
        <v>0</v>
      </c>
      <c r="JH32" s="34">
        <v>0</v>
      </c>
      <c r="JI32" s="34">
        <v>0</v>
      </c>
      <c r="JJ32" s="34">
        <v>0</v>
      </c>
      <c r="JK32" s="34">
        <v>0</v>
      </c>
      <c r="JL32" s="34">
        <v>1603.3333333333301</v>
      </c>
      <c r="JM32" s="34">
        <v>166.666666666667</v>
      </c>
      <c r="JN32" s="34">
        <v>1770</v>
      </c>
      <c r="JO32" s="34">
        <v>801.66666666666697</v>
      </c>
      <c r="JP32" s="34">
        <v>83.3333333333333</v>
      </c>
      <c r="JQ32" s="34">
        <v>885</v>
      </c>
      <c r="JR32" s="34">
        <v>0.451977401129944</v>
      </c>
      <c r="JV32" s="34">
        <v>0.112994350282486</v>
      </c>
      <c r="JW32" s="34">
        <v>9.6045197740112997E-2</v>
      </c>
      <c r="JX32" s="34">
        <v>5.6497175141242903E-2</v>
      </c>
      <c r="KB32" s="34">
        <v>9.4161958568738199E-2</v>
      </c>
      <c r="KC32" s="34">
        <v>0.18832391713747601</v>
      </c>
      <c r="KI32" s="34" t="s">
        <v>6082</v>
      </c>
      <c r="KJ32" s="34" t="s">
        <v>5976</v>
      </c>
      <c r="KK32" s="34" t="s">
        <v>5177</v>
      </c>
      <c r="KL32" s="34" t="s">
        <v>4170</v>
      </c>
      <c r="KM32" s="34" t="s">
        <v>4170</v>
      </c>
      <c r="KN32" s="34" t="s">
        <v>5254</v>
      </c>
      <c r="KO32" s="34" t="s">
        <v>5255</v>
      </c>
      <c r="KP32" s="34" t="s">
        <v>4170</v>
      </c>
      <c r="KQ32" s="34" t="s">
        <v>4170</v>
      </c>
      <c r="KR32" s="34" t="s">
        <v>4170</v>
      </c>
      <c r="KS32" s="34" t="s">
        <v>4170</v>
      </c>
      <c r="KT32" s="34" t="s">
        <v>4170</v>
      </c>
      <c r="KU32" s="34" t="s">
        <v>4973</v>
      </c>
      <c r="KV32" s="34" t="s">
        <v>5111</v>
      </c>
      <c r="KW32" s="34" t="s">
        <v>5620</v>
      </c>
      <c r="KX32" s="34" t="s">
        <v>5643</v>
      </c>
      <c r="KY32" s="34" t="s">
        <v>5952</v>
      </c>
      <c r="KZ32" s="34" t="s">
        <v>5971</v>
      </c>
      <c r="LA32" s="34" t="s">
        <v>5993</v>
      </c>
    </row>
    <row r="33" spans="1:313">
      <c r="A33" s="34" t="s">
        <v>6379</v>
      </c>
      <c r="B33" s="34" t="s">
        <v>6376</v>
      </c>
      <c r="C33" s="34" t="s">
        <v>1036</v>
      </c>
      <c r="D33" s="34" t="s">
        <v>1041</v>
      </c>
      <c r="F33" s="34" t="s">
        <v>1041</v>
      </c>
      <c r="G33" s="34">
        <v>60</v>
      </c>
      <c r="H33" s="34" t="s">
        <v>1041</v>
      </c>
      <c r="I33" s="34" t="s">
        <v>1041</v>
      </c>
      <c r="J33" s="34" t="s">
        <v>440</v>
      </c>
      <c r="K33" s="34" t="s">
        <v>1077</v>
      </c>
      <c r="L33" s="34" t="s">
        <v>9537</v>
      </c>
      <c r="M33" s="34" t="s">
        <v>1548</v>
      </c>
      <c r="N33" s="34" t="s">
        <v>9538</v>
      </c>
      <c r="P33" s="34" t="s">
        <v>3065</v>
      </c>
      <c r="Q33" s="34" t="s">
        <v>3099</v>
      </c>
      <c r="R33" s="34" t="s">
        <v>6380</v>
      </c>
      <c r="S33" s="34">
        <v>1</v>
      </c>
      <c r="T33" s="34" t="s">
        <v>4170</v>
      </c>
      <c r="U33" s="34" t="s">
        <v>4170</v>
      </c>
      <c r="V33" s="34" t="s">
        <v>4170</v>
      </c>
      <c r="W33" s="34" t="s">
        <v>4881</v>
      </c>
      <c r="X33" s="34" t="s">
        <v>4170</v>
      </c>
      <c r="Y33" s="34" t="s">
        <v>4881</v>
      </c>
      <c r="Z33" s="34" t="s">
        <v>4170</v>
      </c>
      <c r="AA33" s="34" t="s">
        <v>4170</v>
      </c>
      <c r="AB33" s="34" t="s">
        <v>3684</v>
      </c>
      <c r="AD33" s="34" t="s">
        <v>3699</v>
      </c>
      <c r="AE33" s="34" t="s">
        <v>3714</v>
      </c>
      <c r="AF33" s="34" t="s">
        <v>4170</v>
      </c>
      <c r="AG33" s="34" t="s">
        <v>4170</v>
      </c>
      <c r="AH33" s="34" t="s">
        <v>4170</v>
      </c>
      <c r="AI33" s="34" t="s">
        <v>4881</v>
      </c>
      <c r="AJ33" s="34" t="s">
        <v>4170</v>
      </c>
      <c r="AK33" s="34" t="s">
        <v>4170</v>
      </c>
      <c r="AL33" s="34" t="s">
        <v>4170</v>
      </c>
      <c r="AN33" s="34" t="s">
        <v>3719</v>
      </c>
      <c r="AO33" s="34" t="s">
        <v>1044</v>
      </c>
      <c r="BG33" s="34">
        <v>1</v>
      </c>
      <c r="BI33" s="34">
        <v>12</v>
      </c>
      <c r="BJ33" s="34" t="s">
        <v>1041</v>
      </c>
      <c r="BK33" s="34" t="s">
        <v>3727</v>
      </c>
      <c r="BM33" s="34" t="s">
        <v>3739</v>
      </c>
      <c r="BN33" s="34" t="s">
        <v>1044</v>
      </c>
      <c r="BO33" s="34" t="s">
        <v>4170</v>
      </c>
      <c r="BP33" s="34" t="s">
        <v>4170</v>
      </c>
      <c r="BQ33" s="34" t="s">
        <v>4881</v>
      </c>
      <c r="BR33" s="34" t="s">
        <v>4170</v>
      </c>
      <c r="BS33" s="34" t="s">
        <v>3751</v>
      </c>
      <c r="BT33" s="34" t="s">
        <v>3739</v>
      </c>
      <c r="BU33" s="34" t="s">
        <v>1044</v>
      </c>
      <c r="BV33" s="34" t="s">
        <v>1044</v>
      </c>
      <c r="BW33" s="34" t="s">
        <v>1044</v>
      </c>
      <c r="BX33" s="34" t="s">
        <v>3777</v>
      </c>
      <c r="BY33" s="34" t="s">
        <v>4881</v>
      </c>
      <c r="BZ33" s="34" t="s">
        <v>4170</v>
      </c>
      <c r="CA33" s="34" t="s">
        <v>4170</v>
      </c>
      <c r="CB33" s="34" t="s">
        <v>4170</v>
      </c>
      <c r="CC33" s="34" t="s">
        <v>4170</v>
      </c>
      <c r="CD33" s="34" t="s">
        <v>4170</v>
      </c>
      <c r="CE33" s="34" t="s">
        <v>4170</v>
      </c>
      <c r="CF33" s="34" t="s">
        <v>4170</v>
      </c>
      <c r="CG33" s="34" t="s">
        <v>4170</v>
      </c>
      <c r="CH33" s="34" t="s">
        <v>4170</v>
      </c>
      <c r="CI33" s="34" t="s">
        <v>4170</v>
      </c>
      <c r="CJ33" s="34" t="s">
        <v>4170</v>
      </c>
      <c r="CK33" s="34" t="s">
        <v>4170</v>
      </c>
      <c r="CL33" s="34" t="s">
        <v>4170</v>
      </c>
      <c r="CM33" s="34" t="s">
        <v>4170</v>
      </c>
      <c r="CN33" s="34" t="s">
        <v>4170</v>
      </c>
      <c r="CO33" s="34" t="s">
        <v>4170</v>
      </c>
      <c r="CQ33" s="34" t="s">
        <v>1041</v>
      </c>
      <c r="CR33" s="34" t="s">
        <v>1041</v>
      </c>
      <c r="CS33" s="34" t="s">
        <v>1044</v>
      </c>
      <c r="CT33" s="34" t="s">
        <v>1041</v>
      </c>
      <c r="CU33" s="34" t="s">
        <v>1041</v>
      </c>
      <c r="CV33" s="34" t="s">
        <v>1041</v>
      </c>
      <c r="CW33" s="34" t="s">
        <v>1044</v>
      </c>
      <c r="CX33" s="34" t="s">
        <v>1044</v>
      </c>
      <c r="CY33" s="34" t="s">
        <v>3826</v>
      </c>
      <c r="CZ33" s="34" t="s">
        <v>3843</v>
      </c>
      <c r="DA33" s="34" t="s">
        <v>3852</v>
      </c>
      <c r="DB33" s="34" t="s">
        <v>1044</v>
      </c>
      <c r="DC33" s="34" t="s">
        <v>1044</v>
      </c>
      <c r="DD33" s="34" t="s">
        <v>3871</v>
      </c>
      <c r="DE33" s="34" t="s">
        <v>1044</v>
      </c>
      <c r="DF33" s="34" t="s">
        <v>3877</v>
      </c>
      <c r="DG33" s="34" t="s">
        <v>169</v>
      </c>
      <c r="DH33" s="34" t="s">
        <v>4170</v>
      </c>
      <c r="DI33" s="34" t="s">
        <v>4881</v>
      </c>
      <c r="DJ33" s="34" t="s">
        <v>4170</v>
      </c>
      <c r="DK33" s="34" t="s">
        <v>4170</v>
      </c>
      <c r="DL33" s="34" t="s">
        <v>4170</v>
      </c>
      <c r="DM33" s="34" t="s">
        <v>4170</v>
      </c>
      <c r="DN33" s="34" t="s">
        <v>4170</v>
      </c>
      <c r="DO33" s="34" t="s">
        <v>4170</v>
      </c>
      <c r="DP33" s="34" t="s">
        <v>4170</v>
      </c>
      <c r="DQ33" s="34" t="s">
        <v>4170</v>
      </c>
      <c r="DR33" s="34" t="s">
        <v>4170</v>
      </c>
      <c r="DS33" s="34" t="s">
        <v>4170</v>
      </c>
      <c r="DT33" s="34" t="s">
        <v>4170</v>
      </c>
      <c r="DU33" s="34" t="s">
        <v>4170</v>
      </c>
      <c r="DV33" s="34" t="s">
        <v>4170</v>
      </c>
      <c r="DW33" s="34" t="s">
        <v>4170</v>
      </c>
      <c r="DY33" s="34">
        <v>10000</v>
      </c>
      <c r="FK33" s="34" t="s">
        <v>1044</v>
      </c>
      <c r="FM33" s="34" t="s">
        <v>3981</v>
      </c>
      <c r="FN33" s="34" t="s">
        <v>4001</v>
      </c>
      <c r="FO33" s="34" t="s">
        <v>4170</v>
      </c>
      <c r="FP33" s="34" t="s">
        <v>4170</v>
      </c>
      <c r="FQ33" s="34" t="s">
        <v>4170</v>
      </c>
      <c r="FR33" s="34" t="s">
        <v>4881</v>
      </c>
      <c r="FS33" s="34" t="s">
        <v>4170</v>
      </c>
      <c r="FT33" s="34" t="s">
        <v>4170</v>
      </c>
      <c r="FU33" s="34" t="s">
        <v>4170</v>
      </c>
      <c r="FV33" s="34" t="s">
        <v>4170</v>
      </c>
      <c r="FW33" s="34" t="s">
        <v>4170</v>
      </c>
      <c r="FX33" s="34" t="s">
        <v>4170</v>
      </c>
      <c r="FY33" s="34" t="s">
        <v>4170</v>
      </c>
      <c r="FZ33" s="34" t="s">
        <v>4170</v>
      </c>
      <c r="GA33" s="34" t="s">
        <v>4170</v>
      </c>
      <c r="GB33" s="34" t="s">
        <v>4170</v>
      </c>
      <c r="GC33" s="34" t="s">
        <v>4170</v>
      </c>
      <c r="GD33" s="34" t="s">
        <v>4170</v>
      </c>
      <c r="GF33" s="34" t="s">
        <v>1044</v>
      </c>
      <c r="GG33" s="34" t="s">
        <v>4170</v>
      </c>
      <c r="GH33" s="34" t="s">
        <v>4170</v>
      </c>
      <c r="GI33" s="34" t="s">
        <v>4170</v>
      </c>
      <c r="GJ33" s="34" t="s">
        <v>4881</v>
      </c>
      <c r="GK33" s="34" t="s">
        <v>4170</v>
      </c>
      <c r="GL33" s="34" t="s">
        <v>4170</v>
      </c>
      <c r="GM33" s="34" t="s">
        <v>4170</v>
      </c>
      <c r="GO33" s="34">
        <v>0</v>
      </c>
      <c r="GP33" s="34">
        <v>0</v>
      </c>
      <c r="GQ33" s="34">
        <v>4000</v>
      </c>
      <c r="GR33" s="34">
        <v>0</v>
      </c>
      <c r="GS33" s="34">
        <v>400</v>
      </c>
      <c r="GT33" s="34">
        <v>260</v>
      </c>
      <c r="GU33" s="34">
        <v>50</v>
      </c>
      <c r="GV33" s="34">
        <v>0</v>
      </c>
      <c r="GW33" s="34">
        <v>0</v>
      </c>
      <c r="GX33" s="34">
        <v>10000</v>
      </c>
      <c r="GY33" s="34">
        <v>300</v>
      </c>
      <c r="GZ33" s="34">
        <v>2000</v>
      </c>
      <c r="HA33" s="34">
        <v>0</v>
      </c>
      <c r="HB33" s="34">
        <v>0</v>
      </c>
      <c r="HC33" s="34">
        <v>0</v>
      </c>
      <c r="HD33" s="34">
        <v>0</v>
      </c>
      <c r="HE33" s="34">
        <v>0</v>
      </c>
      <c r="HF33" s="34" t="s">
        <v>1044</v>
      </c>
      <c r="HK33" s="34" t="s">
        <v>5524</v>
      </c>
      <c r="HL33" s="34" t="s">
        <v>4226</v>
      </c>
      <c r="HM33" s="34" t="s">
        <v>4546</v>
      </c>
      <c r="HN33" s="34" t="s">
        <v>5449</v>
      </c>
      <c r="HO33" s="34">
        <v>32.950065703022297</v>
      </c>
      <c r="HP33" s="34" t="s">
        <v>4895</v>
      </c>
      <c r="HQ33" s="34" t="s">
        <v>4305</v>
      </c>
      <c r="HR33" s="34" t="s">
        <v>4195</v>
      </c>
      <c r="HS33" s="34" t="s">
        <v>4235</v>
      </c>
      <c r="HT33" s="34" t="s">
        <v>4271</v>
      </c>
      <c r="HU33" s="34" t="s">
        <v>5342</v>
      </c>
      <c r="HV33" s="34" t="s">
        <v>5001</v>
      </c>
      <c r="HW33" s="34" t="s">
        <v>4556</v>
      </c>
      <c r="HX33" s="34" t="s">
        <v>3238</v>
      </c>
      <c r="HY33" s="34" t="s">
        <v>4291</v>
      </c>
      <c r="HZ33" s="34" t="s">
        <v>4933</v>
      </c>
      <c r="IA33" s="34" t="s">
        <v>4666</v>
      </c>
      <c r="IC33" s="34" t="s">
        <v>5274</v>
      </c>
      <c r="ID33" s="34" t="s">
        <v>4462</v>
      </c>
      <c r="IE33" s="34" t="s">
        <v>4879</v>
      </c>
      <c r="IQ33" s="34">
        <v>10000</v>
      </c>
      <c r="IR33" s="34" t="s">
        <v>1046</v>
      </c>
      <c r="IT33" s="34">
        <v>10000</v>
      </c>
      <c r="IU33" s="34" t="s">
        <v>4170</v>
      </c>
      <c r="IV33" s="34" t="s">
        <v>4170</v>
      </c>
      <c r="IW33" s="34" t="s">
        <v>4174</v>
      </c>
      <c r="IX33" s="34" t="s">
        <v>4170</v>
      </c>
      <c r="IY33" s="34" t="s">
        <v>4785</v>
      </c>
      <c r="IZ33" s="34" t="s">
        <v>4784</v>
      </c>
      <c r="JA33" s="34" t="s">
        <v>4711</v>
      </c>
      <c r="JB33" s="34" t="s">
        <v>4170</v>
      </c>
      <c r="JC33" s="34">
        <v>1666.6666666666699</v>
      </c>
      <c r="JD33" s="34">
        <v>50</v>
      </c>
      <c r="JE33" s="34">
        <v>333.33333333333297</v>
      </c>
      <c r="JF33" s="34">
        <v>0</v>
      </c>
      <c r="JG33" s="34">
        <v>0</v>
      </c>
      <c r="JH33" s="34">
        <v>0</v>
      </c>
      <c r="JI33" s="34">
        <v>0</v>
      </c>
      <c r="JJ33" s="34">
        <v>0</v>
      </c>
      <c r="JK33" s="34">
        <v>0</v>
      </c>
      <c r="JL33" s="34">
        <v>6710</v>
      </c>
      <c r="JM33" s="34">
        <v>50</v>
      </c>
      <c r="JN33" s="34">
        <v>6760</v>
      </c>
      <c r="JO33" s="34">
        <v>6710</v>
      </c>
      <c r="JP33" s="34">
        <v>50</v>
      </c>
      <c r="JQ33" s="34">
        <v>6760</v>
      </c>
      <c r="JT33" s="34">
        <v>0.59171597633136097</v>
      </c>
      <c r="JV33" s="34">
        <v>5.9171597633136098E-2</v>
      </c>
      <c r="JW33" s="34">
        <v>3.8461538461538498E-2</v>
      </c>
      <c r="JX33" s="34">
        <v>7.3964497041420097E-3</v>
      </c>
      <c r="KA33" s="34">
        <v>0.24654832347139999</v>
      </c>
      <c r="KB33" s="34">
        <v>7.3964497041420097E-3</v>
      </c>
      <c r="KC33" s="34">
        <v>4.9309664694280102E-2</v>
      </c>
      <c r="KJ33" s="34" t="s">
        <v>5980</v>
      </c>
      <c r="KK33" s="34" t="s">
        <v>5990</v>
      </c>
      <c r="KL33" s="34" t="s">
        <v>4170</v>
      </c>
      <c r="KM33" s="34" t="s">
        <v>4712</v>
      </c>
      <c r="KN33" s="34" t="s">
        <v>4352</v>
      </c>
      <c r="KO33" s="34" t="s">
        <v>5255</v>
      </c>
      <c r="KP33" s="34" t="s">
        <v>4170</v>
      </c>
      <c r="KQ33" s="34" t="s">
        <v>4170</v>
      </c>
      <c r="KR33" s="34" t="s">
        <v>4170</v>
      </c>
      <c r="KS33" s="34" t="s">
        <v>4170</v>
      </c>
      <c r="KT33" s="34" t="s">
        <v>4170</v>
      </c>
      <c r="KU33" s="34" t="s">
        <v>5116</v>
      </c>
      <c r="KV33" s="34" t="s">
        <v>5154</v>
      </c>
      <c r="KW33" s="34" t="s">
        <v>5620</v>
      </c>
      <c r="KX33" s="34" t="s">
        <v>5643</v>
      </c>
      <c r="KY33" s="34" t="s">
        <v>5116</v>
      </c>
      <c r="KZ33" s="34" t="s">
        <v>5154</v>
      </c>
      <c r="LA33" s="34" t="s">
        <v>5992</v>
      </c>
    </row>
    <row r="34" spans="1:313">
      <c r="A34" s="34" t="s">
        <v>6381</v>
      </c>
      <c r="B34" s="34" t="s">
        <v>6376</v>
      </c>
      <c r="C34" s="34" t="s">
        <v>1038</v>
      </c>
      <c r="D34" s="34" t="s">
        <v>1041</v>
      </c>
      <c r="F34" s="34" t="s">
        <v>1041</v>
      </c>
      <c r="G34" s="34">
        <v>63</v>
      </c>
      <c r="H34" s="34" t="s">
        <v>1041</v>
      </c>
      <c r="I34" s="34" t="s">
        <v>1041</v>
      </c>
      <c r="J34" s="34" t="s">
        <v>440</v>
      </c>
      <c r="K34" s="34" t="s">
        <v>1059</v>
      </c>
      <c r="L34" s="34" t="s">
        <v>9539</v>
      </c>
      <c r="M34" s="34" t="s">
        <v>1229</v>
      </c>
      <c r="N34" s="34" t="s">
        <v>9540</v>
      </c>
      <c r="P34" s="34" t="s">
        <v>3065</v>
      </c>
      <c r="Q34" s="34" t="s">
        <v>3099</v>
      </c>
      <c r="R34" s="34" t="s">
        <v>6382</v>
      </c>
      <c r="S34" s="34">
        <v>2</v>
      </c>
      <c r="T34" s="34" t="s">
        <v>4881</v>
      </c>
      <c r="U34" s="34" t="s">
        <v>4170</v>
      </c>
      <c r="V34" s="34" t="s">
        <v>4170</v>
      </c>
      <c r="W34" s="34" t="s">
        <v>4609</v>
      </c>
      <c r="X34" s="34" t="s">
        <v>4170</v>
      </c>
      <c r="Y34" s="34" t="s">
        <v>4609</v>
      </c>
      <c r="Z34" s="34" t="s">
        <v>4170</v>
      </c>
      <c r="AA34" s="34" t="s">
        <v>4170</v>
      </c>
      <c r="AB34" s="34" t="s">
        <v>3681</v>
      </c>
      <c r="AD34" s="34" t="s">
        <v>3696</v>
      </c>
      <c r="AN34" s="34" t="s">
        <v>3719</v>
      </c>
      <c r="AO34" s="34" t="s">
        <v>1044</v>
      </c>
      <c r="BG34" s="34">
        <v>2</v>
      </c>
      <c r="BI34" s="34">
        <v>30</v>
      </c>
      <c r="BJ34" s="34" t="s">
        <v>1041</v>
      </c>
      <c r="BK34" s="34" t="s">
        <v>3727</v>
      </c>
      <c r="BM34" s="34" t="s">
        <v>3739</v>
      </c>
      <c r="BN34" s="34" t="s">
        <v>3745</v>
      </c>
      <c r="BO34" s="34" t="s">
        <v>4881</v>
      </c>
      <c r="BP34" s="34" t="s">
        <v>4170</v>
      </c>
      <c r="BQ34" s="34" t="s">
        <v>4170</v>
      </c>
      <c r="BR34" s="34" t="s">
        <v>4170</v>
      </c>
      <c r="BS34" s="34" t="s">
        <v>3754</v>
      </c>
      <c r="BT34" s="34" t="s">
        <v>3771</v>
      </c>
      <c r="BU34" s="34" t="s">
        <v>1041</v>
      </c>
      <c r="BV34" s="34" t="s">
        <v>1041</v>
      </c>
      <c r="BW34" s="34" t="s">
        <v>1044</v>
      </c>
      <c r="BX34" s="34" t="s">
        <v>3789</v>
      </c>
      <c r="BY34" s="34" t="s">
        <v>4170</v>
      </c>
      <c r="BZ34" s="34" t="s">
        <v>4170</v>
      </c>
      <c r="CA34" s="34" t="s">
        <v>4170</v>
      </c>
      <c r="CB34" s="34" t="s">
        <v>4170</v>
      </c>
      <c r="CC34" s="34" t="s">
        <v>4881</v>
      </c>
      <c r="CD34" s="34" t="s">
        <v>4170</v>
      </c>
      <c r="CE34" s="34" t="s">
        <v>4170</v>
      </c>
      <c r="CF34" s="34" t="s">
        <v>4170</v>
      </c>
      <c r="CG34" s="34" t="s">
        <v>4170</v>
      </c>
      <c r="CH34" s="34" t="s">
        <v>4170</v>
      </c>
      <c r="CI34" s="34" t="s">
        <v>4170</v>
      </c>
      <c r="CJ34" s="34" t="s">
        <v>4170</v>
      </c>
      <c r="CK34" s="34" t="s">
        <v>4170</v>
      </c>
      <c r="CL34" s="34" t="s">
        <v>4170</v>
      </c>
      <c r="CM34" s="34" t="s">
        <v>4170</v>
      </c>
      <c r="CN34" s="34" t="s">
        <v>4170</v>
      </c>
      <c r="CO34" s="34" t="s">
        <v>4170</v>
      </c>
      <c r="CQ34" s="34" t="s">
        <v>1041</v>
      </c>
      <c r="CR34" s="34" t="s">
        <v>1044</v>
      </c>
      <c r="CS34" s="34" t="s">
        <v>1041</v>
      </c>
      <c r="CT34" s="34" t="s">
        <v>1041</v>
      </c>
      <c r="CU34" s="34" t="s">
        <v>1041</v>
      </c>
      <c r="CV34" s="34" t="s">
        <v>1041</v>
      </c>
      <c r="CW34" s="34" t="s">
        <v>1044</v>
      </c>
      <c r="CX34" s="34" t="s">
        <v>1044</v>
      </c>
      <c r="CY34" s="34" t="s">
        <v>3826</v>
      </c>
      <c r="CZ34" s="34" t="s">
        <v>3843</v>
      </c>
      <c r="DA34" s="34" t="s">
        <v>3861</v>
      </c>
      <c r="DB34" s="34" t="s">
        <v>3868</v>
      </c>
      <c r="DC34" s="34" t="s">
        <v>3868</v>
      </c>
      <c r="DD34" s="34" t="s">
        <v>3871</v>
      </c>
      <c r="DE34" s="34" t="s">
        <v>1044</v>
      </c>
      <c r="DF34" s="34" t="s">
        <v>3877</v>
      </c>
      <c r="DG34" s="34" t="s">
        <v>6383</v>
      </c>
      <c r="DH34" s="34" t="s">
        <v>4170</v>
      </c>
      <c r="DI34" s="34" t="s">
        <v>4170</v>
      </c>
      <c r="DJ34" s="34" t="s">
        <v>4170</v>
      </c>
      <c r="DK34" s="34" t="s">
        <v>4170</v>
      </c>
      <c r="DL34" s="34" t="s">
        <v>4170</v>
      </c>
      <c r="DM34" s="34" t="s">
        <v>4170</v>
      </c>
      <c r="DN34" s="34" t="s">
        <v>4170</v>
      </c>
      <c r="DO34" s="34" t="s">
        <v>4881</v>
      </c>
      <c r="DP34" s="34" t="s">
        <v>4170</v>
      </c>
      <c r="DQ34" s="34" t="s">
        <v>4170</v>
      </c>
      <c r="DR34" s="34" t="s">
        <v>4881</v>
      </c>
      <c r="DS34" s="34" t="s">
        <v>4170</v>
      </c>
      <c r="DT34" s="34" t="s">
        <v>4170</v>
      </c>
      <c r="DU34" s="34" t="s">
        <v>4170</v>
      </c>
      <c r="DV34" s="34" t="s">
        <v>4170</v>
      </c>
      <c r="DW34" s="34" t="s">
        <v>4170</v>
      </c>
      <c r="FE34" s="34">
        <v>1625</v>
      </c>
      <c r="FH34" s="34">
        <v>10000</v>
      </c>
      <c r="FK34" s="34" t="s">
        <v>3963</v>
      </c>
      <c r="FL34" s="34" t="s">
        <v>3978</v>
      </c>
      <c r="FM34" s="34" t="s">
        <v>3990</v>
      </c>
      <c r="GF34" s="34" t="s">
        <v>1044</v>
      </c>
      <c r="GG34" s="34" t="s">
        <v>4170</v>
      </c>
      <c r="GH34" s="34" t="s">
        <v>4170</v>
      </c>
      <c r="GI34" s="34" t="s">
        <v>4170</v>
      </c>
      <c r="GJ34" s="34" t="s">
        <v>4881</v>
      </c>
      <c r="GK34" s="34" t="s">
        <v>4170</v>
      </c>
      <c r="GL34" s="34" t="s">
        <v>4170</v>
      </c>
      <c r="GM34" s="34" t="s">
        <v>4170</v>
      </c>
      <c r="GO34" s="34">
        <v>5000</v>
      </c>
      <c r="GP34" s="34">
        <v>0</v>
      </c>
      <c r="GQ34" s="34">
        <v>4000</v>
      </c>
      <c r="GR34" s="34">
        <v>2000</v>
      </c>
      <c r="GS34" s="34">
        <v>300</v>
      </c>
      <c r="GT34" s="34">
        <v>200</v>
      </c>
      <c r="GU34" s="34">
        <v>200</v>
      </c>
      <c r="GV34" s="34">
        <v>0</v>
      </c>
      <c r="GW34" s="34">
        <v>0</v>
      </c>
      <c r="GX34" s="34">
        <v>2000</v>
      </c>
      <c r="GY34" s="34">
        <v>3000</v>
      </c>
      <c r="GZ34" s="34">
        <v>2000</v>
      </c>
      <c r="HA34" s="34">
        <v>0</v>
      </c>
      <c r="HB34" s="34">
        <v>0</v>
      </c>
      <c r="HC34" s="34">
        <v>0</v>
      </c>
      <c r="HD34" s="34">
        <v>0</v>
      </c>
      <c r="HE34" s="34">
        <v>0</v>
      </c>
      <c r="HF34" s="34" t="s">
        <v>1044</v>
      </c>
      <c r="HK34" s="34" t="s">
        <v>6384</v>
      </c>
      <c r="HL34" s="34" t="s">
        <v>4226</v>
      </c>
      <c r="HM34" s="34" t="s">
        <v>4546</v>
      </c>
      <c r="HN34" s="34" t="s">
        <v>5449</v>
      </c>
      <c r="HO34" s="34">
        <v>19.908015768725399</v>
      </c>
      <c r="HP34" s="34" t="s">
        <v>4894</v>
      </c>
      <c r="HQ34" s="34" t="s">
        <v>4313</v>
      </c>
      <c r="HR34" s="34" t="s">
        <v>4210</v>
      </c>
      <c r="HS34" s="34" t="s">
        <v>4235</v>
      </c>
      <c r="HT34" s="34" t="s">
        <v>4271</v>
      </c>
      <c r="HU34" s="34" t="s">
        <v>5342</v>
      </c>
      <c r="HV34" s="34" t="s">
        <v>5001</v>
      </c>
      <c r="HW34" s="34" t="s">
        <v>4560</v>
      </c>
      <c r="HX34" s="34" t="s">
        <v>3238</v>
      </c>
      <c r="HY34" s="34" t="s">
        <v>4299</v>
      </c>
      <c r="HZ34" s="34" t="s">
        <v>4933</v>
      </c>
      <c r="IA34" s="34" t="s">
        <v>4665</v>
      </c>
      <c r="IB34" s="34" t="s">
        <v>5665</v>
      </c>
      <c r="IC34" s="34" t="s">
        <v>5274</v>
      </c>
      <c r="ID34" s="34" t="s">
        <v>4461</v>
      </c>
      <c r="IK34" s="34" t="s">
        <v>4587</v>
      </c>
      <c r="IN34" s="34" t="s">
        <v>5116</v>
      </c>
      <c r="IQ34" s="34">
        <v>11625</v>
      </c>
      <c r="IR34" s="34" t="s">
        <v>1046</v>
      </c>
      <c r="IT34" s="34">
        <v>5812.5</v>
      </c>
      <c r="IU34" s="34" t="s">
        <v>5179</v>
      </c>
      <c r="IV34" s="34" t="s">
        <v>4170</v>
      </c>
      <c r="IW34" s="34" t="s">
        <v>4174</v>
      </c>
      <c r="IX34" s="34" t="s">
        <v>4472</v>
      </c>
      <c r="IY34" s="34" t="s">
        <v>5373</v>
      </c>
      <c r="IZ34" s="34" t="s">
        <v>4783</v>
      </c>
      <c r="JA34" s="34" t="s">
        <v>4711</v>
      </c>
      <c r="JB34" s="34" t="s">
        <v>4170</v>
      </c>
      <c r="JC34" s="34">
        <v>333.33333333333297</v>
      </c>
      <c r="JD34" s="34">
        <v>500</v>
      </c>
      <c r="JE34" s="34">
        <v>333.33333333333297</v>
      </c>
      <c r="JF34" s="34">
        <v>0</v>
      </c>
      <c r="JG34" s="34">
        <v>0</v>
      </c>
      <c r="JH34" s="34">
        <v>0</v>
      </c>
      <c r="JI34" s="34">
        <v>0</v>
      </c>
      <c r="JJ34" s="34">
        <v>0</v>
      </c>
      <c r="JK34" s="34">
        <v>0</v>
      </c>
      <c r="JL34" s="34">
        <v>12366.666666666701</v>
      </c>
      <c r="JM34" s="34">
        <v>500</v>
      </c>
      <c r="JN34" s="34">
        <v>12866.666666666701</v>
      </c>
      <c r="JO34" s="34">
        <v>6183.3333333333303</v>
      </c>
      <c r="JP34" s="34">
        <v>250</v>
      </c>
      <c r="JQ34" s="34">
        <v>6433.3333333333303</v>
      </c>
      <c r="JR34" s="34">
        <v>0.38860103626942999</v>
      </c>
      <c r="JT34" s="34">
        <v>0.31088082901554398</v>
      </c>
      <c r="JU34" s="34">
        <v>0.15544041450777199</v>
      </c>
      <c r="JV34" s="34">
        <v>2.3316062176165799E-2</v>
      </c>
      <c r="JW34" s="34">
        <v>1.55440414507772E-2</v>
      </c>
      <c r="JX34" s="34">
        <v>1.55440414507772E-2</v>
      </c>
      <c r="KA34" s="34">
        <v>2.59067357512953E-2</v>
      </c>
      <c r="KB34" s="34">
        <v>3.8860103626942998E-2</v>
      </c>
      <c r="KC34" s="34">
        <v>2.59067357512953E-2</v>
      </c>
      <c r="KJ34" s="34" t="s">
        <v>5977</v>
      </c>
      <c r="KK34" s="34" t="s">
        <v>5989</v>
      </c>
      <c r="KL34" s="34" t="s">
        <v>4170</v>
      </c>
      <c r="KM34" s="34" t="s">
        <v>4714</v>
      </c>
      <c r="KN34" s="34" t="s">
        <v>5255</v>
      </c>
      <c r="KO34" s="34" t="s">
        <v>5255</v>
      </c>
      <c r="KP34" s="34" t="s">
        <v>4170</v>
      </c>
      <c r="KQ34" s="34" t="s">
        <v>4170</v>
      </c>
      <c r="KR34" s="34" t="s">
        <v>4170</v>
      </c>
      <c r="KS34" s="34" t="s">
        <v>4170</v>
      </c>
      <c r="KT34" s="34" t="s">
        <v>4170</v>
      </c>
      <c r="KU34" s="34" t="s">
        <v>5112</v>
      </c>
      <c r="KV34" s="34" t="s">
        <v>5154</v>
      </c>
      <c r="KW34" s="34" t="s">
        <v>5624</v>
      </c>
      <c r="KX34" s="34" t="s">
        <v>5644</v>
      </c>
      <c r="KY34" s="34" t="s">
        <v>5112</v>
      </c>
      <c r="KZ34" s="34" t="s">
        <v>5154</v>
      </c>
      <c r="LA34" s="34" t="s">
        <v>5992</v>
      </c>
    </row>
    <row r="35" spans="1:313">
      <c r="A35" s="34" t="s">
        <v>6385</v>
      </c>
      <c r="B35" s="34" t="s">
        <v>6376</v>
      </c>
      <c r="C35" s="34" t="s">
        <v>1039</v>
      </c>
      <c r="D35" s="34" t="s">
        <v>1041</v>
      </c>
      <c r="F35" s="34" t="s">
        <v>1041</v>
      </c>
      <c r="G35" s="34">
        <v>72</v>
      </c>
      <c r="H35" s="34" t="s">
        <v>1041</v>
      </c>
      <c r="I35" s="34" t="s">
        <v>1041</v>
      </c>
      <c r="J35" s="34" t="s">
        <v>440</v>
      </c>
      <c r="K35" s="34" t="s">
        <v>1113</v>
      </c>
      <c r="L35" s="34" t="s">
        <v>9551</v>
      </c>
      <c r="M35" s="34" t="s">
        <v>2208</v>
      </c>
      <c r="N35" s="34" t="s">
        <v>9552</v>
      </c>
      <c r="P35" s="34" t="s">
        <v>3065</v>
      </c>
      <c r="Q35" s="34" t="s">
        <v>3123</v>
      </c>
      <c r="R35" s="34" t="s">
        <v>6320</v>
      </c>
      <c r="S35" s="34">
        <v>1</v>
      </c>
      <c r="T35" s="34" t="s">
        <v>4170</v>
      </c>
      <c r="U35" s="34" t="s">
        <v>4170</v>
      </c>
      <c r="V35" s="34" t="s">
        <v>4170</v>
      </c>
      <c r="W35" s="34" t="s">
        <v>4881</v>
      </c>
      <c r="X35" s="34" t="s">
        <v>4170</v>
      </c>
      <c r="Y35" s="34" t="s">
        <v>4881</v>
      </c>
      <c r="Z35" s="34" t="s">
        <v>4170</v>
      </c>
      <c r="AA35" s="34" t="s">
        <v>4170</v>
      </c>
      <c r="AB35" s="34" t="s">
        <v>3687</v>
      </c>
      <c r="AD35" s="34" t="s">
        <v>3702</v>
      </c>
      <c r="AE35" s="34" t="s">
        <v>3705</v>
      </c>
      <c r="AF35" s="34" t="s">
        <v>4881</v>
      </c>
      <c r="AG35" s="34" t="s">
        <v>4170</v>
      </c>
      <c r="AH35" s="34" t="s">
        <v>4170</v>
      </c>
      <c r="AI35" s="34" t="s">
        <v>4170</v>
      </c>
      <c r="AJ35" s="34" t="s">
        <v>4170</v>
      </c>
      <c r="AK35" s="34" t="s">
        <v>4170</v>
      </c>
      <c r="AL35" s="34" t="s">
        <v>4170</v>
      </c>
      <c r="AN35" s="34" t="s">
        <v>3722</v>
      </c>
      <c r="AO35" s="34" t="s">
        <v>3071</v>
      </c>
      <c r="BG35" s="34">
        <v>1</v>
      </c>
      <c r="BH35" s="34" t="s">
        <v>4143</v>
      </c>
      <c r="BI35" s="34">
        <v>10</v>
      </c>
      <c r="BJ35" s="34" t="s">
        <v>1041</v>
      </c>
      <c r="BK35" s="34" t="s">
        <v>3727</v>
      </c>
      <c r="BM35" s="34" t="s">
        <v>3739</v>
      </c>
      <c r="BN35" s="34" t="s">
        <v>1044</v>
      </c>
      <c r="BO35" s="34" t="s">
        <v>4170</v>
      </c>
      <c r="BP35" s="34" t="s">
        <v>4170</v>
      </c>
      <c r="BQ35" s="34" t="s">
        <v>4881</v>
      </c>
      <c r="BR35" s="34" t="s">
        <v>4170</v>
      </c>
      <c r="BS35" s="34" t="s">
        <v>3751</v>
      </c>
      <c r="BT35" s="34" t="s">
        <v>3771</v>
      </c>
      <c r="BU35" s="34" t="s">
        <v>1044</v>
      </c>
      <c r="BV35" s="34" t="s">
        <v>1044</v>
      </c>
      <c r="BW35" s="34" t="s">
        <v>1044</v>
      </c>
      <c r="BX35" s="34" t="s">
        <v>6371</v>
      </c>
      <c r="BY35" s="34" t="s">
        <v>4170</v>
      </c>
      <c r="BZ35" s="34" t="s">
        <v>4881</v>
      </c>
      <c r="CA35" s="34" t="s">
        <v>4881</v>
      </c>
      <c r="CB35" s="34" t="s">
        <v>4170</v>
      </c>
      <c r="CC35" s="34" t="s">
        <v>4170</v>
      </c>
      <c r="CD35" s="34" t="s">
        <v>4170</v>
      </c>
      <c r="CE35" s="34" t="s">
        <v>4170</v>
      </c>
      <c r="CF35" s="34" t="s">
        <v>4170</v>
      </c>
      <c r="CG35" s="34" t="s">
        <v>4170</v>
      </c>
      <c r="CH35" s="34" t="s">
        <v>4170</v>
      </c>
      <c r="CI35" s="34" t="s">
        <v>4170</v>
      </c>
      <c r="CJ35" s="34" t="s">
        <v>4170</v>
      </c>
      <c r="CK35" s="34" t="s">
        <v>4170</v>
      </c>
      <c r="CL35" s="34" t="s">
        <v>4170</v>
      </c>
      <c r="CM35" s="34" t="s">
        <v>4170</v>
      </c>
      <c r="CN35" s="34" t="s">
        <v>4170</v>
      </c>
      <c r="CO35" s="34" t="s">
        <v>4170</v>
      </c>
      <c r="CQ35" s="34" t="s">
        <v>1041</v>
      </c>
      <c r="CR35" s="34" t="s">
        <v>1041</v>
      </c>
      <c r="CS35" s="34" t="s">
        <v>1041</v>
      </c>
      <c r="CT35" s="34" t="s">
        <v>1041</v>
      </c>
      <c r="CU35" s="34" t="s">
        <v>1041</v>
      </c>
      <c r="CV35" s="34" t="s">
        <v>1041</v>
      </c>
      <c r="CW35" s="34" t="s">
        <v>1044</v>
      </c>
      <c r="CX35" s="34" t="s">
        <v>1044</v>
      </c>
      <c r="CY35" s="34" t="s">
        <v>3820</v>
      </c>
      <c r="CZ35" s="34" t="s">
        <v>3843</v>
      </c>
      <c r="DA35" s="34" t="s">
        <v>3855</v>
      </c>
      <c r="DB35" s="34" t="s">
        <v>3871</v>
      </c>
      <c r="DC35" s="34" t="s">
        <v>3871</v>
      </c>
      <c r="DD35" s="34" t="s">
        <v>3871</v>
      </c>
      <c r="DE35" s="34" t="s">
        <v>1044</v>
      </c>
      <c r="DF35" s="34" t="s">
        <v>3880</v>
      </c>
      <c r="DG35" s="34" t="s">
        <v>6305</v>
      </c>
      <c r="DH35" s="34" t="s">
        <v>4170</v>
      </c>
      <c r="DI35" s="34" t="s">
        <v>4170</v>
      </c>
      <c r="DJ35" s="34" t="s">
        <v>4170</v>
      </c>
      <c r="DK35" s="34" t="s">
        <v>4170</v>
      </c>
      <c r="DL35" s="34" t="s">
        <v>4170</v>
      </c>
      <c r="DM35" s="34" t="s">
        <v>4170</v>
      </c>
      <c r="DN35" s="34" t="s">
        <v>4881</v>
      </c>
      <c r="DO35" s="34" t="s">
        <v>4881</v>
      </c>
      <c r="DP35" s="34" t="s">
        <v>4170</v>
      </c>
      <c r="DQ35" s="34" t="s">
        <v>4170</v>
      </c>
      <c r="DR35" s="34" t="s">
        <v>4170</v>
      </c>
      <c r="DS35" s="34" t="s">
        <v>4170</v>
      </c>
      <c r="DT35" s="34" t="s">
        <v>4170</v>
      </c>
      <c r="DU35" s="34" t="s">
        <v>4170</v>
      </c>
      <c r="DV35" s="34" t="s">
        <v>4170</v>
      </c>
      <c r="DW35" s="34" t="s">
        <v>4170</v>
      </c>
      <c r="ES35" s="34" t="s">
        <v>3951</v>
      </c>
      <c r="ET35" s="34" t="s">
        <v>4170</v>
      </c>
      <c r="EU35" s="34" t="s">
        <v>4170</v>
      </c>
      <c r="EV35" s="34" t="s">
        <v>4170</v>
      </c>
      <c r="EW35" s="34" t="s">
        <v>4170</v>
      </c>
      <c r="EX35" s="34" t="s">
        <v>4881</v>
      </c>
      <c r="EY35" s="34" t="s">
        <v>4170</v>
      </c>
      <c r="EZ35" s="34" t="s">
        <v>4170</v>
      </c>
      <c r="FA35" s="34" t="s">
        <v>4170</v>
      </c>
      <c r="FB35" s="34" t="s">
        <v>4170</v>
      </c>
      <c r="FD35" s="34">
        <v>4000</v>
      </c>
      <c r="FE35" s="34">
        <v>1625</v>
      </c>
      <c r="FK35" s="34" t="s">
        <v>1044</v>
      </c>
      <c r="FM35" s="34" t="s">
        <v>3981</v>
      </c>
      <c r="FN35" s="34" t="s">
        <v>4001</v>
      </c>
      <c r="FO35" s="34" t="s">
        <v>4170</v>
      </c>
      <c r="FP35" s="34" t="s">
        <v>4170</v>
      </c>
      <c r="FQ35" s="34" t="s">
        <v>4170</v>
      </c>
      <c r="FR35" s="34" t="s">
        <v>4881</v>
      </c>
      <c r="FS35" s="34" t="s">
        <v>4170</v>
      </c>
      <c r="FT35" s="34" t="s">
        <v>4170</v>
      </c>
      <c r="FU35" s="34" t="s">
        <v>4170</v>
      </c>
      <c r="FV35" s="34" t="s">
        <v>4170</v>
      </c>
      <c r="FW35" s="34" t="s">
        <v>4170</v>
      </c>
      <c r="FX35" s="34" t="s">
        <v>4170</v>
      </c>
      <c r="FY35" s="34" t="s">
        <v>4170</v>
      </c>
      <c r="FZ35" s="34" t="s">
        <v>4170</v>
      </c>
      <c r="GA35" s="34" t="s">
        <v>4170</v>
      </c>
      <c r="GB35" s="34" t="s">
        <v>4170</v>
      </c>
      <c r="GC35" s="34" t="s">
        <v>4170</v>
      </c>
      <c r="GD35" s="34" t="s">
        <v>4170</v>
      </c>
      <c r="GF35" s="34" t="s">
        <v>1044</v>
      </c>
      <c r="GG35" s="34" t="s">
        <v>4170</v>
      </c>
      <c r="GH35" s="34" t="s">
        <v>4170</v>
      </c>
      <c r="GI35" s="34" t="s">
        <v>4170</v>
      </c>
      <c r="GJ35" s="34" t="s">
        <v>4881</v>
      </c>
      <c r="GK35" s="34" t="s">
        <v>4170</v>
      </c>
      <c r="GL35" s="34" t="s">
        <v>4170</v>
      </c>
      <c r="GM35" s="34" t="s">
        <v>4170</v>
      </c>
      <c r="GO35" s="34">
        <v>1500</v>
      </c>
      <c r="GP35" s="34">
        <v>0</v>
      </c>
      <c r="GQ35" s="34">
        <v>0</v>
      </c>
      <c r="GR35" s="34">
        <v>0</v>
      </c>
      <c r="GS35" s="34">
        <v>200</v>
      </c>
      <c r="GT35" s="34">
        <v>100</v>
      </c>
      <c r="GU35" s="34">
        <v>0</v>
      </c>
      <c r="GV35" s="34">
        <v>0</v>
      </c>
      <c r="GW35" s="34">
        <v>0</v>
      </c>
      <c r="GX35" s="34">
        <v>0</v>
      </c>
      <c r="GY35" s="34">
        <v>2500</v>
      </c>
      <c r="GZ35" s="34">
        <v>0</v>
      </c>
      <c r="HA35" s="34">
        <v>0</v>
      </c>
      <c r="HB35" s="34">
        <v>30</v>
      </c>
      <c r="HC35" s="34">
        <v>0</v>
      </c>
      <c r="HD35" s="34">
        <v>0</v>
      </c>
      <c r="HE35" s="34">
        <v>0</v>
      </c>
      <c r="HF35" s="34" t="s">
        <v>1044</v>
      </c>
      <c r="HK35" s="34" t="s">
        <v>6386</v>
      </c>
      <c r="HL35" s="34" t="s">
        <v>4226</v>
      </c>
      <c r="HM35" s="34" t="s">
        <v>4546</v>
      </c>
      <c r="HN35" s="34" t="s">
        <v>5449</v>
      </c>
      <c r="HO35" s="34">
        <v>48.947382829610198</v>
      </c>
      <c r="HP35" s="34" t="s">
        <v>4896</v>
      </c>
      <c r="HQ35" s="34" t="s">
        <v>4305</v>
      </c>
      <c r="HR35" s="34" t="s">
        <v>4195</v>
      </c>
      <c r="HS35" s="34" t="s">
        <v>4235</v>
      </c>
      <c r="HT35" s="34" t="s">
        <v>4271</v>
      </c>
      <c r="HU35" s="34" t="s">
        <v>5342</v>
      </c>
      <c r="HV35" s="34" t="s">
        <v>5001</v>
      </c>
      <c r="HW35" s="34" t="s">
        <v>4560</v>
      </c>
      <c r="HX35" s="34" t="s">
        <v>3238</v>
      </c>
      <c r="HY35" s="34" t="s">
        <v>4299</v>
      </c>
      <c r="HZ35" s="34" t="s">
        <v>4933</v>
      </c>
      <c r="IA35" s="34" t="s">
        <v>4665</v>
      </c>
      <c r="IC35" s="34" t="s">
        <v>5274</v>
      </c>
      <c r="ID35" s="34" t="s">
        <v>4462</v>
      </c>
      <c r="IJ35" s="34">
        <v>1594.4</v>
      </c>
      <c r="IK35" s="34" t="s">
        <v>4587</v>
      </c>
      <c r="IQ35" s="34">
        <v>3219.4</v>
      </c>
      <c r="IR35" s="34" t="s">
        <v>1046</v>
      </c>
      <c r="IT35" s="34">
        <v>3219.4</v>
      </c>
      <c r="IU35" s="34" t="s">
        <v>5177</v>
      </c>
      <c r="IV35" s="34" t="s">
        <v>4170</v>
      </c>
      <c r="IW35" s="34" t="s">
        <v>4170</v>
      </c>
      <c r="IX35" s="34" t="s">
        <v>4170</v>
      </c>
      <c r="IY35" s="34" t="s">
        <v>5373</v>
      </c>
      <c r="IZ35" s="34" t="s">
        <v>4352</v>
      </c>
      <c r="JA35" s="34" t="s">
        <v>4170</v>
      </c>
      <c r="JB35" s="34" t="s">
        <v>4170</v>
      </c>
      <c r="JC35" s="34">
        <v>0</v>
      </c>
      <c r="JD35" s="34">
        <v>416.66666666666703</v>
      </c>
      <c r="JE35" s="34">
        <v>0</v>
      </c>
      <c r="JF35" s="34">
        <v>0</v>
      </c>
      <c r="JG35" s="34">
        <v>5</v>
      </c>
      <c r="JH35" s="34">
        <v>0</v>
      </c>
      <c r="JI35" s="34">
        <v>0</v>
      </c>
      <c r="JJ35" s="34">
        <v>0</v>
      </c>
      <c r="JK35" s="34">
        <v>0</v>
      </c>
      <c r="JL35" s="34">
        <v>1800</v>
      </c>
      <c r="JM35" s="34">
        <v>421.66666666666703</v>
      </c>
      <c r="JN35" s="34">
        <v>2221.6666666666702</v>
      </c>
      <c r="JO35" s="34">
        <v>1800</v>
      </c>
      <c r="JP35" s="34">
        <v>421.66666666666703</v>
      </c>
      <c r="JQ35" s="34">
        <v>2221.6666666666702</v>
      </c>
      <c r="JR35" s="34">
        <v>0.67516879219805004</v>
      </c>
      <c r="JV35" s="34">
        <v>9.0022505626406596E-2</v>
      </c>
      <c r="JW35" s="34">
        <v>4.5011252813203298E-2</v>
      </c>
      <c r="KB35" s="34">
        <v>0.18754688672167999</v>
      </c>
      <c r="KE35" s="34">
        <v>2.2505626406601701E-3</v>
      </c>
      <c r="KI35" s="34" t="s">
        <v>6083</v>
      </c>
      <c r="KJ35" s="34" t="s">
        <v>5976</v>
      </c>
      <c r="KK35" s="34" t="s">
        <v>5178</v>
      </c>
      <c r="KL35" s="34" t="s">
        <v>4170</v>
      </c>
      <c r="KM35" s="34" t="s">
        <v>4170</v>
      </c>
      <c r="KN35" s="34" t="s">
        <v>5255</v>
      </c>
      <c r="KO35" s="34" t="s">
        <v>4170</v>
      </c>
      <c r="KP35" s="34" t="s">
        <v>4170</v>
      </c>
      <c r="KQ35" s="34" t="s">
        <v>4352</v>
      </c>
      <c r="KR35" s="34" t="s">
        <v>4170</v>
      </c>
      <c r="KS35" s="34" t="s">
        <v>4170</v>
      </c>
      <c r="KT35" s="34" t="s">
        <v>4170</v>
      </c>
      <c r="KU35" s="34" t="s">
        <v>4973</v>
      </c>
      <c r="KV35" s="34" t="s">
        <v>5151</v>
      </c>
      <c r="KW35" s="34" t="s">
        <v>5624</v>
      </c>
      <c r="KX35" s="34" t="s">
        <v>5646</v>
      </c>
      <c r="KY35" s="34" t="s">
        <v>5952</v>
      </c>
      <c r="KZ35" s="34" t="s">
        <v>5850</v>
      </c>
      <c r="LA35" s="34" t="s">
        <v>5992</v>
      </c>
    </row>
    <row r="36" spans="1:313">
      <c r="A36" s="34" t="s">
        <v>6387</v>
      </c>
      <c r="B36" s="34" t="s">
        <v>6376</v>
      </c>
      <c r="C36" s="34" t="s">
        <v>1037</v>
      </c>
      <c r="D36" s="34" t="s">
        <v>1041</v>
      </c>
      <c r="F36" s="34" t="s">
        <v>1041</v>
      </c>
      <c r="G36" s="34">
        <v>50</v>
      </c>
      <c r="H36" s="34" t="s">
        <v>1041</v>
      </c>
      <c r="I36" s="34" t="s">
        <v>1041</v>
      </c>
      <c r="J36" s="34" t="s">
        <v>440</v>
      </c>
      <c r="K36" s="34" t="s">
        <v>1065</v>
      </c>
      <c r="L36" s="34" t="s">
        <v>9553</v>
      </c>
      <c r="M36" s="34" t="s">
        <v>1235</v>
      </c>
      <c r="N36" s="34" t="s">
        <v>9554</v>
      </c>
      <c r="P36" s="34" t="s">
        <v>3065</v>
      </c>
      <c r="Q36" s="34" t="s">
        <v>3123</v>
      </c>
      <c r="R36" s="34" t="s">
        <v>6352</v>
      </c>
      <c r="S36" s="34">
        <v>1</v>
      </c>
      <c r="T36" s="34" t="s">
        <v>4881</v>
      </c>
      <c r="U36" s="34" t="s">
        <v>4170</v>
      </c>
      <c r="V36" s="34" t="s">
        <v>4170</v>
      </c>
      <c r="W36" s="34" t="s">
        <v>4881</v>
      </c>
      <c r="X36" s="34" t="s">
        <v>4170</v>
      </c>
      <c r="Y36" s="34" t="s">
        <v>4881</v>
      </c>
      <c r="Z36" s="34" t="s">
        <v>4170</v>
      </c>
      <c r="AA36" s="34" t="s">
        <v>4170</v>
      </c>
      <c r="AB36" s="34" t="s">
        <v>3681</v>
      </c>
      <c r="AD36" s="34" t="s">
        <v>3696</v>
      </c>
      <c r="AN36" s="34" t="s">
        <v>3719</v>
      </c>
      <c r="AO36" s="34" t="s">
        <v>1044</v>
      </c>
      <c r="BG36" s="34">
        <v>1</v>
      </c>
      <c r="BI36" s="34">
        <v>18</v>
      </c>
      <c r="BJ36" s="34" t="s">
        <v>1041</v>
      </c>
      <c r="BK36" s="34" t="s">
        <v>3727</v>
      </c>
      <c r="BM36" s="34" t="s">
        <v>3739</v>
      </c>
      <c r="BN36" s="34" t="s">
        <v>1044</v>
      </c>
      <c r="BO36" s="34" t="s">
        <v>4170</v>
      </c>
      <c r="BP36" s="34" t="s">
        <v>4170</v>
      </c>
      <c r="BQ36" s="34" t="s">
        <v>4881</v>
      </c>
      <c r="BR36" s="34" t="s">
        <v>4170</v>
      </c>
      <c r="BS36" s="34" t="s">
        <v>3760</v>
      </c>
      <c r="BT36" s="34" t="s">
        <v>3771</v>
      </c>
      <c r="BU36" s="34" t="s">
        <v>1044</v>
      </c>
      <c r="BV36" s="34" t="s">
        <v>1044</v>
      </c>
      <c r="BW36" s="34" t="s">
        <v>1044</v>
      </c>
      <c r="BX36" s="34" t="s">
        <v>3777</v>
      </c>
      <c r="BY36" s="34" t="s">
        <v>4881</v>
      </c>
      <c r="BZ36" s="34" t="s">
        <v>4170</v>
      </c>
      <c r="CA36" s="34" t="s">
        <v>4170</v>
      </c>
      <c r="CB36" s="34" t="s">
        <v>4170</v>
      </c>
      <c r="CC36" s="34" t="s">
        <v>4170</v>
      </c>
      <c r="CD36" s="34" t="s">
        <v>4170</v>
      </c>
      <c r="CE36" s="34" t="s">
        <v>4170</v>
      </c>
      <c r="CF36" s="34" t="s">
        <v>4170</v>
      </c>
      <c r="CG36" s="34" t="s">
        <v>4170</v>
      </c>
      <c r="CH36" s="34" t="s">
        <v>4170</v>
      </c>
      <c r="CI36" s="34" t="s">
        <v>4170</v>
      </c>
      <c r="CJ36" s="34" t="s">
        <v>4170</v>
      </c>
      <c r="CK36" s="34" t="s">
        <v>4170</v>
      </c>
      <c r="CL36" s="34" t="s">
        <v>4170</v>
      </c>
      <c r="CM36" s="34" t="s">
        <v>4170</v>
      </c>
      <c r="CN36" s="34" t="s">
        <v>4170</v>
      </c>
      <c r="CO36" s="34" t="s">
        <v>4170</v>
      </c>
      <c r="CQ36" s="34" t="s">
        <v>1041</v>
      </c>
      <c r="CR36" s="34" t="s">
        <v>1041</v>
      </c>
      <c r="CS36" s="34" t="s">
        <v>1044</v>
      </c>
      <c r="CT36" s="34" t="s">
        <v>1041</v>
      </c>
      <c r="CU36" s="34" t="s">
        <v>1041</v>
      </c>
      <c r="CV36" s="34" t="s">
        <v>1041</v>
      </c>
      <c r="CW36" s="34" t="s">
        <v>1044</v>
      </c>
      <c r="CX36" s="34" t="s">
        <v>1044</v>
      </c>
      <c r="CY36" s="34" t="s">
        <v>3826</v>
      </c>
      <c r="CZ36" s="34" t="s">
        <v>3843</v>
      </c>
      <c r="DA36" s="34" t="s">
        <v>3855</v>
      </c>
      <c r="DB36" s="34" t="s">
        <v>1044</v>
      </c>
      <c r="DC36" s="34" t="s">
        <v>3871</v>
      </c>
      <c r="DD36" s="34" t="s">
        <v>3871</v>
      </c>
      <c r="DE36" s="34" t="s">
        <v>1041</v>
      </c>
      <c r="DF36" s="34" t="s">
        <v>3877</v>
      </c>
      <c r="DG36" s="34" t="s">
        <v>3889</v>
      </c>
      <c r="DH36" s="34" t="s">
        <v>4170</v>
      </c>
      <c r="DI36" s="34" t="s">
        <v>4170</v>
      </c>
      <c r="DJ36" s="34" t="s">
        <v>4881</v>
      </c>
      <c r="DK36" s="34" t="s">
        <v>4170</v>
      </c>
      <c r="DL36" s="34" t="s">
        <v>4170</v>
      </c>
      <c r="DM36" s="34" t="s">
        <v>4170</v>
      </c>
      <c r="DN36" s="34" t="s">
        <v>4170</v>
      </c>
      <c r="DO36" s="34" t="s">
        <v>4170</v>
      </c>
      <c r="DP36" s="34" t="s">
        <v>4170</v>
      </c>
      <c r="DQ36" s="34" t="s">
        <v>4170</v>
      </c>
      <c r="DR36" s="34" t="s">
        <v>4170</v>
      </c>
      <c r="DS36" s="34" t="s">
        <v>4170</v>
      </c>
      <c r="DT36" s="34" t="s">
        <v>4170</v>
      </c>
      <c r="DU36" s="34" t="s">
        <v>4170</v>
      </c>
      <c r="DV36" s="34" t="s">
        <v>4170</v>
      </c>
      <c r="DW36" s="34" t="s">
        <v>4170</v>
      </c>
      <c r="DZ36" s="34">
        <v>4000</v>
      </c>
      <c r="FK36" s="34" t="s">
        <v>3865</v>
      </c>
      <c r="FL36" s="34" t="s">
        <v>3966</v>
      </c>
      <c r="FM36" s="34" t="s">
        <v>3981</v>
      </c>
      <c r="FN36" s="34" t="s">
        <v>4009</v>
      </c>
      <c r="FO36" s="34" t="s">
        <v>4170</v>
      </c>
      <c r="FP36" s="34" t="s">
        <v>4170</v>
      </c>
      <c r="FQ36" s="34" t="s">
        <v>4170</v>
      </c>
      <c r="FR36" s="34" t="s">
        <v>4170</v>
      </c>
      <c r="FS36" s="34" t="s">
        <v>4170</v>
      </c>
      <c r="FT36" s="34" t="s">
        <v>4170</v>
      </c>
      <c r="FU36" s="34" t="s">
        <v>4881</v>
      </c>
      <c r="FV36" s="34" t="s">
        <v>4170</v>
      </c>
      <c r="FW36" s="34" t="s">
        <v>4170</v>
      </c>
      <c r="FX36" s="34" t="s">
        <v>4170</v>
      </c>
      <c r="FY36" s="34" t="s">
        <v>4170</v>
      </c>
      <c r="FZ36" s="34" t="s">
        <v>4170</v>
      </c>
      <c r="GA36" s="34" t="s">
        <v>4170</v>
      </c>
      <c r="GB36" s="34" t="s">
        <v>4170</v>
      </c>
      <c r="GC36" s="34" t="s">
        <v>4170</v>
      </c>
      <c r="GD36" s="34" t="s">
        <v>4170</v>
      </c>
      <c r="GF36" s="34" t="s">
        <v>1044</v>
      </c>
      <c r="GG36" s="34" t="s">
        <v>4170</v>
      </c>
      <c r="GH36" s="34" t="s">
        <v>4170</v>
      </c>
      <c r="GI36" s="34" t="s">
        <v>4170</v>
      </c>
      <c r="GJ36" s="34" t="s">
        <v>4881</v>
      </c>
      <c r="GK36" s="34" t="s">
        <v>4170</v>
      </c>
      <c r="GL36" s="34" t="s">
        <v>4170</v>
      </c>
      <c r="GM36" s="34" t="s">
        <v>4170</v>
      </c>
      <c r="GO36" s="34">
        <v>2000</v>
      </c>
      <c r="GP36" s="34">
        <v>0</v>
      </c>
      <c r="GQ36" s="34">
        <v>0</v>
      </c>
      <c r="GR36" s="34">
        <v>700</v>
      </c>
      <c r="GS36" s="34">
        <v>200</v>
      </c>
      <c r="GT36" s="34">
        <v>100</v>
      </c>
      <c r="GU36" s="34">
        <v>0</v>
      </c>
      <c r="GV36" s="34">
        <v>0</v>
      </c>
      <c r="GW36" s="34">
        <v>0</v>
      </c>
      <c r="GX36" s="34">
        <v>2000</v>
      </c>
      <c r="GY36" s="34">
        <v>3000</v>
      </c>
      <c r="GZ36" s="34">
        <v>1000</v>
      </c>
      <c r="HA36" s="34">
        <v>0</v>
      </c>
      <c r="HB36" s="34">
        <v>0</v>
      </c>
      <c r="HC36" s="34">
        <v>0</v>
      </c>
      <c r="HD36" s="34">
        <v>1500</v>
      </c>
      <c r="HE36" s="34">
        <v>0</v>
      </c>
      <c r="HF36" s="34" t="s">
        <v>1044</v>
      </c>
      <c r="HK36" s="34" t="s">
        <v>6388</v>
      </c>
      <c r="HL36" s="34" t="s">
        <v>4226</v>
      </c>
      <c r="HM36" s="34" t="s">
        <v>4542</v>
      </c>
      <c r="HN36" s="34" t="s">
        <v>5447</v>
      </c>
      <c r="HO36" s="34">
        <v>20.9264126149803</v>
      </c>
      <c r="HP36" s="34" t="s">
        <v>4894</v>
      </c>
      <c r="HQ36" s="34" t="s">
        <v>4305</v>
      </c>
      <c r="HR36" s="34" t="s">
        <v>4186</v>
      </c>
      <c r="HS36" s="34" t="s">
        <v>4235</v>
      </c>
      <c r="HT36" s="34" t="s">
        <v>4271</v>
      </c>
      <c r="HU36" s="34" t="s">
        <v>5342</v>
      </c>
      <c r="HV36" s="34" t="s">
        <v>5001</v>
      </c>
      <c r="HW36" s="34" t="s">
        <v>4556</v>
      </c>
      <c r="HX36" s="34" t="s">
        <v>3232</v>
      </c>
      <c r="HY36" s="34" t="s">
        <v>4291</v>
      </c>
      <c r="HZ36" s="34" t="s">
        <v>4933</v>
      </c>
      <c r="IA36" s="34" t="s">
        <v>4666</v>
      </c>
      <c r="IC36" s="34" t="s">
        <v>5274</v>
      </c>
      <c r="ID36" s="34" t="s">
        <v>4462</v>
      </c>
      <c r="IF36" s="34" t="s">
        <v>4877</v>
      </c>
      <c r="IQ36" s="34">
        <v>4000</v>
      </c>
      <c r="IR36" s="34" t="s">
        <v>1046</v>
      </c>
      <c r="IT36" s="34">
        <v>4000</v>
      </c>
      <c r="IU36" s="34" t="s">
        <v>5177</v>
      </c>
      <c r="IV36" s="34" t="s">
        <v>4170</v>
      </c>
      <c r="IW36" s="34" t="s">
        <v>4170</v>
      </c>
      <c r="IX36" s="34" t="s">
        <v>6120</v>
      </c>
      <c r="IY36" s="34" t="s">
        <v>5373</v>
      </c>
      <c r="IZ36" s="34" t="s">
        <v>4352</v>
      </c>
      <c r="JA36" s="34" t="s">
        <v>4170</v>
      </c>
      <c r="JB36" s="34" t="s">
        <v>4170</v>
      </c>
      <c r="JC36" s="34">
        <v>333.33333333333297</v>
      </c>
      <c r="JD36" s="34">
        <v>500</v>
      </c>
      <c r="JE36" s="34">
        <v>166.666666666667</v>
      </c>
      <c r="JF36" s="34">
        <v>0</v>
      </c>
      <c r="JG36" s="34">
        <v>0</v>
      </c>
      <c r="JH36" s="34">
        <v>0</v>
      </c>
      <c r="JI36" s="34">
        <v>250</v>
      </c>
      <c r="JJ36" s="34">
        <v>0</v>
      </c>
      <c r="JK36" s="34">
        <v>0</v>
      </c>
      <c r="JL36" s="34">
        <v>3500</v>
      </c>
      <c r="JM36" s="34">
        <v>750</v>
      </c>
      <c r="JN36" s="34">
        <v>4250</v>
      </c>
      <c r="JO36" s="34">
        <v>3500</v>
      </c>
      <c r="JP36" s="34">
        <v>750</v>
      </c>
      <c r="JQ36" s="34">
        <v>4250</v>
      </c>
      <c r="JR36" s="34">
        <v>0.47058823529411797</v>
      </c>
      <c r="JU36" s="34">
        <v>0.16470588235294101</v>
      </c>
      <c r="JV36" s="34">
        <v>4.7058823529411799E-2</v>
      </c>
      <c r="JW36" s="34">
        <v>2.3529411764705899E-2</v>
      </c>
      <c r="KA36" s="34">
        <v>7.8431372549019607E-2</v>
      </c>
      <c r="KB36" s="34">
        <v>0.11764705882352899</v>
      </c>
      <c r="KC36" s="34">
        <v>3.9215686274509803E-2</v>
      </c>
      <c r="KG36" s="34">
        <v>5.8823529411764698E-2</v>
      </c>
      <c r="KJ36" s="34" t="s">
        <v>5976</v>
      </c>
      <c r="KK36" s="34" t="s">
        <v>5178</v>
      </c>
      <c r="KL36" s="34" t="s">
        <v>4170</v>
      </c>
      <c r="KM36" s="34" t="s">
        <v>4714</v>
      </c>
      <c r="KN36" s="34" t="s">
        <v>5255</v>
      </c>
      <c r="KO36" s="34" t="s">
        <v>5254</v>
      </c>
      <c r="KP36" s="34" t="s">
        <v>4170</v>
      </c>
      <c r="KQ36" s="34" t="s">
        <v>4170</v>
      </c>
      <c r="KR36" s="34" t="s">
        <v>4170</v>
      </c>
      <c r="KS36" s="34" t="s">
        <v>5708</v>
      </c>
      <c r="KT36" s="34" t="s">
        <v>4170</v>
      </c>
      <c r="KU36" s="34" t="s">
        <v>4973</v>
      </c>
      <c r="KV36" s="34" t="s">
        <v>5153</v>
      </c>
      <c r="KW36" s="34" t="s">
        <v>5624</v>
      </c>
      <c r="KX36" s="34" t="s">
        <v>5646</v>
      </c>
      <c r="KY36" s="34" t="s">
        <v>5952</v>
      </c>
      <c r="KZ36" s="34" t="s">
        <v>5850</v>
      </c>
      <c r="LA36" s="34" t="s">
        <v>5992</v>
      </c>
    </row>
    <row r="37" spans="1:313">
      <c r="A37" s="34" t="s">
        <v>6389</v>
      </c>
      <c r="B37" s="34" t="s">
        <v>6376</v>
      </c>
      <c r="C37" s="34" t="s">
        <v>1036</v>
      </c>
      <c r="D37" s="34" t="s">
        <v>1041</v>
      </c>
      <c r="F37" s="34" t="s">
        <v>1041</v>
      </c>
      <c r="G37" s="34">
        <v>70</v>
      </c>
      <c r="H37" s="34" t="s">
        <v>1041</v>
      </c>
      <c r="I37" s="34" t="s">
        <v>1041</v>
      </c>
      <c r="J37" s="34" t="s">
        <v>440</v>
      </c>
      <c r="K37" s="34" t="s">
        <v>1077</v>
      </c>
      <c r="L37" s="34" t="s">
        <v>9537</v>
      </c>
      <c r="M37" s="34" t="s">
        <v>1548</v>
      </c>
      <c r="N37" s="34" t="s">
        <v>9538</v>
      </c>
      <c r="P37" s="34" t="s">
        <v>3065</v>
      </c>
      <c r="Q37" s="34" t="s">
        <v>3123</v>
      </c>
      <c r="R37" s="34" t="s">
        <v>6377</v>
      </c>
      <c r="S37" s="34">
        <v>2</v>
      </c>
      <c r="T37" s="34" t="s">
        <v>4170</v>
      </c>
      <c r="U37" s="34" t="s">
        <v>4170</v>
      </c>
      <c r="V37" s="34" t="s">
        <v>4170</v>
      </c>
      <c r="W37" s="34" t="s">
        <v>4609</v>
      </c>
      <c r="X37" s="34" t="s">
        <v>4170</v>
      </c>
      <c r="Y37" s="34" t="s">
        <v>4609</v>
      </c>
      <c r="Z37" s="34" t="s">
        <v>4170</v>
      </c>
      <c r="AA37" s="34" t="s">
        <v>4170</v>
      </c>
      <c r="AB37" s="34" t="s">
        <v>3681</v>
      </c>
      <c r="AD37" s="34" t="s">
        <v>3696</v>
      </c>
      <c r="AN37" s="34" t="s">
        <v>3722</v>
      </c>
      <c r="AO37" s="34" t="s">
        <v>1044</v>
      </c>
      <c r="BG37" s="34">
        <v>1</v>
      </c>
      <c r="BI37" s="34">
        <v>12</v>
      </c>
      <c r="BJ37" s="34" t="s">
        <v>1041</v>
      </c>
      <c r="BK37" s="34" t="s">
        <v>3727</v>
      </c>
      <c r="BM37" s="34" t="s">
        <v>3739</v>
      </c>
      <c r="BN37" s="34" t="s">
        <v>3745</v>
      </c>
      <c r="BO37" s="34" t="s">
        <v>4881</v>
      </c>
      <c r="BP37" s="34" t="s">
        <v>4170</v>
      </c>
      <c r="BQ37" s="34" t="s">
        <v>4170</v>
      </c>
      <c r="BR37" s="34" t="s">
        <v>4170</v>
      </c>
      <c r="BS37" s="34" t="s">
        <v>3751</v>
      </c>
      <c r="BT37" s="34" t="s">
        <v>3739</v>
      </c>
      <c r="BU37" s="34" t="s">
        <v>1044</v>
      </c>
      <c r="BV37" s="34" t="s">
        <v>1041</v>
      </c>
      <c r="BW37" s="34" t="s">
        <v>1041</v>
      </c>
      <c r="BX37" s="34" t="s">
        <v>3783</v>
      </c>
      <c r="BY37" s="34" t="s">
        <v>4170</v>
      </c>
      <c r="BZ37" s="34" t="s">
        <v>4170</v>
      </c>
      <c r="CA37" s="34" t="s">
        <v>4881</v>
      </c>
      <c r="CB37" s="34" t="s">
        <v>4170</v>
      </c>
      <c r="CC37" s="34" t="s">
        <v>4170</v>
      </c>
      <c r="CD37" s="34" t="s">
        <v>4170</v>
      </c>
      <c r="CE37" s="34" t="s">
        <v>4170</v>
      </c>
      <c r="CF37" s="34" t="s">
        <v>4170</v>
      </c>
      <c r="CG37" s="34" t="s">
        <v>4170</v>
      </c>
      <c r="CH37" s="34" t="s">
        <v>4170</v>
      </c>
      <c r="CI37" s="34" t="s">
        <v>4170</v>
      </c>
      <c r="CJ37" s="34" t="s">
        <v>4170</v>
      </c>
      <c r="CK37" s="34" t="s">
        <v>4170</v>
      </c>
      <c r="CL37" s="34" t="s">
        <v>4170</v>
      </c>
      <c r="CM37" s="34" t="s">
        <v>4170</v>
      </c>
      <c r="CN37" s="34" t="s">
        <v>4170</v>
      </c>
      <c r="CO37" s="34" t="s">
        <v>4170</v>
      </c>
      <c r="CQ37" s="34" t="s">
        <v>1041</v>
      </c>
      <c r="CR37" s="34" t="s">
        <v>1041</v>
      </c>
      <c r="CS37" s="34" t="s">
        <v>1044</v>
      </c>
      <c r="CT37" s="34" t="s">
        <v>1044</v>
      </c>
      <c r="CU37" s="34" t="s">
        <v>1041</v>
      </c>
      <c r="CV37" s="34" t="s">
        <v>1044</v>
      </c>
      <c r="CW37" s="34" t="s">
        <v>1044</v>
      </c>
      <c r="CX37" s="34" t="s">
        <v>1044</v>
      </c>
      <c r="CY37" s="34" t="s">
        <v>3832</v>
      </c>
      <c r="CZ37" s="34" t="s">
        <v>3846</v>
      </c>
      <c r="DA37" s="34" t="s">
        <v>3858</v>
      </c>
      <c r="DB37" s="34" t="s">
        <v>3868</v>
      </c>
      <c r="DC37" s="34" t="s">
        <v>3868</v>
      </c>
      <c r="DD37" s="34" t="s">
        <v>3868</v>
      </c>
      <c r="DE37" s="34" t="s">
        <v>1041</v>
      </c>
      <c r="DF37" s="34" t="s">
        <v>3880</v>
      </c>
      <c r="DG37" s="34" t="s">
        <v>6390</v>
      </c>
      <c r="DH37" s="34" t="s">
        <v>4170</v>
      </c>
      <c r="DI37" s="34" t="s">
        <v>4170</v>
      </c>
      <c r="DJ37" s="34" t="s">
        <v>4170</v>
      </c>
      <c r="DK37" s="34" t="s">
        <v>4170</v>
      </c>
      <c r="DL37" s="34" t="s">
        <v>4170</v>
      </c>
      <c r="DM37" s="34" t="s">
        <v>4881</v>
      </c>
      <c r="DN37" s="34" t="s">
        <v>4881</v>
      </c>
      <c r="DO37" s="34" t="s">
        <v>4170</v>
      </c>
      <c r="DP37" s="34" t="s">
        <v>4170</v>
      </c>
      <c r="DQ37" s="34" t="s">
        <v>4170</v>
      </c>
      <c r="DR37" s="34" t="s">
        <v>4170</v>
      </c>
      <c r="DS37" s="34" t="s">
        <v>4170</v>
      </c>
      <c r="DT37" s="34" t="s">
        <v>4170</v>
      </c>
      <c r="DU37" s="34" t="s">
        <v>4170</v>
      </c>
      <c r="DV37" s="34" t="s">
        <v>4170</v>
      </c>
      <c r="DW37" s="34" t="s">
        <v>4170</v>
      </c>
      <c r="EC37" s="34" t="s">
        <v>3934</v>
      </c>
      <c r="ED37" s="34" t="s">
        <v>4170</v>
      </c>
      <c r="EE37" s="34" t="s">
        <v>4170</v>
      </c>
      <c r="EF37" s="34" t="s">
        <v>4170</v>
      </c>
      <c r="EG37" s="34" t="s">
        <v>4170</v>
      </c>
      <c r="EH37" s="34" t="s">
        <v>4170</v>
      </c>
      <c r="EI37" s="34" t="s">
        <v>4170</v>
      </c>
      <c r="EJ37" s="34" t="s">
        <v>4881</v>
      </c>
      <c r="EK37" s="34" t="s">
        <v>4170</v>
      </c>
      <c r="EL37" s="34" t="s">
        <v>4170</v>
      </c>
      <c r="EM37" s="34" t="s">
        <v>4170</v>
      </c>
      <c r="EN37" s="34" t="s">
        <v>4170</v>
      </c>
      <c r="EO37" s="34" t="s">
        <v>4170</v>
      </c>
      <c r="EP37" s="34" t="s">
        <v>4170</v>
      </c>
      <c r="ES37" s="34" t="s">
        <v>3951</v>
      </c>
      <c r="ET37" s="34" t="s">
        <v>4170</v>
      </c>
      <c r="EU37" s="34" t="s">
        <v>4170</v>
      </c>
      <c r="EV37" s="34" t="s">
        <v>4170</v>
      </c>
      <c r="EW37" s="34" t="s">
        <v>4170</v>
      </c>
      <c r="EX37" s="34" t="s">
        <v>4881</v>
      </c>
      <c r="EY37" s="34" t="s">
        <v>4170</v>
      </c>
      <c r="EZ37" s="34" t="s">
        <v>4170</v>
      </c>
      <c r="FA37" s="34" t="s">
        <v>4170</v>
      </c>
      <c r="FB37" s="34" t="s">
        <v>4170</v>
      </c>
      <c r="FD37" s="34">
        <v>5000</v>
      </c>
      <c r="FK37" s="34" t="s">
        <v>1044</v>
      </c>
      <c r="FM37" s="34" t="s">
        <v>3990</v>
      </c>
      <c r="GF37" s="34" t="s">
        <v>4036</v>
      </c>
      <c r="GG37" s="34" t="s">
        <v>4170</v>
      </c>
      <c r="GH37" s="34" t="s">
        <v>4170</v>
      </c>
      <c r="GI37" s="34" t="s">
        <v>4881</v>
      </c>
      <c r="GJ37" s="34" t="s">
        <v>4170</v>
      </c>
      <c r="GK37" s="34" t="s">
        <v>4170</v>
      </c>
      <c r="GL37" s="34" t="s">
        <v>4170</v>
      </c>
      <c r="GM37" s="34" t="s">
        <v>4170</v>
      </c>
      <c r="GO37" s="34">
        <v>6000</v>
      </c>
      <c r="GP37" s="34">
        <v>0</v>
      </c>
      <c r="GQ37" s="34">
        <v>3000</v>
      </c>
      <c r="GR37" s="34">
        <v>3500</v>
      </c>
      <c r="GS37" s="34">
        <v>40</v>
      </c>
      <c r="GT37" s="34">
        <v>350</v>
      </c>
      <c r="GU37" s="34">
        <v>400</v>
      </c>
      <c r="GV37" s="34">
        <v>0</v>
      </c>
      <c r="GW37" s="34">
        <v>0</v>
      </c>
      <c r="GX37" s="34">
        <v>0</v>
      </c>
      <c r="GY37" s="34">
        <v>1000</v>
      </c>
      <c r="GZ37" s="34">
        <v>1000</v>
      </c>
      <c r="HA37" s="34">
        <v>3000</v>
      </c>
      <c r="HB37" s="34">
        <v>0</v>
      </c>
      <c r="HC37" s="34">
        <v>0</v>
      </c>
      <c r="HD37" s="34">
        <v>0</v>
      </c>
      <c r="HE37" s="34">
        <v>0</v>
      </c>
      <c r="HF37" s="34" t="s">
        <v>1044</v>
      </c>
      <c r="HK37" s="34" t="s">
        <v>6391</v>
      </c>
      <c r="HL37" s="34" t="s">
        <v>4226</v>
      </c>
      <c r="HM37" s="34" t="s">
        <v>4546</v>
      </c>
      <c r="HN37" s="34" t="s">
        <v>5449</v>
      </c>
      <c r="HO37" s="34">
        <v>47.9303547963206</v>
      </c>
      <c r="HP37" s="34" t="s">
        <v>4896</v>
      </c>
      <c r="HQ37" s="34" t="s">
        <v>4313</v>
      </c>
      <c r="HR37" s="34" t="s">
        <v>4195</v>
      </c>
      <c r="HS37" s="34" t="s">
        <v>4235</v>
      </c>
      <c r="HT37" s="34" t="s">
        <v>4271</v>
      </c>
      <c r="HU37" s="34" t="s">
        <v>5342</v>
      </c>
      <c r="HV37" s="34" t="s">
        <v>5001</v>
      </c>
      <c r="HW37" s="34" t="s">
        <v>4560</v>
      </c>
      <c r="HX37" s="34" t="s">
        <v>3241</v>
      </c>
      <c r="HY37" s="34" t="s">
        <v>4299</v>
      </c>
      <c r="HZ37" s="34" t="s">
        <v>4929</v>
      </c>
      <c r="IA37" s="34" t="s">
        <v>4665</v>
      </c>
      <c r="IB37" s="34" t="s">
        <v>5665</v>
      </c>
      <c r="IC37" s="34" t="s">
        <v>5274</v>
      </c>
      <c r="ID37" s="34" t="s">
        <v>4461</v>
      </c>
      <c r="IJ37" s="34">
        <v>1993</v>
      </c>
      <c r="IQ37" s="34">
        <v>1993</v>
      </c>
      <c r="IR37" s="34" t="s">
        <v>1043</v>
      </c>
      <c r="IT37" s="34">
        <v>996.5</v>
      </c>
      <c r="IU37" s="34" t="s">
        <v>5179</v>
      </c>
      <c r="IV37" s="34" t="s">
        <v>4170</v>
      </c>
      <c r="IW37" s="34" t="s">
        <v>4171</v>
      </c>
      <c r="IX37" s="34" t="s">
        <v>6121</v>
      </c>
      <c r="IY37" s="34" t="s">
        <v>5373</v>
      </c>
      <c r="IZ37" s="34" t="s">
        <v>4785</v>
      </c>
      <c r="JA37" s="34" t="s">
        <v>4785</v>
      </c>
      <c r="JB37" s="34" t="s">
        <v>4170</v>
      </c>
      <c r="JC37" s="34">
        <v>0</v>
      </c>
      <c r="JD37" s="34">
        <v>166.666666666667</v>
      </c>
      <c r="JE37" s="34">
        <v>166.666666666667</v>
      </c>
      <c r="JF37" s="34">
        <v>500</v>
      </c>
      <c r="JG37" s="34">
        <v>0</v>
      </c>
      <c r="JH37" s="34">
        <v>0</v>
      </c>
      <c r="JI37" s="34">
        <v>0</v>
      </c>
      <c r="JJ37" s="34">
        <v>0</v>
      </c>
      <c r="JK37" s="34">
        <v>0</v>
      </c>
      <c r="JL37" s="34">
        <v>13456.666666666701</v>
      </c>
      <c r="JM37" s="34">
        <v>666.66666666666697</v>
      </c>
      <c r="JN37" s="34">
        <v>14123.333333333299</v>
      </c>
      <c r="JO37" s="34">
        <v>6728.3333333333303</v>
      </c>
      <c r="JP37" s="34">
        <v>333.33333333333297</v>
      </c>
      <c r="JQ37" s="34">
        <v>7061.6666666666697</v>
      </c>
      <c r="JR37" s="34">
        <v>0.42482888836440902</v>
      </c>
      <c r="JT37" s="34">
        <v>0.21241444418220401</v>
      </c>
      <c r="JU37" s="34">
        <v>0.24781685154590499</v>
      </c>
      <c r="JV37" s="34">
        <v>2.83219258909606E-3</v>
      </c>
      <c r="JW37" s="34">
        <v>2.4781685154590501E-2</v>
      </c>
      <c r="JX37" s="34">
        <v>2.8321925890960602E-2</v>
      </c>
      <c r="KB37" s="34">
        <v>1.1800802454566901E-2</v>
      </c>
      <c r="KC37" s="34">
        <v>1.1800802454566901E-2</v>
      </c>
      <c r="KD37" s="34">
        <v>3.5402407363700698E-2</v>
      </c>
      <c r="KI37" s="34" t="s">
        <v>6083</v>
      </c>
      <c r="KJ37" s="34" t="s">
        <v>5976</v>
      </c>
      <c r="KK37" s="34" t="s">
        <v>5177</v>
      </c>
      <c r="KL37" s="34" t="s">
        <v>4170</v>
      </c>
      <c r="KM37" s="34" t="s">
        <v>4170</v>
      </c>
      <c r="KN37" s="34" t="s">
        <v>5254</v>
      </c>
      <c r="KO37" s="34" t="s">
        <v>5254</v>
      </c>
      <c r="KP37" s="34" t="s">
        <v>4471</v>
      </c>
      <c r="KQ37" s="34" t="s">
        <v>4170</v>
      </c>
      <c r="KR37" s="34" t="s">
        <v>4170</v>
      </c>
      <c r="KS37" s="34" t="s">
        <v>4170</v>
      </c>
      <c r="KT37" s="34" t="s">
        <v>4170</v>
      </c>
      <c r="KU37" s="34" t="s">
        <v>5112</v>
      </c>
      <c r="KV37" s="34" t="s">
        <v>5154</v>
      </c>
      <c r="KW37" s="34" t="s">
        <v>5624</v>
      </c>
      <c r="KX37" s="34" t="s">
        <v>5644</v>
      </c>
      <c r="KY37" s="34" t="s">
        <v>5112</v>
      </c>
      <c r="KZ37" s="34" t="s">
        <v>5154</v>
      </c>
      <c r="LA37" s="34" t="s">
        <v>5993</v>
      </c>
    </row>
    <row r="38" spans="1:313">
      <c r="A38" s="34" t="s">
        <v>6392</v>
      </c>
      <c r="B38" s="34" t="s">
        <v>6376</v>
      </c>
      <c r="C38" s="34" t="s">
        <v>1038</v>
      </c>
      <c r="D38" s="34" t="s">
        <v>1041</v>
      </c>
      <c r="F38" s="34" t="s">
        <v>1041</v>
      </c>
      <c r="G38" s="34">
        <v>36</v>
      </c>
      <c r="H38" s="34" t="s">
        <v>1041</v>
      </c>
      <c r="I38" s="34" t="s">
        <v>1041</v>
      </c>
      <c r="J38" s="34" t="s">
        <v>440</v>
      </c>
      <c r="K38" s="34" t="s">
        <v>1074</v>
      </c>
      <c r="L38" s="34" t="s">
        <v>9555</v>
      </c>
      <c r="M38" s="34" t="s">
        <v>1494</v>
      </c>
      <c r="N38" s="34" t="s">
        <v>9556</v>
      </c>
      <c r="P38" s="34" t="s">
        <v>3065</v>
      </c>
      <c r="Q38" s="34" t="s">
        <v>3123</v>
      </c>
      <c r="R38" s="34" t="s">
        <v>6307</v>
      </c>
      <c r="S38" s="34">
        <v>2</v>
      </c>
      <c r="T38" s="34" t="s">
        <v>4881</v>
      </c>
      <c r="U38" s="34" t="s">
        <v>4170</v>
      </c>
      <c r="V38" s="34" t="s">
        <v>4170</v>
      </c>
      <c r="W38" s="34" t="s">
        <v>4881</v>
      </c>
      <c r="X38" s="34" t="s">
        <v>4881</v>
      </c>
      <c r="Y38" s="34" t="s">
        <v>4881</v>
      </c>
      <c r="Z38" s="34" t="s">
        <v>4881</v>
      </c>
      <c r="AA38" s="34" t="s">
        <v>4170</v>
      </c>
      <c r="AB38" s="34" t="s">
        <v>3681</v>
      </c>
      <c r="AD38" s="34" t="s">
        <v>3696</v>
      </c>
      <c r="AN38" s="34" t="s">
        <v>3722</v>
      </c>
      <c r="AO38" s="34" t="s">
        <v>1044</v>
      </c>
      <c r="BG38" s="34">
        <v>1</v>
      </c>
      <c r="BI38" s="34">
        <v>35</v>
      </c>
      <c r="BJ38" s="34" t="s">
        <v>1041</v>
      </c>
      <c r="BK38" s="34" t="s">
        <v>3727</v>
      </c>
      <c r="BM38" s="34" t="s">
        <v>3739</v>
      </c>
      <c r="BN38" s="34" t="s">
        <v>3745</v>
      </c>
      <c r="BO38" s="34" t="s">
        <v>4881</v>
      </c>
      <c r="BP38" s="34" t="s">
        <v>4170</v>
      </c>
      <c r="BQ38" s="34" t="s">
        <v>4170</v>
      </c>
      <c r="BR38" s="34" t="s">
        <v>4170</v>
      </c>
      <c r="BS38" s="34" t="s">
        <v>3754</v>
      </c>
      <c r="BT38" s="34" t="s">
        <v>3771</v>
      </c>
      <c r="BU38" s="34" t="s">
        <v>1044</v>
      </c>
      <c r="BV38" s="34" t="s">
        <v>1044</v>
      </c>
      <c r="BW38" s="34" t="s">
        <v>1044</v>
      </c>
      <c r="BX38" s="34" t="s">
        <v>3777</v>
      </c>
      <c r="BY38" s="34" t="s">
        <v>4881</v>
      </c>
      <c r="BZ38" s="34" t="s">
        <v>4170</v>
      </c>
      <c r="CA38" s="34" t="s">
        <v>4170</v>
      </c>
      <c r="CB38" s="34" t="s">
        <v>4170</v>
      </c>
      <c r="CC38" s="34" t="s">
        <v>4170</v>
      </c>
      <c r="CD38" s="34" t="s">
        <v>4170</v>
      </c>
      <c r="CE38" s="34" t="s">
        <v>4170</v>
      </c>
      <c r="CF38" s="34" t="s">
        <v>4170</v>
      </c>
      <c r="CG38" s="34" t="s">
        <v>4170</v>
      </c>
      <c r="CH38" s="34" t="s">
        <v>4170</v>
      </c>
      <c r="CI38" s="34" t="s">
        <v>4170</v>
      </c>
      <c r="CJ38" s="34" t="s">
        <v>4170</v>
      </c>
      <c r="CK38" s="34" t="s">
        <v>4170</v>
      </c>
      <c r="CL38" s="34" t="s">
        <v>4170</v>
      </c>
      <c r="CM38" s="34" t="s">
        <v>4170</v>
      </c>
      <c r="CN38" s="34" t="s">
        <v>4170</v>
      </c>
      <c r="CO38" s="34" t="s">
        <v>4170</v>
      </c>
      <c r="CQ38" s="34" t="s">
        <v>1041</v>
      </c>
      <c r="CR38" s="34" t="s">
        <v>1041</v>
      </c>
      <c r="CS38" s="34" t="s">
        <v>1041</v>
      </c>
      <c r="CT38" s="34" t="s">
        <v>1041</v>
      </c>
      <c r="CU38" s="34" t="s">
        <v>1041</v>
      </c>
      <c r="CV38" s="34" t="s">
        <v>1041</v>
      </c>
      <c r="CW38" s="34" t="s">
        <v>1041</v>
      </c>
      <c r="CX38" s="34" t="s">
        <v>1044</v>
      </c>
      <c r="CY38" s="34" t="s">
        <v>3826</v>
      </c>
      <c r="CZ38" s="34" t="s">
        <v>3843</v>
      </c>
      <c r="DA38" s="34" t="s">
        <v>3861</v>
      </c>
      <c r="DB38" s="34" t="s">
        <v>3868</v>
      </c>
      <c r="DC38" s="34" t="s">
        <v>3868</v>
      </c>
      <c r="DD38" s="34" t="s">
        <v>3871</v>
      </c>
      <c r="DE38" s="34" t="s">
        <v>1044</v>
      </c>
      <c r="DF38" s="34" t="s">
        <v>3877</v>
      </c>
      <c r="DG38" s="34" t="s">
        <v>169</v>
      </c>
      <c r="DH38" s="34" t="s">
        <v>4170</v>
      </c>
      <c r="DI38" s="34" t="s">
        <v>4881</v>
      </c>
      <c r="DJ38" s="34" t="s">
        <v>4170</v>
      </c>
      <c r="DK38" s="34" t="s">
        <v>4170</v>
      </c>
      <c r="DL38" s="34" t="s">
        <v>4170</v>
      </c>
      <c r="DM38" s="34" t="s">
        <v>4170</v>
      </c>
      <c r="DN38" s="34" t="s">
        <v>4170</v>
      </c>
      <c r="DO38" s="34" t="s">
        <v>4170</v>
      </c>
      <c r="DP38" s="34" t="s">
        <v>4170</v>
      </c>
      <c r="DQ38" s="34" t="s">
        <v>4170</v>
      </c>
      <c r="DR38" s="34" t="s">
        <v>4170</v>
      </c>
      <c r="DS38" s="34" t="s">
        <v>4170</v>
      </c>
      <c r="DT38" s="34" t="s">
        <v>4170</v>
      </c>
      <c r="DU38" s="34" t="s">
        <v>4170</v>
      </c>
      <c r="DV38" s="34" t="s">
        <v>4170</v>
      </c>
      <c r="DW38" s="34" t="s">
        <v>4170</v>
      </c>
      <c r="DY38" s="34">
        <v>25000</v>
      </c>
      <c r="FK38" s="34" t="s">
        <v>1044</v>
      </c>
      <c r="FM38" s="34" t="s">
        <v>3990</v>
      </c>
      <c r="GF38" s="34" t="s">
        <v>1044</v>
      </c>
      <c r="GG38" s="34" t="s">
        <v>4170</v>
      </c>
      <c r="GH38" s="34" t="s">
        <v>4170</v>
      </c>
      <c r="GI38" s="34" t="s">
        <v>4170</v>
      </c>
      <c r="GJ38" s="34" t="s">
        <v>4881</v>
      </c>
      <c r="GK38" s="34" t="s">
        <v>4170</v>
      </c>
      <c r="GL38" s="34" t="s">
        <v>4170</v>
      </c>
      <c r="GM38" s="34" t="s">
        <v>4170</v>
      </c>
      <c r="GO38" s="34">
        <v>6000</v>
      </c>
      <c r="GP38" s="34">
        <v>1000</v>
      </c>
      <c r="GQ38" s="34">
        <v>8000</v>
      </c>
      <c r="GR38" s="34">
        <v>2500</v>
      </c>
      <c r="GS38" s="34">
        <v>1000</v>
      </c>
      <c r="GT38" s="34">
        <v>300</v>
      </c>
      <c r="GU38" s="34">
        <v>200</v>
      </c>
      <c r="GV38" s="34">
        <v>0</v>
      </c>
      <c r="GW38" s="34">
        <v>0</v>
      </c>
      <c r="GX38" s="34">
        <v>7000</v>
      </c>
      <c r="GY38" s="34">
        <v>500</v>
      </c>
      <c r="GZ38" s="34">
        <v>2000</v>
      </c>
      <c r="HA38" s="34">
        <v>0</v>
      </c>
      <c r="HB38" s="34">
        <v>0</v>
      </c>
      <c r="HC38" s="34">
        <v>0</v>
      </c>
      <c r="HD38" s="34">
        <v>0</v>
      </c>
      <c r="HE38" s="34">
        <v>20000</v>
      </c>
      <c r="HF38" s="34" t="s">
        <v>1044</v>
      </c>
      <c r="HK38" s="34" t="s">
        <v>6393</v>
      </c>
      <c r="HL38" s="34" t="s">
        <v>4226</v>
      </c>
      <c r="HM38" s="34" t="s">
        <v>4542</v>
      </c>
      <c r="HN38" s="34" t="s">
        <v>5447</v>
      </c>
      <c r="HO38" s="34">
        <v>35.939553219448101</v>
      </c>
      <c r="HP38" s="34" t="s">
        <v>4895</v>
      </c>
      <c r="HQ38" s="34" t="s">
        <v>4313</v>
      </c>
      <c r="HR38" s="34" t="s">
        <v>4186</v>
      </c>
      <c r="HS38" s="34" t="s">
        <v>4255</v>
      </c>
      <c r="HT38" s="34" t="s">
        <v>4271</v>
      </c>
      <c r="HU38" s="34" t="s">
        <v>5342</v>
      </c>
      <c r="HV38" s="34" t="s">
        <v>5001</v>
      </c>
      <c r="HW38" s="34" t="s">
        <v>4560</v>
      </c>
      <c r="HX38" s="34" t="s">
        <v>3238</v>
      </c>
      <c r="HY38" s="34" t="s">
        <v>4291</v>
      </c>
      <c r="HZ38" s="34" t="s">
        <v>4933</v>
      </c>
      <c r="IA38" s="34" t="s">
        <v>4666</v>
      </c>
      <c r="IC38" s="34" t="s">
        <v>5274</v>
      </c>
      <c r="ID38" s="34" t="s">
        <v>4462</v>
      </c>
      <c r="IE38" s="34" t="s">
        <v>5224</v>
      </c>
      <c r="IQ38" s="34">
        <v>25000</v>
      </c>
      <c r="IR38" s="34" t="s">
        <v>1046</v>
      </c>
      <c r="IT38" s="34">
        <v>12500</v>
      </c>
      <c r="IU38" s="34" t="s">
        <v>5179</v>
      </c>
      <c r="IV38" s="34" t="s">
        <v>4474</v>
      </c>
      <c r="IW38" s="34" t="s">
        <v>4176</v>
      </c>
      <c r="IX38" s="34" t="s">
        <v>5374</v>
      </c>
      <c r="IY38" s="34" t="s">
        <v>4474</v>
      </c>
      <c r="IZ38" s="34" t="s">
        <v>4784</v>
      </c>
      <c r="JA38" s="34" t="s">
        <v>4711</v>
      </c>
      <c r="JB38" s="34" t="s">
        <v>4170</v>
      </c>
      <c r="JC38" s="34">
        <v>1166.6666666666699</v>
      </c>
      <c r="JD38" s="34">
        <v>83.3333333333333</v>
      </c>
      <c r="JE38" s="34">
        <v>333.33333333333297</v>
      </c>
      <c r="JF38" s="34">
        <v>0</v>
      </c>
      <c r="JG38" s="34">
        <v>0</v>
      </c>
      <c r="JH38" s="34">
        <v>0</v>
      </c>
      <c r="JI38" s="34">
        <v>0</v>
      </c>
      <c r="JJ38" s="34">
        <v>3333.3333333333298</v>
      </c>
      <c r="JK38" s="34">
        <v>0</v>
      </c>
      <c r="JL38" s="34">
        <v>19500</v>
      </c>
      <c r="JM38" s="34">
        <v>4416.6666666666697</v>
      </c>
      <c r="JN38" s="34">
        <v>23916.666666666701</v>
      </c>
      <c r="JO38" s="34">
        <v>9750</v>
      </c>
      <c r="JP38" s="34">
        <v>2208.3333333333298</v>
      </c>
      <c r="JQ38" s="34">
        <v>11958.333333333299</v>
      </c>
      <c r="JR38" s="34">
        <v>0.25087108013937298</v>
      </c>
      <c r="JS38" s="34">
        <v>4.1811846689895502E-2</v>
      </c>
      <c r="JT38" s="34">
        <v>0.33449477351916401</v>
      </c>
      <c r="JU38" s="34">
        <v>0.104529616724739</v>
      </c>
      <c r="JV38" s="34">
        <v>4.1811846689895502E-2</v>
      </c>
      <c r="JW38" s="34">
        <v>1.2543554006968599E-2</v>
      </c>
      <c r="JX38" s="34">
        <v>8.3623693379790906E-3</v>
      </c>
      <c r="KA38" s="34">
        <v>4.8780487804878099E-2</v>
      </c>
      <c r="KB38" s="34">
        <v>3.4843205574912901E-3</v>
      </c>
      <c r="KC38" s="34">
        <v>1.39372822299652E-2</v>
      </c>
      <c r="KH38" s="34">
        <v>0.139372822299652</v>
      </c>
      <c r="KJ38" s="34" t="s">
        <v>5978</v>
      </c>
      <c r="KK38" s="34" t="s">
        <v>5987</v>
      </c>
      <c r="KL38" s="34" t="s">
        <v>4170</v>
      </c>
      <c r="KM38" s="34" t="s">
        <v>4712</v>
      </c>
      <c r="KN38" s="34" t="s">
        <v>4352</v>
      </c>
      <c r="KO38" s="34" t="s">
        <v>5255</v>
      </c>
      <c r="KP38" s="34" t="s">
        <v>4170</v>
      </c>
      <c r="KQ38" s="34" t="s">
        <v>4170</v>
      </c>
      <c r="KR38" s="34" t="s">
        <v>4170</v>
      </c>
      <c r="KS38" s="34" t="s">
        <v>4170</v>
      </c>
      <c r="KT38" s="34" t="s">
        <v>5927</v>
      </c>
      <c r="KU38" s="34" t="s">
        <v>5113</v>
      </c>
      <c r="KV38" s="34" t="s">
        <v>5155</v>
      </c>
      <c r="KW38" s="34" t="s">
        <v>5623</v>
      </c>
      <c r="KX38" s="34" t="s">
        <v>5645</v>
      </c>
      <c r="KY38" s="34" t="s">
        <v>5953</v>
      </c>
      <c r="KZ38" s="34" t="s">
        <v>5155</v>
      </c>
      <c r="LA38" s="34" t="s">
        <v>5992</v>
      </c>
    </row>
    <row r="39" spans="1:313">
      <c r="A39" s="34" t="s">
        <v>6394</v>
      </c>
      <c r="B39" s="34" t="s">
        <v>6376</v>
      </c>
      <c r="C39" s="34" t="s">
        <v>1039</v>
      </c>
      <c r="D39" s="34" t="s">
        <v>1041</v>
      </c>
      <c r="F39" s="34" t="s">
        <v>1041</v>
      </c>
      <c r="G39" s="34">
        <v>38</v>
      </c>
      <c r="H39" s="34" t="s">
        <v>1041</v>
      </c>
      <c r="I39" s="34" t="s">
        <v>1041</v>
      </c>
      <c r="J39" s="34" t="s">
        <v>442</v>
      </c>
      <c r="K39" s="34" t="s">
        <v>1077</v>
      </c>
      <c r="L39" s="34" t="s">
        <v>9537</v>
      </c>
      <c r="M39" s="34" t="s">
        <v>1548</v>
      </c>
      <c r="N39" s="34" t="s">
        <v>9538</v>
      </c>
      <c r="P39" s="34" t="s">
        <v>3065</v>
      </c>
      <c r="Q39" s="34" t="s">
        <v>3120</v>
      </c>
      <c r="R39" s="34" t="s">
        <v>6395</v>
      </c>
      <c r="S39" s="34">
        <v>1</v>
      </c>
      <c r="T39" s="34" t="s">
        <v>4170</v>
      </c>
      <c r="U39" s="34" t="s">
        <v>4170</v>
      </c>
      <c r="V39" s="34" t="s">
        <v>4170</v>
      </c>
      <c r="W39" s="34" t="s">
        <v>4170</v>
      </c>
      <c r="X39" s="34" t="s">
        <v>4881</v>
      </c>
      <c r="Y39" s="34" t="s">
        <v>4170</v>
      </c>
      <c r="Z39" s="34" t="s">
        <v>4881</v>
      </c>
      <c r="AA39" s="34" t="s">
        <v>4170</v>
      </c>
      <c r="AB39" s="34" t="s">
        <v>3681</v>
      </c>
      <c r="AD39" s="34" t="s">
        <v>3696</v>
      </c>
      <c r="AN39" s="34" t="s">
        <v>3722</v>
      </c>
      <c r="AO39" s="34" t="s">
        <v>1044</v>
      </c>
      <c r="BG39" s="34">
        <v>1</v>
      </c>
      <c r="BI39" s="34">
        <v>20</v>
      </c>
      <c r="BJ39" s="34" t="s">
        <v>1041</v>
      </c>
      <c r="BK39" s="34" t="s">
        <v>3727</v>
      </c>
      <c r="BM39" s="34" t="s">
        <v>3739</v>
      </c>
      <c r="BN39" s="34" t="s">
        <v>3745</v>
      </c>
      <c r="BO39" s="34" t="s">
        <v>4881</v>
      </c>
      <c r="BP39" s="34" t="s">
        <v>4170</v>
      </c>
      <c r="BQ39" s="34" t="s">
        <v>4170</v>
      </c>
      <c r="BR39" s="34" t="s">
        <v>4170</v>
      </c>
      <c r="BS39" s="34" t="s">
        <v>3751</v>
      </c>
      <c r="BT39" s="34" t="s">
        <v>3771</v>
      </c>
      <c r="BU39" s="34" t="s">
        <v>1044</v>
      </c>
      <c r="BV39" s="34" t="s">
        <v>1044</v>
      </c>
      <c r="BW39" s="34" t="s">
        <v>1044</v>
      </c>
      <c r="BX39" s="34" t="s">
        <v>3777</v>
      </c>
      <c r="BY39" s="34" t="s">
        <v>4881</v>
      </c>
      <c r="BZ39" s="34" t="s">
        <v>4170</v>
      </c>
      <c r="CA39" s="34" t="s">
        <v>4170</v>
      </c>
      <c r="CB39" s="34" t="s">
        <v>4170</v>
      </c>
      <c r="CC39" s="34" t="s">
        <v>4170</v>
      </c>
      <c r="CD39" s="34" t="s">
        <v>4170</v>
      </c>
      <c r="CE39" s="34" t="s">
        <v>4170</v>
      </c>
      <c r="CF39" s="34" t="s">
        <v>4170</v>
      </c>
      <c r="CG39" s="34" t="s">
        <v>4170</v>
      </c>
      <c r="CH39" s="34" t="s">
        <v>4170</v>
      </c>
      <c r="CI39" s="34" t="s">
        <v>4170</v>
      </c>
      <c r="CJ39" s="34" t="s">
        <v>4170</v>
      </c>
      <c r="CK39" s="34" t="s">
        <v>4170</v>
      </c>
      <c r="CL39" s="34" t="s">
        <v>4170</v>
      </c>
      <c r="CM39" s="34" t="s">
        <v>4170</v>
      </c>
      <c r="CN39" s="34" t="s">
        <v>4170</v>
      </c>
      <c r="CO39" s="34" t="s">
        <v>4170</v>
      </c>
      <c r="CQ39" s="34" t="s">
        <v>1041</v>
      </c>
      <c r="CR39" s="34" t="s">
        <v>1041</v>
      </c>
      <c r="CS39" s="34" t="s">
        <v>1041</v>
      </c>
      <c r="CT39" s="34" t="s">
        <v>1041</v>
      </c>
      <c r="CU39" s="34" t="s">
        <v>1041</v>
      </c>
      <c r="CV39" s="34" t="s">
        <v>1041</v>
      </c>
      <c r="CW39" s="34" t="s">
        <v>1041</v>
      </c>
      <c r="CX39" s="34" t="s">
        <v>1041</v>
      </c>
      <c r="CY39" s="34" t="s">
        <v>3820</v>
      </c>
      <c r="CZ39" s="34" t="s">
        <v>3840</v>
      </c>
      <c r="DA39" s="34" t="s">
        <v>3855</v>
      </c>
      <c r="DB39" s="34" t="s">
        <v>1044</v>
      </c>
      <c r="DC39" s="34" t="s">
        <v>1044</v>
      </c>
      <c r="DD39" s="34" t="s">
        <v>3871</v>
      </c>
      <c r="DE39" s="34" t="s">
        <v>1044</v>
      </c>
      <c r="DF39" s="34" t="s">
        <v>3874</v>
      </c>
      <c r="DG39" s="34" t="s">
        <v>3889</v>
      </c>
      <c r="DH39" s="34" t="s">
        <v>4170</v>
      </c>
      <c r="DI39" s="34" t="s">
        <v>4170</v>
      </c>
      <c r="DJ39" s="34" t="s">
        <v>4881</v>
      </c>
      <c r="DK39" s="34" t="s">
        <v>4170</v>
      </c>
      <c r="DL39" s="34" t="s">
        <v>4170</v>
      </c>
      <c r="DM39" s="34" t="s">
        <v>4170</v>
      </c>
      <c r="DN39" s="34" t="s">
        <v>4170</v>
      </c>
      <c r="DO39" s="34" t="s">
        <v>4170</v>
      </c>
      <c r="DP39" s="34" t="s">
        <v>4170</v>
      </c>
      <c r="DQ39" s="34" t="s">
        <v>4170</v>
      </c>
      <c r="DR39" s="34" t="s">
        <v>4170</v>
      </c>
      <c r="DS39" s="34" t="s">
        <v>4170</v>
      </c>
      <c r="DT39" s="34" t="s">
        <v>4170</v>
      </c>
      <c r="DU39" s="34" t="s">
        <v>4170</v>
      </c>
      <c r="DV39" s="34" t="s">
        <v>4170</v>
      </c>
      <c r="DW39" s="34" t="s">
        <v>4170</v>
      </c>
      <c r="FK39" s="34" t="s">
        <v>1044</v>
      </c>
      <c r="FM39" s="34" t="s">
        <v>3981</v>
      </c>
      <c r="FN39" s="34" t="s">
        <v>6396</v>
      </c>
      <c r="FO39" s="34" t="s">
        <v>4881</v>
      </c>
      <c r="FP39" s="34" t="s">
        <v>4881</v>
      </c>
      <c r="FQ39" s="34" t="s">
        <v>4881</v>
      </c>
      <c r="FR39" s="34" t="s">
        <v>4881</v>
      </c>
      <c r="FS39" s="34" t="s">
        <v>4170</v>
      </c>
      <c r="FT39" s="34" t="s">
        <v>4170</v>
      </c>
      <c r="FU39" s="34" t="s">
        <v>4881</v>
      </c>
      <c r="FV39" s="34" t="s">
        <v>4881</v>
      </c>
      <c r="FW39" s="34" t="s">
        <v>4881</v>
      </c>
      <c r="FX39" s="34" t="s">
        <v>4170</v>
      </c>
      <c r="FY39" s="34" t="s">
        <v>4881</v>
      </c>
      <c r="FZ39" s="34" t="s">
        <v>4170</v>
      </c>
      <c r="GA39" s="34" t="s">
        <v>4170</v>
      </c>
      <c r="GB39" s="34" t="s">
        <v>4170</v>
      </c>
      <c r="GC39" s="34" t="s">
        <v>4170</v>
      </c>
      <c r="GD39" s="34" t="s">
        <v>4170</v>
      </c>
      <c r="GF39" s="34" t="s">
        <v>1044</v>
      </c>
      <c r="GG39" s="34" t="s">
        <v>4170</v>
      </c>
      <c r="GH39" s="34" t="s">
        <v>4170</v>
      </c>
      <c r="GI39" s="34" t="s">
        <v>4170</v>
      </c>
      <c r="GJ39" s="34" t="s">
        <v>4881</v>
      </c>
      <c r="GK39" s="34" t="s">
        <v>4170</v>
      </c>
      <c r="GL39" s="34" t="s">
        <v>4170</v>
      </c>
      <c r="GM39" s="34" t="s">
        <v>4170</v>
      </c>
      <c r="GO39" s="34">
        <v>12250</v>
      </c>
      <c r="GP39" s="34">
        <v>1500</v>
      </c>
      <c r="GQ39" s="34">
        <v>10000</v>
      </c>
      <c r="GR39" s="34">
        <v>5000</v>
      </c>
      <c r="GS39" s="34">
        <v>600</v>
      </c>
      <c r="GT39" s="34">
        <v>500</v>
      </c>
      <c r="GU39" s="34">
        <v>2000</v>
      </c>
      <c r="GV39" s="34">
        <v>5000</v>
      </c>
      <c r="GW39" s="34">
        <v>0</v>
      </c>
      <c r="GX39" s="34">
        <v>17000</v>
      </c>
      <c r="GY39" s="34">
        <v>9000</v>
      </c>
      <c r="GZ39" s="34">
        <v>35000</v>
      </c>
      <c r="HA39" s="34">
        <v>0</v>
      </c>
      <c r="HB39" s="34">
        <v>0</v>
      </c>
      <c r="HC39" s="34">
        <v>0</v>
      </c>
      <c r="HD39" s="34">
        <v>700</v>
      </c>
      <c r="HE39" s="34">
        <v>90000</v>
      </c>
      <c r="HF39" s="34" t="s">
        <v>3071</v>
      </c>
      <c r="HK39" s="34" t="s">
        <v>6397</v>
      </c>
      <c r="HL39" s="34" t="s">
        <v>4226</v>
      </c>
      <c r="HM39" s="34" t="s">
        <v>4542</v>
      </c>
      <c r="HN39" s="34" t="s">
        <v>5453</v>
      </c>
      <c r="HO39" s="34">
        <v>9.9211563731931705</v>
      </c>
      <c r="HP39" s="34" t="s">
        <v>4897</v>
      </c>
      <c r="HQ39" s="34" t="s">
        <v>4305</v>
      </c>
      <c r="HR39" s="34" t="s">
        <v>4186</v>
      </c>
      <c r="HS39" s="34" t="s">
        <v>4241</v>
      </c>
      <c r="HT39" s="34" t="s">
        <v>4271</v>
      </c>
      <c r="HU39" s="34" t="s">
        <v>5342</v>
      </c>
      <c r="HV39" s="34" t="s">
        <v>5001</v>
      </c>
      <c r="HW39" s="34" t="s">
        <v>4556</v>
      </c>
      <c r="HX39" s="34" t="s">
        <v>3247</v>
      </c>
      <c r="HY39" s="34" t="s">
        <v>4291</v>
      </c>
      <c r="HZ39" s="34" t="s">
        <v>4933</v>
      </c>
      <c r="IA39" s="34" t="s">
        <v>4666</v>
      </c>
      <c r="IB39" s="34" t="s">
        <v>5665</v>
      </c>
      <c r="IC39" s="34" t="s">
        <v>5274</v>
      </c>
      <c r="ID39" s="34" t="s">
        <v>4462</v>
      </c>
      <c r="IR39" s="34" t="s">
        <v>1046</v>
      </c>
      <c r="IU39" s="34" t="s">
        <v>5181</v>
      </c>
      <c r="IV39" s="34" t="s">
        <v>4472</v>
      </c>
      <c r="IW39" s="34" t="s">
        <v>4176</v>
      </c>
      <c r="IX39" s="34" t="s">
        <v>5179</v>
      </c>
      <c r="IY39" s="34" t="s">
        <v>4474</v>
      </c>
      <c r="IZ39" s="34" t="s">
        <v>4785</v>
      </c>
      <c r="JA39" s="34" t="s">
        <v>5581</v>
      </c>
      <c r="JB39" s="34" t="s">
        <v>5850</v>
      </c>
      <c r="JC39" s="34">
        <v>2833.3333333333298</v>
      </c>
      <c r="JD39" s="34">
        <v>1500</v>
      </c>
      <c r="JE39" s="34">
        <v>5833.3333333333303</v>
      </c>
      <c r="JF39" s="34">
        <v>0</v>
      </c>
      <c r="JG39" s="34">
        <v>0</v>
      </c>
      <c r="JH39" s="34">
        <v>0</v>
      </c>
      <c r="JI39" s="34">
        <v>116.666666666667</v>
      </c>
      <c r="JJ39" s="34">
        <v>15000</v>
      </c>
      <c r="JK39" s="34">
        <v>0</v>
      </c>
      <c r="JL39" s="34">
        <v>39016.666666666701</v>
      </c>
      <c r="JM39" s="34">
        <v>23116.666666666701</v>
      </c>
      <c r="JN39" s="34">
        <v>62133.333333333299</v>
      </c>
      <c r="JO39" s="34">
        <v>39016.666666666701</v>
      </c>
      <c r="JP39" s="34">
        <v>23116.666666666701</v>
      </c>
      <c r="JQ39" s="34">
        <v>62133.333333333299</v>
      </c>
      <c r="JR39" s="34">
        <v>0.19715665236051499</v>
      </c>
      <c r="JS39" s="34">
        <v>2.4141630901287601E-2</v>
      </c>
      <c r="JT39" s="34">
        <v>0.160944206008584</v>
      </c>
      <c r="JU39" s="34">
        <v>8.0472103004291806E-2</v>
      </c>
      <c r="JV39" s="34">
        <v>9.6566523605150206E-3</v>
      </c>
      <c r="JW39" s="34">
        <v>8.0472103004291893E-3</v>
      </c>
      <c r="JX39" s="34">
        <v>3.2188841201716702E-2</v>
      </c>
      <c r="JY39" s="34">
        <v>8.0472103004291806E-2</v>
      </c>
      <c r="KA39" s="34">
        <v>4.5600858369098697E-2</v>
      </c>
      <c r="KB39" s="34">
        <v>2.4141630901287601E-2</v>
      </c>
      <c r="KC39" s="34">
        <v>9.3884120171673802E-2</v>
      </c>
      <c r="KG39" s="34">
        <v>1.8776824034334801E-3</v>
      </c>
      <c r="KH39" s="34">
        <v>0.241416309012876</v>
      </c>
      <c r="KL39" s="34" t="s">
        <v>4170</v>
      </c>
      <c r="KM39" s="34" t="s">
        <v>4713</v>
      </c>
      <c r="KN39" s="34" t="s">
        <v>5253</v>
      </c>
      <c r="KO39" s="34" t="s">
        <v>4715</v>
      </c>
      <c r="KP39" s="34" t="s">
        <v>4170</v>
      </c>
      <c r="KQ39" s="34" t="s">
        <v>4170</v>
      </c>
      <c r="KR39" s="34" t="s">
        <v>4170</v>
      </c>
      <c r="KS39" s="34" t="s">
        <v>4783</v>
      </c>
      <c r="KT39" s="34" t="s">
        <v>5928</v>
      </c>
      <c r="KU39" s="34" t="s">
        <v>5114</v>
      </c>
      <c r="KV39" s="34" t="s">
        <v>4876</v>
      </c>
      <c r="KW39" s="34" t="s">
        <v>5622</v>
      </c>
      <c r="KX39" s="34" t="s">
        <v>5585</v>
      </c>
      <c r="KY39" s="34" t="s">
        <v>5955</v>
      </c>
      <c r="KZ39" s="34" t="s">
        <v>5115</v>
      </c>
    </row>
    <row r="40" spans="1:313">
      <c r="A40" s="34" t="s">
        <v>6398</v>
      </c>
      <c r="B40" s="34" t="s">
        <v>6376</v>
      </c>
      <c r="C40" s="34" t="s">
        <v>1037</v>
      </c>
      <c r="D40" s="34" t="s">
        <v>1041</v>
      </c>
      <c r="F40" s="34" t="s">
        <v>1041</v>
      </c>
      <c r="G40" s="34">
        <v>43</v>
      </c>
      <c r="H40" s="34" t="s">
        <v>1041</v>
      </c>
      <c r="I40" s="34" t="s">
        <v>1041</v>
      </c>
      <c r="J40" s="34" t="s">
        <v>442</v>
      </c>
      <c r="K40" s="34" t="s">
        <v>1077</v>
      </c>
      <c r="L40" s="34" t="s">
        <v>9537</v>
      </c>
      <c r="M40" s="34" t="s">
        <v>1548</v>
      </c>
      <c r="N40" s="34" t="s">
        <v>9538</v>
      </c>
      <c r="P40" s="34" t="s">
        <v>3065</v>
      </c>
      <c r="Q40" s="34" t="s">
        <v>3123</v>
      </c>
      <c r="R40" s="34" t="s">
        <v>6337</v>
      </c>
      <c r="S40" s="34">
        <v>1</v>
      </c>
      <c r="T40" s="34" t="s">
        <v>4170</v>
      </c>
      <c r="U40" s="34" t="s">
        <v>4170</v>
      </c>
      <c r="V40" s="34" t="s">
        <v>4170</v>
      </c>
      <c r="W40" s="34" t="s">
        <v>4170</v>
      </c>
      <c r="X40" s="34" t="s">
        <v>4881</v>
      </c>
      <c r="Y40" s="34" t="s">
        <v>4170</v>
      </c>
      <c r="Z40" s="34" t="s">
        <v>4881</v>
      </c>
      <c r="AA40" s="34" t="s">
        <v>4170</v>
      </c>
      <c r="AB40" s="34" t="s">
        <v>3681</v>
      </c>
      <c r="AD40" s="34" t="s">
        <v>3696</v>
      </c>
      <c r="AN40" s="34" t="s">
        <v>3722</v>
      </c>
      <c r="AO40" s="34" t="s">
        <v>1044</v>
      </c>
      <c r="BG40" s="34">
        <v>1</v>
      </c>
      <c r="BI40" s="34">
        <v>16</v>
      </c>
      <c r="BJ40" s="34" t="s">
        <v>1041</v>
      </c>
      <c r="BK40" s="34" t="s">
        <v>3727</v>
      </c>
      <c r="BM40" s="34" t="s">
        <v>3739</v>
      </c>
      <c r="BN40" s="34" t="s">
        <v>3745</v>
      </c>
      <c r="BO40" s="34" t="s">
        <v>4881</v>
      </c>
      <c r="BP40" s="34" t="s">
        <v>4170</v>
      </c>
      <c r="BQ40" s="34" t="s">
        <v>4170</v>
      </c>
      <c r="BR40" s="34" t="s">
        <v>4170</v>
      </c>
      <c r="BS40" s="34" t="s">
        <v>3754</v>
      </c>
      <c r="BT40" s="34" t="s">
        <v>3771</v>
      </c>
      <c r="BU40" s="34" t="s">
        <v>1044</v>
      </c>
      <c r="BV40" s="34" t="s">
        <v>1044</v>
      </c>
      <c r="BW40" s="34" t="s">
        <v>1044</v>
      </c>
      <c r="BX40" s="34" t="s">
        <v>3777</v>
      </c>
      <c r="BY40" s="34" t="s">
        <v>4881</v>
      </c>
      <c r="BZ40" s="34" t="s">
        <v>4170</v>
      </c>
      <c r="CA40" s="34" t="s">
        <v>4170</v>
      </c>
      <c r="CB40" s="34" t="s">
        <v>4170</v>
      </c>
      <c r="CC40" s="34" t="s">
        <v>4170</v>
      </c>
      <c r="CD40" s="34" t="s">
        <v>4170</v>
      </c>
      <c r="CE40" s="34" t="s">
        <v>4170</v>
      </c>
      <c r="CF40" s="34" t="s">
        <v>4170</v>
      </c>
      <c r="CG40" s="34" t="s">
        <v>4170</v>
      </c>
      <c r="CH40" s="34" t="s">
        <v>4170</v>
      </c>
      <c r="CI40" s="34" t="s">
        <v>4170</v>
      </c>
      <c r="CJ40" s="34" t="s">
        <v>4170</v>
      </c>
      <c r="CK40" s="34" t="s">
        <v>4170</v>
      </c>
      <c r="CL40" s="34" t="s">
        <v>4170</v>
      </c>
      <c r="CM40" s="34" t="s">
        <v>4170</v>
      </c>
      <c r="CN40" s="34" t="s">
        <v>4170</v>
      </c>
      <c r="CO40" s="34" t="s">
        <v>4170</v>
      </c>
      <c r="CQ40" s="34" t="s">
        <v>1041</v>
      </c>
      <c r="CR40" s="34" t="s">
        <v>1044</v>
      </c>
      <c r="CS40" s="34" t="s">
        <v>1041</v>
      </c>
      <c r="CT40" s="34" t="s">
        <v>1041</v>
      </c>
      <c r="CU40" s="34" t="s">
        <v>1041</v>
      </c>
      <c r="CV40" s="34" t="s">
        <v>1041</v>
      </c>
      <c r="CW40" s="34" t="s">
        <v>1041</v>
      </c>
      <c r="CX40" s="34" t="s">
        <v>1044</v>
      </c>
      <c r="CY40" s="34" t="s">
        <v>3826</v>
      </c>
      <c r="CZ40" s="34" t="s">
        <v>3843</v>
      </c>
      <c r="DA40" s="34" t="s">
        <v>3861</v>
      </c>
      <c r="DB40" s="34" t="s">
        <v>1044</v>
      </c>
      <c r="DC40" s="34" t="s">
        <v>1044</v>
      </c>
      <c r="DD40" s="34" t="s">
        <v>1044</v>
      </c>
      <c r="DE40" s="34" t="s">
        <v>1041</v>
      </c>
      <c r="DF40" s="34" t="s">
        <v>3877</v>
      </c>
      <c r="DG40" s="34" t="s">
        <v>169</v>
      </c>
      <c r="DH40" s="34" t="s">
        <v>4170</v>
      </c>
      <c r="DI40" s="34" t="s">
        <v>4881</v>
      </c>
      <c r="DJ40" s="34" t="s">
        <v>4170</v>
      </c>
      <c r="DK40" s="34" t="s">
        <v>4170</v>
      </c>
      <c r="DL40" s="34" t="s">
        <v>4170</v>
      </c>
      <c r="DM40" s="34" t="s">
        <v>4170</v>
      </c>
      <c r="DN40" s="34" t="s">
        <v>4170</v>
      </c>
      <c r="DO40" s="34" t="s">
        <v>4170</v>
      </c>
      <c r="DP40" s="34" t="s">
        <v>4170</v>
      </c>
      <c r="DQ40" s="34" t="s">
        <v>4170</v>
      </c>
      <c r="DR40" s="34" t="s">
        <v>4170</v>
      </c>
      <c r="DS40" s="34" t="s">
        <v>4170</v>
      </c>
      <c r="DT40" s="34" t="s">
        <v>4170</v>
      </c>
      <c r="DU40" s="34" t="s">
        <v>4170</v>
      </c>
      <c r="DV40" s="34" t="s">
        <v>4170</v>
      </c>
      <c r="DW40" s="34" t="s">
        <v>4170</v>
      </c>
      <c r="FK40" s="34" t="s">
        <v>1044</v>
      </c>
      <c r="FM40" s="34" t="s">
        <v>3990</v>
      </c>
      <c r="GF40" s="34" t="s">
        <v>4030</v>
      </c>
      <c r="GG40" s="34" t="s">
        <v>4881</v>
      </c>
      <c r="GH40" s="34" t="s">
        <v>4170</v>
      </c>
      <c r="GI40" s="34" t="s">
        <v>4170</v>
      </c>
      <c r="GJ40" s="34" t="s">
        <v>4170</v>
      </c>
      <c r="GK40" s="34" t="s">
        <v>4170</v>
      </c>
      <c r="GL40" s="34" t="s">
        <v>4170</v>
      </c>
      <c r="GM40" s="34" t="s">
        <v>4170</v>
      </c>
      <c r="GO40" s="34">
        <v>1000</v>
      </c>
      <c r="GP40" s="34">
        <v>1000</v>
      </c>
      <c r="GQ40" s="34">
        <v>8000</v>
      </c>
      <c r="GR40" s="34">
        <v>1700</v>
      </c>
      <c r="GS40" s="34">
        <v>300</v>
      </c>
      <c r="GT40" s="34">
        <v>200</v>
      </c>
      <c r="GU40" s="34">
        <v>100</v>
      </c>
      <c r="GV40" s="34">
        <v>0</v>
      </c>
      <c r="GW40" s="34">
        <v>0</v>
      </c>
      <c r="GX40" s="34">
        <v>5000</v>
      </c>
      <c r="GY40" s="34">
        <v>0</v>
      </c>
      <c r="GZ40" s="34">
        <v>0</v>
      </c>
      <c r="HA40" s="34">
        <v>0</v>
      </c>
      <c r="HB40" s="34">
        <v>0</v>
      </c>
      <c r="HC40" s="34">
        <v>0</v>
      </c>
      <c r="HD40" s="34">
        <v>0</v>
      </c>
      <c r="HE40" s="34">
        <v>0</v>
      </c>
      <c r="HF40" s="34" t="s">
        <v>1044</v>
      </c>
      <c r="HK40" s="34" t="s">
        <v>4511</v>
      </c>
      <c r="HL40" s="34" t="s">
        <v>4226</v>
      </c>
      <c r="HM40" s="34" t="s">
        <v>4542</v>
      </c>
      <c r="HN40" s="34" t="s">
        <v>5453</v>
      </c>
      <c r="HO40" s="34">
        <v>15.898762593079301</v>
      </c>
      <c r="HP40" s="34" t="s">
        <v>4894</v>
      </c>
      <c r="HQ40" s="34" t="s">
        <v>4305</v>
      </c>
      <c r="HR40" s="34" t="s">
        <v>4186</v>
      </c>
      <c r="HS40" s="34" t="s">
        <v>4241</v>
      </c>
      <c r="HT40" s="34" t="s">
        <v>4271</v>
      </c>
      <c r="HU40" s="34" t="s">
        <v>5342</v>
      </c>
      <c r="HV40" s="34" t="s">
        <v>5001</v>
      </c>
      <c r="HW40" s="34" t="s">
        <v>4556</v>
      </c>
      <c r="HX40" s="34" t="s">
        <v>3244</v>
      </c>
      <c r="HY40" s="34" t="s">
        <v>4291</v>
      </c>
      <c r="HZ40" s="34" t="s">
        <v>4933</v>
      </c>
      <c r="IA40" s="34" t="s">
        <v>4666</v>
      </c>
      <c r="IC40" s="34" t="s">
        <v>5274</v>
      </c>
      <c r="ID40" s="34" t="s">
        <v>4462</v>
      </c>
      <c r="IR40" s="34" t="s">
        <v>1043</v>
      </c>
      <c r="IU40" s="34" t="s">
        <v>5177</v>
      </c>
      <c r="IV40" s="34" t="s">
        <v>4474</v>
      </c>
      <c r="IW40" s="34" t="s">
        <v>4176</v>
      </c>
      <c r="IX40" s="34" t="s">
        <v>4472</v>
      </c>
      <c r="IY40" s="34" t="s">
        <v>5373</v>
      </c>
      <c r="IZ40" s="34" t="s">
        <v>4783</v>
      </c>
      <c r="JA40" s="34" t="s">
        <v>4711</v>
      </c>
      <c r="JB40" s="34" t="s">
        <v>4170</v>
      </c>
      <c r="JC40" s="34">
        <v>833.33333333333303</v>
      </c>
      <c r="JD40" s="34">
        <v>0</v>
      </c>
      <c r="JE40" s="34">
        <v>0</v>
      </c>
      <c r="JF40" s="34">
        <v>0</v>
      </c>
      <c r="JG40" s="34">
        <v>0</v>
      </c>
      <c r="JH40" s="34">
        <v>0</v>
      </c>
      <c r="JI40" s="34">
        <v>0</v>
      </c>
      <c r="JJ40" s="34">
        <v>0</v>
      </c>
      <c r="JK40" s="34">
        <v>0</v>
      </c>
      <c r="JL40" s="34">
        <v>12133.333333333299</v>
      </c>
      <c r="JM40" s="34">
        <v>1000</v>
      </c>
      <c r="JN40" s="34">
        <v>13133.333333333299</v>
      </c>
      <c r="JO40" s="34">
        <v>12133.333333333299</v>
      </c>
      <c r="JP40" s="34">
        <v>1000</v>
      </c>
      <c r="JQ40" s="34">
        <v>13133.333333333299</v>
      </c>
      <c r="JR40" s="34">
        <v>7.6142131979695396E-2</v>
      </c>
      <c r="JS40" s="34">
        <v>7.6142131979695396E-2</v>
      </c>
      <c r="JT40" s="34">
        <v>0.60913705583756295</v>
      </c>
      <c r="JU40" s="34">
        <v>0.12944162436548201</v>
      </c>
      <c r="JV40" s="34">
        <v>2.2842639593908601E-2</v>
      </c>
      <c r="JW40" s="34">
        <v>1.5228426395939101E-2</v>
      </c>
      <c r="JX40" s="34">
        <v>7.61421319796954E-3</v>
      </c>
      <c r="KA40" s="34">
        <v>6.3451776649746203E-2</v>
      </c>
      <c r="KL40" s="34" t="s">
        <v>4170</v>
      </c>
      <c r="KM40" s="34" t="s">
        <v>4716</v>
      </c>
      <c r="KN40" s="34" t="s">
        <v>4170</v>
      </c>
      <c r="KO40" s="34" t="s">
        <v>4170</v>
      </c>
      <c r="KP40" s="34" t="s">
        <v>4170</v>
      </c>
      <c r="KQ40" s="34" t="s">
        <v>4170</v>
      </c>
      <c r="KR40" s="34" t="s">
        <v>4170</v>
      </c>
      <c r="KS40" s="34" t="s">
        <v>4170</v>
      </c>
      <c r="KT40" s="34" t="s">
        <v>4170</v>
      </c>
      <c r="KU40" s="34" t="s">
        <v>5112</v>
      </c>
      <c r="KV40" s="34" t="s">
        <v>5152</v>
      </c>
      <c r="KW40" s="34" t="s">
        <v>5624</v>
      </c>
      <c r="KX40" s="34" t="s">
        <v>5647</v>
      </c>
      <c r="KY40" s="34" t="s">
        <v>5112</v>
      </c>
      <c r="KZ40" s="34" t="s">
        <v>5152</v>
      </c>
    </row>
    <row r="41" spans="1:313">
      <c r="A41" s="34" t="s">
        <v>6399</v>
      </c>
      <c r="B41" s="34" t="s">
        <v>6376</v>
      </c>
      <c r="C41" s="34" t="s">
        <v>1036</v>
      </c>
      <c r="D41" s="34" t="s">
        <v>1041</v>
      </c>
      <c r="F41" s="34" t="s">
        <v>1041</v>
      </c>
      <c r="G41" s="34">
        <v>27</v>
      </c>
      <c r="H41" s="34" t="s">
        <v>1041</v>
      </c>
      <c r="I41" s="34" t="s">
        <v>1041</v>
      </c>
      <c r="J41" s="34" t="s">
        <v>440</v>
      </c>
      <c r="K41" s="34" t="s">
        <v>1077</v>
      </c>
      <c r="L41" s="34" t="s">
        <v>9537</v>
      </c>
      <c r="M41" s="34" t="s">
        <v>1548</v>
      </c>
      <c r="N41" s="34" t="s">
        <v>9538</v>
      </c>
      <c r="P41" s="34" t="s">
        <v>3065</v>
      </c>
      <c r="Q41" s="34" t="s">
        <v>3111</v>
      </c>
      <c r="R41" s="34" t="s">
        <v>6355</v>
      </c>
      <c r="S41" s="34">
        <v>1</v>
      </c>
      <c r="T41" s="34" t="s">
        <v>4881</v>
      </c>
      <c r="U41" s="34" t="s">
        <v>4170</v>
      </c>
      <c r="V41" s="34" t="s">
        <v>4170</v>
      </c>
      <c r="W41" s="34" t="s">
        <v>4881</v>
      </c>
      <c r="X41" s="34" t="s">
        <v>4170</v>
      </c>
      <c r="Y41" s="34" t="s">
        <v>4881</v>
      </c>
      <c r="Z41" s="34" t="s">
        <v>4170</v>
      </c>
      <c r="AA41" s="34" t="s">
        <v>4170</v>
      </c>
      <c r="AB41" s="34" t="s">
        <v>3684</v>
      </c>
      <c r="AD41" s="34" t="s">
        <v>3699</v>
      </c>
      <c r="AE41" s="34" t="s">
        <v>3714</v>
      </c>
      <c r="AF41" s="34" t="s">
        <v>4170</v>
      </c>
      <c r="AG41" s="34" t="s">
        <v>4170</v>
      </c>
      <c r="AH41" s="34" t="s">
        <v>4170</v>
      </c>
      <c r="AI41" s="34" t="s">
        <v>4881</v>
      </c>
      <c r="AJ41" s="34" t="s">
        <v>4170</v>
      </c>
      <c r="AK41" s="34" t="s">
        <v>4170</v>
      </c>
      <c r="AL41" s="34" t="s">
        <v>4170</v>
      </c>
      <c r="AN41" s="34" t="s">
        <v>3719</v>
      </c>
      <c r="AO41" s="34" t="s">
        <v>1044</v>
      </c>
      <c r="BG41" s="34">
        <v>1</v>
      </c>
      <c r="BI41" s="34">
        <v>15</v>
      </c>
      <c r="BJ41" s="34" t="s">
        <v>1041</v>
      </c>
      <c r="BK41" s="34" t="s">
        <v>3727</v>
      </c>
      <c r="BM41" s="34" t="s">
        <v>3739</v>
      </c>
      <c r="BN41" s="34" t="s">
        <v>3745</v>
      </c>
      <c r="BO41" s="34" t="s">
        <v>4881</v>
      </c>
      <c r="BP41" s="34" t="s">
        <v>4170</v>
      </c>
      <c r="BQ41" s="34" t="s">
        <v>4170</v>
      </c>
      <c r="BR41" s="34" t="s">
        <v>4170</v>
      </c>
      <c r="BS41" s="34" t="s">
        <v>3754</v>
      </c>
      <c r="BT41" s="34" t="s">
        <v>3739</v>
      </c>
      <c r="BU41" s="34" t="s">
        <v>1044</v>
      </c>
      <c r="BV41" s="34" t="s">
        <v>1044</v>
      </c>
      <c r="BW41" s="34" t="s">
        <v>1044</v>
      </c>
      <c r="BX41" s="34" t="s">
        <v>3777</v>
      </c>
      <c r="BY41" s="34" t="s">
        <v>4881</v>
      </c>
      <c r="BZ41" s="34" t="s">
        <v>4170</v>
      </c>
      <c r="CA41" s="34" t="s">
        <v>4170</v>
      </c>
      <c r="CB41" s="34" t="s">
        <v>4170</v>
      </c>
      <c r="CC41" s="34" t="s">
        <v>4170</v>
      </c>
      <c r="CD41" s="34" t="s">
        <v>4170</v>
      </c>
      <c r="CE41" s="34" t="s">
        <v>4170</v>
      </c>
      <c r="CF41" s="34" t="s">
        <v>4170</v>
      </c>
      <c r="CG41" s="34" t="s">
        <v>4170</v>
      </c>
      <c r="CH41" s="34" t="s">
        <v>4170</v>
      </c>
      <c r="CI41" s="34" t="s">
        <v>4170</v>
      </c>
      <c r="CJ41" s="34" t="s">
        <v>4170</v>
      </c>
      <c r="CK41" s="34" t="s">
        <v>4170</v>
      </c>
      <c r="CL41" s="34" t="s">
        <v>4170</v>
      </c>
      <c r="CM41" s="34" t="s">
        <v>4170</v>
      </c>
      <c r="CN41" s="34" t="s">
        <v>4170</v>
      </c>
      <c r="CO41" s="34" t="s">
        <v>4170</v>
      </c>
      <c r="CQ41" s="34" t="s">
        <v>1041</v>
      </c>
      <c r="CR41" s="34" t="s">
        <v>1041</v>
      </c>
      <c r="CS41" s="34" t="s">
        <v>1041</v>
      </c>
      <c r="CT41" s="34" t="s">
        <v>1041</v>
      </c>
      <c r="CU41" s="34" t="s">
        <v>1041</v>
      </c>
      <c r="CV41" s="34" t="s">
        <v>1041</v>
      </c>
      <c r="CW41" s="34" t="s">
        <v>1044</v>
      </c>
      <c r="CX41" s="34" t="s">
        <v>1044</v>
      </c>
      <c r="CY41" s="34" t="s">
        <v>3823</v>
      </c>
      <c r="CZ41" s="34" t="s">
        <v>3846</v>
      </c>
      <c r="DA41" s="34" t="s">
        <v>3855</v>
      </c>
      <c r="DB41" s="34" t="s">
        <v>1044</v>
      </c>
      <c r="DC41" s="34" t="s">
        <v>1044</v>
      </c>
      <c r="DD41" s="34" t="s">
        <v>3871</v>
      </c>
      <c r="DE41" s="34" t="s">
        <v>1044</v>
      </c>
      <c r="DF41" s="34" t="s">
        <v>3877</v>
      </c>
      <c r="DG41" s="34" t="s">
        <v>172</v>
      </c>
      <c r="DH41" s="34" t="s">
        <v>4170</v>
      </c>
      <c r="DI41" s="34" t="s">
        <v>4170</v>
      </c>
      <c r="DJ41" s="34" t="s">
        <v>4170</v>
      </c>
      <c r="DK41" s="34" t="s">
        <v>4170</v>
      </c>
      <c r="DL41" s="34" t="s">
        <v>4170</v>
      </c>
      <c r="DM41" s="34" t="s">
        <v>4170</v>
      </c>
      <c r="DN41" s="34" t="s">
        <v>4170</v>
      </c>
      <c r="DO41" s="34" t="s">
        <v>4170</v>
      </c>
      <c r="DP41" s="34" t="s">
        <v>4170</v>
      </c>
      <c r="DQ41" s="34" t="s">
        <v>4170</v>
      </c>
      <c r="DR41" s="34" t="s">
        <v>4881</v>
      </c>
      <c r="DS41" s="34" t="s">
        <v>4170</v>
      </c>
      <c r="DT41" s="34" t="s">
        <v>4170</v>
      </c>
      <c r="DU41" s="34" t="s">
        <v>4170</v>
      </c>
      <c r="DV41" s="34" t="s">
        <v>4170</v>
      </c>
      <c r="DW41" s="34" t="s">
        <v>4170</v>
      </c>
      <c r="FK41" s="34" t="s">
        <v>3963</v>
      </c>
      <c r="FL41" s="34" t="s">
        <v>3978</v>
      </c>
      <c r="FM41" s="34" t="s">
        <v>3071</v>
      </c>
      <c r="GF41" s="34" t="s">
        <v>1044</v>
      </c>
      <c r="GG41" s="34" t="s">
        <v>4170</v>
      </c>
      <c r="GH41" s="34" t="s">
        <v>4170</v>
      </c>
      <c r="GI41" s="34" t="s">
        <v>4170</v>
      </c>
      <c r="GJ41" s="34" t="s">
        <v>4881</v>
      </c>
      <c r="GK41" s="34" t="s">
        <v>4170</v>
      </c>
      <c r="GL41" s="34" t="s">
        <v>4170</v>
      </c>
      <c r="GM41" s="34" t="s">
        <v>4170</v>
      </c>
      <c r="GP41" s="34">
        <v>900</v>
      </c>
      <c r="GQ41" s="34">
        <v>0</v>
      </c>
      <c r="GR41" s="34">
        <v>2000</v>
      </c>
      <c r="GS41" s="34">
        <v>1000</v>
      </c>
      <c r="GT41" s="34">
        <v>200</v>
      </c>
      <c r="GU41" s="34">
        <v>200</v>
      </c>
      <c r="GV41" s="34">
        <v>500</v>
      </c>
      <c r="GW41" s="34">
        <v>0</v>
      </c>
      <c r="GX41" s="34">
        <v>500</v>
      </c>
      <c r="GY41" s="34">
        <v>1000</v>
      </c>
      <c r="GZ41" s="34">
        <v>1000</v>
      </c>
      <c r="HA41" s="34">
        <v>0</v>
      </c>
      <c r="HB41" s="34">
        <v>200</v>
      </c>
      <c r="HC41" s="34">
        <v>0</v>
      </c>
      <c r="HD41" s="34">
        <v>0</v>
      </c>
      <c r="HE41" s="34">
        <v>0</v>
      </c>
      <c r="HF41" s="34" t="s">
        <v>1044</v>
      </c>
      <c r="HK41" s="34" t="s">
        <v>5635</v>
      </c>
      <c r="HL41" s="34" t="s">
        <v>4226</v>
      </c>
      <c r="HM41" s="34" t="s">
        <v>4539</v>
      </c>
      <c r="HN41" s="34" t="s">
        <v>5446</v>
      </c>
      <c r="HO41" s="34">
        <v>22.9303547963206</v>
      </c>
      <c r="HP41" s="34" t="s">
        <v>4894</v>
      </c>
      <c r="HQ41" s="34" t="s">
        <v>4305</v>
      </c>
      <c r="HR41" s="34" t="s">
        <v>4186</v>
      </c>
      <c r="HS41" s="34" t="s">
        <v>4235</v>
      </c>
      <c r="HT41" s="34" t="s">
        <v>4271</v>
      </c>
      <c r="HU41" s="34" t="s">
        <v>5342</v>
      </c>
      <c r="HV41" s="34" t="s">
        <v>5001</v>
      </c>
      <c r="HW41" s="34" t="s">
        <v>4560</v>
      </c>
      <c r="HX41" s="34" t="s">
        <v>3241</v>
      </c>
      <c r="HY41" s="34" t="s">
        <v>4299</v>
      </c>
      <c r="HZ41" s="34" t="s">
        <v>4933</v>
      </c>
      <c r="IA41" s="34" t="s">
        <v>4666</v>
      </c>
      <c r="IC41" s="34" t="s">
        <v>5274</v>
      </c>
      <c r="ID41" s="34" t="s">
        <v>4462</v>
      </c>
      <c r="IR41" s="34" t="s">
        <v>1046</v>
      </c>
      <c r="IV41" s="34" t="s">
        <v>4474</v>
      </c>
      <c r="IW41" s="34" t="s">
        <v>4170</v>
      </c>
      <c r="IX41" s="34" t="s">
        <v>4472</v>
      </c>
      <c r="IY41" s="34" t="s">
        <v>4474</v>
      </c>
      <c r="IZ41" s="34" t="s">
        <v>4783</v>
      </c>
      <c r="JA41" s="34" t="s">
        <v>4711</v>
      </c>
      <c r="JB41" s="34" t="s">
        <v>4714</v>
      </c>
      <c r="JC41" s="34">
        <v>83.3333333333333</v>
      </c>
      <c r="JD41" s="34">
        <v>166.666666666667</v>
      </c>
      <c r="JE41" s="34">
        <v>166.666666666667</v>
      </c>
      <c r="JF41" s="34">
        <v>0</v>
      </c>
      <c r="JG41" s="34">
        <v>33.3333333333333</v>
      </c>
      <c r="JH41" s="34">
        <v>0</v>
      </c>
      <c r="JI41" s="34">
        <v>0</v>
      </c>
      <c r="JJ41" s="34">
        <v>0</v>
      </c>
      <c r="JK41" s="34">
        <v>0</v>
      </c>
      <c r="JL41" s="34">
        <v>3650</v>
      </c>
      <c r="JM41" s="34">
        <v>1600</v>
      </c>
      <c r="JN41" s="34">
        <v>5250</v>
      </c>
      <c r="JO41" s="34">
        <v>3650</v>
      </c>
      <c r="JP41" s="34">
        <v>1600</v>
      </c>
      <c r="JQ41" s="34">
        <v>5250</v>
      </c>
      <c r="JS41" s="34">
        <v>0.17142857142857101</v>
      </c>
      <c r="JU41" s="34">
        <v>0.38095238095238099</v>
      </c>
      <c r="JV41" s="34">
        <v>0.19047619047618999</v>
      </c>
      <c r="JW41" s="34">
        <v>3.8095238095238099E-2</v>
      </c>
      <c r="JX41" s="34">
        <v>3.8095238095238099E-2</v>
      </c>
      <c r="JY41" s="34">
        <v>9.5238095238095205E-2</v>
      </c>
      <c r="KA41" s="34">
        <v>1.58730158730159E-2</v>
      </c>
      <c r="KB41" s="34">
        <v>3.1746031746031703E-2</v>
      </c>
      <c r="KC41" s="34">
        <v>3.1746031746031703E-2</v>
      </c>
      <c r="KE41" s="34">
        <v>6.3492063492063501E-3</v>
      </c>
      <c r="KL41" s="34" t="s">
        <v>4170</v>
      </c>
      <c r="KM41" s="34" t="s">
        <v>4711</v>
      </c>
      <c r="KN41" s="34" t="s">
        <v>5254</v>
      </c>
      <c r="KO41" s="34" t="s">
        <v>5254</v>
      </c>
      <c r="KP41" s="34" t="s">
        <v>4170</v>
      </c>
      <c r="KQ41" s="34" t="s">
        <v>4352</v>
      </c>
      <c r="KR41" s="34" t="s">
        <v>4170</v>
      </c>
      <c r="KS41" s="34" t="s">
        <v>4170</v>
      </c>
      <c r="KT41" s="34" t="s">
        <v>4170</v>
      </c>
      <c r="KU41" s="34" t="s">
        <v>4973</v>
      </c>
      <c r="KV41" s="34" t="s">
        <v>5153</v>
      </c>
      <c r="KW41" s="34" t="s">
        <v>5621</v>
      </c>
      <c r="KX41" s="34" t="s">
        <v>5647</v>
      </c>
      <c r="KY41" s="34" t="s">
        <v>5116</v>
      </c>
      <c r="KZ41" s="34" t="s">
        <v>5154</v>
      </c>
    </row>
    <row r="42" spans="1:313">
      <c r="A42" s="34" t="s">
        <v>6400</v>
      </c>
      <c r="B42" s="34" t="s">
        <v>6376</v>
      </c>
      <c r="C42" s="34" t="s">
        <v>1037</v>
      </c>
      <c r="D42" s="34" t="s">
        <v>1041</v>
      </c>
      <c r="F42" s="34" t="s">
        <v>1041</v>
      </c>
      <c r="G42" s="34">
        <v>37</v>
      </c>
      <c r="H42" s="34" t="s">
        <v>1041</v>
      </c>
      <c r="I42" s="34" t="s">
        <v>1041</v>
      </c>
      <c r="J42" s="34" t="s">
        <v>440</v>
      </c>
      <c r="K42" s="34" t="s">
        <v>1077</v>
      </c>
      <c r="L42" s="34" t="s">
        <v>9537</v>
      </c>
      <c r="M42" s="34" t="s">
        <v>1548</v>
      </c>
      <c r="N42" s="34" t="s">
        <v>9538</v>
      </c>
      <c r="P42" s="34" t="s">
        <v>3065</v>
      </c>
      <c r="Q42" s="34" t="s">
        <v>3120</v>
      </c>
      <c r="R42" s="34" t="s">
        <v>6320</v>
      </c>
      <c r="S42" s="34">
        <v>4</v>
      </c>
      <c r="T42" s="34" t="s">
        <v>4881</v>
      </c>
      <c r="U42" s="34" t="s">
        <v>4881</v>
      </c>
      <c r="V42" s="34" t="s">
        <v>4609</v>
      </c>
      <c r="W42" s="34" t="s">
        <v>4881</v>
      </c>
      <c r="X42" s="34" t="s">
        <v>4170</v>
      </c>
      <c r="Y42" s="34" t="s">
        <v>4609</v>
      </c>
      <c r="Z42" s="34" t="s">
        <v>4609</v>
      </c>
      <c r="AA42" s="34" t="s">
        <v>4170</v>
      </c>
      <c r="AB42" s="34" t="s">
        <v>3681</v>
      </c>
      <c r="AD42" s="34" t="s">
        <v>3696</v>
      </c>
      <c r="AN42" s="34" t="s">
        <v>3719</v>
      </c>
      <c r="AO42" s="34" t="s">
        <v>1044</v>
      </c>
      <c r="BG42" s="34">
        <v>2</v>
      </c>
      <c r="BI42" s="34">
        <v>30</v>
      </c>
      <c r="BJ42" s="34" t="s">
        <v>1041</v>
      </c>
      <c r="BK42" s="34" t="s">
        <v>3727</v>
      </c>
      <c r="BM42" s="34" t="s">
        <v>3739</v>
      </c>
      <c r="BN42" s="34" t="s">
        <v>3745</v>
      </c>
      <c r="BO42" s="34" t="s">
        <v>4881</v>
      </c>
      <c r="BP42" s="34" t="s">
        <v>4170</v>
      </c>
      <c r="BQ42" s="34" t="s">
        <v>4170</v>
      </c>
      <c r="BR42" s="34" t="s">
        <v>4170</v>
      </c>
      <c r="BS42" s="34" t="s">
        <v>3751</v>
      </c>
      <c r="BT42" s="34" t="s">
        <v>3739</v>
      </c>
      <c r="BU42" s="34" t="s">
        <v>1044</v>
      </c>
      <c r="BV42" s="34" t="s">
        <v>1044</v>
      </c>
      <c r="BW42" s="34" t="s">
        <v>1044</v>
      </c>
      <c r="BX42" s="34" t="s">
        <v>3783</v>
      </c>
      <c r="BY42" s="34" t="s">
        <v>4170</v>
      </c>
      <c r="BZ42" s="34" t="s">
        <v>4170</v>
      </c>
      <c r="CA42" s="34" t="s">
        <v>4881</v>
      </c>
      <c r="CB42" s="34" t="s">
        <v>4170</v>
      </c>
      <c r="CC42" s="34" t="s">
        <v>4170</v>
      </c>
      <c r="CD42" s="34" t="s">
        <v>4170</v>
      </c>
      <c r="CE42" s="34" t="s">
        <v>4170</v>
      </c>
      <c r="CF42" s="34" t="s">
        <v>4170</v>
      </c>
      <c r="CG42" s="34" t="s">
        <v>4170</v>
      </c>
      <c r="CH42" s="34" t="s">
        <v>4170</v>
      </c>
      <c r="CI42" s="34" t="s">
        <v>4170</v>
      </c>
      <c r="CJ42" s="34" t="s">
        <v>4170</v>
      </c>
      <c r="CK42" s="34" t="s">
        <v>4170</v>
      </c>
      <c r="CL42" s="34" t="s">
        <v>4170</v>
      </c>
      <c r="CM42" s="34" t="s">
        <v>4170</v>
      </c>
      <c r="CN42" s="34" t="s">
        <v>4170</v>
      </c>
      <c r="CO42" s="34" t="s">
        <v>4170</v>
      </c>
      <c r="CQ42" s="34" t="s">
        <v>1041</v>
      </c>
      <c r="CR42" s="34" t="s">
        <v>1041</v>
      </c>
      <c r="CS42" s="34" t="s">
        <v>1041</v>
      </c>
      <c r="CT42" s="34" t="s">
        <v>1041</v>
      </c>
      <c r="CU42" s="34" t="s">
        <v>1041</v>
      </c>
      <c r="CV42" s="34" t="s">
        <v>1041</v>
      </c>
      <c r="CW42" s="34" t="s">
        <v>1044</v>
      </c>
      <c r="CX42" s="34" t="s">
        <v>1044</v>
      </c>
      <c r="CY42" s="34" t="s">
        <v>3829</v>
      </c>
      <c r="CZ42" s="34" t="s">
        <v>3846</v>
      </c>
      <c r="DA42" s="34" t="s">
        <v>3858</v>
      </c>
      <c r="DB42" s="34" t="s">
        <v>3868</v>
      </c>
      <c r="DC42" s="34" t="s">
        <v>1044</v>
      </c>
      <c r="DD42" s="34" t="s">
        <v>3868</v>
      </c>
      <c r="DE42" s="34" t="s">
        <v>1041</v>
      </c>
      <c r="DF42" s="34" t="s">
        <v>3880</v>
      </c>
      <c r="DG42" s="34" t="s">
        <v>6401</v>
      </c>
      <c r="DH42" s="34" t="s">
        <v>4170</v>
      </c>
      <c r="DI42" s="34" t="s">
        <v>4170</v>
      </c>
      <c r="DJ42" s="34" t="s">
        <v>4170</v>
      </c>
      <c r="DK42" s="34" t="s">
        <v>4170</v>
      </c>
      <c r="DL42" s="34" t="s">
        <v>4170</v>
      </c>
      <c r="DM42" s="34" t="s">
        <v>4170</v>
      </c>
      <c r="DN42" s="34" t="s">
        <v>4170</v>
      </c>
      <c r="DO42" s="34" t="s">
        <v>4881</v>
      </c>
      <c r="DP42" s="34" t="s">
        <v>4170</v>
      </c>
      <c r="DQ42" s="34" t="s">
        <v>4881</v>
      </c>
      <c r="DR42" s="34" t="s">
        <v>4170</v>
      </c>
      <c r="DS42" s="34" t="s">
        <v>4170</v>
      </c>
      <c r="DT42" s="34" t="s">
        <v>4170</v>
      </c>
      <c r="DU42" s="34" t="s">
        <v>4170</v>
      </c>
      <c r="DV42" s="34" t="s">
        <v>4170</v>
      </c>
      <c r="DW42" s="34" t="s">
        <v>4170</v>
      </c>
      <c r="FE42" s="34">
        <v>6500</v>
      </c>
      <c r="FG42" s="34">
        <v>1800</v>
      </c>
      <c r="FK42" s="34" t="s">
        <v>3957</v>
      </c>
      <c r="FL42" s="34" t="s">
        <v>3972</v>
      </c>
      <c r="FM42" s="34" t="s">
        <v>3990</v>
      </c>
      <c r="GF42" s="34" t="s">
        <v>4033</v>
      </c>
      <c r="GG42" s="34" t="s">
        <v>4170</v>
      </c>
      <c r="GH42" s="34" t="s">
        <v>4881</v>
      </c>
      <c r="GI42" s="34" t="s">
        <v>4170</v>
      </c>
      <c r="GJ42" s="34" t="s">
        <v>4170</v>
      </c>
      <c r="GK42" s="34" t="s">
        <v>4170</v>
      </c>
      <c r="GL42" s="34" t="s">
        <v>4170</v>
      </c>
      <c r="GM42" s="34" t="s">
        <v>4170</v>
      </c>
      <c r="GO42" s="34">
        <v>5000</v>
      </c>
      <c r="GP42" s="34">
        <v>0</v>
      </c>
      <c r="GQ42" s="34">
        <v>4000</v>
      </c>
      <c r="GR42" s="34">
        <v>3800</v>
      </c>
      <c r="GS42" s="34">
        <v>1000</v>
      </c>
      <c r="GT42" s="34">
        <v>700</v>
      </c>
      <c r="GU42" s="34">
        <v>700</v>
      </c>
      <c r="GV42" s="34">
        <v>0</v>
      </c>
      <c r="GW42" s="34">
        <v>0</v>
      </c>
      <c r="GX42" s="34">
        <v>4000</v>
      </c>
      <c r="GY42" s="34">
        <v>4000</v>
      </c>
      <c r="GZ42" s="34">
        <v>2000</v>
      </c>
      <c r="HA42" s="34">
        <v>4000</v>
      </c>
      <c r="HB42" s="34">
        <v>0</v>
      </c>
      <c r="HC42" s="34">
        <v>2000</v>
      </c>
      <c r="HD42" s="34">
        <v>0</v>
      </c>
      <c r="HE42" s="34">
        <v>0</v>
      </c>
      <c r="HF42" s="34" t="s">
        <v>1044</v>
      </c>
      <c r="HK42" s="34" t="s">
        <v>6402</v>
      </c>
      <c r="HL42" s="34" t="s">
        <v>4226</v>
      </c>
      <c r="HM42" s="34" t="s">
        <v>4542</v>
      </c>
      <c r="HN42" s="34" t="s">
        <v>5447</v>
      </c>
      <c r="HO42" s="34">
        <v>48.947382829610198</v>
      </c>
      <c r="HP42" s="34" t="s">
        <v>4896</v>
      </c>
      <c r="HQ42" s="34" t="s">
        <v>4316</v>
      </c>
      <c r="HR42" s="34" t="s">
        <v>4210</v>
      </c>
      <c r="HS42" s="34" t="s">
        <v>4228</v>
      </c>
      <c r="HT42" s="34" t="s">
        <v>4262</v>
      </c>
      <c r="HU42" s="34" t="s">
        <v>5342</v>
      </c>
      <c r="HV42" s="34" t="s">
        <v>5001</v>
      </c>
      <c r="HW42" s="34" t="s">
        <v>4560</v>
      </c>
      <c r="HX42" s="34" t="s">
        <v>3235</v>
      </c>
      <c r="HY42" s="34" t="s">
        <v>4299</v>
      </c>
      <c r="HZ42" s="34" t="s">
        <v>4933</v>
      </c>
      <c r="IA42" s="34" t="s">
        <v>4665</v>
      </c>
      <c r="IB42" s="34" t="s">
        <v>5665</v>
      </c>
      <c r="IC42" s="34" t="s">
        <v>5274</v>
      </c>
      <c r="ID42" s="34" t="s">
        <v>4462</v>
      </c>
      <c r="IK42" s="34" t="s">
        <v>4590</v>
      </c>
      <c r="IM42" s="34" t="s">
        <v>5971</v>
      </c>
      <c r="IQ42" s="34">
        <v>8300</v>
      </c>
      <c r="IR42" s="34" t="s">
        <v>1043</v>
      </c>
      <c r="IS42" s="34" t="s">
        <v>5322</v>
      </c>
      <c r="IT42" s="34">
        <v>2075</v>
      </c>
      <c r="IU42" s="34" t="s">
        <v>5179</v>
      </c>
      <c r="IV42" s="34" t="s">
        <v>4170</v>
      </c>
      <c r="IW42" s="34" t="s">
        <v>4174</v>
      </c>
      <c r="IX42" s="34" t="s">
        <v>6121</v>
      </c>
      <c r="IY42" s="34" t="s">
        <v>4474</v>
      </c>
      <c r="IZ42" s="34" t="s">
        <v>4354</v>
      </c>
      <c r="JA42" s="34" t="s">
        <v>4716</v>
      </c>
      <c r="JB42" s="34" t="s">
        <v>4170</v>
      </c>
      <c r="JC42" s="34">
        <v>666.66666666666697</v>
      </c>
      <c r="JD42" s="34">
        <v>666.66666666666697</v>
      </c>
      <c r="JE42" s="34">
        <v>333.33333333333297</v>
      </c>
      <c r="JF42" s="34">
        <v>666.66666666666697</v>
      </c>
      <c r="JG42" s="34">
        <v>0</v>
      </c>
      <c r="JH42" s="34">
        <v>333.33333333333297</v>
      </c>
      <c r="JI42" s="34">
        <v>0</v>
      </c>
      <c r="JJ42" s="34">
        <v>0</v>
      </c>
      <c r="JK42" s="34">
        <v>0</v>
      </c>
      <c r="JL42" s="34">
        <v>16533.333333333299</v>
      </c>
      <c r="JM42" s="34">
        <v>1333.3333333333301</v>
      </c>
      <c r="JN42" s="34">
        <v>17866.666666666701</v>
      </c>
      <c r="JO42" s="34">
        <v>4133.3333333333303</v>
      </c>
      <c r="JP42" s="34">
        <v>333.33333333333297</v>
      </c>
      <c r="JQ42" s="34">
        <v>4466.6666666666697</v>
      </c>
      <c r="JR42" s="34">
        <v>0.27985074626865702</v>
      </c>
      <c r="JT42" s="34">
        <v>0.22388059701492499</v>
      </c>
      <c r="JU42" s="34">
        <v>0.212686567164179</v>
      </c>
      <c r="JV42" s="34">
        <v>5.5970149253731401E-2</v>
      </c>
      <c r="JW42" s="34">
        <v>3.9179104477611901E-2</v>
      </c>
      <c r="JX42" s="34">
        <v>3.9179104477611901E-2</v>
      </c>
      <c r="KA42" s="34">
        <v>3.7313432835820899E-2</v>
      </c>
      <c r="KB42" s="34">
        <v>3.7313432835820899E-2</v>
      </c>
      <c r="KC42" s="34">
        <v>1.8656716417910401E-2</v>
      </c>
      <c r="KD42" s="34">
        <v>3.7313432835820899E-2</v>
      </c>
      <c r="KF42" s="34">
        <v>1.8656716417910401E-2</v>
      </c>
      <c r="KJ42" s="34" t="s">
        <v>5980</v>
      </c>
      <c r="KK42" s="34" t="s">
        <v>5178</v>
      </c>
      <c r="KL42" s="34" t="s">
        <v>4170</v>
      </c>
      <c r="KM42" s="34" t="s">
        <v>4716</v>
      </c>
      <c r="KN42" s="34" t="s">
        <v>4716</v>
      </c>
      <c r="KO42" s="34" t="s">
        <v>5255</v>
      </c>
      <c r="KP42" s="34" t="s">
        <v>4354</v>
      </c>
      <c r="KQ42" s="34" t="s">
        <v>4170</v>
      </c>
      <c r="KR42" s="34" t="s">
        <v>4714</v>
      </c>
      <c r="KS42" s="34" t="s">
        <v>4170</v>
      </c>
      <c r="KT42" s="34" t="s">
        <v>4170</v>
      </c>
      <c r="KU42" s="34" t="s">
        <v>5113</v>
      </c>
      <c r="KV42" s="34" t="s">
        <v>5153</v>
      </c>
      <c r="KW42" s="34" t="s">
        <v>5621</v>
      </c>
      <c r="KX42" s="34" t="s">
        <v>5644</v>
      </c>
      <c r="KY42" s="34" t="s">
        <v>5223</v>
      </c>
      <c r="KZ42" s="34" t="s">
        <v>5850</v>
      </c>
      <c r="LA42" s="34" t="s">
        <v>5993</v>
      </c>
    </row>
    <row r="43" spans="1:313">
      <c r="A43" s="34" t="s">
        <v>6403</v>
      </c>
      <c r="B43" s="34" t="s">
        <v>6376</v>
      </c>
      <c r="C43" s="34" t="s">
        <v>1039</v>
      </c>
      <c r="D43" s="34" t="s">
        <v>1041</v>
      </c>
      <c r="F43" s="34" t="s">
        <v>1041</v>
      </c>
      <c r="G43" s="34">
        <v>62</v>
      </c>
      <c r="H43" s="34" t="s">
        <v>1041</v>
      </c>
      <c r="I43" s="34" t="s">
        <v>1041</v>
      </c>
      <c r="J43" s="34" t="s">
        <v>442</v>
      </c>
      <c r="K43" s="34" t="s">
        <v>1077</v>
      </c>
      <c r="L43" s="34" t="s">
        <v>9537</v>
      </c>
      <c r="M43" s="34" t="s">
        <v>1548</v>
      </c>
      <c r="N43" s="34" t="s">
        <v>9538</v>
      </c>
      <c r="P43" s="34" t="s">
        <v>3065</v>
      </c>
      <c r="Q43" s="34" t="s">
        <v>3099</v>
      </c>
      <c r="R43" s="34" t="s">
        <v>6404</v>
      </c>
      <c r="S43" s="34">
        <v>2</v>
      </c>
      <c r="T43" s="34" t="s">
        <v>4170</v>
      </c>
      <c r="U43" s="34" t="s">
        <v>4170</v>
      </c>
      <c r="V43" s="34" t="s">
        <v>4170</v>
      </c>
      <c r="W43" s="34" t="s">
        <v>4881</v>
      </c>
      <c r="X43" s="34" t="s">
        <v>4881</v>
      </c>
      <c r="Y43" s="34" t="s">
        <v>4881</v>
      </c>
      <c r="Z43" s="34" t="s">
        <v>4881</v>
      </c>
      <c r="AA43" s="34" t="s">
        <v>4170</v>
      </c>
      <c r="AB43" s="34" t="s">
        <v>3684</v>
      </c>
      <c r="AD43" s="34" t="s">
        <v>3702</v>
      </c>
      <c r="AE43" s="34" t="s">
        <v>3711</v>
      </c>
      <c r="AF43" s="34" t="s">
        <v>4170</v>
      </c>
      <c r="AG43" s="34" t="s">
        <v>4170</v>
      </c>
      <c r="AH43" s="34" t="s">
        <v>4881</v>
      </c>
      <c r="AI43" s="34" t="s">
        <v>4170</v>
      </c>
      <c r="AJ43" s="34" t="s">
        <v>4170</v>
      </c>
      <c r="AK43" s="34" t="s">
        <v>4170</v>
      </c>
      <c r="AL43" s="34" t="s">
        <v>4170</v>
      </c>
      <c r="AN43" s="34" t="s">
        <v>3719</v>
      </c>
      <c r="AO43" s="34" t="s">
        <v>1044</v>
      </c>
      <c r="BG43" s="34">
        <v>1</v>
      </c>
      <c r="BI43" s="34">
        <v>14</v>
      </c>
      <c r="BJ43" s="34" t="s">
        <v>1041</v>
      </c>
      <c r="BK43" s="34" t="s">
        <v>3727</v>
      </c>
      <c r="BM43" s="34" t="s">
        <v>3739</v>
      </c>
      <c r="BN43" s="34" t="s">
        <v>3745</v>
      </c>
      <c r="BO43" s="34" t="s">
        <v>4881</v>
      </c>
      <c r="BP43" s="34" t="s">
        <v>4170</v>
      </c>
      <c r="BQ43" s="34" t="s">
        <v>4170</v>
      </c>
      <c r="BR43" s="34" t="s">
        <v>4170</v>
      </c>
      <c r="BS43" s="34" t="s">
        <v>3754</v>
      </c>
      <c r="BT43" s="34" t="s">
        <v>3771</v>
      </c>
      <c r="BU43" s="34" t="s">
        <v>1044</v>
      </c>
      <c r="BV43" s="34" t="s">
        <v>1044</v>
      </c>
      <c r="BW43" s="34" t="s">
        <v>1044</v>
      </c>
      <c r="BX43" s="34" t="s">
        <v>3783</v>
      </c>
      <c r="BY43" s="34" t="s">
        <v>4170</v>
      </c>
      <c r="BZ43" s="34" t="s">
        <v>4170</v>
      </c>
      <c r="CA43" s="34" t="s">
        <v>4881</v>
      </c>
      <c r="CB43" s="34" t="s">
        <v>4170</v>
      </c>
      <c r="CC43" s="34" t="s">
        <v>4170</v>
      </c>
      <c r="CD43" s="34" t="s">
        <v>4170</v>
      </c>
      <c r="CE43" s="34" t="s">
        <v>4170</v>
      </c>
      <c r="CF43" s="34" t="s">
        <v>4170</v>
      </c>
      <c r="CG43" s="34" t="s">
        <v>4170</v>
      </c>
      <c r="CH43" s="34" t="s">
        <v>4170</v>
      </c>
      <c r="CI43" s="34" t="s">
        <v>4170</v>
      </c>
      <c r="CJ43" s="34" t="s">
        <v>4170</v>
      </c>
      <c r="CK43" s="34" t="s">
        <v>4170</v>
      </c>
      <c r="CL43" s="34" t="s">
        <v>4170</v>
      </c>
      <c r="CM43" s="34" t="s">
        <v>4170</v>
      </c>
      <c r="CN43" s="34" t="s">
        <v>4170</v>
      </c>
      <c r="CO43" s="34" t="s">
        <v>4170</v>
      </c>
      <c r="CQ43" s="34" t="s">
        <v>1041</v>
      </c>
      <c r="CR43" s="34" t="s">
        <v>1041</v>
      </c>
      <c r="CS43" s="34" t="s">
        <v>1041</v>
      </c>
      <c r="CT43" s="34" t="s">
        <v>1041</v>
      </c>
      <c r="CU43" s="34" t="s">
        <v>1041</v>
      </c>
      <c r="CV43" s="34" t="s">
        <v>1041</v>
      </c>
      <c r="CW43" s="34" t="s">
        <v>1041</v>
      </c>
      <c r="CX43" s="34" t="s">
        <v>1041</v>
      </c>
      <c r="CY43" s="34" t="s">
        <v>3826</v>
      </c>
      <c r="CZ43" s="34" t="s">
        <v>3843</v>
      </c>
      <c r="DA43" s="34" t="s">
        <v>3855</v>
      </c>
      <c r="DB43" s="34" t="s">
        <v>1044</v>
      </c>
      <c r="DC43" s="34" t="s">
        <v>1044</v>
      </c>
      <c r="DD43" s="34" t="s">
        <v>3871</v>
      </c>
      <c r="DE43" s="34" t="s">
        <v>1044</v>
      </c>
      <c r="DF43" s="34" t="s">
        <v>3877</v>
      </c>
      <c r="DG43" s="34" t="s">
        <v>3910</v>
      </c>
      <c r="DH43" s="34" t="s">
        <v>4170</v>
      </c>
      <c r="DI43" s="34" t="s">
        <v>4170</v>
      </c>
      <c r="DJ43" s="34" t="s">
        <v>4170</v>
      </c>
      <c r="DK43" s="34" t="s">
        <v>4170</v>
      </c>
      <c r="DL43" s="34" t="s">
        <v>4170</v>
      </c>
      <c r="DM43" s="34" t="s">
        <v>4170</v>
      </c>
      <c r="DN43" s="34" t="s">
        <v>4170</v>
      </c>
      <c r="DO43" s="34" t="s">
        <v>4170</v>
      </c>
      <c r="DP43" s="34" t="s">
        <v>4170</v>
      </c>
      <c r="DQ43" s="34" t="s">
        <v>4170</v>
      </c>
      <c r="DR43" s="34" t="s">
        <v>4170</v>
      </c>
      <c r="DS43" s="34" t="s">
        <v>4881</v>
      </c>
      <c r="DT43" s="34" t="s">
        <v>4170</v>
      </c>
      <c r="DU43" s="34" t="s">
        <v>4170</v>
      </c>
      <c r="DV43" s="34" t="s">
        <v>4170</v>
      </c>
      <c r="DW43" s="34" t="s">
        <v>4170</v>
      </c>
      <c r="FK43" s="34" t="s">
        <v>3963</v>
      </c>
      <c r="FL43" s="34" t="s">
        <v>3972</v>
      </c>
      <c r="FM43" s="34" t="s">
        <v>3981</v>
      </c>
      <c r="FN43" s="34" t="s">
        <v>6405</v>
      </c>
      <c r="FO43" s="34" t="s">
        <v>4881</v>
      </c>
      <c r="FP43" s="34" t="s">
        <v>4170</v>
      </c>
      <c r="FQ43" s="34" t="s">
        <v>4170</v>
      </c>
      <c r="FR43" s="34" t="s">
        <v>4170</v>
      </c>
      <c r="FS43" s="34" t="s">
        <v>4170</v>
      </c>
      <c r="FT43" s="34" t="s">
        <v>4170</v>
      </c>
      <c r="FU43" s="34" t="s">
        <v>4170</v>
      </c>
      <c r="FV43" s="34" t="s">
        <v>4170</v>
      </c>
      <c r="FW43" s="34" t="s">
        <v>4881</v>
      </c>
      <c r="FX43" s="34" t="s">
        <v>4170</v>
      </c>
      <c r="FY43" s="34" t="s">
        <v>4170</v>
      </c>
      <c r="FZ43" s="34" t="s">
        <v>4170</v>
      </c>
      <c r="GA43" s="34" t="s">
        <v>4170</v>
      </c>
      <c r="GB43" s="34" t="s">
        <v>4170</v>
      </c>
      <c r="GC43" s="34" t="s">
        <v>4170</v>
      </c>
      <c r="GD43" s="34" t="s">
        <v>4170</v>
      </c>
      <c r="GF43" s="34" t="s">
        <v>1044</v>
      </c>
      <c r="GG43" s="34" t="s">
        <v>4170</v>
      </c>
      <c r="GH43" s="34" t="s">
        <v>4170</v>
      </c>
      <c r="GI43" s="34" t="s">
        <v>4170</v>
      </c>
      <c r="GJ43" s="34" t="s">
        <v>4881</v>
      </c>
      <c r="GK43" s="34" t="s">
        <v>4170</v>
      </c>
      <c r="GL43" s="34" t="s">
        <v>4170</v>
      </c>
      <c r="GM43" s="34" t="s">
        <v>4170</v>
      </c>
      <c r="GO43" s="34">
        <v>9000</v>
      </c>
      <c r="GP43" s="34">
        <v>0</v>
      </c>
      <c r="GQ43" s="34">
        <v>0</v>
      </c>
      <c r="GR43" s="34">
        <v>0</v>
      </c>
      <c r="GS43" s="34">
        <v>200</v>
      </c>
      <c r="GT43" s="34">
        <v>300</v>
      </c>
      <c r="GU43" s="34">
        <v>200</v>
      </c>
      <c r="GV43" s="34">
        <v>0</v>
      </c>
      <c r="GW43" s="34">
        <v>400</v>
      </c>
      <c r="GX43" s="34">
        <v>3000</v>
      </c>
      <c r="GY43" s="34">
        <v>3000</v>
      </c>
      <c r="GZ43" s="34">
        <v>2000</v>
      </c>
      <c r="HA43" s="34">
        <v>0</v>
      </c>
      <c r="HB43" s="34">
        <v>0</v>
      </c>
      <c r="HC43" s="34">
        <v>0</v>
      </c>
      <c r="HD43" s="34">
        <v>0</v>
      </c>
      <c r="HE43" s="34">
        <v>0</v>
      </c>
      <c r="HF43" s="34" t="s">
        <v>1044</v>
      </c>
      <c r="HK43" s="34" t="s">
        <v>4263</v>
      </c>
      <c r="HL43" s="34" t="s">
        <v>4226</v>
      </c>
      <c r="HM43" s="34" t="s">
        <v>4546</v>
      </c>
      <c r="HN43" s="34" t="s">
        <v>5455</v>
      </c>
      <c r="HO43" s="34">
        <v>17.904073587385</v>
      </c>
      <c r="HP43" s="34" t="s">
        <v>4894</v>
      </c>
      <c r="HQ43" s="34" t="s">
        <v>4313</v>
      </c>
      <c r="HR43" s="34" t="s">
        <v>4195</v>
      </c>
      <c r="HS43" s="34" t="s">
        <v>4255</v>
      </c>
      <c r="HT43" s="34" t="s">
        <v>4271</v>
      </c>
      <c r="HU43" s="34" t="s">
        <v>5342</v>
      </c>
      <c r="HV43" s="34" t="s">
        <v>5001</v>
      </c>
      <c r="HW43" s="34" t="s">
        <v>3302</v>
      </c>
      <c r="HX43" s="34" t="s">
        <v>3238</v>
      </c>
      <c r="HY43" s="34" t="s">
        <v>4299</v>
      </c>
      <c r="HZ43" s="34" t="s">
        <v>4933</v>
      </c>
      <c r="IA43" s="34" t="s">
        <v>4665</v>
      </c>
      <c r="IC43" s="34" t="s">
        <v>5274</v>
      </c>
      <c r="ID43" s="34" t="s">
        <v>4462</v>
      </c>
      <c r="IR43" s="34" t="s">
        <v>1046</v>
      </c>
      <c r="IU43" s="34" t="s">
        <v>5180</v>
      </c>
      <c r="IV43" s="34" t="s">
        <v>4170</v>
      </c>
      <c r="IW43" s="34" t="s">
        <v>4170</v>
      </c>
      <c r="IX43" s="34" t="s">
        <v>4170</v>
      </c>
      <c r="IY43" s="34" t="s">
        <v>5373</v>
      </c>
      <c r="IZ43" s="34" t="s">
        <v>4784</v>
      </c>
      <c r="JA43" s="34" t="s">
        <v>4711</v>
      </c>
      <c r="JB43" s="34" t="s">
        <v>4170</v>
      </c>
      <c r="JC43" s="34">
        <v>500</v>
      </c>
      <c r="JD43" s="34">
        <v>500</v>
      </c>
      <c r="JE43" s="34">
        <v>333.33333333333297</v>
      </c>
      <c r="JF43" s="34">
        <v>0</v>
      </c>
      <c r="JG43" s="34">
        <v>0</v>
      </c>
      <c r="JH43" s="34">
        <v>0</v>
      </c>
      <c r="JI43" s="34">
        <v>0</v>
      </c>
      <c r="JJ43" s="34">
        <v>0</v>
      </c>
      <c r="JK43" s="34">
        <v>133.333333333333</v>
      </c>
      <c r="JL43" s="34">
        <v>10533.333333333299</v>
      </c>
      <c r="JM43" s="34">
        <v>633.33333333333303</v>
      </c>
      <c r="JN43" s="34">
        <v>11166.666666666701</v>
      </c>
      <c r="JO43" s="34">
        <v>5266.6666666666697</v>
      </c>
      <c r="JP43" s="34">
        <v>316.66666666666703</v>
      </c>
      <c r="JQ43" s="34">
        <v>5583.3333333333303</v>
      </c>
      <c r="JR43" s="34">
        <v>0.80597014925373101</v>
      </c>
      <c r="JV43" s="34">
        <v>1.7910447761194E-2</v>
      </c>
      <c r="JW43" s="34">
        <v>2.6865671641791E-2</v>
      </c>
      <c r="JX43" s="34">
        <v>1.7910447761194E-2</v>
      </c>
      <c r="JZ43" s="34">
        <v>1.1940298507462701E-2</v>
      </c>
      <c r="KA43" s="34">
        <v>4.47761194029851E-2</v>
      </c>
      <c r="KB43" s="34">
        <v>4.47761194029851E-2</v>
      </c>
      <c r="KC43" s="34">
        <v>2.9850746268656699E-2</v>
      </c>
      <c r="KL43" s="34" t="s">
        <v>5794</v>
      </c>
      <c r="KM43" s="34" t="s">
        <v>4714</v>
      </c>
      <c r="KN43" s="34" t="s">
        <v>5255</v>
      </c>
      <c r="KO43" s="34" t="s">
        <v>5255</v>
      </c>
      <c r="KP43" s="34" t="s">
        <v>4170</v>
      </c>
      <c r="KQ43" s="34" t="s">
        <v>4170</v>
      </c>
      <c r="KR43" s="34" t="s">
        <v>4170</v>
      </c>
      <c r="KS43" s="34" t="s">
        <v>4170</v>
      </c>
      <c r="KT43" s="34" t="s">
        <v>4170</v>
      </c>
      <c r="KU43" s="34" t="s">
        <v>5112</v>
      </c>
      <c r="KV43" s="34" t="s">
        <v>5154</v>
      </c>
      <c r="KW43" s="34" t="s">
        <v>5624</v>
      </c>
      <c r="KX43" s="34" t="s">
        <v>5644</v>
      </c>
      <c r="KY43" s="34" t="s">
        <v>5112</v>
      </c>
      <c r="KZ43" s="34" t="s">
        <v>5154</v>
      </c>
    </row>
    <row r="44" spans="1:313">
      <c r="A44" s="34" t="s">
        <v>6406</v>
      </c>
      <c r="B44" s="34" t="s">
        <v>6376</v>
      </c>
      <c r="C44" s="34" t="s">
        <v>1036</v>
      </c>
      <c r="D44" s="34" t="s">
        <v>1041</v>
      </c>
      <c r="F44" s="34" t="s">
        <v>1041</v>
      </c>
      <c r="G44" s="34">
        <v>34</v>
      </c>
      <c r="H44" s="34" t="s">
        <v>1041</v>
      </c>
      <c r="I44" s="34" t="s">
        <v>1041</v>
      </c>
      <c r="J44" s="34" t="s">
        <v>442</v>
      </c>
      <c r="K44" s="34" t="s">
        <v>1077</v>
      </c>
      <c r="L44" s="34" t="s">
        <v>9537</v>
      </c>
      <c r="M44" s="34" t="s">
        <v>1548</v>
      </c>
      <c r="N44" s="34" t="s">
        <v>9538</v>
      </c>
      <c r="P44" s="34" t="s">
        <v>3065</v>
      </c>
      <c r="Q44" s="34" t="s">
        <v>3099</v>
      </c>
      <c r="R44" s="34" t="s">
        <v>6407</v>
      </c>
      <c r="S44" s="34">
        <v>1</v>
      </c>
      <c r="T44" s="34" t="s">
        <v>4170</v>
      </c>
      <c r="U44" s="34" t="s">
        <v>4170</v>
      </c>
      <c r="V44" s="34" t="s">
        <v>4170</v>
      </c>
      <c r="W44" s="34" t="s">
        <v>4170</v>
      </c>
      <c r="X44" s="34" t="s">
        <v>4881</v>
      </c>
      <c r="Y44" s="34" t="s">
        <v>4170</v>
      </c>
      <c r="Z44" s="34" t="s">
        <v>4881</v>
      </c>
      <c r="AA44" s="34" t="s">
        <v>4170</v>
      </c>
      <c r="AB44" s="34" t="s">
        <v>3681</v>
      </c>
      <c r="AD44" s="34" t="s">
        <v>3696</v>
      </c>
      <c r="AN44" s="34" t="s">
        <v>3722</v>
      </c>
      <c r="AO44" s="34" t="s">
        <v>1044</v>
      </c>
      <c r="BG44" s="34">
        <v>2</v>
      </c>
      <c r="BI44" s="34">
        <v>40</v>
      </c>
      <c r="BJ44" s="34" t="s">
        <v>1041</v>
      </c>
      <c r="BK44" s="34" t="s">
        <v>3727</v>
      </c>
      <c r="BM44" s="34" t="s">
        <v>3739</v>
      </c>
      <c r="BN44" s="34" t="s">
        <v>3745</v>
      </c>
      <c r="BO44" s="34" t="s">
        <v>4881</v>
      </c>
      <c r="BP44" s="34" t="s">
        <v>4170</v>
      </c>
      <c r="BQ44" s="34" t="s">
        <v>4170</v>
      </c>
      <c r="BR44" s="34" t="s">
        <v>4170</v>
      </c>
      <c r="BS44" s="34" t="s">
        <v>3754</v>
      </c>
      <c r="BT44" s="34" t="s">
        <v>3771</v>
      </c>
      <c r="BU44" s="34" t="s">
        <v>1044</v>
      </c>
      <c r="BV44" s="34" t="s">
        <v>1044</v>
      </c>
      <c r="BW44" s="34" t="s">
        <v>1044</v>
      </c>
      <c r="BX44" s="34" t="s">
        <v>3777</v>
      </c>
      <c r="BY44" s="34" t="s">
        <v>4881</v>
      </c>
      <c r="BZ44" s="34" t="s">
        <v>4170</v>
      </c>
      <c r="CA44" s="34" t="s">
        <v>4170</v>
      </c>
      <c r="CB44" s="34" t="s">
        <v>4170</v>
      </c>
      <c r="CC44" s="34" t="s">
        <v>4170</v>
      </c>
      <c r="CD44" s="34" t="s">
        <v>4170</v>
      </c>
      <c r="CE44" s="34" t="s">
        <v>4170</v>
      </c>
      <c r="CF44" s="34" t="s">
        <v>4170</v>
      </c>
      <c r="CG44" s="34" t="s">
        <v>4170</v>
      </c>
      <c r="CH44" s="34" t="s">
        <v>4170</v>
      </c>
      <c r="CI44" s="34" t="s">
        <v>4170</v>
      </c>
      <c r="CJ44" s="34" t="s">
        <v>4170</v>
      </c>
      <c r="CK44" s="34" t="s">
        <v>4170</v>
      </c>
      <c r="CL44" s="34" t="s">
        <v>4170</v>
      </c>
      <c r="CM44" s="34" t="s">
        <v>4170</v>
      </c>
      <c r="CN44" s="34" t="s">
        <v>4170</v>
      </c>
      <c r="CO44" s="34" t="s">
        <v>4170</v>
      </c>
      <c r="CQ44" s="34" t="s">
        <v>1041</v>
      </c>
      <c r="CR44" s="34" t="s">
        <v>1041</v>
      </c>
      <c r="CS44" s="34" t="s">
        <v>1041</v>
      </c>
      <c r="CT44" s="34" t="s">
        <v>1041</v>
      </c>
      <c r="CU44" s="34" t="s">
        <v>1041</v>
      </c>
      <c r="CV44" s="34" t="s">
        <v>1041</v>
      </c>
      <c r="CW44" s="34" t="s">
        <v>1041</v>
      </c>
      <c r="CX44" s="34" t="s">
        <v>1041</v>
      </c>
      <c r="CY44" s="34" t="s">
        <v>3820</v>
      </c>
      <c r="CZ44" s="34" t="s">
        <v>3843</v>
      </c>
      <c r="DA44" s="34" t="s">
        <v>3855</v>
      </c>
      <c r="DB44" s="34" t="s">
        <v>1044</v>
      </c>
      <c r="DC44" s="34" t="s">
        <v>1044</v>
      </c>
      <c r="DD44" s="34" t="s">
        <v>3871</v>
      </c>
      <c r="DE44" s="34" t="s">
        <v>1044</v>
      </c>
      <c r="DF44" s="34" t="s">
        <v>3877</v>
      </c>
      <c r="DG44" s="34" t="s">
        <v>3889</v>
      </c>
      <c r="DH44" s="34" t="s">
        <v>4170</v>
      </c>
      <c r="DI44" s="34" t="s">
        <v>4170</v>
      </c>
      <c r="DJ44" s="34" t="s">
        <v>4881</v>
      </c>
      <c r="DK44" s="34" t="s">
        <v>4170</v>
      </c>
      <c r="DL44" s="34" t="s">
        <v>4170</v>
      </c>
      <c r="DM44" s="34" t="s">
        <v>4170</v>
      </c>
      <c r="DN44" s="34" t="s">
        <v>4170</v>
      </c>
      <c r="DO44" s="34" t="s">
        <v>4170</v>
      </c>
      <c r="DP44" s="34" t="s">
        <v>4170</v>
      </c>
      <c r="DQ44" s="34" t="s">
        <v>4170</v>
      </c>
      <c r="DR44" s="34" t="s">
        <v>4170</v>
      </c>
      <c r="DS44" s="34" t="s">
        <v>4170</v>
      </c>
      <c r="DT44" s="34" t="s">
        <v>4170</v>
      </c>
      <c r="DU44" s="34" t="s">
        <v>4170</v>
      </c>
      <c r="DV44" s="34" t="s">
        <v>4170</v>
      </c>
      <c r="DW44" s="34" t="s">
        <v>4170</v>
      </c>
      <c r="FK44" s="34" t="s">
        <v>1044</v>
      </c>
      <c r="FM44" s="34" t="s">
        <v>3981</v>
      </c>
      <c r="FN44" s="34" t="s">
        <v>6408</v>
      </c>
      <c r="FO44" s="34" t="s">
        <v>4881</v>
      </c>
      <c r="FP44" s="34" t="s">
        <v>4881</v>
      </c>
      <c r="FQ44" s="34" t="s">
        <v>4881</v>
      </c>
      <c r="FR44" s="34" t="s">
        <v>4881</v>
      </c>
      <c r="FS44" s="34" t="s">
        <v>4170</v>
      </c>
      <c r="FT44" s="34" t="s">
        <v>4170</v>
      </c>
      <c r="FU44" s="34" t="s">
        <v>4881</v>
      </c>
      <c r="FV44" s="34" t="s">
        <v>4170</v>
      </c>
      <c r="FW44" s="34" t="s">
        <v>4170</v>
      </c>
      <c r="FX44" s="34" t="s">
        <v>4170</v>
      </c>
      <c r="FY44" s="34" t="s">
        <v>4170</v>
      </c>
      <c r="FZ44" s="34" t="s">
        <v>4170</v>
      </c>
      <c r="GA44" s="34" t="s">
        <v>4170</v>
      </c>
      <c r="GB44" s="34" t="s">
        <v>4170</v>
      </c>
      <c r="GC44" s="34" t="s">
        <v>4170</v>
      </c>
      <c r="GD44" s="34" t="s">
        <v>4170</v>
      </c>
      <c r="GF44" s="34" t="s">
        <v>1044</v>
      </c>
      <c r="GG44" s="34" t="s">
        <v>4170</v>
      </c>
      <c r="GH44" s="34" t="s">
        <v>4170</v>
      </c>
      <c r="GI44" s="34" t="s">
        <v>4170</v>
      </c>
      <c r="GJ44" s="34" t="s">
        <v>4881</v>
      </c>
      <c r="GK44" s="34" t="s">
        <v>4170</v>
      </c>
      <c r="GL44" s="34" t="s">
        <v>4170</v>
      </c>
      <c r="GM44" s="34" t="s">
        <v>4170</v>
      </c>
      <c r="GO44" s="34">
        <v>25000</v>
      </c>
      <c r="GP44" s="34">
        <v>9000</v>
      </c>
      <c r="GQ44" s="34">
        <v>20000</v>
      </c>
      <c r="GR44" s="34">
        <v>10000</v>
      </c>
      <c r="GS44" s="34">
        <v>4000</v>
      </c>
      <c r="GT44" s="34">
        <v>500</v>
      </c>
      <c r="GU44" s="34">
        <v>4000</v>
      </c>
      <c r="GV44" s="34">
        <v>6000</v>
      </c>
      <c r="GW44" s="34">
        <v>3000</v>
      </c>
      <c r="GX44" s="34">
        <v>10000</v>
      </c>
      <c r="GY44" s="34">
        <v>5000</v>
      </c>
      <c r="GZ44" s="34">
        <v>6000</v>
      </c>
      <c r="HA44" s="34">
        <v>0</v>
      </c>
      <c r="HB44" s="34">
        <v>0</v>
      </c>
      <c r="HC44" s="34">
        <v>0</v>
      </c>
      <c r="HD44" s="34">
        <v>0</v>
      </c>
      <c r="HE44" s="34">
        <v>270000</v>
      </c>
      <c r="HF44" s="34" t="s">
        <v>1044</v>
      </c>
      <c r="HK44" s="34" t="s">
        <v>4989</v>
      </c>
      <c r="HL44" s="34" t="s">
        <v>4226</v>
      </c>
      <c r="HM44" s="34" t="s">
        <v>4539</v>
      </c>
      <c r="HN44" s="34" t="s">
        <v>5452</v>
      </c>
      <c r="HO44" s="34">
        <v>42.904073587385</v>
      </c>
      <c r="HP44" s="34" t="s">
        <v>4896</v>
      </c>
      <c r="HQ44" s="34" t="s">
        <v>4305</v>
      </c>
      <c r="HR44" s="34" t="s">
        <v>4186</v>
      </c>
      <c r="HS44" s="34" t="s">
        <v>4241</v>
      </c>
      <c r="HT44" s="34" t="s">
        <v>4271</v>
      </c>
      <c r="HU44" s="34" t="s">
        <v>5342</v>
      </c>
      <c r="HV44" s="34" t="s">
        <v>5001</v>
      </c>
      <c r="HW44" s="34" t="s">
        <v>4556</v>
      </c>
      <c r="HX44" s="34" t="s">
        <v>3238</v>
      </c>
      <c r="HY44" s="34" t="s">
        <v>4291</v>
      </c>
      <c r="HZ44" s="34" t="s">
        <v>4933</v>
      </c>
      <c r="IA44" s="34" t="s">
        <v>4666</v>
      </c>
      <c r="IC44" s="34" t="s">
        <v>5274</v>
      </c>
      <c r="ID44" s="34" t="s">
        <v>4462</v>
      </c>
      <c r="IR44" s="34" t="s">
        <v>1046</v>
      </c>
      <c r="IU44" s="34" t="s">
        <v>4173</v>
      </c>
      <c r="IV44" s="34" t="s">
        <v>4473</v>
      </c>
      <c r="IW44" s="34" t="s">
        <v>4173</v>
      </c>
      <c r="IX44" s="34" t="s">
        <v>6122</v>
      </c>
      <c r="IY44" s="34" t="s">
        <v>5375</v>
      </c>
      <c r="IZ44" s="34" t="s">
        <v>4785</v>
      </c>
      <c r="JA44" s="34" t="s">
        <v>6053</v>
      </c>
      <c r="JB44" s="34" t="s">
        <v>5851</v>
      </c>
      <c r="JC44" s="34">
        <v>1666.6666666666699</v>
      </c>
      <c r="JD44" s="34">
        <v>833.33333333333303</v>
      </c>
      <c r="JE44" s="34">
        <v>1000</v>
      </c>
      <c r="JF44" s="34">
        <v>0</v>
      </c>
      <c r="JG44" s="34">
        <v>0</v>
      </c>
      <c r="JH44" s="34">
        <v>0</v>
      </c>
      <c r="JI44" s="34">
        <v>0</v>
      </c>
      <c r="JJ44" s="34">
        <v>45000</v>
      </c>
      <c r="JK44" s="34">
        <v>1000</v>
      </c>
      <c r="JL44" s="34">
        <v>66166.666666666701</v>
      </c>
      <c r="JM44" s="34">
        <v>61833.333333333299</v>
      </c>
      <c r="JN44" s="34">
        <v>128000</v>
      </c>
      <c r="JO44" s="34">
        <v>66166.666666666701</v>
      </c>
      <c r="JP44" s="34">
        <v>61833.333333333299</v>
      </c>
      <c r="JQ44" s="34">
        <v>128000</v>
      </c>
      <c r="JR44" s="34">
        <v>0.1953125</v>
      </c>
      <c r="JS44" s="34">
        <v>7.03125E-2</v>
      </c>
      <c r="JT44" s="34">
        <v>0.15625</v>
      </c>
      <c r="JU44" s="34">
        <v>7.8125E-2</v>
      </c>
      <c r="JV44" s="34">
        <v>3.125E-2</v>
      </c>
      <c r="JW44" s="34">
        <v>3.90625E-3</v>
      </c>
      <c r="JX44" s="34">
        <v>3.125E-2</v>
      </c>
      <c r="JY44" s="34">
        <v>4.6875E-2</v>
      </c>
      <c r="JZ44" s="34">
        <v>7.8125E-3</v>
      </c>
      <c r="KA44" s="34">
        <v>1.3020833333333299E-2</v>
      </c>
      <c r="KB44" s="34">
        <v>6.5104166666666704E-3</v>
      </c>
      <c r="KC44" s="34">
        <v>7.8125E-3</v>
      </c>
      <c r="KH44" s="34">
        <v>0.3515625</v>
      </c>
      <c r="KL44" s="34" t="s">
        <v>5797</v>
      </c>
      <c r="KM44" s="34" t="s">
        <v>4712</v>
      </c>
      <c r="KN44" s="34" t="s">
        <v>4716</v>
      </c>
      <c r="KO44" s="34" t="s">
        <v>4716</v>
      </c>
      <c r="KP44" s="34" t="s">
        <v>4170</v>
      </c>
      <c r="KQ44" s="34" t="s">
        <v>4170</v>
      </c>
      <c r="KR44" s="34" t="s">
        <v>4170</v>
      </c>
      <c r="KS44" s="34" t="s">
        <v>4170</v>
      </c>
      <c r="KT44" s="34" t="s">
        <v>5622</v>
      </c>
      <c r="KU44" s="34" t="s">
        <v>5115</v>
      </c>
      <c r="KV44" s="34" t="s">
        <v>4876</v>
      </c>
      <c r="KW44" s="34" t="s">
        <v>5622</v>
      </c>
      <c r="KX44" s="34" t="s">
        <v>5585</v>
      </c>
      <c r="KY44" s="34" t="s">
        <v>5955</v>
      </c>
      <c r="KZ44" s="34" t="s">
        <v>5115</v>
      </c>
    </row>
    <row r="45" spans="1:313">
      <c r="A45" s="34" t="s">
        <v>6409</v>
      </c>
      <c r="B45" s="34" t="s">
        <v>6376</v>
      </c>
      <c r="C45" s="34" t="s">
        <v>1037</v>
      </c>
      <c r="D45" s="34" t="s">
        <v>1041</v>
      </c>
      <c r="F45" s="34" t="s">
        <v>1041</v>
      </c>
      <c r="G45" s="34">
        <v>21</v>
      </c>
      <c r="H45" s="34" t="s">
        <v>1041</v>
      </c>
      <c r="I45" s="34" t="s">
        <v>1041</v>
      </c>
      <c r="J45" s="34" t="s">
        <v>442</v>
      </c>
      <c r="K45" s="34" t="s">
        <v>1077</v>
      </c>
      <c r="L45" s="34" t="s">
        <v>9537</v>
      </c>
      <c r="M45" s="34" t="s">
        <v>1548</v>
      </c>
      <c r="N45" s="34" t="s">
        <v>9538</v>
      </c>
      <c r="P45" s="34" t="s">
        <v>3065</v>
      </c>
      <c r="Q45" s="34" t="s">
        <v>3123</v>
      </c>
      <c r="R45" s="34" t="s">
        <v>6301</v>
      </c>
      <c r="S45" s="34">
        <v>1</v>
      </c>
      <c r="T45" s="34" t="s">
        <v>4170</v>
      </c>
      <c r="U45" s="34" t="s">
        <v>4170</v>
      </c>
      <c r="V45" s="34" t="s">
        <v>4170</v>
      </c>
      <c r="W45" s="34" t="s">
        <v>4170</v>
      </c>
      <c r="X45" s="34" t="s">
        <v>4881</v>
      </c>
      <c r="Y45" s="34" t="s">
        <v>4170</v>
      </c>
      <c r="Z45" s="34" t="s">
        <v>4881</v>
      </c>
      <c r="AA45" s="34" t="s">
        <v>4170</v>
      </c>
      <c r="AB45" s="34" t="s">
        <v>3681</v>
      </c>
      <c r="AD45" s="34" t="s">
        <v>3696</v>
      </c>
      <c r="AN45" s="34" t="s">
        <v>3722</v>
      </c>
      <c r="AO45" s="34" t="s">
        <v>1044</v>
      </c>
      <c r="BG45" s="34">
        <v>1</v>
      </c>
      <c r="BI45" s="34">
        <v>18</v>
      </c>
      <c r="BJ45" s="34" t="s">
        <v>1041</v>
      </c>
      <c r="BK45" s="34" t="s">
        <v>3727</v>
      </c>
      <c r="BM45" s="34" t="s">
        <v>3739</v>
      </c>
      <c r="BN45" s="34" t="s">
        <v>3745</v>
      </c>
      <c r="BO45" s="34" t="s">
        <v>4881</v>
      </c>
      <c r="BP45" s="34" t="s">
        <v>4170</v>
      </c>
      <c r="BQ45" s="34" t="s">
        <v>4170</v>
      </c>
      <c r="BR45" s="34" t="s">
        <v>4170</v>
      </c>
      <c r="BS45" s="34" t="s">
        <v>3754</v>
      </c>
      <c r="BT45" s="34" t="s">
        <v>3771</v>
      </c>
      <c r="BU45" s="34" t="s">
        <v>1044</v>
      </c>
      <c r="BV45" s="34" t="s">
        <v>1044</v>
      </c>
      <c r="BW45" s="34" t="s">
        <v>1044</v>
      </c>
      <c r="BX45" s="34" t="s">
        <v>3777</v>
      </c>
      <c r="BY45" s="34" t="s">
        <v>4881</v>
      </c>
      <c r="BZ45" s="34" t="s">
        <v>4170</v>
      </c>
      <c r="CA45" s="34" t="s">
        <v>4170</v>
      </c>
      <c r="CB45" s="34" t="s">
        <v>4170</v>
      </c>
      <c r="CC45" s="34" t="s">
        <v>4170</v>
      </c>
      <c r="CD45" s="34" t="s">
        <v>4170</v>
      </c>
      <c r="CE45" s="34" t="s">
        <v>4170</v>
      </c>
      <c r="CF45" s="34" t="s">
        <v>4170</v>
      </c>
      <c r="CG45" s="34" t="s">
        <v>4170</v>
      </c>
      <c r="CH45" s="34" t="s">
        <v>4170</v>
      </c>
      <c r="CI45" s="34" t="s">
        <v>4170</v>
      </c>
      <c r="CJ45" s="34" t="s">
        <v>4170</v>
      </c>
      <c r="CK45" s="34" t="s">
        <v>4170</v>
      </c>
      <c r="CL45" s="34" t="s">
        <v>4170</v>
      </c>
      <c r="CM45" s="34" t="s">
        <v>4170</v>
      </c>
      <c r="CN45" s="34" t="s">
        <v>4170</v>
      </c>
      <c r="CO45" s="34" t="s">
        <v>4170</v>
      </c>
      <c r="CQ45" s="34" t="s">
        <v>1041</v>
      </c>
      <c r="CR45" s="34" t="s">
        <v>1041</v>
      </c>
      <c r="CS45" s="34" t="s">
        <v>1044</v>
      </c>
      <c r="CT45" s="34" t="s">
        <v>1041</v>
      </c>
      <c r="CU45" s="34" t="s">
        <v>1041</v>
      </c>
      <c r="CV45" s="34" t="s">
        <v>1041</v>
      </c>
      <c r="CW45" s="34" t="s">
        <v>1044</v>
      </c>
      <c r="CX45" s="34" t="s">
        <v>1044</v>
      </c>
      <c r="CY45" s="34" t="s">
        <v>3823</v>
      </c>
      <c r="CZ45" s="34" t="s">
        <v>3843</v>
      </c>
      <c r="DA45" s="34" t="s">
        <v>3852</v>
      </c>
      <c r="DB45" s="34" t="s">
        <v>1044</v>
      </c>
      <c r="DC45" s="34" t="s">
        <v>1044</v>
      </c>
      <c r="DD45" s="34" t="s">
        <v>3871</v>
      </c>
      <c r="DE45" s="34" t="s">
        <v>1044</v>
      </c>
      <c r="DF45" s="34" t="s">
        <v>3877</v>
      </c>
      <c r="DG45" s="34" t="s">
        <v>3884</v>
      </c>
      <c r="DH45" s="34" t="s">
        <v>4881</v>
      </c>
      <c r="DI45" s="34" t="s">
        <v>4170</v>
      </c>
      <c r="DJ45" s="34" t="s">
        <v>4170</v>
      </c>
      <c r="DK45" s="34" t="s">
        <v>4170</v>
      </c>
      <c r="DL45" s="34" t="s">
        <v>4170</v>
      </c>
      <c r="DM45" s="34" t="s">
        <v>4170</v>
      </c>
      <c r="DN45" s="34" t="s">
        <v>4170</v>
      </c>
      <c r="DO45" s="34" t="s">
        <v>4170</v>
      </c>
      <c r="DP45" s="34" t="s">
        <v>4170</v>
      </c>
      <c r="DQ45" s="34" t="s">
        <v>4170</v>
      </c>
      <c r="DR45" s="34" t="s">
        <v>4170</v>
      </c>
      <c r="DS45" s="34" t="s">
        <v>4170</v>
      </c>
      <c r="DT45" s="34" t="s">
        <v>4170</v>
      </c>
      <c r="DU45" s="34" t="s">
        <v>4170</v>
      </c>
      <c r="DV45" s="34" t="s">
        <v>4170</v>
      </c>
      <c r="DW45" s="34" t="s">
        <v>4170</v>
      </c>
      <c r="FK45" s="34" t="s">
        <v>1044</v>
      </c>
      <c r="FM45" s="34" t="s">
        <v>3981</v>
      </c>
      <c r="FN45" s="34" t="s">
        <v>6329</v>
      </c>
      <c r="FO45" s="34" t="s">
        <v>4881</v>
      </c>
      <c r="FP45" s="34" t="s">
        <v>4881</v>
      </c>
      <c r="FQ45" s="34" t="s">
        <v>4881</v>
      </c>
      <c r="FR45" s="34" t="s">
        <v>4170</v>
      </c>
      <c r="FS45" s="34" t="s">
        <v>4170</v>
      </c>
      <c r="FT45" s="34" t="s">
        <v>4170</v>
      </c>
      <c r="FU45" s="34" t="s">
        <v>4170</v>
      </c>
      <c r="FV45" s="34" t="s">
        <v>4881</v>
      </c>
      <c r="FW45" s="34" t="s">
        <v>4881</v>
      </c>
      <c r="FX45" s="34" t="s">
        <v>4170</v>
      </c>
      <c r="FY45" s="34" t="s">
        <v>4170</v>
      </c>
      <c r="FZ45" s="34" t="s">
        <v>4170</v>
      </c>
      <c r="GA45" s="34" t="s">
        <v>4170</v>
      </c>
      <c r="GB45" s="34" t="s">
        <v>4170</v>
      </c>
      <c r="GC45" s="34" t="s">
        <v>4170</v>
      </c>
      <c r="GD45" s="34" t="s">
        <v>4170</v>
      </c>
      <c r="GF45" s="34" t="s">
        <v>1044</v>
      </c>
      <c r="GG45" s="34" t="s">
        <v>4170</v>
      </c>
      <c r="GH45" s="34" t="s">
        <v>4170</v>
      </c>
      <c r="GI45" s="34" t="s">
        <v>4170</v>
      </c>
      <c r="GJ45" s="34" t="s">
        <v>4881</v>
      </c>
      <c r="GK45" s="34" t="s">
        <v>4170</v>
      </c>
      <c r="GL45" s="34" t="s">
        <v>4170</v>
      </c>
      <c r="GM45" s="34" t="s">
        <v>4170</v>
      </c>
      <c r="GO45" s="34">
        <v>6000</v>
      </c>
      <c r="GP45" s="34">
        <v>0</v>
      </c>
      <c r="GQ45" s="34">
        <v>8000</v>
      </c>
      <c r="GR45" s="34">
        <v>1400</v>
      </c>
      <c r="GS45" s="34">
        <v>300</v>
      </c>
      <c r="GT45" s="34">
        <v>180</v>
      </c>
      <c r="GU45" s="34">
        <v>600</v>
      </c>
      <c r="GV45" s="34">
        <v>0</v>
      </c>
      <c r="GW45" s="34">
        <v>0</v>
      </c>
      <c r="GX45" s="34">
        <v>1000</v>
      </c>
      <c r="GY45" s="34">
        <v>200</v>
      </c>
      <c r="GZ45" s="34">
        <v>800</v>
      </c>
      <c r="HA45" s="34">
        <v>0</v>
      </c>
      <c r="HB45" s="34">
        <v>0</v>
      </c>
      <c r="HC45" s="34">
        <v>0</v>
      </c>
      <c r="HD45" s="34">
        <v>0</v>
      </c>
      <c r="HF45" s="34" t="s">
        <v>1044</v>
      </c>
      <c r="HK45" s="34" t="s">
        <v>5085</v>
      </c>
      <c r="HL45" s="34" t="s">
        <v>4226</v>
      </c>
      <c r="HM45" s="34" t="s">
        <v>4539</v>
      </c>
      <c r="HN45" s="34" t="s">
        <v>5452</v>
      </c>
      <c r="HO45" s="34">
        <v>6.8988173455978998</v>
      </c>
      <c r="HP45" s="34" t="s">
        <v>4897</v>
      </c>
      <c r="HQ45" s="34" t="s">
        <v>4305</v>
      </c>
      <c r="HR45" s="34" t="s">
        <v>4186</v>
      </c>
      <c r="HS45" s="34" t="s">
        <v>4241</v>
      </c>
      <c r="HT45" s="34" t="s">
        <v>4271</v>
      </c>
      <c r="HU45" s="34" t="s">
        <v>5342</v>
      </c>
      <c r="HV45" s="34" t="s">
        <v>5001</v>
      </c>
      <c r="HW45" s="34" t="s">
        <v>4560</v>
      </c>
      <c r="HX45" s="34" t="s">
        <v>3238</v>
      </c>
      <c r="HY45" s="34" t="s">
        <v>4299</v>
      </c>
      <c r="HZ45" s="34" t="s">
        <v>4933</v>
      </c>
      <c r="IA45" s="34" t="s">
        <v>4666</v>
      </c>
      <c r="IC45" s="34" t="s">
        <v>5274</v>
      </c>
      <c r="ID45" s="34" t="s">
        <v>4462</v>
      </c>
      <c r="IR45" s="34" t="s">
        <v>1046</v>
      </c>
      <c r="IU45" s="34" t="s">
        <v>5179</v>
      </c>
      <c r="IV45" s="34" t="s">
        <v>4170</v>
      </c>
      <c r="IW45" s="34" t="s">
        <v>4176</v>
      </c>
      <c r="IX45" s="34" t="s">
        <v>4472</v>
      </c>
      <c r="IY45" s="34" t="s">
        <v>5373</v>
      </c>
      <c r="IZ45" s="34" t="s">
        <v>4783</v>
      </c>
      <c r="JA45" s="34" t="s">
        <v>4716</v>
      </c>
      <c r="JB45" s="34" t="s">
        <v>4170</v>
      </c>
      <c r="JC45" s="34">
        <v>166.666666666667</v>
      </c>
      <c r="JD45" s="34">
        <v>33.3333333333333</v>
      </c>
      <c r="JE45" s="34">
        <v>133.333333333333</v>
      </c>
      <c r="JF45" s="34">
        <v>0</v>
      </c>
      <c r="JG45" s="34">
        <v>0</v>
      </c>
      <c r="JH45" s="34">
        <v>0</v>
      </c>
      <c r="JI45" s="34">
        <v>0</v>
      </c>
      <c r="JK45" s="34">
        <v>0</v>
      </c>
      <c r="JL45" s="34">
        <v>16780</v>
      </c>
      <c r="JM45" s="34">
        <v>33.3333333333333</v>
      </c>
      <c r="JN45" s="34">
        <v>16813.333333333299</v>
      </c>
      <c r="JO45" s="34">
        <v>16780</v>
      </c>
      <c r="JP45" s="34">
        <v>33.3333333333333</v>
      </c>
      <c r="JQ45" s="34">
        <v>16813.333333333299</v>
      </c>
      <c r="JR45" s="34">
        <v>0.35685963521015102</v>
      </c>
      <c r="JT45" s="34">
        <v>0.47581284694686798</v>
      </c>
      <c r="JU45" s="34">
        <v>8.3267248215701806E-2</v>
      </c>
      <c r="JV45" s="34">
        <v>1.7842981760507502E-2</v>
      </c>
      <c r="JW45" s="34">
        <v>1.07057890563045E-2</v>
      </c>
      <c r="JX45" s="34">
        <v>3.56859635210151E-2</v>
      </c>
      <c r="KA45" s="34">
        <v>9.9127676447264106E-3</v>
      </c>
      <c r="KB45" s="34">
        <v>1.9825535289452801E-3</v>
      </c>
      <c r="KC45" s="34">
        <v>7.9302141157811291E-3</v>
      </c>
      <c r="KL45" s="34" t="s">
        <v>4170</v>
      </c>
      <c r="KM45" s="34" t="s">
        <v>4711</v>
      </c>
      <c r="KN45" s="34" t="s">
        <v>4352</v>
      </c>
      <c r="KO45" s="34" t="s">
        <v>5254</v>
      </c>
      <c r="KP45" s="34" t="s">
        <v>4170</v>
      </c>
      <c r="KQ45" s="34" t="s">
        <v>4170</v>
      </c>
      <c r="KR45" s="34" t="s">
        <v>4170</v>
      </c>
      <c r="KS45" s="34" t="s">
        <v>4170</v>
      </c>
      <c r="KU45" s="34" t="s">
        <v>5113</v>
      </c>
      <c r="KV45" s="34" t="s">
        <v>5152</v>
      </c>
      <c r="KW45" s="34" t="s">
        <v>5620</v>
      </c>
      <c r="KX45" s="34" t="s">
        <v>5643</v>
      </c>
      <c r="KY45" s="34" t="s">
        <v>5223</v>
      </c>
      <c r="KZ45" s="34" t="s">
        <v>5152</v>
      </c>
    </row>
    <row r="46" spans="1:313">
      <c r="A46" s="34" t="s">
        <v>6410</v>
      </c>
      <c r="B46" s="34" t="s">
        <v>6376</v>
      </c>
      <c r="C46" s="34" t="s">
        <v>1039</v>
      </c>
      <c r="D46" s="34" t="s">
        <v>1041</v>
      </c>
      <c r="F46" s="34" t="s">
        <v>1041</v>
      </c>
      <c r="G46" s="34">
        <v>41</v>
      </c>
      <c r="H46" s="34" t="s">
        <v>1041</v>
      </c>
      <c r="I46" s="34" t="s">
        <v>1041</v>
      </c>
      <c r="J46" s="34" t="s">
        <v>442</v>
      </c>
      <c r="K46" s="34" t="s">
        <v>1077</v>
      </c>
      <c r="L46" s="34" t="s">
        <v>9537</v>
      </c>
      <c r="M46" s="34" t="s">
        <v>1548</v>
      </c>
      <c r="N46" s="34" t="s">
        <v>9538</v>
      </c>
      <c r="P46" s="34" t="s">
        <v>3065</v>
      </c>
      <c r="Q46" s="34" t="s">
        <v>3123</v>
      </c>
      <c r="R46" s="34" t="s">
        <v>6318</v>
      </c>
      <c r="S46" s="34">
        <v>6</v>
      </c>
      <c r="T46" s="34" t="s">
        <v>4848</v>
      </c>
      <c r="U46" s="34" t="s">
        <v>4848</v>
      </c>
      <c r="V46" s="34" t="s">
        <v>4170</v>
      </c>
      <c r="W46" s="34" t="s">
        <v>4609</v>
      </c>
      <c r="X46" s="34" t="s">
        <v>4881</v>
      </c>
      <c r="Y46" s="34" t="s">
        <v>4628</v>
      </c>
      <c r="Z46" s="34" t="s">
        <v>4881</v>
      </c>
      <c r="AA46" s="34" t="s">
        <v>4170</v>
      </c>
      <c r="AB46" s="34" t="s">
        <v>3681</v>
      </c>
      <c r="AD46" s="34" t="s">
        <v>3696</v>
      </c>
      <c r="AN46" s="34" t="s">
        <v>3722</v>
      </c>
      <c r="AO46" s="34" t="s">
        <v>1044</v>
      </c>
      <c r="BG46" s="34">
        <v>3</v>
      </c>
      <c r="BI46" s="34">
        <v>50</v>
      </c>
      <c r="BJ46" s="34" t="s">
        <v>1041</v>
      </c>
      <c r="BK46" s="34" t="s">
        <v>3727</v>
      </c>
      <c r="BM46" s="34" t="s">
        <v>3739</v>
      </c>
      <c r="BN46" s="34" t="s">
        <v>3745</v>
      </c>
      <c r="BO46" s="34" t="s">
        <v>4881</v>
      </c>
      <c r="BP46" s="34" t="s">
        <v>4170</v>
      </c>
      <c r="BQ46" s="34" t="s">
        <v>4170</v>
      </c>
      <c r="BR46" s="34" t="s">
        <v>4170</v>
      </c>
      <c r="BS46" s="34" t="s">
        <v>3754</v>
      </c>
      <c r="BT46" s="34" t="s">
        <v>3771</v>
      </c>
      <c r="BU46" s="34" t="s">
        <v>1044</v>
      </c>
      <c r="BV46" s="34" t="s">
        <v>1044</v>
      </c>
      <c r="BW46" s="34" t="s">
        <v>1044</v>
      </c>
      <c r="BX46" s="34" t="s">
        <v>3783</v>
      </c>
      <c r="BY46" s="34" t="s">
        <v>4170</v>
      </c>
      <c r="BZ46" s="34" t="s">
        <v>4170</v>
      </c>
      <c r="CA46" s="34" t="s">
        <v>4881</v>
      </c>
      <c r="CB46" s="34" t="s">
        <v>4170</v>
      </c>
      <c r="CC46" s="34" t="s">
        <v>4170</v>
      </c>
      <c r="CD46" s="34" t="s">
        <v>4170</v>
      </c>
      <c r="CE46" s="34" t="s">
        <v>4170</v>
      </c>
      <c r="CF46" s="34" t="s">
        <v>4170</v>
      </c>
      <c r="CG46" s="34" t="s">
        <v>4170</v>
      </c>
      <c r="CH46" s="34" t="s">
        <v>4170</v>
      </c>
      <c r="CI46" s="34" t="s">
        <v>4170</v>
      </c>
      <c r="CJ46" s="34" t="s">
        <v>4170</v>
      </c>
      <c r="CK46" s="34" t="s">
        <v>4170</v>
      </c>
      <c r="CL46" s="34" t="s">
        <v>4170</v>
      </c>
      <c r="CM46" s="34" t="s">
        <v>4170</v>
      </c>
      <c r="CN46" s="34" t="s">
        <v>4170</v>
      </c>
      <c r="CO46" s="34" t="s">
        <v>4170</v>
      </c>
      <c r="CQ46" s="34" t="s">
        <v>1041</v>
      </c>
      <c r="CR46" s="34" t="s">
        <v>1041</v>
      </c>
      <c r="CS46" s="34" t="s">
        <v>1041</v>
      </c>
      <c r="CT46" s="34" t="s">
        <v>1041</v>
      </c>
      <c r="CU46" s="34" t="s">
        <v>1041</v>
      </c>
      <c r="CV46" s="34" t="s">
        <v>1041</v>
      </c>
      <c r="CW46" s="34" t="s">
        <v>1041</v>
      </c>
      <c r="CX46" s="34" t="s">
        <v>1041</v>
      </c>
      <c r="CY46" s="34" t="s">
        <v>3820</v>
      </c>
      <c r="CZ46" s="34" t="s">
        <v>3843</v>
      </c>
      <c r="DA46" s="34" t="s">
        <v>3852</v>
      </c>
      <c r="DB46" s="34" t="s">
        <v>1044</v>
      </c>
      <c r="DC46" s="34" t="s">
        <v>1044</v>
      </c>
      <c r="DD46" s="34" t="s">
        <v>3871</v>
      </c>
      <c r="DE46" s="34" t="s">
        <v>1041</v>
      </c>
      <c r="DF46" s="34" t="s">
        <v>3877</v>
      </c>
      <c r="DG46" s="34" t="s">
        <v>169</v>
      </c>
      <c r="DH46" s="34" t="s">
        <v>4170</v>
      </c>
      <c r="DI46" s="34" t="s">
        <v>4881</v>
      </c>
      <c r="DJ46" s="34" t="s">
        <v>4170</v>
      </c>
      <c r="DK46" s="34" t="s">
        <v>4170</v>
      </c>
      <c r="DL46" s="34" t="s">
        <v>4170</v>
      </c>
      <c r="DM46" s="34" t="s">
        <v>4170</v>
      </c>
      <c r="DN46" s="34" t="s">
        <v>4170</v>
      </c>
      <c r="DO46" s="34" t="s">
        <v>4170</v>
      </c>
      <c r="DP46" s="34" t="s">
        <v>4170</v>
      </c>
      <c r="DQ46" s="34" t="s">
        <v>4170</v>
      </c>
      <c r="DR46" s="34" t="s">
        <v>4170</v>
      </c>
      <c r="DS46" s="34" t="s">
        <v>4170</v>
      </c>
      <c r="DT46" s="34" t="s">
        <v>4170</v>
      </c>
      <c r="DU46" s="34" t="s">
        <v>4170</v>
      </c>
      <c r="DV46" s="34" t="s">
        <v>4170</v>
      </c>
      <c r="DW46" s="34" t="s">
        <v>4170</v>
      </c>
      <c r="DY46" s="34">
        <v>55000</v>
      </c>
      <c r="FK46" s="34" t="s">
        <v>1044</v>
      </c>
      <c r="FM46" s="34" t="s">
        <v>3981</v>
      </c>
      <c r="FN46" s="34" t="s">
        <v>6411</v>
      </c>
      <c r="FO46" s="34" t="s">
        <v>4881</v>
      </c>
      <c r="FP46" s="34" t="s">
        <v>4881</v>
      </c>
      <c r="FQ46" s="34" t="s">
        <v>4881</v>
      </c>
      <c r="FR46" s="34" t="s">
        <v>4170</v>
      </c>
      <c r="FS46" s="34" t="s">
        <v>4881</v>
      </c>
      <c r="FT46" s="34" t="s">
        <v>4170</v>
      </c>
      <c r="FU46" s="34" t="s">
        <v>4881</v>
      </c>
      <c r="FV46" s="34" t="s">
        <v>4881</v>
      </c>
      <c r="FW46" s="34" t="s">
        <v>4881</v>
      </c>
      <c r="FX46" s="34" t="s">
        <v>4170</v>
      </c>
      <c r="FY46" s="34" t="s">
        <v>4170</v>
      </c>
      <c r="FZ46" s="34" t="s">
        <v>4170</v>
      </c>
      <c r="GA46" s="34" t="s">
        <v>4170</v>
      </c>
      <c r="GB46" s="34" t="s">
        <v>4170</v>
      </c>
      <c r="GC46" s="34" t="s">
        <v>4170</v>
      </c>
      <c r="GD46" s="34" t="s">
        <v>4170</v>
      </c>
      <c r="GF46" s="34" t="s">
        <v>1044</v>
      </c>
      <c r="GG46" s="34" t="s">
        <v>4170</v>
      </c>
      <c r="GH46" s="34" t="s">
        <v>4170</v>
      </c>
      <c r="GI46" s="34" t="s">
        <v>4170</v>
      </c>
      <c r="GJ46" s="34" t="s">
        <v>4881</v>
      </c>
      <c r="GK46" s="34" t="s">
        <v>4170</v>
      </c>
      <c r="GL46" s="34" t="s">
        <v>4170</v>
      </c>
      <c r="GM46" s="34" t="s">
        <v>4170</v>
      </c>
      <c r="GO46" s="34">
        <v>20000</v>
      </c>
      <c r="GP46" s="34">
        <v>1500</v>
      </c>
      <c r="GQ46" s="34">
        <v>14000</v>
      </c>
      <c r="GR46" s="34">
        <v>5000</v>
      </c>
      <c r="GS46" s="34">
        <v>5000</v>
      </c>
      <c r="GT46" s="34">
        <v>300</v>
      </c>
      <c r="GU46" s="34">
        <v>1500</v>
      </c>
      <c r="GV46" s="34">
        <v>0</v>
      </c>
      <c r="GW46" s="34">
        <v>6000</v>
      </c>
      <c r="GX46" s="34">
        <v>0</v>
      </c>
      <c r="GY46" s="34">
        <v>2000</v>
      </c>
      <c r="GZ46" s="34">
        <v>20000</v>
      </c>
      <c r="HA46" s="34">
        <v>0</v>
      </c>
      <c r="HB46" s="34">
        <v>0</v>
      </c>
      <c r="HC46" s="34">
        <v>6000</v>
      </c>
      <c r="HD46" s="34">
        <v>1000</v>
      </c>
      <c r="HE46" s="34">
        <v>18000</v>
      </c>
      <c r="HF46" s="34" t="s">
        <v>1044</v>
      </c>
      <c r="HK46" s="34" t="s">
        <v>6069</v>
      </c>
      <c r="HL46" s="34" t="s">
        <v>4226</v>
      </c>
      <c r="HM46" s="34" t="s">
        <v>4542</v>
      </c>
      <c r="HN46" s="34" t="s">
        <v>5453</v>
      </c>
      <c r="HO46" s="34">
        <v>23.915900131406001</v>
      </c>
      <c r="HP46" s="34" t="s">
        <v>4894</v>
      </c>
      <c r="HQ46" s="34" t="s">
        <v>4323</v>
      </c>
      <c r="HR46" s="34" t="s">
        <v>4219</v>
      </c>
      <c r="HS46" s="34" t="s">
        <v>4248</v>
      </c>
      <c r="HT46" s="34" t="s">
        <v>4262</v>
      </c>
      <c r="HU46" s="34" t="s">
        <v>5341</v>
      </c>
      <c r="HV46" s="34" t="s">
        <v>5001</v>
      </c>
      <c r="HW46" s="34" t="s">
        <v>4556</v>
      </c>
      <c r="HX46" s="34" t="s">
        <v>3244</v>
      </c>
      <c r="HY46" s="34" t="s">
        <v>4291</v>
      </c>
      <c r="HZ46" s="34" t="s">
        <v>4933</v>
      </c>
      <c r="IA46" s="34" t="s">
        <v>4666</v>
      </c>
      <c r="IC46" s="34" t="s">
        <v>5274</v>
      </c>
      <c r="ID46" s="34" t="s">
        <v>4462</v>
      </c>
      <c r="IE46" s="34" t="s">
        <v>5115</v>
      </c>
      <c r="IQ46" s="34">
        <v>55000</v>
      </c>
      <c r="IR46" s="34" t="s">
        <v>1046</v>
      </c>
      <c r="IS46" s="34" t="s">
        <v>5323</v>
      </c>
      <c r="IT46" s="34">
        <v>9166.6666666666697</v>
      </c>
      <c r="IU46" s="34" t="s">
        <v>4173</v>
      </c>
      <c r="IV46" s="34" t="s">
        <v>4472</v>
      </c>
      <c r="IW46" s="34" t="s">
        <v>4172</v>
      </c>
      <c r="IX46" s="34" t="s">
        <v>5179</v>
      </c>
      <c r="IY46" s="34" t="s">
        <v>5375</v>
      </c>
      <c r="IZ46" s="34" t="s">
        <v>4784</v>
      </c>
      <c r="JA46" s="34" t="s">
        <v>5581</v>
      </c>
      <c r="JB46" s="34" t="s">
        <v>4170</v>
      </c>
      <c r="JC46" s="34">
        <v>0</v>
      </c>
      <c r="JD46" s="34">
        <v>333.33333333333297</v>
      </c>
      <c r="JE46" s="34">
        <v>3333.3333333333298</v>
      </c>
      <c r="JF46" s="34">
        <v>0</v>
      </c>
      <c r="JG46" s="34">
        <v>0</v>
      </c>
      <c r="JH46" s="34">
        <v>1000</v>
      </c>
      <c r="JI46" s="34">
        <v>166.666666666667</v>
      </c>
      <c r="JJ46" s="34">
        <v>3000</v>
      </c>
      <c r="JK46" s="34">
        <v>2000</v>
      </c>
      <c r="JL46" s="34">
        <v>50133.333333333299</v>
      </c>
      <c r="JM46" s="34">
        <v>7000</v>
      </c>
      <c r="JN46" s="34">
        <v>57133.333333333299</v>
      </c>
      <c r="JO46" s="34">
        <v>8355.5555555555602</v>
      </c>
      <c r="JP46" s="34">
        <v>1166.6666666666699</v>
      </c>
      <c r="JQ46" s="34">
        <v>9522.2222222222208</v>
      </c>
      <c r="JR46" s="34">
        <v>0.35005834305717598</v>
      </c>
      <c r="JS46" s="34">
        <v>2.6254375729288199E-2</v>
      </c>
      <c r="JT46" s="34">
        <v>0.245040840140023</v>
      </c>
      <c r="JU46" s="34">
        <v>8.7514585764294106E-2</v>
      </c>
      <c r="JV46" s="34">
        <v>8.7514585764294106E-2</v>
      </c>
      <c r="JW46" s="34">
        <v>5.2508751458576397E-3</v>
      </c>
      <c r="JX46" s="34">
        <v>2.6254375729288199E-2</v>
      </c>
      <c r="JZ46" s="34">
        <v>3.5005834305717597E-2</v>
      </c>
      <c r="KB46" s="34">
        <v>5.8343057176195997E-3</v>
      </c>
      <c r="KC46" s="34">
        <v>5.8343057176195999E-2</v>
      </c>
      <c r="KF46" s="34">
        <v>1.7502917152858798E-2</v>
      </c>
      <c r="KG46" s="34">
        <v>2.9171528588097999E-3</v>
      </c>
      <c r="KH46" s="34">
        <v>5.2508751458576398E-2</v>
      </c>
      <c r="KJ46" s="34" t="s">
        <v>5981</v>
      </c>
      <c r="KK46" s="34" t="s">
        <v>5990</v>
      </c>
      <c r="KL46" s="34" t="s">
        <v>5795</v>
      </c>
      <c r="KM46" s="34" t="s">
        <v>4170</v>
      </c>
      <c r="KN46" s="34" t="s">
        <v>5255</v>
      </c>
      <c r="KO46" s="34" t="s">
        <v>4715</v>
      </c>
      <c r="KP46" s="34" t="s">
        <v>4170</v>
      </c>
      <c r="KQ46" s="34" t="s">
        <v>4170</v>
      </c>
      <c r="KR46" s="34" t="s">
        <v>4716</v>
      </c>
      <c r="KS46" s="34" t="s">
        <v>4783</v>
      </c>
      <c r="KT46" s="34" t="s">
        <v>5253</v>
      </c>
      <c r="KU46" s="34" t="s">
        <v>5115</v>
      </c>
      <c r="KV46" s="34" t="s">
        <v>5155</v>
      </c>
      <c r="KW46" s="34" t="s">
        <v>5625</v>
      </c>
      <c r="KX46" s="34" t="s">
        <v>5647</v>
      </c>
      <c r="KY46" s="34" t="s">
        <v>5955</v>
      </c>
      <c r="KZ46" s="34" t="s">
        <v>5155</v>
      </c>
      <c r="LA46" s="34" t="s">
        <v>5992</v>
      </c>
    </row>
    <row r="47" spans="1:313">
      <c r="A47" s="34" t="s">
        <v>6412</v>
      </c>
      <c r="B47" s="34" t="s">
        <v>6376</v>
      </c>
      <c r="C47" s="34" t="s">
        <v>1038</v>
      </c>
      <c r="D47" s="34" t="s">
        <v>1041</v>
      </c>
      <c r="F47" s="34" t="s">
        <v>1041</v>
      </c>
      <c r="G47" s="34">
        <v>44</v>
      </c>
      <c r="H47" s="34" t="s">
        <v>1041</v>
      </c>
      <c r="I47" s="34" t="s">
        <v>1041</v>
      </c>
      <c r="J47" s="34" t="s">
        <v>440</v>
      </c>
      <c r="K47" s="34" t="s">
        <v>1068</v>
      </c>
      <c r="L47" s="34" t="s">
        <v>9557</v>
      </c>
      <c r="M47" s="34" t="s">
        <v>1306</v>
      </c>
      <c r="N47" s="34" t="s">
        <v>9558</v>
      </c>
      <c r="P47" s="34" t="s">
        <v>3065</v>
      </c>
      <c r="Q47" s="34" t="s">
        <v>3123</v>
      </c>
      <c r="R47" s="34" t="s">
        <v>6413</v>
      </c>
      <c r="S47" s="34">
        <v>4</v>
      </c>
      <c r="T47" s="34" t="s">
        <v>4881</v>
      </c>
      <c r="U47" s="34" t="s">
        <v>4170</v>
      </c>
      <c r="V47" s="34" t="s">
        <v>4609</v>
      </c>
      <c r="W47" s="34" t="s">
        <v>4881</v>
      </c>
      <c r="X47" s="34" t="s">
        <v>4881</v>
      </c>
      <c r="Y47" s="34" t="s">
        <v>4881</v>
      </c>
      <c r="Z47" s="34" t="s">
        <v>4848</v>
      </c>
      <c r="AA47" s="34" t="s">
        <v>4170</v>
      </c>
      <c r="AB47" s="34" t="s">
        <v>3681</v>
      </c>
      <c r="AD47" s="34" t="s">
        <v>3696</v>
      </c>
      <c r="AN47" s="34" t="s">
        <v>3722</v>
      </c>
      <c r="AO47" s="34" t="s">
        <v>1044</v>
      </c>
      <c r="BG47" s="34">
        <v>3</v>
      </c>
      <c r="BI47" s="34">
        <v>98</v>
      </c>
      <c r="BJ47" s="34" t="s">
        <v>1041</v>
      </c>
      <c r="BK47" s="34" t="s">
        <v>3727</v>
      </c>
      <c r="BM47" s="34" t="s">
        <v>3739</v>
      </c>
      <c r="BN47" s="34" t="s">
        <v>3745</v>
      </c>
      <c r="BO47" s="34" t="s">
        <v>4881</v>
      </c>
      <c r="BP47" s="34" t="s">
        <v>4170</v>
      </c>
      <c r="BQ47" s="34" t="s">
        <v>4170</v>
      </c>
      <c r="BR47" s="34" t="s">
        <v>4170</v>
      </c>
      <c r="BS47" s="34" t="s">
        <v>3754</v>
      </c>
      <c r="BT47" s="34" t="s">
        <v>3771</v>
      </c>
      <c r="BU47" s="34" t="s">
        <v>1044</v>
      </c>
      <c r="BV47" s="34" t="s">
        <v>1044</v>
      </c>
      <c r="BW47" s="34" t="s">
        <v>1044</v>
      </c>
      <c r="BX47" s="34" t="s">
        <v>3777</v>
      </c>
      <c r="BY47" s="34" t="s">
        <v>4881</v>
      </c>
      <c r="BZ47" s="34" t="s">
        <v>4170</v>
      </c>
      <c r="CA47" s="34" t="s">
        <v>4170</v>
      </c>
      <c r="CB47" s="34" t="s">
        <v>4170</v>
      </c>
      <c r="CC47" s="34" t="s">
        <v>4170</v>
      </c>
      <c r="CD47" s="34" t="s">
        <v>4170</v>
      </c>
      <c r="CE47" s="34" t="s">
        <v>4170</v>
      </c>
      <c r="CF47" s="34" t="s">
        <v>4170</v>
      </c>
      <c r="CG47" s="34" t="s">
        <v>4170</v>
      </c>
      <c r="CH47" s="34" t="s">
        <v>4170</v>
      </c>
      <c r="CI47" s="34" t="s">
        <v>4170</v>
      </c>
      <c r="CJ47" s="34" t="s">
        <v>4170</v>
      </c>
      <c r="CK47" s="34" t="s">
        <v>4170</v>
      </c>
      <c r="CL47" s="34" t="s">
        <v>4170</v>
      </c>
      <c r="CM47" s="34" t="s">
        <v>4170</v>
      </c>
      <c r="CN47" s="34" t="s">
        <v>4170</v>
      </c>
      <c r="CO47" s="34" t="s">
        <v>4170</v>
      </c>
      <c r="CQ47" s="34" t="s">
        <v>1041</v>
      </c>
      <c r="CR47" s="34" t="s">
        <v>1041</v>
      </c>
      <c r="CS47" s="34" t="s">
        <v>1041</v>
      </c>
      <c r="CT47" s="34" t="s">
        <v>1041</v>
      </c>
      <c r="CU47" s="34" t="s">
        <v>1041</v>
      </c>
      <c r="CV47" s="34" t="s">
        <v>1041</v>
      </c>
      <c r="CW47" s="34" t="s">
        <v>1044</v>
      </c>
      <c r="CX47" s="34" t="s">
        <v>1044</v>
      </c>
      <c r="CY47" s="34" t="s">
        <v>3826</v>
      </c>
      <c r="CZ47" s="34" t="s">
        <v>3843</v>
      </c>
      <c r="DA47" s="34" t="s">
        <v>3861</v>
      </c>
      <c r="DB47" s="34" t="s">
        <v>1044</v>
      </c>
      <c r="DC47" s="34" t="s">
        <v>1044</v>
      </c>
      <c r="DD47" s="34" t="s">
        <v>3871</v>
      </c>
      <c r="DE47" s="34" t="s">
        <v>1041</v>
      </c>
      <c r="DF47" s="34" t="s">
        <v>3877</v>
      </c>
      <c r="DG47" s="34" t="s">
        <v>169</v>
      </c>
      <c r="DH47" s="34" t="s">
        <v>4170</v>
      </c>
      <c r="DI47" s="34" t="s">
        <v>4881</v>
      </c>
      <c r="DJ47" s="34" t="s">
        <v>4170</v>
      </c>
      <c r="DK47" s="34" t="s">
        <v>4170</v>
      </c>
      <c r="DL47" s="34" t="s">
        <v>4170</v>
      </c>
      <c r="DM47" s="34" t="s">
        <v>4170</v>
      </c>
      <c r="DN47" s="34" t="s">
        <v>4170</v>
      </c>
      <c r="DO47" s="34" t="s">
        <v>4170</v>
      </c>
      <c r="DP47" s="34" t="s">
        <v>4170</v>
      </c>
      <c r="DQ47" s="34" t="s">
        <v>4170</v>
      </c>
      <c r="DR47" s="34" t="s">
        <v>4170</v>
      </c>
      <c r="DS47" s="34" t="s">
        <v>4170</v>
      </c>
      <c r="DT47" s="34" t="s">
        <v>4170</v>
      </c>
      <c r="DU47" s="34" t="s">
        <v>4170</v>
      </c>
      <c r="DV47" s="34" t="s">
        <v>4170</v>
      </c>
      <c r="DW47" s="34" t="s">
        <v>4170</v>
      </c>
      <c r="DY47" s="34">
        <v>30000</v>
      </c>
      <c r="FK47" s="34" t="s">
        <v>1044</v>
      </c>
      <c r="FM47" s="34" t="s">
        <v>3990</v>
      </c>
      <c r="GF47" s="34" t="s">
        <v>1044</v>
      </c>
      <c r="GG47" s="34" t="s">
        <v>4170</v>
      </c>
      <c r="GH47" s="34" t="s">
        <v>4170</v>
      </c>
      <c r="GI47" s="34" t="s">
        <v>4170</v>
      </c>
      <c r="GJ47" s="34" t="s">
        <v>4881</v>
      </c>
      <c r="GK47" s="34" t="s">
        <v>4170</v>
      </c>
      <c r="GL47" s="34" t="s">
        <v>4170</v>
      </c>
      <c r="GM47" s="34" t="s">
        <v>4170</v>
      </c>
      <c r="GO47" s="34">
        <v>6000</v>
      </c>
      <c r="GP47" s="34">
        <v>0</v>
      </c>
      <c r="GQ47" s="34">
        <v>7500</v>
      </c>
      <c r="GR47" s="34">
        <v>5000</v>
      </c>
      <c r="GS47" s="34">
        <v>1000</v>
      </c>
      <c r="GT47" s="34">
        <v>800</v>
      </c>
      <c r="GU47" s="34">
        <v>1200</v>
      </c>
      <c r="GV47" s="34">
        <v>1000</v>
      </c>
      <c r="GW47" s="34">
        <v>2000</v>
      </c>
      <c r="GX47" s="34">
        <v>4000</v>
      </c>
      <c r="GY47" s="34">
        <v>3000</v>
      </c>
      <c r="GZ47" s="34">
        <v>4000</v>
      </c>
      <c r="HA47" s="34">
        <v>0</v>
      </c>
      <c r="HB47" s="34">
        <v>0</v>
      </c>
      <c r="HC47" s="34">
        <v>15000</v>
      </c>
      <c r="HD47" s="34">
        <v>0</v>
      </c>
      <c r="HE47" s="34">
        <v>0</v>
      </c>
      <c r="HF47" s="34" t="s">
        <v>1044</v>
      </c>
      <c r="HK47" s="34" t="s">
        <v>6414</v>
      </c>
      <c r="HL47" s="34" t="s">
        <v>4226</v>
      </c>
      <c r="HM47" s="34" t="s">
        <v>4542</v>
      </c>
      <c r="HN47" s="34" t="s">
        <v>5447</v>
      </c>
      <c r="HO47" s="34">
        <v>12.942126587822999</v>
      </c>
      <c r="HP47" s="34" t="s">
        <v>4894</v>
      </c>
      <c r="HQ47" s="34" t="s">
        <v>4316</v>
      </c>
      <c r="HR47" s="34" t="s">
        <v>4219</v>
      </c>
      <c r="HS47" s="34" t="s">
        <v>4248</v>
      </c>
      <c r="HT47" s="34" t="s">
        <v>4262</v>
      </c>
      <c r="HU47" s="34" t="s">
        <v>5342</v>
      </c>
      <c r="HV47" s="34" t="s">
        <v>5001</v>
      </c>
      <c r="HW47" s="34" t="s">
        <v>4556</v>
      </c>
      <c r="HX47" s="34" t="s">
        <v>3244</v>
      </c>
      <c r="HY47" s="34" t="s">
        <v>4291</v>
      </c>
      <c r="HZ47" s="34" t="s">
        <v>4933</v>
      </c>
      <c r="IA47" s="34" t="s">
        <v>4666</v>
      </c>
      <c r="IC47" s="34" t="s">
        <v>5274</v>
      </c>
      <c r="ID47" s="34" t="s">
        <v>4462</v>
      </c>
      <c r="IE47" s="34" t="s">
        <v>5224</v>
      </c>
      <c r="IQ47" s="34">
        <v>30000</v>
      </c>
      <c r="IR47" s="34" t="s">
        <v>1046</v>
      </c>
      <c r="IS47" s="34" t="s">
        <v>5322</v>
      </c>
      <c r="IT47" s="34">
        <v>7500</v>
      </c>
      <c r="IU47" s="34" t="s">
        <v>5179</v>
      </c>
      <c r="IV47" s="34" t="s">
        <v>4170</v>
      </c>
      <c r="IW47" s="34" t="s">
        <v>4176</v>
      </c>
      <c r="IX47" s="34" t="s">
        <v>5179</v>
      </c>
      <c r="IY47" s="34" t="s">
        <v>4474</v>
      </c>
      <c r="IZ47" s="34" t="s">
        <v>4354</v>
      </c>
      <c r="JA47" s="34" t="s">
        <v>5581</v>
      </c>
      <c r="JB47" s="34" t="s">
        <v>4716</v>
      </c>
      <c r="JC47" s="34">
        <v>666.66666666666697</v>
      </c>
      <c r="JD47" s="34">
        <v>500</v>
      </c>
      <c r="JE47" s="34">
        <v>666.66666666666697</v>
      </c>
      <c r="JF47" s="34">
        <v>0</v>
      </c>
      <c r="JG47" s="34">
        <v>0</v>
      </c>
      <c r="JH47" s="34">
        <v>2500</v>
      </c>
      <c r="JI47" s="34">
        <v>0</v>
      </c>
      <c r="JJ47" s="34">
        <v>0</v>
      </c>
      <c r="JK47" s="34">
        <v>666.66666666666697</v>
      </c>
      <c r="JL47" s="34">
        <v>25333.333333333299</v>
      </c>
      <c r="JM47" s="34">
        <v>2166.6666666666702</v>
      </c>
      <c r="JN47" s="34">
        <v>27500</v>
      </c>
      <c r="JO47" s="34">
        <v>6333.3333333333303</v>
      </c>
      <c r="JP47" s="34">
        <v>541.66666666666697</v>
      </c>
      <c r="JQ47" s="34">
        <v>6875</v>
      </c>
      <c r="JR47" s="34">
        <v>0.218181818181818</v>
      </c>
      <c r="JT47" s="34">
        <v>0.27272727272727298</v>
      </c>
      <c r="JU47" s="34">
        <v>0.18181818181818199</v>
      </c>
      <c r="JV47" s="34">
        <v>3.6363636363636397E-2</v>
      </c>
      <c r="JW47" s="34">
        <v>2.9090909090909101E-2</v>
      </c>
      <c r="JX47" s="34">
        <v>4.3636363636363598E-2</v>
      </c>
      <c r="JY47" s="34">
        <v>3.6363636363636397E-2</v>
      </c>
      <c r="JZ47" s="34">
        <v>2.4242424242424201E-2</v>
      </c>
      <c r="KA47" s="34">
        <v>2.4242424242424201E-2</v>
      </c>
      <c r="KB47" s="34">
        <v>1.8181818181818198E-2</v>
      </c>
      <c r="KC47" s="34">
        <v>2.4242424242424201E-2</v>
      </c>
      <c r="KF47" s="34">
        <v>9.0909090909090898E-2</v>
      </c>
      <c r="KJ47" s="34" t="s">
        <v>5978</v>
      </c>
      <c r="KK47" s="34" t="s">
        <v>5990</v>
      </c>
      <c r="KL47" s="34" t="s">
        <v>5797</v>
      </c>
      <c r="KM47" s="34" t="s">
        <v>4716</v>
      </c>
      <c r="KN47" s="34" t="s">
        <v>5255</v>
      </c>
      <c r="KO47" s="34" t="s">
        <v>4716</v>
      </c>
      <c r="KP47" s="34" t="s">
        <v>4170</v>
      </c>
      <c r="KQ47" s="34" t="s">
        <v>4170</v>
      </c>
      <c r="KR47" s="34" t="s">
        <v>4973</v>
      </c>
      <c r="KS47" s="34" t="s">
        <v>4170</v>
      </c>
      <c r="KT47" s="34" t="s">
        <v>4170</v>
      </c>
      <c r="KU47" s="34" t="s">
        <v>5114</v>
      </c>
      <c r="KV47" s="34" t="s">
        <v>5154</v>
      </c>
      <c r="KW47" s="34" t="s">
        <v>5621</v>
      </c>
      <c r="KX47" s="34" t="s">
        <v>5646</v>
      </c>
      <c r="KY47" s="34" t="s">
        <v>5953</v>
      </c>
      <c r="KZ47" s="34" t="s">
        <v>5154</v>
      </c>
      <c r="LA47" s="34" t="s">
        <v>5992</v>
      </c>
    </row>
    <row r="48" spans="1:313">
      <c r="A48" s="34" t="s">
        <v>6415</v>
      </c>
      <c r="B48" s="34" t="s">
        <v>6376</v>
      </c>
      <c r="C48" s="34" t="s">
        <v>1036</v>
      </c>
      <c r="D48" s="34" t="s">
        <v>1041</v>
      </c>
      <c r="F48" s="34" t="s">
        <v>1041</v>
      </c>
      <c r="G48" s="34">
        <v>34</v>
      </c>
      <c r="H48" s="34" t="s">
        <v>1041</v>
      </c>
      <c r="I48" s="34" t="s">
        <v>1041</v>
      </c>
      <c r="J48" s="34" t="s">
        <v>440</v>
      </c>
      <c r="K48" s="34" t="s">
        <v>1155</v>
      </c>
      <c r="L48" s="34" t="s">
        <v>9559</v>
      </c>
      <c r="M48" s="34" t="s">
        <v>1781</v>
      </c>
      <c r="N48" s="34" t="s">
        <v>9560</v>
      </c>
      <c r="P48" s="34" t="s">
        <v>3068</v>
      </c>
      <c r="Q48" s="34" t="s">
        <v>3123</v>
      </c>
      <c r="R48" s="34" t="s">
        <v>6320</v>
      </c>
      <c r="S48" s="34">
        <v>2</v>
      </c>
      <c r="T48" s="34" t="s">
        <v>4881</v>
      </c>
      <c r="U48" s="34" t="s">
        <v>4170</v>
      </c>
      <c r="V48" s="34" t="s">
        <v>4881</v>
      </c>
      <c r="W48" s="34" t="s">
        <v>4881</v>
      </c>
      <c r="X48" s="34" t="s">
        <v>4170</v>
      </c>
      <c r="Y48" s="34" t="s">
        <v>4881</v>
      </c>
      <c r="Z48" s="34" t="s">
        <v>4881</v>
      </c>
      <c r="AA48" s="34" t="s">
        <v>4170</v>
      </c>
      <c r="AB48" s="34" t="s">
        <v>3681</v>
      </c>
      <c r="AD48" s="34" t="s">
        <v>3699</v>
      </c>
      <c r="AE48" s="34" t="s">
        <v>3714</v>
      </c>
      <c r="AF48" s="34" t="s">
        <v>4170</v>
      </c>
      <c r="AG48" s="34" t="s">
        <v>4170</v>
      </c>
      <c r="AH48" s="34" t="s">
        <v>4170</v>
      </c>
      <c r="AI48" s="34" t="s">
        <v>4881</v>
      </c>
      <c r="AJ48" s="34" t="s">
        <v>4170</v>
      </c>
      <c r="AK48" s="34" t="s">
        <v>4170</v>
      </c>
      <c r="AL48" s="34" t="s">
        <v>4170</v>
      </c>
      <c r="AN48" s="34" t="s">
        <v>3719</v>
      </c>
      <c r="AO48" s="34" t="s">
        <v>1044</v>
      </c>
      <c r="BG48" s="34">
        <v>2</v>
      </c>
      <c r="BI48" s="34">
        <v>35</v>
      </c>
      <c r="BJ48" s="34" t="s">
        <v>1041</v>
      </c>
      <c r="BK48" s="34" t="s">
        <v>3727</v>
      </c>
      <c r="BM48" s="34" t="s">
        <v>3742</v>
      </c>
      <c r="BN48" s="34" t="s">
        <v>3745</v>
      </c>
      <c r="BO48" s="34" t="s">
        <v>4881</v>
      </c>
      <c r="BP48" s="34" t="s">
        <v>4170</v>
      </c>
      <c r="BQ48" s="34" t="s">
        <v>4170</v>
      </c>
      <c r="BR48" s="34" t="s">
        <v>4170</v>
      </c>
      <c r="BS48" s="34" t="s">
        <v>3760</v>
      </c>
      <c r="BT48" s="34" t="s">
        <v>1044</v>
      </c>
      <c r="BU48" s="34" t="s">
        <v>1044</v>
      </c>
      <c r="BV48" s="34" t="s">
        <v>1041</v>
      </c>
      <c r="BW48" s="34" t="s">
        <v>1044</v>
      </c>
      <c r="BX48" s="34" t="s">
        <v>3807</v>
      </c>
      <c r="BY48" s="34" t="s">
        <v>4170</v>
      </c>
      <c r="BZ48" s="34" t="s">
        <v>4170</v>
      </c>
      <c r="CA48" s="34" t="s">
        <v>4170</v>
      </c>
      <c r="CB48" s="34" t="s">
        <v>4170</v>
      </c>
      <c r="CC48" s="34" t="s">
        <v>4170</v>
      </c>
      <c r="CD48" s="34" t="s">
        <v>4170</v>
      </c>
      <c r="CE48" s="34" t="s">
        <v>4170</v>
      </c>
      <c r="CF48" s="34" t="s">
        <v>4170</v>
      </c>
      <c r="CG48" s="34" t="s">
        <v>4170</v>
      </c>
      <c r="CH48" s="34" t="s">
        <v>4170</v>
      </c>
      <c r="CI48" s="34" t="s">
        <v>4881</v>
      </c>
      <c r="CJ48" s="34" t="s">
        <v>4170</v>
      </c>
      <c r="CK48" s="34" t="s">
        <v>4170</v>
      </c>
      <c r="CL48" s="34" t="s">
        <v>4170</v>
      </c>
      <c r="CM48" s="34" t="s">
        <v>4170</v>
      </c>
      <c r="CN48" s="34" t="s">
        <v>4170</v>
      </c>
      <c r="CO48" s="34" t="s">
        <v>4170</v>
      </c>
      <c r="CQ48" s="34" t="s">
        <v>1041</v>
      </c>
      <c r="CR48" s="34" t="s">
        <v>1044</v>
      </c>
      <c r="CS48" s="34" t="s">
        <v>1041</v>
      </c>
      <c r="CT48" s="34" t="s">
        <v>1041</v>
      </c>
      <c r="CU48" s="34" t="s">
        <v>1041</v>
      </c>
      <c r="CV48" s="34" t="s">
        <v>1041</v>
      </c>
      <c r="CW48" s="34" t="s">
        <v>1044</v>
      </c>
      <c r="CX48" s="34" t="s">
        <v>1044</v>
      </c>
      <c r="CY48" s="34" t="s">
        <v>3826</v>
      </c>
      <c r="CZ48" s="34" t="s">
        <v>3840</v>
      </c>
      <c r="DA48" s="34" t="s">
        <v>3861</v>
      </c>
      <c r="DB48" s="34" t="s">
        <v>1044</v>
      </c>
      <c r="DC48" s="34" t="s">
        <v>3871</v>
      </c>
      <c r="DD48" s="34" t="s">
        <v>3871</v>
      </c>
      <c r="DE48" s="34" t="s">
        <v>1041</v>
      </c>
      <c r="DF48" s="34" t="s">
        <v>3874</v>
      </c>
      <c r="DG48" s="34" t="s">
        <v>169</v>
      </c>
      <c r="DH48" s="34" t="s">
        <v>4170</v>
      </c>
      <c r="DI48" s="34" t="s">
        <v>4881</v>
      </c>
      <c r="DJ48" s="34" t="s">
        <v>4170</v>
      </c>
      <c r="DK48" s="34" t="s">
        <v>4170</v>
      </c>
      <c r="DL48" s="34" t="s">
        <v>4170</v>
      </c>
      <c r="DM48" s="34" t="s">
        <v>4170</v>
      </c>
      <c r="DN48" s="34" t="s">
        <v>4170</v>
      </c>
      <c r="DO48" s="34" t="s">
        <v>4170</v>
      </c>
      <c r="DP48" s="34" t="s">
        <v>4170</v>
      </c>
      <c r="DQ48" s="34" t="s">
        <v>4170</v>
      </c>
      <c r="DR48" s="34" t="s">
        <v>4170</v>
      </c>
      <c r="DS48" s="34" t="s">
        <v>4170</v>
      </c>
      <c r="DT48" s="34" t="s">
        <v>4170</v>
      </c>
      <c r="DU48" s="34" t="s">
        <v>4170</v>
      </c>
      <c r="DV48" s="34" t="s">
        <v>4170</v>
      </c>
      <c r="DW48" s="34" t="s">
        <v>4170</v>
      </c>
      <c r="DY48" s="34">
        <v>14000</v>
      </c>
      <c r="FK48" s="34" t="s">
        <v>3957</v>
      </c>
      <c r="FL48" s="34" t="s">
        <v>3966</v>
      </c>
      <c r="FM48" s="34" t="s">
        <v>3990</v>
      </c>
      <c r="GF48" s="34" t="s">
        <v>1044</v>
      </c>
      <c r="GG48" s="34" t="s">
        <v>4170</v>
      </c>
      <c r="GH48" s="34" t="s">
        <v>4170</v>
      </c>
      <c r="GI48" s="34" t="s">
        <v>4170</v>
      </c>
      <c r="GJ48" s="34" t="s">
        <v>4881</v>
      </c>
      <c r="GK48" s="34" t="s">
        <v>4170</v>
      </c>
      <c r="GL48" s="34" t="s">
        <v>4170</v>
      </c>
      <c r="GM48" s="34" t="s">
        <v>4170</v>
      </c>
      <c r="GO48" s="34">
        <v>6000</v>
      </c>
      <c r="GP48" s="34">
        <v>1500</v>
      </c>
      <c r="GQ48" s="34">
        <v>0</v>
      </c>
      <c r="GR48" s="34">
        <v>1000</v>
      </c>
      <c r="GS48" s="34">
        <v>0</v>
      </c>
      <c r="GT48" s="34">
        <v>60</v>
      </c>
      <c r="GU48" s="34">
        <v>0</v>
      </c>
      <c r="GV48" s="34">
        <v>0</v>
      </c>
      <c r="GW48" s="34">
        <v>1000</v>
      </c>
      <c r="GX48" s="34">
        <v>15000</v>
      </c>
      <c r="GY48" s="34">
        <v>0</v>
      </c>
      <c r="GZ48" s="34">
        <v>0</v>
      </c>
      <c r="HA48" s="34">
        <v>0</v>
      </c>
      <c r="HB48" s="34">
        <v>0</v>
      </c>
      <c r="HC48" s="34">
        <v>0</v>
      </c>
      <c r="HD48" s="34">
        <v>0</v>
      </c>
      <c r="HE48" s="34">
        <v>0</v>
      </c>
      <c r="HF48" s="34" t="s">
        <v>1044</v>
      </c>
      <c r="HK48" s="34" t="s">
        <v>6416</v>
      </c>
      <c r="HL48" s="34" t="s">
        <v>4226</v>
      </c>
      <c r="HM48" s="34" t="s">
        <v>4539</v>
      </c>
      <c r="HN48" s="34" t="s">
        <v>5446</v>
      </c>
      <c r="HO48" s="34">
        <v>48.947382829610198</v>
      </c>
      <c r="HP48" s="34" t="s">
        <v>4896</v>
      </c>
      <c r="HQ48" s="34" t="s">
        <v>4313</v>
      </c>
      <c r="HR48" s="34" t="s">
        <v>4210</v>
      </c>
      <c r="HS48" s="34" t="s">
        <v>4228</v>
      </c>
      <c r="HT48" s="34" t="s">
        <v>4262</v>
      </c>
      <c r="HU48" s="34" t="s">
        <v>5342</v>
      </c>
      <c r="HV48" s="34" t="s">
        <v>5001</v>
      </c>
      <c r="HW48" s="34" t="s">
        <v>4556</v>
      </c>
      <c r="HX48" s="34" t="s">
        <v>3235</v>
      </c>
      <c r="HY48" s="34" t="s">
        <v>4291</v>
      </c>
      <c r="HZ48" s="34" t="s">
        <v>4933</v>
      </c>
      <c r="IA48" s="34" t="s">
        <v>4666</v>
      </c>
      <c r="IC48" s="34" t="s">
        <v>5274</v>
      </c>
      <c r="ID48" s="34" t="s">
        <v>4461</v>
      </c>
      <c r="IE48" s="34" t="s">
        <v>5112</v>
      </c>
      <c r="IQ48" s="34">
        <v>14000</v>
      </c>
      <c r="IR48" s="34" t="s">
        <v>1046</v>
      </c>
      <c r="IS48" s="34" t="s">
        <v>5322</v>
      </c>
      <c r="IT48" s="34">
        <v>7000</v>
      </c>
      <c r="IU48" s="34" t="s">
        <v>5179</v>
      </c>
      <c r="IV48" s="34" t="s">
        <v>4472</v>
      </c>
      <c r="IW48" s="34" t="s">
        <v>4170</v>
      </c>
      <c r="IX48" s="34" t="s">
        <v>6120</v>
      </c>
      <c r="IY48" s="34" t="s">
        <v>4170</v>
      </c>
      <c r="IZ48" s="34" t="s">
        <v>4352</v>
      </c>
      <c r="JA48" s="34" t="s">
        <v>4170</v>
      </c>
      <c r="JB48" s="34" t="s">
        <v>4170</v>
      </c>
      <c r="JC48" s="34">
        <v>2500</v>
      </c>
      <c r="JD48" s="34">
        <v>0</v>
      </c>
      <c r="JE48" s="34">
        <v>0</v>
      </c>
      <c r="JF48" s="34">
        <v>0</v>
      </c>
      <c r="JG48" s="34">
        <v>0</v>
      </c>
      <c r="JH48" s="34">
        <v>0</v>
      </c>
      <c r="JI48" s="34">
        <v>0</v>
      </c>
      <c r="JJ48" s="34">
        <v>0</v>
      </c>
      <c r="JK48" s="34">
        <v>333.33333333333297</v>
      </c>
      <c r="JL48" s="34">
        <v>9560</v>
      </c>
      <c r="JM48" s="34">
        <v>1833.3333333333301</v>
      </c>
      <c r="JN48" s="34">
        <v>11393.333333333299</v>
      </c>
      <c r="JO48" s="34">
        <v>4780</v>
      </c>
      <c r="JP48" s="34">
        <v>916.66666666666697</v>
      </c>
      <c r="JQ48" s="34">
        <v>5696.6666666666697</v>
      </c>
      <c r="JR48" s="34">
        <v>0.52662375658279703</v>
      </c>
      <c r="JS48" s="34">
        <v>0.13165593914569901</v>
      </c>
      <c r="JU48" s="34">
        <v>8.7770626097132806E-2</v>
      </c>
      <c r="JW48" s="34">
        <v>5.2662375658279704E-3</v>
      </c>
      <c r="JZ48" s="34">
        <v>2.9256875365710901E-2</v>
      </c>
      <c r="KA48" s="34">
        <v>0.21942656524283199</v>
      </c>
      <c r="KJ48" s="34" t="s">
        <v>5977</v>
      </c>
      <c r="KK48" s="34" t="s">
        <v>5989</v>
      </c>
      <c r="KL48" s="34" t="s">
        <v>5796</v>
      </c>
      <c r="KM48" s="34" t="s">
        <v>4713</v>
      </c>
      <c r="KN48" s="34" t="s">
        <v>4170</v>
      </c>
      <c r="KO48" s="34" t="s">
        <v>4170</v>
      </c>
      <c r="KP48" s="34" t="s">
        <v>4170</v>
      </c>
      <c r="KQ48" s="34" t="s">
        <v>4170</v>
      </c>
      <c r="KR48" s="34" t="s">
        <v>4170</v>
      </c>
      <c r="KS48" s="34" t="s">
        <v>4170</v>
      </c>
      <c r="KT48" s="34" t="s">
        <v>4170</v>
      </c>
      <c r="KU48" s="34" t="s">
        <v>5116</v>
      </c>
      <c r="KV48" s="34" t="s">
        <v>5153</v>
      </c>
      <c r="KW48" s="34" t="s">
        <v>5621</v>
      </c>
      <c r="KX48" s="34" t="s">
        <v>5647</v>
      </c>
      <c r="KY48" s="34" t="s">
        <v>5112</v>
      </c>
      <c r="KZ48" s="34" t="s">
        <v>5154</v>
      </c>
      <c r="LA48" s="34" t="s">
        <v>5992</v>
      </c>
    </row>
    <row r="49" spans="1:313">
      <c r="A49" s="34" t="s">
        <v>6417</v>
      </c>
      <c r="B49" s="34" t="s">
        <v>6376</v>
      </c>
      <c r="C49" s="34" t="s">
        <v>1037</v>
      </c>
      <c r="D49" s="34" t="s">
        <v>1041</v>
      </c>
      <c r="F49" s="34" t="s">
        <v>1041</v>
      </c>
      <c r="G49" s="34">
        <v>55</v>
      </c>
      <c r="H49" s="34" t="s">
        <v>1041</v>
      </c>
      <c r="I49" s="34" t="s">
        <v>1041</v>
      </c>
      <c r="J49" s="34" t="s">
        <v>440</v>
      </c>
      <c r="K49" s="34" t="s">
        <v>1104</v>
      </c>
      <c r="L49" s="34" t="s">
        <v>9561</v>
      </c>
      <c r="M49" s="34" t="s">
        <v>2112</v>
      </c>
      <c r="N49" s="34" t="s">
        <v>9562</v>
      </c>
      <c r="P49" s="34" t="s">
        <v>3065</v>
      </c>
      <c r="Q49" s="34" t="s">
        <v>3120</v>
      </c>
      <c r="R49" s="34" t="s">
        <v>6418</v>
      </c>
      <c r="S49" s="34">
        <v>1</v>
      </c>
      <c r="T49" s="34" t="s">
        <v>4881</v>
      </c>
      <c r="U49" s="34" t="s">
        <v>4170</v>
      </c>
      <c r="V49" s="34" t="s">
        <v>4170</v>
      </c>
      <c r="W49" s="34" t="s">
        <v>4881</v>
      </c>
      <c r="X49" s="34" t="s">
        <v>4170</v>
      </c>
      <c r="Y49" s="34" t="s">
        <v>4881</v>
      </c>
      <c r="Z49" s="34" t="s">
        <v>4170</v>
      </c>
      <c r="AA49" s="34" t="s">
        <v>4170</v>
      </c>
      <c r="AB49" s="34" t="s">
        <v>3681</v>
      </c>
      <c r="AD49" s="34" t="s">
        <v>3696</v>
      </c>
      <c r="AN49" s="34" t="s">
        <v>3722</v>
      </c>
      <c r="AO49" s="34" t="s">
        <v>1044</v>
      </c>
      <c r="BG49" s="34">
        <v>1</v>
      </c>
      <c r="BI49" s="34">
        <v>18</v>
      </c>
      <c r="BJ49" s="34" t="s">
        <v>1041</v>
      </c>
      <c r="BK49" s="34" t="s">
        <v>3727</v>
      </c>
      <c r="BM49" s="34" t="s">
        <v>3739</v>
      </c>
      <c r="BN49" s="34" t="s">
        <v>3745</v>
      </c>
      <c r="BO49" s="34" t="s">
        <v>4881</v>
      </c>
      <c r="BP49" s="34" t="s">
        <v>4170</v>
      </c>
      <c r="BQ49" s="34" t="s">
        <v>4170</v>
      </c>
      <c r="BR49" s="34" t="s">
        <v>4170</v>
      </c>
      <c r="BS49" s="34" t="s">
        <v>3754</v>
      </c>
      <c r="BT49" s="34" t="s">
        <v>3771</v>
      </c>
      <c r="BU49" s="34" t="s">
        <v>1041</v>
      </c>
      <c r="BV49" s="34" t="s">
        <v>1041</v>
      </c>
      <c r="BW49" s="34" t="s">
        <v>1044</v>
      </c>
      <c r="BX49" s="34" t="s">
        <v>3777</v>
      </c>
      <c r="BY49" s="34" t="s">
        <v>4881</v>
      </c>
      <c r="BZ49" s="34" t="s">
        <v>4170</v>
      </c>
      <c r="CA49" s="34" t="s">
        <v>4170</v>
      </c>
      <c r="CB49" s="34" t="s">
        <v>4170</v>
      </c>
      <c r="CC49" s="34" t="s">
        <v>4170</v>
      </c>
      <c r="CD49" s="34" t="s">
        <v>4170</v>
      </c>
      <c r="CE49" s="34" t="s">
        <v>4170</v>
      </c>
      <c r="CF49" s="34" t="s">
        <v>4170</v>
      </c>
      <c r="CG49" s="34" t="s">
        <v>4170</v>
      </c>
      <c r="CH49" s="34" t="s">
        <v>4170</v>
      </c>
      <c r="CI49" s="34" t="s">
        <v>4170</v>
      </c>
      <c r="CJ49" s="34" t="s">
        <v>4170</v>
      </c>
      <c r="CK49" s="34" t="s">
        <v>4170</v>
      </c>
      <c r="CL49" s="34" t="s">
        <v>4170</v>
      </c>
      <c r="CM49" s="34" t="s">
        <v>4170</v>
      </c>
      <c r="CN49" s="34" t="s">
        <v>4170</v>
      </c>
      <c r="CO49" s="34" t="s">
        <v>4170</v>
      </c>
      <c r="CQ49" s="34" t="s">
        <v>1041</v>
      </c>
      <c r="CR49" s="34" t="s">
        <v>1041</v>
      </c>
      <c r="CS49" s="34" t="s">
        <v>1041</v>
      </c>
      <c r="CT49" s="34" t="s">
        <v>1041</v>
      </c>
      <c r="CU49" s="34" t="s">
        <v>1041</v>
      </c>
      <c r="CV49" s="34" t="s">
        <v>1044</v>
      </c>
      <c r="CW49" s="34" t="s">
        <v>1044</v>
      </c>
      <c r="CX49" s="34" t="s">
        <v>1044</v>
      </c>
      <c r="CY49" s="34" t="s">
        <v>3823</v>
      </c>
      <c r="CZ49" s="34" t="s">
        <v>3846</v>
      </c>
      <c r="DA49" s="34" t="s">
        <v>3861</v>
      </c>
      <c r="DB49" s="34" t="s">
        <v>3868</v>
      </c>
      <c r="DC49" s="34" t="s">
        <v>3868</v>
      </c>
      <c r="DD49" s="34" t="s">
        <v>3871</v>
      </c>
      <c r="DE49" s="34" t="s">
        <v>1041</v>
      </c>
      <c r="DF49" s="34" t="s">
        <v>3877</v>
      </c>
      <c r="DG49" s="34" t="s">
        <v>157</v>
      </c>
      <c r="DH49" s="34" t="s">
        <v>4170</v>
      </c>
      <c r="DI49" s="34" t="s">
        <v>4170</v>
      </c>
      <c r="DJ49" s="34" t="s">
        <v>4170</v>
      </c>
      <c r="DK49" s="34" t="s">
        <v>4170</v>
      </c>
      <c r="DL49" s="34" t="s">
        <v>4170</v>
      </c>
      <c r="DM49" s="34" t="s">
        <v>4170</v>
      </c>
      <c r="DN49" s="34" t="s">
        <v>4170</v>
      </c>
      <c r="DO49" s="34" t="s">
        <v>4881</v>
      </c>
      <c r="DP49" s="34" t="s">
        <v>4170</v>
      </c>
      <c r="DQ49" s="34" t="s">
        <v>4170</v>
      </c>
      <c r="DR49" s="34" t="s">
        <v>4170</v>
      </c>
      <c r="DS49" s="34" t="s">
        <v>4170</v>
      </c>
      <c r="DT49" s="34" t="s">
        <v>4170</v>
      </c>
      <c r="DU49" s="34" t="s">
        <v>4170</v>
      </c>
      <c r="DV49" s="34" t="s">
        <v>4170</v>
      </c>
      <c r="DW49" s="34" t="s">
        <v>4170</v>
      </c>
      <c r="FE49" s="34">
        <v>1625</v>
      </c>
      <c r="FK49" s="34" t="s">
        <v>1044</v>
      </c>
      <c r="FM49" s="34" t="s">
        <v>3990</v>
      </c>
      <c r="GF49" s="34" t="s">
        <v>1044</v>
      </c>
      <c r="GG49" s="34" t="s">
        <v>4170</v>
      </c>
      <c r="GH49" s="34" t="s">
        <v>4170</v>
      </c>
      <c r="GI49" s="34" t="s">
        <v>4170</v>
      </c>
      <c r="GJ49" s="34" t="s">
        <v>4881</v>
      </c>
      <c r="GK49" s="34" t="s">
        <v>4170</v>
      </c>
      <c r="GL49" s="34" t="s">
        <v>4170</v>
      </c>
      <c r="GM49" s="34" t="s">
        <v>4170</v>
      </c>
      <c r="GO49" s="34">
        <v>3000</v>
      </c>
      <c r="GP49" s="34">
        <v>0</v>
      </c>
      <c r="GQ49" s="34">
        <v>4000</v>
      </c>
      <c r="GR49" s="34">
        <v>2000</v>
      </c>
      <c r="GS49" s="34">
        <v>500</v>
      </c>
      <c r="GT49" s="34">
        <v>200</v>
      </c>
      <c r="GU49" s="34">
        <v>200</v>
      </c>
      <c r="GV49" s="34">
        <v>0</v>
      </c>
      <c r="GW49" s="34">
        <v>0</v>
      </c>
      <c r="GX49" s="34">
        <v>0</v>
      </c>
      <c r="GY49" s="34">
        <v>4000</v>
      </c>
      <c r="GZ49" s="34">
        <v>2000</v>
      </c>
      <c r="HA49" s="34">
        <v>0</v>
      </c>
      <c r="HB49" s="34">
        <v>0</v>
      </c>
      <c r="HC49" s="34">
        <v>0</v>
      </c>
      <c r="HD49" s="34">
        <v>0</v>
      </c>
      <c r="HE49" s="34">
        <v>0</v>
      </c>
      <c r="HF49" s="34" t="s">
        <v>3071</v>
      </c>
      <c r="HK49" s="34" t="s">
        <v>4292</v>
      </c>
      <c r="HL49" s="34" t="s">
        <v>4226</v>
      </c>
      <c r="HM49" s="34" t="s">
        <v>4542</v>
      </c>
      <c r="HN49" s="34" t="s">
        <v>5447</v>
      </c>
      <c r="HO49" s="34">
        <v>43.922470433639901</v>
      </c>
      <c r="HP49" s="34" t="s">
        <v>4896</v>
      </c>
      <c r="HQ49" s="34" t="s">
        <v>4305</v>
      </c>
      <c r="HR49" s="34" t="s">
        <v>4186</v>
      </c>
      <c r="HS49" s="34" t="s">
        <v>4235</v>
      </c>
      <c r="HT49" s="34" t="s">
        <v>4271</v>
      </c>
      <c r="HU49" s="34" t="s">
        <v>5342</v>
      </c>
      <c r="HV49" s="34" t="s">
        <v>5001</v>
      </c>
      <c r="HW49" s="34" t="s">
        <v>4560</v>
      </c>
      <c r="HX49" s="34" t="s">
        <v>3244</v>
      </c>
      <c r="HY49" s="34" t="s">
        <v>4299</v>
      </c>
      <c r="HZ49" s="34" t="s">
        <v>4933</v>
      </c>
      <c r="IA49" s="34" t="s">
        <v>4665</v>
      </c>
      <c r="IC49" s="34" t="s">
        <v>5274</v>
      </c>
      <c r="ID49" s="34" t="s">
        <v>4461</v>
      </c>
      <c r="IK49" s="34" t="s">
        <v>4587</v>
      </c>
      <c r="IQ49" s="34">
        <v>1625</v>
      </c>
      <c r="IR49" s="34" t="s">
        <v>1046</v>
      </c>
      <c r="IT49" s="34">
        <v>1625</v>
      </c>
      <c r="IU49" s="34" t="s">
        <v>5178</v>
      </c>
      <c r="IV49" s="34" t="s">
        <v>4170</v>
      </c>
      <c r="IW49" s="34" t="s">
        <v>4174</v>
      </c>
      <c r="IX49" s="34" t="s">
        <v>4472</v>
      </c>
      <c r="IY49" s="34" t="s">
        <v>4785</v>
      </c>
      <c r="IZ49" s="34" t="s">
        <v>4783</v>
      </c>
      <c r="JA49" s="34" t="s">
        <v>4711</v>
      </c>
      <c r="JB49" s="34" t="s">
        <v>4170</v>
      </c>
      <c r="JC49" s="34">
        <v>0</v>
      </c>
      <c r="JD49" s="34">
        <v>666.66666666666697</v>
      </c>
      <c r="JE49" s="34">
        <v>333.33333333333297</v>
      </c>
      <c r="JF49" s="34">
        <v>0</v>
      </c>
      <c r="JG49" s="34">
        <v>0</v>
      </c>
      <c r="JH49" s="34">
        <v>0</v>
      </c>
      <c r="JI49" s="34">
        <v>0</v>
      </c>
      <c r="JJ49" s="34">
        <v>0</v>
      </c>
      <c r="JK49" s="34">
        <v>0</v>
      </c>
      <c r="JL49" s="34">
        <v>10233.333333333299</v>
      </c>
      <c r="JM49" s="34">
        <v>666.66666666666697</v>
      </c>
      <c r="JN49" s="34">
        <v>10900</v>
      </c>
      <c r="JO49" s="34">
        <v>10233.333333333299</v>
      </c>
      <c r="JP49" s="34">
        <v>666.66666666666697</v>
      </c>
      <c r="JQ49" s="34">
        <v>10900</v>
      </c>
      <c r="JR49" s="34">
        <v>0.27522935779816499</v>
      </c>
      <c r="JT49" s="34">
        <v>0.36697247706421998</v>
      </c>
      <c r="JU49" s="34">
        <v>0.18348623853210999</v>
      </c>
      <c r="JV49" s="34">
        <v>4.5871559633027498E-2</v>
      </c>
      <c r="JW49" s="34">
        <v>1.8348623853211E-2</v>
      </c>
      <c r="JX49" s="34">
        <v>1.8348623853211E-2</v>
      </c>
      <c r="KB49" s="34">
        <v>6.1162079510703397E-2</v>
      </c>
      <c r="KC49" s="34">
        <v>3.0581039755351699E-2</v>
      </c>
      <c r="KJ49" s="34" t="s">
        <v>5976</v>
      </c>
      <c r="KK49" s="34" t="s">
        <v>5177</v>
      </c>
      <c r="KL49" s="34" t="s">
        <v>4170</v>
      </c>
      <c r="KM49" s="34" t="s">
        <v>4170</v>
      </c>
      <c r="KN49" s="34" t="s">
        <v>4716</v>
      </c>
      <c r="KO49" s="34" t="s">
        <v>5255</v>
      </c>
      <c r="KP49" s="34" t="s">
        <v>4170</v>
      </c>
      <c r="KQ49" s="34" t="s">
        <v>4170</v>
      </c>
      <c r="KR49" s="34" t="s">
        <v>4170</v>
      </c>
      <c r="KS49" s="34" t="s">
        <v>4170</v>
      </c>
      <c r="KT49" s="34" t="s">
        <v>4170</v>
      </c>
      <c r="KU49" s="34" t="s">
        <v>5112</v>
      </c>
      <c r="KV49" s="34" t="s">
        <v>5155</v>
      </c>
      <c r="KW49" s="34" t="s">
        <v>5624</v>
      </c>
      <c r="KX49" s="34" t="s">
        <v>5646</v>
      </c>
      <c r="KY49" s="34" t="s">
        <v>5112</v>
      </c>
      <c r="KZ49" s="34" t="s">
        <v>5155</v>
      </c>
      <c r="LA49" s="34" t="s">
        <v>5993</v>
      </c>
    </row>
    <row r="50" spans="1:313">
      <c r="A50" s="34" t="s">
        <v>6419</v>
      </c>
      <c r="B50" s="34" t="s">
        <v>6376</v>
      </c>
      <c r="C50" s="34" t="s">
        <v>1039</v>
      </c>
      <c r="D50" s="34" t="s">
        <v>1041</v>
      </c>
      <c r="F50" s="34" t="s">
        <v>1041</v>
      </c>
      <c r="G50" s="34">
        <v>80</v>
      </c>
      <c r="H50" s="34" t="s">
        <v>1041</v>
      </c>
      <c r="I50" s="34" t="s">
        <v>1041</v>
      </c>
      <c r="J50" s="34" t="s">
        <v>440</v>
      </c>
      <c r="K50" s="34" t="s">
        <v>1119</v>
      </c>
      <c r="L50" s="34" t="s">
        <v>9563</v>
      </c>
      <c r="M50" s="34" t="s">
        <v>2295</v>
      </c>
      <c r="N50" s="34" t="s">
        <v>9564</v>
      </c>
      <c r="P50" s="34" t="s">
        <v>3065</v>
      </c>
      <c r="Q50" s="34" t="s">
        <v>3120</v>
      </c>
      <c r="R50" s="34" t="s">
        <v>6377</v>
      </c>
      <c r="S50" s="34">
        <v>1</v>
      </c>
      <c r="T50" s="34" t="s">
        <v>4170</v>
      </c>
      <c r="U50" s="34" t="s">
        <v>4170</v>
      </c>
      <c r="V50" s="34" t="s">
        <v>4170</v>
      </c>
      <c r="W50" s="34" t="s">
        <v>4881</v>
      </c>
      <c r="X50" s="34" t="s">
        <v>4170</v>
      </c>
      <c r="Y50" s="34" t="s">
        <v>4881</v>
      </c>
      <c r="Z50" s="34" t="s">
        <v>4170</v>
      </c>
      <c r="AA50" s="34" t="s">
        <v>4170</v>
      </c>
      <c r="AB50" s="34" t="s">
        <v>3684</v>
      </c>
      <c r="AD50" s="34" t="s">
        <v>3699</v>
      </c>
      <c r="AE50" s="34" t="s">
        <v>3711</v>
      </c>
      <c r="AF50" s="34" t="s">
        <v>4170</v>
      </c>
      <c r="AG50" s="34" t="s">
        <v>4170</v>
      </c>
      <c r="AH50" s="34" t="s">
        <v>4881</v>
      </c>
      <c r="AI50" s="34" t="s">
        <v>4170</v>
      </c>
      <c r="AJ50" s="34" t="s">
        <v>4170</v>
      </c>
      <c r="AK50" s="34" t="s">
        <v>4170</v>
      </c>
      <c r="AL50" s="34" t="s">
        <v>4170</v>
      </c>
      <c r="AN50" s="34" t="s">
        <v>3719</v>
      </c>
      <c r="AO50" s="34" t="s">
        <v>1044</v>
      </c>
      <c r="BG50" s="34">
        <v>1</v>
      </c>
      <c r="BI50" s="34">
        <v>12</v>
      </c>
      <c r="BJ50" s="34" t="s">
        <v>1041</v>
      </c>
      <c r="BK50" s="34" t="s">
        <v>3727</v>
      </c>
      <c r="BM50" s="34" t="s">
        <v>3739</v>
      </c>
      <c r="BN50" s="34" t="s">
        <v>3745</v>
      </c>
      <c r="BO50" s="34" t="s">
        <v>4881</v>
      </c>
      <c r="BP50" s="34" t="s">
        <v>4170</v>
      </c>
      <c r="BQ50" s="34" t="s">
        <v>4170</v>
      </c>
      <c r="BR50" s="34" t="s">
        <v>4170</v>
      </c>
      <c r="BS50" s="34" t="s">
        <v>3754</v>
      </c>
      <c r="BT50" s="34" t="s">
        <v>3771</v>
      </c>
      <c r="BU50" s="34" t="s">
        <v>3071</v>
      </c>
      <c r="BV50" s="34" t="s">
        <v>1044</v>
      </c>
      <c r="BW50" s="34" t="s">
        <v>3071</v>
      </c>
      <c r="BX50" s="34" t="s">
        <v>3777</v>
      </c>
      <c r="BY50" s="34" t="s">
        <v>4881</v>
      </c>
      <c r="BZ50" s="34" t="s">
        <v>4170</v>
      </c>
      <c r="CA50" s="34" t="s">
        <v>4170</v>
      </c>
      <c r="CB50" s="34" t="s">
        <v>4170</v>
      </c>
      <c r="CC50" s="34" t="s">
        <v>4170</v>
      </c>
      <c r="CD50" s="34" t="s">
        <v>4170</v>
      </c>
      <c r="CE50" s="34" t="s">
        <v>4170</v>
      </c>
      <c r="CF50" s="34" t="s">
        <v>4170</v>
      </c>
      <c r="CG50" s="34" t="s">
        <v>4170</v>
      </c>
      <c r="CH50" s="34" t="s">
        <v>4170</v>
      </c>
      <c r="CI50" s="34" t="s">
        <v>4170</v>
      </c>
      <c r="CJ50" s="34" t="s">
        <v>4170</v>
      </c>
      <c r="CK50" s="34" t="s">
        <v>4170</v>
      </c>
      <c r="CL50" s="34" t="s">
        <v>4170</v>
      </c>
      <c r="CM50" s="34" t="s">
        <v>4170</v>
      </c>
      <c r="CN50" s="34" t="s">
        <v>4170</v>
      </c>
      <c r="CO50" s="34" t="s">
        <v>4170</v>
      </c>
      <c r="CQ50" s="34" t="s">
        <v>1041</v>
      </c>
      <c r="CR50" s="34" t="s">
        <v>1041</v>
      </c>
      <c r="CS50" s="34" t="s">
        <v>1041</v>
      </c>
      <c r="CT50" s="34" t="s">
        <v>1041</v>
      </c>
      <c r="CU50" s="34" t="s">
        <v>1041</v>
      </c>
      <c r="CV50" s="34" t="s">
        <v>1041</v>
      </c>
      <c r="CW50" s="34" t="s">
        <v>1044</v>
      </c>
      <c r="CX50" s="34" t="s">
        <v>1044</v>
      </c>
      <c r="CY50" s="34" t="s">
        <v>3826</v>
      </c>
      <c r="CZ50" s="34" t="s">
        <v>3843</v>
      </c>
      <c r="DA50" s="34" t="s">
        <v>3861</v>
      </c>
      <c r="DB50" s="34" t="s">
        <v>1044</v>
      </c>
      <c r="DC50" s="34" t="s">
        <v>1044</v>
      </c>
      <c r="DD50" s="34" t="s">
        <v>3871</v>
      </c>
      <c r="DE50" s="34" t="s">
        <v>1044</v>
      </c>
      <c r="DF50" s="34" t="s">
        <v>3877</v>
      </c>
      <c r="DG50" s="34" t="s">
        <v>6305</v>
      </c>
      <c r="DH50" s="34" t="s">
        <v>4170</v>
      </c>
      <c r="DI50" s="34" t="s">
        <v>4170</v>
      </c>
      <c r="DJ50" s="34" t="s">
        <v>4170</v>
      </c>
      <c r="DK50" s="34" t="s">
        <v>4170</v>
      </c>
      <c r="DL50" s="34" t="s">
        <v>4170</v>
      </c>
      <c r="DM50" s="34" t="s">
        <v>4170</v>
      </c>
      <c r="DN50" s="34" t="s">
        <v>4881</v>
      </c>
      <c r="DO50" s="34" t="s">
        <v>4881</v>
      </c>
      <c r="DP50" s="34" t="s">
        <v>4170</v>
      </c>
      <c r="DQ50" s="34" t="s">
        <v>4170</v>
      </c>
      <c r="DR50" s="34" t="s">
        <v>4170</v>
      </c>
      <c r="DS50" s="34" t="s">
        <v>4170</v>
      </c>
      <c r="DT50" s="34" t="s">
        <v>4170</v>
      </c>
      <c r="DU50" s="34" t="s">
        <v>4170</v>
      </c>
      <c r="DV50" s="34" t="s">
        <v>4170</v>
      </c>
      <c r="DW50" s="34" t="s">
        <v>4170</v>
      </c>
      <c r="ES50" s="34" t="s">
        <v>3951</v>
      </c>
      <c r="ET50" s="34" t="s">
        <v>4170</v>
      </c>
      <c r="EU50" s="34" t="s">
        <v>4170</v>
      </c>
      <c r="EV50" s="34" t="s">
        <v>4170</v>
      </c>
      <c r="EW50" s="34" t="s">
        <v>4170</v>
      </c>
      <c r="EX50" s="34" t="s">
        <v>4881</v>
      </c>
      <c r="EY50" s="34" t="s">
        <v>4170</v>
      </c>
      <c r="EZ50" s="34" t="s">
        <v>4170</v>
      </c>
      <c r="FA50" s="34" t="s">
        <v>4170</v>
      </c>
      <c r="FB50" s="34" t="s">
        <v>4170</v>
      </c>
      <c r="FD50" s="34">
        <v>7000</v>
      </c>
      <c r="FE50" s="34">
        <v>1625</v>
      </c>
      <c r="FK50" s="34" t="s">
        <v>1044</v>
      </c>
      <c r="FM50" s="34" t="s">
        <v>3990</v>
      </c>
      <c r="GF50" s="34" t="s">
        <v>1044</v>
      </c>
      <c r="GG50" s="34" t="s">
        <v>4170</v>
      </c>
      <c r="GH50" s="34" t="s">
        <v>4170</v>
      </c>
      <c r="GI50" s="34" t="s">
        <v>4170</v>
      </c>
      <c r="GJ50" s="34" t="s">
        <v>4881</v>
      </c>
      <c r="GK50" s="34" t="s">
        <v>4170</v>
      </c>
      <c r="GL50" s="34" t="s">
        <v>4170</v>
      </c>
      <c r="GM50" s="34" t="s">
        <v>4170</v>
      </c>
      <c r="GO50" s="34">
        <v>1000</v>
      </c>
      <c r="GP50" s="34">
        <v>0</v>
      </c>
      <c r="GQ50" s="34">
        <v>0</v>
      </c>
      <c r="GR50" s="34">
        <v>700</v>
      </c>
      <c r="GS50" s="34">
        <v>100</v>
      </c>
      <c r="GT50" s="34">
        <v>50</v>
      </c>
      <c r="GU50" s="34">
        <v>200</v>
      </c>
      <c r="GV50" s="34">
        <v>0</v>
      </c>
      <c r="GW50" s="34">
        <v>0</v>
      </c>
      <c r="GX50" s="34">
        <v>0</v>
      </c>
      <c r="GY50" s="34">
        <v>760</v>
      </c>
      <c r="GZ50" s="34">
        <v>2740</v>
      </c>
      <c r="HA50" s="34">
        <v>0</v>
      </c>
      <c r="HB50" s="34">
        <v>0</v>
      </c>
      <c r="HC50" s="34">
        <v>0</v>
      </c>
      <c r="HD50" s="34">
        <v>0</v>
      </c>
      <c r="HE50" s="34">
        <v>0</v>
      </c>
      <c r="HF50" s="34" t="s">
        <v>1044</v>
      </c>
      <c r="HK50" s="34" t="s">
        <v>6420</v>
      </c>
      <c r="HL50" s="34" t="s">
        <v>4226</v>
      </c>
      <c r="HM50" s="34" t="s">
        <v>4546</v>
      </c>
      <c r="HN50" s="34" t="s">
        <v>5449</v>
      </c>
      <c r="HO50" s="34">
        <v>47.9303547963206</v>
      </c>
      <c r="HP50" s="34" t="s">
        <v>4896</v>
      </c>
      <c r="HQ50" s="34" t="s">
        <v>4305</v>
      </c>
      <c r="HR50" s="34" t="s">
        <v>4195</v>
      </c>
      <c r="HS50" s="34" t="s">
        <v>4235</v>
      </c>
      <c r="HT50" s="34" t="s">
        <v>4271</v>
      </c>
      <c r="HU50" s="34" t="s">
        <v>5342</v>
      </c>
      <c r="HV50" s="34" t="s">
        <v>5001</v>
      </c>
      <c r="HW50" s="34" t="s">
        <v>4560</v>
      </c>
      <c r="HX50" s="34" t="s">
        <v>3238</v>
      </c>
      <c r="HY50" s="34" t="s">
        <v>4299</v>
      </c>
      <c r="HZ50" s="34" t="s">
        <v>4933</v>
      </c>
      <c r="IA50" s="34" t="s">
        <v>4665</v>
      </c>
      <c r="IC50" s="34" t="s">
        <v>5274</v>
      </c>
      <c r="IJ50" s="34">
        <v>2790.2</v>
      </c>
      <c r="IK50" s="34" t="s">
        <v>4587</v>
      </c>
      <c r="IQ50" s="34">
        <v>4415.2</v>
      </c>
      <c r="IR50" s="34" t="s">
        <v>1046</v>
      </c>
      <c r="IT50" s="34">
        <v>4415.2</v>
      </c>
      <c r="IU50" s="34" t="s">
        <v>5177</v>
      </c>
      <c r="IV50" s="34" t="s">
        <v>4170</v>
      </c>
      <c r="IW50" s="34" t="s">
        <v>4170</v>
      </c>
      <c r="IX50" s="34" t="s">
        <v>6120</v>
      </c>
      <c r="IY50" s="34" t="s">
        <v>5373</v>
      </c>
      <c r="IZ50" s="34" t="s">
        <v>4352</v>
      </c>
      <c r="JA50" s="34" t="s">
        <v>4711</v>
      </c>
      <c r="JB50" s="34" t="s">
        <v>4170</v>
      </c>
      <c r="JC50" s="34">
        <v>0</v>
      </c>
      <c r="JD50" s="34">
        <v>126.666666666667</v>
      </c>
      <c r="JE50" s="34">
        <v>456.66666666666703</v>
      </c>
      <c r="JF50" s="34">
        <v>0</v>
      </c>
      <c r="JG50" s="34">
        <v>0</v>
      </c>
      <c r="JH50" s="34">
        <v>0</v>
      </c>
      <c r="JI50" s="34">
        <v>0</v>
      </c>
      <c r="JJ50" s="34">
        <v>0</v>
      </c>
      <c r="JK50" s="34">
        <v>0</v>
      </c>
      <c r="JL50" s="34">
        <v>2506.6666666666702</v>
      </c>
      <c r="JM50" s="34">
        <v>126.666666666667</v>
      </c>
      <c r="JN50" s="34">
        <v>2633.3333333333298</v>
      </c>
      <c r="JO50" s="34">
        <v>2506.6666666666702</v>
      </c>
      <c r="JP50" s="34">
        <v>126.666666666667</v>
      </c>
      <c r="JQ50" s="34">
        <v>2633.3333333333298</v>
      </c>
      <c r="JR50" s="34">
        <v>0.379746835443038</v>
      </c>
      <c r="JU50" s="34">
        <v>0.265822784810127</v>
      </c>
      <c r="JV50" s="34">
        <v>3.7974683544303799E-2</v>
      </c>
      <c r="JW50" s="34">
        <v>1.8987341772151899E-2</v>
      </c>
      <c r="JX50" s="34">
        <v>7.5949367088607597E-2</v>
      </c>
      <c r="KB50" s="34">
        <v>4.8101265822784803E-2</v>
      </c>
      <c r="KC50" s="34">
        <v>0.17341772151898699</v>
      </c>
      <c r="KI50" s="34" t="s">
        <v>6083</v>
      </c>
      <c r="KJ50" s="34" t="s">
        <v>5976</v>
      </c>
      <c r="KK50" s="34" t="s">
        <v>5989</v>
      </c>
      <c r="KL50" s="34" t="s">
        <v>4170</v>
      </c>
      <c r="KM50" s="34" t="s">
        <v>4170</v>
      </c>
      <c r="KN50" s="34" t="s">
        <v>5254</v>
      </c>
      <c r="KO50" s="34" t="s">
        <v>5255</v>
      </c>
      <c r="KP50" s="34" t="s">
        <v>4170</v>
      </c>
      <c r="KQ50" s="34" t="s">
        <v>4170</v>
      </c>
      <c r="KR50" s="34" t="s">
        <v>4170</v>
      </c>
      <c r="KS50" s="34" t="s">
        <v>4170</v>
      </c>
      <c r="KT50" s="34" t="s">
        <v>4170</v>
      </c>
      <c r="KU50" s="34" t="s">
        <v>4973</v>
      </c>
      <c r="KV50" s="34" t="s">
        <v>5153</v>
      </c>
      <c r="KW50" s="34" t="s">
        <v>5620</v>
      </c>
      <c r="KX50" s="34" t="s">
        <v>5643</v>
      </c>
      <c r="KY50" s="34" t="s">
        <v>5952</v>
      </c>
      <c r="KZ50" s="34" t="s">
        <v>5850</v>
      </c>
      <c r="LA50" s="34" t="s">
        <v>5992</v>
      </c>
    </row>
    <row r="51" spans="1:313">
      <c r="A51" s="34" t="s">
        <v>6421</v>
      </c>
      <c r="B51" s="34" t="s">
        <v>6376</v>
      </c>
      <c r="C51" s="34" t="s">
        <v>1038</v>
      </c>
      <c r="D51" s="34" t="s">
        <v>1041</v>
      </c>
      <c r="F51" s="34" t="s">
        <v>1041</v>
      </c>
      <c r="G51" s="34">
        <v>51</v>
      </c>
      <c r="H51" s="34" t="s">
        <v>1041</v>
      </c>
      <c r="I51" s="34" t="s">
        <v>1041</v>
      </c>
      <c r="J51" s="34" t="s">
        <v>440</v>
      </c>
      <c r="K51" s="34" t="s">
        <v>1110</v>
      </c>
      <c r="L51" s="34" t="s">
        <v>9565</v>
      </c>
      <c r="M51" s="34" t="s">
        <v>2063</v>
      </c>
      <c r="N51" s="34" t="s">
        <v>9566</v>
      </c>
      <c r="P51" s="34" t="s">
        <v>3068</v>
      </c>
      <c r="Q51" s="34" t="s">
        <v>3132</v>
      </c>
      <c r="R51" s="34" t="s">
        <v>6422</v>
      </c>
      <c r="S51" s="34">
        <v>4</v>
      </c>
      <c r="T51" s="34" t="s">
        <v>4609</v>
      </c>
      <c r="U51" s="34" t="s">
        <v>4881</v>
      </c>
      <c r="V51" s="34" t="s">
        <v>4170</v>
      </c>
      <c r="W51" s="34" t="s">
        <v>4881</v>
      </c>
      <c r="X51" s="34" t="s">
        <v>4609</v>
      </c>
      <c r="Y51" s="34" t="s">
        <v>4609</v>
      </c>
      <c r="Z51" s="34" t="s">
        <v>4609</v>
      </c>
      <c r="AA51" s="34" t="s">
        <v>4170</v>
      </c>
      <c r="AB51" s="34" t="s">
        <v>3687</v>
      </c>
      <c r="AD51" s="34" t="s">
        <v>3702</v>
      </c>
      <c r="AE51" s="34" t="s">
        <v>6378</v>
      </c>
      <c r="AF51" s="34" t="s">
        <v>4881</v>
      </c>
      <c r="AG51" s="34" t="s">
        <v>4881</v>
      </c>
      <c r="AH51" s="34" t="s">
        <v>4170</v>
      </c>
      <c r="AI51" s="34" t="s">
        <v>4170</v>
      </c>
      <c r="AJ51" s="34" t="s">
        <v>4170</v>
      </c>
      <c r="AK51" s="34" t="s">
        <v>4170</v>
      </c>
      <c r="AL51" s="34" t="s">
        <v>4170</v>
      </c>
      <c r="AN51" s="34" t="s">
        <v>3722</v>
      </c>
      <c r="AO51" s="34" t="s">
        <v>1044</v>
      </c>
      <c r="BG51" s="34">
        <v>1</v>
      </c>
      <c r="BH51" s="34" t="s">
        <v>4140</v>
      </c>
      <c r="BI51" s="34">
        <v>25</v>
      </c>
      <c r="BJ51" s="34" t="s">
        <v>1041</v>
      </c>
      <c r="BK51" s="34" t="s">
        <v>3727</v>
      </c>
      <c r="BM51" s="34" t="s">
        <v>3739</v>
      </c>
      <c r="BN51" s="34" t="s">
        <v>1044</v>
      </c>
      <c r="BO51" s="34" t="s">
        <v>4170</v>
      </c>
      <c r="BP51" s="34" t="s">
        <v>4170</v>
      </c>
      <c r="BQ51" s="34" t="s">
        <v>4881</v>
      </c>
      <c r="BR51" s="34" t="s">
        <v>4170</v>
      </c>
      <c r="BS51" s="34" t="s">
        <v>3754</v>
      </c>
      <c r="BT51" s="34" t="s">
        <v>3771</v>
      </c>
      <c r="BU51" s="34" t="s">
        <v>1044</v>
      </c>
      <c r="BV51" s="34" t="s">
        <v>1044</v>
      </c>
      <c r="BW51" s="34" t="s">
        <v>1044</v>
      </c>
      <c r="BX51" s="34" t="s">
        <v>3777</v>
      </c>
      <c r="BY51" s="34" t="s">
        <v>4881</v>
      </c>
      <c r="BZ51" s="34" t="s">
        <v>4170</v>
      </c>
      <c r="CA51" s="34" t="s">
        <v>4170</v>
      </c>
      <c r="CB51" s="34" t="s">
        <v>4170</v>
      </c>
      <c r="CC51" s="34" t="s">
        <v>4170</v>
      </c>
      <c r="CD51" s="34" t="s">
        <v>4170</v>
      </c>
      <c r="CE51" s="34" t="s">
        <v>4170</v>
      </c>
      <c r="CF51" s="34" t="s">
        <v>4170</v>
      </c>
      <c r="CG51" s="34" t="s">
        <v>4170</v>
      </c>
      <c r="CH51" s="34" t="s">
        <v>4170</v>
      </c>
      <c r="CI51" s="34" t="s">
        <v>4170</v>
      </c>
      <c r="CJ51" s="34" t="s">
        <v>4170</v>
      </c>
      <c r="CK51" s="34" t="s">
        <v>4170</v>
      </c>
      <c r="CL51" s="34" t="s">
        <v>4170</v>
      </c>
      <c r="CM51" s="34" t="s">
        <v>4170</v>
      </c>
      <c r="CN51" s="34" t="s">
        <v>4170</v>
      </c>
      <c r="CO51" s="34" t="s">
        <v>4170</v>
      </c>
      <c r="CQ51" s="34" t="s">
        <v>1041</v>
      </c>
      <c r="CR51" s="34" t="s">
        <v>1044</v>
      </c>
      <c r="CS51" s="34" t="s">
        <v>1041</v>
      </c>
      <c r="CT51" s="34" t="s">
        <v>1041</v>
      </c>
      <c r="CU51" s="34" t="s">
        <v>1041</v>
      </c>
      <c r="CV51" s="34" t="s">
        <v>1041</v>
      </c>
      <c r="CW51" s="34" t="s">
        <v>1044</v>
      </c>
      <c r="CX51" s="34" t="s">
        <v>1044</v>
      </c>
      <c r="CY51" s="34" t="s">
        <v>3829</v>
      </c>
      <c r="CZ51" s="34" t="s">
        <v>3843</v>
      </c>
      <c r="DA51" s="34" t="s">
        <v>3855</v>
      </c>
      <c r="DB51" s="34" t="s">
        <v>3871</v>
      </c>
      <c r="DC51" s="34" t="s">
        <v>3871</v>
      </c>
      <c r="DD51" s="34" t="s">
        <v>3871</v>
      </c>
      <c r="DE51" s="34" t="s">
        <v>1044</v>
      </c>
      <c r="DF51" s="34" t="s">
        <v>3877</v>
      </c>
      <c r="DG51" s="34" t="s">
        <v>172</v>
      </c>
      <c r="DH51" s="34" t="s">
        <v>4170</v>
      </c>
      <c r="DI51" s="34" t="s">
        <v>4170</v>
      </c>
      <c r="DJ51" s="34" t="s">
        <v>4170</v>
      </c>
      <c r="DK51" s="34" t="s">
        <v>4170</v>
      </c>
      <c r="DL51" s="34" t="s">
        <v>4170</v>
      </c>
      <c r="DM51" s="34" t="s">
        <v>4170</v>
      </c>
      <c r="DN51" s="34" t="s">
        <v>4170</v>
      </c>
      <c r="DO51" s="34" t="s">
        <v>4170</v>
      </c>
      <c r="DP51" s="34" t="s">
        <v>4170</v>
      </c>
      <c r="DQ51" s="34" t="s">
        <v>4170</v>
      </c>
      <c r="DR51" s="34" t="s">
        <v>4881</v>
      </c>
      <c r="DS51" s="34" t="s">
        <v>4170</v>
      </c>
      <c r="DT51" s="34" t="s">
        <v>4170</v>
      </c>
      <c r="DU51" s="34" t="s">
        <v>4170</v>
      </c>
      <c r="DV51" s="34" t="s">
        <v>4170</v>
      </c>
      <c r="DW51" s="34" t="s">
        <v>4170</v>
      </c>
      <c r="FH51" s="34">
        <v>5000</v>
      </c>
      <c r="FK51" s="34" t="s">
        <v>3963</v>
      </c>
      <c r="FL51" s="34" t="s">
        <v>3975</v>
      </c>
      <c r="FM51" s="34" t="s">
        <v>3984</v>
      </c>
      <c r="FN51" s="34" t="s">
        <v>173</v>
      </c>
      <c r="FO51" s="34" t="s">
        <v>4881</v>
      </c>
      <c r="FP51" s="34" t="s">
        <v>4170</v>
      </c>
      <c r="FQ51" s="34" t="s">
        <v>4170</v>
      </c>
      <c r="FR51" s="34" t="s">
        <v>4170</v>
      </c>
      <c r="FS51" s="34" t="s">
        <v>4170</v>
      </c>
      <c r="FT51" s="34" t="s">
        <v>4170</v>
      </c>
      <c r="FU51" s="34" t="s">
        <v>4170</v>
      </c>
      <c r="FV51" s="34" t="s">
        <v>4170</v>
      </c>
      <c r="FW51" s="34" t="s">
        <v>4170</v>
      </c>
      <c r="FX51" s="34" t="s">
        <v>4170</v>
      </c>
      <c r="FY51" s="34" t="s">
        <v>4170</v>
      </c>
      <c r="FZ51" s="34" t="s">
        <v>4170</v>
      </c>
      <c r="GA51" s="34" t="s">
        <v>4170</v>
      </c>
      <c r="GB51" s="34" t="s">
        <v>4170</v>
      </c>
      <c r="GC51" s="34" t="s">
        <v>4170</v>
      </c>
      <c r="GD51" s="34" t="s">
        <v>4170</v>
      </c>
      <c r="GF51" s="34" t="s">
        <v>1044</v>
      </c>
      <c r="GG51" s="34" t="s">
        <v>4170</v>
      </c>
      <c r="GH51" s="34" t="s">
        <v>4170</v>
      </c>
      <c r="GI51" s="34" t="s">
        <v>4170</v>
      </c>
      <c r="GJ51" s="34" t="s">
        <v>4881</v>
      </c>
      <c r="GK51" s="34" t="s">
        <v>4170</v>
      </c>
      <c r="GL51" s="34" t="s">
        <v>4170</v>
      </c>
      <c r="GM51" s="34" t="s">
        <v>4170</v>
      </c>
      <c r="GO51" s="34">
        <v>4000</v>
      </c>
      <c r="GP51" s="34">
        <v>0</v>
      </c>
      <c r="GQ51" s="34">
        <v>0</v>
      </c>
      <c r="GR51" s="34">
        <v>0</v>
      </c>
      <c r="GS51" s="34">
        <v>200</v>
      </c>
      <c r="GT51" s="34">
        <v>300</v>
      </c>
      <c r="GU51" s="34">
        <v>400</v>
      </c>
      <c r="GV51" s="34">
        <v>0</v>
      </c>
      <c r="GW51" s="34">
        <v>0</v>
      </c>
      <c r="GX51" s="34">
        <v>2000</v>
      </c>
      <c r="GY51" s="34">
        <v>0</v>
      </c>
      <c r="GZ51" s="34">
        <v>1200</v>
      </c>
      <c r="HA51" s="34">
        <v>0</v>
      </c>
      <c r="HB51" s="34">
        <v>0</v>
      </c>
      <c r="HC51" s="34">
        <v>0</v>
      </c>
      <c r="HD51" s="34">
        <v>0</v>
      </c>
      <c r="HE51" s="34">
        <v>0</v>
      </c>
      <c r="HF51" s="34" t="s">
        <v>1044</v>
      </c>
      <c r="HK51" s="34" t="s">
        <v>6423</v>
      </c>
      <c r="HL51" s="34" t="s">
        <v>4226</v>
      </c>
      <c r="HM51" s="34" t="s">
        <v>4542</v>
      </c>
      <c r="HN51" s="34" t="s">
        <v>5447</v>
      </c>
      <c r="HO51" s="34">
        <v>28.907961016206698</v>
      </c>
      <c r="HP51" s="34" t="s">
        <v>4895</v>
      </c>
      <c r="HQ51" s="34" t="s">
        <v>4316</v>
      </c>
      <c r="HR51" s="34" t="s">
        <v>4219</v>
      </c>
      <c r="HS51" s="34" t="s">
        <v>4248</v>
      </c>
      <c r="HT51" s="34" t="s">
        <v>4262</v>
      </c>
      <c r="HU51" s="34" t="s">
        <v>5342</v>
      </c>
      <c r="HV51" s="34" t="s">
        <v>5002</v>
      </c>
      <c r="HW51" s="34" t="s">
        <v>3302</v>
      </c>
      <c r="HX51" s="34" t="s">
        <v>3247</v>
      </c>
      <c r="HY51" s="34" t="s">
        <v>4299</v>
      </c>
      <c r="HZ51" s="34" t="s">
        <v>4933</v>
      </c>
      <c r="IA51" s="34" t="s">
        <v>4665</v>
      </c>
      <c r="IB51" s="34" t="s">
        <v>5665</v>
      </c>
      <c r="IC51" s="34" t="s">
        <v>5274</v>
      </c>
      <c r="ID51" s="34" t="s">
        <v>4462</v>
      </c>
      <c r="IN51" s="34" t="s">
        <v>5850</v>
      </c>
      <c r="IQ51" s="34">
        <v>5000</v>
      </c>
      <c r="IR51" s="34" t="s">
        <v>1046</v>
      </c>
      <c r="IS51" s="34" t="s">
        <v>5322</v>
      </c>
      <c r="IT51" s="34">
        <v>1250</v>
      </c>
      <c r="IU51" s="34" t="s">
        <v>5178</v>
      </c>
      <c r="IV51" s="34" t="s">
        <v>4170</v>
      </c>
      <c r="IW51" s="34" t="s">
        <v>4170</v>
      </c>
      <c r="IX51" s="34" t="s">
        <v>4170</v>
      </c>
      <c r="IY51" s="34" t="s">
        <v>5373</v>
      </c>
      <c r="IZ51" s="34" t="s">
        <v>4784</v>
      </c>
      <c r="JA51" s="34" t="s">
        <v>4785</v>
      </c>
      <c r="JB51" s="34" t="s">
        <v>4170</v>
      </c>
      <c r="JC51" s="34">
        <v>333.33333333333297</v>
      </c>
      <c r="JD51" s="34">
        <v>0</v>
      </c>
      <c r="JE51" s="34">
        <v>200</v>
      </c>
      <c r="JF51" s="34">
        <v>0</v>
      </c>
      <c r="JG51" s="34">
        <v>0</v>
      </c>
      <c r="JH51" s="34">
        <v>0</v>
      </c>
      <c r="JI51" s="34">
        <v>0</v>
      </c>
      <c r="JJ51" s="34">
        <v>0</v>
      </c>
      <c r="JK51" s="34">
        <v>0</v>
      </c>
      <c r="JL51" s="34">
        <v>5433.3333333333303</v>
      </c>
      <c r="JM51" s="34">
        <v>0</v>
      </c>
      <c r="JN51" s="34">
        <v>5433.3333333333303</v>
      </c>
      <c r="JO51" s="34">
        <v>1358.3333333333301</v>
      </c>
      <c r="JP51" s="34">
        <v>0</v>
      </c>
      <c r="JQ51" s="34">
        <v>1358.3333333333301</v>
      </c>
      <c r="JR51" s="34">
        <v>0.73619631901840499</v>
      </c>
      <c r="JV51" s="34">
        <v>3.6809815950920199E-2</v>
      </c>
      <c r="JW51" s="34">
        <v>5.5214723926380403E-2</v>
      </c>
      <c r="JX51" s="34">
        <v>7.3619631901840496E-2</v>
      </c>
      <c r="KA51" s="34">
        <v>6.13496932515337E-2</v>
      </c>
      <c r="KC51" s="34">
        <v>3.6809815950920199E-2</v>
      </c>
      <c r="KJ51" s="34" t="s">
        <v>5976</v>
      </c>
      <c r="KK51" s="34" t="s">
        <v>5177</v>
      </c>
      <c r="KL51" s="34" t="s">
        <v>4170</v>
      </c>
      <c r="KM51" s="34" t="s">
        <v>4714</v>
      </c>
      <c r="KN51" s="34" t="s">
        <v>4170</v>
      </c>
      <c r="KO51" s="34" t="s">
        <v>5254</v>
      </c>
      <c r="KP51" s="34" t="s">
        <v>4170</v>
      </c>
      <c r="KQ51" s="34" t="s">
        <v>4170</v>
      </c>
      <c r="KR51" s="34" t="s">
        <v>4170</v>
      </c>
      <c r="KS51" s="34" t="s">
        <v>4170</v>
      </c>
      <c r="KT51" s="34" t="s">
        <v>4170</v>
      </c>
      <c r="KU51" s="34" t="s">
        <v>5116</v>
      </c>
      <c r="KV51" s="34" t="s">
        <v>5151</v>
      </c>
      <c r="KW51" s="34" t="s">
        <v>4170</v>
      </c>
      <c r="KX51" s="34" t="s">
        <v>4170</v>
      </c>
      <c r="KY51" s="34" t="s">
        <v>5116</v>
      </c>
      <c r="KZ51" s="34" t="s">
        <v>5971</v>
      </c>
      <c r="LA51" s="34" t="s">
        <v>5993</v>
      </c>
    </row>
    <row r="52" spans="1:313">
      <c r="A52" s="34" t="s">
        <v>6424</v>
      </c>
      <c r="B52" s="34" t="s">
        <v>6376</v>
      </c>
      <c r="C52" s="34" t="s">
        <v>1037</v>
      </c>
      <c r="D52" s="34" t="s">
        <v>1041</v>
      </c>
      <c r="F52" s="34" t="s">
        <v>1041</v>
      </c>
      <c r="G52" s="34">
        <v>52</v>
      </c>
      <c r="H52" s="34" t="s">
        <v>1041</v>
      </c>
      <c r="I52" s="34" t="s">
        <v>1041</v>
      </c>
      <c r="J52" s="34" t="s">
        <v>440</v>
      </c>
      <c r="K52" s="34" t="s">
        <v>1077</v>
      </c>
      <c r="L52" s="34" t="s">
        <v>9537</v>
      </c>
      <c r="M52" s="34" t="s">
        <v>1548</v>
      </c>
      <c r="N52" s="34" t="s">
        <v>9538</v>
      </c>
      <c r="P52" s="34" t="s">
        <v>3065</v>
      </c>
      <c r="Q52" s="34" t="s">
        <v>3108</v>
      </c>
      <c r="R52" s="34" t="s">
        <v>6355</v>
      </c>
      <c r="S52" s="34">
        <v>3</v>
      </c>
      <c r="T52" s="34" t="s">
        <v>4609</v>
      </c>
      <c r="U52" s="34" t="s">
        <v>4170</v>
      </c>
      <c r="V52" s="34" t="s">
        <v>4881</v>
      </c>
      <c r="W52" s="34" t="s">
        <v>4609</v>
      </c>
      <c r="X52" s="34" t="s">
        <v>4170</v>
      </c>
      <c r="Y52" s="34" t="s">
        <v>4609</v>
      </c>
      <c r="Z52" s="34" t="s">
        <v>4881</v>
      </c>
      <c r="AA52" s="34" t="s">
        <v>4170</v>
      </c>
      <c r="AB52" s="34" t="s">
        <v>3681</v>
      </c>
      <c r="AD52" s="34" t="s">
        <v>3696</v>
      </c>
      <c r="AN52" s="34" t="s">
        <v>3722</v>
      </c>
      <c r="AO52" s="34" t="s">
        <v>1044</v>
      </c>
      <c r="BG52" s="34">
        <v>2</v>
      </c>
      <c r="BI52" s="34">
        <v>28</v>
      </c>
      <c r="BJ52" s="34" t="s">
        <v>1041</v>
      </c>
      <c r="BK52" s="34" t="s">
        <v>3727</v>
      </c>
      <c r="BM52" s="34" t="s">
        <v>3739</v>
      </c>
      <c r="BN52" s="34" t="s">
        <v>3745</v>
      </c>
      <c r="BO52" s="34" t="s">
        <v>4881</v>
      </c>
      <c r="BP52" s="34" t="s">
        <v>4170</v>
      </c>
      <c r="BQ52" s="34" t="s">
        <v>4170</v>
      </c>
      <c r="BR52" s="34" t="s">
        <v>4170</v>
      </c>
      <c r="BS52" s="34" t="s">
        <v>3754</v>
      </c>
      <c r="BT52" s="34" t="s">
        <v>3771</v>
      </c>
      <c r="BU52" s="34" t="s">
        <v>1044</v>
      </c>
      <c r="BV52" s="34" t="s">
        <v>1041</v>
      </c>
      <c r="BW52" s="34" t="s">
        <v>1044</v>
      </c>
      <c r="BX52" s="34" t="s">
        <v>3777</v>
      </c>
      <c r="BY52" s="34" t="s">
        <v>4881</v>
      </c>
      <c r="BZ52" s="34" t="s">
        <v>4170</v>
      </c>
      <c r="CA52" s="34" t="s">
        <v>4170</v>
      </c>
      <c r="CB52" s="34" t="s">
        <v>4170</v>
      </c>
      <c r="CC52" s="34" t="s">
        <v>4170</v>
      </c>
      <c r="CD52" s="34" t="s">
        <v>4170</v>
      </c>
      <c r="CE52" s="34" t="s">
        <v>4170</v>
      </c>
      <c r="CF52" s="34" t="s">
        <v>4170</v>
      </c>
      <c r="CG52" s="34" t="s">
        <v>4170</v>
      </c>
      <c r="CH52" s="34" t="s">
        <v>4170</v>
      </c>
      <c r="CI52" s="34" t="s">
        <v>4170</v>
      </c>
      <c r="CJ52" s="34" t="s">
        <v>4170</v>
      </c>
      <c r="CK52" s="34" t="s">
        <v>4170</v>
      </c>
      <c r="CL52" s="34" t="s">
        <v>4170</v>
      </c>
      <c r="CM52" s="34" t="s">
        <v>4170</v>
      </c>
      <c r="CN52" s="34" t="s">
        <v>4170</v>
      </c>
      <c r="CO52" s="34" t="s">
        <v>4170</v>
      </c>
      <c r="CQ52" s="34" t="s">
        <v>1041</v>
      </c>
      <c r="CR52" s="34" t="s">
        <v>1041</v>
      </c>
      <c r="CS52" s="34" t="s">
        <v>1041</v>
      </c>
      <c r="CT52" s="34" t="s">
        <v>1041</v>
      </c>
      <c r="CU52" s="34" t="s">
        <v>1041</v>
      </c>
      <c r="CV52" s="34" t="s">
        <v>1041</v>
      </c>
      <c r="CW52" s="34" t="s">
        <v>1041</v>
      </c>
      <c r="CX52" s="34" t="s">
        <v>1044</v>
      </c>
      <c r="CY52" s="34" t="s">
        <v>3826</v>
      </c>
      <c r="CZ52" s="34" t="s">
        <v>3846</v>
      </c>
      <c r="DA52" s="34" t="s">
        <v>3861</v>
      </c>
      <c r="DB52" s="34" t="s">
        <v>3868</v>
      </c>
      <c r="DC52" s="34" t="s">
        <v>3868</v>
      </c>
      <c r="DD52" s="34" t="s">
        <v>3871</v>
      </c>
      <c r="DE52" s="34" t="s">
        <v>1041</v>
      </c>
      <c r="DF52" s="34" t="s">
        <v>3880</v>
      </c>
      <c r="DG52" s="34" t="s">
        <v>6425</v>
      </c>
      <c r="DH52" s="34" t="s">
        <v>4170</v>
      </c>
      <c r="DI52" s="34" t="s">
        <v>4881</v>
      </c>
      <c r="DJ52" s="34" t="s">
        <v>4881</v>
      </c>
      <c r="DK52" s="34" t="s">
        <v>4170</v>
      </c>
      <c r="DL52" s="34" t="s">
        <v>4170</v>
      </c>
      <c r="DM52" s="34" t="s">
        <v>4170</v>
      </c>
      <c r="DN52" s="34" t="s">
        <v>4170</v>
      </c>
      <c r="DO52" s="34" t="s">
        <v>4170</v>
      </c>
      <c r="DP52" s="34" t="s">
        <v>4170</v>
      </c>
      <c r="DQ52" s="34" t="s">
        <v>4170</v>
      </c>
      <c r="DR52" s="34" t="s">
        <v>4170</v>
      </c>
      <c r="DS52" s="34" t="s">
        <v>4170</v>
      </c>
      <c r="DT52" s="34" t="s">
        <v>4170</v>
      </c>
      <c r="DU52" s="34" t="s">
        <v>4170</v>
      </c>
      <c r="DV52" s="34" t="s">
        <v>4170</v>
      </c>
      <c r="DW52" s="34" t="s">
        <v>4170</v>
      </c>
      <c r="DY52" s="34">
        <v>7000</v>
      </c>
      <c r="DZ52" s="34">
        <v>2500</v>
      </c>
      <c r="FK52" s="34" t="s">
        <v>1044</v>
      </c>
      <c r="FM52" s="34" t="s">
        <v>3990</v>
      </c>
      <c r="GF52" s="34" t="s">
        <v>1044</v>
      </c>
      <c r="GG52" s="34" t="s">
        <v>4170</v>
      </c>
      <c r="GH52" s="34" t="s">
        <v>4170</v>
      </c>
      <c r="GI52" s="34" t="s">
        <v>4170</v>
      </c>
      <c r="GJ52" s="34" t="s">
        <v>4881</v>
      </c>
      <c r="GK52" s="34" t="s">
        <v>4170</v>
      </c>
      <c r="GL52" s="34" t="s">
        <v>4170</v>
      </c>
      <c r="GM52" s="34" t="s">
        <v>4170</v>
      </c>
      <c r="GO52" s="34">
        <v>4000</v>
      </c>
      <c r="GP52" s="34">
        <v>0</v>
      </c>
      <c r="GQ52" s="34">
        <v>8000</v>
      </c>
      <c r="GR52" s="34">
        <v>3000</v>
      </c>
      <c r="GS52" s="34">
        <v>1000</v>
      </c>
      <c r="GT52" s="34">
        <v>450</v>
      </c>
      <c r="GU52" s="34">
        <v>500</v>
      </c>
      <c r="GV52" s="34">
        <v>0</v>
      </c>
      <c r="GW52" s="34">
        <v>0</v>
      </c>
      <c r="GX52" s="34">
        <v>5000</v>
      </c>
      <c r="GY52" s="34">
        <v>2000</v>
      </c>
      <c r="GZ52" s="34">
        <v>0</v>
      </c>
      <c r="HA52" s="34">
        <v>0</v>
      </c>
      <c r="HB52" s="34">
        <v>0</v>
      </c>
      <c r="HC52" s="34">
        <v>2000</v>
      </c>
      <c r="HD52" s="34">
        <v>0</v>
      </c>
      <c r="HE52" s="34">
        <v>0</v>
      </c>
      <c r="HF52" s="34" t="s">
        <v>1044</v>
      </c>
      <c r="HK52" s="34" t="s">
        <v>6426</v>
      </c>
      <c r="HL52" s="34" t="s">
        <v>4226</v>
      </c>
      <c r="HM52" s="34" t="s">
        <v>4542</v>
      </c>
      <c r="HN52" s="34" t="s">
        <v>5447</v>
      </c>
      <c r="HO52" s="34">
        <v>22.9303547963206</v>
      </c>
      <c r="HP52" s="34" t="s">
        <v>4894</v>
      </c>
      <c r="HQ52" s="34" t="s">
        <v>4316</v>
      </c>
      <c r="HR52" s="34" t="s">
        <v>4219</v>
      </c>
      <c r="HS52" s="34" t="s">
        <v>4228</v>
      </c>
      <c r="HT52" s="34" t="s">
        <v>4262</v>
      </c>
      <c r="HU52" s="34" t="s">
        <v>5342</v>
      </c>
      <c r="HV52" s="34" t="s">
        <v>5001</v>
      </c>
      <c r="HW52" s="34" t="s">
        <v>4556</v>
      </c>
      <c r="HX52" s="34" t="s">
        <v>3238</v>
      </c>
      <c r="HY52" s="34" t="s">
        <v>4291</v>
      </c>
      <c r="HZ52" s="34" t="s">
        <v>4933</v>
      </c>
      <c r="IA52" s="34" t="s">
        <v>4666</v>
      </c>
      <c r="IC52" s="34" t="s">
        <v>5274</v>
      </c>
      <c r="ID52" s="34" t="s">
        <v>4461</v>
      </c>
      <c r="IE52" s="34" t="s">
        <v>5222</v>
      </c>
      <c r="IF52" s="34" t="s">
        <v>4874</v>
      </c>
      <c r="IQ52" s="34">
        <v>9500</v>
      </c>
      <c r="IR52" s="34" t="s">
        <v>1046</v>
      </c>
      <c r="IS52" s="34" t="s">
        <v>5322</v>
      </c>
      <c r="IT52" s="34">
        <v>3166.6666666666702</v>
      </c>
      <c r="IU52" s="34" t="s">
        <v>5178</v>
      </c>
      <c r="IV52" s="34" t="s">
        <v>4170</v>
      </c>
      <c r="IW52" s="34" t="s">
        <v>4176</v>
      </c>
      <c r="IX52" s="34" t="s">
        <v>5374</v>
      </c>
      <c r="IY52" s="34" t="s">
        <v>4474</v>
      </c>
      <c r="IZ52" s="34" t="s">
        <v>4785</v>
      </c>
      <c r="JA52" s="34" t="s">
        <v>4785</v>
      </c>
      <c r="JB52" s="34" t="s">
        <v>4170</v>
      </c>
      <c r="JC52" s="34">
        <v>833.33333333333303</v>
      </c>
      <c r="JD52" s="34">
        <v>333.33333333333297</v>
      </c>
      <c r="JE52" s="34">
        <v>0</v>
      </c>
      <c r="JF52" s="34">
        <v>0</v>
      </c>
      <c r="JG52" s="34">
        <v>0</v>
      </c>
      <c r="JH52" s="34">
        <v>333.33333333333297</v>
      </c>
      <c r="JI52" s="34">
        <v>0</v>
      </c>
      <c r="JJ52" s="34">
        <v>0</v>
      </c>
      <c r="JK52" s="34">
        <v>0</v>
      </c>
      <c r="JL52" s="34">
        <v>18116.666666666701</v>
      </c>
      <c r="JM52" s="34">
        <v>333.33333333333297</v>
      </c>
      <c r="JN52" s="34">
        <v>18450</v>
      </c>
      <c r="JO52" s="34">
        <v>6038.8888888888896</v>
      </c>
      <c r="JP52" s="34">
        <v>111.111111111111</v>
      </c>
      <c r="JQ52" s="34">
        <v>6150</v>
      </c>
      <c r="JR52" s="34">
        <v>0.21680216802168001</v>
      </c>
      <c r="JT52" s="34">
        <v>0.43360433604336002</v>
      </c>
      <c r="JU52" s="34">
        <v>0.16260162601625999</v>
      </c>
      <c r="JV52" s="34">
        <v>5.4200542005420099E-2</v>
      </c>
      <c r="JW52" s="34">
        <v>2.4390243902439001E-2</v>
      </c>
      <c r="JX52" s="34">
        <v>2.7100271002710001E-2</v>
      </c>
      <c r="KA52" s="34">
        <v>4.5167118337849997E-2</v>
      </c>
      <c r="KB52" s="34">
        <v>1.806684733514E-2</v>
      </c>
      <c r="KF52" s="34">
        <v>1.806684733514E-2</v>
      </c>
      <c r="KJ52" s="34" t="s">
        <v>5980</v>
      </c>
      <c r="KK52" s="34" t="s">
        <v>5178</v>
      </c>
      <c r="KL52" s="34" t="s">
        <v>4170</v>
      </c>
      <c r="KM52" s="34" t="s">
        <v>4716</v>
      </c>
      <c r="KN52" s="34" t="s">
        <v>5255</v>
      </c>
      <c r="KO52" s="34" t="s">
        <v>4170</v>
      </c>
      <c r="KP52" s="34" t="s">
        <v>4170</v>
      </c>
      <c r="KQ52" s="34" t="s">
        <v>4170</v>
      </c>
      <c r="KR52" s="34" t="s">
        <v>4714</v>
      </c>
      <c r="KS52" s="34" t="s">
        <v>4170</v>
      </c>
      <c r="KT52" s="34" t="s">
        <v>4170</v>
      </c>
      <c r="KU52" s="34" t="s">
        <v>5113</v>
      </c>
      <c r="KV52" s="34" t="s">
        <v>5154</v>
      </c>
      <c r="KW52" s="34" t="s">
        <v>5624</v>
      </c>
      <c r="KX52" s="34" t="s">
        <v>5643</v>
      </c>
      <c r="KY52" s="34" t="s">
        <v>5223</v>
      </c>
      <c r="KZ52" s="34" t="s">
        <v>5154</v>
      </c>
      <c r="LA52" s="34" t="s">
        <v>5992</v>
      </c>
    </row>
    <row r="53" spans="1:313">
      <c r="A53" s="34" t="s">
        <v>6427</v>
      </c>
      <c r="B53" s="34" t="s">
        <v>6376</v>
      </c>
      <c r="C53" s="34" t="s">
        <v>1038</v>
      </c>
      <c r="D53" s="34" t="s">
        <v>1041</v>
      </c>
      <c r="F53" s="34" t="s">
        <v>1041</v>
      </c>
      <c r="G53" s="34">
        <v>33</v>
      </c>
      <c r="H53" s="34" t="s">
        <v>1041</v>
      </c>
      <c r="I53" s="34" t="s">
        <v>1041</v>
      </c>
      <c r="J53" s="34" t="s">
        <v>440</v>
      </c>
      <c r="K53" s="34" t="s">
        <v>1077</v>
      </c>
      <c r="L53" s="34" t="s">
        <v>9537</v>
      </c>
      <c r="M53" s="34" t="s">
        <v>1548</v>
      </c>
      <c r="N53" s="34" t="s">
        <v>9538</v>
      </c>
      <c r="P53" s="34" t="s">
        <v>3065</v>
      </c>
      <c r="Q53" s="34" t="s">
        <v>3090</v>
      </c>
      <c r="R53" s="34" t="s">
        <v>6370</v>
      </c>
      <c r="S53" s="34">
        <v>2</v>
      </c>
      <c r="T53" s="34" t="s">
        <v>4881</v>
      </c>
      <c r="U53" s="34" t="s">
        <v>4170</v>
      </c>
      <c r="V53" s="34" t="s">
        <v>4881</v>
      </c>
      <c r="W53" s="34" t="s">
        <v>4881</v>
      </c>
      <c r="X53" s="34" t="s">
        <v>4170</v>
      </c>
      <c r="Y53" s="34" t="s">
        <v>4881</v>
      </c>
      <c r="Z53" s="34" t="s">
        <v>4881</v>
      </c>
      <c r="AA53" s="34" t="s">
        <v>4170</v>
      </c>
      <c r="AB53" s="34" t="s">
        <v>3681</v>
      </c>
      <c r="AD53" s="34" t="s">
        <v>3696</v>
      </c>
      <c r="AN53" s="34" t="s">
        <v>3722</v>
      </c>
      <c r="AO53" s="34" t="s">
        <v>1044</v>
      </c>
      <c r="BG53" s="34">
        <v>2</v>
      </c>
      <c r="BI53" s="34">
        <v>44</v>
      </c>
      <c r="BJ53" s="34" t="s">
        <v>1041</v>
      </c>
      <c r="BK53" s="34" t="s">
        <v>3727</v>
      </c>
      <c r="BM53" s="34" t="s">
        <v>3739</v>
      </c>
      <c r="BN53" s="34" t="s">
        <v>3745</v>
      </c>
      <c r="BO53" s="34" t="s">
        <v>4881</v>
      </c>
      <c r="BP53" s="34" t="s">
        <v>4170</v>
      </c>
      <c r="BQ53" s="34" t="s">
        <v>4170</v>
      </c>
      <c r="BR53" s="34" t="s">
        <v>4170</v>
      </c>
      <c r="BS53" s="34" t="s">
        <v>3751</v>
      </c>
      <c r="BT53" s="34" t="s">
        <v>3739</v>
      </c>
      <c r="BU53" s="34" t="s">
        <v>1044</v>
      </c>
      <c r="BV53" s="34" t="s">
        <v>1044</v>
      </c>
      <c r="BW53" s="34" t="s">
        <v>1044</v>
      </c>
      <c r="BX53" s="34" t="s">
        <v>3777</v>
      </c>
      <c r="BY53" s="34" t="s">
        <v>4881</v>
      </c>
      <c r="BZ53" s="34" t="s">
        <v>4170</v>
      </c>
      <c r="CA53" s="34" t="s">
        <v>4170</v>
      </c>
      <c r="CB53" s="34" t="s">
        <v>4170</v>
      </c>
      <c r="CC53" s="34" t="s">
        <v>4170</v>
      </c>
      <c r="CD53" s="34" t="s">
        <v>4170</v>
      </c>
      <c r="CE53" s="34" t="s">
        <v>4170</v>
      </c>
      <c r="CF53" s="34" t="s">
        <v>4170</v>
      </c>
      <c r="CG53" s="34" t="s">
        <v>4170</v>
      </c>
      <c r="CH53" s="34" t="s">
        <v>4170</v>
      </c>
      <c r="CI53" s="34" t="s">
        <v>4170</v>
      </c>
      <c r="CJ53" s="34" t="s">
        <v>4170</v>
      </c>
      <c r="CK53" s="34" t="s">
        <v>4170</v>
      </c>
      <c r="CL53" s="34" t="s">
        <v>4170</v>
      </c>
      <c r="CM53" s="34" t="s">
        <v>4170</v>
      </c>
      <c r="CN53" s="34" t="s">
        <v>4170</v>
      </c>
      <c r="CO53" s="34" t="s">
        <v>4170</v>
      </c>
      <c r="CQ53" s="34" t="s">
        <v>1041</v>
      </c>
      <c r="CR53" s="34" t="s">
        <v>1041</v>
      </c>
      <c r="CS53" s="34" t="s">
        <v>1041</v>
      </c>
      <c r="CT53" s="34" t="s">
        <v>1041</v>
      </c>
      <c r="CU53" s="34" t="s">
        <v>1041</v>
      </c>
      <c r="CV53" s="34" t="s">
        <v>1041</v>
      </c>
      <c r="CW53" s="34" t="s">
        <v>1044</v>
      </c>
      <c r="CX53" s="34" t="s">
        <v>1044</v>
      </c>
      <c r="CY53" s="34" t="s">
        <v>3829</v>
      </c>
      <c r="CZ53" s="34" t="s">
        <v>3843</v>
      </c>
      <c r="DA53" s="34" t="s">
        <v>3861</v>
      </c>
      <c r="DB53" s="34" t="s">
        <v>3868</v>
      </c>
      <c r="DC53" s="34" t="s">
        <v>3868</v>
      </c>
      <c r="DD53" s="34" t="s">
        <v>3871</v>
      </c>
      <c r="DE53" s="34" t="s">
        <v>1041</v>
      </c>
      <c r="DF53" s="34" t="s">
        <v>3877</v>
      </c>
      <c r="DG53" s="34" t="s">
        <v>6428</v>
      </c>
      <c r="DH53" s="34" t="s">
        <v>4170</v>
      </c>
      <c r="DI53" s="34" t="s">
        <v>4170</v>
      </c>
      <c r="DJ53" s="34" t="s">
        <v>4170</v>
      </c>
      <c r="DK53" s="34" t="s">
        <v>4170</v>
      </c>
      <c r="DL53" s="34" t="s">
        <v>4170</v>
      </c>
      <c r="DM53" s="34" t="s">
        <v>4881</v>
      </c>
      <c r="DN53" s="34" t="s">
        <v>4170</v>
      </c>
      <c r="DO53" s="34" t="s">
        <v>4881</v>
      </c>
      <c r="DP53" s="34" t="s">
        <v>4170</v>
      </c>
      <c r="DQ53" s="34" t="s">
        <v>4170</v>
      </c>
      <c r="DR53" s="34" t="s">
        <v>4881</v>
      </c>
      <c r="DS53" s="34" t="s">
        <v>4170</v>
      </c>
      <c r="DT53" s="34" t="s">
        <v>4170</v>
      </c>
      <c r="DU53" s="34" t="s">
        <v>4170</v>
      </c>
      <c r="DV53" s="34" t="s">
        <v>4170</v>
      </c>
      <c r="DW53" s="34" t="s">
        <v>4170</v>
      </c>
      <c r="EC53" s="34" t="s">
        <v>3922</v>
      </c>
      <c r="ED53" s="34" t="s">
        <v>4170</v>
      </c>
      <c r="EE53" s="34" t="s">
        <v>4170</v>
      </c>
      <c r="EF53" s="34" t="s">
        <v>4881</v>
      </c>
      <c r="EG53" s="34" t="s">
        <v>4170</v>
      </c>
      <c r="EH53" s="34" t="s">
        <v>4170</v>
      </c>
      <c r="EI53" s="34" t="s">
        <v>4170</v>
      </c>
      <c r="EJ53" s="34" t="s">
        <v>4170</v>
      </c>
      <c r="EK53" s="34" t="s">
        <v>4170</v>
      </c>
      <c r="EL53" s="34" t="s">
        <v>4170</v>
      </c>
      <c r="EM53" s="34" t="s">
        <v>4170</v>
      </c>
      <c r="EN53" s="34" t="s">
        <v>4170</v>
      </c>
      <c r="EO53" s="34" t="s">
        <v>4170</v>
      </c>
      <c r="EP53" s="34" t="s">
        <v>4170</v>
      </c>
      <c r="ER53" s="34">
        <v>1600</v>
      </c>
      <c r="FE53" s="34">
        <v>3250</v>
      </c>
      <c r="FH53" s="34">
        <v>7000</v>
      </c>
      <c r="FK53" s="34" t="s">
        <v>3963</v>
      </c>
      <c r="FL53" s="34" t="s">
        <v>3975</v>
      </c>
      <c r="FM53" s="34" t="s">
        <v>3990</v>
      </c>
      <c r="GF53" s="34" t="s">
        <v>1044</v>
      </c>
      <c r="GG53" s="34" t="s">
        <v>4170</v>
      </c>
      <c r="GH53" s="34" t="s">
        <v>4170</v>
      </c>
      <c r="GI53" s="34" t="s">
        <v>4170</v>
      </c>
      <c r="GJ53" s="34" t="s">
        <v>4881</v>
      </c>
      <c r="GK53" s="34" t="s">
        <v>4170</v>
      </c>
      <c r="GL53" s="34" t="s">
        <v>4170</v>
      </c>
      <c r="GM53" s="34" t="s">
        <v>4170</v>
      </c>
      <c r="GO53" s="34">
        <v>2000</v>
      </c>
      <c r="GP53" s="34">
        <v>0</v>
      </c>
      <c r="GQ53" s="34">
        <v>4300</v>
      </c>
      <c r="GR53" s="34">
        <v>2800</v>
      </c>
      <c r="GS53" s="34">
        <v>300</v>
      </c>
      <c r="GT53" s="34">
        <v>200</v>
      </c>
      <c r="GU53" s="34">
        <v>0</v>
      </c>
      <c r="GV53" s="34">
        <v>0</v>
      </c>
      <c r="GW53" s="34">
        <v>0</v>
      </c>
      <c r="GX53" s="34">
        <v>2000</v>
      </c>
      <c r="GY53" s="34">
        <v>3000</v>
      </c>
      <c r="GZ53" s="34">
        <v>2000</v>
      </c>
      <c r="HA53" s="34">
        <v>0</v>
      </c>
      <c r="HB53" s="34">
        <v>0</v>
      </c>
      <c r="HC53" s="34">
        <v>2000</v>
      </c>
      <c r="HD53" s="34">
        <v>0</v>
      </c>
      <c r="HE53" s="34">
        <v>0</v>
      </c>
      <c r="HF53" s="34" t="s">
        <v>1044</v>
      </c>
      <c r="HK53" s="34" t="s">
        <v>6429</v>
      </c>
      <c r="HL53" s="34" t="s">
        <v>4226</v>
      </c>
      <c r="HM53" s="34" t="s">
        <v>4539</v>
      </c>
      <c r="HN53" s="34" t="s">
        <v>5446</v>
      </c>
      <c r="HO53" s="34">
        <v>45.9264126149803</v>
      </c>
      <c r="HP53" s="34" t="s">
        <v>4896</v>
      </c>
      <c r="HQ53" s="34" t="s">
        <v>4313</v>
      </c>
      <c r="HR53" s="34" t="s">
        <v>4210</v>
      </c>
      <c r="HS53" s="34" t="s">
        <v>4228</v>
      </c>
      <c r="HT53" s="34" t="s">
        <v>4262</v>
      </c>
      <c r="HU53" s="34" t="s">
        <v>5342</v>
      </c>
      <c r="HV53" s="34" t="s">
        <v>5001</v>
      </c>
      <c r="HW53" s="34" t="s">
        <v>4560</v>
      </c>
      <c r="HX53" s="34" t="s">
        <v>3238</v>
      </c>
      <c r="HY53" s="34" t="s">
        <v>4299</v>
      </c>
      <c r="HZ53" s="34" t="s">
        <v>4929</v>
      </c>
      <c r="IA53" s="34" t="s">
        <v>4666</v>
      </c>
      <c r="IB53" s="34" t="s">
        <v>5665</v>
      </c>
      <c r="IC53" s="34" t="s">
        <v>5274</v>
      </c>
      <c r="ID53" s="34" t="s">
        <v>4462</v>
      </c>
      <c r="II53" s="34" t="s">
        <v>5581</v>
      </c>
      <c r="IK53" s="34" t="s">
        <v>4588</v>
      </c>
      <c r="IN53" s="34" t="s">
        <v>5116</v>
      </c>
      <c r="IQ53" s="34">
        <v>11850</v>
      </c>
      <c r="IR53" s="34" t="s">
        <v>1046</v>
      </c>
      <c r="IS53" s="34" t="s">
        <v>5322</v>
      </c>
      <c r="IT53" s="34">
        <v>5925</v>
      </c>
      <c r="IU53" s="34" t="s">
        <v>5177</v>
      </c>
      <c r="IV53" s="34" t="s">
        <v>4170</v>
      </c>
      <c r="IW53" s="34" t="s">
        <v>4174</v>
      </c>
      <c r="IX53" s="34" t="s">
        <v>5374</v>
      </c>
      <c r="IY53" s="34" t="s">
        <v>5373</v>
      </c>
      <c r="IZ53" s="34" t="s">
        <v>4783</v>
      </c>
      <c r="JA53" s="34" t="s">
        <v>4170</v>
      </c>
      <c r="JB53" s="34" t="s">
        <v>4170</v>
      </c>
      <c r="JC53" s="34">
        <v>333.33333333333297</v>
      </c>
      <c r="JD53" s="34">
        <v>500</v>
      </c>
      <c r="JE53" s="34">
        <v>333.33333333333297</v>
      </c>
      <c r="JF53" s="34">
        <v>0</v>
      </c>
      <c r="JG53" s="34">
        <v>0</v>
      </c>
      <c r="JH53" s="34">
        <v>333.33333333333297</v>
      </c>
      <c r="JI53" s="34">
        <v>0</v>
      </c>
      <c r="JJ53" s="34">
        <v>0</v>
      </c>
      <c r="JK53" s="34">
        <v>0</v>
      </c>
      <c r="JL53" s="34">
        <v>10600</v>
      </c>
      <c r="JM53" s="34">
        <v>500</v>
      </c>
      <c r="JN53" s="34">
        <v>11100</v>
      </c>
      <c r="JO53" s="34">
        <v>5300</v>
      </c>
      <c r="JP53" s="34">
        <v>250</v>
      </c>
      <c r="JQ53" s="34">
        <v>5550</v>
      </c>
      <c r="JR53" s="34">
        <v>0.18018018018018001</v>
      </c>
      <c r="JT53" s="34">
        <v>0.38738738738738698</v>
      </c>
      <c r="JU53" s="34">
        <v>0.25225225225225201</v>
      </c>
      <c r="JV53" s="34">
        <v>2.7027027027027001E-2</v>
      </c>
      <c r="JW53" s="34">
        <v>1.8018018018018001E-2</v>
      </c>
      <c r="KA53" s="34">
        <v>3.0030030030029999E-2</v>
      </c>
      <c r="KB53" s="34">
        <v>4.5045045045045001E-2</v>
      </c>
      <c r="KC53" s="34">
        <v>3.0030030030029999E-2</v>
      </c>
      <c r="KF53" s="34">
        <v>3.0030030030029999E-2</v>
      </c>
      <c r="KJ53" s="34" t="s">
        <v>5977</v>
      </c>
      <c r="KK53" s="34" t="s">
        <v>5989</v>
      </c>
      <c r="KL53" s="34" t="s">
        <v>4170</v>
      </c>
      <c r="KM53" s="34" t="s">
        <v>4714</v>
      </c>
      <c r="KN53" s="34" t="s">
        <v>5255</v>
      </c>
      <c r="KO53" s="34" t="s">
        <v>5255</v>
      </c>
      <c r="KP53" s="34" t="s">
        <v>4170</v>
      </c>
      <c r="KQ53" s="34" t="s">
        <v>4170</v>
      </c>
      <c r="KR53" s="34" t="s">
        <v>4714</v>
      </c>
      <c r="KS53" s="34" t="s">
        <v>4170</v>
      </c>
      <c r="KT53" s="34" t="s">
        <v>4170</v>
      </c>
      <c r="KU53" s="34" t="s">
        <v>5112</v>
      </c>
      <c r="KV53" s="34" t="s">
        <v>5154</v>
      </c>
      <c r="KW53" s="34" t="s">
        <v>5624</v>
      </c>
      <c r="KX53" s="34" t="s">
        <v>5644</v>
      </c>
      <c r="KY53" s="34" t="s">
        <v>5112</v>
      </c>
      <c r="KZ53" s="34" t="s">
        <v>5154</v>
      </c>
      <c r="LA53" s="34" t="s">
        <v>5992</v>
      </c>
    </row>
    <row r="54" spans="1:313">
      <c r="A54" s="34" t="s">
        <v>6430</v>
      </c>
      <c r="B54" s="34" t="s">
        <v>6431</v>
      </c>
      <c r="C54" s="34" t="s">
        <v>1039</v>
      </c>
      <c r="D54" s="34" t="s">
        <v>1041</v>
      </c>
      <c r="F54" s="34" t="s">
        <v>1041</v>
      </c>
      <c r="G54" s="34">
        <v>25</v>
      </c>
      <c r="H54" s="34" t="s">
        <v>1041</v>
      </c>
      <c r="I54" s="34" t="s">
        <v>1041</v>
      </c>
      <c r="J54" s="34" t="s">
        <v>442</v>
      </c>
      <c r="K54" s="34" t="s">
        <v>1077</v>
      </c>
      <c r="L54" s="34" t="s">
        <v>9537</v>
      </c>
      <c r="M54" s="34" t="s">
        <v>1548</v>
      </c>
      <c r="N54" s="34" t="s">
        <v>9538</v>
      </c>
      <c r="P54" s="34" t="s">
        <v>3065</v>
      </c>
      <c r="Q54" s="34" t="s">
        <v>3099</v>
      </c>
      <c r="R54" s="34" t="s">
        <v>6432</v>
      </c>
      <c r="S54" s="34">
        <v>2</v>
      </c>
      <c r="T54" s="34" t="s">
        <v>4881</v>
      </c>
      <c r="U54" s="34" t="s">
        <v>4170</v>
      </c>
      <c r="V54" s="34" t="s">
        <v>4170</v>
      </c>
      <c r="W54" s="34" t="s">
        <v>4881</v>
      </c>
      <c r="X54" s="34" t="s">
        <v>4881</v>
      </c>
      <c r="Y54" s="34" t="s">
        <v>4881</v>
      </c>
      <c r="Z54" s="34" t="s">
        <v>4881</v>
      </c>
      <c r="AA54" s="34" t="s">
        <v>4170</v>
      </c>
      <c r="AB54" s="34" t="s">
        <v>3681</v>
      </c>
      <c r="AD54" s="34" t="s">
        <v>3696</v>
      </c>
      <c r="AN54" s="34" t="s">
        <v>3722</v>
      </c>
      <c r="AO54" s="34" t="s">
        <v>1044</v>
      </c>
      <c r="BG54" s="34">
        <v>2</v>
      </c>
      <c r="BI54" s="34">
        <v>30</v>
      </c>
      <c r="BJ54" s="34" t="s">
        <v>1041</v>
      </c>
      <c r="BK54" s="34" t="s">
        <v>3727</v>
      </c>
      <c r="BM54" s="34" t="s">
        <v>3739</v>
      </c>
      <c r="BN54" s="34" t="s">
        <v>3745</v>
      </c>
      <c r="BO54" s="34" t="s">
        <v>4881</v>
      </c>
      <c r="BP54" s="34" t="s">
        <v>4170</v>
      </c>
      <c r="BQ54" s="34" t="s">
        <v>4170</v>
      </c>
      <c r="BR54" s="34" t="s">
        <v>4170</v>
      </c>
      <c r="BS54" s="34" t="s">
        <v>3754</v>
      </c>
      <c r="BT54" s="34" t="s">
        <v>3771</v>
      </c>
      <c r="BU54" s="34" t="s">
        <v>1044</v>
      </c>
      <c r="BV54" s="34" t="s">
        <v>1044</v>
      </c>
      <c r="BW54" s="34" t="s">
        <v>1044</v>
      </c>
      <c r="BX54" s="34" t="s">
        <v>3777</v>
      </c>
      <c r="BY54" s="34" t="s">
        <v>4881</v>
      </c>
      <c r="BZ54" s="34" t="s">
        <v>4170</v>
      </c>
      <c r="CA54" s="34" t="s">
        <v>4170</v>
      </c>
      <c r="CB54" s="34" t="s">
        <v>4170</v>
      </c>
      <c r="CC54" s="34" t="s">
        <v>4170</v>
      </c>
      <c r="CD54" s="34" t="s">
        <v>4170</v>
      </c>
      <c r="CE54" s="34" t="s">
        <v>4170</v>
      </c>
      <c r="CF54" s="34" t="s">
        <v>4170</v>
      </c>
      <c r="CG54" s="34" t="s">
        <v>4170</v>
      </c>
      <c r="CH54" s="34" t="s">
        <v>4170</v>
      </c>
      <c r="CI54" s="34" t="s">
        <v>4170</v>
      </c>
      <c r="CJ54" s="34" t="s">
        <v>4170</v>
      </c>
      <c r="CK54" s="34" t="s">
        <v>4170</v>
      </c>
      <c r="CL54" s="34" t="s">
        <v>4170</v>
      </c>
      <c r="CM54" s="34" t="s">
        <v>4170</v>
      </c>
      <c r="CN54" s="34" t="s">
        <v>4170</v>
      </c>
      <c r="CO54" s="34" t="s">
        <v>4170</v>
      </c>
      <c r="CQ54" s="34" t="s">
        <v>1041</v>
      </c>
      <c r="CR54" s="34" t="s">
        <v>1041</v>
      </c>
      <c r="CS54" s="34" t="s">
        <v>1041</v>
      </c>
      <c r="CT54" s="34" t="s">
        <v>1041</v>
      </c>
      <c r="CU54" s="34" t="s">
        <v>1041</v>
      </c>
      <c r="CV54" s="34" t="s">
        <v>1041</v>
      </c>
      <c r="CW54" s="34" t="s">
        <v>1041</v>
      </c>
      <c r="CX54" s="34" t="s">
        <v>1044</v>
      </c>
      <c r="CY54" s="34" t="s">
        <v>3826</v>
      </c>
      <c r="CZ54" s="34" t="s">
        <v>3840</v>
      </c>
      <c r="DA54" s="34" t="s">
        <v>3855</v>
      </c>
      <c r="DB54" s="34" t="s">
        <v>1044</v>
      </c>
      <c r="DC54" s="34" t="s">
        <v>1044</v>
      </c>
      <c r="DD54" s="34" t="s">
        <v>3871</v>
      </c>
      <c r="DE54" s="34" t="s">
        <v>1041</v>
      </c>
      <c r="DF54" s="34" t="s">
        <v>3877</v>
      </c>
      <c r="DG54" s="34" t="s">
        <v>3889</v>
      </c>
      <c r="DH54" s="34" t="s">
        <v>4170</v>
      </c>
      <c r="DI54" s="34" t="s">
        <v>4170</v>
      </c>
      <c r="DJ54" s="34" t="s">
        <v>4881</v>
      </c>
      <c r="DK54" s="34" t="s">
        <v>4170</v>
      </c>
      <c r="DL54" s="34" t="s">
        <v>4170</v>
      </c>
      <c r="DM54" s="34" t="s">
        <v>4170</v>
      </c>
      <c r="DN54" s="34" t="s">
        <v>4170</v>
      </c>
      <c r="DO54" s="34" t="s">
        <v>4170</v>
      </c>
      <c r="DP54" s="34" t="s">
        <v>4170</v>
      </c>
      <c r="DQ54" s="34" t="s">
        <v>4170</v>
      </c>
      <c r="DR54" s="34" t="s">
        <v>4170</v>
      </c>
      <c r="DS54" s="34" t="s">
        <v>4170</v>
      </c>
      <c r="DT54" s="34" t="s">
        <v>4170</v>
      </c>
      <c r="DU54" s="34" t="s">
        <v>4170</v>
      </c>
      <c r="DV54" s="34" t="s">
        <v>4170</v>
      </c>
      <c r="DW54" s="34" t="s">
        <v>4170</v>
      </c>
      <c r="FK54" s="34" t="s">
        <v>3865</v>
      </c>
      <c r="FL54" s="34" t="s">
        <v>3966</v>
      </c>
      <c r="FM54" s="34" t="s">
        <v>3981</v>
      </c>
      <c r="FN54" s="34" t="s">
        <v>6433</v>
      </c>
      <c r="FO54" s="34" t="s">
        <v>4881</v>
      </c>
      <c r="FP54" s="34" t="s">
        <v>4881</v>
      </c>
      <c r="FQ54" s="34" t="s">
        <v>4881</v>
      </c>
      <c r="FR54" s="34" t="s">
        <v>4170</v>
      </c>
      <c r="FS54" s="34" t="s">
        <v>4170</v>
      </c>
      <c r="FT54" s="34" t="s">
        <v>4170</v>
      </c>
      <c r="FU54" s="34" t="s">
        <v>4881</v>
      </c>
      <c r="FV54" s="34" t="s">
        <v>4881</v>
      </c>
      <c r="FW54" s="34" t="s">
        <v>4881</v>
      </c>
      <c r="FX54" s="34" t="s">
        <v>4170</v>
      </c>
      <c r="FY54" s="34" t="s">
        <v>4170</v>
      </c>
      <c r="FZ54" s="34" t="s">
        <v>4170</v>
      </c>
      <c r="GA54" s="34" t="s">
        <v>4170</v>
      </c>
      <c r="GB54" s="34" t="s">
        <v>4170</v>
      </c>
      <c r="GC54" s="34" t="s">
        <v>4170</v>
      </c>
      <c r="GD54" s="34" t="s">
        <v>4170</v>
      </c>
      <c r="GF54" s="34" t="s">
        <v>1044</v>
      </c>
      <c r="GG54" s="34" t="s">
        <v>4170</v>
      </c>
      <c r="GH54" s="34" t="s">
        <v>4170</v>
      </c>
      <c r="GI54" s="34" t="s">
        <v>4170</v>
      </c>
      <c r="GJ54" s="34" t="s">
        <v>4881</v>
      </c>
      <c r="GK54" s="34" t="s">
        <v>4170</v>
      </c>
      <c r="GL54" s="34" t="s">
        <v>4170</v>
      </c>
      <c r="GM54" s="34" t="s">
        <v>4170</v>
      </c>
      <c r="GO54" s="34">
        <v>5000</v>
      </c>
      <c r="GP54" s="34">
        <v>2000</v>
      </c>
      <c r="GQ54" s="34">
        <v>10000</v>
      </c>
      <c r="GR54" s="34">
        <v>3500</v>
      </c>
      <c r="GS54" s="34">
        <v>200</v>
      </c>
      <c r="GT54" s="34">
        <v>200</v>
      </c>
      <c r="GU54" s="34">
        <v>260</v>
      </c>
      <c r="GV54" s="34">
        <v>0</v>
      </c>
      <c r="GW54" s="34">
        <v>0</v>
      </c>
      <c r="GX54" s="34">
        <v>4000</v>
      </c>
      <c r="GY54" s="34">
        <v>0</v>
      </c>
      <c r="GZ54" s="34">
        <v>0</v>
      </c>
      <c r="HA54" s="34">
        <v>0</v>
      </c>
      <c r="HB54" s="34">
        <v>0</v>
      </c>
      <c r="HC54" s="34">
        <v>0</v>
      </c>
      <c r="HD54" s="34">
        <v>0</v>
      </c>
      <c r="HE54" s="34">
        <v>0</v>
      </c>
      <c r="HF54" s="34" t="s">
        <v>1044</v>
      </c>
      <c r="HK54" s="34" t="s">
        <v>6434</v>
      </c>
      <c r="HL54" s="34" t="s">
        <v>4226</v>
      </c>
      <c r="HM54" s="34" t="s">
        <v>4539</v>
      </c>
      <c r="HN54" s="34" t="s">
        <v>5452</v>
      </c>
      <c r="HO54" s="34">
        <v>8.9684625492772696</v>
      </c>
      <c r="HP54" s="34" t="s">
        <v>4897</v>
      </c>
      <c r="HQ54" s="34" t="s">
        <v>4313</v>
      </c>
      <c r="HR54" s="34" t="s">
        <v>4186</v>
      </c>
      <c r="HS54" s="34" t="s">
        <v>4255</v>
      </c>
      <c r="HT54" s="34" t="s">
        <v>4271</v>
      </c>
      <c r="HU54" s="34" t="s">
        <v>5342</v>
      </c>
      <c r="HV54" s="34" t="s">
        <v>5001</v>
      </c>
      <c r="HW54" s="34" t="s">
        <v>4556</v>
      </c>
      <c r="HX54" s="34" t="s">
        <v>3238</v>
      </c>
      <c r="HY54" s="34" t="s">
        <v>4291</v>
      </c>
      <c r="HZ54" s="34" t="s">
        <v>4933</v>
      </c>
      <c r="IA54" s="34" t="s">
        <v>4666</v>
      </c>
      <c r="IC54" s="34" t="s">
        <v>5274</v>
      </c>
      <c r="ID54" s="34" t="s">
        <v>4462</v>
      </c>
      <c r="IR54" s="34" t="s">
        <v>1046</v>
      </c>
      <c r="IU54" s="34" t="s">
        <v>5179</v>
      </c>
      <c r="IV54" s="34" t="s">
        <v>4472</v>
      </c>
      <c r="IW54" s="34" t="s">
        <v>4176</v>
      </c>
      <c r="IX54" s="34" t="s">
        <v>6121</v>
      </c>
      <c r="IY54" s="34" t="s">
        <v>5373</v>
      </c>
      <c r="IZ54" s="34" t="s">
        <v>4783</v>
      </c>
      <c r="JA54" s="34" t="s">
        <v>4784</v>
      </c>
      <c r="JB54" s="34" t="s">
        <v>4170</v>
      </c>
      <c r="JC54" s="34">
        <v>666.66666666666697</v>
      </c>
      <c r="JD54" s="34">
        <v>0</v>
      </c>
      <c r="JE54" s="34">
        <v>0</v>
      </c>
      <c r="JF54" s="34">
        <v>0</v>
      </c>
      <c r="JG54" s="34">
        <v>0</v>
      </c>
      <c r="JH54" s="34">
        <v>0</v>
      </c>
      <c r="JI54" s="34">
        <v>0</v>
      </c>
      <c r="JJ54" s="34">
        <v>0</v>
      </c>
      <c r="JK54" s="34">
        <v>0</v>
      </c>
      <c r="JL54" s="34">
        <v>19826.666666666701</v>
      </c>
      <c r="JM54" s="34">
        <v>2000</v>
      </c>
      <c r="JN54" s="34">
        <v>21826.666666666701</v>
      </c>
      <c r="JO54" s="34">
        <v>9913.3333333333303</v>
      </c>
      <c r="JP54" s="34">
        <v>1000</v>
      </c>
      <c r="JQ54" s="34">
        <v>10913.333333333299</v>
      </c>
      <c r="JR54" s="34">
        <v>0.22907758094074501</v>
      </c>
      <c r="JS54" s="34">
        <v>9.1631032376298105E-2</v>
      </c>
      <c r="JT54" s="34">
        <v>0.45815516188149102</v>
      </c>
      <c r="JU54" s="34">
        <v>0.16035430665852199</v>
      </c>
      <c r="JV54" s="34">
        <v>9.1631032376298105E-3</v>
      </c>
      <c r="JW54" s="34">
        <v>9.1631032376298105E-3</v>
      </c>
      <c r="JX54" s="34">
        <v>1.1912034208918801E-2</v>
      </c>
      <c r="KA54" s="34">
        <v>3.0543677458765999E-2</v>
      </c>
      <c r="KL54" s="34" t="s">
        <v>4170</v>
      </c>
      <c r="KM54" s="34" t="s">
        <v>4716</v>
      </c>
      <c r="KN54" s="34" t="s">
        <v>4170</v>
      </c>
      <c r="KO54" s="34" t="s">
        <v>4170</v>
      </c>
      <c r="KP54" s="34" t="s">
        <v>4170</v>
      </c>
      <c r="KQ54" s="34" t="s">
        <v>4170</v>
      </c>
      <c r="KR54" s="34" t="s">
        <v>4170</v>
      </c>
      <c r="KS54" s="34" t="s">
        <v>4170</v>
      </c>
      <c r="KT54" s="34" t="s">
        <v>4170</v>
      </c>
      <c r="KU54" s="34" t="s">
        <v>5113</v>
      </c>
      <c r="KV54" s="34" t="s">
        <v>5155</v>
      </c>
      <c r="KW54" s="34" t="s">
        <v>5621</v>
      </c>
      <c r="KX54" s="34" t="s">
        <v>5647</v>
      </c>
      <c r="KY54" s="34" t="s">
        <v>5953</v>
      </c>
      <c r="KZ54" s="34" t="s">
        <v>5155</v>
      </c>
    </row>
    <row r="55" spans="1:313">
      <c r="A55" s="34" t="s">
        <v>6435</v>
      </c>
      <c r="B55" s="34" t="s">
        <v>6431</v>
      </c>
      <c r="C55" s="34" t="s">
        <v>1036</v>
      </c>
      <c r="D55" s="34" t="s">
        <v>1041</v>
      </c>
      <c r="F55" s="34" t="s">
        <v>1041</v>
      </c>
      <c r="G55" s="34">
        <v>37</v>
      </c>
      <c r="H55" s="34" t="s">
        <v>1041</v>
      </c>
      <c r="I55" s="34" t="s">
        <v>1041</v>
      </c>
      <c r="J55" s="34" t="s">
        <v>440</v>
      </c>
      <c r="K55" s="34" t="s">
        <v>1173</v>
      </c>
      <c r="L55" s="34" t="s">
        <v>9567</v>
      </c>
      <c r="M55" s="34" t="s">
        <v>2874</v>
      </c>
      <c r="N55" s="34" t="s">
        <v>9568</v>
      </c>
      <c r="P55" s="34" t="s">
        <v>3065</v>
      </c>
      <c r="Q55" s="34" t="s">
        <v>3123</v>
      </c>
      <c r="R55" s="34" t="s">
        <v>6374</v>
      </c>
      <c r="S55" s="34">
        <v>7</v>
      </c>
      <c r="T55" s="34" t="s">
        <v>4609</v>
      </c>
      <c r="U55" s="34" t="s">
        <v>4848</v>
      </c>
      <c r="V55" s="34" t="s">
        <v>4170</v>
      </c>
      <c r="W55" s="34" t="s">
        <v>4848</v>
      </c>
      <c r="X55" s="34" t="s">
        <v>4881</v>
      </c>
      <c r="Y55" s="34" t="s">
        <v>5326</v>
      </c>
      <c r="Z55" s="34" t="s">
        <v>4881</v>
      </c>
      <c r="AA55" s="34" t="s">
        <v>4170</v>
      </c>
      <c r="AB55" s="34" t="s">
        <v>3681</v>
      </c>
      <c r="AD55" s="34" t="s">
        <v>3699</v>
      </c>
      <c r="AE55" s="34" t="s">
        <v>3711</v>
      </c>
      <c r="AF55" s="34" t="s">
        <v>4170</v>
      </c>
      <c r="AG55" s="34" t="s">
        <v>4170</v>
      </c>
      <c r="AH55" s="34" t="s">
        <v>4881</v>
      </c>
      <c r="AI55" s="34" t="s">
        <v>4170</v>
      </c>
      <c r="AJ55" s="34" t="s">
        <v>4170</v>
      </c>
      <c r="AK55" s="34" t="s">
        <v>4170</v>
      </c>
      <c r="AL55" s="34" t="s">
        <v>4170</v>
      </c>
      <c r="AN55" s="34" t="s">
        <v>3719</v>
      </c>
      <c r="AO55" s="34" t="s">
        <v>1044</v>
      </c>
      <c r="BG55" s="34">
        <v>3</v>
      </c>
      <c r="BI55" s="34">
        <v>30</v>
      </c>
      <c r="BJ55" s="34" t="s">
        <v>1041</v>
      </c>
      <c r="BK55" s="34" t="s">
        <v>3727</v>
      </c>
      <c r="BM55" s="34" t="s">
        <v>3739</v>
      </c>
      <c r="BN55" s="34" t="s">
        <v>3745</v>
      </c>
      <c r="BO55" s="34" t="s">
        <v>4881</v>
      </c>
      <c r="BP55" s="34" t="s">
        <v>4170</v>
      </c>
      <c r="BQ55" s="34" t="s">
        <v>4170</v>
      </c>
      <c r="BR55" s="34" t="s">
        <v>4170</v>
      </c>
      <c r="BS55" s="34" t="s">
        <v>3754</v>
      </c>
      <c r="BT55" s="34" t="s">
        <v>3771</v>
      </c>
      <c r="BU55" s="34" t="s">
        <v>1041</v>
      </c>
      <c r="BV55" s="34" t="s">
        <v>1044</v>
      </c>
      <c r="BW55" s="34" t="s">
        <v>1044</v>
      </c>
      <c r="BX55" s="34" t="s">
        <v>3783</v>
      </c>
      <c r="BY55" s="34" t="s">
        <v>4170</v>
      </c>
      <c r="BZ55" s="34" t="s">
        <v>4170</v>
      </c>
      <c r="CA55" s="34" t="s">
        <v>4881</v>
      </c>
      <c r="CB55" s="34" t="s">
        <v>4170</v>
      </c>
      <c r="CC55" s="34" t="s">
        <v>4170</v>
      </c>
      <c r="CD55" s="34" t="s">
        <v>4170</v>
      </c>
      <c r="CE55" s="34" t="s">
        <v>4170</v>
      </c>
      <c r="CF55" s="34" t="s">
        <v>4170</v>
      </c>
      <c r="CG55" s="34" t="s">
        <v>4170</v>
      </c>
      <c r="CH55" s="34" t="s">
        <v>4170</v>
      </c>
      <c r="CI55" s="34" t="s">
        <v>4170</v>
      </c>
      <c r="CJ55" s="34" t="s">
        <v>4170</v>
      </c>
      <c r="CK55" s="34" t="s">
        <v>4170</v>
      </c>
      <c r="CL55" s="34" t="s">
        <v>4170</v>
      </c>
      <c r="CM55" s="34" t="s">
        <v>4170</v>
      </c>
      <c r="CN55" s="34" t="s">
        <v>4170</v>
      </c>
      <c r="CO55" s="34" t="s">
        <v>4170</v>
      </c>
      <c r="CQ55" s="34" t="s">
        <v>1041</v>
      </c>
      <c r="CR55" s="34" t="s">
        <v>1041</v>
      </c>
      <c r="CS55" s="34" t="s">
        <v>1044</v>
      </c>
      <c r="CT55" s="34" t="s">
        <v>1041</v>
      </c>
      <c r="CU55" s="34" t="s">
        <v>1041</v>
      </c>
      <c r="CV55" s="34" t="s">
        <v>1041</v>
      </c>
      <c r="CW55" s="34" t="s">
        <v>1041</v>
      </c>
      <c r="CX55" s="34" t="s">
        <v>1041</v>
      </c>
      <c r="CY55" s="34" t="s">
        <v>3826</v>
      </c>
      <c r="CZ55" s="34" t="s">
        <v>3843</v>
      </c>
      <c r="DA55" s="34" t="s">
        <v>3861</v>
      </c>
      <c r="DB55" s="34" t="s">
        <v>1044</v>
      </c>
      <c r="DC55" s="34" t="s">
        <v>3871</v>
      </c>
      <c r="DD55" s="34" t="s">
        <v>3868</v>
      </c>
      <c r="DE55" s="34" t="s">
        <v>1041</v>
      </c>
      <c r="DF55" s="34" t="s">
        <v>3877</v>
      </c>
      <c r="DG55" s="34" t="s">
        <v>169</v>
      </c>
      <c r="DH55" s="34" t="s">
        <v>4170</v>
      </c>
      <c r="DI55" s="34" t="s">
        <v>4881</v>
      </c>
      <c r="DJ55" s="34" t="s">
        <v>4170</v>
      </c>
      <c r="DK55" s="34" t="s">
        <v>4170</v>
      </c>
      <c r="DL55" s="34" t="s">
        <v>4170</v>
      </c>
      <c r="DM55" s="34" t="s">
        <v>4170</v>
      </c>
      <c r="DN55" s="34" t="s">
        <v>4170</v>
      </c>
      <c r="DO55" s="34" t="s">
        <v>4170</v>
      </c>
      <c r="DP55" s="34" t="s">
        <v>4170</v>
      </c>
      <c r="DQ55" s="34" t="s">
        <v>4170</v>
      </c>
      <c r="DR55" s="34" t="s">
        <v>4170</v>
      </c>
      <c r="DS55" s="34" t="s">
        <v>4170</v>
      </c>
      <c r="DT55" s="34" t="s">
        <v>4170</v>
      </c>
      <c r="DU55" s="34" t="s">
        <v>4170</v>
      </c>
      <c r="DV55" s="34" t="s">
        <v>4170</v>
      </c>
      <c r="DW55" s="34" t="s">
        <v>4170</v>
      </c>
      <c r="DY55" s="34">
        <v>20000</v>
      </c>
      <c r="FK55" s="34" t="s">
        <v>1044</v>
      </c>
      <c r="FM55" s="34" t="s">
        <v>3990</v>
      </c>
      <c r="GF55" s="34" t="s">
        <v>4030</v>
      </c>
      <c r="GG55" s="34" t="s">
        <v>4881</v>
      </c>
      <c r="GH55" s="34" t="s">
        <v>4170</v>
      </c>
      <c r="GI55" s="34" t="s">
        <v>4170</v>
      </c>
      <c r="GJ55" s="34" t="s">
        <v>4170</v>
      </c>
      <c r="GK55" s="34" t="s">
        <v>4170</v>
      </c>
      <c r="GL55" s="34" t="s">
        <v>4170</v>
      </c>
      <c r="GM55" s="34" t="s">
        <v>4170</v>
      </c>
      <c r="GO55" s="34">
        <v>8000</v>
      </c>
      <c r="GP55" s="34">
        <v>0</v>
      </c>
      <c r="GQ55" s="34">
        <v>0</v>
      </c>
      <c r="GR55" s="34">
        <v>2500</v>
      </c>
      <c r="GS55" s="34">
        <v>3000</v>
      </c>
      <c r="GT55" s="34">
        <v>500</v>
      </c>
      <c r="GU55" s="34">
        <v>2000</v>
      </c>
      <c r="GV55" s="34">
        <v>0</v>
      </c>
      <c r="GW55" s="34">
        <v>0</v>
      </c>
      <c r="GX55" s="34">
        <v>10000</v>
      </c>
      <c r="GY55" s="34">
        <v>5000</v>
      </c>
      <c r="GZ55" s="34">
        <v>5000</v>
      </c>
      <c r="HA55" s="34">
        <v>10000</v>
      </c>
      <c r="HB55" s="34">
        <v>0</v>
      </c>
      <c r="HC55" s="34">
        <v>20000</v>
      </c>
      <c r="HD55" s="34">
        <v>5000</v>
      </c>
      <c r="HE55" s="34">
        <v>0</v>
      </c>
      <c r="HF55" s="34" t="s">
        <v>1044</v>
      </c>
      <c r="HK55" s="34" t="s">
        <v>6436</v>
      </c>
      <c r="HL55" s="34" t="s">
        <v>4226</v>
      </c>
      <c r="HM55" s="34" t="s">
        <v>4542</v>
      </c>
      <c r="HN55" s="34" t="s">
        <v>5447</v>
      </c>
      <c r="HO55" s="34">
        <v>41.951379763469099</v>
      </c>
      <c r="HP55" s="34" t="s">
        <v>4896</v>
      </c>
      <c r="HQ55" s="34" t="s">
        <v>4323</v>
      </c>
      <c r="HR55" s="34" t="s">
        <v>4203</v>
      </c>
      <c r="HS55" s="34" t="s">
        <v>4248</v>
      </c>
      <c r="HT55" s="34" t="s">
        <v>4262</v>
      </c>
      <c r="HU55" s="34" t="s">
        <v>5341</v>
      </c>
      <c r="HV55" s="34" t="s">
        <v>5001</v>
      </c>
      <c r="HW55" s="34" t="s">
        <v>4556</v>
      </c>
      <c r="HX55" s="34" t="s">
        <v>3244</v>
      </c>
      <c r="HY55" s="34" t="s">
        <v>4291</v>
      </c>
      <c r="HZ55" s="34" t="s">
        <v>4929</v>
      </c>
      <c r="IA55" s="34" t="s">
        <v>4665</v>
      </c>
      <c r="IB55" s="34" t="s">
        <v>5665</v>
      </c>
      <c r="IC55" s="34" t="s">
        <v>5274</v>
      </c>
      <c r="ID55" s="34" t="s">
        <v>4461</v>
      </c>
      <c r="IE55" s="34" t="s">
        <v>5223</v>
      </c>
      <c r="IQ55" s="34">
        <v>20000</v>
      </c>
      <c r="IR55" s="34" t="s">
        <v>1043</v>
      </c>
      <c r="IS55" s="34" t="s">
        <v>5322</v>
      </c>
      <c r="IT55" s="34">
        <v>2857.1428571428601</v>
      </c>
      <c r="IU55" s="34" t="s">
        <v>5180</v>
      </c>
      <c r="IV55" s="34" t="s">
        <v>4170</v>
      </c>
      <c r="IW55" s="34" t="s">
        <v>4170</v>
      </c>
      <c r="IX55" s="34" t="s">
        <v>5374</v>
      </c>
      <c r="IY55" s="34" t="s">
        <v>5374</v>
      </c>
      <c r="IZ55" s="34" t="s">
        <v>4785</v>
      </c>
      <c r="JA55" s="34" t="s">
        <v>5581</v>
      </c>
      <c r="JB55" s="34" t="s">
        <v>4170</v>
      </c>
      <c r="JC55" s="34">
        <v>1666.6666666666699</v>
      </c>
      <c r="JD55" s="34">
        <v>833.33333333333303</v>
      </c>
      <c r="JE55" s="34">
        <v>833.33333333333303</v>
      </c>
      <c r="JF55" s="34">
        <v>1666.6666666666699</v>
      </c>
      <c r="JG55" s="34">
        <v>0</v>
      </c>
      <c r="JH55" s="34">
        <v>3333.3333333333298</v>
      </c>
      <c r="JI55" s="34">
        <v>833.33333333333303</v>
      </c>
      <c r="JJ55" s="34">
        <v>0</v>
      </c>
      <c r="JK55" s="34">
        <v>0</v>
      </c>
      <c r="JL55" s="34">
        <v>21833.333333333299</v>
      </c>
      <c r="JM55" s="34">
        <v>3333.3333333333298</v>
      </c>
      <c r="JN55" s="34">
        <v>25166.666666666701</v>
      </c>
      <c r="JO55" s="34">
        <v>3119.0476190476202</v>
      </c>
      <c r="JP55" s="34">
        <v>476.19047619047598</v>
      </c>
      <c r="JQ55" s="34">
        <v>3595.23809523809</v>
      </c>
      <c r="JR55" s="34">
        <v>0.31788079470198699</v>
      </c>
      <c r="JU55" s="34">
        <v>9.9337748344370896E-2</v>
      </c>
      <c r="JV55" s="34">
        <v>0.119205298013245</v>
      </c>
      <c r="JW55" s="34">
        <v>1.9867549668874201E-2</v>
      </c>
      <c r="JX55" s="34">
        <v>7.9470198675496706E-2</v>
      </c>
      <c r="KA55" s="34">
        <v>6.6225165562913899E-2</v>
      </c>
      <c r="KB55" s="34">
        <v>3.3112582781456998E-2</v>
      </c>
      <c r="KC55" s="34">
        <v>3.3112582781456998E-2</v>
      </c>
      <c r="KD55" s="34">
        <v>6.6225165562913899E-2</v>
      </c>
      <c r="KF55" s="34">
        <v>0.13245033112582799</v>
      </c>
      <c r="KG55" s="34">
        <v>3.3112582781456998E-2</v>
      </c>
      <c r="KJ55" s="34" t="s">
        <v>5977</v>
      </c>
      <c r="KK55" s="34" t="s">
        <v>5178</v>
      </c>
      <c r="KL55" s="34" t="s">
        <v>4170</v>
      </c>
      <c r="KM55" s="34" t="s">
        <v>4712</v>
      </c>
      <c r="KN55" s="34" t="s">
        <v>4716</v>
      </c>
      <c r="KO55" s="34" t="s">
        <v>4716</v>
      </c>
      <c r="KP55" s="34" t="s">
        <v>4354</v>
      </c>
      <c r="KQ55" s="34" t="s">
        <v>4170</v>
      </c>
      <c r="KR55" s="34" t="s">
        <v>4973</v>
      </c>
      <c r="KS55" s="34" t="s">
        <v>4354</v>
      </c>
      <c r="KT55" s="34" t="s">
        <v>4170</v>
      </c>
      <c r="KU55" s="34" t="s">
        <v>5113</v>
      </c>
      <c r="KV55" s="34" t="s">
        <v>5153</v>
      </c>
      <c r="KW55" s="34" t="s">
        <v>5623</v>
      </c>
      <c r="KX55" s="34" t="s">
        <v>5646</v>
      </c>
      <c r="KY55" s="34" t="s">
        <v>5953</v>
      </c>
      <c r="KZ55" s="34" t="s">
        <v>5850</v>
      </c>
      <c r="LA55" s="34" t="s">
        <v>5992</v>
      </c>
    </row>
    <row r="56" spans="1:313">
      <c r="A56" s="34" t="s">
        <v>6437</v>
      </c>
      <c r="B56" s="34" t="s">
        <v>6431</v>
      </c>
      <c r="C56" s="34" t="s">
        <v>1038</v>
      </c>
      <c r="D56" s="34" t="s">
        <v>1041</v>
      </c>
      <c r="F56" s="34" t="s">
        <v>1041</v>
      </c>
      <c r="G56" s="34">
        <v>36</v>
      </c>
      <c r="H56" s="34" t="s">
        <v>1041</v>
      </c>
      <c r="I56" s="34" t="s">
        <v>1041</v>
      </c>
      <c r="J56" s="34" t="s">
        <v>440</v>
      </c>
      <c r="K56" s="34" t="s">
        <v>1077</v>
      </c>
      <c r="L56" s="34" t="s">
        <v>9537</v>
      </c>
      <c r="M56" s="34" t="s">
        <v>1548</v>
      </c>
      <c r="N56" s="34" t="s">
        <v>9538</v>
      </c>
      <c r="P56" s="34" t="s">
        <v>3065</v>
      </c>
      <c r="Q56" s="34" t="s">
        <v>3123</v>
      </c>
      <c r="R56" s="34" t="s">
        <v>6320</v>
      </c>
      <c r="S56" s="34">
        <v>2</v>
      </c>
      <c r="T56" s="34" t="s">
        <v>4881</v>
      </c>
      <c r="U56" s="34" t="s">
        <v>4170</v>
      </c>
      <c r="V56" s="34" t="s">
        <v>4170</v>
      </c>
      <c r="W56" s="34" t="s">
        <v>4881</v>
      </c>
      <c r="X56" s="34" t="s">
        <v>4881</v>
      </c>
      <c r="Y56" s="34" t="s">
        <v>4881</v>
      </c>
      <c r="Z56" s="34" t="s">
        <v>4881</v>
      </c>
      <c r="AA56" s="34" t="s">
        <v>4170</v>
      </c>
      <c r="AB56" s="34" t="s">
        <v>3681</v>
      </c>
      <c r="AD56" s="34" t="s">
        <v>3696</v>
      </c>
      <c r="AN56" s="34" t="s">
        <v>3722</v>
      </c>
      <c r="AO56" s="34" t="s">
        <v>1044</v>
      </c>
      <c r="BG56" s="34">
        <v>2</v>
      </c>
      <c r="BI56" s="34">
        <v>50</v>
      </c>
      <c r="BJ56" s="34" t="s">
        <v>1041</v>
      </c>
      <c r="BK56" s="34" t="s">
        <v>3727</v>
      </c>
      <c r="BM56" s="34" t="s">
        <v>3739</v>
      </c>
      <c r="BN56" s="34" t="s">
        <v>3745</v>
      </c>
      <c r="BO56" s="34" t="s">
        <v>4881</v>
      </c>
      <c r="BP56" s="34" t="s">
        <v>4170</v>
      </c>
      <c r="BQ56" s="34" t="s">
        <v>4170</v>
      </c>
      <c r="BR56" s="34" t="s">
        <v>4170</v>
      </c>
      <c r="BS56" s="34" t="s">
        <v>3754</v>
      </c>
      <c r="BT56" s="34" t="s">
        <v>3771</v>
      </c>
      <c r="BU56" s="34" t="s">
        <v>1044</v>
      </c>
      <c r="BV56" s="34" t="s">
        <v>1044</v>
      </c>
      <c r="BW56" s="34" t="s">
        <v>1044</v>
      </c>
      <c r="BX56" s="34" t="s">
        <v>3777</v>
      </c>
      <c r="BY56" s="34" t="s">
        <v>4881</v>
      </c>
      <c r="BZ56" s="34" t="s">
        <v>4170</v>
      </c>
      <c r="CA56" s="34" t="s">
        <v>4170</v>
      </c>
      <c r="CB56" s="34" t="s">
        <v>4170</v>
      </c>
      <c r="CC56" s="34" t="s">
        <v>4170</v>
      </c>
      <c r="CD56" s="34" t="s">
        <v>4170</v>
      </c>
      <c r="CE56" s="34" t="s">
        <v>4170</v>
      </c>
      <c r="CF56" s="34" t="s">
        <v>4170</v>
      </c>
      <c r="CG56" s="34" t="s">
        <v>4170</v>
      </c>
      <c r="CH56" s="34" t="s">
        <v>4170</v>
      </c>
      <c r="CI56" s="34" t="s">
        <v>4170</v>
      </c>
      <c r="CJ56" s="34" t="s">
        <v>4170</v>
      </c>
      <c r="CK56" s="34" t="s">
        <v>4170</v>
      </c>
      <c r="CL56" s="34" t="s">
        <v>4170</v>
      </c>
      <c r="CM56" s="34" t="s">
        <v>4170</v>
      </c>
      <c r="CN56" s="34" t="s">
        <v>4170</v>
      </c>
      <c r="CO56" s="34" t="s">
        <v>4170</v>
      </c>
      <c r="CQ56" s="34" t="s">
        <v>1041</v>
      </c>
      <c r="CR56" s="34" t="s">
        <v>1041</v>
      </c>
      <c r="CS56" s="34" t="s">
        <v>1041</v>
      </c>
      <c r="CT56" s="34" t="s">
        <v>1041</v>
      </c>
      <c r="CU56" s="34" t="s">
        <v>1041</v>
      </c>
      <c r="CV56" s="34" t="s">
        <v>1041</v>
      </c>
      <c r="CW56" s="34" t="s">
        <v>1041</v>
      </c>
      <c r="CX56" s="34" t="s">
        <v>1041</v>
      </c>
      <c r="CY56" s="34" t="s">
        <v>3826</v>
      </c>
      <c r="CZ56" s="34" t="s">
        <v>3843</v>
      </c>
      <c r="DA56" s="34" t="s">
        <v>3861</v>
      </c>
      <c r="DB56" s="34" t="s">
        <v>1044</v>
      </c>
      <c r="DC56" s="34" t="s">
        <v>1044</v>
      </c>
      <c r="DD56" s="34" t="s">
        <v>3871</v>
      </c>
      <c r="DE56" s="34" t="s">
        <v>1044</v>
      </c>
      <c r="DF56" s="34" t="s">
        <v>3877</v>
      </c>
      <c r="DG56" s="34" t="s">
        <v>169</v>
      </c>
      <c r="DH56" s="34" t="s">
        <v>4170</v>
      </c>
      <c r="DI56" s="34" t="s">
        <v>4881</v>
      </c>
      <c r="DJ56" s="34" t="s">
        <v>4170</v>
      </c>
      <c r="DK56" s="34" t="s">
        <v>4170</v>
      </c>
      <c r="DL56" s="34" t="s">
        <v>4170</v>
      </c>
      <c r="DM56" s="34" t="s">
        <v>4170</v>
      </c>
      <c r="DN56" s="34" t="s">
        <v>4170</v>
      </c>
      <c r="DO56" s="34" t="s">
        <v>4170</v>
      </c>
      <c r="DP56" s="34" t="s">
        <v>4170</v>
      </c>
      <c r="DQ56" s="34" t="s">
        <v>4170</v>
      </c>
      <c r="DR56" s="34" t="s">
        <v>4170</v>
      </c>
      <c r="DS56" s="34" t="s">
        <v>4170</v>
      </c>
      <c r="DT56" s="34" t="s">
        <v>4170</v>
      </c>
      <c r="DU56" s="34" t="s">
        <v>4170</v>
      </c>
      <c r="DV56" s="34" t="s">
        <v>4170</v>
      </c>
      <c r="DW56" s="34" t="s">
        <v>4170</v>
      </c>
      <c r="FK56" s="34" t="s">
        <v>1044</v>
      </c>
      <c r="FM56" s="34" t="s">
        <v>3990</v>
      </c>
      <c r="GF56" s="34" t="s">
        <v>1044</v>
      </c>
      <c r="GG56" s="34" t="s">
        <v>4170</v>
      </c>
      <c r="GH56" s="34" t="s">
        <v>4170</v>
      </c>
      <c r="GI56" s="34" t="s">
        <v>4170</v>
      </c>
      <c r="GJ56" s="34" t="s">
        <v>4881</v>
      </c>
      <c r="GK56" s="34" t="s">
        <v>4170</v>
      </c>
      <c r="GL56" s="34" t="s">
        <v>4170</v>
      </c>
      <c r="GM56" s="34" t="s">
        <v>4170</v>
      </c>
      <c r="GO56" s="34">
        <v>5000</v>
      </c>
      <c r="GP56" s="34">
        <v>0</v>
      </c>
      <c r="GQ56" s="34">
        <v>11000</v>
      </c>
      <c r="GR56" s="34">
        <v>3000</v>
      </c>
      <c r="GS56" s="34">
        <v>3000</v>
      </c>
      <c r="GT56" s="34">
        <v>0</v>
      </c>
      <c r="GU56" s="34">
        <v>3000</v>
      </c>
      <c r="GV56" s="34">
        <v>2000</v>
      </c>
      <c r="GW56" s="34">
        <v>0</v>
      </c>
      <c r="GY56" s="34">
        <v>0</v>
      </c>
      <c r="GZ56" s="34">
        <v>0</v>
      </c>
      <c r="HA56" s="34">
        <v>0</v>
      </c>
      <c r="HB56" s="34">
        <v>0</v>
      </c>
      <c r="HC56" s="34">
        <v>0</v>
      </c>
      <c r="HD56" s="34">
        <v>0</v>
      </c>
      <c r="HE56" s="34">
        <v>0</v>
      </c>
      <c r="HF56" s="34" t="s">
        <v>1044</v>
      </c>
      <c r="HK56" s="34" t="s">
        <v>5148</v>
      </c>
      <c r="HL56" s="34" t="s">
        <v>4226</v>
      </c>
      <c r="HM56" s="34" t="s">
        <v>4542</v>
      </c>
      <c r="HN56" s="34" t="s">
        <v>5447</v>
      </c>
      <c r="HO56" s="34">
        <v>48.980234340779703</v>
      </c>
      <c r="HP56" s="34" t="s">
        <v>4896</v>
      </c>
      <c r="HQ56" s="34" t="s">
        <v>4313</v>
      </c>
      <c r="HR56" s="34" t="s">
        <v>4186</v>
      </c>
      <c r="HS56" s="34" t="s">
        <v>4255</v>
      </c>
      <c r="HT56" s="34" t="s">
        <v>4271</v>
      </c>
      <c r="HU56" s="34" t="s">
        <v>5342</v>
      </c>
      <c r="HV56" s="34" t="s">
        <v>5001</v>
      </c>
      <c r="HW56" s="34" t="s">
        <v>4560</v>
      </c>
      <c r="HX56" s="34" t="s">
        <v>3244</v>
      </c>
      <c r="HY56" s="34" t="s">
        <v>4291</v>
      </c>
      <c r="HZ56" s="34" t="s">
        <v>4933</v>
      </c>
      <c r="IA56" s="34" t="s">
        <v>4666</v>
      </c>
      <c r="IC56" s="34" t="s">
        <v>5274</v>
      </c>
      <c r="ID56" s="34" t="s">
        <v>4462</v>
      </c>
      <c r="IR56" s="34" t="s">
        <v>1046</v>
      </c>
      <c r="IU56" s="34" t="s">
        <v>5179</v>
      </c>
      <c r="IV56" s="34" t="s">
        <v>4170</v>
      </c>
      <c r="IW56" s="34" t="s">
        <v>4172</v>
      </c>
      <c r="IX56" s="34" t="s">
        <v>5374</v>
      </c>
      <c r="IY56" s="34" t="s">
        <v>5374</v>
      </c>
      <c r="IZ56" s="34" t="s">
        <v>4170</v>
      </c>
      <c r="JA56" s="34" t="s">
        <v>6053</v>
      </c>
      <c r="JB56" s="34" t="s">
        <v>5581</v>
      </c>
      <c r="JD56" s="34">
        <v>0</v>
      </c>
      <c r="JE56" s="34">
        <v>0</v>
      </c>
      <c r="JF56" s="34">
        <v>0</v>
      </c>
      <c r="JG56" s="34">
        <v>0</v>
      </c>
      <c r="JH56" s="34">
        <v>0</v>
      </c>
      <c r="JI56" s="34">
        <v>0</v>
      </c>
      <c r="JJ56" s="34">
        <v>0</v>
      </c>
      <c r="JK56" s="34">
        <v>0</v>
      </c>
      <c r="JL56" s="34">
        <v>25000</v>
      </c>
      <c r="JM56" s="34">
        <v>2000</v>
      </c>
      <c r="JN56" s="34">
        <v>27000</v>
      </c>
      <c r="JO56" s="34">
        <v>12500</v>
      </c>
      <c r="JP56" s="34">
        <v>1000</v>
      </c>
      <c r="JQ56" s="34">
        <v>13500</v>
      </c>
      <c r="JR56" s="34">
        <v>0.18518518518518501</v>
      </c>
      <c r="JT56" s="34">
        <v>0.407407407407407</v>
      </c>
      <c r="JU56" s="34">
        <v>0.11111111111111099</v>
      </c>
      <c r="JV56" s="34">
        <v>0.11111111111111099</v>
      </c>
      <c r="JX56" s="34">
        <v>0.11111111111111099</v>
      </c>
      <c r="JY56" s="34">
        <v>7.4074074074074098E-2</v>
      </c>
      <c r="KL56" s="34" t="s">
        <v>4170</v>
      </c>
      <c r="KN56" s="34" t="s">
        <v>4170</v>
      </c>
      <c r="KO56" s="34" t="s">
        <v>4170</v>
      </c>
      <c r="KP56" s="34" t="s">
        <v>4170</v>
      </c>
      <c r="KQ56" s="34" t="s">
        <v>4170</v>
      </c>
      <c r="KR56" s="34" t="s">
        <v>4170</v>
      </c>
      <c r="KS56" s="34" t="s">
        <v>4170</v>
      </c>
      <c r="KT56" s="34" t="s">
        <v>4170</v>
      </c>
      <c r="KU56" s="34" t="s">
        <v>5113</v>
      </c>
      <c r="KV56" s="34" t="s">
        <v>5152</v>
      </c>
      <c r="KW56" s="34" t="s">
        <v>5621</v>
      </c>
      <c r="KX56" s="34" t="s">
        <v>5647</v>
      </c>
      <c r="KY56" s="34" t="s">
        <v>5953</v>
      </c>
      <c r="KZ56" s="34" t="s">
        <v>5152</v>
      </c>
    </row>
    <row r="57" spans="1:313">
      <c r="A57" s="34" t="s">
        <v>6438</v>
      </c>
      <c r="B57" s="34" t="s">
        <v>6431</v>
      </c>
      <c r="C57" s="34" t="s">
        <v>1037</v>
      </c>
      <c r="D57" s="34" t="s">
        <v>1041</v>
      </c>
      <c r="F57" s="34" t="s">
        <v>1041</v>
      </c>
      <c r="G57" s="34">
        <v>19</v>
      </c>
      <c r="H57" s="34" t="s">
        <v>1041</v>
      </c>
      <c r="I57" s="34" t="s">
        <v>1041</v>
      </c>
      <c r="J57" s="34" t="s">
        <v>442</v>
      </c>
      <c r="K57" s="34" t="s">
        <v>1065</v>
      </c>
      <c r="L57" s="34" t="s">
        <v>9553</v>
      </c>
      <c r="M57" s="34" t="s">
        <v>1235</v>
      </c>
      <c r="N57" s="34" t="s">
        <v>9554</v>
      </c>
      <c r="P57" s="34" t="s">
        <v>3065</v>
      </c>
      <c r="Q57" s="34" t="s">
        <v>3123</v>
      </c>
      <c r="R57" s="34" t="s">
        <v>6326</v>
      </c>
      <c r="S57" s="34">
        <v>1</v>
      </c>
      <c r="T57" s="34" t="s">
        <v>4170</v>
      </c>
      <c r="U57" s="34" t="s">
        <v>4170</v>
      </c>
      <c r="V57" s="34" t="s">
        <v>4170</v>
      </c>
      <c r="W57" s="34" t="s">
        <v>4170</v>
      </c>
      <c r="X57" s="34" t="s">
        <v>4881</v>
      </c>
      <c r="Y57" s="34" t="s">
        <v>4170</v>
      </c>
      <c r="Z57" s="34" t="s">
        <v>4881</v>
      </c>
      <c r="AA57" s="34" t="s">
        <v>4170</v>
      </c>
      <c r="AB57" s="34" t="s">
        <v>3681</v>
      </c>
      <c r="AD57" s="34" t="s">
        <v>3696</v>
      </c>
      <c r="AN57" s="34" t="s">
        <v>3719</v>
      </c>
      <c r="AO57" s="34" t="s">
        <v>1044</v>
      </c>
      <c r="BG57" s="34">
        <v>2</v>
      </c>
      <c r="BI57" s="34">
        <v>40</v>
      </c>
      <c r="BJ57" s="34" t="s">
        <v>1041</v>
      </c>
      <c r="BK57" s="34" t="s">
        <v>3727</v>
      </c>
      <c r="BM57" s="34" t="s">
        <v>3739</v>
      </c>
      <c r="BN57" s="34" t="s">
        <v>3745</v>
      </c>
      <c r="BO57" s="34" t="s">
        <v>4881</v>
      </c>
      <c r="BP57" s="34" t="s">
        <v>4170</v>
      </c>
      <c r="BQ57" s="34" t="s">
        <v>4170</v>
      </c>
      <c r="BR57" s="34" t="s">
        <v>4170</v>
      </c>
      <c r="BS57" s="34" t="s">
        <v>3763</v>
      </c>
      <c r="BT57" s="34" t="s">
        <v>3771</v>
      </c>
      <c r="BU57" s="34" t="s">
        <v>1044</v>
      </c>
      <c r="BV57" s="34" t="s">
        <v>1044</v>
      </c>
      <c r="BW57" s="34" t="s">
        <v>1044</v>
      </c>
      <c r="BX57" s="34" t="s">
        <v>3777</v>
      </c>
      <c r="BY57" s="34" t="s">
        <v>4881</v>
      </c>
      <c r="BZ57" s="34" t="s">
        <v>4170</v>
      </c>
      <c r="CA57" s="34" t="s">
        <v>4170</v>
      </c>
      <c r="CB57" s="34" t="s">
        <v>4170</v>
      </c>
      <c r="CC57" s="34" t="s">
        <v>4170</v>
      </c>
      <c r="CD57" s="34" t="s">
        <v>4170</v>
      </c>
      <c r="CE57" s="34" t="s">
        <v>4170</v>
      </c>
      <c r="CF57" s="34" t="s">
        <v>4170</v>
      </c>
      <c r="CG57" s="34" t="s">
        <v>4170</v>
      </c>
      <c r="CH57" s="34" t="s">
        <v>4170</v>
      </c>
      <c r="CI57" s="34" t="s">
        <v>4170</v>
      </c>
      <c r="CJ57" s="34" t="s">
        <v>4170</v>
      </c>
      <c r="CK57" s="34" t="s">
        <v>4170</v>
      </c>
      <c r="CL57" s="34" t="s">
        <v>4170</v>
      </c>
      <c r="CM57" s="34" t="s">
        <v>4170</v>
      </c>
      <c r="CN57" s="34" t="s">
        <v>4170</v>
      </c>
      <c r="CO57" s="34" t="s">
        <v>4170</v>
      </c>
      <c r="CQ57" s="34" t="s">
        <v>1041</v>
      </c>
      <c r="CR57" s="34" t="s">
        <v>1041</v>
      </c>
      <c r="CS57" s="34" t="s">
        <v>1041</v>
      </c>
      <c r="CT57" s="34" t="s">
        <v>1041</v>
      </c>
      <c r="CU57" s="34" t="s">
        <v>1041</v>
      </c>
      <c r="CV57" s="34" t="s">
        <v>1041</v>
      </c>
      <c r="CW57" s="34" t="s">
        <v>1044</v>
      </c>
      <c r="CX57" s="34" t="s">
        <v>1044</v>
      </c>
      <c r="CY57" s="34" t="s">
        <v>3823</v>
      </c>
      <c r="CZ57" s="34" t="s">
        <v>3843</v>
      </c>
      <c r="DA57" s="34" t="s">
        <v>3861</v>
      </c>
      <c r="DB57" s="34" t="s">
        <v>1044</v>
      </c>
      <c r="DC57" s="34" t="s">
        <v>3871</v>
      </c>
      <c r="DD57" s="34" t="s">
        <v>3871</v>
      </c>
      <c r="DE57" s="34" t="s">
        <v>1041</v>
      </c>
      <c r="DF57" s="34" t="s">
        <v>3877</v>
      </c>
      <c r="DG57" s="34" t="s">
        <v>6439</v>
      </c>
      <c r="DH57" s="34" t="s">
        <v>4170</v>
      </c>
      <c r="DI57" s="34" t="s">
        <v>4881</v>
      </c>
      <c r="DJ57" s="34" t="s">
        <v>4170</v>
      </c>
      <c r="DK57" s="34" t="s">
        <v>4170</v>
      </c>
      <c r="DL57" s="34" t="s">
        <v>4170</v>
      </c>
      <c r="DM57" s="34" t="s">
        <v>4170</v>
      </c>
      <c r="DN57" s="34" t="s">
        <v>4170</v>
      </c>
      <c r="DO57" s="34" t="s">
        <v>4170</v>
      </c>
      <c r="DP57" s="34" t="s">
        <v>4170</v>
      </c>
      <c r="DQ57" s="34" t="s">
        <v>4170</v>
      </c>
      <c r="DR57" s="34" t="s">
        <v>4881</v>
      </c>
      <c r="DS57" s="34" t="s">
        <v>4170</v>
      </c>
      <c r="DT57" s="34" t="s">
        <v>4170</v>
      </c>
      <c r="DU57" s="34" t="s">
        <v>4170</v>
      </c>
      <c r="DV57" s="34" t="s">
        <v>4170</v>
      </c>
      <c r="DW57" s="34" t="s">
        <v>4170</v>
      </c>
      <c r="DY57" s="34">
        <v>6500</v>
      </c>
      <c r="FH57" s="34">
        <v>2000</v>
      </c>
      <c r="FK57" s="34" t="s">
        <v>3865</v>
      </c>
      <c r="FL57" s="34" t="s">
        <v>3969</v>
      </c>
      <c r="FM57" s="34" t="s">
        <v>3990</v>
      </c>
      <c r="GF57" s="34" t="s">
        <v>1044</v>
      </c>
      <c r="GG57" s="34" t="s">
        <v>4170</v>
      </c>
      <c r="GH57" s="34" t="s">
        <v>4170</v>
      </c>
      <c r="GI57" s="34" t="s">
        <v>4170</v>
      </c>
      <c r="GJ57" s="34" t="s">
        <v>4881</v>
      </c>
      <c r="GK57" s="34" t="s">
        <v>4170</v>
      </c>
      <c r="GL57" s="34" t="s">
        <v>4170</v>
      </c>
      <c r="GM57" s="34" t="s">
        <v>4170</v>
      </c>
      <c r="GO57" s="34">
        <v>2000</v>
      </c>
      <c r="GP57" s="34">
        <v>0</v>
      </c>
      <c r="GQ57" s="34">
        <v>0</v>
      </c>
      <c r="GR57" s="34">
        <v>3000</v>
      </c>
      <c r="GS57" s="34">
        <v>700</v>
      </c>
      <c r="GT57" s="34">
        <v>100</v>
      </c>
      <c r="GU57" s="34">
        <v>0</v>
      </c>
      <c r="GV57" s="34">
        <v>0</v>
      </c>
      <c r="GW57" s="34">
        <v>0</v>
      </c>
      <c r="GX57" s="34">
        <v>4500</v>
      </c>
      <c r="GY57" s="34">
        <v>700</v>
      </c>
      <c r="GZ57" s="34">
        <v>12000</v>
      </c>
      <c r="HA57" s="34">
        <v>0</v>
      </c>
      <c r="HB57" s="34">
        <v>0</v>
      </c>
      <c r="HC57" s="34">
        <v>0</v>
      </c>
      <c r="HD57" s="34">
        <v>0</v>
      </c>
      <c r="HE57" s="34">
        <v>0</v>
      </c>
      <c r="HF57" s="34" t="s">
        <v>1044</v>
      </c>
      <c r="HK57" s="34" t="s">
        <v>6440</v>
      </c>
      <c r="HL57" s="34" t="s">
        <v>4226</v>
      </c>
      <c r="HM57" s="34" t="s">
        <v>4539</v>
      </c>
      <c r="HN57" s="34" t="s">
        <v>5452</v>
      </c>
      <c r="HO57" s="34">
        <v>21.944809461235199</v>
      </c>
      <c r="HP57" s="34" t="s">
        <v>4894</v>
      </c>
      <c r="HQ57" s="34" t="s">
        <v>4305</v>
      </c>
      <c r="HR57" s="34" t="s">
        <v>4186</v>
      </c>
      <c r="HS57" s="34" t="s">
        <v>4241</v>
      </c>
      <c r="HT57" s="34" t="s">
        <v>4271</v>
      </c>
      <c r="HU57" s="34" t="s">
        <v>5342</v>
      </c>
      <c r="HV57" s="34" t="s">
        <v>5001</v>
      </c>
      <c r="HW57" s="34" t="s">
        <v>4556</v>
      </c>
      <c r="HX57" s="34" t="s">
        <v>3238</v>
      </c>
      <c r="HY57" s="34" t="s">
        <v>4291</v>
      </c>
      <c r="HZ57" s="34" t="s">
        <v>4933</v>
      </c>
      <c r="IA57" s="34" t="s">
        <v>4666</v>
      </c>
      <c r="IC57" s="34" t="s">
        <v>5274</v>
      </c>
      <c r="ID57" s="34" t="s">
        <v>4462</v>
      </c>
      <c r="IE57" s="34" t="s">
        <v>5222</v>
      </c>
      <c r="IN57" s="34" t="s">
        <v>5971</v>
      </c>
      <c r="IQ57" s="34">
        <v>8500</v>
      </c>
      <c r="IR57" s="34" t="s">
        <v>1046</v>
      </c>
      <c r="IT57" s="34">
        <v>8500</v>
      </c>
      <c r="IU57" s="34" t="s">
        <v>5177</v>
      </c>
      <c r="IV57" s="34" t="s">
        <v>4170</v>
      </c>
      <c r="IW57" s="34" t="s">
        <v>4170</v>
      </c>
      <c r="IX57" s="34" t="s">
        <v>5374</v>
      </c>
      <c r="IY57" s="34" t="s">
        <v>4474</v>
      </c>
      <c r="IZ57" s="34" t="s">
        <v>4352</v>
      </c>
      <c r="JA57" s="34" t="s">
        <v>4170</v>
      </c>
      <c r="JB57" s="34" t="s">
        <v>4170</v>
      </c>
      <c r="JC57" s="34">
        <v>750</v>
      </c>
      <c r="JD57" s="34">
        <v>116.666666666667</v>
      </c>
      <c r="JE57" s="34">
        <v>2000</v>
      </c>
      <c r="JF57" s="34">
        <v>0</v>
      </c>
      <c r="JG57" s="34">
        <v>0</v>
      </c>
      <c r="JH57" s="34">
        <v>0</v>
      </c>
      <c r="JI57" s="34">
        <v>0</v>
      </c>
      <c r="JJ57" s="34">
        <v>0</v>
      </c>
      <c r="JK57" s="34">
        <v>0</v>
      </c>
      <c r="JL57" s="34">
        <v>8550</v>
      </c>
      <c r="JM57" s="34">
        <v>116.666666666667</v>
      </c>
      <c r="JN57" s="34">
        <v>8666.6666666666697</v>
      </c>
      <c r="JO57" s="34">
        <v>8550</v>
      </c>
      <c r="JP57" s="34">
        <v>116.666666666667</v>
      </c>
      <c r="JQ57" s="34">
        <v>8666.6666666666697</v>
      </c>
      <c r="JR57" s="34">
        <v>0.230769230769231</v>
      </c>
      <c r="JU57" s="34">
        <v>0.34615384615384598</v>
      </c>
      <c r="JV57" s="34">
        <v>8.0769230769230801E-2</v>
      </c>
      <c r="JW57" s="34">
        <v>1.1538461538461499E-2</v>
      </c>
      <c r="KA57" s="34">
        <v>8.6538461538461606E-2</v>
      </c>
      <c r="KB57" s="34">
        <v>1.34615384615385E-2</v>
      </c>
      <c r="KC57" s="34">
        <v>0.230769230769231</v>
      </c>
      <c r="KJ57" s="34" t="s">
        <v>5980</v>
      </c>
      <c r="KK57" s="34" t="s">
        <v>5990</v>
      </c>
      <c r="KL57" s="34" t="s">
        <v>4170</v>
      </c>
      <c r="KM57" s="34" t="s">
        <v>4716</v>
      </c>
      <c r="KN57" s="34" t="s">
        <v>5254</v>
      </c>
      <c r="KO57" s="34" t="s">
        <v>5253</v>
      </c>
      <c r="KP57" s="34" t="s">
        <v>4170</v>
      </c>
      <c r="KQ57" s="34" t="s">
        <v>4170</v>
      </c>
      <c r="KR57" s="34" t="s">
        <v>4170</v>
      </c>
      <c r="KS57" s="34" t="s">
        <v>4170</v>
      </c>
      <c r="KT57" s="34" t="s">
        <v>4170</v>
      </c>
      <c r="KU57" s="34" t="s">
        <v>5116</v>
      </c>
      <c r="KV57" s="34" t="s">
        <v>5155</v>
      </c>
      <c r="KW57" s="34" t="s">
        <v>5620</v>
      </c>
      <c r="KX57" s="34" t="s">
        <v>5643</v>
      </c>
      <c r="KY57" s="34" t="s">
        <v>5116</v>
      </c>
      <c r="KZ57" s="34" t="s">
        <v>5155</v>
      </c>
      <c r="LA57" s="34" t="s">
        <v>5992</v>
      </c>
    </row>
    <row r="58" spans="1:313">
      <c r="A58" s="34" t="s">
        <v>6441</v>
      </c>
      <c r="B58" s="34" t="s">
        <v>6431</v>
      </c>
      <c r="C58" s="34" t="s">
        <v>1038</v>
      </c>
      <c r="D58" s="34" t="s">
        <v>1041</v>
      </c>
      <c r="F58" s="34" t="s">
        <v>1041</v>
      </c>
      <c r="G58" s="34">
        <v>23</v>
      </c>
      <c r="H58" s="34" t="s">
        <v>1041</v>
      </c>
      <c r="I58" s="34" t="s">
        <v>1041</v>
      </c>
      <c r="J58" s="34" t="s">
        <v>440</v>
      </c>
      <c r="K58" s="34" t="s">
        <v>1098</v>
      </c>
      <c r="L58" s="34" t="s">
        <v>9569</v>
      </c>
      <c r="M58" s="34" t="s">
        <v>1993</v>
      </c>
      <c r="N58" s="34" t="s">
        <v>9570</v>
      </c>
      <c r="P58" s="34" t="s">
        <v>3068</v>
      </c>
      <c r="Q58" s="34" t="s">
        <v>3123</v>
      </c>
      <c r="R58" s="34" t="s">
        <v>6422</v>
      </c>
      <c r="S58" s="34">
        <v>2</v>
      </c>
      <c r="T58" s="34" t="s">
        <v>4881</v>
      </c>
      <c r="U58" s="34" t="s">
        <v>4881</v>
      </c>
      <c r="V58" s="34" t="s">
        <v>4170</v>
      </c>
      <c r="W58" s="34" t="s">
        <v>4881</v>
      </c>
      <c r="X58" s="34" t="s">
        <v>4170</v>
      </c>
      <c r="Y58" s="34" t="s">
        <v>4609</v>
      </c>
      <c r="Z58" s="34" t="s">
        <v>4170</v>
      </c>
      <c r="AA58" s="34" t="s">
        <v>4170</v>
      </c>
      <c r="AB58" s="34" t="s">
        <v>3681</v>
      </c>
      <c r="AD58" s="34" t="s">
        <v>3699</v>
      </c>
      <c r="AE58" s="34" t="s">
        <v>3711</v>
      </c>
      <c r="AF58" s="34" t="s">
        <v>4170</v>
      </c>
      <c r="AG58" s="34" t="s">
        <v>4170</v>
      </c>
      <c r="AH58" s="34" t="s">
        <v>4881</v>
      </c>
      <c r="AI58" s="34" t="s">
        <v>4170</v>
      </c>
      <c r="AJ58" s="34" t="s">
        <v>4170</v>
      </c>
      <c r="AK58" s="34" t="s">
        <v>4170</v>
      </c>
      <c r="AL58" s="34" t="s">
        <v>4170</v>
      </c>
      <c r="AN58" s="34" t="s">
        <v>3719</v>
      </c>
      <c r="AO58" s="34" t="s">
        <v>1044</v>
      </c>
      <c r="BG58" s="34">
        <v>1</v>
      </c>
      <c r="BI58" s="34">
        <v>20</v>
      </c>
      <c r="BJ58" s="34" t="s">
        <v>1041</v>
      </c>
      <c r="BK58" s="34" t="s">
        <v>3730</v>
      </c>
      <c r="BM58" s="34" t="s">
        <v>1044</v>
      </c>
      <c r="BN58" s="34" t="s">
        <v>3748</v>
      </c>
      <c r="BO58" s="34" t="s">
        <v>4170</v>
      </c>
      <c r="BP58" s="34" t="s">
        <v>4881</v>
      </c>
      <c r="BQ58" s="34" t="s">
        <v>4170</v>
      </c>
      <c r="BR58" s="34" t="s">
        <v>4170</v>
      </c>
      <c r="BS58" s="34" t="s">
        <v>3760</v>
      </c>
      <c r="BT58" s="34" t="s">
        <v>1044</v>
      </c>
      <c r="BU58" s="34" t="s">
        <v>1044</v>
      </c>
      <c r="BV58" s="34" t="s">
        <v>1044</v>
      </c>
      <c r="BW58" s="34" t="s">
        <v>1044</v>
      </c>
      <c r="BX58" s="34" t="s">
        <v>3807</v>
      </c>
      <c r="BY58" s="34" t="s">
        <v>4170</v>
      </c>
      <c r="BZ58" s="34" t="s">
        <v>4170</v>
      </c>
      <c r="CA58" s="34" t="s">
        <v>4170</v>
      </c>
      <c r="CB58" s="34" t="s">
        <v>4170</v>
      </c>
      <c r="CC58" s="34" t="s">
        <v>4170</v>
      </c>
      <c r="CD58" s="34" t="s">
        <v>4170</v>
      </c>
      <c r="CE58" s="34" t="s">
        <v>4170</v>
      </c>
      <c r="CF58" s="34" t="s">
        <v>4170</v>
      </c>
      <c r="CG58" s="34" t="s">
        <v>4170</v>
      </c>
      <c r="CH58" s="34" t="s">
        <v>4170</v>
      </c>
      <c r="CI58" s="34" t="s">
        <v>4881</v>
      </c>
      <c r="CJ58" s="34" t="s">
        <v>4170</v>
      </c>
      <c r="CK58" s="34" t="s">
        <v>4170</v>
      </c>
      <c r="CL58" s="34" t="s">
        <v>4170</v>
      </c>
      <c r="CM58" s="34" t="s">
        <v>4170</v>
      </c>
      <c r="CN58" s="34" t="s">
        <v>4170</v>
      </c>
      <c r="CO58" s="34" t="s">
        <v>4170</v>
      </c>
      <c r="CQ58" s="34" t="s">
        <v>1041</v>
      </c>
      <c r="CR58" s="34" t="s">
        <v>1041</v>
      </c>
      <c r="CS58" s="34" t="s">
        <v>1041</v>
      </c>
      <c r="CT58" s="34" t="s">
        <v>1041</v>
      </c>
      <c r="CU58" s="34" t="s">
        <v>1041</v>
      </c>
      <c r="CV58" s="34" t="s">
        <v>1041</v>
      </c>
      <c r="CW58" s="34" t="s">
        <v>1044</v>
      </c>
      <c r="CX58" s="34" t="s">
        <v>1044</v>
      </c>
      <c r="CY58" s="34" t="s">
        <v>3826</v>
      </c>
      <c r="CZ58" s="34" t="s">
        <v>3843</v>
      </c>
      <c r="DA58" s="34" t="s">
        <v>3861</v>
      </c>
      <c r="DB58" s="34" t="s">
        <v>1044</v>
      </c>
      <c r="DC58" s="34" t="s">
        <v>3871</v>
      </c>
      <c r="DD58" s="34" t="s">
        <v>3871</v>
      </c>
      <c r="DE58" s="34" t="s">
        <v>1041</v>
      </c>
      <c r="DF58" s="34" t="s">
        <v>3877</v>
      </c>
      <c r="DG58" s="34" t="s">
        <v>6305</v>
      </c>
      <c r="DH58" s="34" t="s">
        <v>4170</v>
      </c>
      <c r="DI58" s="34" t="s">
        <v>4170</v>
      </c>
      <c r="DJ58" s="34" t="s">
        <v>4170</v>
      </c>
      <c r="DK58" s="34" t="s">
        <v>4170</v>
      </c>
      <c r="DL58" s="34" t="s">
        <v>4170</v>
      </c>
      <c r="DM58" s="34" t="s">
        <v>4170</v>
      </c>
      <c r="DN58" s="34" t="s">
        <v>4881</v>
      </c>
      <c r="DO58" s="34" t="s">
        <v>4881</v>
      </c>
      <c r="DP58" s="34" t="s">
        <v>4170</v>
      </c>
      <c r="DQ58" s="34" t="s">
        <v>4170</v>
      </c>
      <c r="DR58" s="34" t="s">
        <v>4170</v>
      </c>
      <c r="DS58" s="34" t="s">
        <v>4170</v>
      </c>
      <c r="DT58" s="34" t="s">
        <v>4170</v>
      </c>
      <c r="DU58" s="34" t="s">
        <v>4170</v>
      </c>
      <c r="DV58" s="34" t="s">
        <v>4170</v>
      </c>
      <c r="DW58" s="34" t="s">
        <v>4170</v>
      </c>
      <c r="ES58" s="34" t="s">
        <v>3948</v>
      </c>
      <c r="ET58" s="34" t="s">
        <v>4881</v>
      </c>
      <c r="EU58" s="34" t="s">
        <v>4170</v>
      </c>
      <c r="EV58" s="34" t="s">
        <v>4170</v>
      </c>
      <c r="EW58" s="34" t="s">
        <v>4170</v>
      </c>
      <c r="EX58" s="34" t="s">
        <v>4170</v>
      </c>
      <c r="EY58" s="34" t="s">
        <v>4170</v>
      </c>
      <c r="EZ58" s="34" t="s">
        <v>4170</v>
      </c>
      <c r="FA58" s="34" t="s">
        <v>4170</v>
      </c>
      <c r="FB58" s="34" t="s">
        <v>4170</v>
      </c>
      <c r="FD58" s="34">
        <v>1050</v>
      </c>
      <c r="FE58" s="34">
        <v>3250</v>
      </c>
      <c r="FK58" s="34" t="s">
        <v>1044</v>
      </c>
      <c r="FM58" s="34" t="s">
        <v>3990</v>
      </c>
      <c r="GF58" s="34" t="s">
        <v>1044</v>
      </c>
      <c r="GG58" s="34" t="s">
        <v>4170</v>
      </c>
      <c r="GH58" s="34" t="s">
        <v>4170</v>
      </c>
      <c r="GI58" s="34" t="s">
        <v>4170</v>
      </c>
      <c r="GJ58" s="34" t="s">
        <v>4881</v>
      </c>
      <c r="GK58" s="34" t="s">
        <v>4170</v>
      </c>
      <c r="GL58" s="34" t="s">
        <v>4170</v>
      </c>
      <c r="GM58" s="34" t="s">
        <v>4170</v>
      </c>
      <c r="GO58" s="34">
        <v>2500</v>
      </c>
      <c r="GP58" s="34">
        <v>0</v>
      </c>
      <c r="GQ58" s="34">
        <v>0</v>
      </c>
      <c r="GR58" s="34">
        <v>900</v>
      </c>
      <c r="GS58" s="34">
        <v>100</v>
      </c>
      <c r="GT58" s="34">
        <v>100</v>
      </c>
      <c r="GU58" s="34">
        <v>0</v>
      </c>
      <c r="GV58" s="34">
        <v>0</v>
      </c>
      <c r="GW58" s="34">
        <v>0</v>
      </c>
      <c r="GX58" s="34">
        <v>1000</v>
      </c>
      <c r="GY58" s="34">
        <v>0</v>
      </c>
      <c r="GZ58" s="34">
        <v>0</v>
      </c>
      <c r="HA58" s="34">
        <v>0</v>
      </c>
      <c r="HB58" s="34">
        <v>0</v>
      </c>
      <c r="HC58" s="34">
        <v>0</v>
      </c>
      <c r="HD58" s="34">
        <v>0</v>
      </c>
      <c r="HE58" s="34">
        <v>0</v>
      </c>
      <c r="HF58" s="34" t="s">
        <v>1044</v>
      </c>
      <c r="HK58" s="34" t="s">
        <v>6442</v>
      </c>
      <c r="HL58" s="34" t="s">
        <v>4226</v>
      </c>
      <c r="HM58" s="34" t="s">
        <v>4539</v>
      </c>
      <c r="HN58" s="34" t="s">
        <v>5446</v>
      </c>
      <c r="HO58" s="34">
        <v>28.940812527376298</v>
      </c>
      <c r="HP58" s="34" t="s">
        <v>4895</v>
      </c>
      <c r="HQ58" s="34" t="s">
        <v>4313</v>
      </c>
      <c r="HR58" s="34" t="s">
        <v>4210</v>
      </c>
      <c r="HS58" s="34" t="s">
        <v>4228</v>
      </c>
      <c r="HT58" s="34" t="s">
        <v>4262</v>
      </c>
      <c r="HU58" s="34" t="s">
        <v>5341</v>
      </c>
      <c r="HV58" s="34" t="s">
        <v>5001</v>
      </c>
      <c r="HW58" s="34" t="s">
        <v>4560</v>
      </c>
      <c r="HX58" s="34" t="s">
        <v>3238</v>
      </c>
      <c r="HY58" s="34" t="s">
        <v>4299</v>
      </c>
      <c r="HZ58" s="34" t="s">
        <v>4933</v>
      </c>
      <c r="IA58" s="34" t="s">
        <v>4666</v>
      </c>
      <c r="IC58" s="34" t="s">
        <v>5274</v>
      </c>
      <c r="ID58" s="34" t="s">
        <v>4462</v>
      </c>
      <c r="IJ58" s="34">
        <v>418.53</v>
      </c>
      <c r="IK58" s="34" t="s">
        <v>4588</v>
      </c>
      <c r="IQ58" s="34">
        <v>3668.53</v>
      </c>
      <c r="IR58" s="34" t="s">
        <v>1046</v>
      </c>
      <c r="IT58" s="34">
        <v>1834.2650000000001</v>
      </c>
      <c r="IU58" s="34" t="s">
        <v>5178</v>
      </c>
      <c r="IV58" s="34" t="s">
        <v>4170</v>
      </c>
      <c r="IW58" s="34" t="s">
        <v>4170</v>
      </c>
      <c r="IX58" s="34" t="s">
        <v>6120</v>
      </c>
      <c r="IY58" s="34" t="s">
        <v>5373</v>
      </c>
      <c r="IZ58" s="34" t="s">
        <v>4352</v>
      </c>
      <c r="JA58" s="34" t="s">
        <v>4170</v>
      </c>
      <c r="JB58" s="34" t="s">
        <v>4170</v>
      </c>
      <c r="JC58" s="34">
        <v>166.666666666667</v>
      </c>
      <c r="JD58" s="34">
        <v>0</v>
      </c>
      <c r="JE58" s="34">
        <v>0</v>
      </c>
      <c r="JF58" s="34">
        <v>0</v>
      </c>
      <c r="JG58" s="34">
        <v>0</v>
      </c>
      <c r="JH58" s="34">
        <v>0</v>
      </c>
      <c r="JI58" s="34">
        <v>0</v>
      </c>
      <c r="JJ58" s="34">
        <v>0</v>
      </c>
      <c r="JK58" s="34">
        <v>0</v>
      </c>
      <c r="JL58" s="34">
        <v>3766.6666666666702</v>
      </c>
      <c r="JM58" s="34">
        <v>0</v>
      </c>
      <c r="JN58" s="34">
        <v>3766.6666666666702</v>
      </c>
      <c r="JO58" s="34">
        <v>1883.3333333333301</v>
      </c>
      <c r="JP58" s="34">
        <v>0</v>
      </c>
      <c r="JQ58" s="34">
        <v>1883.3333333333301</v>
      </c>
      <c r="JR58" s="34">
        <v>0.66371681415929196</v>
      </c>
      <c r="JU58" s="34">
        <v>0.238938053097345</v>
      </c>
      <c r="JV58" s="34">
        <v>2.6548672566371698E-2</v>
      </c>
      <c r="JW58" s="34">
        <v>2.6548672566371698E-2</v>
      </c>
      <c r="KA58" s="34">
        <v>4.4247787610619503E-2</v>
      </c>
      <c r="KI58" s="34" t="s">
        <v>6082</v>
      </c>
      <c r="KJ58" s="34" t="s">
        <v>5976</v>
      </c>
      <c r="KK58" s="34" t="s">
        <v>5177</v>
      </c>
      <c r="KL58" s="34" t="s">
        <v>4170</v>
      </c>
      <c r="KM58" s="34" t="s">
        <v>4711</v>
      </c>
      <c r="KN58" s="34" t="s">
        <v>4170</v>
      </c>
      <c r="KO58" s="34" t="s">
        <v>4170</v>
      </c>
      <c r="KP58" s="34" t="s">
        <v>4170</v>
      </c>
      <c r="KQ58" s="34" t="s">
        <v>4170</v>
      </c>
      <c r="KR58" s="34" t="s">
        <v>4170</v>
      </c>
      <c r="KS58" s="34" t="s">
        <v>4170</v>
      </c>
      <c r="KT58" s="34" t="s">
        <v>4170</v>
      </c>
      <c r="KU58" s="34" t="s">
        <v>4973</v>
      </c>
      <c r="KV58" s="34" t="s">
        <v>5151</v>
      </c>
      <c r="KW58" s="34" t="s">
        <v>4170</v>
      </c>
      <c r="KX58" s="34" t="s">
        <v>4170</v>
      </c>
      <c r="KY58" s="34" t="s">
        <v>5952</v>
      </c>
      <c r="KZ58" s="34" t="s">
        <v>5971</v>
      </c>
      <c r="LA58" s="34" t="s">
        <v>5993</v>
      </c>
    </row>
    <row r="59" spans="1:313">
      <c r="A59" s="34" t="s">
        <v>6443</v>
      </c>
      <c r="B59" s="34" t="s">
        <v>6431</v>
      </c>
      <c r="C59" s="34" t="s">
        <v>1037</v>
      </c>
      <c r="D59" s="34" t="s">
        <v>1041</v>
      </c>
      <c r="F59" s="34" t="s">
        <v>1041</v>
      </c>
      <c r="G59" s="34">
        <v>38</v>
      </c>
      <c r="H59" s="34" t="s">
        <v>1041</v>
      </c>
      <c r="I59" s="34" t="s">
        <v>1041</v>
      </c>
      <c r="J59" s="34" t="s">
        <v>440</v>
      </c>
      <c r="K59" s="34" t="s">
        <v>1077</v>
      </c>
      <c r="L59" s="34" t="s">
        <v>9537</v>
      </c>
      <c r="M59" s="34" t="s">
        <v>1548</v>
      </c>
      <c r="N59" s="34" t="s">
        <v>9538</v>
      </c>
      <c r="P59" s="34" t="s">
        <v>3065</v>
      </c>
      <c r="Q59" s="34" t="s">
        <v>3123</v>
      </c>
      <c r="R59" s="34" t="s">
        <v>6444</v>
      </c>
      <c r="S59" s="34">
        <v>3</v>
      </c>
      <c r="T59" s="34" t="s">
        <v>4881</v>
      </c>
      <c r="U59" s="34" t="s">
        <v>4881</v>
      </c>
      <c r="V59" s="34" t="s">
        <v>4881</v>
      </c>
      <c r="W59" s="34" t="s">
        <v>4881</v>
      </c>
      <c r="X59" s="34" t="s">
        <v>4170</v>
      </c>
      <c r="Y59" s="34" t="s">
        <v>4609</v>
      </c>
      <c r="Z59" s="34" t="s">
        <v>4881</v>
      </c>
      <c r="AA59" s="34" t="s">
        <v>4170</v>
      </c>
      <c r="AB59" s="34" t="s">
        <v>3681</v>
      </c>
      <c r="AD59" s="34" t="s">
        <v>3696</v>
      </c>
      <c r="AN59" s="34" t="s">
        <v>3722</v>
      </c>
      <c r="AO59" s="34" t="s">
        <v>1044</v>
      </c>
      <c r="BG59" s="34">
        <v>3</v>
      </c>
      <c r="BI59" s="34">
        <v>60</v>
      </c>
      <c r="BJ59" s="34" t="s">
        <v>1041</v>
      </c>
      <c r="BK59" s="34" t="s">
        <v>3727</v>
      </c>
      <c r="BM59" s="34" t="s">
        <v>3739</v>
      </c>
      <c r="BN59" s="34" t="s">
        <v>1044</v>
      </c>
      <c r="BO59" s="34" t="s">
        <v>4170</v>
      </c>
      <c r="BP59" s="34" t="s">
        <v>4170</v>
      </c>
      <c r="BQ59" s="34" t="s">
        <v>4881</v>
      </c>
      <c r="BR59" s="34" t="s">
        <v>4170</v>
      </c>
      <c r="BS59" s="34" t="s">
        <v>3751</v>
      </c>
      <c r="BT59" s="34" t="s">
        <v>3771</v>
      </c>
      <c r="BU59" s="34" t="s">
        <v>1044</v>
      </c>
      <c r="BV59" s="34" t="s">
        <v>1044</v>
      </c>
      <c r="BW59" s="34" t="s">
        <v>1044</v>
      </c>
      <c r="BX59" s="34" t="s">
        <v>3777</v>
      </c>
      <c r="BY59" s="34" t="s">
        <v>4881</v>
      </c>
      <c r="BZ59" s="34" t="s">
        <v>4170</v>
      </c>
      <c r="CA59" s="34" t="s">
        <v>4170</v>
      </c>
      <c r="CB59" s="34" t="s">
        <v>4170</v>
      </c>
      <c r="CC59" s="34" t="s">
        <v>4170</v>
      </c>
      <c r="CD59" s="34" t="s">
        <v>4170</v>
      </c>
      <c r="CE59" s="34" t="s">
        <v>4170</v>
      </c>
      <c r="CF59" s="34" t="s">
        <v>4170</v>
      </c>
      <c r="CG59" s="34" t="s">
        <v>4170</v>
      </c>
      <c r="CH59" s="34" t="s">
        <v>4170</v>
      </c>
      <c r="CI59" s="34" t="s">
        <v>4170</v>
      </c>
      <c r="CJ59" s="34" t="s">
        <v>4170</v>
      </c>
      <c r="CK59" s="34" t="s">
        <v>4170</v>
      </c>
      <c r="CL59" s="34" t="s">
        <v>4170</v>
      </c>
      <c r="CM59" s="34" t="s">
        <v>4170</v>
      </c>
      <c r="CN59" s="34" t="s">
        <v>4170</v>
      </c>
      <c r="CO59" s="34" t="s">
        <v>4170</v>
      </c>
      <c r="CQ59" s="34" t="s">
        <v>1041</v>
      </c>
      <c r="CR59" s="34" t="s">
        <v>1041</v>
      </c>
      <c r="CS59" s="34" t="s">
        <v>1041</v>
      </c>
      <c r="CT59" s="34" t="s">
        <v>1041</v>
      </c>
      <c r="CU59" s="34" t="s">
        <v>1041</v>
      </c>
      <c r="CV59" s="34" t="s">
        <v>1041</v>
      </c>
      <c r="CW59" s="34" t="s">
        <v>1044</v>
      </c>
      <c r="CX59" s="34" t="s">
        <v>1044</v>
      </c>
      <c r="CY59" s="34" t="s">
        <v>3823</v>
      </c>
      <c r="CZ59" s="34" t="s">
        <v>3843</v>
      </c>
      <c r="DA59" s="34" t="s">
        <v>3861</v>
      </c>
      <c r="DB59" s="34" t="s">
        <v>1044</v>
      </c>
      <c r="DC59" s="34" t="s">
        <v>1044</v>
      </c>
      <c r="DD59" s="34" t="s">
        <v>3871</v>
      </c>
      <c r="DE59" s="34" t="s">
        <v>1044</v>
      </c>
      <c r="DF59" s="34" t="s">
        <v>3877</v>
      </c>
      <c r="DG59" s="34" t="s">
        <v>172</v>
      </c>
      <c r="DH59" s="34" t="s">
        <v>4170</v>
      </c>
      <c r="DI59" s="34" t="s">
        <v>4170</v>
      </c>
      <c r="DJ59" s="34" t="s">
        <v>4170</v>
      </c>
      <c r="DK59" s="34" t="s">
        <v>4170</v>
      </c>
      <c r="DL59" s="34" t="s">
        <v>4170</v>
      </c>
      <c r="DM59" s="34" t="s">
        <v>4170</v>
      </c>
      <c r="DN59" s="34" t="s">
        <v>4170</v>
      </c>
      <c r="DO59" s="34" t="s">
        <v>4170</v>
      </c>
      <c r="DP59" s="34" t="s">
        <v>4170</v>
      </c>
      <c r="DQ59" s="34" t="s">
        <v>4170</v>
      </c>
      <c r="DR59" s="34" t="s">
        <v>4881</v>
      </c>
      <c r="DS59" s="34" t="s">
        <v>4170</v>
      </c>
      <c r="DT59" s="34" t="s">
        <v>4170</v>
      </c>
      <c r="DU59" s="34" t="s">
        <v>4170</v>
      </c>
      <c r="DV59" s="34" t="s">
        <v>4170</v>
      </c>
      <c r="DW59" s="34" t="s">
        <v>4170</v>
      </c>
      <c r="FH59" s="34">
        <v>46729</v>
      </c>
      <c r="FK59" s="34" t="s">
        <v>3963</v>
      </c>
      <c r="FL59" s="34" t="s">
        <v>3978</v>
      </c>
      <c r="FM59" s="34" t="s">
        <v>3981</v>
      </c>
      <c r="FN59" s="34" t="s">
        <v>3998</v>
      </c>
      <c r="FO59" s="34" t="s">
        <v>4170</v>
      </c>
      <c r="FP59" s="34" t="s">
        <v>4170</v>
      </c>
      <c r="FQ59" s="34" t="s">
        <v>4881</v>
      </c>
      <c r="FR59" s="34" t="s">
        <v>4170</v>
      </c>
      <c r="FS59" s="34" t="s">
        <v>4170</v>
      </c>
      <c r="FT59" s="34" t="s">
        <v>4170</v>
      </c>
      <c r="FU59" s="34" t="s">
        <v>4170</v>
      </c>
      <c r="FV59" s="34" t="s">
        <v>4170</v>
      </c>
      <c r="FW59" s="34" t="s">
        <v>4170</v>
      </c>
      <c r="FX59" s="34" t="s">
        <v>4170</v>
      </c>
      <c r="FY59" s="34" t="s">
        <v>4170</v>
      </c>
      <c r="FZ59" s="34" t="s">
        <v>4170</v>
      </c>
      <c r="GA59" s="34" t="s">
        <v>4170</v>
      </c>
      <c r="GB59" s="34" t="s">
        <v>4170</v>
      </c>
      <c r="GC59" s="34" t="s">
        <v>4170</v>
      </c>
      <c r="GD59" s="34" t="s">
        <v>4170</v>
      </c>
      <c r="GF59" s="34" t="s">
        <v>1044</v>
      </c>
      <c r="GG59" s="34" t="s">
        <v>4170</v>
      </c>
      <c r="GH59" s="34" t="s">
        <v>4170</v>
      </c>
      <c r="GI59" s="34" t="s">
        <v>4170</v>
      </c>
      <c r="GJ59" s="34" t="s">
        <v>4881</v>
      </c>
      <c r="GK59" s="34" t="s">
        <v>4170</v>
      </c>
      <c r="GL59" s="34" t="s">
        <v>4170</v>
      </c>
      <c r="GM59" s="34" t="s">
        <v>4170</v>
      </c>
      <c r="GO59" s="34">
        <v>14000</v>
      </c>
      <c r="GP59" s="34">
        <v>0</v>
      </c>
      <c r="GQ59" s="34">
        <v>10000</v>
      </c>
      <c r="GR59" s="34">
        <v>14000</v>
      </c>
      <c r="GS59" s="34">
        <v>6000</v>
      </c>
      <c r="GT59" s="34">
        <v>300</v>
      </c>
      <c r="GU59" s="34">
        <v>100</v>
      </c>
      <c r="GV59" s="34">
        <v>1000</v>
      </c>
      <c r="GW59" s="34">
        <v>1000</v>
      </c>
      <c r="GX59" s="34">
        <v>4000</v>
      </c>
      <c r="GY59" s="34">
        <v>1500</v>
      </c>
      <c r="GZ59" s="34">
        <v>350</v>
      </c>
      <c r="HA59" s="34">
        <v>0</v>
      </c>
      <c r="HB59" s="34">
        <v>0</v>
      </c>
      <c r="HC59" s="34">
        <v>32400</v>
      </c>
      <c r="HD59" s="34">
        <v>0</v>
      </c>
      <c r="HE59" s="34">
        <v>0</v>
      </c>
      <c r="HF59" s="34" t="s">
        <v>1044</v>
      </c>
      <c r="HK59" s="34" t="s">
        <v>4550</v>
      </c>
      <c r="HL59" s="34" t="s">
        <v>4226</v>
      </c>
      <c r="HM59" s="34" t="s">
        <v>4542</v>
      </c>
      <c r="HN59" s="34" t="s">
        <v>5447</v>
      </c>
      <c r="HO59" s="34">
        <v>44.9737187910644</v>
      </c>
      <c r="HP59" s="34" t="s">
        <v>4896</v>
      </c>
      <c r="HQ59" s="34" t="s">
        <v>4316</v>
      </c>
      <c r="HR59" s="34" t="s">
        <v>4210</v>
      </c>
      <c r="HS59" s="34" t="s">
        <v>4228</v>
      </c>
      <c r="HT59" s="34" t="s">
        <v>4262</v>
      </c>
      <c r="HU59" s="34" t="s">
        <v>5342</v>
      </c>
      <c r="HV59" s="34" t="s">
        <v>5001</v>
      </c>
      <c r="HW59" s="34" t="s">
        <v>4560</v>
      </c>
      <c r="HX59" s="34" t="s">
        <v>3247</v>
      </c>
      <c r="HY59" s="34" t="s">
        <v>4299</v>
      </c>
      <c r="HZ59" s="34" t="s">
        <v>4933</v>
      </c>
      <c r="IA59" s="34" t="s">
        <v>4666</v>
      </c>
      <c r="IC59" s="34" t="s">
        <v>5274</v>
      </c>
      <c r="ID59" s="34" t="s">
        <v>4462</v>
      </c>
      <c r="IN59" s="34" t="s">
        <v>5115</v>
      </c>
      <c r="IQ59" s="34">
        <v>46729</v>
      </c>
      <c r="IR59" s="34" t="s">
        <v>1046</v>
      </c>
      <c r="IS59" s="34" t="s">
        <v>5322</v>
      </c>
      <c r="IT59" s="34">
        <v>15576.333333333299</v>
      </c>
      <c r="IU59" s="34" t="s">
        <v>5181</v>
      </c>
      <c r="IV59" s="34" t="s">
        <v>4170</v>
      </c>
      <c r="IW59" s="34" t="s">
        <v>4176</v>
      </c>
      <c r="IX59" s="34" t="s">
        <v>6122</v>
      </c>
      <c r="IY59" s="34" t="s">
        <v>5375</v>
      </c>
      <c r="IZ59" s="34" t="s">
        <v>4784</v>
      </c>
      <c r="JA59" s="34" t="s">
        <v>4711</v>
      </c>
      <c r="JB59" s="34" t="s">
        <v>4716</v>
      </c>
      <c r="JC59" s="34">
        <v>666.66666666666697</v>
      </c>
      <c r="JD59" s="34">
        <v>250</v>
      </c>
      <c r="JE59" s="34">
        <v>58.3333333333333</v>
      </c>
      <c r="JF59" s="34">
        <v>0</v>
      </c>
      <c r="JG59" s="34">
        <v>0</v>
      </c>
      <c r="JH59" s="34">
        <v>5400</v>
      </c>
      <c r="JI59" s="34">
        <v>0</v>
      </c>
      <c r="JJ59" s="34">
        <v>0</v>
      </c>
      <c r="JK59" s="34">
        <v>333.33333333333297</v>
      </c>
      <c r="JL59" s="34">
        <v>50525</v>
      </c>
      <c r="JM59" s="34">
        <v>1583.3333333333301</v>
      </c>
      <c r="JN59" s="34">
        <v>52108.333333333299</v>
      </c>
      <c r="JO59" s="34">
        <v>16841.666666666701</v>
      </c>
      <c r="JP59" s="34">
        <v>527.77777777777806</v>
      </c>
      <c r="JQ59" s="34">
        <v>17369.444444444402</v>
      </c>
      <c r="JR59" s="34">
        <v>0.26867103790180702</v>
      </c>
      <c r="JT59" s="34">
        <v>0.191907884215577</v>
      </c>
      <c r="JU59" s="34">
        <v>0.26867103790180702</v>
      </c>
      <c r="JV59" s="34">
        <v>0.115144730529346</v>
      </c>
      <c r="JW59" s="34">
        <v>5.7572365264673001E-3</v>
      </c>
      <c r="JX59" s="34">
        <v>1.9190788421557701E-3</v>
      </c>
      <c r="JY59" s="34">
        <v>1.9190788421557699E-2</v>
      </c>
      <c r="JZ59" s="34">
        <v>6.3969294738525501E-3</v>
      </c>
      <c r="KA59" s="34">
        <v>1.27938589477051E-2</v>
      </c>
      <c r="KB59" s="34">
        <v>4.7976971053894099E-3</v>
      </c>
      <c r="KC59" s="34">
        <v>1.1194626579242E-3</v>
      </c>
      <c r="KF59" s="34">
        <v>0.103630257476411</v>
      </c>
      <c r="KJ59" s="34" t="s">
        <v>5979</v>
      </c>
      <c r="KK59" s="34" t="s">
        <v>5987</v>
      </c>
      <c r="KL59" s="34" t="s">
        <v>5796</v>
      </c>
      <c r="KM59" s="34" t="s">
        <v>4716</v>
      </c>
      <c r="KN59" s="34" t="s">
        <v>5254</v>
      </c>
      <c r="KO59" s="34" t="s">
        <v>4352</v>
      </c>
      <c r="KP59" s="34" t="s">
        <v>4170</v>
      </c>
      <c r="KQ59" s="34" t="s">
        <v>4170</v>
      </c>
      <c r="KR59" s="34" t="s">
        <v>4974</v>
      </c>
      <c r="KS59" s="34" t="s">
        <v>4170</v>
      </c>
      <c r="KT59" s="34" t="s">
        <v>4170</v>
      </c>
      <c r="KU59" s="34" t="s">
        <v>5115</v>
      </c>
      <c r="KV59" s="34" t="s">
        <v>5152</v>
      </c>
      <c r="KW59" s="34" t="s">
        <v>5621</v>
      </c>
      <c r="KX59" s="34" t="s">
        <v>5646</v>
      </c>
      <c r="KY59" s="34" t="s">
        <v>5955</v>
      </c>
      <c r="KZ59" s="34" t="s">
        <v>5152</v>
      </c>
      <c r="LA59" s="34" t="s">
        <v>5992</v>
      </c>
    </row>
    <row r="60" spans="1:313">
      <c r="A60" s="34" t="s">
        <v>6445</v>
      </c>
      <c r="B60" s="34" t="s">
        <v>6431</v>
      </c>
      <c r="C60" s="34" t="s">
        <v>1036</v>
      </c>
      <c r="D60" s="34" t="s">
        <v>1041</v>
      </c>
      <c r="F60" s="34" t="s">
        <v>1041</v>
      </c>
      <c r="G60" s="34">
        <v>36</v>
      </c>
      <c r="H60" s="34" t="s">
        <v>1041</v>
      </c>
      <c r="I60" s="34" t="s">
        <v>1041</v>
      </c>
      <c r="J60" s="34" t="s">
        <v>440</v>
      </c>
      <c r="K60" s="34" t="s">
        <v>1149</v>
      </c>
      <c r="L60" s="34" t="s">
        <v>9571</v>
      </c>
      <c r="M60" s="34" t="s">
        <v>1149</v>
      </c>
      <c r="N60" s="34" t="s">
        <v>9572</v>
      </c>
      <c r="P60" s="34" t="s">
        <v>3065</v>
      </c>
      <c r="Q60" s="34" t="s">
        <v>3123</v>
      </c>
      <c r="R60" s="34" t="s">
        <v>6374</v>
      </c>
      <c r="S60" s="34">
        <v>5</v>
      </c>
      <c r="T60" s="34" t="s">
        <v>4626</v>
      </c>
      <c r="U60" s="34" t="s">
        <v>4626</v>
      </c>
      <c r="V60" s="34" t="s">
        <v>4170</v>
      </c>
      <c r="W60" s="34" t="s">
        <v>4881</v>
      </c>
      <c r="X60" s="34" t="s">
        <v>4170</v>
      </c>
      <c r="Y60" s="34" t="s">
        <v>4628</v>
      </c>
      <c r="Z60" s="34" t="s">
        <v>4170</v>
      </c>
      <c r="AA60" s="34" t="s">
        <v>4170</v>
      </c>
      <c r="AB60" s="34" t="s">
        <v>3681</v>
      </c>
      <c r="AD60" s="34" t="s">
        <v>3699</v>
      </c>
      <c r="AE60" s="34" t="s">
        <v>3711</v>
      </c>
      <c r="AF60" s="34" t="s">
        <v>4170</v>
      </c>
      <c r="AG60" s="34" t="s">
        <v>4170</v>
      </c>
      <c r="AH60" s="34" t="s">
        <v>4881</v>
      </c>
      <c r="AI60" s="34" t="s">
        <v>4170</v>
      </c>
      <c r="AJ60" s="34" t="s">
        <v>4170</v>
      </c>
      <c r="AK60" s="34" t="s">
        <v>4170</v>
      </c>
      <c r="AL60" s="34" t="s">
        <v>4170</v>
      </c>
      <c r="AN60" s="34" t="s">
        <v>3719</v>
      </c>
      <c r="AO60" s="34" t="s">
        <v>1044</v>
      </c>
      <c r="BG60" s="34">
        <v>2</v>
      </c>
      <c r="BI60" s="34">
        <v>24</v>
      </c>
      <c r="BJ60" s="34" t="s">
        <v>1041</v>
      </c>
      <c r="BK60" s="34" t="s">
        <v>3727</v>
      </c>
      <c r="BM60" s="34" t="s">
        <v>3742</v>
      </c>
      <c r="BN60" s="34" t="s">
        <v>3745</v>
      </c>
      <c r="BO60" s="34" t="s">
        <v>4881</v>
      </c>
      <c r="BP60" s="34" t="s">
        <v>4170</v>
      </c>
      <c r="BQ60" s="34" t="s">
        <v>4170</v>
      </c>
      <c r="BR60" s="34" t="s">
        <v>4170</v>
      </c>
      <c r="BS60" s="34" t="s">
        <v>3751</v>
      </c>
      <c r="BT60" s="34" t="s">
        <v>3771</v>
      </c>
      <c r="BU60" s="34" t="s">
        <v>1044</v>
      </c>
      <c r="BV60" s="34" t="s">
        <v>1041</v>
      </c>
      <c r="BW60" s="34" t="s">
        <v>1041</v>
      </c>
      <c r="BX60" s="34" t="s">
        <v>6446</v>
      </c>
      <c r="BY60" s="34" t="s">
        <v>4170</v>
      </c>
      <c r="BZ60" s="34" t="s">
        <v>4170</v>
      </c>
      <c r="CA60" s="34" t="s">
        <v>4881</v>
      </c>
      <c r="CB60" s="34" t="s">
        <v>4881</v>
      </c>
      <c r="CC60" s="34" t="s">
        <v>4170</v>
      </c>
      <c r="CD60" s="34" t="s">
        <v>4170</v>
      </c>
      <c r="CE60" s="34" t="s">
        <v>4170</v>
      </c>
      <c r="CF60" s="34" t="s">
        <v>4170</v>
      </c>
      <c r="CG60" s="34" t="s">
        <v>4170</v>
      </c>
      <c r="CH60" s="34" t="s">
        <v>4170</v>
      </c>
      <c r="CI60" s="34" t="s">
        <v>4170</v>
      </c>
      <c r="CJ60" s="34" t="s">
        <v>4170</v>
      </c>
      <c r="CK60" s="34" t="s">
        <v>4170</v>
      </c>
      <c r="CL60" s="34" t="s">
        <v>4170</v>
      </c>
      <c r="CM60" s="34" t="s">
        <v>4170</v>
      </c>
      <c r="CN60" s="34" t="s">
        <v>4170</v>
      </c>
      <c r="CO60" s="34" t="s">
        <v>4170</v>
      </c>
      <c r="CQ60" s="34" t="s">
        <v>1041</v>
      </c>
      <c r="CR60" s="34" t="s">
        <v>1041</v>
      </c>
      <c r="CS60" s="34" t="s">
        <v>1044</v>
      </c>
      <c r="CT60" s="34" t="s">
        <v>1041</v>
      </c>
      <c r="CU60" s="34" t="s">
        <v>1041</v>
      </c>
      <c r="CV60" s="34" t="s">
        <v>1041</v>
      </c>
      <c r="CW60" s="34" t="s">
        <v>1044</v>
      </c>
      <c r="CX60" s="34" t="s">
        <v>1044</v>
      </c>
      <c r="CY60" s="34" t="s">
        <v>3826</v>
      </c>
      <c r="CZ60" s="34" t="s">
        <v>3846</v>
      </c>
      <c r="DA60" s="34" t="s">
        <v>3858</v>
      </c>
      <c r="DB60" s="34" t="s">
        <v>3865</v>
      </c>
      <c r="DC60" s="34" t="s">
        <v>1044</v>
      </c>
      <c r="DD60" s="34" t="s">
        <v>1044</v>
      </c>
      <c r="DE60" s="34" t="s">
        <v>1044</v>
      </c>
      <c r="DF60" s="34" t="s">
        <v>3880</v>
      </c>
      <c r="DG60" s="34" t="s">
        <v>6324</v>
      </c>
      <c r="DH60" s="34" t="s">
        <v>4170</v>
      </c>
      <c r="DI60" s="34" t="s">
        <v>4881</v>
      </c>
      <c r="DJ60" s="34" t="s">
        <v>4170</v>
      </c>
      <c r="DK60" s="34" t="s">
        <v>4170</v>
      </c>
      <c r="DL60" s="34" t="s">
        <v>4170</v>
      </c>
      <c r="DM60" s="34" t="s">
        <v>4170</v>
      </c>
      <c r="DN60" s="34" t="s">
        <v>4170</v>
      </c>
      <c r="DO60" s="34" t="s">
        <v>4881</v>
      </c>
      <c r="DP60" s="34" t="s">
        <v>4170</v>
      </c>
      <c r="DQ60" s="34" t="s">
        <v>4170</v>
      </c>
      <c r="DR60" s="34" t="s">
        <v>4170</v>
      </c>
      <c r="DS60" s="34" t="s">
        <v>4170</v>
      </c>
      <c r="DT60" s="34" t="s">
        <v>4170</v>
      </c>
      <c r="DU60" s="34" t="s">
        <v>4170</v>
      </c>
      <c r="DV60" s="34" t="s">
        <v>4170</v>
      </c>
      <c r="DW60" s="34" t="s">
        <v>4170</v>
      </c>
      <c r="DY60" s="34">
        <v>3000</v>
      </c>
      <c r="FE60" s="34">
        <v>6500</v>
      </c>
      <c r="FK60" s="34" t="s">
        <v>1044</v>
      </c>
      <c r="FM60" s="34" t="s">
        <v>3990</v>
      </c>
      <c r="GF60" s="34" t="s">
        <v>4033</v>
      </c>
      <c r="GG60" s="34" t="s">
        <v>4170</v>
      </c>
      <c r="GH60" s="34" t="s">
        <v>4881</v>
      </c>
      <c r="GI60" s="34" t="s">
        <v>4170</v>
      </c>
      <c r="GJ60" s="34" t="s">
        <v>4170</v>
      </c>
      <c r="GK60" s="34" t="s">
        <v>4170</v>
      </c>
      <c r="GL60" s="34" t="s">
        <v>4170</v>
      </c>
      <c r="GM60" s="34" t="s">
        <v>4170</v>
      </c>
      <c r="GO60" s="34">
        <v>3000</v>
      </c>
      <c r="GP60" s="34">
        <v>0</v>
      </c>
      <c r="GQ60" s="34">
        <v>0</v>
      </c>
      <c r="GR60" s="34">
        <v>1000</v>
      </c>
      <c r="GS60" s="34">
        <v>1000</v>
      </c>
      <c r="GT60" s="34">
        <v>500</v>
      </c>
      <c r="GU60" s="34">
        <v>100</v>
      </c>
      <c r="GV60" s="34">
        <v>0</v>
      </c>
      <c r="GW60" s="34">
        <v>0</v>
      </c>
      <c r="GX60" s="34">
        <v>1200</v>
      </c>
      <c r="GY60" s="34">
        <v>1800</v>
      </c>
      <c r="GZ60" s="34">
        <v>0</v>
      </c>
      <c r="HA60" s="34">
        <v>1000</v>
      </c>
      <c r="HB60" s="34">
        <v>0</v>
      </c>
      <c r="HC60" s="34">
        <v>2000</v>
      </c>
      <c r="HD60" s="34">
        <v>0</v>
      </c>
      <c r="HE60" s="34">
        <v>0</v>
      </c>
      <c r="HF60" s="34" t="s">
        <v>1044</v>
      </c>
      <c r="HK60" s="34" t="s">
        <v>6447</v>
      </c>
      <c r="HL60" s="34" t="s">
        <v>4226</v>
      </c>
      <c r="HM60" s="34" t="s">
        <v>4542</v>
      </c>
      <c r="HN60" s="34" t="s">
        <v>5447</v>
      </c>
      <c r="HO60" s="34">
        <v>41.951379763469099</v>
      </c>
      <c r="HP60" s="34" t="s">
        <v>4896</v>
      </c>
      <c r="HQ60" s="34" t="s">
        <v>4323</v>
      </c>
      <c r="HR60" s="34" t="s">
        <v>4210</v>
      </c>
      <c r="HS60" s="34" t="s">
        <v>4228</v>
      </c>
      <c r="HT60" s="34" t="s">
        <v>4262</v>
      </c>
      <c r="HU60" s="34" t="s">
        <v>5342</v>
      </c>
      <c r="HV60" s="34" t="s">
        <v>5001</v>
      </c>
      <c r="HW60" s="34" t="s">
        <v>4556</v>
      </c>
      <c r="HX60" s="34" t="s">
        <v>3235</v>
      </c>
      <c r="HY60" s="34" t="s">
        <v>4291</v>
      </c>
      <c r="HZ60" s="34" t="s">
        <v>4933</v>
      </c>
      <c r="IA60" s="34" t="s">
        <v>4666</v>
      </c>
      <c r="IC60" s="34" t="s">
        <v>5274</v>
      </c>
      <c r="ID60" s="34" t="s">
        <v>4461</v>
      </c>
      <c r="IE60" s="34" t="s">
        <v>5222</v>
      </c>
      <c r="IK60" s="34" t="s">
        <v>4590</v>
      </c>
      <c r="IQ60" s="34">
        <v>9500</v>
      </c>
      <c r="IR60" s="34" t="s">
        <v>1043</v>
      </c>
      <c r="IS60" s="34" t="s">
        <v>5322</v>
      </c>
      <c r="IT60" s="34">
        <v>1900</v>
      </c>
      <c r="IU60" s="34" t="s">
        <v>5178</v>
      </c>
      <c r="IV60" s="34" t="s">
        <v>4170</v>
      </c>
      <c r="IW60" s="34" t="s">
        <v>4170</v>
      </c>
      <c r="IX60" s="34" t="s">
        <v>6120</v>
      </c>
      <c r="IY60" s="34" t="s">
        <v>4474</v>
      </c>
      <c r="IZ60" s="34" t="s">
        <v>4785</v>
      </c>
      <c r="JA60" s="34" t="s">
        <v>4711</v>
      </c>
      <c r="JB60" s="34" t="s">
        <v>4170</v>
      </c>
      <c r="JC60" s="34">
        <v>200</v>
      </c>
      <c r="JD60" s="34">
        <v>300</v>
      </c>
      <c r="JE60" s="34">
        <v>0</v>
      </c>
      <c r="JF60" s="34">
        <v>166.666666666667</v>
      </c>
      <c r="JG60" s="34">
        <v>0</v>
      </c>
      <c r="JH60" s="34">
        <v>333.33333333333297</v>
      </c>
      <c r="JI60" s="34">
        <v>0</v>
      </c>
      <c r="JJ60" s="34">
        <v>0</v>
      </c>
      <c r="JK60" s="34">
        <v>0</v>
      </c>
      <c r="JL60" s="34">
        <v>6133.3333333333303</v>
      </c>
      <c r="JM60" s="34">
        <v>466.66666666666703</v>
      </c>
      <c r="JN60" s="34">
        <v>6600</v>
      </c>
      <c r="JO60" s="34">
        <v>1226.6666666666699</v>
      </c>
      <c r="JP60" s="34">
        <v>93.3333333333333</v>
      </c>
      <c r="JQ60" s="34">
        <v>1320</v>
      </c>
      <c r="JR60" s="34">
        <v>0.45454545454545497</v>
      </c>
      <c r="JU60" s="34">
        <v>0.15151515151515199</v>
      </c>
      <c r="JV60" s="34">
        <v>0.15151515151515199</v>
      </c>
      <c r="JW60" s="34">
        <v>7.5757575757575801E-2</v>
      </c>
      <c r="JX60" s="34">
        <v>1.5151515151515201E-2</v>
      </c>
      <c r="KA60" s="34">
        <v>3.03030303030303E-2</v>
      </c>
      <c r="KB60" s="34">
        <v>4.5454545454545497E-2</v>
      </c>
      <c r="KD60" s="34">
        <v>2.5252525252525301E-2</v>
      </c>
      <c r="KF60" s="34">
        <v>5.0505050505050497E-2</v>
      </c>
      <c r="KJ60" s="34" t="s">
        <v>5980</v>
      </c>
      <c r="KK60" s="34" t="s">
        <v>5177</v>
      </c>
      <c r="KL60" s="34" t="s">
        <v>4170</v>
      </c>
      <c r="KM60" s="34" t="s">
        <v>4711</v>
      </c>
      <c r="KN60" s="34" t="s">
        <v>5255</v>
      </c>
      <c r="KO60" s="34" t="s">
        <v>4170</v>
      </c>
      <c r="KP60" s="34" t="s">
        <v>4471</v>
      </c>
      <c r="KQ60" s="34" t="s">
        <v>4170</v>
      </c>
      <c r="KR60" s="34" t="s">
        <v>4714</v>
      </c>
      <c r="KS60" s="34" t="s">
        <v>4170</v>
      </c>
      <c r="KT60" s="34" t="s">
        <v>4170</v>
      </c>
      <c r="KU60" s="34" t="s">
        <v>5116</v>
      </c>
      <c r="KV60" s="34" t="s">
        <v>5151</v>
      </c>
      <c r="KW60" s="34" t="s">
        <v>5624</v>
      </c>
      <c r="KX60" s="34" t="s">
        <v>5643</v>
      </c>
      <c r="KY60" s="34" t="s">
        <v>5116</v>
      </c>
      <c r="KZ60" s="34" t="s">
        <v>5971</v>
      </c>
      <c r="LA60" s="34" t="s">
        <v>5993</v>
      </c>
    </row>
    <row r="61" spans="1:313">
      <c r="A61" s="34" t="s">
        <v>6448</v>
      </c>
      <c r="B61" s="34" t="s">
        <v>6431</v>
      </c>
      <c r="C61" s="34" t="s">
        <v>1039</v>
      </c>
      <c r="D61" s="34" t="s">
        <v>1041</v>
      </c>
      <c r="F61" s="34" t="s">
        <v>1041</v>
      </c>
      <c r="G61" s="34">
        <v>27</v>
      </c>
      <c r="H61" s="34" t="s">
        <v>1041</v>
      </c>
      <c r="I61" s="34" t="s">
        <v>1041</v>
      </c>
      <c r="J61" s="34" t="s">
        <v>440</v>
      </c>
      <c r="K61" s="34" t="s">
        <v>1077</v>
      </c>
      <c r="L61" s="34" t="s">
        <v>9537</v>
      </c>
      <c r="M61" s="34" t="s">
        <v>1548</v>
      </c>
      <c r="N61" s="34" t="s">
        <v>9538</v>
      </c>
      <c r="P61" s="34" t="s">
        <v>3065</v>
      </c>
      <c r="Q61" s="34" t="s">
        <v>3123</v>
      </c>
      <c r="R61" s="34" t="s">
        <v>6449</v>
      </c>
      <c r="S61" s="34">
        <v>3</v>
      </c>
      <c r="T61" s="34" t="s">
        <v>4881</v>
      </c>
      <c r="U61" s="34" t="s">
        <v>4609</v>
      </c>
      <c r="V61" s="34" t="s">
        <v>4170</v>
      </c>
      <c r="W61" s="34" t="s">
        <v>4881</v>
      </c>
      <c r="X61" s="34" t="s">
        <v>4170</v>
      </c>
      <c r="Y61" s="34" t="s">
        <v>4848</v>
      </c>
      <c r="Z61" s="34" t="s">
        <v>4170</v>
      </c>
      <c r="AA61" s="34" t="s">
        <v>4170</v>
      </c>
      <c r="AB61" s="34" t="s">
        <v>3681</v>
      </c>
      <c r="AD61" s="34" t="s">
        <v>3696</v>
      </c>
      <c r="AN61" s="34" t="s">
        <v>3722</v>
      </c>
      <c r="AO61" s="34" t="s">
        <v>1044</v>
      </c>
      <c r="BG61" s="34">
        <v>2</v>
      </c>
      <c r="BI61" s="34">
        <v>45</v>
      </c>
      <c r="BJ61" s="34" t="s">
        <v>1041</v>
      </c>
      <c r="BK61" s="34" t="s">
        <v>3727</v>
      </c>
      <c r="BM61" s="34" t="s">
        <v>3739</v>
      </c>
      <c r="BN61" s="34" t="s">
        <v>3745</v>
      </c>
      <c r="BO61" s="34" t="s">
        <v>4881</v>
      </c>
      <c r="BP61" s="34" t="s">
        <v>4170</v>
      </c>
      <c r="BQ61" s="34" t="s">
        <v>4170</v>
      </c>
      <c r="BR61" s="34" t="s">
        <v>4170</v>
      </c>
      <c r="BS61" s="34" t="s">
        <v>3751</v>
      </c>
      <c r="BT61" s="34" t="s">
        <v>3739</v>
      </c>
      <c r="BU61" s="34" t="s">
        <v>1044</v>
      </c>
      <c r="BV61" s="34" t="s">
        <v>1044</v>
      </c>
      <c r="BW61" s="34" t="s">
        <v>1044</v>
      </c>
      <c r="BX61" s="34" t="s">
        <v>3777</v>
      </c>
      <c r="BY61" s="34" t="s">
        <v>4881</v>
      </c>
      <c r="BZ61" s="34" t="s">
        <v>4170</v>
      </c>
      <c r="CA61" s="34" t="s">
        <v>4170</v>
      </c>
      <c r="CB61" s="34" t="s">
        <v>4170</v>
      </c>
      <c r="CC61" s="34" t="s">
        <v>4170</v>
      </c>
      <c r="CD61" s="34" t="s">
        <v>4170</v>
      </c>
      <c r="CE61" s="34" t="s">
        <v>4170</v>
      </c>
      <c r="CF61" s="34" t="s">
        <v>4170</v>
      </c>
      <c r="CG61" s="34" t="s">
        <v>4170</v>
      </c>
      <c r="CH61" s="34" t="s">
        <v>4170</v>
      </c>
      <c r="CI61" s="34" t="s">
        <v>4170</v>
      </c>
      <c r="CJ61" s="34" t="s">
        <v>4170</v>
      </c>
      <c r="CK61" s="34" t="s">
        <v>4170</v>
      </c>
      <c r="CL61" s="34" t="s">
        <v>4170</v>
      </c>
      <c r="CM61" s="34" t="s">
        <v>4170</v>
      </c>
      <c r="CN61" s="34" t="s">
        <v>4170</v>
      </c>
      <c r="CO61" s="34" t="s">
        <v>4170</v>
      </c>
      <c r="CQ61" s="34" t="s">
        <v>1041</v>
      </c>
      <c r="CR61" s="34" t="s">
        <v>1041</v>
      </c>
      <c r="CS61" s="34" t="s">
        <v>1041</v>
      </c>
      <c r="CT61" s="34" t="s">
        <v>1041</v>
      </c>
      <c r="CU61" s="34" t="s">
        <v>1041</v>
      </c>
      <c r="CV61" s="34" t="s">
        <v>1041</v>
      </c>
      <c r="CW61" s="34" t="s">
        <v>1041</v>
      </c>
      <c r="CX61" s="34" t="s">
        <v>1041</v>
      </c>
      <c r="CY61" s="34" t="s">
        <v>3820</v>
      </c>
      <c r="CZ61" s="34" t="s">
        <v>3840</v>
      </c>
      <c r="DA61" s="34" t="s">
        <v>3861</v>
      </c>
      <c r="DB61" s="34" t="s">
        <v>1044</v>
      </c>
      <c r="DC61" s="34" t="s">
        <v>1044</v>
      </c>
      <c r="DD61" s="34" t="s">
        <v>3871</v>
      </c>
      <c r="DE61" s="34" t="s">
        <v>1044</v>
      </c>
      <c r="DF61" s="34" t="s">
        <v>3877</v>
      </c>
      <c r="DG61" s="34" t="s">
        <v>172</v>
      </c>
      <c r="DH61" s="34" t="s">
        <v>4170</v>
      </c>
      <c r="DI61" s="34" t="s">
        <v>4170</v>
      </c>
      <c r="DJ61" s="34" t="s">
        <v>4170</v>
      </c>
      <c r="DK61" s="34" t="s">
        <v>4170</v>
      </c>
      <c r="DL61" s="34" t="s">
        <v>4170</v>
      </c>
      <c r="DM61" s="34" t="s">
        <v>4170</v>
      </c>
      <c r="DN61" s="34" t="s">
        <v>4170</v>
      </c>
      <c r="DO61" s="34" t="s">
        <v>4170</v>
      </c>
      <c r="DP61" s="34" t="s">
        <v>4170</v>
      </c>
      <c r="DQ61" s="34" t="s">
        <v>4170</v>
      </c>
      <c r="DR61" s="34" t="s">
        <v>4881</v>
      </c>
      <c r="DS61" s="34" t="s">
        <v>4170</v>
      </c>
      <c r="DT61" s="34" t="s">
        <v>4170</v>
      </c>
      <c r="DU61" s="34" t="s">
        <v>4170</v>
      </c>
      <c r="DV61" s="34" t="s">
        <v>4170</v>
      </c>
      <c r="DW61" s="34" t="s">
        <v>4170</v>
      </c>
      <c r="FH61" s="34">
        <v>50000</v>
      </c>
      <c r="FK61" s="34" t="s">
        <v>3963</v>
      </c>
      <c r="FL61" s="34" t="s">
        <v>3978</v>
      </c>
      <c r="FM61" s="34" t="s">
        <v>3990</v>
      </c>
      <c r="GF61" s="34" t="s">
        <v>1044</v>
      </c>
      <c r="GG61" s="34" t="s">
        <v>4170</v>
      </c>
      <c r="GH61" s="34" t="s">
        <v>4170</v>
      </c>
      <c r="GI61" s="34" t="s">
        <v>4170</v>
      </c>
      <c r="GJ61" s="34" t="s">
        <v>4881</v>
      </c>
      <c r="GK61" s="34" t="s">
        <v>4170</v>
      </c>
      <c r="GL61" s="34" t="s">
        <v>4170</v>
      </c>
      <c r="GM61" s="34" t="s">
        <v>4170</v>
      </c>
      <c r="GO61" s="34">
        <v>13000</v>
      </c>
      <c r="GP61" s="34">
        <v>0</v>
      </c>
      <c r="GQ61" s="34">
        <v>10000</v>
      </c>
      <c r="GR61" s="34">
        <v>5000</v>
      </c>
      <c r="GS61" s="34">
        <v>0</v>
      </c>
      <c r="GT61" s="34">
        <v>350</v>
      </c>
      <c r="GU61" s="34">
        <v>2500</v>
      </c>
      <c r="GV61" s="34">
        <v>0</v>
      </c>
      <c r="GW61" s="34">
        <v>0</v>
      </c>
      <c r="GX61" s="34">
        <v>0</v>
      </c>
      <c r="GY61" s="34">
        <v>2000</v>
      </c>
      <c r="GZ61" s="34">
        <v>0</v>
      </c>
      <c r="HA61" s="34">
        <v>0</v>
      </c>
      <c r="HB61" s="34">
        <v>3000</v>
      </c>
      <c r="HC61" s="34">
        <v>138000</v>
      </c>
      <c r="HD61" s="34">
        <v>0</v>
      </c>
      <c r="HE61" s="34">
        <v>0</v>
      </c>
      <c r="HF61" s="34" t="s">
        <v>1044</v>
      </c>
      <c r="HK61" s="34" t="s">
        <v>6450</v>
      </c>
      <c r="HL61" s="34" t="s">
        <v>4226</v>
      </c>
      <c r="HM61" s="34" t="s">
        <v>4539</v>
      </c>
      <c r="HN61" s="34" t="s">
        <v>5446</v>
      </c>
      <c r="HO61" s="34">
        <v>4.9263578624616704</v>
      </c>
      <c r="HP61" s="34" t="s">
        <v>4898</v>
      </c>
      <c r="HQ61" s="34" t="s">
        <v>4316</v>
      </c>
      <c r="HR61" s="34" t="s">
        <v>4210</v>
      </c>
      <c r="HS61" s="34" t="s">
        <v>4228</v>
      </c>
      <c r="HT61" s="34" t="s">
        <v>4262</v>
      </c>
      <c r="HU61" s="34" t="s">
        <v>5341</v>
      </c>
      <c r="HV61" s="34" t="s">
        <v>5001</v>
      </c>
      <c r="HW61" s="34" t="s">
        <v>4560</v>
      </c>
      <c r="HX61" s="34" t="s">
        <v>3241</v>
      </c>
      <c r="HY61" s="34" t="s">
        <v>4299</v>
      </c>
      <c r="HZ61" s="34" t="s">
        <v>4933</v>
      </c>
      <c r="IA61" s="34" t="s">
        <v>4666</v>
      </c>
      <c r="IC61" s="34" t="s">
        <v>5274</v>
      </c>
      <c r="ID61" s="34" t="s">
        <v>4462</v>
      </c>
      <c r="IN61" s="34" t="s">
        <v>5115</v>
      </c>
      <c r="IQ61" s="34">
        <v>50000</v>
      </c>
      <c r="IR61" s="34" t="s">
        <v>1046</v>
      </c>
      <c r="IS61" s="34" t="s">
        <v>5322</v>
      </c>
      <c r="IT61" s="34">
        <v>16666.666666666701</v>
      </c>
      <c r="IU61" s="34" t="s">
        <v>5181</v>
      </c>
      <c r="IV61" s="34" t="s">
        <v>4170</v>
      </c>
      <c r="IW61" s="34" t="s">
        <v>4176</v>
      </c>
      <c r="IX61" s="34" t="s">
        <v>5179</v>
      </c>
      <c r="IY61" s="34" t="s">
        <v>4170</v>
      </c>
      <c r="IZ61" s="34" t="s">
        <v>4785</v>
      </c>
      <c r="JA61" s="34" t="s">
        <v>6053</v>
      </c>
      <c r="JB61" s="34" t="s">
        <v>4170</v>
      </c>
      <c r="JC61" s="34">
        <v>0</v>
      </c>
      <c r="JD61" s="34">
        <v>333.33333333333297</v>
      </c>
      <c r="JE61" s="34">
        <v>0</v>
      </c>
      <c r="JF61" s="34">
        <v>0</v>
      </c>
      <c r="JG61" s="34">
        <v>500</v>
      </c>
      <c r="JH61" s="34">
        <v>23000</v>
      </c>
      <c r="JI61" s="34">
        <v>0</v>
      </c>
      <c r="JJ61" s="34">
        <v>0</v>
      </c>
      <c r="JK61" s="34">
        <v>0</v>
      </c>
      <c r="JL61" s="34">
        <v>53850</v>
      </c>
      <c r="JM61" s="34">
        <v>833.33333333333303</v>
      </c>
      <c r="JN61" s="34">
        <v>54683.333333333299</v>
      </c>
      <c r="JO61" s="34">
        <v>17950</v>
      </c>
      <c r="JP61" s="34">
        <v>277.777777777778</v>
      </c>
      <c r="JQ61" s="34">
        <v>18227.777777777799</v>
      </c>
      <c r="JR61" s="34">
        <v>0.23773239865894499</v>
      </c>
      <c r="JT61" s="34">
        <v>0.18287107589149601</v>
      </c>
      <c r="JU61" s="34">
        <v>9.1435537945748199E-2</v>
      </c>
      <c r="JW61" s="34">
        <v>6.4004876562023796E-3</v>
      </c>
      <c r="JX61" s="34">
        <v>4.57177689728741E-2</v>
      </c>
      <c r="KB61" s="34">
        <v>6.0957025297165499E-3</v>
      </c>
      <c r="KE61" s="34">
        <v>9.1435537945748196E-3</v>
      </c>
      <c r="KF61" s="34">
        <v>0.420603474550442</v>
      </c>
      <c r="KJ61" s="34" t="s">
        <v>5979</v>
      </c>
      <c r="KK61" s="34" t="s">
        <v>5987</v>
      </c>
      <c r="KL61" s="34" t="s">
        <v>4170</v>
      </c>
      <c r="KM61" s="34" t="s">
        <v>4170</v>
      </c>
      <c r="KN61" s="34" t="s">
        <v>5255</v>
      </c>
      <c r="KO61" s="34" t="s">
        <v>4170</v>
      </c>
      <c r="KP61" s="34" t="s">
        <v>4170</v>
      </c>
      <c r="KQ61" s="34" t="s">
        <v>4353</v>
      </c>
      <c r="KR61" s="34" t="s">
        <v>4974</v>
      </c>
      <c r="KS61" s="34" t="s">
        <v>4170</v>
      </c>
      <c r="KT61" s="34" t="s">
        <v>4170</v>
      </c>
      <c r="KU61" s="34" t="s">
        <v>5115</v>
      </c>
      <c r="KV61" s="34" t="s">
        <v>5152</v>
      </c>
      <c r="KW61" s="34" t="s">
        <v>5624</v>
      </c>
      <c r="KX61" s="34" t="s">
        <v>5644</v>
      </c>
      <c r="KY61" s="34" t="s">
        <v>5955</v>
      </c>
      <c r="KZ61" s="34" t="s">
        <v>5152</v>
      </c>
      <c r="LA61" s="34" t="s">
        <v>5992</v>
      </c>
    </row>
    <row r="62" spans="1:313">
      <c r="A62" s="34" t="s">
        <v>6451</v>
      </c>
      <c r="B62" s="34" t="s">
        <v>6431</v>
      </c>
      <c r="C62" s="34" t="s">
        <v>1038</v>
      </c>
      <c r="D62" s="34" t="s">
        <v>1041</v>
      </c>
      <c r="F62" s="34" t="s">
        <v>1041</v>
      </c>
      <c r="G62" s="34">
        <v>21</v>
      </c>
      <c r="H62" s="34" t="s">
        <v>1041</v>
      </c>
      <c r="I62" s="34" t="s">
        <v>1041</v>
      </c>
      <c r="J62" s="34" t="s">
        <v>440</v>
      </c>
      <c r="K62" s="34" t="s">
        <v>1113</v>
      </c>
      <c r="L62" s="34" t="s">
        <v>9551</v>
      </c>
      <c r="M62" s="34" t="s">
        <v>2238</v>
      </c>
      <c r="N62" s="34" t="s">
        <v>9573</v>
      </c>
      <c r="P62" s="34" t="s">
        <v>3068</v>
      </c>
      <c r="Q62" s="34" t="s">
        <v>3150</v>
      </c>
      <c r="R62" s="34" t="s">
        <v>6320</v>
      </c>
      <c r="S62" s="34">
        <v>3</v>
      </c>
      <c r="T62" s="34" t="s">
        <v>4881</v>
      </c>
      <c r="U62" s="34" t="s">
        <v>4881</v>
      </c>
      <c r="V62" s="34" t="s">
        <v>4170</v>
      </c>
      <c r="W62" s="34" t="s">
        <v>4881</v>
      </c>
      <c r="X62" s="34" t="s">
        <v>4881</v>
      </c>
      <c r="Y62" s="34" t="s">
        <v>4609</v>
      </c>
      <c r="Z62" s="34" t="s">
        <v>4881</v>
      </c>
      <c r="AA62" s="34" t="s">
        <v>4170</v>
      </c>
      <c r="AB62" s="34" t="s">
        <v>3681</v>
      </c>
      <c r="AD62" s="34" t="s">
        <v>3696</v>
      </c>
      <c r="AN62" s="34" t="s">
        <v>1044</v>
      </c>
      <c r="AO62" s="34" t="s">
        <v>1044</v>
      </c>
      <c r="BG62" s="34">
        <v>3</v>
      </c>
      <c r="BI62" s="34">
        <v>80</v>
      </c>
      <c r="BJ62" s="34" t="s">
        <v>1041</v>
      </c>
      <c r="BK62" s="34" t="s">
        <v>3730</v>
      </c>
      <c r="BM62" s="34" t="s">
        <v>1044</v>
      </c>
      <c r="BN62" s="34" t="s">
        <v>3748</v>
      </c>
      <c r="BO62" s="34" t="s">
        <v>4170</v>
      </c>
      <c r="BP62" s="34" t="s">
        <v>4881</v>
      </c>
      <c r="BQ62" s="34" t="s">
        <v>4170</v>
      </c>
      <c r="BR62" s="34" t="s">
        <v>4170</v>
      </c>
      <c r="BS62" s="34" t="s">
        <v>3760</v>
      </c>
      <c r="BT62" s="34" t="s">
        <v>3774</v>
      </c>
      <c r="BU62" s="34" t="s">
        <v>1044</v>
      </c>
      <c r="BV62" s="34" t="s">
        <v>1044</v>
      </c>
      <c r="BW62" s="34" t="s">
        <v>1044</v>
      </c>
      <c r="BX62" s="34" t="s">
        <v>3777</v>
      </c>
      <c r="BY62" s="34" t="s">
        <v>4881</v>
      </c>
      <c r="BZ62" s="34" t="s">
        <v>4170</v>
      </c>
      <c r="CA62" s="34" t="s">
        <v>4170</v>
      </c>
      <c r="CB62" s="34" t="s">
        <v>4170</v>
      </c>
      <c r="CC62" s="34" t="s">
        <v>4170</v>
      </c>
      <c r="CD62" s="34" t="s">
        <v>4170</v>
      </c>
      <c r="CE62" s="34" t="s">
        <v>4170</v>
      </c>
      <c r="CF62" s="34" t="s">
        <v>4170</v>
      </c>
      <c r="CG62" s="34" t="s">
        <v>4170</v>
      </c>
      <c r="CH62" s="34" t="s">
        <v>4170</v>
      </c>
      <c r="CI62" s="34" t="s">
        <v>4170</v>
      </c>
      <c r="CJ62" s="34" t="s">
        <v>4170</v>
      </c>
      <c r="CK62" s="34" t="s">
        <v>4170</v>
      </c>
      <c r="CL62" s="34" t="s">
        <v>4170</v>
      </c>
      <c r="CM62" s="34" t="s">
        <v>4170</v>
      </c>
      <c r="CN62" s="34" t="s">
        <v>4170</v>
      </c>
      <c r="CO62" s="34" t="s">
        <v>4170</v>
      </c>
      <c r="CQ62" s="34" t="s">
        <v>1041</v>
      </c>
      <c r="CR62" s="34" t="s">
        <v>1041</v>
      </c>
      <c r="CS62" s="34" t="s">
        <v>1041</v>
      </c>
      <c r="CT62" s="34" t="s">
        <v>1041</v>
      </c>
      <c r="CU62" s="34" t="s">
        <v>1041</v>
      </c>
      <c r="CV62" s="34" t="s">
        <v>1041</v>
      </c>
      <c r="CW62" s="34" t="s">
        <v>1044</v>
      </c>
      <c r="CX62" s="34" t="s">
        <v>1044</v>
      </c>
      <c r="CY62" s="34" t="s">
        <v>3826</v>
      </c>
      <c r="CZ62" s="34" t="s">
        <v>3843</v>
      </c>
      <c r="DA62" s="34" t="s">
        <v>3861</v>
      </c>
      <c r="DB62" s="34" t="s">
        <v>1044</v>
      </c>
      <c r="DC62" s="34" t="s">
        <v>3871</v>
      </c>
      <c r="DD62" s="34" t="s">
        <v>3871</v>
      </c>
      <c r="DE62" s="34" t="s">
        <v>1044</v>
      </c>
      <c r="DF62" s="34" t="s">
        <v>3877</v>
      </c>
      <c r="DG62" s="34" t="s">
        <v>6452</v>
      </c>
      <c r="DH62" s="34" t="s">
        <v>4170</v>
      </c>
      <c r="DI62" s="34" t="s">
        <v>4881</v>
      </c>
      <c r="DJ62" s="34" t="s">
        <v>4170</v>
      </c>
      <c r="DK62" s="34" t="s">
        <v>4170</v>
      </c>
      <c r="DL62" s="34" t="s">
        <v>4170</v>
      </c>
      <c r="DM62" s="34" t="s">
        <v>4881</v>
      </c>
      <c r="DN62" s="34" t="s">
        <v>4170</v>
      </c>
      <c r="DO62" s="34" t="s">
        <v>4170</v>
      </c>
      <c r="DP62" s="34" t="s">
        <v>4170</v>
      </c>
      <c r="DQ62" s="34" t="s">
        <v>4170</v>
      </c>
      <c r="DR62" s="34" t="s">
        <v>4170</v>
      </c>
      <c r="DS62" s="34" t="s">
        <v>4170</v>
      </c>
      <c r="DT62" s="34" t="s">
        <v>4170</v>
      </c>
      <c r="DU62" s="34" t="s">
        <v>4170</v>
      </c>
      <c r="DV62" s="34" t="s">
        <v>4170</v>
      </c>
      <c r="DW62" s="34" t="s">
        <v>4170</v>
      </c>
      <c r="DY62" s="34">
        <v>5000</v>
      </c>
      <c r="EC62" s="34" t="s">
        <v>3919</v>
      </c>
      <c r="ED62" s="34" t="s">
        <v>4170</v>
      </c>
      <c r="EE62" s="34" t="s">
        <v>4881</v>
      </c>
      <c r="EF62" s="34" t="s">
        <v>4170</v>
      </c>
      <c r="EG62" s="34" t="s">
        <v>4170</v>
      </c>
      <c r="EH62" s="34" t="s">
        <v>4170</v>
      </c>
      <c r="EI62" s="34" t="s">
        <v>4170</v>
      </c>
      <c r="EJ62" s="34" t="s">
        <v>4170</v>
      </c>
      <c r="EK62" s="34" t="s">
        <v>4170</v>
      </c>
      <c r="EL62" s="34" t="s">
        <v>4170</v>
      </c>
      <c r="EM62" s="34" t="s">
        <v>4170</v>
      </c>
      <c r="EN62" s="34" t="s">
        <v>4170</v>
      </c>
      <c r="EO62" s="34" t="s">
        <v>4170</v>
      </c>
      <c r="EP62" s="34" t="s">
        <v>4170</v>
      </c>
      <c r="ER62" s="34">
        <v>1000</v>
      </c>
      <c r="FK62" s="34" t="s">
        <v>1044</v>
      </c>
      <c r="FM62" s="34" t="s">
        <v>3990</v>
      </c>
      <c r="GF62" s="34" t="s">
        <v>1044</v>
      </c>
      <c r="GG62" s="34" t="s">
        <v>4170</v>
      </c>
      <c r="GH62" s="34" t="s">
        <v>4170</v>
      </c>
      <c r="GI62" s="34" t="s">
        <v>4170</v>
      </c>
      <c r="GJ62" s="34" t="s">
        <v>4881</v>
      </c>
      <c r="GK62" s="34" t="s">
        <v>4170</v>
      </c>
      <c r="GL62" s="34" t="s">
        <v>4170</v>
      </c>
      <c r="GM62" s="34" t="s">
        <v>4170</v>
      </c>
      <c r="GO62" s="34">
        <v>2000</v>
      </c>
      <c r="GP62" s="34">
        <v>0</v>
      </c>
      <c r="GQ62" s="34">
        <v>0</v>
      </c>
      <c r="GR62" s="34">
        <v>1000</v>
      </c>
      <c r="GS62" s="34">
        <v>1000</v>
      </c>
      <c r="GT62" s="34">
        <v>500</v>
      </c>
      <c r="GU62" s="34">
        <v>0</v>
      </c>
      <c r="GV62" s="34">
        <v>0</v>
      </c>
      <c r="GW62" s="34">
        <v>0</v>
      </c>
      <c r="GX62" s="34">
        <v>2000</v>
      </c>
      <c r="GY62" s="34">
        <v>1000</v>
      </c>
      <c r="GZ62" s="34">
        <v>0</v>
      </c>
      <c r="HA62" s="34">
        <v>0</v>
      </c>
      <c r="HB62" s="34">
        <v>0</v>
      </c>
      <c r="HC62" s="34">
        <v>0</v>
      </c>
      <c r="HD62" s="34">
        <v>0</v>
      </c>
      <c r="HE62" s="34">
        <v>0</v>
      </c>
      <c r="HF62" s="34" t="s">
        <v>1044</v>
      </c>
      <c r="HK62" s="34" t="s">
        <v>4707</v>
      </c>
      <c r="HL62" s="34" t="s">
        <v>4226</v>
      </c>
      <c r="HM62" s="34" t="s">
        <v>4539</v>
      </c>
      <c r="HN62" s="34" t="s">
        <v>5446</v>
      </c>
      <c r="HO62" s="34">
        <v>48.980234340779703</v>
      </c>
      <c r="HP62" s="34" t="s">
        <v>4896</v>
      </c>
      <c r="HQ62" s="34" t="s">
        <v>4316</v>
      </c>
      <c r="HR62" s="34" t="s">
        <v>4219</v>
      </c>
      <c r="HS62" s="34" t="s">
        <v>4248</v>
      </c>
      <c r="HT62" s="34" t="s">
        <v>4262</v>
      </c>
      <c r="HU62" s="34" t="s">
        <v>5341</v>
      </c>
      <c r="HV62" s="34" t="s">
        <v>5001</v>
      </c>
      <c r="HW62" s="34" t="s">
        <v>4560</v>
      </c>
      <c r="HX62" s="34" t="s">
        <v>3238</v>
      </c>
      <c r="HY62" s="34" t="s">
        <v>4291</v>
      </c>
      <c r="HZ62" s="34" t="s">
        <v>4933</v>
      </c>
      <c r="IA62" s="34" t="s">
        <v>4666</v>
      </c>
      <c r="IC62" s="34" t="s">
        <v>5275</v>
      </c>
      <c r="ID62" s="34" t="s">
        <v>4462</v>
      </c>
      <c r="IE62" s="34" t="s">
        <v>5222</v>
      </c>
      <c r="II62" s="34" t="s">
        <v>5111</v>
      </c>
      <c r="IQ62" s="34">
        <v>6000</v>
      </c>
      <c r="IR62" s="34" t="s">
        <v>1046</v>
      </c>
      <c r="IT62" s="34">
        <v>2000</v>
      </c>
      <c r="IU62" s="34" t="s">
        <v>5177</v>
      </c>
      <c r="IV62" s="34" t="s">
        <v>4170</v>
      </c>
      <c r="IW62" s="34" t="s">
        <v>4170</v>
      </c>
      <c r="IX62" s="34" t="s">
        <v>6120</v>
      </c>
      <c r="IY62" s="34" t="s">
        <v>4474</v>
      </c>
      <c r="IZ62" s="34" t="s">
        <v>4785</v>
      </c>
      <c r="JA62" s="34" t="s">
        <v>4170</v>
      </c>
      <c r="JB62" s="34" t="s">
        <v>4170</v>
      </c>
      <c r="JC62" s="34">
        <v>333.33333333333297</v>
      </c>
      <c r="JD62" s="34">
        <v>166.666666666667</v>
      </c>
      <c r="JE62" s="34">
        <v>0</v>
      </c>
      <c r="JF62" s="34">
        <v>0</v>
      </c>
      <c r="JG62" s="34">
        <v>0</v>
      </c>
      <c r="JH62" s="34">
        <v>0</v>
      </c>
      <c r="JI62" s="34">
        <v>0</v>
      </c>
      <c r="JJ62" s="34">
        <v>0</v>
      </c>
      <c r="JK62" s="34">
        <v>0</v>
      </c>
      <c r="JL62" s="34">
        <v>4833.3333333333303</v>
      </c>
      <c r="JM62" s="34">
        <v>166.666666666667</v>
      </c>
      <c r="JN62" s="34">
        <v>5000</v>
      </c>
      <c r="JO62" s="34">
        <v>1611.1111111111099</v>
      </c>
      <c r="JP62" s="34">
        <v>55.5555555555556</v>
      </c>
      <c r="JQ62" s="34">
        <v>1666.6666666666699</v>
      </c>
      <c r="JR62" s="34">
        <v>0.4</v>
      </c>
      <c r="JU62" s="34">
        <v>0.2</v>
      </c>
      <c r="JV62" s="34">
        <v>0.2</v>
      </c>
      <c r="JW62" s="34">
        <v>0.1</v>
      </c>
      <c r="KA62" s="34">
        <v>6.6666666666666693E-2</v>
      </c>
      <c r="KB62" s="34">
        <v>3.3333333333333298E-2</v>
      </c>
      <c r="KJ62" s="34" t="s">
        <v>5980</v>
      </c>
      <c r="KK62" s="34" t="s">
        <v>5177</v>
      </c>
      <c r="KL62" s="34" t="s">
        <v>4170</v>
      </c>
      <c r="KM62" s="34" t="s">
        <v>4714</v>
      </c>
      <c r="KN62" s="34" t="s">
        <v>5254</v>
      </c>
      <c r="KO62" s="34" t="s">
        <v>4170</v>
      </c>
      <c r="KP62" s="34" t="s">
        <v>4170</v>
      </c>
      <c r="KQ62" s="34" t="s">
        <v>4170</v>
      </c>
      <c r="KR62" s="34" t="s">
        <v>4170</v>
      </c>
      <c r="KS62" s="34" t="s">
        <v>4170</v>
      </c>
      <c r="KT62" s="34" t="s">
        <v>4170</v>
      </c>
      <c r="KU62" s="34" t="s">
        <v>4973</v>
      </c>
      <c r="KV62" s="34" t="s">
        <v>5151</v>
      </c>
      <c r="KW62" s="34" t="s">
        <v>5620</v>
      </c>
      <c r="KX62" s="34" t="s">
        <v>5643</v>
      </c>
      <c r="KY62" s="34" t="s">
        <v>5952</v>
      </c>
      <c r="KZ62" s="34" t="s">
        <v>5971</v>
      </c>
      <c r="LA62" s="34" t="s">
        <v>5993</v>
      </c>
    </row>
    <row r="63" spans="1:313">
      <c r="A63" s="34" t="s">
        <v>6453</v>
      </c>
      <c r="B63" s="34" t="s">
        <v>6431</v>
      </c>
      <c r="C63" s="34" t="s">
        <v>1039</v>
      </c>
      <c r="D63" s="34" t="s">
        <v>1041</v>
      </c>
      <c r="F63" s="34" t="s">
        <v>1041</v>
      </c>
      <c r="G63" s="34">
        <v>39</v>
      </c>
      <c r="H63" s="34" t="s">
        <v>1041</v>
      </c>
      <c r="I63" s="34" t="s">
        <v>1041</v>
      </c>
      <c r="J63" s="34" t="s">
        <v>442</v>
      </c>
      <c r="K63" s="34" t="s">
        <v>1077</v>
      </c>
      <c r="L63" s="34" t="s">
        <v>9537</v>
      </c>
      <c r="M63" s="34" t="s">
        <v>1548</v>
      </c>
      <c r="N63" s="34" t="s">
        <v>9538</v>
      </c>
      <c r="P63" s="34" t="s">
        <v>3065</v>
      </c>
      <c r="Q63" s="34" t="s">
        <v>3123</v>
      </c>
      <c r="R63" s="34" t="s">
        <v>6413</v>
      </c>
      <c r="S63" s="34">
        <v>2</v>
      </c>
      <c r="T63" s="34" t="s">
        <v>4881</v>
      </c>
      <c r="U63" s="34" t="s">
        <v>4170</v>
      </c>
      <c r="V63" s="34" t="s">
        <v>4170</v>
      </c>
      <c r="W63" s="34" t="s">
        <v>4881</v>
      </c>
      <c r="X63" s="34" t="s">
        <v>4881</v>
      </c>
      <c r="Y63" s="34" t="s">
        <v>4881</v>
      </c>
      <c r="Z63" s="34" t="s">
        <v>4881</v>
      </c>
      <c r="AA63" s="34" t="s">
        <v>4170</v>
      </c>
      <c r="AB63" s="34" t="s">
        <v>3681</v>
      </c>
      <c r="AD63" s="34" t="s">
        <v>3696</v>
      </c>
      <c r="AN63" s="34" t="s">
        <v>3719</v>
      </c>
      <c r="AO63" s="34" t="s">
        <v>1044</v>
      </c>
      <c r="BG63" s="34">
        <v>2</v>
      </c>
      <c r="BI63" s="34">
        <v>40</v>
      </c>
      <c r="BJ63" s="34" t="s">
        <v>1041</v>
      </c>
      <c r="BK63" s="34" t="s">
        <v>3727</v>
      </c>
      <c r="BM63" s="34" t="s">
        <v>3739</v>
      </c>
      <c r="BN63" s="34" t="s">
        <v>3745</v>
      </c>
      <c r="BO63" s="34" t="s">
        <v>4881</v>
      </c>
      <c r="BP63" s="34" t="s">
        <v>4170</v>
      </c>
      <c r="BQ63" s="34" t="s">
        <v>4170</v>
      </c>
      <c r="BR63" s="34" t="s">
        <v>4170</v>
      </c>
      <c r="BS63" s="34" t="s">
        <v>3751</v>
      </c>
      <c r="BT63" s="34" t="s">
        <v>3771</v>
      </c>
      <c r="BU63" s="34" t="s">
        <v>1044</v>
      </c>
      <c r="BV63" s="34" t="s">
        <v>1044</v>
      </c>
      <c r="BW63" s="34" t="s">
        <v>1044</v>
      </c>
      <c r="BX63" s="34" t="s">
        <v>3777</v>
      </c>
      <c r="BY63" s="34" t="s">
        <v>4881</v>
      </c>
      <c r="BZ63" s="34" t="s">
        <v>4170</v>
      </c>
      <c r="CA63" s="34" t="s">
        <v>4170</v>
      </c>
      <c r="CB63" s="34" t="s">
        <v>4170</v>
      </c>
      <c r="CC63" s="34" t="s">
        <v>4170</v>
      </c>
      <c r="CD63" s="34" t="s">
        <v>4170</v>
      </c>
      <c r="CE63" s="34" t="s">
        <v>4170</v>
      </c>
      <c r="CF63" s="34" t="s">
        <v>4170</v>
      </c>
      <c r="CG63" s="34" t="s">
        <v>4170</v>
      </c>
      <c r="CH63" s="34" t="s">
        <v>4170</v>
      </c>
      <c r="CI63" s="34" t="s">
        <v>4170</v>
      </c>
      <c r="CJ63" s="34" t="s">
        <v>4170</v>
      </c>
      <c r="CK63" s="34" t="s">
        <v>4170</v>
      </c>
      <c r="CL63" s="34" t="s">
        <v>4170</v>
      </c>
      <c r="CM63" s="34" t="s">
        <v>4170</v>
      </c>
      <c r="CN63" s="34" t="s">
        <v>4170</v>
      </c>
      <c r="CO63" s="34" t="s">
        <v>4170</v>
      </c>
      <c r="CQ63" s="34" t="s">
        <v>1041</v>
      </c>
      <c r="CR63" s="34" t="s">
        <v>1041</v>
      </c>
      <c r="CS63" s="34" t="s">
        <v>1041</v>
      </c>
      <c r="CT63" s="34" t="s">
        <v>1041</v>
      </c>
      <c r="CU63" s="34" t="s">
        <v>1041</v>
      </c>
      <c r="CV63" s="34" t="s">
        <v>1041</v>
      </c>
      <c r="CW63" s="34" t="s">
        <v>1041</v>
      </c>
      <c r="CX63" s="34" t="s">
        <v>1044</v>
      </c>
      <c r="CY63" s="34" t="s">
        <v>3823</v>
      </c>
      <c r="CZ63" s="34" t="s">
        <v>3843</v>
      </c>
      <c r="DA63" s="34" t="s">
        <v>3855</v>
      </c>
      <c r="DB63" s="34" t="s">
        <v>1044</v>
      </c>
      <c r="DC63" s="34" t="s">
        <v>3871</v>
      </c>
      <c r="DD63" s="34" t="s">
        <v>3871</v>
      </c>
      <c r="DE63" s="34" t="s">
        <v>1041</v>
      </c>
      <c r="DF63" s="34" t="s">
        <v>3877</v>
      </c>
      <c r="DG63" s="34" t="s">
        <v>3884</v>
      </c>
      <c r="DH63" s="34" t="s">
        <v>4881</v>
      </c>
      <c r="DI63" s="34" t="s">
        <v>4170</v>
      </c>
      <c r="DJ63" s="34" t="s">
        <v>4170</v>
      </c>
      <c r="DK63" s="34" t="s">
        <v>4170</v>
      </c>
      <c r="DL63" s="34" t="s">
        <v>4170</v>
      </c>
      <c r="DM63" s="34" t="s">
        <v>4170</v>
      </c>
      <c r="DN63" s="34" t="s">
        <v>4170</v>
      </c>
      <c r="DO63" s="34" t="s">
        <v>4170</v>
      </c>
      <c r="DP63" s="34" t="s">
        <v>4170</v>
      </c>
      <c r="DQ63" s="34" t="s">
        <v>4170</v>
      </c>
      <c r="DR63" s="34" t="s">
        <v>4170</v>
      </c>
      <c r="DS63" s="34" t="s">
        <v>4170</v>
      </c>
      <c r="DT63" s="34" t="s">
        <v>4170</v>
      </c>
      <c r="DU63" s="34" t="s">
        <v>4170</v>
      </c>
      <c r="DV63" s="34" t="s">
        <v>4170</v>
      </c>
      <c r="DW63" s="34" t="s">
        <v>4170</v>
      </c>
      <c r="FK63" s="34" t="s">
        <v>1044</v>
      </c>
      <c r="FM63" s="34" t="s">
        <v>3981</v>
      </c>
      <c r="FN63" s="34" t="s">
        <v>6454</v>
      </c>
      <c r="FO63" s="34" t="s">
        <v>4881</v>
      </c>
      <c r="FP63" s="34" t="s">
        <v>4170</v>
      </c>
      <c r="FQ63" s="34" t="s">
        <v>4881</v>
      </c>
      <c r="FR63" s="34" t="s">
        <v>4170</v>
      </c>
      <c r="FS63" s="34" t="s">
        <v>4170</v>
      </c>
      <c r="FT63" s="34" t="s">
        <v>4170</v>
      </c>
      <c r="FU63" s="34" t="s">
        <v>4881</v>
      </c>
      <c r="FV63" s="34" t="s">
        <v>4881</v>
      </c>
      <c r="FW63" s="34" t="s">
        <v>4881</v>
      </c>
      <c r="FX63" s="34" t="s">
        <v>4170</v>
      </c>
      <c r="FY63" s="34" t="s">
        <v>4170</v>
      </c>
      <c r="FZ63" s="34" t="s">
        <v>4170</v>
      </c>
      <c r="GA63" s="34" t="s">
        <v>4170</v>
      </c>
      <c r="GB63" s="34" t="s">
        <v>4170</v>
      </c>
      <c r="GC63" s="34" t="s">
        <v>4170</v>
      </c>
      <c r="GD63" s="34" t="s">
        <v>4170</v>
      </c>
      <c r="GF63" s="34" t="s">
        <v>1044</v>
      </c>
      <c r="GG63" s="34" t="s">
        <v>4170</v>
      </c>
      <c r="GH63" s="34" t="s">
        <v>4170</v>
      </c>
      <c r="GI63" s="34" t="s">
        <v>4170</v>
      </c>
      <c r="GJ63" s="34" t="s">
        <v>4881</v>
      </c>
      <c r="GK63" s="34" t="s">
        <v>4170</v>
      </c>
      <c r="GL63" s="34" t="s">
        <v>4170</v>
      </c>
      <c r="GM63" s="34" t="s">
        <v>4170</v>
      </c>
      <c r="GO63" s="34">
        <v>20000</v>
      </c>
      <c r="GP63" s="34">
        <v>7000</v>
      </c>
      <c r="GQ63" s="34">
        <v>0</v>
      </c>
      <c r="GR63" s="34">
        <v>3500</v>
      </c>
      <c r="GS63" s="34">
        <v>2000</v>
      </c>
      <c r="GT63" s="34">
        <v>400</v>
      </c>
      <c r="GU63" s="34">
        <v>150</v>
      </c>
      <c r="GV63" s="34">
        <v>5000</v>
      </c>
      <c r="GW63" s="34">
        <v>0</v>
      </c>
      <c r="GX63" s="34">
        <v>4000</v>
      </c>
      <c r="GY63" s="34">
        <v>150</v>
      </c>
      <c r="GZ63" s="34">
        <v>0</v>
      </c>
      <c r="HA63" s="34">
        <v>0</v>
      </c>
      <c r="HB63" s="34">
        <v>0</v>
      </c>
      <c r="HC63" s="34">
        <v>0</v>
      </c>
      <c r="HD63" s="34">
        <v>0</v>
      </c>
      <c r="HE63" s="34">
        <v>0</v>
      </c>
      <c r="HF63" s="34" t="s">
        <v>1044</v>
      </c>
      <c r="HK63" s="34" t="s">
        <v>6455</v>
      </c>
      <c r="HL63" s="34" t="s">
        <v>4226</v>
      </c>
      <c r="HM63" s="34" t="s">
        <v>4542</v>
      </c>
      <c r="HN63" s="34" t="s">
        <v>5453</v>
      </c>
      <c r="HO63" s="34">
        <v>12.974978098992599</v>
      </c>
      <c r="HP63" s="34" t="s">
        <v>4894</v>
      </c>
      <c r="HQ63" s="34" t="s">
        <v>4313</v>
      </c>
      <c r="HR63" s="34" t="s">
        <v>4186</v>
      </c>
      <c r="HS63" s="34" t="s">
        <v>4255</v>
      </c>
      <c r="HT63" s="34" t="s">
        <v>4271</v>
      </c>
      <c r="HU63" s="34" t="s">
        <v>5342</v>
      </c>
      <c r="HV63" s="34" t="s">
        <v>5001</v>
      </c>
      <c r="HW63" s="34" t="s">
        <v>4560</v>
      </c>
      <c r="HX63" s="34" t="s">
        <v>3241</v>
      </c>
      <c r="HY63" s="34" t="s">
        <v>4299</v>
      </c>
      <c r="HZ63" s="34" t="s">
        <v>4933</v>
      </c>
      <c r="IA63" s="34" t="s">
        <v>4666</v>
      </c>
      <c r="IB63" s="34" t="s">
        <v>5665</v>
      </c>
      <c r="IC63" s="34" t="s">
        <v>5274</v>
      </c>
      <c r="ID63" s="34" t="s">
        <v>4462</v>
      </c>
      <c r="IR63" s="34" t="s">
        <v>1046</v>
      </c>
      <c r="IU63" s="34" t="s">
        <v>4173</v>
      </c>
      <c r="IV63" s="34" t="s">
        <v>4473</v>
      </c>
      <c r="IW63" s="34" t="s">
        <v>4170</v>
      </c>
      <c r="IX63" s="34" t="s">
        <v>6121</v>
      </c>
      <c r="IY63" s="34" t="s">
        <v>4472</v>
      </c>
      <c r="IZ63" s="34" t="s">
        <v>4785</v>
      </c>
      <c r="JA63" s="34" t="s">
        <v>4711</v>
      </c>
      <c r="JB63" s="34" t="s">
        <v>5850</v>
      </c>
      <c r="JC63" s="34">
        <v>666.66666666666697</v>
      </c>
      <c r="JD63" s="34">
        <v>25</v>
      </c>
      <c r="JE63" s="34">
        <v>0</v>
      </c>
      <c r="JF63" s="34">
        <v>0</v>
      </c>
      <c r="JG63" s="34">
        <v>0</v>
      </c>
      <c r="JH63" s="34">
        <v>0</v>
      </c>
      <c r="JI63" s="34">
        <v>0</v>
      </c>
      <c r="JJ63" s="34">
        <v>0</v>
      </c>
      <c r="JK63" s="34">
        <v>0</v>
      </c>
      <c r="JL63" s="34">
        <v>26716.666666666701</v>
      </c>
      <c r="JM63" s="34">
        <v>12025</v>
      </c>
      <c r="JN63" s="34">
        <v>38741.666666666701</v>
      </c>
      <c r="JO63" s="34">
        <v>13358.333333333299</v>
      </c>
      <c r="JP63" s="34">
        <v>6012.5</v>
      </c>
      <c r="JQ63" s="34">
        <v>19370.833333333299</v>
      </c>
      <c r="JR63" s="34">
        <v>0.51624005162400499</v>
      </c>
      <c r="JS63" s="34">
        <v>0.18068401806840201</v>
      </c>
      <c r="JU63" s="34">
        <v>9.0342009034200907E-2</v>
      </c>
      <c r="JV63" s="34">
        <v>5.1624005162400503E-2</v>
      </c>
      <c r="JW63" s="34">
        <v>1.03248010324801E-2</v>
      </c>
      <c r="JX63" s="34">
        <v>3.8718003871800401E-3</v>
      </c>
      <c r="JY63" s="34">
        <v>0.129060012906001</v>
      </c>
      <c r="KA63" s="34">
        <v>1.7208001720800201E-2</v>
      </c>
      <c r="KB63" s="34">
        <v>6.4530006453000603E-4</v>
      </c>
      <c r="KL63" s="34" t="s">
        <v>4170</v>
      </c>
      <c r="KM63" s="34" t="s">
        <v>4716</v>
      </c>
      <c r="KN63" s="34" t="s">
        <v>4352</v>
      </c>
      <c r="KO63" s="34" t="s">
        <v>4170</v>
      </c>
      <c r="KP63" s="34" t="s">
        <v>4170</v>
      </c>
      <c r="KQ63" s="34" t="s">
        <v>4170</v>
      </c>
      <c r="KR63" s="34" t="s">
        <v>4170</v>
      </c>
      <c r="KS63" s="34" t="s">
        <v>4170</v>
      </c>
      <c r="KT63" s="34" t="s">
        <v>4170</v>
      </c>
      <c r="KU63" s="34" t="s">
        <v>5114</v>
      </c>
      <c r="KV63" s="34" t="s">
        <v>5152</v>
      </c>
      <c r="KW63" s="34" t="s">
        <v>5625</v>
      </c>
      <c r="KX63" s="34" t="s">
        <v>5585</v>
      </c>
      <c r="KY63" s="34" t="s">
        <v>5954</v>
      </c>
      <c r="KZ63" s="34" t="s">
        <v>5152</v>
      </c>
    </row>
    <row r="64" spans="1:313">
      <c r="A64" s="34" t="s">
        <v>6456</v>
      </c>
      <c r="B64" s="34" t="s">
        <v>6431</v>
      </c>
      <c r="C64" s="34" t="s">
        <v>1036</v>
      </c>
      <c r="D64" s="34" t="s">
        <v>1041</v>
      </c>
      <c r="F64" s="34" t="s">
        <v>1041</v>
      </c>
      <c r="G64" s="34">
        <v>32</v>
      </c>
      <c r="H64" s="34" t="s">
        <v>1041</v>
      </c>
      <c r="I64" s="34" t="s">
        <v>1041</v>
      </c>
      <c r="J64" s="34" t="s">
        <v>442</v>
      </c>
      <c r="K64" s="34" t="s">
        <v>1077</v>
      </c>
      <c r="L64" s="34" t="s">
        <v>9537</v>
      </c>
      <c r="M64" s="34" t="s">
        <v>1548</v>
      </c>
      <c r="N64" s="34" t="s">
        <v>9538</v>
      </c>
      <c r="P64" s="34" t="s">
        <v>3065</v>
      </c>
      <c r="Q64" s="34" t="s">
        <v>3123</v>
      </c>
      <c r="R64" s="34" t="s">
        <v>6301</v>
      </c>
      <c r="S64" s="34">
        <v>2</v>
      </c>
      <c r="T64" s="34" t="s">
        <v>4881</v>
      </c>
      <c r="U64" s="34" t="s">
        <v>4170</v>
      </c>
      <c r="V64" s="34" t="s">
        <v>4170</v>
      </c>
      <c r="W64" s="34" t="s">
        <v>4881</v>
      </c>
      <c r="X64" s="34" t="s">
        <v>4881</v>
      </c>
      <c r="Y64" s="34" t="s">
        <v>4881</v>
      </c>
      <c r="Z64" s="34" t="s">
        <v>4881</v>
      </c>
      <c r="AA64" s="34" t="s">
        <v>4170</v>
      </c>
      <c r="AB64" s="34" t="s">
        <v>3681</v>
      </c>
      <c r="AD64" s="34" t="s">
        <v>3696</v>
      </c>
      <c r="AN64" s="34" t="s">
        <v>3722</v>
      </c>
      <c r="AO64" s="34" t="s">
        <v>1044</v>
      </c>
      <c r="BG64" s="34">
        <v>1</v>
      </c>
      <c r="BI64" s="34">
        <v>30</v>
      </c>
      <c r="BJ64" s="34" t="s">
        <v>1041</v>
      </c>
      <c r="BK64" s="34" t="s">
        <v>3727</v>
      </c>
      <c r="BM64" s="34" t="s">
        <v>3739</v>
      </c>
      <c r="BN64" s="34" t="s">
        <v>1044</v>
      </c>
      <c r="BO64" s="34" t="s">
        <v>4170</v>
      </c>
      <c r="BP64" s="34" t="s">
        <v>4170</v>
      </c>
      <c r="BQ64" s="34" t="s">
        <v>4881</v>
      </c>
      <c r="BR64" s="34" t="s">
        <v>4170</v>
      </c>
      <c r="BS64" s="34" t="s">
        <v>3754</v>
      </c>
      <c r="BT64" s="34" t="s">
        <v>3771</v>
      </c>
      <c r="BU64" s="34" t="s">
        <v>1044</v>
      </c>
      <c r="BV64" s="34" t="s">
        <v>1044</v>
      </c>
      <c r="BW64" s="34" t="s">
        <v>1044</v>
      </c>
      <c r="BX64" s="34" t="s">
        <v>3777</v>
      </c>
      <c r="BY64" s="34" t="s">
        <v>4881</v>
      </c>
      <c r="BZ64" s="34" t="s">
        <v>4170</v>
      </c>
      <c r="CA64" s="34" t="s">
        <v>4170</v>
      </c>
      <c r="CB64" s="34" t="s">
        <v>4170</v>
      </c>
      <c r="CC64" s="34" t="s">
        <v>4170</v>
      </c>
      <c r="CD64" s="34" t="s">
        <v>4170</v>
      </c>
      <c r="CE64" s="34" t="s">
        <v>4170</v>
      </c>
      <c r="CF64" s="34" t="s">
        <v>4170</v>
      </c>
      <c r="CG64" s="34" t="s">
        <v>4170</v>
      </c>
      <c r="CH64" s="34" t="s">
        <v>4170</v>
      </c>
      <c r="CI64" s="34" t="s">
        <v>4170</v>
      </c>
      <c r="CJ64" s="34" t="s">
        <v>4170</v>
      </c>
      <c r="CK64" s="34" t="s">
        <v>4170</v>
      </c>
      <c r="CL64" s="34" t="s">
        <v>4170</v>
      </c>
      <c r="CM64" s="34" t="s">
        <v>4170</v>
      </c>
      <c r="CN64" s="34" t="s">
        <v>4170</v>
      </c>
      <c r="CO64" s="34" t="s">
        <v>4170</v>
      </c>
      <c r="CQ64" s="34" t="s">
        <v>1041</v>
      </c>
      <c r="CR64" s="34" t="s">
        <v>1041</v>
      </c>
      <c r="CS64" s="34" t="s">
        <v>1041</v>
      </c>
      <c r="CT64" s="34" t="s">
        <v>1041</v>
      </c>
      <c r="CU64" s="34" t="s">
        <v>1041</v>
      </c>
      <c r="CV64" s="34" t="s">
        <v>1041</v>
      </c>
      <c r="CW64" s="34" t="s">
        <v>1041</v>
      </c>
      <c r="CX64" s="34" t="s">
        <v>1041</v>
      </c>
      <c r="CY64" s="34" t="s">
        <v>3823</v>
      </c>
      <c r="CZ64" s="34" t="s">
        <v>3843</v>
      </c>
      <c r="DA64" s="34" t="s">
        <v>3855</v>
      </c>
      <c r="DB64" s="34" t="s">
        <v>1044</v>
      </c>
      <c r="DC64" s="34" t="s">
        <v>1044</v>
      </c>
      <c r="DD64" s="34" t="s">
        <v>3871</v>
      </c>
      <c r="DE64" s="34" t="s">
        <v>1044</v>
      </c>
      <c r="DF64" s="34" t="s">
        <v>3877</v>
      </c>
      <c r="DG64" s="34" t="s">
        <v>3884</v>
      </c>
      <c r="DH64" s="34" t="s">
        <v>4881</v>
      </c>
      <c r="DI64" s="34" t="s">
        <v>4170</v>
      </c>
      <c r="DJ64" s="34" t="s">
        <v>4170</v>
      </c>
      <c r="DK64" s="34" t="s">
        <v>4170</v>
      </c>
      <c r="DL64" s="34" t="s">
        <v>4170</v>
      </c>
      <c r="DM64" s="34" t="s">
        <v>4170</v>
      </c>
      <c r="DN64" s="34" t="s">
        <v>4170</v>
      </c>
      <c r="DO64" s="34" t="s">
        <v>4170</v>
      </c>
      <c r="DP64" s="34" t="s">
        <v>4170</v>
      </c>
      <c r="DQ64" s="34" t="s">
        <v>4170</v>
      </c>
      <c r="DR64" s="34" t="s">
        <v>4170</v>
      </c>
      <c r="DS64" s="34" t="s">
        <v>4170</v>
      </c>
      <c r="DT64" s="34" t="s">
        <v>4170</v>
      </c>
      <c r="DU64" s="34" t="s">
        <v>4170</v>
      </c>
      <c r="DV64" s="34" t="s">
        <v>4170</v>
      </c>
      <c r="DW64" s="34" t="s">
        <v>4170</v>
      </c>
      <c r="FK64" s="34" t="s">
        <v>1044</v>
      </c>
      <c r="FM64" s="34" t="s">
        <v>3981</v>
      </c>
      <c r="FN64" s="34" t="s">
        <v>6457</v>
      </c>
      <c r="FO64" s="34" t="s">
        <v>4881</v>
      </c>
      <c r="FP64" s="34" t="s">
        <v>4881</v>
      </c>
      <c r="FQ64" s="34" t="s">
        <v>4881</v>
      </c>
      <c r="FR64" s="34" t="s">
        <v>4881</v>
      </c>
      <c r="FS64" s="34" t="s">
        <v>4170</v>
      </c>
      <c r="FT64" s="34" t="s">
        <v>4170</v>
      </c>
      <c r="FU64" s="34" t="s">
        <v>4881</v>
      </c>
      <c r="FV64" s="34" t="s">
        <v>4170</v>
      </c>
      <c r="FW64" s="34" t="s">
        <v>4881</v>
      </c>
      <c r="FX64" s="34" t="s">
        <v>4170</v>
      </c>
      <c r="FY64" s="34" t="s">
        <v>4170</v>
      </c>
      <c r="FZ64" s="34" t="s">
        <v>4170</v>
      </c>
      <c r="GA64" s="34" t="s">
        <v>4170</v>
      </c>
      <c r="GB64" s="34" t="s">
        <v>4170</v>
      </c>
      <c r="GC64" s="34" t="s">
        <v>4170</v>
      </c>
      <c r="GD64" s="34" t="s">
        <v>4170</v>
      </c>
      <c r="GF64" s="34" t="s">
        <v>1044</v>
      </c>
      <c r="GG64" s="34" t="s">
        <v>4170</v>
      </c>
      <c r="GH64" s="34" t="s">
        <v>4170</v>
      </c>
      <c r="GI64" s="34" t="s">
        <v>4170</v>
      </c>
      <c r="GJ64" s="34" t="s">
        <v>4881</v>
      </c>
      <c r="GK64" s="34" t="s">
        <v>4170</v>
      </c>
      <c r="GL64" s="34" t="s">
        <v>4170</v>
      </c>
      <c r="GM64" s="34" t="s">
        <v>4170</v>
      </c>
      <c r="GP64" s="34">
        <v>0</v>
      </c>
      <c r="GQ64" s="34">
        <v>11000</v>
      </c>
      <c r="GR64" s="34">
        <v>3000</v>
      </c>
      <c r="GT64" s="34">
        <v>150</v>
      </c>
      <c r="GU64" s="34">
        <v>0</v>
      </c>
      <c r="HA64" s="34">
        <v>0</v>
      </c>
      <c r="HB64" s="34">
        <v>0</v>
      </c>
      <c r="HC64" s="34">
        <v>0</v>
      </c>
      <c r="HD64" s="34">
        <v>0</v>
      </c>
      <c r="HE64" s="34">
        <v>0</v>
      </c>
      <c r="HF64" s="34" t="s">
        <v>1044</v>
      </c>
      <c r="HK64" s="34" t="s">
        <v>6458</v>
      </c>
      <c r="HL64" s="34" t="s">
        <v>4226</v>
      </c>
      <c r="HM64" s="34" t="s">
        <v>4539</v>
      </c>
      <c r="HN64" s="34" t="s">
        <v>5452</v>
      </c>
      <c r="HO64" s="34">
        <v>6.9316688567674101</v>
      </c>
      <c r="HP64" s="34" t="s">
        <v>4897</v>
      </c>
      <c r="HQ64" s="34" t="s">
        <v>4313</v>
      </c>
      <c r="HR64" s="34" t="s">
        <v>4186</v>
      </c>
      <c r="HS64" s="34" t="s">
        <v>4255</v>
      </c>
      <c r="HT64" s="34" t="s">
        <v>4271</v>
      </c>
      <c r="HU64" s="34" t="s">
        <v>5342</v>
      </c>
      <c r="HV64" s="34" t="s">
        <v>5001</v>
      </c>
      <c r="HW64" s="34" t="s">
        <v>4560</v>
      </c>
      <c r="HX64" s="34" t="s">
        <v>3247</v>
      </c>
      <c r="HY64" s="34" t="s">
        <v>4299</v>
      </c>
      <c r="HZ64" s="34" t="s">
        <v>4933</v>
      </c>
      <c r="IA64" s="34" t="s">
        <v>4666</v>
      </c>
      <c r="IB64" s="34" t="s">
        <v>5665</v>
      </c>
      <c r="IC64" s="34" t="s">
        <v>5274</v>
      </c>
      <c r="ID64" s="34" t="s">
        <v>4462</v>
      </c>
      <c r="IR64" s="34" t="s">
        <v>1046</v>
      </c>
      <c r="IV64" s="34" t="s">
        <v>4170</v>
      </c>
      <c r="IW64" s="34" t="s">
        <v>4172</v>
      </c>
      <c r="IX64" s="34" t="s">
        <v>5374</v>
      </c>
      <c r="IZ64" s="34" t="s">
        <v>4783</v>
      </c>
      <c r="JA64" s="34" t="s">
        <v>4170</v>
      </c>
      <c r="JF64" s="34">
        <v>0</v>
      </c>
      <c r="JG64" s="34">
        <v>0</v>
      </c>
      <c r="JH64" s="34">
        <v>0</v>
      </c>
      <c r="JI64" s="34">
        <v>0</v>
      </c>
      <c r="JJ64" s="34">
        <v>0</v>
      </c>
      <c r="JL64" s="34">
        <v>14150</v>
      </c>
      <c r="JM64" s="34">
        <v>0</v>
      </c>
      <c r="JN64" s="34">
        <v>14150</v>
      </c>
      <c r="JO64" s="34">
        <v>7075</v>
      </c>
      <c r="JP64" s="34">
        <v>0</v>
      </c>
      <c r="JQ64" s="34">
        <v>7075</v>
      </c>
      <c r="JT64" s="34">
        <v>0.77738515901060101</v>
      </c>
      <c r="JU64" s="34">
        <v>0.21201413427561799</v>
      </c>
      <c r="JW64" s="34">
        <v>1.06007067137809E-2</v>
      </c>
      <c r="KP64" s="34" t="s">
        <v>4170</v>
      </c>
      <c r="KQ64" s="34" t="s">
        <v>4170</v>
      </c>
      <c r="KR64" s="34" t="s">
        <v>4170</v>
      </c>
      <c r="KS64" s="34" t="s">
        <v>4170</v>
      </c>
      <c r="KT64" s="34" t="s">
        <v>4170</v>
      </c>
      <c r="KU64" s="34" t="s">
        <v>5112</v>
      </c>
      <c r="KV64" s="34" t="s">
        <v>5154</v>
      </c>
      <c r="KW64" s="34" t="s">
        <v>4170</v>
      </c>
      <c r="KX64" s="34" t="s">
        <v>4170</v>
      </c>
      <c r="KY64" s="34" t="s">
        <v>5112</v>
      </c>
      <c r="KZ64" s="34" t="s">
        <v>5154</v>
      </c>
    </row>
    <row r="65" spans="1:313">
      <c r="A65" s="34" t="s">
        <v>6459</v>
      </c>
      <c r="B65" s="34" t="s">
        <v>6431</v>
      </c>
      <c r="C65" s="34" t="s">
        <v>1037</v>
      </c>
      <c r="D65" s="34" t="s">
        <v>1041</v>
      </c>
      <c r="F65" s="34" t="s">
        <v>1041</v>
      </c>
      <c r="G65" s="34">
        <v>78</v>
      </c>
      <c r="H65" s="34" t="s">
        <v>1041</v>
      </c>
      <c r="I65" s="34" t="s">
        <v>1041</v>
      </c>
      <c r="J65" s="34" t="s">
        <v>440</v>
      </c>
      <c r="K65" s="34" t="s">
        <v>1059</v>
      </c>
      <c r="L65" s="34" t="s">
        <v>9539</v>
      </c>
      <c r="M65" s="34" t="s">
        <v>1229</v>
      </c>
      <c r="N65" s="34" t="s">
        <v>9540</v>
      </c>
      <c r="P65" s="34" t="s">
        <v>3065</v>
      </c>
      <c r="Q65" s="34" t="s">
        <v>3120</v>
      </c>
      <c r="R65" s="34" t="s">
        <v>6320</v>
      </c>
      <c r="S65" s="34">
        <v>2</v>
      </c>
      <c r="T65" s="34" t="s">
        <v>4881</v>
      </c>
      <c r="U65" s="34" t="s">
        <v>4170</v>
      </c>
      <c r="V65" s="34" t="s">
        <v>4170</v>
      </c>
      <c r="W65" s="34" t="s">
        <v>4609</v>
      </c>
      <c r="X65" s="34" t="s">
        <v>4170</v>
      </c>
      <c r="Y65" s="34" t="s">
        <v>4609</v>
      </c>
      <c r="Z65" s="34" t="s">
        <v>4170</v>
      </c>
      <c r="AA65" s="34" t="s">
        <v>4170</v>
      </c>
      <c r="AB65" s="34" t="s">
        <v>3681</v>
      </c>
      <c r="AD65" s="34" t="s">
        <v>3696</v>
      </c>
      <c r="AN65" s="34" t="s">
        <v>3071</v>
      </c>
      <c r="AO65" s="34" t="s">
        <v>1044</v>
      </c>
      <c r="BG65" s="34">
        <v>1</v>
      </c>
      <c r="BI65" s="34">
        <v>18</v>
      </c>
      <c r="BJ65" s="34" t="s">
        <v>1041</v>
      </c>
      <c r="BK65" s="34" t="s">
        <v>3727</v>
      </c>
      <c r="BM65" s="34" t="s">
        <v>3739</v>
      </c>
      <c r="BN65" s="34" t="s">
        <v>3745</v>
      </c>
      <c r="BO65" s="34" t="s">
        <v>4881</v>
      </c>
      <c r="BP65" s="34" t="s">
        <v>4170</v>
      </c>
      <c r="BQ65" s="34" t="s">
        <v>4170</v>
      </c>
      <c r="BR65" s="34" t="s">
        <v>4170</v>
      </c>
      <c r="BS65" s="34" t="s">
        <v>3751</v>
      </c>
      <c r="BT65" s="34" t="s">
        <v>3771</v>
      </c>
      <c r="BU65" s="34" t="s">
        <v>1044</v>
      </c>
      <c r="BV65" s="34" t="s">
        <v>1044</v>
      </c>
      <c r="BW65" s="34" t="s">
        <v>1044</v>
      </c>
      <c r="BX65" s="34" t="s">
        <v>3777</v>
      </c>
      <c r="BY65" s="34" t="s">
        <v>4881</v>
      </c>
      <c r="BZ65" s="34" t="s">
        <v>4170</v>
      </c>
      <c r="CA65" s="34" t="s">
        <v>4170</v>
      </c>
      <c r="CB65" s="34" t="s">
        <v>4170</v>
      </c>
      <c r="CC65" s="34" t="s">
        <v>4170</v>
      </c>
      <c r="CD65" s="34" t="s">
        <v>4170</v>
      </c>
      <c r="CE65" s="34" t="s">
        <v>4170</v>
      </c>
      <c r="CF65" s="34" t="s">
        <v>4170</v>
      </c>
      <c r="CG65" s="34" t="s">
        <v>4170</v>
      </c>
      <c r="CH65" s="34" t="s">
        <v>4170</v>
      </c>
      <c r="CI65" s="34" t="s">
        <v>4170</v>
      </c>
      <c r="CJ65" s="34" t="s">
        <v>4170</v>
      </c>
      <c r="CK65" s="34" t="s">
        <v>4170</v>
      </c>
      <c r="CL65" s="34" t="s">
        <v>4170</v>
      </c>
      <c r="CM65" s="34" t="s">
        <v>4170</v>
      </c>
      <c r="CN65" s="34" t="s">
        <v>4170</v>
      </c>
      <c r="CO65" s="34" t="s">
        <v>4170</v>
      </c>
      <c r="CQ65" s="34" t="s">
        <v>1041</v>
      </c>
      <c r="CR65" s="34" t="s">
        <v>1044</v>
      </c>
      <c r="CS65" s="34" t="s">
        <v>1041</v>
      </c>
      <c r="CT65" s="34" t="s">
        <v>1041</v>
      </c>
      <c r="CU65" s="34" t="s">
        <v>1041</v>
      </c>
      <c r="CV65" s="34" t="s">
        <v>1041</v>
      </c>
      <c r="CW65" s="34" t="s">
        <v>1044</v>
      </c>
      <c r="CX65" s="34" t="s">
        <v>1044</v>
      </c>
      <c r="CY65" s="34" t="s">
        <v>3826</v>
      </c>
      <c r="CZ65" s="34" t="s">
        <v>3846</v>
      </c>
      <c r="DA65" s="34" t="s">
        <v>3861</v>
      </c>
      <c r="DB65" s="34" t="s">
        <v>3865</v>
      </c>
      <c r="DC65" s="34" t="s">
        <v>1044</v>
      </c>
      <c r="DD65" s="34" t="s">
        <v>3871</v>
      </c>
      <c r="DE65" s="34" t="s">
        <v>1041</v>
      </c>
      <c r="DF65" s="34" t="s">
        <v>3880</v>
      </c>
      <c r="DG65" s="34" t="s">
        <v>6347</v>
      </c>
      <c r="DH65" s="34" t="s">
        <v>4170</v>
      </c>
      <c r="DI65" s="34" t="s">
        <v>4881</v>
      </c>
      <c r="DJ65" s="34" t="s">
        <v>4170</v>
      </c>
      <c r="DK65" s="34" t="s">
        <v>4170</v>
      </c>
      <c r="DL65" s="34" t="s">
        <v>4170</v>
      </c>
      <c r="DM65" s="34" t="s">
        <v>4170</v>
      </c>
      <c r="DN65" s="34" t="s">
        <v>4881</v>
      </c>
      <c r="DO65" s="34" t="s">
        <v>4881</v>
      </c>
      <c r="DP65" s="34" t="s">
        <v>4170</v>
      </c>
      <c r="DQ65" s="34" t="s">
        <v>4170</v>
      </c>
      <c r="DR65" s="34" t="s">
        <v>4170</v>
      </c>
      <c r="DS65" s="34" t="s">
        <v>4170</v>
      </c>
      <c r="DT65" s="34" t="s">
        <v>4170</v>
      </c>
      <c r="DU65" s="34" t="s">
        <v>4170</v>
      </c>
      <c r="DV65" s="34" t="s">
        <v>4170</v>
      </c>
      <c r="DW65" s="34" t="s">
        <v>4170</v>
      </c>
      <c r="DY65" s="34">
        <v>12000</v>
      </c>
      <c r="ES65" s="34" t="s">
        <v>3951</v>
      </c>
      <c r="ET65" s="34" t="s">
        <v>4170</v>
      </c>
      <c r="EU65" s="34" t="s">
        <v>4170</v>
      </c>
      <c r="EV65" s="34" t="s">
        <v>4170</v>
      </c>
      <c r="EW65" s="34" t="s">
        <v>4170</v>
      </c>
      <c r="EX65" s="34" t="s">
        <v>4881</v>
      </c>
      <c r="EY65" s="34" t="s">
        <v>4170</v>
      </c>
      <c r="EZ65" s="34" t="s">
        <v>4170</v>
      </c>
      <c r="FA65" s="34" t="s">
        <v>4170</v>
      </c>
      <c r="FB65" s="34" t="s">
        <v>4170</v>
      </c>
      <c r="FD65" s="34">
        <v>5000</v>
      </c>
      <c r="FE65" s="34">
        <v>1625</v>
      </c>
      <c r="FK65" s="34" t="s">
        <v>1044</v>
      </c>
      <c r="FM65" s="34" t="s">
        <v>3990</v>
      </c>
      <c r="GF65" s="34" t="s">
        <v>1044</v>
      </c>
      <c r="GG65" s="34" t="s">
        <v>4170</v>
      </c>
      <c r="GH65" s="34" t="s">
        <v>4170</v>
      </c>
      <c r="GI65" s="34" t="s">
        <v>4170</v>
      </c>
      <c r="GJ65" s="34" t="s">
        <v>4881</v>
      </c>
      <c r="GK65" s="34" t="s">
        <v>4170</v>
      </c>
      <c r="GL65" s="34" t="s">
        <v>4170</v>
      </c>
      <c r="GM65" s="34" t="s">
        <v>4170</v>
      </c>
      <c r="GO65" s="34">
        <v>3000</v>
      </c>
      <c r="GP65" s="34">
        <v>0</v>
      </c>
      <c r="GQ65" s="34">
        <v>6000</v>
      </c>
      <c r="GR65" s="34">
        <v>4000</v>
      </c>
      <c r="GS65" s="34">
        <v>500</v>
      </c>
      <c r="GT65" s="34">
        <v>200</v>
      </c>
      <c r="GU65" s="34">
        <v>0</v>
      </c>
      <c r="GV65" s="34">
        <v>0</v>
      </c>
      <c r="GW65" s="34">
        <v>0</v>
      </c>
      <c r="GX65" s="34">
        <v>1000</v>
      </c>
      <c r="GY65" s="34">
        <v>4000</v>
      </c>
      <c r="GZ65" s="34">
        <v>0</v>
      </c>
      <c r="HA65" s="34">
        <v>0</v>
      </c>
      <c r="HB65" s="34">
        <v>0</v>
      </c>
      <c r="HC65" s="34">
        <v>0</v>
      </c>
      <c r="HD65" s="34">
        <v>0</v>
      </c>
      <c r="HE65" s="34">
        <v>0</v>
      </c>
      <c r="HF65" s="34" t="s">
        <v>1044</v>
      </c>
      <c r="HK65" s="34" t="s">
        <v>6460</v>
      </c>
      <c r="HL65" s="34" t="s">
        <v>4226</v>
      </c>
      <c r="HM65" s="34" t="s">
        <v>4546</v>
      </c>
      <c r="HN65" s="34" t="s">
        <v>5449</v>
      </c>
      <c r="HO65" s="34">
        <v>48.980234340779703</v>
      </c>
      <c r="HP65" s="34" t="s">
        <v>4896</v>
      </c>
      <c r="HQ65" s="34" t="s">
        <v>4313</v>
      </c>
      <c r="HR65" s="34" t="s">
        <v>4210</v>
      </c>
      <c r="HS65" s="34" t="s">
        <v>4235</v>
      </c>
      <c r="HT65" s="34" t="s">
        <v>4271</v>
      </c>
      <c r="HU65" s="34" t="s">
        <v>5342</v>
      </c>
      <c r="HV65" s="34" t="s">
        <v>5001</v>
      </c>
      <c r="HW65" s="34" t="s">
        <v>4560</v>
      </c>
      <c r="HX65" s="34" t="s">
        <v>3238</v>
      </c>
      <c r="HY65" s="34" t="s">
        <v>4291</v>
      </c>
      <c r="HZ65" s="34" t="s">
        <v>4933</v>
      </c>
      <c r="IA65" s="34" t="s">
        <v>4665</v>
      </c>
      <c r="IB65" s="34" t="s">
        <v>5665</v>
      </c>
      <c r="IC65" s="34" t="s">
        <v>5274</v>
      </c>
      <c r="ID65" s="34" t="s">
        <v>4462</v>
      </c>
      <c r="IE65" s="34" t="s">
        <v>5112</v>
      </c>
      <c r="IJ65" s="34">
        <v>1993</v>
      </c>
      <c r="IK65" s="34" t="s">
        <v>4587</v>
      </c>
      <c r="IQ65" s="34">
        <v>15618</v>
      </c>
      <c r="IR65" s="34" t="s">
        <v>1046</v>
      </c>
      <c r="IT65" s="34">
        <v>7809</v>
      </c>
      <c r="IU65" s="34" t="s">
        <v>5178</v>
      </c>
      <c r="IV65" s="34" t="s">
        <v>4170</v>
      </c>
      <c r="IW65" s="34" t="s">
        <v>4175</v>
      </c>
      <c r="IX65" s="34" t="s">
        <v>6121</v>
      </c>
      <c r="IY65" s="34" t="s">
        <v>4785</v>
      </c>
      <c r="IZ65" s="34" t="s">
        <v>4783</v>
      </c>
      <c r="JA65" s="34" t="s">
        <v>4170</v>
      </c>
      <c r="JB65" s="34" t="s">
        <v>4170</v>
      </c>
      <c r="JC65" s="34">
        <v>166.666666666667</v>
      </c>
      <c r="JD65" s="34">
        <v>666.66666666666697</v>
      </c>
      <c r="JE65" s="34">
        <v>0</v>
      </c>
      <c r="JF65" s="34">
        <v>0</v>
      </c>
      <c r="JG65" s="34">
        <v>0</v>
      </c>
      <c r="JH65" s="34">
        <v>0</v>
      </c>
      <c r="JI65" s="34">
        <v>0</v>
      </c>
      <c r="JJ65" s="34">
        <v>0</v>
      </c>
      <c r="JK65" s="34">
        <v>0</v>
      </c>
      <c r="JL65" s="34">
        <v>13866.666666666701</v>
      </c>
      <c r="JM65" s="34">
        <v>666.66666666666697</v>
      </c>
      <c r="JN65" s="34">
        <v>14533.333333333299</v>
      </c>
      <c r="JO65" s="34">
        <v>6933.3333333333303</v>
      </c>
      <c r="JP65" s="34">
        <v>333.33333333333297</v>
      </c>
      <c r="JQ65" s="34">
        <v>7266.6666666666697</v>
      </c>
      <c r="JR65" s="34">
        <v>0.206422018348624</v>
      </c>
      <c r="JT65" s="34">
        <v>0.41284403669724801</v>
      </c>
      <c r="JU65" s="34">
        <v>0.27522935779816499</v>
      </c>
      <c r="JV65" s="34">
        <v>3.4403669724770602E-2</v>
      </c>
      <c r="JW65" s="34">
        <v>1.3761467889908299E-2</v>
      </c>
      <c r="KA65" s="34">
        <v>1.14678899082569E-2</v>
      </c>
      <c r="KB65" s="34">
        <v>4.5871559633027498E-2</v>
      </c>
      <c r="KI65" s="34" t="s">
        <v>6083</v>
      </c>
      <c r="KJ65" s="34" t="s">
        <v>5977</v>
      </c>
      <c r="KK65" s="34" t="s">
        <v>5990</v>
      </c>
      <c r="KL65" s="34" t="s">
        <v>4170</v>
      </c>
      <c r="KM65" s="34" t="s">
        <v>4711</v>
      </c>
      <c r="KN65" s="34" t="s">
        <v>4716</v>
      </c>
      <c r="KO65" s="34" t="s">
        <v>4170</v>
      </c>
      <c r="KP65" s="34" t="s">
        <v>4170</v>
      </c>
      <c r="KQ65" s="34" t="s">
        <v>4170</v>
      </c>
      <c r="KR65" s="34" t="s">
        <v>4170</v>
      </c>
      <c r="KS65" s="34" t="s">
        <v>4170</v>
      </c>
      <c r="KT65" s="34" t="s">
        <v>4170</v>
      </c>
      <c r="KU65" s="34" t="s">
        <v>5112</v>
      </c>
      <c r="KV65" s="34" t="s">
        <v>5154</v>
      </c>
      <c r="KW65" s="34" t="s">
        <v>5624</v>
      </c>
      <c r="KX65" s="34" t="s">
        <v>5644</v>
      </c>
      <c r="KY65" s="34" t="s">
        <v>5112</v>
      </c>
      <c r="KZ65" s="34" t="s">
        <v>5154</v>
      </c>
      <c r="LA65" s="34" t="s">
        <v>5992</v>
      </c>
    </row>
    <row r="66" spans="1:313">
      <c r="A66" s="34" t="s">
        <v>6461</v>
      </c>
      <c r="B66" s="34" t="s">
        <v>6431</v>
      </c>
      <c r="C66" s="34" t="s">
        <v>1039</v>
      </c>
      <c r="D66" s="34" t="s">
        <v>1041</v>
      </c>
      <c r="F66" s="34" t="s">
        <v>1041</v>
      </c>
      <c r="G66" s="34">
        <v>49</v>
      </c>
      <c r="H66" s="34" t="s">
        <v>1041</v>
      </c>
      <c r="I66" s="34" t="s">
        <v>1041</v>
      </c>
      <c r="J66" s="34" t="s">
        <v>440</v>
      </c>
      <c r="K66" s="34" t="s">
        <v>1155</v>
      </c>
      <c r="L66" s="34" t="s">
        <v>9559</v>
      </c>
      <c r="M66" s="34" t="s">
        <v>1155</v>
      </c>
      <c r="N66" s="34" t="s">
        <v>9574</v>
      </c>
      <c r="P66" s="34" t="s">
        <v>3065</v>
      </c>
      <c r="Q66" s="34" t="s">
        <v>3099</v>
      </c>
      <c r="R66" s="34" t="s">
        <v>6307</v>
      </c>
      <c r="S66" s="34">
        <v>3</v>
      </c>
      <c r="T66" s="34" t="s">
        <v>4881</v>
      </c>
      <c r="U66" s="34" t="s">
        <v>4170</v>
      </c>
      <c r="V66" s="34" t="s">
        <v>4170</v>
      </c>
      <c r="W66" s="34" t="s">
        <v>4881</v>
      </c>
      <c r="X66" s="34" t="s">
        <v>4609</v>
      </c>
      <c r="Y66" s="34" t="s">
        <v>4881</v>
      </c>
      <c r="Z66" s="34" t="s">
        <v>4609</v>
      </c>
      <c r="AA66" s="34" t="s">
        <v>4170</v>
      </c>
      <c r="AB66" s="34" t="s">
        <v>3681</v>
      </c>
      <c r="AD66" s="34" t="s">
        <v>3696</v>
      </c>
      <c r="AN66" s="34" t="s">
        <v>3719</v>
      </c>
      <c r="AO66" s="34" t="s">
        <v>1044</v>
      </c>
      <c r="BG66" s="34">
        <v>2</v>
      </c>
      <c r="BI66" s="34">
        <v>30</v>
      </c>
      <c r="BJ66" s="34" t="s">
        <v>1041</v>
      </c>
      <c r="BK66" s="34" t="s">
        <v>3727</v>
      </c>
      <c r="BM66" s="34" t="s">
        <v>3742</v>
      </c>
      <c r="BN66" s="34" t="s">
        <v>3745</v>
      </c>
      <c r="BO66" s="34" t="s">
        <v>4881</v>
      </c>
      <c r="BP66" s="34" t="s">
        <v>4170</v>
      </c>
      <c r="BQ66" s="34" t="s">
        <v>4170</v>
      </c>
      <c r="BR66" s="34" t="s">
        <v>4170</v>
      </c>
      <c r="BS66" s="34" t="s">
        <v>3760</v>
      </c>
      <c r="BT66" s="34" t="s">
        <v>1044</v>
      </c>
      <c r="BU66" s="34" t="s">
        <v>1044</v>
      </c>
      <c r="BV66" s="34" t="s">
        <v>1044</v>
      </c>
      <c r="BW66" s="34" t="s">
        <v>1044</v>
      </c>
      <c r="BX66" s="34" t="s">
        <v>6462</v>
      </c>
      <c r="BY66" s="34" t="s">
        <v>4170</v>
      </c>
      <c r="BZ66" s="34" t="s">
        <v>4170</v>
      </c>
      <c r="CA66" s="34" t="s">
        <v>4170</v>
      </c>
      <c r="CB66" s="34" t="s">
        <v>4170</v>
      </c>
      <c r="CC66" s="34" t="s">
        <v>4170</v>
      </c>
      <c r="CD66" s="34" t="s">
        <v>4170</v>
      </c>
      <c r="CE66" s="34" t="s">
        <v>4170</v>
      </c>
      <c r="CF66" s="34" t="s">
        <v>4170</v>
      </c>
      <c r="CG66" s="34" t="s">
        <v>4170</v>
      </c>
      <c r="CH66" s="34" t="s">
        <v>4881</v>
      </c>
      <c r="CI66" s="34" t="s">
        <v>4881</v>
      </c>
      <c r="CJ66" s="34" t="s">
        <v>4170</v>
      </c>
      <c r="CK66" s="34" t="s">
        <v>4170</v>
      </c>
      <c r="CL66" s="34" t="s">
        <v>4170</v>
      </c>
      <c r="CM66" s="34" t="s">
        <v>4170</v>
      </c>
      <c r="CN66" s="34" t="s">
        <v>4170</v>
      </c>
      <c r="CO66" s="34" t="s">
        <v>4170</v>
      </c>
      <c r="CQ66" s="34" t="s">
        <v>1041</v>
      </c>
      <c r="CR66" s="34" t="s">
        <v>1041</v>
      </c>
      <c r="CS66" s="34" t="s">
        <v>1041</v>
      </c>
      <c r="CT66" s="34" t="s">
        <v>1041</v>
      </c>
      <c r="CU66" s="34" t="s">
        <v>1041</v>
      </c>
      <c r="CV66" s="34" t="s">
        <v>1044</v>
      </c>
      <c r="CW66" s="34" t="s">
        <v>1044</v>
      </c>
      <c r="CX66" s="34" t="s">
        <v>1044</v>
      </c>
      <c r="CY66" s="34" t="s">
        <v>3826</v>
      </c>
      <c r="CZ66" s="34" t="s">
        <v>3843</v>
      </c>
      <c r="DA66" s="34" t="s">
        <v>3858</v>
      </c>
      <c r="DB66" s="34" t="s">
        <v>1044</v>
      </c>
      <c r="DC66" s="34" t="s">
        <v>1044</v>
      </c>
      <c r="DD66" s="34" t="s">
        <v>3871</v>
      </c>
      <c r="DE66" s="34" t="s">
        <v>1044</v>
      </c>
      <c r="DF66" s="34" t="s">
        <v>3880</v>
      </c>
      <c r="DG66" s="34" t="s">
        <v>6305</v>
      </c>
      <c r="DH66" s="34" t="s">
        <v>4170</v>
      </c>
      <c r="DI66" s="34" t="s">
        <v>4170</v>
      </c>
      <c r="DJ66" s="34" t="s">
        <v>4170</v>
      </c>
      <c r="DK66" s="34" t="s">
        <v>4170</v>
      </c>
      <c r="DL66" s="34" t="s">
        <v>4170</v>
      </c>
      <c r="DM66" s="34" t="s">
        <v>4170</v>
      </c>
      <c r="DN66" s="34" t="s">
        <v>4881</v>
      </c>
      <c r="DO66" s="34" t="s">
        <v>4881</v>
      </c>
      <c r="DP66" s="34" t="s">
        <v>4170</v>
      </c>
      <c r="DQ66" s="34" t="s">
        <v>4170</v>
      </c>
      <c r="DR66" s="34" t="s">
        <v>4170</v>
      </c>
      <c r="DS66" s="34" t="s">
        <v>4170</v>
      </c>
      <c r="DT66" s="34" t="s">
        <v>4170</v>
      </c>
      <c r="DU66" s="34" t="s">
        <v>4170</v>
      </c>
      <c r="DV66" s="34" t="s">
        <v>4170</v>
      </c>
      <c r="DW66" s="34" t="s">
        <v>4170</v>
      </c>
      <c r="ES66" s="34" t="s">
        <v>3922</v>
      </c>
      <c r="ET66" s="34" t="s">
        <v>4170</v>
      </c>
      <c r="EU66" s="34" t="s">
        <v>4881</v>
      </c>
      <c r="EV66" s="34" t="s">
        <v>4170</v>
      </c>
      <c r="EW66" s="34" t="s">
        <v>4170</v>
      </c>
      <c r="EX66" s="34" t="s">
        <v>4170</v>
      </c>
      <c r="EY66" s="34" t="s">
        <v>4170</v>
      </c>
      <c r="EZ66" s="34" t="s">
        <v>4170</v>
      </c>
      <c r="FA66" s="34" t="s">
        <v>4170</v>
      </c>
      <c r="FB66" s="34" t="s">
        <v>4170</v>
      </c>
      <c r="FD66" s="34">
        <v>3200</v>
      </c>
      <c r="FE66" s="34">
        <v>4875</v>
      </c>
      <c r="FK66" s="34" t="s">
        <v>1044</v>
      </c>
      <c r="FM66" s="34" t="s">
        <v>3984</v>
      </c>
      <c r="FN66" s="34" t="s">
        <v>3998</v>
      </c>
      <c r="FO66" s="34" t="s">
        <v>4170</v>
      </c>
      <c r="FP66" s="34" t="s">
        <v>4170</v>
      </c>
      <c r="FQ66" s="34" t="s">
        <v>4881</v>
      </c>
      <c r="FR66" s="34" t="s">
        <v>4170</v>
      </c>
      <c r="FS66" s="34" t="s">
        <v>4170</v>
      </c>
      <c r="FT66" s="34" t="s">
        <v>4170</v>
      </c>
      <c r="FU66" s="34" t="s">
        <v>4170</v>
      </c>
      <c r="FV66" s="34" t="s">
        <v>4170</v>
      </c>
      <c r="FW66" s="34" t="s">
        <v>4170</v>
      </c>
      <c r="FX66" s="34" t="s">
        <v>4170</v>
      </c>
      <c r="FY66" s="34" t="s">
        <v>4170</v>
      </c>
      <c r="FZ66" s="34" t="s">
        <v>4170</v>
      </c>
      <c r="GA66" s="34" t="s">
        <v>4170</v>
      </c>
      <c r="GB66" s="34" t="s">
        <v>4170</v>
      </c>
      <c r="GC66" s="34" t="s">
        <v>4170</v>
      </c>
      <c r="GD66" s="34" t="s">
        <v>4170</v>
      </c>
      <c r="GF66" s="34" t="s">
        <v>1044</v>
      </c>
      <c r="GG66" s="34" t="s">
        <v>4170</v>
      </c>
      <c r="GH66" s="34" t="s">
        <v>4170</v>
      </c>
      <c r="GI66" s="34" t="s">
        <v>4170</v>
      </c>
      <c r="GJ66" s="34" t="s">
        <v>4881</v>
      </c>
      <c r="GK66" s="34" t="s">
        <v>4170</v>
      </c>
      <c r="GL66" s="34" t="s">
        <v>4170</v>
      </c>
      <c r="GM66" s="34" t="s">
        <v>4170</v>
      </c>
      <c r="GO66" s="34">
        <v>4000</v>
      </c>
      <c r="GP66" s="34">
        <v>0</v>
      </c>
      <c r="GQ66" s="34">
        <v>0</v>
      </c>
      <c r="GR66" s="34">
        <v>1000</v>
      </c>
      <c r="GS66" s="34">
        <v>350</v>
      </c>
      <c r="GT66" s="34">
        <v>100</v>
      </c>
      <c r="GU66" s="34">
        <v>0</v>
      </c>
      <c r="GV66" s="34">
        <v>0</v>
      </c>
      <c r="GW66" s="34">
        <v>0</v>
      </c>
      <c r="GX66" s="34">
        <v>0</v>
      </c>
      <c r="GY66" s="34">
        <v>3000</v>
      </c>
      <c r="GZ66" s="34">
        <v>0</v>
      </c>
      <c r="HA66" s="34">
        <v>0</v>
      </c>
      <c r="HB66" s="34">
        <v>0</v>
      </c>
      <c r="HC66" s="34">
        <v>0</v>
      </c>
      <c r="HD66" s="34">
        <v>0</v>
      </c>
      <c r="HE66" s="34">
        <v>0</v>
      </c>
      <c r="HF66" s="34" t="s">
        <v>1044</v>
      </c>
      <c r="HK66" s="34" t="s">
        <v>6463</v>
      </c>
      <c r="HL66" s="34" t="s">
        <v>4226</v>
      </c>
      <c r="HM66" s="34" t="s">
        <v>4542</v>
      </c>
      <c r="HN66" s="34" t="s">
        <v>5447</v>
      </c>
      <c r="HO66" s="34">
        <v>35.972404730617598</v>
      </c>
      <c r="HP66" s="34" t="s">
        <v>4895</v>
      </c>
      <c r="HQ66" s="34" t="s">
        <v>4316</v>
      </c>
      <c r="HR66" s="34" t="s">
        <v>4186</v>
      </c>
      <c r="HS66" s="34" t="s">
        <v>4255</v>
      </c>
      <c r="HT66" s="34" t="s">
        <v>4271</v>
      </c>
      <c r="HU66" s="34" t="s">
        <v>5342</v>
      </c>
      <c r="HV66" s="34" t="s">
        <v>5001</v>
      </c>
      <c r="HW66" s="34" t="s">
        <v>4560</v>
      </c>
      <c r="HX66" s="34" t="s">
        <v>3238</v>
      </c>
      <c r="HY66" s="34" t="s">
        <v>4299</v>
      </c>
      <c r="HZ66" s="34" t="s">
        <v>4929</v>
      </c>
      <c r="IA66" s="34" t="s">
        <v>4665</v>
      </c>
      <c r="IB66" s="34" t="s">
        <v>5665</v>
      </c>
      <c r="IC66" s="34" t="s">
        <v>5274</v>
      </c>
      <c r="ID66" s="34" t="s">
        <v>4462</v>
      </c>
      <c r="IJ66" s="34">
        <v>1275.52</v>
      </c>
      <c r="IK66" s="34" t="s">
        <v>4589</v>
      </c>
      <c r="IQ66" s="34">
        <v>6150.52</v>
      </c>
      <c r="IR66" s="34" t="s">
        <v>1046</v>
      </c>
      <c r="IT66" s="34">
        <v>2050.17333333333</v>
      </c>
      <c r="IU66" s="34" t="s">
        <v>5178</v>
      </c>
      <c r="IV66" s="34" t="s">
        <v>4170</v>
      </c>
      <c r="IW66" s="34" t="s">
        <v>4170</v>
      </c>
      <c r="IX66" s="34" t="s">
        <v>6120</v>
      </c>
      <c r="IY66" s="34" t="s">
        <v>4785</v>
      </c>
      <c r="IZ66" s="34" t="s">
        <v>4352</v>
      </c>
      <c r="JA66" s="34" t="s">
        <v>4170</v>
      </c>
      <c r="JB66" s="34" t="s">
        <v>4170</v>
      </c>
      <c r="JC66" s="34">
        <v>0</v>
      </c>
      <c r="JD66" s="34">
        <v>500</v>
      </c>
      <c r="JE66" s="34">
        <v>0</v>
      </c>
      <c r="JF66" s="34">
        <v>0</v>
      </c>
      <c r="JG66" s="34">
        <v>0</v>
      </c>
      <c r="JH66" s="34">
        <v>0</v>
      </c>
      <c r="JI66" s="34">
        <v>0</v>
      </c>
      <c r="JJ66" s="34">
        <v>0</v>
      </c>
      <c r="JK66" s="34">
        <v>0</v>
      </c>
      <c r="JL66" s="34">
        <v>5450</v>
      </c>
      <c r="JM66" s="34">
        <v>500</v>
      </c>
      <c r="JN66" s="34">
        <v>5950</v>
      </c>
      <c r="JO66" s="34">
        <v>1816.6666666666699</v>
      </c>
      <c r="JP66" s="34">
        <v>166.666666666667</v>
      </c>
      <c r="JQ66" s="34">
        <v>1983.3333333333301</v>
      </c>
      <c r="JR66" s="34">
        <v>0.67226890756302504</v>
      </c>
      <c r="JU66" s="34">
        <v>0.16806722689075601</v>
      </c>
      <c r="JV66" s="34">
        <v>5.8823529411764698E-2</v>
      </c>
      <c r="JW66" s="34">
        <v>1.6806722689075598E-2</v>
      </c>
      <c r="KB66" s="34">
        <v>8.40336134453782E-2</v>
      </c>
      <c r="KI66" s="34" t="s">
        <v>6082</v>
      </c>
      <c r="KJ66" s="34" t="s">
        <v>5980</v>
      </c>
      <c r="KK66" s="34" t="s">
        <v>5178</v>
      </c>
      <c r="KL66" s="34" t="s">
        <v>4170</v>
      </c>
      <c r="KM66" s="34" t="s">
        <v>4170</v>
      </c>
      <c r="KN66" s="34" t="s">
        <v>5255</v>
      </c>
      <c r="KO66" s="34" t="s">
        <v>4170</v>
      </c>
      <c r="KP66" s="34" t="s">
        <v>4170</v>
      </c>
      <c r="KQ66" s="34" t="s">
        <v>4170</v>
      </c>
      <c r="KR66" s="34" t="s">
        <v>4170</v>
      </c>
      <c r="KS66" s="34" t="s">
        <v>4170</v>
      </c>
      <c r="KT66" s="34" t="s">
        <v>4170</v>
      </c>
      <c r="KU66" s="34" t="s">
        <v>5116</v>
      </c>
      <c r="KV66" s="34" t="s">
        <v>5151</v>
      </c>
      <c r="KW66" s="34" t="s">
        <v>5624</v>
      </c>
      <c r="KX66" s="34" t="s">
        <v>5644</v>
      </c>
      <c r="KY66" s="34" t="s">
        <v>5116</v>
      </c>
      <c r="KZ66" s="34" t="s">
        <v>5971</v>
      </c>
      <c r="LA66" s="34" t="s">
        <v>5993</v>
      </c>
    </row>
    <row r="67" spans="1:313">
      <c r="A67" s="34" t="s">
        <v>6464</v>
      </c>
      <c r="B67" s="34" t="s">
        <v>6431</v>
      </c>
      <c r="C67" s="34" t="s">
        <v>1036</v>
      </c>
      <c r="D67" s="34" t="s">
        <v>1041</v>
      </c>
      <c r="F67" s="34" t="s">
        <v>1041</v>
      </c>
      <c r="G67" s="34">
        <v>36</v>
      </c>
      <c r="H67" s="34" t="s">
        <v>1041</v>
      </c>
      <c r="I67" s="34" t="s">
        <v>1041</v>
      </c>
      <c r="J67" s="34" t="s">
        <v>442</v>
      </c>
      <c r="K67" s="34" t="s">
        <v>1065</v>
      </c>
      <c r="L67" s="34" t="s">
        <v>9553</v>
      </c>
      <c r="M67" s="34" t="s">
        <v>1235</v>
      </c>
      <c r="N67" s="34" t="s">
        <v>9554</v>
      </c>
      <c r="P67" s="34" t="s">
        <v>3065</v>
      </c>
      <c r="Q67" s="34" t="s">
        <v>3123</v>
      </c>
      <c r="R67" s="34" t="s">
        <v>6320</v>
      </c>
      <c r="S67" s="34">
        <v>4</v>
      </c>
      <c r="T67" s="34" t="s">
        <v>4609</v>
      </c>
      <c r="U67" s="34" t="s">
        <v>4609</v>
      </c>
      <c r="V67" s="34" t="s">
        <v>4170</v>
      </c>
      <c r="W67" s="34" t="s">
        <v>4881</v>
      </c>
      <c r="X67" s="34" t="s">
        <v>4881</v>
      </c>
      <c r="Y67" s="34" t="s">
        <v>4848</v>
      </c>
      <c r="Z67" s="34" t="s">
        <v>4881</v>
      </c>
      <c r="AA67" s="34" t="s">
        <v>4170</v>
      </c>
      <c r="AB67" s="34" t="s">
        <v>3681</v>
      </c>
      <c r="AD67" s="34" t="s">
        <v>3696</v>
      </c>
      <c r="AN67" s="34" t="s">
        <v>3722</v>
      </c>
      <c r="AO67" s="34" t="s">
        <v>1044</v>
      </c>
      <c r="BG67" s="34">
        <v>3</v>
      </c>
      <c r="BI67" s="34">
        <v>40</v>
      </c>
      <c r="BJ67" s="34" t="s">
        <v>1041</v>
      </c>
      <c r="BK67" s="34" t="s">
        <v>3727</v>
      </c>
      <c r="BM67" s="34" t="s">
        <v>3742</v>
      </c>
      <c r="BN67" s="34" t="s">
        <v>3745</v>
      </c>
      <c r="BO67" s="34" t="s">
        <v>4881</v>
      </c>
      <c r="BP67" s="34" t="s">
        <v>4170</v>
      </c>
      <c r="BQ67" s="34" t="s">
        <v>4170</v>
      </c>
      <c r="BR67" s="34" t="s">
        <v>4170</v>
      </c>
      <c r="BS67" s="34" t="s">
        <v>3754</v>
      </c>
      <c r="BT67" s="34" t="s">
        <v>3771</v>
      </c>
      <c r="BU67" s="34" t="s">
        <v>1044</v>
      </c>
      <c r="BV67" s="34" t="s">
        <v>1044</v>
      </c>
      <c r="BW67" s="34" t="s">
        <v>1044</v>
      </c>
      <c r="BX67" s="34" t="s">
        <v>3777</v>
      </c>
      <c r="BY67" s="34" t="s">
        <v>4881</v>
      </c>
      <c r="BZ67" s="34" t="s">
        <v>4170</v>
      </c>
      <c r="CA67" s="34" t="s">
        <v>4170</v>
      </c>
      <c r="CB67" s="34" t="s">
        <v>4170</v>
      </c>
      <c r="CC67" s="34" t="s">
        <v>4170</v>
      </c>
      <c r="CD67" s="34" t="s">
        <v>4170</v>
      </c>
      <c r="CE67" s="34" t="s">
        <v>4170</v>
      </c>
      <c r="CF67" s="34" t="s">
        <v>4170</v>
      </c>
      <c r="CG67" s="34" t="s">
        <v>4170</v>
      </c>
      <c r="CH67" s="34" t="s">
        <v>4170</v>
      </c>
      <c r="CI67" s="34" t="s">
        <v>4170</v>
      </c>
      <c r="CJ67" s="34" t="s">
        <v>4170</v>
      </c>
      <c r="CK67" s="34" t="s">
        <v>4170</v>
      </c>
      <c r="CL67" s="34" t="s">
        <v>4170</v>
      </c>
      <c r="CM67" s="34" t="s">
        <v>4170</v>
      </c>
      <c r="CN67" s="34" t="s">
        <v>4170</v>
      </c>
      <c r="CO67" s="34" t="s">
        <v>4170</v>
      </c>
      <c r="CQ67" s="34" t="s">
        <v>1041</v>
      </c>
      <c r="CR67" s="34" t="s">
        <v>1041</v>
      </c>
      <c r="CS67" s="34" t="s">
        <v>1041</v>
      </c>
      <c r="CT67" s="34" t="s">
        <v>1041</v>
      </c>
      <c r="CU67" s="34" t="s">
        <v>1041</v>
      </c>
      <c r="CV67" s="34" t="s">
        <v>1041</v>
      </c>
      <c r="CW67" s="34" t="s">
        <v>1041</v>
      </c>
      <c r="CX67" s="34" t="s">
        <v>1041</v>
      </c>
      <c r="CY67" s="34" t="s">
        <v>3826</v>
      </c>
      <c r="CZ67" s="34" t="s">
        <v>3843</v>
      </c>
      <c r="DA67" s="34" t="s">
        <v>3855</v>
      </c>
      <c r="DB67" s="34" t="s">
        <v>1044</v>
      </c>
      <c r="DC67" s="34" t="s">
        <v>3871</v>
      </c>
      <c r="DD67" s="34" t="s">
        <v>3871</v>
      </c>
      <c r="DE67" s="34" t="s">
        <v>1044</v>
      </c>
      <c r="DF67" s="34" t="s">
        <v>3877</v>
      </c>
      <c r="DG67" s="34" t="s">
        <v>3884</v>
      </c>
      <c r="DH67" s="34" t="s">
        <v>4881</v>
      </c>
      <c r="DI67" s="34" t="s">
        <v>4170</v>
      </c>
      <c r="DJ67" s="34" t="s">
        <v>4170</v>
      </c>
      <c r="DK67" s="34" t="s">
        <v>4170</v>
      </c>
      <c r="DL67" s="34" t="s">
        <v>4170</v>
      </c>
      <c r="DM67" s="34" t="s">
        <v>4170</v>
      </c>
      <c r="DN67" s="34" t="s">
        <v>4170</v>
      </c>
      <c r="DO67" s="34" t="s">
        <v>4170</v>
      </c>
      <c r="DP67" s="34" t="s">
        <v>4170</v>
      </c>
      <c r="DQ67" s="34" t="s">
        <v>4170</v>
      </c>
      <c r="DR67" s="34" t="s">
        <v>4170</v>
      </c>
      <c r="DS67" s="34" t="s">
        <v>4170</v>
      </c>
      <c r="DT67" s="34" t="s">
        <v>4170</v>
      </c>
      <c r="DU67" s="34" t="s">
        <v>4170</v>
      </c>
      <c r="DV67" s="34" t="s">
        <v>4170</v>
      </c>
      <c r="DW67" s="34" t="s">
        <v>4170</v>
      </c>
      <c r="FK67" s="34" t="s">
        <v>3957</v>
      </c>
      <c r="FL67" s="34" t="s">
        <v>3966</v>
      </c>
      <c r="FM67" s="34" t="s">
        <v>3984</v>
      </c>
      <c r="FN67" s="34" t="s">
        <v>6465</v>
      </c>
      <c r="FO67" s="34" t="s">
        <v>4881</v>
      </c>
      <c r="FP67" s="34" t="s">
        <v>4170</v>
      </c>
      <c r="FQ67" s="34" t="s">
        <v>4881</v>
      </c>
      <c r="FR67" s="34" t="s">
        <v>4881</v>
      </c>
      <c r="FS67" s="34" t="s">
        <v>4881</v>
      </c>
      <c r="FT67" s="34" t="s">
        <v>4881</v>
      </c>
      <c r="FU67" s="34" t="s">
        <v>4170</v>
      </c>
      <c r="FV67" s="34" t="s">
        <v>4170</v>
      </c>
      <c r="FW67" s="34" t="s">
        <v>4881</v>
      </c>
      <c r="FX67" s="34" t="s">
        <v>4170</v>
      </c>
      <c r="FY67" s="34" t="s">
        <v>4170</v>
      </c>
      <c r="FZ67" s="34" t="s">
        <v>4170</v>
      </c>
      <c r="GA67" s="34" t="s">
        <v>4170</v>
      </c>
      <c r="GB67" s="34" t="s">
        <v>4170</v>
      </c>
      <c r="GC67" s="34" t="s">
        <v>4170</v>
      </c>
      <c r="GD67" s="34" t="s">
        <v>4170</v>
      </c>
      <c r="GF67" s="34" t="s">
        <v>1044</v>
      </c>
      <c r="GG67" s="34" t="s">
        <v>4170</v>
      </c>
      <c r="GH67" s="34" t="s">
        <v>4170</v>
      </c>
      <c r="GI67" s="34" t="s">
        <v>4170</v>
      </c>
      <c r="GJ67" s="34" t="s">
        <v>4881</v>
      </c>
      <c r="GK67" s="34" t="s">
        <v>4170</v>
      </c>
      <c r="GL67" s="34" t="s">
        <v>4170</v>
      </c>
      <c r="GM67" s="34" t="s">
        <v>4170</v>
      </c>
      <c r="GO67" s="34">
        <v>2000</v>
      </c>
      <c r="GP67" s="34">
        <v>70</v>
      </c>
      <c r="GQ67" s="34">
        <v>0</v>
      </c>
      <c r="GR67" s="34">
        <v>9000</v>
      </c>
      <c r="GS67" s="34">
        <v>200</v>
      </c>
      <c r="GT67" s="34">
        <v>300</v>
      </c>
      <c r="GU67" s="34">
        <v>0</v>
      </c>
      <c r="GV67" s="34">
        <v>0</v>
      </c>
      <c r="GW67" s="34">
        <v>0</v>
      </c>
      <c r="GX67" s="34">
        <v>0</v>
      </c>
      <c r="GZ67" s="34">
        <v>0</v>
      </c>
      <c r="HA67" s="34">
        <v>0</v>
      </c>
      <c r="HB67" s="34">
        <v>0</v>
      </c>
      <c r="HC67" s="34">
        <v>6000</v>
      </c>
      <c r="HD67" s="34">
        <v>0</v>
      </c>
      <c r="HE67" s="34">
        <v>0</v>
      </c>
      <c r="HF67" s="34" t="s">
        <v>1044</v>
      </c>
      <c r="HK67" s="34" t="s">
        <v>6466</v>
      </c>
      <c r="HL67" s="34" t="s">
        <v>4226</v>
      </c>
      <c r="HM67" s="34" t="s">
        <v>4542</v>
      </c>
      <c r="HN67" s="34" t="s">
        <v>5453</v>
      </c>
      <c r="HO67" s="34">
        <v>48.980234340779703</v>
      </c>
      <c r="HP67" s="34" t="s">
        <v>4896</v>
      </c>
      <c r="HQ67" s="34" t="s">
        <v>4316</v>
      </c>
      <c r="HR67" s="34" t="s">
        <v>4219</v>
      </c>
      <c r="HS67" s="34" t="s">
        <v>4248</v>
      </c>
      <c r="HT67" s="34" t="s">
        <v>4262</v>
      </c>
      <c r="HU67" s="34" t="s">
        <v>5342</v>
      </c>
      <c r="HV67" s="34" t="s">
        <v>5001</v>
      </c>
      <c r="HW67" s="34" t="s">
        <v>4560</v>
      </c>
      <c r="HX67" s="34" t="s">
        <v>3238</v>
      </c>
      <c r="HY67" s="34" t="s">
        <v>4299</v>
      </c>
      <c r="HZ67" s="34" t="s">
        <v>4933</v>
      </c>
      <c r="IA67" s="34" t="s">
        <v>4666</v>
      </c>
      <c r="IC67" s="34" t="s">
        <v>5274</v>
      </c>
      <c r="ID67" s="34" t="s">
        <v>4462</v>
      </c>
      <c r="IR67" s="34" t="s">
        <v>1046</v>
      </c>
      <c r="IS67" s="34" t="s">
        <v>5322</v>
      </c>
      <c r="IU67" s="34" t="s">
        <v>5177</v>
      </c>
      <c r="IV67" s="34" t="s">
        <v>4471</v>
      </c>
      <c r="IW67" s="34" t="s">
        <v>4170</v>
      </c>
      <c r="IX67" s="34" t="s">
        <v>6122</v>
      </c>
      <c r="IY67" s="34" t="s">
        <v>5373</v>
      </c>
      <c r="IZ67" s="34" t="s">
        <v>4784</v>
      </c>
      <c r="JA67" s="34" t="s">
        <v>4170</v>
      </c>
      <c r="JB67" s="34" t="s">
        <v>4170</v>
      </c>
      <c r="JC67" s="34">
        <v>0</v>
      </c>
      <c r="JE67" s="34">
        <v>0</v>
      </c>
      <c r="JF67" s="34">
        <v>0</v>
      </c>
      <c r="JG67" s="34">
        <v>0</v>
      </c>
      <c r="JH67" s="34">
        <v>1000</v>
      </c>
      <c r="JI67" s="34">
        <v>0</v>
      </c>
      <c r="JJ67" s="34">
        <v>0</v>
      </c>
      <c r="JK67" s="34">
        <v>0</v>
      </c>
      <c r="JL67" s="34">
        <v>12500</v>
      </c>
      <c r="JM67" s="34">
        <v>70</v>
      </c>
      <c r="JN67" s="34">
        <v>12570</v>
      </c>
      <c r="JO67" s="34">
        <v>3125</v>
      </c>
      <c r="JP67" s="34">
        <v>17.5</v>
      </c>
      <c r="JQ67" s="34">
        <v>3142.5</v>
      </c>
      <c r="JR67" s="34">
        <v>0.15910898965791601</v>
      </c>
      <c r="JS67" s="34">
        <v>5.5688146380270497E-3</v>
      </c>
      <c r="JU67" s="34">
        <v>0.71599045346062096</v>
      </c>
      <c r="JV67" s="34">
        <v>1.5910898965791599E-2</v>
      </c>
      <c r="JW67" s="34">
        <v>2.3866348448687399E-2</v>
      </c>
      <c r="KF67" s="34">
        <v>7.9554494828957795E-2</v>
      </c>
      <c r="KL67" s="34" t="s">
        <v>4170</v>
      </c>
      <c r="KM67" s="34" t="s">
        <v>4170</v>
      </c>
      <c r="KO67" s="34" t="s">
        <v>4170</v>
      </c>
      <c r="KP67" s="34" t="s">
        <v>4170</v>
      </c>
      <c r="KQ67" s="34" t="s">
        <v>4170</v>
      </c>
      <c r="KR67" s="34" t="s">
        <v>4716</v>
      </c>
      <c r="KS67" s="34" t="s">
        <v>4170</v>
      </c>
      <c r="KT67" s="34" t="s">
        <v>4170</v>
      </c>
      <c r="KU67" s="34" t="s">
        <v>5112</v>
      </c>
      <c r="KV67" s="34" t="s">
        <v>5153</v>
      </c>
      <c r="KW67" s="34" t="s">
        <v>5620</v>
      </c>
      <c r="KX67" s="34" t="s">
        <v>5643</v>
      </c>
      <c r="KY67" s="34" t="s">
        <v>5112</v>
      </c>
      <c r="KZ67" s="34" t="s">
        <v>5850</v>
      </c>
    </row>
    <row r="68" spans="1:313">
      <c r="A68" s="34" t="s">
        <v>6467</v>
      </c>
      <c r="B68" s="34" t="s">
        <v>6431</v>
      </c>
      <c r="C68" s="34" t="s">
        <v>1037</v>
      </c>
      <c r="D68" s="34" t="s">
        <v>1041</v>
      </c>
      <c r="F68" s="34" t="s">
        <v>1041</v>
      </c>
      <c r="G68" s="34">
        <v>32</v>
      </c>
      <c r="H68" s="34" t="s">
        <v>1041</v>
      </c>
      <c r="I68" s="34" t="s">
        <v>1041</v>
      </c>
      <c r="J68" s="34" t="s">
        <v>440</v>
      </c>
      <c r="K68" s="34" t="s">
        <v>1077</v>
      </c>
      <c r="L68" s="34" t="s">
        <v>9537</v>
      </c>
      <c r="M68" s="34" t="s">
        <v>1548</v>
      </c>
      <c r="N68" s="34" t="s">
        <v>9538</v>
      </c>
      <c r="P68" s="34" t="s">
        <v>3065</v>
      </c>
      <c r="Q68" s="34" t="s">
        <v>3123</v>
      </c>
      <c r="R68" s="34" t="s">
        <v>6418</v>
      </c>
      <c r="S68" s="34">
        <v>2</v>
      </c>
      <c r="T68" s="34" t="s">
        <v>4881</v>
      </c>
      <c r="U68" s="34" t="s">
        <v>4170</v>
      </c>
      <c r="V68" s="34" t="s">
        <v>4170</v>
      </c>
      <c r="W68" s="34" t="s">
        <v>4881</v>
      </c>
      <c r="X68" s="34" t="s">
        <v>4881</v>
      </c>
      <c r="Y68" s="34" t="s">
        <v>4881</v>
      </c>
      <c r="Z68" s="34" t="s">
        <v>4881</v>
      </c>
      <c r="AA68" s="34" t="s">
        <v>4170</v>
      </c>
      <c r="AB68" s="34" t="s">
        <v>3681</v>
      </c>
      <c r="AD68" s="34" t="s">
        <v>3696</v>
      </c>
      <c r="AN68" s="34" t="s">
        <v>3722</v>
      </c>
      <c r="AO68" s="34" t="s">
        <v>1044</v>
      </c>
      <c r="BG68" s="34">
        <v>2</v>
      </c>
      <c r="BI68" s="34">
        <v>40</v>
      </c>
      <c r="BJ68" s="34" t="s">
        <v>1041</v>
      </c>
      <c r="BK68" s="34" t="s">
        <v>3727</v>
      </c>
      <c r="BM68" s="34" t="s">
        <v>3739</v>
      </c>
      <c r="BN68" s="34" t="s">
        <v>1044</v>
      </c>
      <c r="BO68" s="34" t="s">
        <v>4170</v>
      </c>
      <c r="BP68" s="34" t="s">
        <v>4170</v>
      </c>
      <c r="BQ68" s="34" t="s">
        <v>4881</v>
      </c>
      <c r="BR68" s="34" t="s">
        <v>4170</v>
      </c>
      <c r="BS68" s="34" t="s">
        <v>3751</v>
      </c>
      <c r="BT68" s="34" t="s">
        <v>3771</v>
      </c>
      <c r="BU68" s="34" t="s">
        <v>1044</v>
      </c>
      <c r="BV68" s="34" t="s">
        <v>1044</v>
      </c>
      <c r="BW68" s="34" t="s">
        <v>1044</v>
      </c>
      <c r="BX68" s="34" t="s">
        <v>3777</v>
      </c>
      <c r="BY68" s="34" t="s">
        <v>4881</v>
      </c>
      <c r="BZ68" s="34" t="s">
        <v>4170</v>
      </c>
      <c r="CA68" s="34" t="s">
        <v>4170</v>
      </c>
      <c r="CB68" s="34" t="s">
        <v>4170</v>
      </c>
      <c r="CC68" s="34" t="s">
        <v>4170</v>
      </c>
      <c r="CD68" s="34" t="s">
        <v>4170</v>
      </c>
      <c r="CE68" s="34" t="s">
        <v>4170</v>
      </c>
      <c r="CF68" s="34" t="s">
        <v>4170</v>
      </c>
      <c r="CG68" s="34" t="s">
        <v>4170</v>
      </c>
      <c r="CH68" s="34" t="s">
        <v>4170</v>
      </c>
      <c r="CI68" s="34" t="s">
        <v>4170</v>
      </c>
      <c r="CJ68" s="34" t="s">
        <v>4170</v>
      </c>
      <c r="CK68" s="34" t="s">
        <v>4170</v>
      </c>
      <c r="CL68" s="34" t="s">
        <v>4170</v>
      </c>
      <c r="CM68" s="34" t="s">
        <v>4170</v>
      </c>
      <c r="CN68" s="34" t="s">
        <v>4170</v>
      </c>
      <c r="CO68" s="34" t="s">
        <v>4170</v>
      </c>
      <c r="CQ68" s="34" t="s">
        <v>1041</v>
      </c>
      <c r="CR68" s="34" t="s">
        <v>1041</v>
      </c>
      <c r="CS68" s="34" t="s">
        <v>1041</v>
      </c>
      <c r="CT68" s="34" t="s">
        <v>1041</v>
      </c>
      <c r="CU68" s="34" t="s">
        <v>1041</v>
      </c>
      <c r="CV68" s="34" t="s">
        <v>1041</v>
      </c>
      <c r="CW68" s="34" t="s">
        <v>1041</v>
      </c>
      <c r="CX68" s="34" t="s">
        <v>1044</v>
      </c>
      <c r="CY68" s="34" t="s">
        <v>3826</v>
      </c>
      <c r="CZ68" s="34" t="s">
        <v>3840</v>
      </c>
      <c r="DA68" s="34" t="s">
        <v>3855</v>
      </c>
      <c r="DB68" s="34" t="s">
        <v>1044</v>
      </c>
      <c r="DC68" s="34" t="s">
        <v>3871</v>
      </c>
      <c r="DD68" s="34" t="s">
        <v>1044</v>
      </c>
      <c r="DE68" s="34" t="s">
        <v>1041</v>
      </c>
      <c r="DF68" s="34" t="s">
        <v>3874</v>
      </c>
      <c r="DG68" s="34" t="s">
        <v>169</v>
      </c>
      <c r="DH68" s="34" t="s">
        <v>4170</v>
      </c>
      <c r="DI68" s="34" t="s">
        <v>4881</v>
      </c>
      <c r="DJ68" s="34" t="s">
        <v>4170</v>
      </c>
      <c r="DK68" s="34" t="s">
        <v>4170</v>
      </c>
      <c r="DL68" s="34" t="s">
        <v>4170</v>
      </c>
      <c r="DM68" s="34" t="s">
        <v>4170</v>
      </c>
      <c r="DN68" s="34" t="s">
        <v>4170</v>
      </c>
      <c r="DO68" s="34" t="s">
        <v>4170</v>
      </c>
      <c r="DP68" s="34" t="s">
        <v>4170</v>
      </c>
      <c r="DQ68" s="34" t="s">
        <v>4170</v>
      </c>
      <c r="DR68" s="34" t="s">
        <v>4170</v>
      </c>
      <c r="DS68" s="34" t="s">
        <v>4170</v>
      </c>
      <c r="DT68" s="34" t="s">
        <v>4170</v>
      </c>
      <c r="DU68" s="34" t="s">
        <v>4170</v>
      </c>
      <c r="DV68" s="34" t="s">
        <v>4170</v>
      </c>
      <c r="DW68" s="34" t="s">
        <v>4170</v>
      </c>
      <c r="FK68" s="34" t="s">
        <v>1044</v>
      </c>
      <c r="FM68" s="34" t="s">
        <v>3981</v>
      </c>
      <c r="FN68" s="34" t="s">
        <v>4024</v>
      </c>
      <c r="FO68" s="34" t="s">
        <v>4170</v>
      </c>
      <c r="FP68" s="34" t="s">
        <v>4170</v>
      </c>
      <c r="FQ68" s="34" t="s">
        <v>4170</v>
      </c>
      <c r="FR68" s="34" t="s">
        <v>4170</v>
      </c>
      <c r="FS68" s="34" t="s">
        <v>4170</v>
      </c>
      <c r="FT68" s="34" t="s">
        <v>4170</v>
      </c>
      <c r="FU68" s="34" t="s">
        <v>4170</v>
      </c>
      <c r="FV68" s="34" t="s">
        <v>4170</v>
      </c>
      <c r="FW68" s="34" t="s">
        <v>4170</v>
      </c>
      <c r="FX68" s="34" t="s">
        <v>4170</v>
      </c>
      <c r="FY68" s="34" t="s">
        <v>4170</v>
      </c>
      <c r="FZ68" s="34" t="s">
        <v>4881</v>
      </c>
      <c r="GA68" s="34" t="s">
        <v>4170</v>
      </c>
      <c r="GB68" s="34" t="s">
        <v>4170</v>
      </c>
      <c r="GC68" s="34" t="s">
        <v>4170</v>
      </c>
      <c r="GD68" s="34" t="s">
        <v>4170</v>
      </c>
      <c r="GF68" s="34" t="s">
        <v>4030</v>
      </c>
      <c r="GG68" s="34" t="s">
        <v>4881</v>
      </c>
      <c r="GH68" s="34" t="s">
        <v>4170</v>
      </c>
      <c r="GI68" s="34" t="s">
        <v>4170</v>
      </c>
      <c r="GJ68" s="34" t="s">
        <v>4170</v>
      </c>
      <c r="GK68" s="34" t="s">
        <v>4170</v>
      </c>
      <c r="GL68" s="34" t="s">
        <v>4170</v>
      </c>
      <c r="GM68" s="34" t="s">
        <v>4170</v>
      </c>
      <c r="GO68" s="34">
        <v>15000</v>
      </c>
      <c r="GP68" s="34">
        <v>2100</v>
      </c>
      <c r="GQ68" s="34">
        <v>0</v>
      </c>
      <c r="GR68" s="34">
        <v>6000</v>
      </c>
      <c r="GS68" s="34">
        <v>2000</v>
      </c>
      <c r="GT68" s="34">
        <v>900</v>
      </c>
      <c r="GU68" s="34">
        <v>1000</v>
      </c>
      <c r="GV68" s="34">
        <v>5000</v>
      </c>
      <c r="GW68" s="34">
        <v>0</v>
      </c>
      <c r="GX68" s="34">
        <v>5000</v>
      </c>
      <c r="GY68" s="34">
        <v>6000</v>
      </c>
      <c r="GZ68" s="34">
        <v>2000</v>
      </c>
      <c r="HA68" s="34">
        <v>0</v>
      </c>
      <c r="HC68" s="34">
        <v>0</v>
      </c>
      <c r="HD68" s="34">
        <v>0</v>
      </c>
      <c r="HE68" s="34">
        <v>0</v>
      </c>
      <c r="HF68" s="34" t="s">
        <v>1044</v>
      </c>
      <c r="HK68" s="34" t="s">
        <v>6468</v>
      </c>
      <c r="HL68" s="34" t="s">
        <v>4226</v>
      </c>
      <c r="HM68" s="34" t="s">
        <v>4539</v>
      </c>
      <c r="HN68" s="34" t="s">
        <v>5446</v>
      </c>
      <c r="HO68" s="34">
        <v>43.955321944809498</v>
      </c>
      <c r="HP68" s="34" t="s">
        <v>4896</v>
      </c>
      <c r="HQ68" s="34" t="s">
        <v>4313</v>
      </c>
      <c r="HR68" s="34" t="s">
        <v>4186</v>
      </c>
      <c r="HS68" s="34" t="s">
        <v>4255</v>
      </c>
      <c r="HT68" s="34" t="s">
        <v>4271</v>
      </c>
      <c r="HU68" s="34" t="s">
        <v>5342</v>
      </c>
      <c r="HV68" s="34" t="s">
        <v>5001</v>
      </c>
      <c r="HW68" s="34" t="s">
        <v>4556</v>
      </c>
      <c r="HX68" s="34" t="s">
        <v>3247</v>
      </c>
      <c r="HY68" s="34" t="s">
        <v>4291</v>
      </c>
      <c r="HZ68" s="34" t="s">
        <v>4933</v>
      </c>
      <c r="IA68" s="34" t="s">
        <v>4665</v>
      </c>
      <c r="IB68" s="34" t="s">
        <v>5665</v>
      </c>
      <c r="IC68" s="34" t="s">
        <v>5274</v>
      </c>
      <c r="ID68" s="34" t="s">
        <v>4462</v>
      </c>
      <c r="IR68" s="34" t="s">
        <v>1043</v>
      </c>
      <c r="IU68" s="34" t="s">
        <v>5181</v>
      </c>
      <c r="IV68" s="34" t="s">
        <v>4473</v>
      </c>
      <c r="IW68" s="34" t="s">
        <v>4170</v>
      </c>
      <c r="IX68" s="34" t="s">
        <v>5179</v>
      </c>
      <c r="IY68" s="34" t="s">
        <v>4472</v>
      </c>
      <c r="IZ68" s="34" t="s">
        <v>4354</v>
      </c>
      <c r="JA68" s="34" t="s">
        <v>4716</v>
      </c>
      <c r="JB68" s="34" t="s">
        <v>5850</v>
      </c>
      <c r="JC68" s="34">
        <v>833.33333333333303</v>
      </c>
      <c r="JD68" s="34">
        <v>1000</v>
      </c>
      <c r="JE68" s="34">
        <v>333.33333333333297</v>
      </c>
      <c r="JF68" s="34">
        <v>0</v>
      </c>
      <c r="JH68" s="34">
        <v>0</v>
      </c>
      <c r="JI68" s="34">
        <v>0</v>
      </c>
      <c r="JJ68" s="34">
        <v>0</v>
      </c>
      <c r="JK68" s="34">
        <v>0</v>
      </c>
      <c r="JL68" s="34">
        <v>26066.666666666701</v>
      </c>
      <c r="JM68" s="34">
        <v>8100</v>
      </c>
      <c r="JN68" s="34">
        <v>34166.666666666701</v>
      </c>
      <c r="JO68" s="34">
        <v>13033.333333333299</v>
      </c>
      <c r="JP68" s="34">
        <v>4050</v>
      </c>
      <c r="JQ68" s="34">
        <v>17083.333333333299</v>
      </c>
      <c r="JR68" s="34">
        <v>0.439024390243902</v>
      </c>
      <c r="JS68" s="34">
        <v>6.1463414634146299E-2</v>
      </c>
      <c r="JU68" s="34">
        <v>0.17560975609756099</v>
      </c>
      <c r="JV68" s="34">
        <v>5.85365853658536E-2</v>
      </c>
      <c r="JW68" s="34">
        <v>2.63414634146341E-2</v>
      </c>
      <c r="JX68" s="34">
        <v>2.92682926829268E-2</v>
      </c>
      <c r="JY68" s="34">
        <v>0.146341463414634</v>
      </c>
      <c r="KA68" s="34">
        <v>2.4390243902439001E-2</v>
      </c>
      <c r="KB68" s="34">
        <v>2.92682926829268E-2</v>
      </c>
      <c r="KC68" s="34">
        <v>9.7560975609756097E-3</v>
      </c>
      <c r="KL68" s="34" t="s">
        <v>4170</v>
      </c>
      <c r="KM68" s="34" t="s">
        <v>4716</v>
      </c>
      <c r="KN68" s="34" t="s">
        <v>4716</v>
      </c>
      <c r="KO68" s="34" t="s">
        <v>5255</v>
      </c>
      <c r="KP68" s="34" t="s">
        <v>4170</v>
      </c>
      <c r="KR68" s="34" t="s">
        <v>4170</v>
      </c>
      <c r="KS68" s="34" t="s">
        <v>4170</v>
      </c>
      <c r="KT68" s="34" t="s">
        <v>4170</v>
      </c>
      <c r="KU68" s="34" t="s">
        <v>5114</v>
      </c>
      <c r="KV68" s="34" t="s">
        <v>5152</v>
      </c>
      <c r="KW68" s="34" t="s">
        <v>5625</v>
      </c>
      <c r="KX68" s="34" t="s">
        <v>5645</v>
      </c>
      <c r="KY68" s="34" t="s">
        <v>5954</v>
      </c>
      <c r="KZ68" s="34" t="s">
        <v>5152</v>
      </c>
    </row>
    <row r="69" spans="1:313">
      <c r="A69" s="34" t="s">
        <v>6469</v>
      </c>
      <c r="B69" s="34" t="s">
        <v>6431</v>
      </c>
      <c r="C69" s="34" t="s">
        <v>1038</v>
      </c>
      <c r="D69" s="34" t="s">
        <v>1041</v>
      </c>
      <c r="F69" s="34" t="s">
        <v>1041</v>
      </c>
      <c r="G69" s="34">
        <v>31</v>
      </c>
      <c r="H69" s="34" t="s">
        <v>1041</v>
      </c>
      <c r="I69" s="34" t="s">
        <v>1041</v>
      </c>
      <c r="J69" s="34" t="s">
        <v>440</v>
      </c>
      <c r="K69" s="34" t="s">
        <v>1056</v>
      </c>
      <c r="L69" s="34" t="s">
        <v>9543</v>
      </c>
      <c r="M69" s="34" t="s">
        <v>1185</v>
      </c>
      <c r="N69" s="34" t="s">
        <v>9575</v>
      </c>
      <c r="P69" s="34" t="s">
        <v>3065</v>
      </c>
      <c r="Q69" s="34" t="s">
        <v>3123</v>
      </c>
      <c r="R69" s="34" t="s">
        <v>6344</v>
      </c>
      <c r="S69" s="34">
        <v>2</v>
      </c>
      <c r="T69" s="34" t="s">
        <v>4881</v>
      </c>
      <c r="U69" s="34" t="s">
        <v>4881</v>
      </c>
      <c r="V69" s="34" t="s">
        <v>4170</v>
      </c>
      <c r="W69" s="34" t="s">
        <v>4881</v>
      </c>
      <c r="X69" s="34" t="s">
        <v>4170</v>
      </c>
      <c r="Y69" s="34" t="s">
        <v>4609</v>
      </c>
      <c r="Z69" s="34" t="s">
        <v>4170</v>
      </c>
      <c r="AA69" s="34" t="s">
        <v>4170</v>
      </c>
      <c r="AB69" s="34" t="s">
        <v>3681</v>
      </c>
      <c r="AD69" s="34" t="s">
        <v>3696</v>
      </c>
      <c r="AN69" s="34" t="s">
        <v>3722</v>
      </c>
      <c r="AO69" s="34" t="s">
        <v>1044</v>
      </c>
      <c r="BG69" s="34">
        <v>2</v>
      </c>
      <c r="BI69" s="34">
        <v>50</v>
      </c>
      <c r="BJ69" s="34" t="s">
        <v>1041</v>
      </c>
      <c r="BK69" s="34" t="s">
        <v>3727</v>
      </c>
      <c r="BM69" s="34" t="s">
        <v>3739</v>
      </c>
      <c r="BN69" s="34" t="s">
        <v>3745</v>
      </c>
      <c r="BO69" s="34" t="s">
        <v>4881</v>
      </c>
      <c r="BP69" s="34" t="s">
        <v>4170</v>
      </c>
      <c r="BQ69" s="34" t="s">
        <v>4170</v>
      </c>
      <c r="BR69" s="34" t="s">
        <v>4170</v>
      </c>
      <c r="BS69" s="34" t="s">
        <v>3754</v>
      </c>
      <c r="BT69" s="34" t="s">
        <v>3771</v>
      </c>
      <c r="BU69" s="34" t="s">
        <v>1044</v>
      </c>
      <c r="BV69" s="34" t="s">
        <v>1044</v>
      </c>
      <c r="BW69" s="34" t="s">
        <v>1044</v>
      </c>
      <c r="BX69" s="34" t="s">
        <v>3777</v>
      </c>
      <c r="BY69" s="34" t="s">
        <v>4881</v>
      </c>
      <c r="BZ69" s="34" t="s">
        <v>4170</v>
      </c>
      <c r="CA69" s="34" t="s">
        <v>4170</v>
      </c>
      <c r="CB69" s="34" t="s">
        <v>4170</v>
      </c>
      <c r="CC69" s="34" t="s">
        <v>4170</v>
      </c>
      <c r="CD69" s="34" t="s">
        <v>4170</v>
      </c>
      <c r="CE69" s="34" t="s">
        <v>4170</v>
      </c>
      <c r="CF69" s="34" t="s">
        <v>4170</v>
      </c>
      <c r="CG69" s="34" t="s">
        <v>4170</v>
      </c>
      <c r="CH69" s="34" t="s">
        <v>4170</v>
      </c>
      <c r="CI69" s="34" t="s">
        <v>4170</v>
      </c>
      <c r="CJ69" s="34" t="s">
        <v>4170</v>
      </c>
      <c r="CK69" s="34" t="s">
        <v>4170</v>
      </c>
      <c r="CL69" s="34" t="s">
        <v>4170</v>
      </c>
      <c r="CM69" s="34" t="s">
        <v>4170</v>
      </c>
      <c r="CN69" s="34" t="s">
        <v>4170</v>
      </c>
      <c r="CO69" s="34" t="s">
        <v>4170</v>
      </c>
      <c r="CQ69" s="34" t="s">
        <v>1041</v>
      </c>
      <c r="CR69" s="34" t="s">
        <v>1044</v>
      </c>
      <c r="CS69" s="34" t="s">
        <v>1041</v>
      </c>
      <c r="CT69" s="34" t="s">
        <v>1041</v>
      </c>
      <c r="CU69" s="34" t="s">
        <v>1041</v>
      </c>
      <c r="CV69" s="34" t="s">
        <v>1041</v>
      </c>
      <c r="CW69" s="34" t="s">
        <v>1044</v>
      </c>
      <c r="CX69" s="34" t="s">
        <v>1044</v>
      </c>
      <c r="CY69" s="34" t="s">
        <v>3826</v>
      </c>
      <c r="CZ69" s="34" t="s">
        <v>3843</v>
      </c>
      <c r="DA69" s="34" t="s">
        <v>3861</v>
      </c>
      <c r="DB69" s="34" t="s">
        <v>1044</v>
      </c>
      <c r="DC69" s="34" t="s">
        <v>1044</v>
      </c>
      <c r="DD69" s="34" t="s">
        <v>3871</v>
      </c>
      <c r="DE69" s="34" t="s">
        <v>1044</v>
      </c>
      <c r="DF69" s="34" t="s">
        <v>3877</v>
      </c>
      <c r="DG69" s="34" t="s">
        <v>172</v>
      </c>
      <c r="DH69" s="34" t="s">
        <v>4170</v>
      </c>
      <c r="DI69" s="34" t="s">
        <v>4170</v>
      </c>
      <c r="DJ69" s="34" t="s">
        <v>4170</v>
      </c>
      <c r="DK69" s="34" t="s">
        <v>4170</v>
      </c>
      <c r="DL69" s="34" t="s">
        <v>4170</v>
      </c>
      <c r="DM69" s="34" t="s">
        <v>4170</v>
      </c>
      <c r="DN69" s="34" t="s">
        <v>4170</v>
      </c>
      <c r="DO69" s="34" t="s">
        <v>4170</v>
      </c>
      <c r="DP69" s="34" t="s">
        <v>4170</v>
      </c>
      <c r="DQ69" s="34" t="s">
        <v>4170</v>
      </c>
      <c r="DR69" s="34" t="s">
        <v>4881</v>
      </c>
      <c r="DS69" s="34" t="s">
        <v>4170</v>
      </c>
      <c r="DT69" s="34" t="s">
        <v>4170</v>
      </c>
      <c r="DU69" s="34" t="s">
        <v>4170</v>
      </c>
      <c r="DV69" s="34" t="s">
        <v>4170</v>
      </c>
      <c r="DW69" s="34" t="s">
        <v>4170</v>
      </c>
      <c r="FH69" s="34">
        <v>15000</v>
      </c>
      <c r="FK69" s="34" t="s">
        <v>3963</v>
      </c>
      <c r="FL69" s="34" t="s">
        <v>3978</v>
      </c>
      <c r="FM69" s="34" t="s">
        <v>3990</v>
      </c>
      <c r="GF69" s="34" t="s">
        <v>1044</v>
      </c>
      <c r="GG69" s="34" t="s">
        <v>4170</v>
      </c>
      <c r="GH69" s="34" t="s">
        <v>4170</v>
      </c>
      <c r="GI69" s="34" t="s">
        <v>4170</v>
      </c>
      <c r="GJ69" s="34" t="s">
        <v>4881</v>
      </c>
      <c r="GK69" s="34" t="s">
        <v>4170</v>
      </c>
      <c r="GL69" s="34" t="s">
        <v>4170</v>
      </c>
      <c r="GM69" s="34" t="s">
        <v>4170</v>
      </c>
      <c r="GO69" s="34">
        <v>5000</v>
      </c>
      <c r="GP69" s="34">
        <v>0</v>
      </c>
      <c r="GQ69" s="34">
        <v>4000</v>
      </c>
      <c r="GR69" s="34">
        <v>1500</v>
      </c>
      <c r="GS69" s="34">
        <v>400</v>
      </c>
      <c r="GT69" s="34">
        <v>600</v>
      </c>
      <c r="GU69" s="34">
        <v>1000</v>
      </c>
      <c r="GV69" s="34">
        <v>0</v>
      </c>
      <c r="GW69" s="34">
        <v>1500</v>
      </c>
      <c r="GX69" s="34">
        <v>10000</v>
      </c>
      <c r="GY69" s="34">
        <v>800</v>
      </c>
      <c r="GZ69" s="34">
        <v>4000</v>
      </c>
      <c r="HA69" s="34">
        <v>0</v>
      </c>
      <c r="HB69" s="34">
        <v>2000</v>
      </c>
      <c r="HC69" s="34">
        <v>10000</v>
      </c>
      <c r="HD69" s="34">
        <v>1000</v>
      </c>
      <c r="HE69" s="34">
        <v>0</v>
      </c>
      <c r="HF69" s="34" t="s">
        <v>1044</v>
      </c>
      <c r="HK69" s="34" t="s">
        <v>6470</v>
      </c>
      <c r="HL69" s="34" t="s">
        <v>4226</v>
      </c>
      <c r="HM69" s="34" t="s">
        <v>4539</v>
      </c>
      <c r="HN69" s="34" t="s">
        <v>5446</v>
      </c>
      <c r="HO69" s="34">
        <v>27.955267192290801</v>
      </c>
      <c r="HP69" s="34" t="s">
        <v>4895</v>
      </c>
      <c r="HQ69" s="34" t="s">
        <v>4313</v>
      </c>
      <c r="HR69" s="34" t="s">
        <v>4210</v>
      </c>
      <c r="HS69" s="34" t="s">
        <v>4228</v>
      </c>
      <c r="HT69" s="34" t="s">
        <v>4262</v>
      </c>
      <c r="HU69" s="34" t="s">
        <v>5342</v>
      </c>
      <c r="HV69" s="34" t="s">
        <v>5001</v>
      </c>
      <c r="HW69" s="34" t="s">
        <v>4560</v>
      </c>
      <c r="HX69" s="34" t="s">
        <v>3238</v>
      </c>
      <c r="HY69" s="34" t="s">
        <v>4299</v>
      </c>
      <c r="HZ69" s="34" t="s">
        <v>4933</v>
      </c>
      <c r="IA69" s="34" t="s">
        <v>4665</v>
      </c>
      <c r="IC69" s="34" t="s">
        <v>5274</v>
      </c>
      <c r="ID69" s="34" t="s">
        <v>4462</v>
      </c>
      <c r="IN69" s="34" t="s">
        <v>4875</v>
      </c>
      <c r="IQ69" s="34">
        <v>15000</v>
      </c>
      <c r="IR69" s="34" t="s">
        <v>1046</v>
      </c>
      <c r="IS69" s="34" t="s">
        <v>5322</v>
      </c>
      <c r="IT69" s="34">
        <v>7500</v>
      </c>
      <c r="IU69" s="34" t="s">
        <v>5179</v>
      </c>
      <c r="IV69" s="34" t="s">
        <v>4170</v>
      </c>
      <c r="IW69" s="34" t="s">
        <v>4174</v>
      </c>
      <c r="IX69" s="34" t="s">
        <v>4472</v>
      </c>
      <c r="IY69" s="34" t="s">
        <v>4785</v>
      </c>
      <c r="IZ69" s="34" t="s">
        <v>4354</v>
      </c>
      <c r="JA69" s="34" t="s">
        <v>4716</v>
      </c>
      <c r="JB69" s="34" t="s">
        <v>4170</v>
      </c>
      <c r="JC69" s="34">
        <v>1666.6666666666699</v>
      </c>
      <c r="JD69" s="34">
        <v>133.333333333333</v>
      </c>
      <c r="JE69" s="34">
        <v>666.66666666666697</v>
      </c>
      <c r="JF69" s="34">
        <v>0</v>
      </c>
      <c r="JG69" s="34">
        <v>333.33333333333297</v>
      </c>
      <c r="JH69" s="34">
        <v>1666.6666666666699</v>
      </c>
      <c r="JI69" s="34">
        <v>166.666666666667</v>
      </c>
      <c r="JJ69" s="34">
        <v>0</v>
      </c>
      <c r="JK69" s="34">
        <v>500</v>
      </c>
      <c r="JL69" s="34">
        <v>16500</v>
      </c>
      <c r="JM69" s="34">
        <v>1133.3333333333301</v>
      </c>
      <c r="JN69" s="34">
        <v>17633.333333333299</v>
      </c>
      <c r="JO69" s="34">
        <v>8250</v>
      </c>
      <c r="JP69" s="34">
        <v>566.66666666666697</v>
      </c>
      <c r="JQ69" s="34">
        <v>8816.6666666666697</v>
      </c>
      <c r="JR69" s="34">
        <v>0.28355387523629499</v>
      </c>
      <c r="JT69" s="34">
        <v>0.226843100189036</v>
      </c>
      <c r="JU69" s="34">
        <v>8.5066162570888504E-2</v>
      </c>
      <c r="JV69" s="34">
        <v>2.26843100189036E-2</v>
      </c>
      <c r="JW69" s="34">
        <v>3.40264650283554E-2</v>
      </c>
      <c r="JX69" s="34">
        <v>5.6710775047259E-2</v>
      </c>
      <c r="JZ69" s="34">
        <v>2.83553875236295E-2</v>
      </c>
      <c r="KA69" s="34">
        <v>9.4517958412098299E-2</v>
      </c>
      <c r="KB69" s="34">
        <v>7.5614366729678598E-3</v>
      </c>
      <c r="KC69" s="34">
        <v>3.7807183364839299E-2</v>
      </c>
      <c r="KE69" s="34">
        <v>1.8903591682419701E-2</v>
      </c>
      <c r="KF69" s="34">
        <v>9.4517958412098299E-2</v>
      </c>
      <c r="KG69" s="34">
        <v>9.4517958412098299E-3</v>
      </c>
      <c r="KJ69" s="34" t="s">
        <v>5977</v>
      </c>
      <c r="KK69" s="34" t="s">
        <v>5990</v>
      </c>
      <c r="KL69" s="34" t="s">
        <v>5796</v>
      </c>
      <c r="KM69" s="34" t="s">
        <v>4712</v>
      </c>
      <c r="KN69" s="34" t="s">
        <v>5254</v>
      </c>
      <c r="KO69" s="34" t="s">
        <v>4716</v>
      </c>
      <c r="KP69" s="34" t="s">
        <v>4170</v>
      </c>
      <c r="KQ69" s="34" t="s">
        <v>4353</v>
      </c>
      <c r="KR69" s="34" t="s">
        <v>4973</v>
      </c>
      <c r="KS69" s="34" t="s">
        <v>4783</v>
      </c>
      <c r="KT69" s="34" t="s">
        <v>4170</v>
      </c>
      <c r="KU69" s="34" t="s">
        <v>5113</v>
      </c>
      <c r="KV69" s="34" t="s">
        <v>5155</v>
      </c>
      <c r="KW69" s="34" t="s">
        <v>5621</v>
      </c>
      <c r="KX69" s="34" t="s">
        <v>5646</v>
      </c>
      <c r="KY69" s="34" t="s">
        <v>5223</v>
      </c>
      <c r="KZ69" s="34" t="s">
        <v>5155</v>
      </c>
      <c r="LA69" s="34" t="s">
        <v>5992</v>
      </c>
    </row>
    <row r="70" spans="1:313">
      <c r="A70" s="34" t="s">
        <v>6471</v>
      </c>
      <c r="B70" s="34" t="s">
        <v>6431</v>
      </c>
      <c r="C70" s="34" t="s">
        <v>1039</v>
      </c>
      <c r="D70" s="34" t="s">
        <v>1041</v>
      </c>
      <c r="F70" s="34" t="s">
        <v>1041</v>
      </c>
      <c r="G70" s="34">
        <v>39</v>
      </c>
      <c r="H70" s="34" t="s">
        <v>1041</v>
      </c>
      <c r="I70" s="34" t="s">
        <v>1041</v>
      </c>
      <c r="J70" s="34" t="s">
        <v>440</v>
      </c>
      <c r="K70" s="34" t="s">
        <v>1116</v>
      </c>
      <c r="L70" s="34" t="s">
        <v>9576</v>
      </c>
      <c r="M70" s="34" t="s">
        <v>2268</v>
      </c>
      <c r="N70" s="34" t="s">
        <v>9577</v>
      </c>
      <c r="P70" s="34" t="s">
        <v>3068</v>
      </c>
      <c r="Q70" s="34" t="s">
        <v>3132</v>
      </c>
      <c r="R70" s="34" t="s">
        <v>6380</v>
      </c>
      <c r="S70" s="34">
        <v>2</v>
      </c>
      <c r="T70" s="34" t="s">
        <v>4881</v>
      </c>
      <c r="U70" s="34" t="s">
        <v>4881</v>
      </c>
      <c r="V70" s="34" t="s">
        <v>4170</v>
      </c>
      <c r="W70" s="34" t="s">
        <v>4881</v>
      </c>
      <c r="X70" s="34" t="s">
        <v>4170</v>
      </c>
      <c r="Y70" s="34" t="s">
        <v>4609</v>
      </c>
      <c r="Z70" s="34" t="s">
        <v>4170</v>
      </c>
      <c r="AA70" s="34" t="s">
        <v>4170</v>
      </c>
      <c r="AB70" s="34" t="s">
        <v>3684</v>
      </c>
      <c r="AD70" s="34" t="s">
        <v>3699</v>
      </c>
      <c r="AE70" s="34" t="s">
        <v>3714</v>
      </c>
      <c r="AF70" s="34" t="s">
        <v>4170</v>
      </c>
      <c r="AG70" s="34" t="s">
        <v>4170</v>
      </c>
      <c r="AH70" s="34" t="s">
        <v>4170</v>
      </c>
      <c r="AI70" s="34" t="s">
        <v>4881</v>
      </c>
      <c r="AJ70" s="34" t="s">
        <v>4170</v>
      </c>
      <c r="AK70" s="34" t="s">
        <v>4170</v>
      </c>
      <c r="AL70" s="34" t="s">
        <v>4170</v>
      </c>
      <c r="AN70" s="34" t="s">
        <v>3719</v>
      </c>
      <c r="AO70" s="34" t="s">
        <v>1044</v>
      </c>
      <c r="BG70" s="34">
        <v>1</v>
      </c>
      <c r="BI70" s="34">
        <v>15</v>
      </c>
      <c r="BJ70" s="34" t="s">
        <v>1041</v>
      </c>
      <c r="BK70" s="34" t="s">
        <v>3730</v>
      </c>
      <c r="BM70" s="34" t="s">
        <v>1044</v>
      </c>
      <c r="BN70" s="34" t="s">
        <v>3748</v>
      </c>
      <c r="BO70" s="34" t="s">
        <v>4170</v>
      </c>
      <c r="BP70" s="34" t="s">
        <v>4881</v>
      </c>
      <c r="BQ70" s="34" t="s">
        <v>4170</v>
      </c>
      <c r="BR70" s="34" t="s">
        <v>4170</v>
      </c>
      <c r="BS70" s="34" t="s">
        <v>3760</v>
      </c>
      <c r="BT70" s="34" t="s">
        <v>1044</v>
      </c>
      <c r="BU70" s="34" t="s">
        <v>1044</v>
      </c>
      <c r="BV70" s="34" t="s">
        <v>1044</v>
      </c>
      <c r="BW70" s="34" t="s">
        <v>1044</v>
      </c>
      <c r="BX70" s="34" t="s">
        <v>6364</v>
      </c>
      <c r="BY70" s="34" t="s">
        <v>4170</v>
      </c>
      <c r="BZ70" s="34" t="s">
        <v>4170</v>
      </c>
      <c r="CA70" s="34" t="s">
        <v>4881</v>
      </c>
      <c r="CB70" s="34" t="s">
        <v>4170</v>
      </c>
      <c r="CC70" s="34" t="s">
        <v>4170</v>
      </c>
      <c r="CD70" s="34" t="s">
        <v>4170</v>
      </c>
      <c r="CE70" s="34" t="s">
        <v>4170</v>
      </c>
      <c r="CF70" s="34" t="s">
        <v>4170</v>
      </c>
      <c r="CG70" s="34" t="s">
        <v>4170</v>
      </c>
      <c r="CH70" s="34" t="s">
        <v>4881</v>
      </c>
      <c r="CI70" s="34" t="s">
        <v>4881</v>
      </c>
      <c r="CJ70" s="34" t="s">
        <v>4170</v>
      </c>
      <c r="CK70" s="34" t="s">
        <v>4170</v>
      </c>
      <c r="CL70" s="34" t="s">
        <v>4170</v>
      </c>
      <c r="CM70" s="34" t="s">
        <v>4170</v>
      </c>
      <c r="CN70" s="34" t="s">
        <v>4170</v>
      </c>
      <c r="CO70" s="34" t="s">
        <v>4170</v>
      </c>
      <c r="CQ70" s="34" t="s">
        <v>1041</v>
      </c>
      <c r="CR70" s="34" t="s">
        <v>1041</v>
      </c>
      <c r="CS70" s="34" t="s">
        <v>1044</v>
      </c>
      <c r="CT70" s="34" t="s">
        <v>1041</v>
      </c>
      <c r="CU70" s="34" t="s">
        <v>1041</v>
      </c>
      <c r="CV70" s="34" t="s">
        <v>1044</v>
      </c>
      <c r="CW70" s="34" t="s">
        <v>1044</v>
      </c>
      <c r="CX70" s="34" t="s">
        <v>1044</v>
      </c>
      <c r="CY70" s="34" t="s">
        <v>3823</v>
      </c>
      <c r="CZ70" s="34" t="s">
        <v>3843</v>
      </c>
      <c r="DA70" s="34" t="s">
        <v>3861</v>
      </c>
      <c r="DB70" s="34" t="s">
        <v>1044</v>
      </c>
      <c r="DC70" s="34" t="s">
        <v>3871</v>
      </c>
      <c r="DD70" s="34" t="s">
        <v>3871</v>
      </c>
      <c r="DE70" s="34" t="s">
        <v>1044</v>
      </c>
      <c r="DF70" s="34" t="s">
        <v>3880</v>
      </c>
      <c r="DG70" s="34" t="s">
        <v>157</v>
      </c>
      <c r="DH70" s="34" t="s">
        <v>4170</v>
      </c>
      <c r="DI70" s="34" t="s">
        <v>4170</v>
      </c>
      <c r="DJ70" s="34" t="s">
        <v>4170</v>
      </c>
      <c r="DK70" s="34" t="s">
        <v>4170</v>
      </c>
      <c r="DL70" s="34" t="s">
        <v>4170</v>
      </c>
      <c r="DM70" s="34" t="s">
        <v>4170</v>
      </c>
      <c r="DN70" s="34" t="s">
        <v>4170</v>
      </c>
      <c r="DO70" s="34" t="s">
        <v>4881</v>
      </c>
      <c r="DP70" s="34" t="s">
        <v>4170</v>
      </c>
      <c r="DQ70" s="34" t="s">
        <v>4170</v>
      </c>
      <c r="DR70" s="34" t="s">
        <v>4170</v>
      </c>
      <c r="DS70" s="34" t="s">
        <v>4170</v>
      </c>
      <c r="DT70" s="34" t="s">
        <v>4170</v>
      </c>
      <c r="DU70" s="34" t="s">
        <v>4170</v>
      </c>
      <c r="DV70" s="34" t="s">
        <v>4170</v>
      </c>
      <c r="DW70" s="34" t="s">
        <v>4170</v>
      </c>
      <c r="FE70" s="34">
        <v>3250</v>
      </c>
      <c r="FK70" s="34" t="s">
        <v>1044</v>
      </c>
      <c r="FM70" s="34" t="s">
        <v>3981</v>
      </c>
      <c r="FN70" s="34" t="s">
        <v>6472</v>
      </c>
      <c r="FO70" s="34" t="s">
        <v>4881</v>
      </c>
      <c r="FP70" s="34" t="s">
        <v>4170</v>
      </c>
      <c r="FQ70" s="34" t="s">
        <v>4170</v>
      </c>
      <c r="FR70" s="34" t="s">
        <v>4170</v>
      </c>
      <c r="FS70" s="34" t="s">
        <v>4170</v>
      </c>
      <c r="FT70" s="34" t="s">
        <v>4170</v>
      </c>
      <c r="FU70" s="34" t="s">
        <v>4170</v>
      </c>
      <c r="FV70" s="34" t="s">
        <v>4170</v>
      </c>
      <c r="FW70" s="34" t="s">
        <v>4170</v>
      </c>
      <c r="FX70" s="34" t="s">
        <v>4170</v>
      </c>
      <c r="FY70" s="34" t="s">
        <v>4170</v>
      </c>
      <c r="FZ70" s="34" t="s">
        <v>4170</v>
      </c>
      <c r="GA70" s="34" t="s">
        <v>4170</v>
      </c>
      <c r="GB70" s="34" t="s">
        <v>4881</v>
      </c>
      <c r="GC70" s="34" t="s">
        <v>4170</v>
      </c>
      <c r="GD70" s="34" t="s">
        <v>4170</v>
      </c>
      <c r="GE70" s="34" t="s">
        <v>6473</v>
      </c>
      <c r="GF70" s="34" t="s">
        <v>1044</v>
      </c>
      <c r="GG70" s="34" t="s">
        <v>4170</v>
      </c>
      <c r="GH70" s="34" t="s">
        <v>4170</v>
      </c>
      <c r="GI70" s="34" t="s">
        <v>4170</v>
      </c>
      <c r="GJ70" s="34" t="s">
        <v>4881</v>
      </c>
      <c r="GK70" s="34" t="s">
        <v>4170</v>
      </c>
      <c r="GL70" s="34" t="s">
        <v>4170</v>
      </c>
      <c r="GM70" s="34" t="s">
        <v>4170</v>
      </c>
      <c r="GO70" s="34">
        <v>2000</v>
      </c>
      <c r="GP70" s="34">
        <v>0</v>
      </c>
      <c r="GQ70" s="34">
        <v>0</v>
      </c>
      <c r="GR70" s="34">
        <v>300</v>
      </c>
      <c r="GS70" s="34">
        <v>2000</v>
      </c>
      <c r="GT70" s="34">
        <v>150</v>
      </c>
      <c r="GU70" s="34">
        <v>30</v>
      </c>
      <c r="GV70" s="34">
        <v>0</v>
      </c>
      <c r="GW70" s="34">
        <v>0</v>
      </c>
      <c r="GX70" s="34">
        <v>1000</v>
      </c>
      <c r="GY70" s="34">
        <v>2000</v>
      </c>
      <c r="GZ70" s="34">
        <v>0</v>
      </c>
      <c r="HA70" s="34">
        <v>0</v>
      </c>
      <c r="HB70" s="34">
        <v>0</v>
      </c>
      <c r="HC70" s="34">
        <v>0</v>
      </c>
      <c r="HD70" s="34">
        <v>0</v>
      </c>
      <c r="HE70" s="34">
        <v>0</v>
      </c>
      <c r="HF70" s="34" t="s">
        <v>1044</v>
      </c>
      <c r="HK70" s="34" t="s">
        <v>6474</v>
      </c>
      <c r="HL70" s="34" t="s">
        <v>4226</v>
      </c>
      <c r="HM70" s="34" t="s">
        <v>4542</v>
      </c>
      <c r="HN70" s="34" t="s">
        <v>5447</v>
      </c>
      <c r="HO70" s="34">
        <v>32.9829172141919</v>
      </c>
      <c r="HP70" s="34" t="s">
        <v>4895</v>
      </c>
      <c r="HQ70" s="34" t="s">
        <v>4313</v>
      </c>
      <c r="HR70" s="34" t="s">
        <v>4210</v>
      </c>
      <c r="HS70" s="34" t="s">
        <v>4228</v>
      </c>
      <c r="HT70" s="34" t="s">
        <v>4262</v>
      </c>
      <c r="HU70" s="34" t="s">
        <v>5341</v>
      </c>
      <c r="HV70" s="34" t="s">
        <v>5001</v>
      </c>
      <c r="HW70" s="34" t="s">
        <v>4560</v>
      </c>
      <c r="HX70" s="34" t="s">
        <v>3238</v>
      </c>
      <c r="HY70" s="34" t="s">
        <v>4299</v>
      </c>
      <c r="HZ70" s="34" t="s">
        <v>4933</v>
      </c>
      <c r="IA70" s="34" t="s">
        <v>4665</v>
      </c>
      <c r="IB70" s="34" t="s">
        <v>5665</v>
      </c>
      <c r="IC70" s="34" t="s">
        <v>5274</v>
      </c>
      <c r="ID70" s="34" t="s">
        <v>4462</v>
      </c>
      <c r="IK70" s="34" t="s">
        <v>4588</v>
      </c>
      <c r="IQ70" s="34">
        <v>3250</v>
      </c>
      <c r="IR70" s="34" t="s">
        <v>1046</v>
      </c>
      <c r="IT70" s="34">
        <v>1625</v>
      </c>
      <c r="IU70" s="34" t="s">
        <v>5177</v>
      </c>
      <c r="IV70" s="34" t="s">
        <v>4170</v>
      </c>
      <c r="IW70" s="34" t="s">
        <v>4170</v>
      </c>
      <c r="IX70" s="34" t="s">
        <v>6120</v>
      </c>
      <c r="IY70" s="34" t="s">
        <v>4472</v>
      </c>
      <c r="IZ70" s="34" t="s">
        <v>4783</v>
      </c>
      <c r="JA70" s="34" t="s">
        <v>4711</v>
      </c>
      <c r="JB70" s="34" t="s">
        <v>4170</v>
      </c>
      <c r="JC70" s="34">
        <v>166.666666666667</v>
      </c>
      <c r="JD70" s="34">
        <v>333.33333333333297</v>
      </c>
      <c r="JE70" s="34">
        <v>0</v>
      </c>
      <c r="JF70" s="34">
        <v>0</v>
      </c>
      <c r="JG70" s="34">
        <v>0</v>
      </c>
      <c r="JH70" s="34">
        <v>0</v>
      </c>
      <c r="JI70" s="34">
        <v>0</v>
      </c>
      <c r="JJ70" s="34">
        <v>0</v>
      </c>
      <c r="JK70" s="34">
        <v>0</v>
      </c>
      <c r="JL70" s="34">
        <v>4646.6666666666697</v>
      </c>
      <c r="JM70" s="34">
        <v>333.33333333333297</v>
      </c>
      <c r="JN70" s="34">
        <v>4980</v>
      </c>
      <c r="JO70" s="34">
        <v>2323.3333333333298</v>
      </c>
      <c r="JP70" s="34">
        <v>166.666666666667</v>
      </c>
      <c r="JQ70" s="34">
        <v>2490</v>
      </c>
      <c r="JR70" s="34">
        <v>0.40160642570281102</v>
      </c>
      <c r="JU70" s="34">
        <v>6.02409638554217E-2</v>
      </c>
      <c r="JV70" s="34">
        <v>0.40160642570281102</v>
      </c>
      <c r="JW70" s="34">
        <v>3.0120481927710802E-2</v>
      </c>
      <c r="JX70" s="34">
        <v>6.0240963855421699E-3</v>
      </c>
      <c r="KA70" s="34">
        <v>3.3467202141900902E-2</v>
      </c>
      <c r="KB70" s="34">
        <v>6.6934404283801902E-2</v>
      </c>
      <c r="KJ70" s="34" t="s">
        <v>5976</v>
      </c>
      <c r="KK70" s="34" t="s">
        <v>5177</v>
      </c>
      <c r="KL70" s="34" t="s">
        <v>4170</v>
      </c>
      <c r="KM70" s="34" t="s">
        <v>4711</v>
      </c>
      <c r="KN70" s="34" t="s">
        <v>5255</v>
      </c>
      <c r="KO70" s="34" t="s">
        <v>4170</v>
      </c>
      <c r="KP70" s="34" t="s">
        <v>4170</v>
      </c>
      <c r="KQ70" s="34" t="s">
        <v>4170</v>
      </c>
      <c r="KR70" s="34" t="s">
        <v>4170</v>
      </c>
      <c r="KS70" s="34" t="s">
        <v>4170</v>
      </c>
      <c r="KT70" s="34" t="s">
        <v>4170</v>
      </c>
      <c r="KU70" s="34" t="s">
        <v>4973</v>
      </c>
      <c r="KV70" s="34" t="s">
        <v>5153</v>
      </c>
      <c r="KW70" s="34" t="s">
        <v>5624</v>
      </c>
      <c r="KX70" s="34" t="s">
        <v>5644</v>
      </c>
      <c r="KY70" s="34" t="s">
        <v>5952</v>
      </c>
      <c r="KZ70" s="34" t="s">
        <v>5850</v>
      </c>
      <c r="LA70" s="34" t="s">
        <v>5993</v>
      </c>
    </row>
    <row r="71" spans="1:313">
      <c r="A71" s="34" t="s">
        <v>6475</v>
      </c>
      <c r="B71" s="34" t="s">
        <v>6431</v>
      </c>
      <c r="C71" s="34" t="s">
        <v>1036</v>
      </c>
      <c r="D71" s="34" t="s">
        <v>1041</v>
      </c>
      <c r="F71" s="34" t="s">
        <v>1041</v>
      </c>
      <c r="G71" s="34">
        <v>43</v>
      </c>
      <c r="H71" s="34" t="s">
        <v>1041</v>
      </c>
      <c r="I71" s="34" t="s">
        <v>1041</v>
      </c>
      <c r="J71" s="34" t="s">
        <v>440</v>
      </c>
      <c r="K71" s="34" t="s">
        <v>1077</v>
      </c>
      <c r="L71" s="34" t="s">
        <v>9537</v>
      </c>
      <c r="M71" s="34" t="s">
        <v>1548</v>
      </c>
      <c r="N71" s="34" t="s">
        <v>9538</v>
      </c>
      <c r="P71" s="34" t="s">
        <v>3065</v>
      </c>
      <c r="Q71" s="34" t="s">
        <v>3123</v>
      </c>
      <c r="R71" s="34" t="s">
        <v>6367</v>
      </c>
      <c r="S71" s="34">
        <v>6</v>
      </c>
      <c r="T71" s="34" t="s">
        <v>4881</v>
      </c>
      <c r="U71" s="34" t="s">
        <v>4881</v>
      </c>
      <c r="V71" s="34" t="s">
        <v>4170</v>
      </c>
      <c r="W71" s="34" t="s">
        <v>4609</v>
      </c>
      <c r="X71" s="34" t="s">
        <v>4848</v>
      </c>
      <c r="Y71" s="34" t="s">
        <v>4848</v>
      </c>
      <c r="Z71" s="34" t="s">
        <v>4848</v>
      </c>
      <c r="AA71" s="34" t="s">
        <v>4170</v>
      </c>
      <c r="AB71" s="34" t="s">
        <v>3681</v>
      </c>
      <c r="AD71" s="34" t="s">
        <v>3696</v>
      </c>
      <c r="AN71" s="34" t="s">
        <v>3722</v>
      </c>
      <c r="AO71" s="34" t="s">
        <v>1041</v>
      </c>
      <c r="AP71" s="34" t="s">
        <v>4095</v>
      </c>
      <c r="AQ71" s="34" t="s">
        <v>4170</v>
      </c>
      <c r="AR71" s="34" t="s">
        <v>4170</v>
      </c>
      <c r="AS71" s="34" t="s">
        <v>4170</v>
      </c>
      <c r="AT71" s="34" t="s">
        <v>4170</v>
      </c>
      <c r="AU71" s="34" t="s">
        <v>4881</v>
      </c>
      <c r="AV71" s="34" t="s">
        <v>4170</v>
      </c>
      <c r="AW71" s="34" t="s">
        <v>4170</v>
      </c>
      <c r="AX71" s="34" t="s">
        <v>4170</v>
      </c>
      <c r="AY71" s="34" t="s">
        <v>4170</v>
      </c>
      <c r="AZ71" s="34" t="s">
        <v>4170</v>
      </c>
      <c r="BA71" s="34" t="s">
        <v>4170</v>
      </c>
      <c r="BB71" s="34" t="s">
        <v>4170</v>
      </c>
      <c r="BD71" s="34" t="s">
        <v>4113</v>
      </c>
      <c r="BG71" s="34">
        <v>3</v>
      </c>
      <c r="BI71" s="34">
        <v>35</v>
      </c>
      <c r="BJ71" s="34" t="s">
        <v>1041</v>
      </c>
      <c r="BK71" s="34" t="s">
        <v>3727</v>
      </c>
      <c r="BM71" s="34" t="s">
        <v>3739</v>
      </c>
      <c r="BN71" s="34" t="s">
        <v>3745</v>
      </c>
      <c r="BO71" s="34" t="s">
        <v>4881</v>
      </c>
      <c r="BP71" s="34" t="s">
        <v>4170</v>
      </c>
      <c r="BQ71" s="34" t="s">
        <v>4170</v>
      </c>
      <c r="BR71" s="34" t="s">
        <v>4170</v>
      </c>
      <c r="BS71" s="34" t="s">
        <v>3754</v>
      </c>
      <c r="BT71" s="34" t="s">
        <v>3771</v>
      </c>
      <c r="BU71" s="34" t="s">
        <v>1044</v>
      </c>
      <c r="BV71" s="34" t="s">
        <v>1044</v>
      </c>
      <c r="BW71" s="34" t="s">
        <v>1044</v>
      </c>
      <c r="BX71" s="34" t="s">
        <v>3783</v>
      </c>
      <c r="BY71" s="34" t="s">
        <v>4170</v>
      </c>
      <c r="BZ71" s="34" t="s">
        <v>4170</v>
      </c>
      <c r="CA71" s="34" t="s">
        <v>4881</v>
      </c>
      <c r="CB71" s="34" t="s">
        <v>4170</v>
      </c>
      <c r="CC71" s="34" t="s">
        <v>4170</v>
      </c>
      <c r="CD71" s="34" t="s">
        <v>4170</v>
      </c>
      <c r="CE71" s="34" t="s">
        <v>4170</v>
      </c>
      <c r="CF71" s="34" t="s">
        <v>4170</v>
      </c>
      <c r="CG71" s="34" t="s">
        <v>4170</v>
      </c>
      <c r="CH71" s="34" t="s">
        <v>4170</v>
      </c>
      <c r="CI71" s="34" t="s">
        <v>4170</v>
      </c>
      <c r="CJ71" s="34" t="s">
        <v>4170</v>
      </c>
      <c r="CK71" s="34" t="s">
        <v>4170</v>
      </c>
      <c r="CL71" s="34" t="s">
        <v>4170</v>
      </c>
      <c r="CM71" s="34" t="s">
        <v>4170</v>
      </c>
      <c r="CN71" s="34" t="s">
        <v>4170</v>
      </c>
      <c r="CO71" s="34" t="s">
        <v>4170</v>
      </c>
      <c r="CQ71" s="34" t="s">
        <v>1041</v>
      </c>
      <c r="CR71" s="34" t="s">
        <v>1041</v>
      </c>
      <c r="CS71" s="34" t="s">
        <v>1041</v>
      </c>
      <c r="CT71" s="34" t="s">
        <v>1041</v>
      </c>
      <c r="CU71" s="34" t="s">
        <v>1041</v>
      </c>
      <c r="CV71" s="34" t="s">
        <v>1041</v>
      </c>
      <c r="CW71" s="34" t="s">
        <v>1044</v>
      </c>
      <c r="CX71" s="34" t="s">
        <v>1041</v>
      </c>
      <c r="CY71" s="34" t="s">
        <v>3826</v>
      </c>
      <c r="CZ71" s="34" t="s">
        <v>3846</v>
      </c>
      <c r="DA71" s="34" t="s">
        <v>3855</v>
      </c>
      <c r="DB71" s="34" t="s">
        <v>3868</v>
      </c>
      <c r="DC71" s="34" t="s">
        <v>3868</v>
      </c>
      <c r="DD71" s="34" t="s">
        <v>3871</v>
      </c>
      <c r="DE71" s="34" t="s">
        <v>1041</v>
      </c>
      <c r="DF71" s="34" t="s">
        <v>3880</v>
      </c>
      <c r="DG71" s="34" t="s">
        <v>6476</v>
      </c>
      <c r="DH71" s="34" t="s">
        <v>4170</v>
      </c>
      <c r="DI71" s="34" t="s">
        <v>4170</v>
      </c>
      <c r="DJ71" s="34" t="s">
        <v>4881</v>
      </c>
      <c r="DK71" s="34" t="s">
        <v>4170</v>
      </c>
      <c r="DL71" s="34" t="s">
        <v>4170</v>
      </c>
      <c r="DM71" s="34" t="s">
        <v>4170</v>
      </c>
      <c r="DN71" s="34" t="s">
        <v>4170</v>
      </c>
      <c r="DO71" s="34" t="s">
        <v>4170</v>
      </c>
      <c r="DP71" s="34" t="s">
        <v>4170</v>
      </c>
      <c r="DQ71" s="34" t="s">
        <v>4170</v>
      </c>
      <c r="DR71" s="34" t="s">
        <v>4170</v>
      </c>
      <c r="DS71" s="34" t="s">
        <v>4881</v>
      </c>
      <c r="DT71" s="34" t="s">
        <v>4170</v>
      </c>
      <c r="DU71" s="34" t="s">
        <v>4170</v>
      </c>
      <c r="DV71" s="34" t="s">
        <v>4170</v>
      </c>
      <c r="DW71" s="34" t="s">
        <v>4170</v>
      </c>
      <c r="FK71" s="34" t="s">
        <v>3963</v>
      </c>
      <c r="FL71" s="34" t="s">
        <v>3969</v>
      </c>
      <c r="FM71" s="34" t="s">
        <v>3984</v>
      </c>
      <c r="FN71" s="34" t="s">
        <v>6477</v>
      </c>
      <c r="FO71" s="34" t="s">
        <v>4881</v>
      </c>
      <c r="FP71" s="34" t="s">
        <v>4881</v>
      </c>
      <c r="FQ71" s="34" t="s">
        <v>4881</v>
      </c>
      <c r="FR71" s="34" t="s">
        <v>4881</v>
      </c>
      <c r="FS71" s="34" t="s">
        <v>4881</v>
      </c>
      <c r="FT71" s="34" t="s">
        <v>4170</v>
      </c>
      <c r="FU71" s="34" t="s">
        <v>4170</v>
      </c>
      <c r="FV71" s="34" t="s">
        <v>4170</v>
      </c>
      <c r="FW71" s="34" t="s">
        <v>4170</v>
      </c>
      <c r="FX71" s="34" t="s">
        <v>4170</v>
      </c>
      <c r="FY71" s="34" t="s">
        <v>4170</v>
      </c>
      <c r="FZ71" s="34" t="s">
        <v>4170</v>
      </c>
      <c r="GA71" s="34" t="s">
        <v>4170</v>
      </c>
      <c r="GB71" s="34" t="s">
        <v>4170</v>
      </c>
      <c r="GC71" s="34" t="s">
        <v>4170</v>
      </c>
      <c r="GD71" s="34" t="s">
        <v>4170</v>
      </c>
      <c r="GF71" s="34" t="s">
        <v>1044</v>
      </c>
      <c r="GG71" s="34" t="s">
        <v>4170</v>
      </c>
      <c r="GH71" s="34" t="s">
        <v>4170</v>
      </c>
      <c r="GI71" s="34" t="s">
        <v>4170</v>
      </c>
      <c r="GJ71" s="34" t="s">
        <v>4881</v>
      </c>
      <c r="GK71" s="34" t="s">
        <v>4170</v>
      </c>
      <c r="GL71" s="34" t="s">
        <v>4170</v>
      </c>
      <c r="GM71" s="34" t="s">
        <v>4170</v>
      </c>
      <c r="GO71" s="34">
        <v>10000</v>
      </c>
      <c r="GP71" s="34">
        <v>0</v>
      </c>
      <c r="GQ71" s="34">
        <v>11000</v>
      </c>
      <c r="GR71" s="34">
        <v>5100</v>
      </c>
      <c r="GS71" s="34">
        <v>500</v>
      </c>
      <c r="GT71" s="34">
        <v>400</v>
      </c>
      <c r="GU71" s="34">
        <v>0</v>
      </c>
      <c r="GV71" s="34">
        <v>1000</v>
      </c>
      <c r="GW71" s="34">
        <v>0</v>
      </c>
      <c r="GX71" s="34">
        <v>1000</v>
      </c>
      <c r="GY71" s="34">
        <v>2000</v>
      </c>
      <c r="GZ71" s="34">
        <v>1400</v>
      </c>
      <c r="HA71" s="34">
        <v>0</v>
      </c>
      <c r="HB71" s="34">
        <v>0</v>
      </c>
      <c r="HC71" s="34">
        <v>0</v>
      </c>
      <c r="HD71" s="34">
        <v>300</v>
      </c>
      <c r="HE71" s="34">
        <v>5000</v>
      </c>
      <c r="HF71" s="34" t="s">
        <v>1044</v>
      </c>
      <c r="HK71" s="34" t="s">
        <v>6478</v>
      </c>
      <c r="HL71" s="34" t="s">
        <v>4226</v>
      </c>
      <c r="HM71" s="34" t="s">
        <v>4542</v>
      </c>
      <c r="HN71" s="34" t="s">
        <v>5447</v>
      </c>
      <c r="HO71" s="34">
        <v>39.946068769163404</v>
      </c>
      <c r="HP71" s="34" t="s">
        <v>4896</v>
      </c>
      <c r="HQ71" s="34" t="s">
        <v>4323</v>
      </c>
      <c r="HR71" s="34" t="s">
        <v>4203</v>
      </c>
      <c r="HS71" s="34" t="s">
        <v>4248</v>
      </c>
      <c r="HT71" s="34" t="s">
        <v>4262</v>
      </c>
      <c r="HU71" s="34" t="s">
        <v>5342</v>
      </c>
      <c r="HV71" s="34" t="s">
        <v>5002</v>
      </c>
      <c r="HW71" s="34" t="s">
        <v>3302</v>
      </c>
      <c r="HX71" s="34" t="s">
        <v>3247</v>
      </c>
      <c r="HY71" s="34" t="s">
        <v>4291</v>
      </c>
      <c r="HZ71" s="34" t="s">
        <v>4929</v>
      </c>
      <c r="IA71" s="34" t="s">
        <v>4665</v>
      </c>
      <c r="IB71" s="34" t="s">
        <v>5665</v>
      </c>
      <c r="IC71" s="34" t="s">
        <v>5274</v>
      </c>
      <c r="ID71" s="34" t="s">
        <v>4462</v>
      </c>
      <c r="IR71" s="34" t="s">
        <v>1046</v>
      </c>
      <c r="IS71" s="34" t="s">
        <v>5322</v>
      </c>
      <c r="IU71" s="34" t="s">
        <v>5181</v>
      </c>
      <c r="IV71" s="34" t="s">
        <v>4170</v>
      </c>
      <c r="IW71" s="34" t="s">
        <v>4172</v>
      </c>
      <c r="IX71" s="34" t="s">
        <v>5179</v>
      </c>
      <c r="IY71" s="34" t="s">
        <v>4785</v>
      </c>
      <c r="IZ71" s="34" t="s">
        <v>4785</v>
      </c>
      <c r="JA71" s="34" t="s">
        <v>4170</v>
      </c>
      <c r="JB71" s="34" t="s">
        <v>4716</v>
      </c>
      <c r="JC71" s="34">
        <v>166.666666666667</v>
      </c>
      <c r="JD71" s="34">
        <v>333.33333333333297</v>
      </c>
      <c r="JE71" s="34">
        <v>233.333333333333</v>
      </c>
      <c r="JF71" s="34">
        <v>0</v>
      </c>
      <c r="JG71" s="34">
        <v>0</v>
      </c>
      <c r="JH71" s="34">
        <v>0</v>
      </c>
      <c r="JI71" s="34">
        <v>50</v>
      </c>
      <c r="JJ71" s="34">
        <v>833.33333333333303</v>
      </c>
      <c r="JK71" s="34">
        <v>0</v>
      </c>
      <c r="JL71" s="34">
        <v>27400</v>
      </c>
      <c r="JM71" s="34">
        <v>2216.6666666666702</v>
      </c>
      <c r="JN71" s="34">
        <v>29616.666666666701</v>
      </c>
      <c r="JO71" s="34">
        <v>4566.6666666666697</v>
      </c>
      <c r="JP71" s="34">
        <v>369.444444444444</v>
      </c>
      <c r="JQ71" s="34">
        <v>4936.1111111111104</v>
      </c>
      <c r="JR71" s="34">
        <v>0.33764772087788397</v>
      </c>
      <c r="JT71" s="34">
        <v>0.37141249296567203</v>
      </c>
      <c r="JU71" s="34">
        <v>0.172200337647721</v>
      </c>
      <c r="JV71" s="34">
        <v>1.68823860438942E-2</v>
      </c>
      <c r="JW71" s="34">
        <v>1.3505908835115399E-2</v>
      </c>
      <c r="JY71" s="34">
        <v>3.37647720877884E-2</v>
      </c>
      <c r="KA71" s="34">
        <v>5.6274620146314E-3</v>
      </c>
      <c r="KB71" s="34">
        <v>1.12549240292628E-2</v>
      </c>
      <c r="KC71" s="34">
        <v>7.8784468204839593E-3</v>
      </c>
      <c r="KG71" s="34">
        <v>1.6882386043894199E-3</v>
      </c>
      <c r="KH71" s="34">
        <v>2.8137310073157E-2</v>
      </c>
      <c r="KL71" s="34" t="s">
        <v>4170</v>
      </c>
      <c r="KM71" s="34" t="s">
        <v>4711</v>
      </c>
      <c r="KN71" s="34" t="s">
        <v>5255</v>
      </c>
      <c r="KO71" s="34" t="s">
        <v>5254</v>
      </c>
      <c r="KP71" s="34" t="s">
        <v>4170</v>
      </c>
      <c r="KQ71" s="34" t="s">
        <v>4170</v>
      </c>
      <c r="KR71" s="34" t="s">
        <v>4170</v>
      </c>
      <c r="KS71" s="34" t="s">
        <v>4972</v>
      </c>
      <c r="KT71" s="34" t="s">
        <v>4716</v>
      </c>
      <c r="KU71" s="34" t="s">
        <v>5114</v>
      </c>
      <c r="KV71" s="34" t="s">
        <v>5153</v>
      </c>
      <c r="KW71" s="34" t="s">
        <v>5621</v>
      </c>
      <c r="KX71" s="34" t="s">
        <v>5644</v>
      </c>
      <c r="KY71" s="34" t="s">
        <v>5953</v>
      </c>
      <c r="KZ71" s="34" t="s">
        <v>5850</v>
      </c>
    </row>
    <row r="72" spans="1:313">
      <c r="A72" s="34" t="s">
        <v>6479</v>
      </c>
      <c r="B72" s="34" t="s">
        <v>6431</v>
      </c>
      <c r="C72" s="34" t="s">
        <v>1038</v>
      </c>
      <c r="D72" s="34" t="s">
        <v>1041</v>
      </c>
      <c r="F72" s="34" t="s">
        <v>1041</v>
      </c>
      <c r="G72" s="34">
        <v>46</v>
      </c>
      <c r="H72" s="34" t="s">
        <v>1041</v>
      </c>
      <c r="I72" s="34" t="s">
        <v>1041</v>
      </c>
      <c r="J72" s="34" t="s">
        <v>442</v>
      </c>
      <c r="K72" s="34" t="s">
        <v>1077</v>
      </c>
      <c r="L72" s="34" t="s">
        <v>9537</v>
      </c>
      <c r="M72" s="34" t="s">
        <v>1548</v>
      </c>
      <c r="N72" s="34" t="s">
        <v>9538</v>
      </c>
      <c r="P72" s="34" t="s">
        <v>3065</v>
      </c>
      <c r="Q72" s="34" t="s">
        <v>3123</v>
      </c>
      <c r="R72" s="34" t="s">
        <v>6418</v>
      </c>
      <c r="S72" s="34">
        <v>1</v>
      </c>
      <c r="T72" s="34" t="s">
        <v>4170</v>
      </c>
      <c r="U72" s="34" t="s">
        <v>4170</v>
      </c>
      <c r="V72" s="34" t="s">
        <v>4170</v>
      </c>
      <c r="W72" s="34" t="s">
        <v>4170</v>
      </c>
      <c r="X72" s="34" t="s">
        <v>4881</v>
      </c>
      <c r="Y72" s="34" t="s">
        <v>4170</v>
      </c>
      <c r="Z72" s="34" t="s">
        <v>4881</v>
      </c>
      <c r="AA72" s="34" t="s">
        <v>4170</v>
      </c>
      <c r="AB72" s="34" t="s">
        <v>3681</v>
      </c>
      <c r="AD72" s="34" t="s">
        <v>3696</v>
      </c>
      <c r="AN72" s="34" t="s">
        <v>3722</v>
      </c>
      <c r="AO72" s="34" t="s">
        <v>3071</v>
      </c>
      <c r="BG72" s="34">
        <v>1</v>
      </c>
      <c r="BI72" s="34">
        <v>25</v>
      </c>
      <c r="BJ72" s="34" t="s">
        <v>1041</v>
      </c>
      <c r="BK72" s="34" t="s">
        <v>3727</v>
      </c>
      <c r="BM72" s="34" t="s">
        <v>3739</v>
      </c>
      <c r="BN72" s="34" t="s">
        <v>3745</v>
      </c>
      <c r="BO72" s="34" t="s">
        <v>4881</v>
      </c>
      <c r="BP72" s="34" t="s">
        <v>4170</v>
      </c>
      <c r="BQ72" s="34" t="s">
        <v>4170</v>
      </c>
      <c r="BR72" s="34" t="s">
        <v>4170</v>
      </c>
      <c r="BS72" s="34" t="s">
        <v>3754</v>
      </c>
      <c r="BT72" s="34" t="s">
        <v>3771</v>
      </c>
      <c r="BU72" s="34" t="s">
        <v>1044</v>
      </c>
      <c r="BV72" s="34" t="s">
        <v>1044</v>
      </c>
      <c r="BW72" s="34" t="s">
        <v>1044</v>
      </c>
      <c r="BX72" s="34" t="s">
        <v>3777</v>
      </c>
      <c r="BY72" s="34" t="s">
        <v>4881</v>
      </c>
      <c r="BZ72" s="34" t="s">
        <v>4170</v>
      </c>
      <c r="CA72" s="34" t="s">
        <v>4170</v>
      </c>
      <c r="CB72" s="34" t="s">
        <v>4170</v>
      </c>
      <c r="CC72" s="34" t="s">
        <v>4170</v>
      </c>
      <c r="CD72" s="34" t="s">
        <v>4170</v>
      </c>
      <c r="CE72" s="34" t="s">
        <v>4170</v>
      </c>
      <c r="CF72" s="34" t="s">
        <v>4170</v>
      </c>
      <c r="CG72" s="34" t="s">
        <v>4170</v>
      </c>
      <c r="CH72" s="34" t="s">
        <v>4170</v>
      </c>
      <c r="CI72" s="34" t="s">
        <v>4170</v>
      </c>
      <c r="CJ72" s="34" t="s">
        <v>4170</v>
      </c>
      <c r="CK72" s="34" t="s">
        <v>4170</v>
      </c>
      <c r="CL72" s="34" t="s">
        <v>4170</v>
      </c>
      <c r="CM72" s="34" t="s">
        <v>4170</v>
      </c>
      <c r="CN72" s="34" t="s">
        <v>4170</v>
      </c>
      <c r="CO72" s="34" t="s">
        <v>4170</v>
      </c>
      <c r="CQ72" s="34" t="s">
        <v>1041</v>
      </c>
      <c r="CR72" s="34" t="s">
        <v>1041</v>
      </c>
      <c r="CS72" s="34" t="s">
        <v>1041</v>
      </c>
      <c r="CT72" s="34" t="s">
        <v>1041</v>
      </c>
      <c r="CU72" s="34" t="s">
        <v>1041</v>
      </c>
      <c r="CV72" s="34" t="s">
        <v>1041</v>
      </c>
      <c r="CW72" s="34" t="s">
        <v>1041</v>
      </c>
      <c r="CX72" s="34" t="s">
        <v>1044</v>
      </c>
      <c r="CY72" s="34" t="s">
        <v>3823</v>
      </c>
      <c r="CZ72" s="34" t="s">
        <v>3843</v>
      </c>
      <c r="DA72" s="34" t="s">
        <v>3852</v>
      </c>
      <c r="DB72" s="34" t="s">
        <v>1044</v>
      </c>
      <c r="DC72" s="34" t="s">
        <v>1044</v>
      </c>
      <c r="DD72" s="34" t="s">
        <v>3871</v>
      </c>
      <c r="DE72" s="34" t="s">
        <v>1044</v>
      </c>
      <c r="DF72" s="34" t="s">
        <v>3877</v>
      </c>
      <c r="DG72" s="34" t="s">
        <v>3889</v>
      </c>
      <c r="DH72" s="34" t="s">
        <v>4170</v>
      </c>
      <c r="DI72" s="34" t="s">
        <v>4170</v>
      </c>
      <c r="DJ72" s="34" t="s">
        <v>4881</v>
      </c>
      <c r="DK72" s="34" t="s">
        <v>4170</v>
      </c>
      <c r="DL72" s="34" t="s">
        <v>4170</v>
      </c>
      <c r="DM72" s="34" t="s">
        <v>4170</v>
      </c>
      <c r="DN72" s="34" t="s">
        <v>4170</v>
      </c>
      <c r="DO72" s="34" t="s">
        <v>4170</v>
      </c>
      <c r="DP72" s="34" t="s">
        <v>4170</v>
      </c>
      <c r="DQ72" s="34" t="s">
        <v>4170</v>
      </c>
      <c r="DR72" s="34" t="s">
        <v>4170</v>
      </c>
      <c r="DS72" s="34" t="s">
        <v>4170</v>
      </c>
      <c r="DT72" s="34" t="s">
        <v>4170</v>
      </c>
      <c r="DU72" s="34" t="s">
        <v>4170</v>
      </c>
      <c r="DV72" s="34" t="s">
        <v>4170</v>
      </c>
      <c r="DW72" s="34" t="s">
        <v>4170</v>
      </c>
      <c r="FK72" s="34" t="s">
        <v>1044</v>
      </c>
      <c r="FM72" s="34" t="s">
        <v>3984</v>
      </c>
      <c r="FN72" s="34" t="s">
        <v>6433</v>
      </c>
      <c r="FO72" s="34" t="s">
        <v>4881</v>
      </c>
      <c r="FP72" s="34" t="s">
        <v>4881</v>
      </c>
      <c r="FQ72" s="34" t="s">
        <v>4881</v>
      </c>
      <c r="FR72" s="34" t="s">
        <v>4170</v>
      </c>
      <c r="FS72" s="34" t="s">
        <v>4170</v>
      </c>
      <c r="FT72" s="34" t="s">
        <v>4170</v>
      </c>
      <c r="FU72" s="34" t="s">
        <v>4881</v>
      </c>
      <c r="FV72" s="34" t="s">
        <v>4881</v>
      </c>
      <c r="FW72" s="34" t="s">
        <v>4881</v>
      </c>
      <c r="FX72" s="34" t="s">
        <v>4170</v>
      </c>
      <c r="FY72" s="34" t="s">
        <v>4170</v>
      </c>
      <c r="FZ72" s="34" t="s">
        <v>4170</v>
      </c>
      <c r="GA72" s="34" t="s">
        <v>4170</v>
      </c>
      <c r="GB72" s="34" t="s">
        <v>4170</v>
      </c>
      <c r="GC72" s="34" t="s">
        <v>4170</v>
      </c>
      <c r="GD72" s="34" t="s">
        <v>4170</v>
      </c>
      <c r="GF72" s="34" t="s">
        <v>1044</v>
      </c>
      <c r="GG72" s="34" t="s">
        <v>4170</v>
      </c>
      <c r="GH72" s="34" t="s">
        <v>4170</v>
      </c>
      <c r="GI72" s="34" t="s">
        <v>4170</v>
      </c>
      <c r="GJ72" s="34" t="s">
        <v>4881</v>
      </c>
      <c r="GK72" s="34" t="s">
        <v>4170</v>
      </c>
      <c r="GL72" s="34" t="s">
        <v>4170</v>
      </c>
      <c r="GM72" s="34" t="s">
        <v>4170</v>
      </c>
      <c r="GO72" s="34">
        <v>3500</v>
      </c>
      <c r="GP72" s="34">
        <v>600</v>
      </c>
      <c r="GQ72" s="34">
        <v>7000</v>
      </c>
      <c r="GR72" s="34">
        <v>2000</v>
      </c>
      <c r="GS72" s="34">
        <v>500</v>
      </c>
      <c r="GT72" s="34">
        <v>500</v>
      </c>
      <c r="GU72" s="34">
        <v>1000</v>
      </c>
      <c r="GV72" s="34">
        <v>0</v>
      </c>
      <c r="GW72" s="34">
        <v>0</v>
      </c>
      <c r="GX72" s="34">
        <v>3000</v>
      </c>
      <c r="GY72" s="34">
        <v>0</v>
      </c>
      <c r="GZ72" s="34">
        <v>0</v>
      </c>
      <c r="HA72" s="34">
        <v>0</v>
      </c>
      <c r="HB72" s="34">
        <v>0</v>
      </c>
      <c r="HC72" s="34">
        <v>0</v>
      </c>
      <c r="HD72" s="34">
        <v>0</v>
      </c>
      <c r="HE72" s="34">
        <v>0</v>
      </c>
      <c r="HF72" s="34" t="s">
        <v>1044</v>
      </c>
      <c r="HK72" s="34" t="s">
        <v>6480</v>
      </c>
      <c r="HL72" s="34" t="s">
        <v>4226</v>
      </c>
      <c r="HM72" s="34" t="s">
        <v>4542</v>
      </c>
      <c r="HN72" s="34" t="s">
        <v>5453</v>
      </c>
      <c r="HO72" s="34">
        <v>43.955321944809498</v>
      </c>
      <c r="HP72" s="34" t="s">
        <v>4896</v>
      </c>
      <c r="HQ72" s="34" t="s">
        <v>4305</v>
      </c>
      <c r="HR72" s="34" t="s">
        <v>4186</v>
      </c>
      <c r="HS72" s="34" t="s">
        <v>4241</v>
      </c>
      <c r="HT72" s="34" t="s">
        <v>4271</v>
      </c>
      <c r="HU72" s="34" t="s">
        <v>5342</v>
      </c>
      <c r="HV72" s="34" t="s">
        <v>5001</v>
      </c>
      <c r="HW72" s="34" t="s">
        <v>4556</v>
      </c>
      <c r="HX72" s="34" t="s">
        <v>3244</v>
      </c>
      <c r="HY72" s="34" t="s">
        <v>4291</v>
      </c>
      <c r="HZ72" s="34" t="s">
        <v>4933</v>
      </c>
      <c r="IA72" s="34" t="s">
        <v>4666</v>
      </c>
      <c r="IC72" s="34" t="s">
        <v>5274</v>
      </c>
      <c r="ID72" s="34" t="s">
        <v>4462</v>
      </c>
      <c r="IR72" s="34" t="s">
        <v>1046</v>
      </c>
      <c r="IU72" s="34" t="s">
        <v>5178</v>
      </c>
      <c r="IV72" s="34" t="s">
        <v>4474</v>
      </c>
      <c r="IW72" s="34" t="s">
        <v>4175</v>
      </c>
      <c r="IX72" s="34" t="s">
        <v>4472</v>
      </c>
      <c r="IY72" s="34" t="s">
        <v>4785</v>
      </c>
      <c r="IZ72" s="34" t="s">
        <v>4785</v>
      </c>
      <c r="JA72" s="34" t="s">
        <v>4716</v>
      </c>
      <c r="JB72" s="34" t="s">
        <v>4170</v>
      </c>
      <c r="JC72" s="34">
        <v>500</v>
      </c>
      <c r="JD72" s="34">
        <v>0</v>
      </c>
      <c r="JE72" s="34">
        <v>0</v>
      </c>
      <c r="JF72" s="34">
        <v>0</v>
      </c>
      <c r="JG72" s="34">
        <v>0</v>
      </c>
      <c r="JH72" s="34">
        <v>0</v>
      </c>
      <c r="JI72" s="34">
        <v>0</v>
      </c>
      <c r="JJ72" s="34">
        <v>0</v>
      </c>
      <c r="JK72" s="34">
        <v>0</v>
      </c>
      <c r="JL72" s="34">
        <v>15000</v>
      </c>
      <c r="JM72" s="34">
        <v>600</v>
      </c>
      <c r="JN72" s="34">
        <v>15600</v>
      </c>
      <c r="JO72" s="34">
        <v>15000</v>
      </c>
      <c r="JP72" s="34">
        <v>600</v>
      </c>
      <c r="JQ72" s="34">
        <v>15600</v>
      </c>
      <c r="JR72" s="34">
        <v>0.22435897435897401</v>
      </c>
      <c r="JS72" s="34">
        <v>3.8461538461538498E-2</v>
      </c>
      <c r="JT72" s="34">
        <v>0.44871794871794901</v>
      </c>
      <c r="JU72" s="34">
        <v>0.128205128205128</v>
      </c>
      <c r="JV72" s="34">
        <v>3.2051282051282E-2</v>
      </c>
      <c r="JW72" s="34">
        <v>3.2051282051282E-2</v>
      </c>
      <c r="JX72" s="34">
        <v>6.4102564102564097E-2</v>
      </c>
      <c r="KA72" s="34">
        <v>3.2051282051282E-2</v>
      </c>
      <c r="KL72" s="34" t="s">
        <v>4170</v>
      </c>
      <c r="KM72" s="34" t="s">
        <v>4714</v>
      </c>
      <c r="KN72" s="34" t="s">
        <v>4170</v>
      </c>
      <c r="KO72" s="34" t="s">
        <v>4170</v>
      </c>
      <c r="KP72" s="34" t="s">
        <v>4170</v>
      </c>
      <c r="KQ72" s="34" t="s">
        <v>4170</v>
      </c>
      <c r="KR72" s="34" t="s">
        <v>4170</v>
      </c>
      <c r="KS72" s="34" t="s">
        <v>4170</v>
      </c>
      <c r="KT72" s="34" t="s">
        <v>4170</v>
      </c>
      <c r="KU72" s="34" t="s">
        <v>5112</v>
      </c>
      <c r="KV72" s="34" t="s">
        <v>5152</v>
      </c>
      <c r="KW72" s="34" t="s">
        <v>5624</v>
      </c>
      <c r="KX72" s="34" t="s">
        <v>5646</v>
      </c>
      <c r="KY72" s="34" t="s">
        <v>5223</v>
      </c>
      <c r="KZ72" s="34" t="s">
        <v>5152</v>
      </c>
    </row>
    <row r="73" spans="1:313">
      <c r="A73" s="34" t="s">
        <v>6481</v>
      </c>
      <c r="B73" s="34" t="s">
        <v>6431</v>
      </c>
      <c r="C73" s="34" t="s">
        <v>1037</v>
      </c>
      <c r="D73" s="34" t="s">
        <v>1041</v>
      </c>
      <c r="F73" s="34" t="s">
        <v>1041</v>
      </c>
      <c r="G73" s="34">
        <v>39</v>
      </c>
      <c r="H73" s="34" t="s">
        <v>1041</v>
      </c>
      <c r="I73" s="34" t="s">
        <v>1041</v>
      </c>
      <c r="J73" s="34" t="s">
        <v>440</v>
      </c>
      <c r="K73" s="34" t="s">
        <v>1077</v>
      </c>
      <c r="L73" s="34" t="s">
        <v>9537</v>
      </c>
      <c r="M73" s="34" t="s">
        <v>1548</v>
      </c>
      <c r="N73" s="34" t="s">
        <v>9538</v>
      </c>
      <c r="P73" s="34" t="s">
        <v>3065</v>
      </c>
      <c r="Q73" s="34" t="s">
        <v>3123</v>
      </c>
      <c r="R73" s="34" t="s">
        <v>6449</v>
      </c>
      <c r="S73" s="34">
        <v>1</v>
      </c>
      <c r="T73" s="34" t="s">
        <v>4881</v>
      </c>
      <c r="U73" s="34" t="s">
        <v>4170</v>
      </c>
      <c r="V73" s="34" t="s">
        <v>4170</v>
      </c>
      <c r="W73" s="34" t="s">
        <v>4881</v>
      </c>
      <c r="X73" s="34" t="s">
        <v>4170</v>
      </c>
      <c r="Y73" s="34" t="s">
        <v>4881</v>
      </c>
      <c r="Z73" s="34" t="s">
        <v>4170</v>
      </c>
      <c r="AA73" s="34" t="s">
        <v>4170</v>
      </c>
      <c r="AB73" s="34" t="s">
        <v>3681</v>
      </c>
      <c r="AD73" s="34" t="s">
        <v>3696</v>
      </c>
      <c r="AN73" s="34" t="s">
        <v>3722</v>
      </c>
      <c r="AO73" s="34" t="s">
        <v>1044</v>
      </c>
      <c r="BG73" s="34">
        <v>2</v>
      </c>
      <c r="BI73" s="34">
        <v>35</v>
      </c>
      <c r="BJ73" s="34" t="s">
        <v>1041</v>
      </c>
      <c r="BK73" s="34" t="s">
        <v>3727</v>
      </c>
      <c r="BM73" s="34" t="s">
        <v>3739</v>
      </c>
      <c r="BN73" s="34" t="s">
        <v>3745</v>
      </c>
      <c r="BO73" s="34" t="s">
        <v>4881</v>
      </c>
      <c r="BP73" s="34" t="s">
        <v>4170</v>
      </c>
      <c r="BQ73" s="34" t="s">
        <v>4170</v>
      </c>
      <c r="BR73" s="34" t="s">
        <v>4170</v>
      </c>
      <c r="BS73" s="34" t="s">
        <v>3754</v>
      </c>
      <c r="BT73" s="34" t="s">
        <v>3771</v>
      </c>
      <c r="BU73" s="34" t="s">
        <v>1044</v>
      </c>
      <c r="BV73" s="34" t="s">
        <v>1044</v>
      </c>
      <c r="BW73" s="34" t="s">
        <v>1044</v>
      </c>
      <c r="BX73" s="34" t="s">
        <v>3777</v>
      </c>
      <c r="BY73" s="34" t="s">
        <v>4881</v>
      </c>
      <c r="BZ73" s="34" t="s">
        <v>4170</v>
      </c>
      <c r="CA73" s="34" t="s">
        <v>4170</v>
      </c>
      <c r="CB73" s="34" t="s">
        <v>4170</v>
      </c>
      <c r="CC73" s="34" t="s">
        <v>4170</v>
      </c>
      <c r="CD73" s="34" t="s">
        <v>4170</v>
      </c>
      <c r="CE73" s="34" t="s">
        <v>4170</v>
      </c>
      <c r="CF73" s="34" t="s">
        <v>4170</v>
      </c>
      <c r="CG73" s="34" t="s">
        <v>4170</v>
      </c>
      <c r="CH73" s="34" t="s">
        <v>4170</v>
      </c>
      <c r="CI73" s="34" t="s">
        <v>4170</v>
      </c>
      <c r="CJ73" s="34" t="s">
        <v>4170</v>
      </c>
      <c r="CK73" s="34" t="s">
        <v>4170</v>
      </c>
      <c r="CL73" s="34" t="s">
        <v>4170</v>
      </c>
      <c r="CM73" s="34" t="s">
        <v>4170</v>
      </c>
      <c r="CN73" s="34" t="s">
        <v>4170</v>
      </c>
      <c r="CO73" s="34" t="s">
        <v>4170</v>
      </c>
      <c r="CQ73" s="34" t="s">
        <v>1041</v>
      </c>
      <c r="CR73" s="34" t="s">
        <v>1041</v>
      </c>
      <c r="CS73" s="34" t="s">
        <v>1041</v>
      </c>
      <c r="CT73" s="34" t="s">
        <v>1041</v>
      </c>
      <c r="CU73" s="34" t="s">
        <v>1041</v>
      </c>
      <c r="CV73" s="34" t="s">
        <v>1041</v>
      </c>
      <c r="CW73" s="34" t="s">
        <v>1041</v>
      </c>
      <c r="CX73" s="34" t="s">
        <v>1044</v>
      </c>
      <c r="CY73" s="34" t="s">
        <v>3823</v>
      </c>
      <c r="CZ73" s="34" t="s">
        <v>3843</v>
      </c>
      <c r="DA73" s="34" t="s">
        <v>3861</v>
      </c>
      <c r="DB73" s="34" t="s">
        <v>1044</v>
      </c>
      <c r="DC73" s="34" t="s">
        <v>1044</v>
      </c>
      <c r="DD73" s="34" t="s">
        <v>3871</v>
      </c>
      <c r="DE73" s="34" t="s">
        <v>1041</v>
      </c>
      <c r="DF73" s="34" t="s">
        <v>3877</v>
      </c>
      <c r="DG73" s="34" t="s">
        <v>169</v>
      </c>
      <c r="DH73" s="34" t="s">
        <v>4170</v>
      </c>
      <c r="DI73" s="34" t="s">
        <v>4881</v>
      </c>
      <c r="DJ73" s="34" t="s">
        <v>4170</v>
      </c>
      <c r="DK73" s="34" t="s">
        <v>4170</v>
      </c>
      <c r="DL73" s="34" t="s">
        <v>4170</v>
      </c>
      <c r="DM73" s="34" t="s">
        <v>4170</v>
      </c>
      <c r="DN73" s="34" t="s">
        <v>4170</v>
      </c>
      <c r="DO73" s="34" t="s">
        <v>4170</v>
      </c>
      <c r="DP73" s="34" t="s">
        <v>4170</v>
      </c>
      <c r="DQ73" s="34" t="s">
        <v>4170</v>
      </c>
      <c r="DR73" s="34" t="s">
        <v>4170</v>
      </c>
      <c r="DS73" s="34" t="s">
        <v>4170</v>
      </c>
      <c r="DT73" s="34" t="s">
        <v>4170</v>
      </c>
      <c r="DU73" s="34" t="s">
        <v>4170</v>
      </c>
      <c r="DV73" s="34" t="s">
        <v>4170</v>
      </c>
      <c r="DW73" s="34" t="s">
        <v>4170</v>
      </c>
      <c r="DY73" s="34">
        <v>40000</v>
      </c>
      <c r="FK73" s="34" t="s">
        <v>1044</v>
      </c>
      <c r="FM73" s="34" t="s">
        <v>3987</v>
      </c>
      <c r="GF73" s="34" t="s">
        <v>1044</v>
      </c>
      <c r="GG73" s="34" t="s">
        <v>4170</v>
      </c>
      <c r="GH73" s="34" t="s">
        <v>4170</v>
      </c>
      <c r="GI73" s="34" t="s">
        <v>4170</v>
      </c>
      <c r="GJ73" s="34" t="s">
        <v>4881</v>
      </c>
      <c r="GK73" s="34" t="s">
        <v>4170</v>
      </c>
      <c r="GL73" s="34" t="s">
        <v>4170</v>
      </c>
      <c r="GM73" s="34" t="s">
        <v>4170</v>
      </c>
      <c r="GO73" s="34">
        <v>6000</v>
      </c>
      <c r="GP73" s="34">
        <v>3000</v>
      </c>
      <c r="GQ73" s="34">
        <v>8000</v>
      </c>
      <c r="GR73" s="34">
        <v>2100</v>
      </c>
      <c r="GS73" s="34">
        <v>1000</v>
      </c>
      <c r="GT73" s="34">
        <v>100</v>
      </c>
      <c r="GU73" s="34">
        <v>0</v>
      </c>
      <c r="GV73" s="34">
        <v>0</v>
      </c>
      <c r="GW73" s="34">
        <v>0</v>
      </c>
      <c r="GX73" s="34">
        <v>0</v>
      </c>
      <c r="GY73" s="34">
        <v>0</v>
      </c>
      <c r="GZ73" s="34">
        <v>0</v>
      </c>
      <c r="HA73" s="34">
        <v>0</v>
      </c>
      <c r="HB73" s="34">
        <v>0</v>
      </c>
      <c r="HC73" s="34">
        <v>0</v>
      </c>
      <c r="HD73" s="34">
        <v>0</v>
      </c>
      <c r="HE73" s="34">
        <v>0</v>
      </c>
      <c r="HF73" s="34" t="s">
        <v>1044</v>
      </c>
      <c r="HK73" s="34" t="s">
        <v>6482</v>
      </c>
      <c r="HL73" s="34" t="s">
        <v>4226</v>
      </c>
      <c r="HM73" s="34" t="s">
        <v>4542</v>
      </c>
      <c r="HN73" s="34" t="s">
        <v>5447</v>
      </c>
      <c r="HO73" s="34">
        <v>4.9263578624616704</v>
      </c>
      <c r="HP73" s="34" t="s">
        <v>4898</v>
      </c>
      <c r="HQ73" s="34" t="s">
        <v>4305</v>
      </c>
      <c r="HR73" s="34" t="s">
        <v>4186</v>
      </c>
      <c r="HS73" s="34" t="s">
        <v>4235</v>
      </c>
      <c r="HT73" s="34" t="s">
        <v>4271</v>
      </c>
      <c r="HU73" s="34" t="s">
        <v>5342</v>
      </c>
      <c r="HV73" s="34" t="s">
        <v>5001</v>
      </c>
      <c r="HW73" s="34" t="s">
        <v>4556</v>
      </c>
      <c r="HX73" s="34" t="s">
        <v>3244</v>
      </c>
      <c r="HY73" s="34" t="s">
        <v>4291</v>
      </c>
      <c r="HZ73" s="34" t="s">
        <v>4933</v>
      </c>
      <c r="IA73" s="34" t="s">
        <v>4666</v>
      </c>
      <c r="IC73" s="34" t="s">
        <v>5274</v>
      </c>
      <c r="ID73" s="34" t="s">
        <v>4462</v>
      </c>
      <c r="IE73" s="34" t="s">
        <v>5224</v>
      </c>
      <c r="IQ73" s="34">
        <v>40000</v>
      </c>
      <c r="IR73" s="34" t="s">
        <v>1046</v>
      </c>
      <c r="IT73" s="34">
        <v>40000</v>
      </c>
      <c r="IU73" s="34" t="s">
        <v>5179</v>
      </c>
      <c r="IV73" s="34" t="s">
        <v>4473</v>
      </c>
      <c r="IW73" s="34" t="s">
        <v>4176</v>
      </c>
      <c r="IX73" s="34" t="s">
        <v>5374</v>
      </c>
      <c r="IY73" s="34" t="s">
        <v>4474</v>
      </c>
      <c r="IZ73" s="34" t="s">
        <v>4352</v>
      </c>
      <c r="JA73" s="34" t="s">
        <v>4170</v>
      </c>
      <c r="JB73" s="34" t="s">
        <v>4170</v>
      </c>
      <c r="JC73" s="34">
        <v>0</v>
      </c>
      <c r="JD73" s="34">
        <v>0</v>
      </c>
      <c r="JE73" s="34">
        <v>0</v>
      </c>
      <c r="JF73" s="34">
        <v>0</v>
      </c>
      <c r="JG73" s="34">
        <v>0</v>
      </c>
      <c r="JH73" s="34">
        <v>0</v>
      </c>
      <c r="JI73" s="34">
        <v>0</v>
      </c>
      <c r="JJ73" s="34">
        <v>0</v>
      </c>
      <c r="JK73" s="34">
        <v>0</v>
      </c>
      <c r="JL73" s="34">
        <v>17200</v>
      </c>
      <c r="JM73" s="34">
        <v>3000</v>
      </c>
      <c r="JN73" s="34">
        <v>20200</v>
      </c>
      <c r="JO73" s="34">
        <v>17200</v>
      </c>
      <c r="JP73" s="34">
        <v>3000</v>
      </c>
      <c r="JQ73" s="34">
        <v>20200</v>
      </c>
      <c r="JR73" s="34">
        <v>0.29702970297029702</v>
      </c>
      <c r="JS73" s="34">
        <v>0.14851485148514901</v>
      </c>
      <c r="JT73" s="34">
        <v>0.396039603960396</v>
      </c>
      <c r="JU73" s="34">
        <v>0.103960396039604</v>
      </c>
      <c r="JV73" s="34">
        <v>4.95049504950495E-2</v>
      </c>
      <c r="JW73" s="34">
        <v>4.9504950495049497E-3</v>
      </c>
      <c r="KJ73" s="34" t="s">
        <v>5979</v>
      </c>
      <c r="KK73" s="34" t="s">
        <v>5988</v>
      </c>
      <c r="KL73" s="34" t="s">
        <v>4170</v>
      </c>
      <c r="KM73" s="34" t="s">
        <v>4170</v>
      </c>
      <c r="KN73" s="34" t="s">
        <v>4170</v>
      </c>
      <c r="KO73" s="34" t="s">
        <v>4170</v>
      </c>
      <c r="KP73" s="34" t="s">
        <v>4170</v>
      </c>
      <c r="KQ73" s="34" t="s">
        <v>4170</v>
      </c>
      <c r="KR73" s="34" t="s">
        <v>4170</v>
      </c>
      <c r="KS73" s="34" t="s">
        <v>4170</v>
      </c>
      <c r="KT73" s="34" t="s">
        <v>4170</v>
      </c>
      <c r="KU73" s="34" t="s">
        <v>5113</v>
      </c>
      <c r="KV73" s="34" t="s">
        <v>5152</v>
      </c>
      <c r="KW73" s="34" t="s">
        <v>5623</v>
      </c>
      <c r="KX73" s="34" t="s">
        <v>5645</v>
      </c>
      <c r="KY73" s="34" t="s">
        <v>5953</v>
      </c>
      <c r="KZ73" s="34" t="s">
        <v>5224</v>
      </c>
      <c r="LA73" s="34" t="s">
        <v>5992</v>
      </c>
    </row>
    <row r="74" spans="1:313">
      <c r="A74" s="34" t="s">
        <v>6483</v>
      </c>
      <c r="B74" s="34" t="s">
        <v>6431</v>
      </c>
      <c r="C74" s="34" t="s">
        <v>1036</v>
      </c>
      <c r="D74" s="34" t="s">
        <v>1041</v>
      </c>
      <c r="F74" s="34" t="s">
        <v>1041</v>
      </c>
      <c r="G74" s="34">
        <v>20</v>
      </c>
      <c r="H74" s="34" t="s">
        <v>1041</v>
      </c>
      <c r="I74" s="34" t="s">
        <v>1041</v>
      </c>
      <c r="J74" s="34" t="s">
        <v>442</v>
      </c>
      <c r="K74" s="34" t="s">
        <v>1077</v>
      </c>
      <c r="L74" s="34" t="s">
        <v>9537</v>
      </c>
      <c r="M74" s="34" t="s">
        <v>1548</v>
      </c>
      <c r="N74" s="34" t="s">
        <v>9538</v>
      </c>
      <c r="P74" s="34" t="s">
        <v>3065</v>
      </c>
      <c r="Q74" s="34" t="s">
        <v>3108</v>
      </c>
      <c r="R74" s="34" t="s">
        <v>6301</v>
      </c>
      <c r="S74" s="34">
        <v>1</v>
      </c>
      <c r="T74" s="34" t="s">
        <v>4170</v>
      </c>
      <c r="U74" s="34" t="s">
        <v>4170</v>
      </c>
      <c r="V74" s="34" t="s">
        <v>4170</v>
      </c>
      <c r="W74" s="34" t="s">
        <v>4170</v>
      </c>
      <c r="X74" s="34" t="s">
        <v>4881</v>
      </c>
      <c r="Y74" s="34" t="s">
        <v>4170</v>
      </c>
      <c r="Z74" s="34" t="s">
        <v>4881</v>
      </c>
      <c r="AA74" s="34" t="s">
        <v>4170</v>
      </c>
      <c r="AB74" s="34" t="s">
        <v>3684</v>
      </c>
      <c r="AD74" s="34" t="s">
        <v>3699</v>
      </c>
      <c r="AE74" s="34" t="s">
        <v>3711</v>
      </c>
      <c r="AF74" s="34" t="s">
        <v>4170</v>
      </c>
      <c r="AG74" s="34" t="s">
        <v>4170</v>
      </c>
      <c r="AH74" s="34" t="s">
        <v>4881</v>
      </c>
      <c r="AI74" s="34" t="s">
        <v>4170</v>
      </c>
      <c r="AJ74" s="34" t="s">
        <v>4170</v>
      </c>
      <c r="AK74" s="34" t="s">
        <v>4170</v>
      </c>
      <c r="AL74" s="34" t="s">
        <v>4170</v>
      </c>
      <c r="AN74" s="34" t="s">
        <v>3719</v>
      </c>
      <c r="AO74" s="34" t="s">
        <v>1044</v>
      </c>
      <c r="BG74" s="34">
        <v>1</v>
      </c>
      <c r="BI74" s="34">
        <v>15</v>
      </c>
      <c r="BJ74" s="34" t="s">
        <v>1041</v>
      </c>
      <c r="BK74" s="34" t="s">
        <v>3727</v>
      </c>
      <c r="BM74" s="34" t="s">
        <v>3739</v>
      </c>
      <c r="BN74" s="34" t="s">
        <v>3745</v>
      </c>
      <c r="BO74" s="34" t="s">
        <v>4881</v>
      </c>
      <c r="BP74" s="34" t="s">
        <v>4170</v>
      </c>
      <c r="BQ74" s="34" t="s">
        <v>4170</v>
      </c>
      <c r="BR74" s="34" t="s">
        <v>4170</v>
      </c>
      <c r="BS74" s="34" t="s">
        <v>3751</v>
      </c>
      <c r="BT74" s="34" t="s">
        <v>3739</v>
      </c>
      <c r="BU74" s="34" t="s">
        <v>1044</v>
      </c>
      <c r="BV74" s="34" t="s">
        <v>1044</v>
      </c>
      <c r="BW74" s="34" t="s">
        <v>1044</v>
      </c>
      <c r="BX74" s="34" t="s">
        <v>3777</v>
      </c>
      <c r="BY74" s="34" t="s">
        <v>4881</v>
      </c>
      <c r="BZ74" s="34" t="s">
        <v>4170</v>
      </c>
      <c r="CA74" s="34" t="s">
        <v>4170</v>
      </c>
      <c r="CB74" s="34" t="s">
        <v>4170</v>
      </c>
      <c r="CC74" s="34" t="s">
        <v>4170</v>
      </c>
      <c r="CD74" s="34" t="s">
        <v>4170</v>
      </c>
      <c r="CE74" s="34" t="s">
        <v>4170</v>
      </c>
      <c r="CF74" s="34" t="s">
        <v>4170</v>
      </c>
      <c r="CG74" s="34" t="s">
        <v>4170</v>
      </c>
      <c r="CH74" s="34" t="s">
        <v>4170</v>
      </c>
      <c r="CI74" s="34" t="s">
        <v>4170</v>
      </c>
      <c r="CJ74" s="34" t="s">
        <v>4170</v>
      </c>
      <c r="CK74" s="34" t="s">
        <v>4170</v>
      </c>
      <c r="CL74" s="34" t="s">
        <v>4170</v>
      </c>
      <c r="CM74" s="34" t="s">
        <v>4170</v>
      </c>
      <c r="CN74" s="34" t="s">
        <v>4170</v>
      </c>
      <c r="CO74" s="34" t="s">
        <v>4170</v>
      </c>
      <c r="CQ74" s="34" t="s">
        <v>1041</v>
      </c>
      <c r="CR74" s="34" t="s">
        <v>1041</v>
      </c>
      <c r="CS74" s="34" t="s">
        <v>1044</v>
      </c>
      <c r="CT74" s="34" t="s">
        <v>1041</v>
      </c>
      <c r="CU74" s="34" t="s">
        <v>1041</v>
      </c>
      <c r="CV74" s="34" t="s">
        <v>1041</v>
      </c>
      <c r="CW74" s="34" t="s">
        <v>1044</v>
      </c>
      <c r="CX74" s="34" t="s">
        <v>1044</v>
      </c>
      <c r="CY74" s="34" t="s">
        <v>3826</v>
      </c>
      <c r="CZ74" s="34" t="s">
        <v>3843</v>
      </c>
      <c r="DA74" s="34" t="s">
        <v>3852</v>
      </c>
      <c r="DB74" s="34" t="s">
        <v>1044</v>
      </c>
      <c r="DC74" s="34" t="s">
        <v>3871</v>
      </c>
      <c r="DD74" s="34" t="s">
        <v>3871</v>
      </c>
      <c r="DE74" s="34" t="s">
        <v>1044</v>
      </c>
      <c r="DF74" s="34" t="s">
        <v>3877</v>
      </c>
      <c r="DG74" s="34" t="s">
        <v>3884</v>
      </c>
      <c r="DH74" s="34" t="s">
        <v>4881</v>
      </c>
      <c r="DI74" s="34" t="s">
        <v>4170</v>
      </c>
      <c r="DJ74" s="34" t="s">
        <v>4170</v>
      </c>
      <c r="DK74" s="34" t="s">
        <v>4170</v>
      </c>
      <c r="DL74" s="34" t="s">
        <v>4170</v>
      </c>
      <c r="DM74" s="34" t="s">
        <v>4170</v>
      </c>
      <c r="DN74" s="34" t="s">
        <v>4170</v>
      </c>
      <c r="DO74" s="34" t="s">
        <v>4170</v>
      </c>
      <c r="DP74" s="34" t="s">
        <v>4170</v>
      </c>
      <c r="DQ74" s="34" t="s">
        <v>4170</v>
      </c>
      <c r="DR74" s="34" t="s">
        <v>4170</v>
      </c>
      <c r="DS74" s="34" t="s">
        <v>4170</v>
      </c>
      <c r="DT74" s="34" t="s">
        <v>4170</v>
      </c>
      <c r="DU74" s="34" t="s">
        <v>4170</v>
      </c>
      <c r="DV74" s="34" t="s">
        <v>4170</v>
      </c>
      <c r="DW74" s="34" t="s">
        <v>4170</v>
      </c>
      <c r="FK74" s="34" t="s">
        <v>1044</v>
      </c>
      <c r="FM74" s="34" t="s">
        <v>3981</v>
      </c>
      <c r="FN74" s="34" t="s">
        <v>6484</v>
      </c>
      <c r="FO74" s="34" t="s">
        <v>4881</v>
      </c>
      <c r="FP74" s="34" t="s">
        <v>4170</v>
      </c>
      <c r="FQ74" s="34" t="s">
        <v>4881</v>
      </c>
      <c r="FR74" s="34" t="s">
        <v>4881</v>
      </c>
      <c r="FS74" s="34" t="s">
        <v>4170</v>
      </c>
      <c r="FT74" s="34" t="s">
        <v>4170</v>
      </c>
      <c r="FU74" s="34" t="s">
        <v>4170</v>
      </c>
      <c r="FV74" s="34" t="s">
        <v>4881</v>
      </c>
      <c r="FW74" s="34" t="s">
        <v>4881</v>
      </c>
      <c r="FX74" s="34" t="s">
        <v>4170</v>
      </c>
      <c r="FY74" s="34" t="s">
        <v>4170</v>
      </c>
      <c r="FZ74" s="34" t="s">
        <v>4170</v>
      </c>
      <c r="GA74" s="34" t="s">
        <v>4170</v>
      </c>
      <c r="GB74" s="34" t="s">
        <v>4170</v>
      </c>
      <c r="GC74" s="34" t="s">
        <v>4170</v>
      </c>
      <c r="GD74" s="34" t="s">
        <v>4170</v>
      </c>
      <c r="GF74" s="34" t="s">
        <v>1044</v>
      </c>
      <c r="GG74" s="34" t="s">
        <v>4170</v>
      </c>
      <c r="GH74" s="34" t="s">
        <v>4170</v>
      </c>
      <c r="GI74" s="34" t="s">
        <v>4170</v>
      </c>
      <c r="GJ74" s="34" t="s">
        <v>4881</v>
      </c>
      <c r="GK74" s="34" t="s">
        <v>4170</v>
      </c>
      <c r="GL74" s="34" t="s">
        <v>4170</v>
      </c>
      <c r="GM74" s="34" t="s">
        <v>4170</v>
      </c>
      <c r="GO74" s="34">
        <v>3000</v>
      </c>
      <c r="GP74" s="34">
        <v>0</v>
      </c>
      <c r="GQ74" s="34">
        <v>0</v>
      </c>
      <c r="GR74" s="34">
        <v>1800</v>
      </c>
      <c r="GS74" s="34">
        <v>500</v>
      </c>
      <c r="GT74" s="34">
        <v>100</v>
      </c>
      <c r="GU74" s="34">
        <v>100</v>
      </c>
      <c r="GV74" s="34">
        <v>0</v>
      </c>
      <c r="GW74" s="34">
        <v>0</v>
      </c>
      <c r="GX74" s="34">
        <v>0</v>
      </c>
      <c r="GY74" s="34">
        <v>1000</v>
      </c>
      <c r="GZ74" s="34">
        <v>0</v>
      </c>
      <c r="HA74" s="34">
        <v>0</v>
      </c>
      <c r="HB74" s="34">
        <v>0</v>
      </c>
      <c r="HC74" s="34">
        <v>0</v>
      </c>
      <c r="HD74" s="34">
        <v>0</v>
      </c>
      <c r="HE74" s="34">
        <v>0</v>
      </c>
      <c r="HF74" s="34" t="s">
        <v>1044</v>
      </c>
      <c r="HK74" s="34" t="s">
        <v>6485</v>
      </c>
      <c r="HL74" s="34" t="s">
        <v>4226</v>
      </c>
      <c r="HM74" s="34" t="s">
        <v>4539</v>
      </c>
      <c r="HN74" s="34" t="s">
        <v>5452</v>
      </c>
      <c r="HO74" s="34">
        <v>6.9316688567674101</v>
      </c>
      <c r="HP74" s="34" t="s">
        <v>4897</v>
      </c>
      <c r="HQ74" s="34" t="s">
        <v>4305</v>
      </c>
      <c r="HR74" s="34" t="s">
        <v>4186</v>
      </c>
      <c r="HS74" s="34" t="s">
        <v>4241</v>
      </c>
      <c r="HT74" s="34" t="s">
        <v>4271</v>
      </c>
      <c r="HU74" s="34" t="s">
        <v>5342</v>
      </c>
      <c r="HV74" s="34" t="s">
        <v>5001</v>
      </c>
      <c r="HW74" s="34" t="s">
        <v>3302</v>
      </c>
      <c r="HX74" s="34" t="s">
        <v>3235</v>
      </c>
      <c r="HY74" s="34" t="s">
        <v>4299</v>
      </c>
      <c r="HZ74" s="34" t="s">
        <v>4933</v>
      </c>
      <c r="IA74" s="34" t="s">
        <v>4666</v>
      </c>
      <c r="IC74" s="34" t="s">
        <v>5274</v>
      </c>
      <c r="ID74" s="34" t="s">
        <v>4462</v>
      </c>
      <c r="IR74" s="34" t="s">
        <v>1046</v>
      </c>
      <c r="IU74" s="34" t="s">
        <v>5178</v>
      </c>
      <c r="IV74" s="34" t="s">
        <v>4170</v>
      </c>
      <c r="IW74" s="34" t="s">
        <v>4170</v>
      </c>
      <c r="IX74" s="34" t="s">
        <v>4472</v>
      </c>
      <c r="IY74" s="34" t="s">
        <v>4785</v>
      </c>
      <c r="IZ74" s="34" t="s">
        <v>4352</v>
      </c>
      <c r="JA74" s="34" t="s">
        <v>4711</v>
      </c>
      <c r="JB74" s="34" t="s">
        <v>4170</v>
      </c>
      <c r="JC74" s="34">
        <v>0</v>
      </c>
      <c r="JD74" s="34">
        <v>166.666666666667</v>
      </c>
      <c r="JE74" s="34">
        <v>0</v>
      </c>
      <c r="JF74" s="34">
        <v>0</v>
      </c>
      <c r="JG74" s="34">
        <v>0</v>
      </c>
      <c r="JH74" s="34">
        <v>0</v>
      </c>
      <c r="JI74" s="34">
        <v>0</v>
      </c>
      <c r="JJ74" s="34">
        <v>0</v>
      </c>
      <c r="JK74" s="34">
        <v>0</v>
      </c>
      <c r="JL74" s="34">
        <v>5500</v>
      </c>
      <c r="JM74" s="34">
        <v>166.666666666667</v>
      </c>
      <c r="JN74" s="34">
        <v>5666.6666666666697</v>
      </c>
      <c r="JO74" s="34">
        <v>5500</v>
      </c>
      <c r="JP74" s="34">
        <v>166.666666666667</v>
      </c>
      <c r="JQ74" s="34">
        <v>5666.6666666666697</v>
      </c>
      <c r="JR74" s="34">
        <v>0.52941176470588203</v>
      </c>
      <c r="JU74" s="34">
        <v>0.317647058823529</v>
      </c>
      <c r="JV74" s="34">
        <v>8.8235294117647106E-2</v>
      </c>
      <c r="JW74" s="34">
        <v>1.7647058823529401E-2</v>
      </c>
      <c r="JX74" s="34">
        <v>1.7647058823529401E-2</v>
      </c>
      <c r="KB74" s="34">
        <v>2.94117647058823E-2</v>
      </c>
      <c r="KL74" s="34" t="s">
        <v>4170</v>
      </c>
      <c r="KM74" s="34" t="s">
        <v>4170</v>
      </c>
      <c r="KN74" s="34" t="s">
        <v>5254</v>
      </c>
      <c r="KO74" s="34" t="s">
        <v>4170</v>
      </c>
      <c r="KP74" s="34" t="s">
        <v>4170</v>
      </c>
      <c r="KQ74" s="34" t="s">
        <v>4170</v>
      </c>
      <c r="KR74" s="34" t="s">
        <v>4170</v>
      </c>
      <c r="KS74" s="34" t="s">
        <v>4170</v>
      </c>
      <c r="KT74" s="34" t="s">
        <v>4170</v>
      </c>
      <c r="KU74" s="34" t="s">
        <v>5116</v>
      </c>
      <c r="KV74" s="34" t="s">
        <v>5154</v>
      </c>
      <c r="KW74" s="34" t="s">
        <v>5620</v>
      </c>
      <c r="KX74" s="34" t="s">
        <v>5644</v>
      </c>
      <c r="KY74" s="34" t="s">
        <v>5116</v>
      </c>
      <c r="KZ74" s="34" t="s">
        <v>5154</v>
      </c>
    </row>
    <row r="75" spans="1:313">
      <c r="A75" s="34" t="s">
        <v>6486</v>
      </c>
      <c r="B75" s="34" t="s">
        <v>6431</v>
      </c>
      <c r="C75" s="34" t="s">
        <v>1039</v>
      </c>
      <c r="D75" s="34" t="s">
        <v>1041</v>
      </c>
      <c r="F75" s="34" t="s">
        <v>1041</v>
      </c>
      <c r="G75" s="34">
        <v>28</v>
      </c>
      <c r="H75" s="34" t="s">
        <v>1041</v>
      </c>
      <c r="I75" s="34" t="s">
        <v>1041</v>
      </c>
      <c r="J75" s="34" t="s">
        <v>440</v>
      </c>
      <c r="K75" s="34" t="s">
        <v>1161</v>
      </c>
      <c r="L75" s="34" t="s">
        <v>9578</v>
      </c>
      <c r="M75" s="34" t="s">
        <v>1161</v>
      </c>
      <c r="N75" s="34" t="s">
        <v>9579</v>
      </c>
      <c r="P75" s="34" t="s">
        <v>3065</v>
      </c>
      <c r="Q75" s="34" t="s">
        <v>3123</v>
      </c>
      <c r="R75" s="34" t="s">
        <v>6449</v>
      </c>
      <c r="S75" s="34">
        <v>4</v>
      </c>
      <c r="T75" s="34" t="s">
        <v>4881</v>
      </c>
      <c r="U75" s="34" t="s">
        <v>4170</v>
      </c>
      <c r="V75" s="34" t="s">
        <v>4609</v>
      </c>
      <c r="W75" s="34" t="s">
        <v>4881</v>
      </c>
      <c r="X75" s="34" t="s">
        <v>4881</v>
      </c>
      <c r="Y75" s="34" t="s">
        <v>4881</v>
      </c>
      <c r="Z75" s="34" t="s">
        <v>4848</v>
      </c>
      <c r="AA75" s="34" t="s">
        <v>4170</v>
      </c>
      <c r="AB75" s="34" t="s">
        <v>3681</v>
      </c>
      <c r="AD75" s="34" t="s">
        <v>3696</v>
      </c>
      <c r="AN75" s="34" t="s">
        <v>3719</v>
      </c>
      <c r="AO75" s="34" t="s">
        <v>1044</v>
      </c>
      <c r="BG75" s="34">
        <v>2</v>
      </c>
      <c r="BI75" s="34">
        <v>35</v>
      </c>
      <c r="BJ75" s="34" t="s">
        <v>1041</v>
      </c>
      <c r="BK75" s="34" t="s">
        <v>3727</v>
      </c>
      <c r="BM75" s="34" t="s">
        <v>3739</v>
      </c>
      <c r="BN75" s="34" t="s">
        <v>3745</v>
      </c>
      <c r="BO75" s="34" t="s">
        <v>4881</v>
      </c>
      <c r="BP75" s="34" t="s">
        <v>4170</v>
      </c>
      <c r="BQ75" s="34" t="s">
        <v>4170</v>
      </c>
      <c r="BR75" s="34" t="s">
        <v>4170</v>
      </c>
      <c r="BS75" s="34" t="s">
        <v>3751</v>
      </c>
      <c r="BT75" s="34" t="s">
        <v>3739</v>
      </c>
      <c r="BU75" s="34" t="s">
        <v>1044</v>
      </c>
      <c r="BV75" s="34" t="s">
        <v>1044</v>
      </c>
      <c r="BW75" s="34" t="s">
        <v>1044</v>
      </c>
      <c r="BX75" s="34" t="s">
        <v>3783</v>
      </c>
      <c r="BY75" s="34" t="s">
        <v>4170</v>
      </c>
      <c r="BZ75" s="34" t="s">
        <v>4170</v>
      </c>
      <c r="CA75" s="34" t="s">
        <v>4881</v>
      </c>
      <c r="CB75" s="34" t="s">
        <v>4170</v>
      </c>
      <c r="CC75" s="34" t="s">
        <v>4170</v>
      </c>
      <c r="CD75" s="34" t="s">
        <v>4170</v>
      </c>
      <c r="CE75" s="34" t="s">
        <v>4170</v>
      </c>
      <c r="CF75" s="34" t="s">
        <v>4170</v>
      </c>
      <c r="CG75" s="34" t="s">
        <v>4170</v>
      </c>
      <c r="CH75" s="34" t="s">
        <v>4170</v>
      </c>
      <c r="CI75" s="34" t="s">
        <v>4170</v>
      </c>
      <c r="CJ75" s="34" t="s">
        <v>4170</v>
      </c>
      <c r="CK75" s="34" t="s">
        <v>4170</v>
      </c>
      <c r="CL75" s="34" t="s">
        <v>4170</v>
      </c>
      <c r="CM75" s="34" t="s">
        <v>4170</v>
      </c>
      <c r="CN75" s="34" t="s">
        <v>4170</v>
      </c>
      <c r="CO75" s="34" t="s">
        <v>4170</v>
      </c>
      <c r="CQ75" s="34" t="s">
        <v>1041</v>
      </c>
      <c r="CR75" s="34" t="s">
        <v>1041</v>
      </c>
      <c r="CS75" s="34" t="s">
        <v>1044</v>
      </c>
      <c r="CT75" s="34" t="s">
        <v>1041</v>
      </c>
      <c r="CU75" s="34" t="s">
        <v>1041</v>
      </c>
      <c r="CV75" s="34" t="s">
        <v>1041</v>
      </c>
      <c r="CW75" s="34" t="s">
        <v>1044</v>
      </c>
      <c r="CX75" s="34" t="s">
        <v>1044</v>
      </c>
      <c r="CY75" s="34" t="s">
        <v>3823</v>
      </c>
      <c r="CZ75" s="34" t="s">
        <v>3846</v>
      </c>
      <c r="DA75" s="34" t="s">
        <v>3855</v>
      </c>
      <c r="DB75" s="34" t="s">
        <v>1044</v>
      </c>
      <c r="DC75" s="34" t="s">
        <v>1044</v>
      </c>
      <c r="DD75" s="34" t="s">
        <v>3871</v>
      </c>
      <c r="DE75" s="34" t="s">
        <v>1044</v>
      </c>
      <c r="DF75" s="34" t="s">
        <v>3877</v>
      </c>
      <c r="DG75" s="34" t="s">
        <v>169</v>
      </c>
      <c r="DH75" s="34" t="s">
        <v>4170</v>
      </c>
      <c r="DI75" s="34" t="s">
        <v>4881</v>
      </c>
      <c r="DJ75" s="34" t="s">
        <v>4170</v>
      </c>
      <c r="DK75" s="34" t="s">
        <v>4170</v>
      </c>
      <c r="DL75" s="34" t="s">
        <v>4170</v>
      </c>
      <c r="DM75" s="34" t="s">
        <v>4170</v>
      </c>
      <c r="DN75" s="34" t="s">
        <v>4170</v>
      </c>
      <c r="DO75" s="34" t="s">
        <v>4170</v>
      </c>
      <c r="DP75" s="34" t="s">
        <v>4170</v>
      </c>
      <c r="DQ75" s="34" t="s">
        <v>4170</v>
      </c>
      <c r="DR75" s="34" t="s">
        <v>4170</v>
      </c>
      <c r="DS75" s="34" t="s">
        <v>4170</v>
      </c>
      <c r="DT75" s="34" t="s">
        <v>4170</v>
      </c>
      <c r="DU75" s="34" t="s">
        <v>4170</v>
      </c>
      <c r="DV75" s="34" t="s">
        <v>4170</v>
      </c>
      <c r="DW75" s="34" t="s">
        <v>4170</v>
      </c>
      <c r="DY75" s="34">
        <v>2000</v>
      </c>
      <c r="FK75" s="34" t="s">
        <v>1044</v>
      </c>
      <c r="FM75" s="34" t="s">
        <v>3981</v>
      </c>
      <c r="FN75" s="34" t="s">
        <v>6487</v>
      </c>
      <c r="FO75" s="34" t="s">
        <v>4881</v>
      </c>
      <c r="FP75" s="34" t="s">
        <v>4881</v>
      </c>
      <c r="FQ75" s="34" t="s">
        <v>4170</v>
      </c>
      <c r="FR75" s="34" t="s">
        <v>4170</v>
      </c>
      <c r="FS75" s="34" t="s">
        <v>4170</v>
      </c>
      <c r="FT75" s="34" t="s">
        <v>4170</v>
      </c>
      <c r="FU75" s="34" t="s">
        <v>4170</v>
      </c>
      <c r="FV75" s="34" t="s">
        <v>4170</v>
      </c>
      <c r="FW75" s="34" t="s">
        <v>4170</v>
      </c>
      <c r="FX75" s="34" t="s">
        <v>4170</v>
      </c>
      <c r="FY75" s="34" t="s">
        <v>4170</v>
      </c>
      <c r="FZ75" s="34" t="s">
        <v>4170</v>
      </c>
      <c r="GA75" s="34" t="s">
        <v>4170</v>
      </c>
      <c r="GB75" s="34" t="s">
        <v>4170</v>
      </c>
      <c r="GC75" s="34" t="s">
        <v>4170</v>
      </c>
      <c r="GD75" s="34" t="s">
        <v>4170</v>
      </c>
      <c r="GF75" s="34" t="s">
        <v>1044</v>
      </c>
      <c r="GG75" s="34" t="s">
        <v>4170</v>
      </c>
      <c r="GH75" s="34" t="s">
        <v>4170</v>
      </c>
      <c r="GI75" s="34" t="s">
        <v>4170</v>
      </c>
      <c r="GJ75" s="34" t="s">
        <v>4881</v>
      </c>
      <c r="GK75" s="34" t="s">
        <v>4170</v>
      </c>
      <c r="GL75" s="34" t="s">
        <v>4170</v>
      </c>
      <c r="GM75" s="34" t="s">
        <v>4170</v>
      </c>
      <c r="GO75" s="34">
        <v>3000</v>
      </c>
      <c r="GP75" s="34">
        <v>0</v>
      </c>
      <c r="GQ75" s="34">
        <v>650</v>
      </c>
      <c r="GR75" s="34">
        <v>800</v>
      </c>
      <c r="GS75" s="34">
        <v>300</v>
      </c>
      <c r="GT75" s="34">
        <v>100</v>
      </c>
      <c r="GU75" s="34">
        <v>0</v>
      </c>
      <c r="GV75" s="34">
        <v>0</v>
      </c>
      <c r="GW75" s="34">
        <v>0</v>
      </c>
      <c r="GX75" s="34">
        <v>0</v>
      </c>
      <c r="GY75" s="34">
        <v>600</v>
      </c>
      <c r="GZ75" s="34">
        <v>0</v>
      </c>
      <c r="HA75" s="34">
        <v>0</v>
      </c>
      <c r="HB75" s="34">
        <v>0</v>
      </c>
      <c r="HC75" s="34">
        <v>200</v>
      </c>
      <c r="HD75" s="34">
        <v>0</v>
      </c>
      <c r="HE75" s="34">
        <v>0</v>
      </c>
      <c r="HF75" s="34" t="s">
        <v>1044</v>
      </c>
      <c r="HK75" s="34" t="s">
        <v>6488</v>
      </c>
      <c r="HL75" s="34" t="s">
        <v>4226</v>
      </c>
      <c r="HM75" s="34" t="s">
        <v>4539</v>
      </c>
      <c r="HN75" s="34" t="s">
        <v>5446</v>
      </c>
      <c r="HO75" s="34">
        <v>4.9263578624616704</v>
      </c>
      <c r="HP75" s="34" t="s">
        <v>4898</v>
      </c>
      <c r="HQ75" s="34" t="s">
        <v>4316</v>
      </c>
      <c r="HR75" s="34" t="s">
        <v>4219</v>
      </c>
      <c r="HS75" s="34" t="s">
        <v>4248</v>
      </c>
      <c r="HT75" s="34" t="s">
        <v>4262</v>
      </c>
      <c r="HU75" s="34" t="s">
        <v>5341</v>
      </c>
      <c r="HV75" s="34" t="s">
        <v>5001</v>
      </c>
      <c r="HW75" s="34" t="s">
        <v>4560</v>
      </c>
      <c r="HX75" s="34" t="s">
        <v>3238</v>
      </c>
      <c r="HY75" s="34" t="s">
        <v>4291</v>
      </c>
      <c r="HZ75" s="34" t="s">
        <v>4933</v>
      </c>
      <c r="IA75" s="34" t="s">
        <v>4666</v>
      </c>
      <c r="IC75" s="34" t="s">
        <v>5274</v>
      </c>
      <c r="ID75" s="34" t="s">
        <v>4462</v>
      </c>
      <c r="IE75" s="34" t="s">
        <v>5222</v>
      </c>
      <c r="IQ75" s="34">
        <v>2000</v>
      </c>
      <c r="IR75" s="34" t="s">
        <v>1046</v>
      </c>
      <c r="IS75" s="34" t="s">
        <v>5322</v>
      </c>
      <c r="IT75" s="34">
        <v>500</v>
      </c>
      <c r="IU75" s="34" t="s">
        <v>5178</v>
      </c>
      <c r="IV75" s="34" t="s">
        <v>4170</v>
      </c>
      <c r="IW75" s="34" t="s">
        <v>4171</v>
      </c>
      <c r="IX75" s="34" t="s">
        <v>6120</v>
      </c>
      <c r="IY75" s="34" t="s">
        <v>5373</v>
      </c>
      <c r="IZ75" s="34" t="s">
        <v>4352</v>
      </c>
      <c r="JA75" s="34" t="s">
        <v>4170</v>
      </c>
      <c r="JB75" s="34" t="s">
        <v>4170</v>
      </c>
      <c r="JC75" s="34">
        <v>0</v>
      </c>
      <c r="JD75" s="34">
        <v>100</v>
      </c>
      <c r="JE75" s="34">
        <v>0</v>
      </c>
      <c r="JF75" s="34">
        <v>0</v>
      </c>
      <c r="JG75" s="34">
        <v>0</v>
      </c>
      <c r="JH75" s="34">
        <v>33.3333333333333</v>
      </c>
      <c r="JI75" s="34">
        <v>0</v>
      </c>
      <c r="JJ75" s="34">
        <v>0</v>
      </c>
      <c r="JK75" s="34">
        <v>0</v>
      </c>
      <c r="JL75" s="34">
        <v>4883.3333333333303</v>
      </c>
      <c r="JM75" s="34">
        <v>100</v>
      </c>
      <c r="JN75" s="34">
        <v>4983.3333333333303</v>
      </c>
      <c r="JO75" s="34">
        <v>1220.8333333333301</v>
      </c>
      <c r="JP75" s="34">
        <v>25</v>
      </c>
      <c r="JQ75" s="34">
        <v>1245.8333333333301</v>
      </c>
      <c r="JR75" s="34">
        <v>0.60200668896321097</v>
      </c>
      <c r="JT75" s="34">
        <v>0.13043478260869601</v>
      </c>
      <c r="JU75" s="34">
        <v>0.160535117056856</v>
      </c>
      <c r="JV75" s="34">
        <v>6.02006688963211E-2</v>
      </c>
      <c r="JW75" s="34">
        <v>2.0066889632107E-2</v>
      </c>
      <c r="KB75" s="34">
        <v>2.0066889632107E-2</v>
      </c>
      <c r="KF75" s="34">
        <v>6.6889632107023402E-3</v>
      </c>
      <c r="KJ75" s="34" t="s">
        <v>5976</v>
      </c>
      <c r="KK75" s="34" t="s">
        <v>5177</v>
      </c>
      <c r="KL75" s="34" t="s">
        <v>4170</v>
      </c>
      <c r="KM75" s="34" t="s">
        <v>4170</v>
      </c>
      <c r="KN75" s="34" t="s">
        <v>4352</v>
      </c>
      <c r="KO75" s="34" t="s">
        <v>4170</v>
      </c>
      <c r="KP75" s="34" t="s">
        <v>4170</v>
      </c>
      <c r="KQ75" s="34" t="s">
        <v>4170</v>
      </c>
      <c r="KR75" s="34" t="s">
        <v>4972</v>
      </c>
      <c r="KS75" s="34" t="s">
        <v>4170</v>
      </c>
      <c r="KT75" s="34" t="s">
        <v>4170</v>
      </c>
      <c r="KU75" s="34" t="s">
        <v>4973</v>
      </c>
      <c r="KV75" s="34" t="s">
        <v>5151</v>
      </c>
      <c r="KW75" s="34" t="s">
        <v>5620</v>
      </c>
      <c r="KX75" s="34" t="s">
        <v>5643</v>
      </c>
      <c r="KY75" s="34" t="s">
        <v>5952</v>
      </c>
      <c r="KZ75" s="34" t="s">
        <v>5971</v>
      </c>
      <c r="LA75" s="34" t="s">
        <v>5993</v>
      </c>
    </row>
    <row r="76" spans="1:313">
      <c r="A76" s="34" t="s">
        <v>6489</v>
      </c>
      <c r="B76" s="34" t="s">
        <v>6431</v>
      </c>
      <c r="C76" s="34" t="s">
        <v>1038</v>
      </c>
      <c r="D76" s="34" t="s">
        <v>1041</v>
      </c>
      <c r="F76" s="34" t="s">
        <v>1041</v>
      </c>
      <c r="G76" s="34">
        <v>66</v>
      </c>
      <c r="H76" s="34" t="s">
        <v>1041</v>
      </c>
      <c r="I76" s="34" t="s">
        <v>1041</v>
      </c>
      <c r="J76" s="34" t="s">
        <v>442</v>
      </c>
      <c r="K76" s="34" t="s">
        <v>1065</v>
      </c>
      <c r="L76" s="34" t="s">
        <v>9553</v>
      </c>
      <c r="M76" s="34" t="s">
        <v>1241</v>
      </c>
      <c r="N76" s="34" t="s">
        <v>9580</v>
      </c>
      <c r="P76" s="34" t="s">
        <v>3068</v>
      </c>
      <c r="Q76" s="34" t="s">
        <v>3096</v>
      </c>
      <c r="R76" s="34" t="s">
        <v>6377</v>
      </c>
      <c r="S76" s="34">
        <v>2</v>
      </c>
      <c r="T76" s="34" t="s">
        <v>4170</v>
      </c>
      <c r="U76" s="34" t="s">
        <v>4170</v>
      </c>
      <c r="V76" s="34" t="s">
        <v>4170</v>
      </c>
      <c r="W76" s="34" t="s">
        <v>4881</v>
      </c>
      <c r="X76" s="34" t="s">
        <v>4881</v>
      </c>
      <c r="Y76" s="34" t="s">
        <v>4881</v>
      </c>
      <c r="Z76" s="34" t="s">
        <v>4881</v>
      </c>
      <c r="AA76" s="34" t="s">
        <v>4170</v>
      </c>
      <c r="AB76" s="34" t="s">
        <v>3681</v>
      </c>
      <c r="AD76" s="34" t="s">
        <v>3696</v>
      </c>
      <c r="AN76" s="34" t="s">
        <v>3719</v>
      </c>
      <c r="AO76" s="34" t="s">
        <v>1044</v>
      </c>
      <c r="BG76" s="34">
        <v>2</v>
      </c>
      <c r="BI76" s="34">
        <v>32</v>
      </c>
      <c r="BJ76" s="34" t="s">
        <v>1041</v>
      </c>
      <c r="BK76" s="34" t="s">
        <v>3730</v>
      </c>
      <c r="BM76" s="34" t="s">
        <v>3742</v>
      </c>
      <c r="BN76" s="34" t="s">
        <v>3748</v>
      </c>
      <c r="BO76" s="34" t="s">
        <v>4170</v>
      </c>
      <c r="BP76" s="34" t="s">
        <v>4881</v>
      </c>
      <c r="BQ76" s="34" t="s">
        <v>4170</v>
      </c>
      <c r="BR76" s="34" t="s">
        <v>4170</v>
      </c>
      <c r="BS76" s="34" t="s">
        <v>3760</v>
      </c>
      <c r="BT76" s="34" t="s">
        <v>3774</v>
      </c>
      <c r="BU76" s="34" t="s">
        <v>1044</v>
      </c>
      <c r="BV76" s="34" t="s">
        <v>1041</v>
      </c>
      <c r="BW76" s="34" t="s">
        <v>1044</v>
      </c>
      <c r="BX76" s="34" t="s">
        <v>3789</v>
      </c>
      <c r="BY76" s="34" t="s">
        <v>4170</v>
      </c>
      <c r="BZ76" s="34" t="s">
        <v>4170</v>
      </c>
      <c r="CA76" s="34" t="s">
        <v>4170</v>
      </c>
      <c r="CB76" s="34" t="s">
        <v>4170</v>
      </c>
      <c r="CC76" s="34" t="s">
        <v>4881</v>
      </c>
      <c r="CD76" s="34" t="s">
        <v>4170</v>
      </c>
      <c r="CE76" s="34" t="s">
        <v>4170</v>
      </c>
      <c r="CF76" s="34" t="s">
        <v>4170</v>
      </c>
      <c r="CG76" s="34" t="s">
        <v>4170</v>
      </c>
      <c r="CH76" s="34" t="s">
        <v>4170</v>
      </c>
      <c r="CI76" s="34" t="s">
        <v>4170</v>
      </c>
      <c r="CJ76" s="34" t="s">
        <v>4170</v>
      </c>
      <c r="CK76" s="34" t="s">
        <v>4170</v>
      </c>
      <c r="CL76" s="34" t="s">
        <v>4170</v>
      </c>
      <c r="CM76" s="34" t="s">
        <v>4170</v>
      </c>
      <c r="CN76" s="34" t="s">
        <v>4170</v>
      </c>
      <c r="CO76" s="34" t="s">
        <v>4170</v>
      </c>
      <c r="CQ76" s="34" t="s">
        <v>1041</v>
      </c>
      <c r="CR76" s="34" t="s">
        <v>1044</v>
      </c>
      <c r="CS76" s="34" t="s">
        <v>1044</v>
      </c>
      <c r="CT76" s="34" t="s">
        <v>1041</v>
      </c>
      <c r="CU76" s="34" t="s">
        <v>1041</v>
      </c>
      <c r="CV76" s="34" t="s">
        <v>1041</v>
      </c>
      <c r="CW76" s="34" t="s">
        <v>1044</v>
      </c>
      <c r="CX76" s="34" t="s">
        <v>1044</v>
      </c>
      <c r="CY76" s="34" t="s">
        <v>3826</v>
      </c>
      <c r="CZ76" s="34" t="s">
        <v>3843</v>
      </c>
      <c r="DA76" s="34" t="s">
        <v>3861</v>
      </c>
      <c r="DB76" s="34" t="s">
        <v>3868</v>
      </c>
      <c r="DC76" s="34" t="s">
        <v>1044</v>
      </c>
      <c r="DD76" s="34" t="s">
        <v>3871</v>
      </c>
      <c r="DE76" s="34" t="s">
        <v>1041</v>
      </c>
      <c r="DF76" s="34" t="s">
        <v>3877</v>
      </c>
      <c r="DG76" s="34" t="s">
        <v>6490</v>
      </c>
      <c r="DH76" s="34" t="s">
        <v>4170</v>
      </c>
      <c r="DI76" s="34" t="s">
        <v>4170</v>
      </c>
      <c r="DJ76" s="34" t="s">
        <v>4170</v>
      </c>
      <c r="DK76" s="34" t="s">
        <v>4170</v>
      </c>
      <c r="DL76" s="34" t="s">
        <v>4170</v>
      </c>
      <c r="DM76" s="34" t="s">
        <v>4170</v>
      </c>
      <c r="DN76" s="34" t="s">
        <v>4170</v>
      </c>
      <c r="DO76" s="34" t="s">
        <v>4881</v>
      </c>
      <c r="DP76" s="34" t="s">
        <v>4170</v>
      </c>
      <c r="DQ76" s="34" t="s">
        <v>4170</v>
      </c>
      <c r="DR76" s="34" t="s">
        <v>4170</v>
      </c>
      <c r="DS76" s="34" t="s">
        <v>4170</v>
      </c>
      <c r="DT76" s="34" t="s">
        <v>4881</v>
      </c>
      <c r="DU76" s="34" t="s">
        <v>4170</v>
      </c>
      <c r="DV76" s="34" t="s">
        <v>4170</v>
      </c>
      <c r="DW76" s="34" t="s">
        <v>4170</v>
      </c>
      <c r="FE76" s="34">
        <v>3250</v>
      </c>
      <c r="FI76" s="34">
        <v>3250</v>
      </c>
      <c r="FK76" s="34" t="s">
        <v>1044</v>
      </c>
      <c r="FM76" s="34" t="s">
        <v>3990</v>
      </c>
      <c r="GF76" s="34" t="s">
        <v>4033</v>
      </c>
      <c r="GG76" s="34" t="s">
        <v>4170</v>
      </c>
      <c r="GH76" s="34" t="s">
        <v>4881</v>
      </c>
      <c r="GI76" s="34" t="s">
        <v>4170</v>
      </c>
      <c r="GJ76" s="34" t="s">
        <v>4170</v>
      </c>
      <c r="GK76" s="34" t="s">
        <v>4170</v>
      </c>
      <c r="GL76" s="34" t="s">
        <v>4170</v>
      </c>
      <c r="GM76" s="34" t="s">
        <v>4170</v>
      </c>
      <c r="GO76" s="34">
        <v>1500</v>
      </c>
      <c r="GP76" s="34">
        <v>0</v>
      </c>
      <c r="GQ76" s="34">
        <v>0</v>
      </c>
      <c r="GR76" s="34">
        <v>1500</v>
      </c>
      <c r="GS76" s="34">
        <v>400</v>
      </c>
      <c r="GT76" s="34">
        <v>200</v>
      </c>
      <c r="GU76" s="34">
        <v>300</v>
      </c>
      <c r="GV76" s="34">
        <v>0</v>
      </c>
      <c r="GW76" s="34">
        <v>0</v>
      </c>
      <c r="GX76" s="34">
        <v>1000</v>
      </c>
      <c r="GY76" s="34">
        <v>2000</v>
      </c>
      <c r="GZ76" s="34">
        <v>3000</v>
      </c>
      <c r="HA76" s="34">
        <v>0</v>
      </c>
      <c r="HB76" s="34">
        <v>0</v>
      </c>
      <c r="HC76" s="34">
        <v>0</v>
      </c>
      <c r="HD76" s="34">
        <v>0</v>
      </c>
      <c r="HE76" s="34">
        <v>0</v>
      </c>
      <c r="HF76" s="34" t="s">
        <v>1044</v>
      </c>
      <c r="HK76" s="34" t="s">
        <v>6491</v>
      </c>
      <c r="HL76" s="34" t="s">
        <v>4226</v>
      </c>
      <c r="HM76" s="34" t="s">
        <v>4546</v>
      </c>
      <c r="HN76" s="34" t="s">
        <v>5455</v>
      </c>
      <c r="HO76" s="34">
        <v>47.963206307490097</v>
      </c>
      <c r="HP76" s="34" t="s">
        <v>4896</v>
      </c>
      <c r="HQ76" s="34" t="s">
        <v>4313</v>
      </c>
      <c r="HR76" s="34" t="s">
        <v>4195</v>
      </c>
      <c r="HS76" s="34" t="s">
        <v>4255</v>
      </c>
      <c r="HT76" s="34" t="s">
        <v>4271</v>
      </c>
      <c r="HU76" s="34" t="s">
        <v>5342</v>
      </c>
      <c r="HV76" s="34" t="s">
        <v>5001</v>
      </c>
      <c r="HW76" s="34" t="s">
        <v>4560</v>
      </c>
      <c r="HX76" s="34" t="s">
        <v>3238</v>
      </c>
      <c r="HY76" s="34" t="s">
        <v>4299</v>
      </c>
      <c r="HZ76" s="34" t="s">
        <v>4929</v>
      </c>
      <c r="IA76" s="34" t="s">
        <v>4666</v>
      </c>
      <c r="IB76" s="34" t="s">
        <v>5665</v>
      </c>
      <c r="IC76" s="34" t="s">
        <v>5274</v>
      </c>
      <c r="ID76" s="34" t="s">
        <v>4461</v>
      </c>
      <c r="IK76" s="34" t="s">
        <v>4588</v>
      </c>
      <c r="IO76" s="34" t="s">
        <v>6492</v>
      </c>
      <c r="IQ76" s="34">
        <v>6500</v>
      </c>
      <c r="IR76" s="34" t="s">
        <v>1043</v>
      </c>
      <c r="IT76" s="34">
        <v>3250</v>
      </c>
      <c r="IU76" s="34" t="s">
        <v>5177</v>
      </c>
      <c r="IV76" s="34" t="s">
        <v>4170</v>
      </c>
      <c r="IW76" s="34" t="s">
        <v>4170</v>
      </c>
      <c r="IX76" s="34" t="s">
        <v>4472</v>
      </c>
      <c r="IY76" s="34" t="s">
        <v>4785</v>
      </c>
      <c r="IZ76" s="34" t="s">
        <v>4783</v>
      </c>
      <c r="JA76" s="34" t="s">
        <v>4784</v>
      </c>
      <c r="JB76" s="34" t="s">
        <v>4170</v>
      </c>
      <c r="JC76" s="34">
        <v>166.666666666667</v>
      </c>
      <c r="JD76" s="34">
        <v>333.33333333333297</v>
      </c>
      <c r="JE76" s="34">
        <v>500</v>
      </c>
      <c r="JF76" s="34">
        <v>0</v>
      </c>
      <c r="JG76" s="34">
        <v>0</v>
      </c>
      <c r="JH76" s="34">
        <v>0</v>
      </c>
      <c r="JI76" s="34">
        <v>0</v>
      </c>
      <c r="JJ76" s="34">
        <v>0</v>
      </c>
      <c r="JK76" s="34">
        <v>0</v>
      </c>
      <c r="JL76" s="34">
        <v>4566.6666666666697</v>
      </c>
      <c r="JM76" s="34">
        <v>333.33333333333297</v>
      </c>
      <c r="JN76" s="34">
        <v>4900</v>
      </c>
      <c r="JO76" s="34">
        <v>2283.3333333333298</v>
      </c>
      <c r="JP76" s="34">
        <v>166.666666666667</v>
      </c>
      <c r="JQ76" s="34">
        <v>2450</v>
      </c>
      <c r="JR76" s="34">
        <v>0.30612244897959201</v>
      </c>
      <c r="JU76" s="34">
        <v>0.30612244897959201</v>
      </c>
      <c r="JV76" s="34">
        <v>8.1632653061224497E-2</v>
      </c>
      <c r="JW76" s="34">
        <v>4.08163265306122E-2</v>
      </c>
      <c r="JX76" s="34">
        <v>6.1224489795918401E-2</v>
      </c>
      <c r="KA76" s="34">
        <v>3.4013605442176902E-2</v>
      </c>
      <c r="KB76" s="34">
        <v>6.8027210884353706E-2</v>
      </c>
      <c r="KC76" s="34">
        <v>0.102040816326531</v>
      </c>
      <c r="KJ76" s="34" t="s">
        <v>5980</v>
      </c>
      <c r="KK76" s="34" t="s">
        <v>5178</v>
      </c>
      <c r="KL76" s="34" t="s">
        <v>4170</v>
      </c>
      <c r="KM76" s="34" t="s">
        <v>4711</v>
      </c>
      <c r="KN76" s="34" t="s">
        <v>5255</v>
      </c>
      <c r="KO76" s="34" t="s">
        <v>5255</v>
      </c>
      <c r="KP76" s="34" t="s">
        <v>4170</v>
      </c>
      <c r="KQ76" s="34" t="s">
        <v>4170</v>
      </c>
      <c r="KR76" s="34" t="s">
        <v>4170</v>
      </c>
      <c r="KS76" s="34" t="s">
        <v>4170</v>
      </c>
      <c r="KT76" s="34" t="s">
        <v>4170</v>
      </c>
      <c r="KU76" s="34" t="s">
        <v>4973</v>
      </c>
      <c r="KV76" s="34" t="s">
        <v>5153</v>
      </c>
      <c r="KW76" s="34" t="s">
        <v>5624</v>
      </c>
      <c r="KX76" s="34" t="s">
        <v>5644</v>
      </c>
      <c r="KY76" s="34" t="s">
        <v>5952</v>
      </c>
      <c r="KZ76" s="34" t="s">
        <v>5850</v>
      </c>
      <c r="LA76" s="34" t="s">
        <v>5992</v>
      </c>
    </row>
    <row r="77" spans="1:313">
      <c r="A77" s="34" t="s">
        <v>6493</v>
      </c>
      <c r="B77" s="34" t="s">
        <v>6431</v>
      </c>
      <c r="C77" s="34" t="s">
        <v>1037</v>
      </c>
      <c r="D77" s="34" t="s">
        <v>1041</v>
      </c>
      <c r="F77" s="34" t="s">
        <v>1041</v>
      </c>
      <c r="G77" s="34">
        <v>30</v>
      </c>
      <c r="H77" s="34" t="s">
        <v>1041</v>
      </c>
      <c r="I77" s="34" t="s">
        <v>1041</v>
      </c>
      <c r="J77" s="34" t="s">
        <v>442</v>
      </c>
      <c r="K77" s="34" t="s">
        <v>1077</v>
      </c>
      <c r="L77" s="34" t="s">
        <v>9537</v>
      </c>
      <c r="M77" s="34" t="s">
        <v>1548</v>
      </c>
      <c r="N77" s="34" t="s">
        <v>9538</v>
      </c>
      <c r="P77" s="34" t="s">
        <v>3065</v>
      </c>
      <c r="Q77" s="34" t="s">
        <v>3123</v>
      </c>
      <c r="R77" s="34" t="s">
        <v>6494</v>
      </c>
      <c r="S77" s="34">
        <v>1</v>
      </c>
      <c r="T77" s="34" t="s">
        <v>4170</v>
      </c>
      <c r="U77" s="34" t="s">
        <v>4170</v>
      </c>
      <c r="V77" s="34" t="s">
        <v>4170</v>
      </c>
      <c r="W77" s="34" t="s">
        <v>4170</v>
      </c>
      <c r="X77" s="34" t="s">
        <v>4881</v>
      </c>
      <c r="Y77" s="34" t="s">
        <v>4170</v>
      </c>
      <c r="Z77" s="34" t="s">
        <v>4881</v>
      </c>
      <c r="AA77" s="34" t="s">
        <v>4170</v>
      </c>
      <c r="AB77" s="34" t="s">
        <v>3681</v>
      </c>
      <c r="AD77" s="34" t="s">
        <v>3696</v>
      </c>
      <c r="AN77" s="34" t="s">
        <v>3722</v>
      </c>
      <c r="AO77" s="34" t="s">
        <v>1044</v>
      </c>
      <c r="BG77" s="34">
        <v>2</v>
      </c>
      <c r="BI77" s="34">
        <v>38</v>
      </c>
      <c r="BJ77" s="34" t="s">
        <v>1041</v>
      </c>
      <c r="BK77" s="34" t="s">
        <v>3727</v>
      </c>
      <c r="BM77" s="34" t="s">
        <v>3739</v>
      </c>
      <c r="BN77" s="34" t="s">
        <v>3745</v>
      </c>
      <c r="BO77" s="34" t="s">
        <v>4881</v>
      </c>
      <c r="BP77" s="34" t="s">
        <v>4170</v>
      </c>
      <c r="BQ77" s="34" t="s">
        <v>4170</v>
      </c>
      <c r="BR77" s="34" t="s">
        <v>4170</v>
      </c>
      <c r="BS77" s="34" t="s">
        <v>3751</v>
      </c>
      <c r="BT77" s="34" t="s">
        <v>3771</v>
      </c>
      <c r="BU77" s="34" t="s">
        <v>1044</v>
      </c>
      <c r="BV77" s="34" t="s">
        <v>1044</v>
      </c>
      <c r="BW77" s="34" t="s">
        <v>1044</v>
      </c>
      <c r="BX77" s="34" t="s">
        <v>3777</v>
      </c>
      <c r="BY77" s="34" t="s">
        <v>4881</v>
      </c>
      <c r="BZ77" s="34" t="s">
        <v>4170</v>
      </c>
      <c r="CA77" s="34" t="s">
        <v>4170</v>
      </c>
      <c r="CB77" s="34" t="s">
        <v>4170</v>
      </c>
      <c r="CC77" s="34" t="s">
        <v>4170</v>
      </c>
      <c r="CD77" s="34" t="s">
        <v>4170</v>
      </c>
      <c r="CE77" s="34" t="s">
        <v>4170</v>
      </c>
      <c r="CF77" s="34" t="s">
        <v>4170</v>
      </c>
      <c r="CG77" s="34" t="s">
        <v>4170</v>
      </c>
      <c r="CH77" s="34" t="s">
        <v>4170</v>
      </c>
      <c r="CI77" s="34" t="s">
        <v>4170</v>
      </c>
      <c r="CJ77" s="34" t="s">
        <v>4170</v>
      </c>
      <c r="CK77" s="34" t="s">
        <v>4170</v>
      </c>
      <c r="CL77" s="34" t="s">
        <v>4170</v>
      </c>
      <c r="CM77" s="34" t="s">
        <v>4170</v>
      </c>
      <c r="CN77" s="34" t="s">
        <v>4170</v>
      </c>
      <c r="CO77" s="34" t="s">
        <v>4170</v>
      </c>
      <c r="CQ77" s="34" t="s">
        <v>1041</v>
      </c>
      <c r="CR77" s="34" t="s">
        <v>1041</v>
      </c>
      <c r="CS77" s="34" t="s">
        <v>1041</v>
      </c>
      <c r="CT77" s="34" t="s">
        <v>1041</v>
      </c>
      <c r="CU77" s="34" t="s">
        <v>1041</v>
      </c>
      <c r="CV77" s="34" t="s">
        <v>1041</v>
      </c>
      <c r="CW77" s="34" t="s">
        <v>1041</v>
      </c>
      <c r="CX77" s="34" t="s">
        <v>1044</v>
      </c>
      <c r="CY77" s="34" t="s">
        <v>3823</v>
      </c>
      <c r="CZ77" s="34" t="s">
        <v>3843</v>
      </c>
      <c r="DA77" s="34" t="s">
        <v>3861</v>
      </c>
      <c r="DB77" s="34" t="s">
        <v>1044</v>
      </c>
      <c r="DC77" s="34" t="s">
        <v>1044</v>
      </c>
      <c r="DD77" s="34" t="s">
        <v>3871</v>
      </c>
      <c r="DE77" s="34" t="s">
        <v>1044</v>
      </c>
      <c r="DF77" s="34" t="s">
        <v>3877</v>
      </c>
      <c r="DG77" s="34" t="s">
        <v>3884</v>
      </c>
      <c r="DH77" s="34" t="s">
        <v>4881</v>
      </c>
      <c r="DI77" s="34" t="s">
        <v>4170</v>
      </c>
      <c r="DJ77" s="34" t="s">
        <v>4170</v>
      </c>
      <c r="DK77" s="34" t="s">
        <v>4170</v>
      </c>
      <c r="DL77" s="34" t="s">
        <v>4170</v>
      </c>
      <c r="DM77" s="34" t="s">
        <v>4170</v>
      </c>
      <c r="DN77" s="34" t="s">
        <v>4170</v>
      </c>
      <c r="DO77" s="34" t="s">
        <v>4170</v>
      </c>
      <c r="DP77" s="34" t="s">
        <v>4170</v>
      </c>
      <c r="DQ77" s="34" t="s">
        <v>4170</v>
      </c>
      <c r="DR77" s="34" t="s">
        <v>4170</v>
      </c>
      <c r="DS77" s="34" t="s">
        <v>4170</v>
      </c>
      <c r="DT77" s="34" t="s">
        <v>4170</v>
      </c>
      <c r="DU77" s="34" t="s">
        <v>4170</v>
      </c>
      <c r="DV77" s="34" t="s">
        <v>4170</v>
      </c>
      <c r="DW77" s="34" t="s">
        <v>4170</v>
      </c>
      <c r="FK77" s="34" t="s">
        <v>1044</v>
      </c>
      <c r="FM77" s="34" t="s">
        <v>3984</v>
      </c>
      <c r="FN77" s="34" t="s">
        <v>6329</v>
      </c>
      <c r="FO77" s="34" t="s">
        <v>4881</v>
      </c>
      <c r="FP77" s="34" t="s">
        <v>4881</v>
      </c>
      <c r="FQ77" s="34" t="s">
        <v>4881</v>
      </c>
      <c r="FR77" s="34" t="s">
        <v>4170</v>
      </c>
      <c r="FS77" s="34" t="s">
        <v>4170</v>
      </c>
      <c r="FT77" s="34" t="s">
        <v>4170</v>
      </c>
      <c r="FU77" s="34" t="s">
        <v>4170</v>
      </c>
      <c r="FV77" s="34" t="s">
        <v>4881</v>
      </c>
      <c r="FW77" s="34" t="s">
        <v>4881</v>
      </c>
      <c r="FX77" s="34" t="s">
        <v>4170</v>
      </c>
      <c r="FY77" s="34" t="s">
        <v>4170</v>
      </c>
      <c r="FZ77" s="34" t="s">
        <v>4170</v>
      </c>
      <c r="GA77" s="34" t="s">
        <v>4170</v>
      </c>
      <c r="GB77" s="34" t="s">
        <v>4170</v>
      </c>
      <c r="GC77" s="34" t="s">
        <v>4170</v>
      </c>
      <c r="GD77" s="34" t="s">
        <v>4170</v>
      </c>
      <c r="GF77" s="34" t="s">
        <v>1044</v>
      </c>
      <c r="GG77" s="34" t="s">
        <v>4170</v>
      </c>
      <c r="GH77" s="34" t="s">
        <v>4170</v>
      </c>
      <c r="GI77" s="34" t="s">
        <v>4170</v>
      </c>
      <c r="GJ77" s="34" t="s">
        <v>4881</v>
      </c>
      <c r="GK77" s="34" t="s">
        <v>4170</v>
      </c>
      <c r="GL77" s="34" t="s">
        <v>4170</v>
      </c>
      <c r="GM77" s="34" t="s">
        <v>4170</v>
      </c>
      <c r="GO77" s="34">
        <v>5000</v>
      </c>
      <c r="GP77" s="34">
        <v>0</v>
      </c>
      <c r="GQ77" s="34">
        <v>9000</v>
      </c>
      <c r="GR77" s="34">
        <v>3000</v>
      </c>
      <c r="GS77" s="34">
        <v>1000</v>
      </c>
      <c r="GT77" s="34">
        <v>200</v>
      </c>
      <c r="GU77" s="34">
        <v>500</v>
      </c>
      <c r="GV77" s="34">
        <v>0</v>
      </c>
      <c r="GW77" s="34">
        <v>0</v>
      </c>
      <c r="GX77" s="34">
        <v>5000</v>
      </c>
      <c r="GY77" s="34">
        <v>0</v>
      </c>
      <c r="GZ77" s="34">
        <v>0</v>
      </c>
      <c r="HA77" s="34">
        <v>0</v>
      </c>
      <c r="HB77" s="34">
        <v>0</v>
      </c>
      <c r="HC77" s="34">
        <v>0</v>
      </c>
      <c r="HD77" s="34">
        <v>0</v>
      </c>
      <c r="HE77" s="34">
        <v>0</v>
      </c>
      <c r="HF77" s="34" t="s">
        <v>1044</v>
      </c>
      <c r="HK77" s="34" t="s">
        <v>6495</v>
      </c>
      <c r="HL77" s="34" t="s">
        <v>4226</v>
      </c>
      <c r="HM77" s="34" t="s">
        <v>4539</v>
      </c>
      <c r="HN77" s="34" t="s">
        <v>5452</v>
      </c>
      <c r="HO77" s="34">
        <v>40.931614104248801</v>
      </c>
      <c r="HP77" s="34" t="s">
        <v>4896</v>
      </c>
      <c r="HQ77" s="34" t="s">
        <v>4305</v>
      </c>
      <c r="HR77" s="34" t="s">
        <v>4186</v>
      </c>
      <c r="HS77" s="34" t="s">
        <v>4241</v>
      </c>
      <c r="HT77" s="34" t="s">
        <v>4271</v>
      </c>
      <c r="HU77" s="34" t="s">
        <v>5342</v>
      </c>
      <c r="HV77" s="34" t="s">
        <v>5001</v>
      </c>
      <c r="HW77" s="34" t="s">
        <v>4560</v>
      </c>
      <c r="HX77" s="34" t="s">
        <v>3241</v>
      </c>
      <c r="HY77" s="34" t="s">
        <v>4299</v>
      </c>
      <c r="HZ77" s="34" t="s">
        <v>4933</v>
      </c>
      <c r="IA77" s="34" t="s">
        <v>4666</v>
      </c>
      <c r="IC77" s="34" t="s">
        <v>5274</v>
      </c>
      <c r="ID77" s="34" t="s">
        <v>4462</v>
      </c>
      <c r="IR77" s="34" t="s">
        <v>1046</v>
      </c>
      <c r="IU77" s="34" t="s">
        <v>5179</v>
      </c>
      <c r="IV77" s="34" t="s">
        <v>4170</v>
      </c>
      <c r="IW77" s="34" t="s">
        <v>4176</v>
      </c>
      <c r="IX77" s="34" t="s">
        <v>5374</v>
      </c>
      <c r="IY77" s="34" t="s">
        <v>4474</v>
      </c>
      <c r="IZ77" s="34" t="s">
        <v>4783</v>
      </c>
      <c r="JA77" s="34" t="s">
        <v>4785</v>
      </c>
      <c r="JB77" s="34" t="s">
        <v>4170</v>
      </c>
      <c r="JC77" s="34">
        <v>833.33333333333303</v>
      </c>
      <c r="JD77" s="34">
        <v>0</v>
      </c>
      <c r="JE77" s="34">
        <v>0</v>
      </c>
      <c r="JF77" s="34">
        <v>0</v>
      </c>
      <c r="JG77" s="34">
        <v>0</v>
      </c>
      <c r="JH77" s="34">
        <v>0</v>
      </c>
      <c r="JI77" s="34">
        <v>0</v>
      </c>
      <c r="JJ77" s="34">
        <v>0</v>
      </c>
      <c r="JK77" s="34">
        <v>0</v>
      </c>
      <c r="JL77" s="34">
        <v>19533.333333333299</v>
      </c>
      <c r="JM77" s="34">
        <v>0</v>
      </c>
      <c r="JN77" s="34">
        <v>19533.333333333299</v>
      </c>
      <c r="JO77" s="34">
        <v>19533.333333333299</v>
      </c>
      <c r="JP77" s="34">
        <v>0</v>
      </c>
      <c r="JQ77" s="34">
        <v>19533.333333333299</v>
      </c>
      <c r="JR77" s="34">
        <v>0.25597269624573399</v>
      </c>
      <c r="JT77" s="34">
        <v>0.46075085324232101</v>
      </c>
      <c r="JU77" s="34">
        <v>0.15358361774744</v>
      </c>
      <c r="JV77" s="34">
        <v>5.1194539249146798E-2</v>
      </c>
      <c r="JW77" s="34">
        <v>1.02389078498294E-2</v>
      </c>
      <c r="JX77" s="34">
        <v>2.5597269624573399E-2</v>
      </c>
      <c r="KA77" s="34">
        <v>4.26621160409556E-2</v>
      </c>
      <c r="KL77" s="34" t="s">
        <v>4170</v>
      </c>
      <c r="KM77" s="34" t="s">
        <v>4716</v>
      </c>
      <c r="KN77" s="34" t="s">
        <v>4170</v>
      </c>
      <c r="KO77" s="34" t="s">
        <v>4170</v>
      </c>
      <c r="KP77" s="34" t="s">
        <v>4170</v>
      </c>
      <c r="KQ77" s="34" t="s">
        <v>4170</v>
      </c>
      <c r="KR77" s="34" t="s">
        <v>4170</v>
      </c>
      <c r="KS77" s="34" t="s">
        <v>4170</v>
      </c>
      <c r="KT77" s="34" t="s">
        <v>4170</v>
      </c>
      <c r="KU77" s="34" t="s">
        <v>5113</v>
      </c>
      <c r="KV77" s="34" t="s">
        <v>5152</v>
      </c>
      <c r="KW77" s="34" t="s">
        <v>4170</v>
      </c>
      <c r="KX77" s="34" t="s">
        <v>4170</v>
      </c>
      <c r="KY77" s="34" t="s">
        <v>5223</v>
      </c>
      <c r="KZ77" s="34" t="s">
        <v>5152</v>
      </c>
    </row>
    <row r="78" spans="1:313">
      <c r="A78" s="34" t="s">
        <v>6496</v>
      </c>
      <c r="B78" s="34" t="s">
        <v>6497</v>
      </c>
      <c r="C78" s="34" t="s">
        <v>1039</v>
      </c>
      <c r="D78" s="34" t="s">
        <v>1041</v>
      </c>
      <c r="F78" s="34" t="s">
        <v>1041</v>
      </c>
      <c r="G78" s="34">
        <v>23</v>
      </c>
      <c r="H78" s="34" t="s">
        <v>1041</v>
      </c>
      <c r="I78" s="34" t="s">
        <v>1041</v>
      </c>
      <c r="J78" s="34" t="s">
        <v>442</v>
      </c>
      <c r="K78" s="34" t="s">
        <v>1077</v>
      </c>
      <c r="L78" s="34" t="s">
        <v>9537</v>
      </c>
      <c r="M78" s="34" t="s">
        <v>1548</v>
      </c>
      <c r="N78" s="34" t="s">
        <v>9538</v>
      </c>
      <c r="P78" s="34" t="s">
        <v>3065</v>
      </c>
      <c r="Q78" s="34" t="s">
        <v>3120</v>
      </c>
      <c r="R78" s="34" t="s">
        <v>6449</v>
      </c>
      <c r="S78" s="34">
        <v>1</v>
      </c>
      <c r="T78" s="34" t="s">
        <v>4170</v>
      </c>
      <c r="U78" s="34" t="s">
        <v>4170</v>
      </c>
      <c r="V78" s="34" t="s">
        <v>4170</v>
      </c>
      <c r="W78" s="34" t="s">
        <v>4170</v>
      </c>
      <c r="X78" s="34" t="s">
        <v>4881</v>
      </c>
      <c r="Y78" s="34" t="s">
        <v>4170</v>
      </c>
      <c r="Z78" s="34" t="s">
        <v>4881</v>
      </c>
      <c r="AA78" s="34" t="s">
        <v>4170</v>
      </c>
      <c r="AB78" s="34" t="s">
        <v>3681</v>
      </c>
      <c r="AD78" s="34" t="s">
        <v>3696</v>
      </c>
      <c r="AN78" s="34" t="s">
        <v>3719</v>
      </c>
      <c r="AO78" s="34" t="s">
        <v>1044</v>
      </c>
      <c r="BG78" s="34">
        <v>1</v>
      </c>
      <c r="BI78" s="34">
        <v>30</v>
      </c>
      <c r="BJ78" s="34" t="s">
        <v>1041</v>
      </c>
      <c r="BK78" s="34" t="s">
        <v>3727</v>
      </c>
      <c r="BM78" s="34" t="s">
        <v>3739</v>
      </c>
      <c r="BN78" s="34" t="s">
        <v>3745</v>
      </c>
      <c r="BO78" s="34" t="s">
        <v>4881</v>
      </c>
      <c r="BP78" s="34" t="s">
        <v>4170</v>
      </c>
      <c r="BQ78" s="34" t="s">
        <v>4170</v>
      </c>
      <c r="BR78" s="34" t="s">
        <v>4170</v>
      </c>
      <c r="BS78" s="34" t="s">
        <v>3754</v>
      </c>
      <c r="BT78" s="34" t="s">
        <v>3771</v>
      </c>
      <c r="BU78" s="34" t="s">
        <v>1044</v>
      </c>
      <c r="BV78" s="34" t="s">
        <v>1044</v>
      </c>
      <c r="BW78" s="34" t="s">
        <v>1044</v>
      </c>
      <c r="BX78" s="34" t="s">
        <v>3777</v>
      </c>
      <c r="BY78" s="34" t="s">
        <v>4881</v>
      </c>
      <c r="BZ78" s="34" t="s">
        <v>4170</v>
      </c>
      <c r="CA78" s="34" t="s">
        <v>4170</v>
      </c>
      <c r="CB78" s="34" t="s">
        <v>4170</v>
      </c>
      <c r="CC78" s="34" t="s">
        <v>4170</v>
      </c>
      <c r="CD78" s="34" t="s">
        <v>4170</v>
      </c>
      <c r="CE78" s="34" t="s">
        <v>4170</v>
      </c>
      <c r="CF78" s="34" t="s">
        <v>4170</v>
      </c>
      <c r="CG78" s="34" t="s">
        <v>4170</v>
      </c>
      <c r="CH78" s="34" t="s">
        <v>4170</v>
      </c>
      <c r="CI78" s="34" t="s">
        <v>4170</v>
      </c>
      <c r="CJ78" s="34" t="s">
        <v>4170</v>
      </c>
      <c r="CK78" s="34" t="s">
        <v>4170</v>
      </c>
      <c r="CL78" s="34" t="s">
        <v>4170</v>
      </c>
      <c r="CM78" s="34" t="s">
        <v>4170</v>
      </c>
      <c r="CN78" s="34" t="s">
        <v>4170</v>
      </c>
      <c r="CO78" s="34" t="s">
        <v>4170</v>
      </c>
      <c r="CQ78" s="34" t="s">
        <v>1041</v>
      </c>
      <c r="CR78" s="34" t="s">
        <v>1041</v>
      </c>
      <c r="CS78" s="34" t="s">
        <v>1041</v>
      </c>
      <c r="CT78" s="34" t="s">
        <v>1041</v>
      </c>
      <c r="CU78" s="34" t="s">
        <v>1041</v>
      </c>
      <c r="CV78" s="34" t="s">
        <v>1041</v>
      </c>
      <c r="CW78" s="34" t="s">
        <v>1041</v>
      </c>
      <c r="CX78" s="34" t="s">
        <v>1044</v>
      </c>
      <c r="CY78" s="34" t="s">
        <v>3826</v>
      </c>
      <c r="CZ78" s="34" t="s">
        <v>3843</v>
      </c>
      <c r="DA78" s="34" t="s">
        <v>3861</v>
      </c>
      <c r="DB78" s="34" t="s">
        <v>1044</v>
      </c>
      <c r="DC78" s="34" t="s">
        <v>1044</v>
      </c>
      <c r="DD78" s="34" t="s">
        <v>3871</v>
      </c>
      <c r="DE78" s="34" t="s">
        <v>1041</v>
      </c>
      <c r="DF78" s="34" t="s">
        <v>3877</v>
      </c>
      <c r="DG78" s="34" t="s">
        <v>171</v>
      </c>
      <c r="DH78" s="34" t="s">
        <v>4170</v>
      </c>
      <c r="DI78" s="34" t="s">
        <v>4170</v>
      </c>
      <c r="DJ78" s="34" t="s">
        <v>4170</v>
      </c>
      <c r="DK78" s="34" t="s">
        <v>4170</v>
      </c>
      <c r="DL78" s="34" t="s">
        <v>4170</v>
      </c>
      <c r="DM78" s="34" t="s">
        <v>4170</v>
      </c>
      <c r="DN78" s="34" t="s">
        <v>4170</v>
      </c>
      <c r="DO78" s="34" t="s">
        <v>4170</v>
      </c>
      <c r="DP78" s="34" t="s">
        <v>4170</v>
      </c>
      <c r="DQ78" s="34" t="s">
        <v>4881</v>
      </c>
      <c r="DR78" s="34" t="s">
        <v>4170</v>
      </c>
      <c r="DS78" s="34" t="s">
        <v>4170</v>
      </c>
      <c r="DT78" s="34" t="s">
        <v>4170</v>
      </c>
      <c r="DU78" s="34" t="s">
        <v>4170</v>
      </c>
      <c r="DV78" s="34" t="s">
        <v>4170</v>
      </c>
      <c r="DW78" s="34" t="s">
        <v>4170</v>
      </c>
      <c r="FG78" s="34">
        <v>20000</v>
      </c>
      <c r="FK78" s="34" t="s">
        <v>3963</v>
      </c>
      <c r="FL78" s="34" t="s">
        <v>3978</v>
      </c>
      <c r="FM78" s="34" t="s">
        <v>3987</v>
      </c>
      <c r="GF78" s="34" t="s">
        <v>1044</v>
      </c>
      <c r="GG78" s="34" t="s">
        <v>4170</v>
      </c>
      <c r="GH78" s="34" t="s">
        <v>4170</v>
      </c>
      <c r="GI78" s="34" t="s">
        <v>4170</v>
      </c>
      <c r="GJ78" s="34" t="s">
        <v>4881</v>
      </c>
      <c r="GK78" s="34" t="s">
        <v>4170</v>
      </c>
      <c r="GL78" s="34" t="s">
        <v>4170</v>
      </c>
      <c r="GM78" s="34" t="s">
        <v>4170</v>
      </c>
      <c r="GO78" s="34">
        <v>2000</v>
      </c>
      <c r="GP78" s="34">
        <v>0</v>
      </c>
      <c r="GQ78" s="34">
        <v>10000</v>
      </c>
      <c r="GR78" s="34">
        <v>3000</v>
      </c>
      <c r="GS78" s="34">
        <v>200</v>
      </c>
      <c r="GT78" s="34">
        <v>100</v>
      </c>
      <c r="GU78" s="34">
        <v>500</v>
      </c>
      <c r="GV78" s="34">
        <v>0</v>
      </c>
      <c r="GW78" s="34">
        <v>0</v>
      </c>
      <c r="GX78" s="34">
        <v>0</v>
      </c>
      <c r="GY78" s="34">
        <v>200</v>
      </c>
      <c r="GZ78" s="34">
        <v>0</v>
      </c>
      <c r="HA78" s="34">
        <v>0</v>
      </c>
      <c r="HB78" s="34">
        <v>0</v>
      </c>
      <c r="HC78" s="34">
        <v>0</v>
      </c>
      <c r="HD78" s="34">
        <v>0</v>
      </c>
      <c r="HE78" s="34">
        <v>0</v>
      </c>
      <c r="HF78" s="34" t="s">
        <v>1044</v>
      </c>
      <c r="HK78" s="34" t="s">
        <v>6498</v>
      </c>
      <c r="HL78" s="34" t="s">
        <v>4226</v>
      </c>
      <c r="HM78" s="34" t="s">
        <v>4539</v>
      </c>
      <c r="HN78" s="34" t="s">
        <v>5452</v>
      </c>
      <c r="HO78" s="34">
        <v>4.9592093736311904</v>
      </c>
      <c r="HP78" s="34" t="s">
        <v>4898</v>
      </c>
      <c r="HQ78" s="34" t="s">
        <v>4305</v>
      </c>
      <c r="HR78" s="34" t="s">
        <v>4186</v>
      </c>
      <c r="HS78" s="34" t="s">
        <v>4241</v>
      </c>
      <c r="HT78" s="34" t="s">
        <v>4271</v>
      </c>
      <c r="HU78" s="34" t="s">
        <v>5342</v>
      </c>
      <c r="HV78" s="34" t="s">
        <v>5001</v>
      </c>
      <c r="HW78" s="34" t="s">
        <v>3302</v>
      </c>
      <c r="HX78" s="34" t="s">
        <v>3241</v>
      </c>
      <c r="HY78" s="34" t="s">
        <v>4299</v>
      </c>
      <c r="HZ78" s="34" t="s">
        <v>4933</v>
      </c>
      <c r="IA78" s="34" t="s">
        <v>4666</v>
      </c>
      <c r="IC78" s="34" t="s">
        <v>5274</v>
      </c>
      <c r="ID78" s="34" t="s">
        <v>4462</v>
      </c>
      <c r="IM78" s="34" t="s">
        <v>5622</v>
      </c>
      <c r="IQ78" s="34">
        <v>20000</v>
      </c>
      <c r="IR78" s="34" t="s">
        <v>1046</v>
      </c>
      <c r="IT78" s="34">
        <v>20000</v>
      </c>
      <c r="IU78" s="34" t="s">
        <v>5177</v>
      </c>
      <c r="IV78" s="34" t="s">
        <v>4170</v>
      </c>
      <c r="IW78" s="34" t="s">
        <v>4176</v>
      </c>
      <c r="IX78" s="34" t="s">
        <v>5374</v>
      </c>
      <c r="IY78" s="34" t="s">
        <v>5373</v>
      </c>
      <c r="IZ78" s="34" t="s">
        <v>4352</v>
      </c>
      <c r="JA78" s="34" t="s">
        <v>4785</v>
      </c>
      <c r="JB78" s="34" t="s">
        <v>4170</v>
      </c>
      <c r="JC78" s="34">
        <v>0</v>
      </c>
      <c r="JD78" s="34">
        <v>33.3333333333333</v>
      </c>
      <c r="JE78" s="34">
        <v>0</v>
      </c>
      <c r="JF78" s="34">
        <v>0</v>
      </c>
      <c r="JG78" s="34">
        <v>0</v>
      </c>
      <c r="JH78" s="34">
        <v>0</v>
      </c>
      <c r="JI78" s="34">
        <v>0</v>
      </c>
      <c r="JJ78" s="34">
        <v>0</v>
      </c>
      <c r="JK78" s="34">
        <v>0</v>
      </c>
      <c r="JL78" s="34">
        <v>15800</v>
      </c>
      <c r="JM78" s="34">
        <v>33.3333333333333</v>
      </c>
      <c r="JN78" s="34">
        <v>15833.333333333299</v>
      </c>
      <c r="JO78" s="34">
        <v>15800</v>
      </c>
      <c r="JP78" s="34">
        <v>33.3333333333333</v>
      </c>
      <c r="JQ78" s="34">
        <v>15833.333333333299</v>
      </c>
      <c r="JR78" s="34">
        <v>0.12631578947368399</v>
      </c>
      <c r="JT78" s="34">
        <v>0.63157894736842102</v>
      </c>
      <c r="JU78" s="34">
        <v>0.18947368421052599</v>
      </c>
      <c r="JV78" s="34">
        <v>1.26315789473684E-2</v>
      </c>
      <c r="JW78" s="34">
        <v>6.3157894736842104E-3</v>
      </c>
      <c r="JX78" s="34">
        <v>3.1578947368421102E-2</v>
      </c>
      <c r="KB78" s="34">
        <v>2.1052631578947398E-3</v>
      </c>
      <c r="KJ78" s="34" t="s">
        <v>5977</v>
      </c>
      <c r="KK78" s="34" t="s">
        <v>5987</v>
      </c>
      <c r="KL78" s="34" t="s">
        <v>4170</v>
      </c>
      <c r="KM78" s="34" t="s">
        <v>4170</v>
      </c>
      <c r="KN78" s="34" t="s">
        <v>4352</v>
      </c>
      <c r="KO78" s="34" t="s">
        <v>4170</v>
      </c>
      <c r="KP78" s="34" t="s">
        <v>4170</v>
      </c>
      <c r="KQ78" s="34" t="s">
        <v>4170</v>
      </c>
      <c r="KR78" s="34" t="s">
        <v>4170</v>
      </c>
      <c r="KS78" s="34" t="s">
        <v>4170</v>
      </c>
      <c r="KT78" s="34" t="s">
        <v>4170</v>
      </c>
      <c r="KU78" s="34" t="s">
        <v>5113</v>
      </c>
      <c r="KV78" s="34" t="s">
        <v>5152</v>
      </c>
      <c r="KW78" s="34" t="s">
        <v>5620</v>
      </c>
      <c r="KX78" s="34" t="s">
        <v>5643</v>
      </c>
      <c r="KY78" s="34" t="s">
        <v>5223</v>
      </c>
      <c r="KZ78" s="34" t="s">
        <v>5152</v>
      </c>
      <c r="LA78" s="34" t="s">
        <v>5992</v>
      </c>
    </row>
    <row r="79" spans="1:313">
      <c r="A79" s="34" t="s">
        <v>6499</v>
      </c>
      <c r="B79" s="34" t="s">
        <v>6497</v>
      </c>
      <c r="C79" s="34" t="s">
        <v>1038</v>
      </c>
      <c r="D79" s="34" t="s">
        <v>1041</v>
      </c>
      <c r="F79" s="34" t="s">
        <v>1041</v>
      </c>
      <c r="G79" s="34">
        <v>31</v>
      </c>
      <c r="H79" s="34" t="s">
        <v>1041</v>
      </c>
      <c r="I79" s="34" t="s">
        <v>1041</v>
      </c>
      <c r="J79" s="34" t="s">
        <v>440</v>
      </c>
      <c r="K79" s="34" t="s">
        <v>1068</v>
      </c>
      <c r="L79" s="34" t="s">
        <v>9557</v>
      </c>
      <c r="M79" s="34" t="s">
        <v>1306</v>
      </c>
      <c r="N79" s="34" t="s">
        <v>9558</v>
      </c>
      <c r="P79" s="34" t="s">
        <v>3065</v>
      </c>
      <c r="Q79" s="34" t="s">
        <v>3123</v>
      </c>
      <c r="R79" s="34" t="s">
        <v>6500</v>
      </c>
      <c r="S79" s="34">
        <v>3</v>
      </c>
      <c r="T79" s="34" t="s">
        <v>4881</v>
      </c>
      <c r="U79" s="34" t="s">
        <v>4609</v>
      </c>
      <c r="V79" s="34" t="s">
        <v>4170</v>
      </c>
      <c r="W79" s="34" t="s">
        <v>4881</v>
      </c>
      <c r="X79" s="34" t="s">
        <v>4170</v>
      </c>
      <c r="Y79" s="34" t="s">
        <v>4848</v>
      </c>
      <c r="Z79" s="34" t="s">
        <v>4170</v>
      </c>
      <c r="AA79" s="34" t="s">
        <v>4170</v>
      </c>
      <c r="AB79" s="34" t="s">
        <v>3681</v>
      </c>
      <c r="AD79" s="34" t="s">
        <v>3696</v>
      </c>
      <c r="AN79" s="34" t="s">
        <v>3722</v>
      </c>
      <c r="AO79" s="34" t="s">
        <v>1044</v>
      </c>
      <c r="BG79" s="34">
        <v>2</v>
      </c>
      <c r="BI79" s="34">
        <v>45</v>
      </c>
      <c r="BJ79" s="34" t="s">
        <v>1041</v>
      </c>
      <c r="BK79" s="34" t="s">
        <v>3727</v>
      </c>
      <c r="BM79" s="34" t="s">
        <v>3739</v>
      </c>
      <c r="BN79" s="34" t="s">
        <v>3745</v>
      </c>
      <c r="BO79" s="34" t="s">
        <v>4881</v>
      </c>
      <c r="BP79" s="34" t="s">
        <v>4170</v>
      </c>
      <c r="BQ79" s="34" t="s">
        <v>4170</v>
      </c>
      <c r="BR79" s="34" t="s">
        <v>4170</v>
      </c>
      <c r="BS79" s="34" t="s">
        <v>3751</v>
      </c>
      <c r="BT79" s="34" t="s">
        <v>3739</v>
      </c>
      <c r="BU79" s="34" t="s">
        <v>1044</v>
      </c>
      <c r="BV79" s="34" t="s">
        <v>1044</v>
      </c>
      <c r="BW79" s="34" t="s">
        <v>1044</v>
      </c>
      <c r="BX79" s="34" t="s">
        <v>3777</v>
      </c>
      <c r="BY79" s="34" t="s">
        <v>4881</v>
      </c>
      <c r="BZ79" s="34" t="s">
        <v>4170</v>
      </c>
      <c r="CA79" s="34" t="s">
        <v>4170</v>
      </c>
      <c r="CB79" s="34" t="s">
        <v>4170</v>
      </c>
      <c r="CC79" s="34" t="s">
        <v>4170</v>
      </c>
      <c r="CD79" s="34" t="s">
        <v>4170</v>
      </c>
      <c r="CE79" s="34" t="s">
        <v>4170</v>
      </c>
      <c r="CF79" s="34" t="s">
        <v>4170</v>
      </c>
      <c r="CG79" s="34" t="s">
        <v>4170</v>
      </c>
      <c r="CH79" s="34" t="s">
        <v>4170</v>
      </c>
      <c r="CI79" s="34" t="s">
        <v>4170</v>
      </c>
      <c r="CJ79" s="34" t="s">
        <v>4170</v>
      </c>
      <c r="CK79" s="34" t="s">
        <v>4170</v>
      </c>
      <c r="CL79" s="34" t="s">
        <v>4170</v>
      </c>
      <c r="CM79" s="34" t="s">
        <v>4170</v>
      </c>
      <c r="CN79" s="34" t="s">
        <v>4170</v>
      </c>
      <c r="CO79" s="34" t="s">
        <v>4170</v>
      </c>
      <c r="CQ79" s="34" t="s">
        <v>1041</v>
      </c>
      <c r="CR79" s="34" t="s">
        <v>1041</v>
      </c>
      <c r="CS79" s="34" t="s">
        <v>1041</v>
      </c>
      <c r="CT79" s="34" t="s">
        <v>1041</v>
      </c>
      <c r="CU79" s="34" t="s">
        <v>1041</v>
      </c>
      <c r="CV79" s="34" t="s">
        <v>1041</v>
      </c>
      <c r="CW79" s="34" t="s">
        <v>1041</v>
      </c>
      <c r="CX79" s="34" t="s">
        <v>1041</v>
      </c>
      <c r="CY79" s="34" t="s">
        <v>3826</v>
      </c>
      <c r="CZ79" s="34" t="s">
        <v>3843</v>
      </c>
      <c r="DA79" s="34" t="s">
        <v>3855</v>
      </c>
      <c r="DB79" s="34" t="s">
        <v>3868</v>
      </c>
      <c r="DC79" s="34" t="s">
        <v>3868</v>
      </c>
      <c r="DD79" s="34" t="s">
        <v>3871</v>
      </c>
      <c r="DE79" s="34" t="s">
        <v>1044</v>
      </c>
      <c r="DF79" s="34" t="s">
        <v>3877</v>
      </c>
      <c r="DG79" s="34" t="s">
        <v>172</v>
      </c>
      <c r="DH79" s="34" t="s">
        <v>4170</v>
      </c>
      <c r="DI79" s="34" t="s">
        <v>4170</v>
      </c>
      <c r="DJ79" s="34" t="s">
        <v>4170</v>
      </c>
      <c r="DK79" s="34" t="s">
        <v>4170</v>
      </c>
      <c r="DL79" s="34" t="s">
        <v>4170</v>
      </c>
      <c r="DM79" s="34" t="s">
        <v>4170</v>
      </c>
      <c r="DN79" s="34" t="s">
        <v>4170</v>
      </c>
      <c r="DO79" s="34" t="s">
        <v>4170</v>
      </c>
      <c r="DP79" s="34" t="s">
        <v>4170</v>
      </c>
      <c r="DQ79" s="34" t="s">
        <v>4170</v>
      </c>
      <c r="DR79" s="34" t="s">
        <v>4881</v>
      </c>
      <c r="DS79" s="34" t="s">
        <v>4170</v>
      </c>
      <c r="DT79" s="34" t="s">
        <v>4170</v>
      </c>
      <c r="DU79" s="34" t="s">
        <v>4170</v>
      </c>
      <c r="DV79" s="34" t="s">
        <v>4170</v>
      </c>
      <c r="DW79" s="34" t="s">
        <v>4170</v>
      </c>
      <c r="FH79" s="34">
        <v>10000</v>
      </c>
      <c r="FK79" s="34" t="s">
        <v>3963</v>
      </c>
      <c r="FL79" s="34" t="s">
        <v>3975</v>
      </c>
      <c r="FM79" s="34" t="s">
        <v>3981</v>
      </c>
      <c r="FN79" s="34" t="s">
        <v>173</v>
      </c>
      <c r="FO79" s="34" t="s">
        <v>4881</v>
      </c>
      <c r="FP79" s="34" t="s">
        <v>4170</v>
      </c>
      <c r="FQ79" s="34" t="s">
        <v>4170</v>
      </c>
      <c r="FR79" s="34" t="s">
        <v>4170</v>
      </c>
      <c r="FS79" s="34" t="s">
        <v>4170</v>
      </c>
      <c r="FT79" s="34" t="s">
        <v>4170</v>
      </c>
      <c r="FU79" s="34" t="s">
        <v>4170</v>
      </c>
      <c r="FV79" s="34" t="s">
        <v>4170</v>
      </c>
      <c r="FW79" s="34" t="s">
        <v>4170</v>
      </c>
      <c r="FX79" s="34" t="s">
        <v>4170</v>
      </c>
      <c r="FY79" s="34" t="s">
        <v>4170</v>
      </c>
      <c r="FZ79" s="34" t="s">
        <v>4170</v>
      </c>
      <c r="GA79" s="34" t="s">
        <v>4170</v>
      </c>
      <c r="GB79" s="34" t="s">
        <v>4170</v>
      </c>
      <c r="GC79" s="34" t="s">
        <v>4170</v>
      </c>
      <c r="GD79" s="34" t="s">
        <v>4170</v>
      </c>
      <c r="GF79" s="34" t="s">
        <v>1044</v>
      </c>
      <c r="GG79" s="34" t="s">
        <v>4170</v>
      </c>
      <c r="GH79" s="34" t="s">
        <v>4170</v>
      </c>
      <c r="GI79" s="34" t="s">
        <v>4170</v>
      </c>
      <c r="GJ79" s="34" t="s">
        <v>4881</v>
      </c>
      <c r="GK79" s="34" t="s">
        <v>4170</v>
      </c>
      <c r="GL79" s="34" t="s">
        <v>4170</v>
      </c>
      <c r="GM79" s="34" t="s">
        <v>4170</v>
      </c>
      <c r="GO79" s="34">
        <v>5000</v>
      </c>
      <c r="GP79" s="34">
        <v>0</v>
      </c>
      <c r="GQ79" s="34">
        <v>6000</v>
      </c>
      <c r="GR79" s="34">
        <v>2500</v>
      </c>
      <c r="GS79" s="34">
        <v>700</v>
      </c>
      <c r="GT79" s="34">
        <v>500</v>
      </c>
      <c r="GU79" s="34">
        <v>3000</v>
      </c>
      <c r="GV79" s="34">
        <v>0</v>
      </c>
      <c r="GW79" s="34">
        <v>0</v>
      </c>
      <c r="GX79" s="34">
        <v>10000</v>
      </c>
      <c r="GY79" s="34">
        <v>0</v>
      </c>
      <c r="GZ79" s="34">
        <v>0</v>
      </c>
      <c r="HA79" s="34">
        <v>0</v>
      </c>
      <c r="HB79" s="34">
        <v>3000</v>
      </c>
      <c r="HC79" s="34">
        <v>0</v>
      </c>
      <c r="HD79" s="34">
        <v>0</v>
      </c>
      <c r="HE79" s="34">
        <v>0</v>
      </c>
      <c r="HF79" s="34" t="s">
        <v>1044</v>
      </c>
      <c r="HK79" s="34" t="s">
        <v>5599</v>
      </c>
      <c r="HL79" s="34" t="s">
        <v>4226</v>
      </c>
      <c r="HM79" s="34" t="s">
        <v>4539</v>
      </c>
      <c r="HN79" s="34" t="s">
        <v>5446</v>
      </c>
      <c r="HO79" s="34">
        <v>16.9500109505037</v>
      </c>
      <c r="HP79" s="34" t="s">
        <v>4894</v>
      </c>
      <c r="HQ79" s="34" t="s">
        <v>4316</v>
      </c>
      <c r="HR79" s="34" t="s">
        <v>4210</v>
      </c>
      <c r="HS79" s="34" t="s">
        <v>4228</v>
      </c>
      <c r="HT79" s="34" t="s">
        <v>4262</v>
      </c>
      <c r="HU79" s="34" t="s">
        <v>5342</v>
      </c>
      <c r="HV79" s="34" t="s">
        <v>5001</v>
      </c>
      <c r="HW79" s="34" t="s">
        <v>4560</v>
      </c>
      <c r="HX79" s="34" t="s">
        <v>3238</v>
      </c>
      <c r="HY79" s="34" t="s">
        <v>4299</v>
      </c>
      <c r="HZ79" s="34" t="s">
        <v>4933</v>
      </c>
      <c r="IA79" s="34" t="s">
        <v>4666</v>
      </c>
      <c r="IC79" s="34" t="s">
        <v>5274</v>
      </c>
      <c r="ID79" s="34" t="s">
        <v>4462</v>
      </c>
      <c r="IN79" s="34" t="s">
        <v>5116</v>
      </c>
      <c r="IQ79" s="34">
        <v>10000</v>
      </c>
      <c r="IR79" s="34" t="s">
        <v>1046</v>
      </c>
      <c r="IS79" s="34" t="s">
        <v>5323</v>
      </c>
      <c r="IT79" s="34">
        <v>3333.3333333333298</v>
      </c>
      <c r="IU79" s="34" t="s">
        <v>5179</v>
      </c>
      <c r="IV79" s="34" t="s">
        <v>4170</v>
      </c>
      <c r="IW79" s="34" t="s">
        <v>4175</v>
      </c>
      <c r="IX79" s="34" t="s">
        <v>5374</v>
      </c>
      <c r="IY79" s="34" t="s">
        <v>4474</v>
      </c>
      <c r="IZ79" s="34" t="s">
        <v>4785</v>
      </c>
      <c r="JA79" s="34" t="s">
        <v>6053</v>
      </c>
      <c r="JB79" s="34" t="s">
        <v>4170</v>
      </c>
      <c r="JC79" s="34">
        <v>1666.6666666666699</v>
      </c>
      <c r="JD79" s="34">
        <v>0</v>
      </c>
      <c r="JE79" s="34">
        <v>0</v>
      </c>
      <c r="JF79" s="34">
        <v>0</v>
      </c>
      <c r="JG79" s="34">
        <v>500</v>
      </c>
      <c r="JH79" s="34">
        <v>0</v>
      </c>
      <c r="JI79" s="34">
        <v>0</v>
      </c>
      <c r="JJ79" s="34">
        <v>0</v>
      </c>
      <c r="JK79" s="34">
        <v>0</v>
      </c>
      <c r="JL79" s="34">
        <v>19366.666666666701</v>
      </c>
      <c r="JM79" s="34">
        <v>500</v>
      </c>
      <c r="JN79" s="34">
        <v>19866.666666666701</v>
      </c>
      <c r="JO79" s="34">
        <v>6455.5555555555602</v>
      </c>
      <c r="JP79" s="34">
        <v>166.666666666667</v>
      </c>
      <c r="JQ79" s="34">
        <v>6622.2222222222199</v>
      </c>
      <c r="JR79" s="34">
        <v>0.25167785234899298</v>
      </c>
      <c r="JT79" s="34">
        <v>0.30201342281879201</v>
      </c>
      <c r="JU79" s="34">
        <v>0.12583892617449699</v>
      </c>
      <c r="JV79" s="34">
        <v>3.52348993288591E-2</v>
      </c>
      <c r="JW79" s="34">
        <v>2.5167785234899299E-2</v>
      </c>
      <c r="JX79" s="34">
        <v>0.15100671140939601</v>
      </c>
      <c r="KA79" s="34">
        <v>8.3892617449664406E-2</v>
      </c>
      <c r="KE79" s="34">
        <v>2.5167785234899299E-2</v>
      </c>
      <c r="KJ79" s="34" t="s">
        <v>5980</v>
      </c>
      <c r="KK79" s="34" t="s">
        <v>5178</v>
      </c>
      <c r="KL79" s="34" t="s">
        <v>4170</v>
      </c>
      <c r="KM79" s="34" t="s">
        <v>4712</v>
      </c>
      <c r="KN79" s="34" t="s">
        <v>4170</v>
      </c>
      <c r="KO79" s="34" t="s">
        <v>4170</v>
      </c>
      <c r="KP79" s="34" t="s">
        <v>4170</v>
      </c>
      <c r="KQ79" s="34" t="s">
        <v>4353</v>
      </c>
      <c r="KR79" s="34" t="s">
        <v>4170</v>
      </c>
      <c r="KS79" s="34" t="s">
        <v>4170</v>
      </c>
      <c r="KT79" s="34" t="s">
        <v>4170</v>
      </c>
      <c r="KU79" s="34" t="s">
        <v>5113</v>
      </c>
      <c r="KV79" s="34" t="s">
        <v>5154</v>
      </c>
      <c r="KW79" s="34" t="s">
        <v>5624</v>
      </c>
      <c r="KX79" s="34" t="s">
        <v>5644</v>
      </c>
      <c r="KY79" s="34" t="s">
        <v>5223</v>
      </c>
      <c r="KZ79" s="34" t="s">
        <v>5154</v>
      </c>
      <c r="LA79" s="34" t="s">
        <v>5992</v>
      </c>
    </row>
    <row r="80" spans="1:313">
      <c r="A80" s="34" t="s">
        <v>6501</v>
      </c>
      <c r="B80" s="34" t="s">
        <v>6497</v>
      </c>
      <c r="C80" s="34" t="s">
        <v>1036</v>
      </c>
      <c r="D80" s="34" t="s">
        <v>1041</v>
      </c>
      <c r="F80" s="34" t="s">
        <v>1041</v>
      </c>
      <c r="G80" s="34">
        <v>39</v>
      </c>
      <c r="H80" s="34" t="s">
        <v>1041</v>
      </c>
      <c r="I80" s="34" t="s">
        <v>1041</v>
      </c>
      <c r="J80" s="34" t="s">
        <v>440</v>
      </c>
      <c r="K80" s="34" t="s">
        <v>1107</v>
      </c>
      <c r="L80" s="34" t="s">
        <v>9581</v>
      </c>
      <c r="M80" s="34" t="s">
        <v>2160</v>
      </c>
      <c r="N80" s="34" t="s">
        <v>9582</v>
      </c>
      <c r="P80" s="34" t="s">
        <v>3065</v>
      </c>
      <c r="Q80" s="34" t="s">
        <v>3087</v>
      </c>
      <c r="R80" s="34" t="s">
        <v>6320</v>
      </c>
      <c r="S80" s="34">
        <v>2</v>
      </c>
      <c r="T80" s="34" t="s">
        <v>4881</v>
      </c>
      <c r="U80" s="34" t="s">
        <v>4170</v>
      </c>
      <c r="V80" s="34" t="s">
        <v>4881</v>
      </c>
      <c r="W80" s="34" t="s">
        <v>4881</v>
      </c>
      <c r="X80" s="34" t="s">
        <v>4170</v>
      </c>
      <c r="Y80" s="34" t="s">
        <v>4881</v>
      </c>
      <c r="Z80" s="34" t="s">
        <v>4881</v>
      </c>
      <c r="AA80" s="34" t="s">
        <v>4170</v>
      </c>
      <c r="AB80" s="34" t="s">
        <v>3681</v>
      </c>
      <c r="AD80" s="34" t="s">
        <v>3696</v>
      </c>
      <c r="AN80" s="34" t="s">
        <v>3719</v>
      </c>
      <c r="AO80" s="34" t="s">
        <v>1044</v>
      </c>
      <c r="BG80" s="34">
        <v>2</v>
      </c>
      <c r="BI80" s="34">
        <v>30</v>
      </c>
      <c r="BJ80" s="34" t="s">
        <v>1041</v>
      </c>
      <c r="BK80" s="34" t="s">
        <v>3727</v>
      </c>
      <c r="BM80" s="34" t="s">
        <v>3742</v>
      </c>
      <c r="BN80" s="34" t="s">
        <v>3745</v>
      </c>
      <c r="BO80" s="34" t="s">
        <v>4881</v>
      </c>
      <c r="BP80" s="34" t="s">
        <v>4170</v>
      </c>
      <c r="BQ80" s="34" t="s">
        <v>4170</v>
      </c>
      <c r="BR80" s="34" t="s">
        <v>4170</v>
      </c>
      <c r="BS80" s="34" t="s">
        <v>3760</v>
      </c>
      <c r="BT80" s="34" t="s">
        <v>3771</v>
      </c>
      <c r="BU80" s="34" t="s">
        <v>1044</v>
      </c>
      <c r="BV80" s="34" t="s">
        <v>1044</v>
      </c>
      <c r="BW80" s="34" t="s">
        <v>1041</v>
      </c>
      <c r="BX80" s="34" t="s">
        <v>3777</v>
      </c>
      <c r="BY80" s="34" t="s">
        <v>4881</v>
      </c>
      <c r="BZ80" s="34" t="s">
        <v>4170</v>
      </c>
      <c r="CA80" s="34" t="s">
        <v>4170</v>
      </c>
      <c r="CB80" s="34" t="s">
        <v>4170</v>
      </c>
      <c r="CC80" s="34" t="s">
        <v>4170</v>
      </c>
      <c r="CD80" s="34" t="s">
        <v>4170</v>
      </c>
      <c r="CE80" s="34" t="s">
        <v>4170</v>
      </c>
      <c r="CF80" s="34" t="s">
        <v>4170</v>
      </c>
      <c r="CG80" s="34" t="s">
        <v>4170</v>
      </c>
      <c r="CH80" s="34" t="s">
        <v>4170</v>
      </c>
      <c r="CI80" s="34" t="s">
        <v>4170</v>
      </c>
      <c r="CJ80" s="34" t="s">
        <v>4170</v>
      </c>
      <c r="CK80" s="34" t="s">
        <v>4170</v>
      </c>
      <c r="CL80" s="34" t="s">
        <v>4170</v>
      </c>
      <c r="CM80" s="34" t="s">
        <v>4170</v>
      </c>
      <c r="CN80" s="34" t="s">
        <v>4170</v>
      </c>
      <c r="CO80" s="34" t="s">
        <v>4170</v>
      </c>
      <c r="CQ80" s="34" t="s">
        <v>1041</v>
      </c>
      <c r="CR80" s="34" t="s">
        <v>1041</v>
      </c>
      <c r="CS80" s="34" t="s">
        <v>1044</v>
      </c>
      <c r="CT80" s="34" t="s">
        <v>1041</v>
      </c>
      <c r="CU80" s="34" t="s">
        <v>1041</v>
      </c>
      <c r="CV80" s="34" t="s">
        <v>1041</v>
      </c>
      <c r="CW80" s="34" t="s">
        <v>1044</v>
      </c>
      <c r="CX80" s="34" t="s">
        <v>1041</v>
      </c>
      <c r="CY80" s="34" t="s">
        <v>3826</v>
      </c>
      <c r="CZ80" s="34" t="s">
        <v>3846</v>
      </c>
      <c r="DA80" s="34" t="s">
        <v>3855</v>
      </c>
      <c r="DB80" s="34" t="s">
        <v>1044</v>
      </c>
      <c r="DC80" s="34" t="s">
        <v>3871</v>
      </c>
      <c r="DD80" s="34" t="s">
        <v>3871</v>
      </c>
      <c r="DE80" s="34" t="s">
        <v>1044</v>
      </c>
      <c r="DF80" s="34" t="s">
        <v>3880</v>
      </c>
      <c r="DG80" s="34" t="s">
        <v>171</v>
      </c>
      <c r="DH80" s="34" t="s">
        <v>4170</v>
      </c>
      <c r="DI80" s="34" t="s">
        <v>4170</v>
      </c>
      <c r="DJ80" s="34" t="s">
        <v>4170</v>
      </c>
      <c r="DK80" s="34" t="s">
        <v>4170</v>
      </c>
      <c r="DL80" s="34" t="s">
        <v>4170</v>
      </c>
      <c r="DM80" s="34" t="s">
        <v>4170</v>
      </c>
      <c r="DN80" s="34" t="s">
        <v>4170</v>
      </c>
      <c r="DO80" s="34" t="s">
        <v>4170</v>
      </c>
      <c r="DP80" s="34" t="s">
        <v>4170</v>
      </c>
      <c r="DQ80" s="34" t="s">
        <v>4881</v>
      </c>
      <c r="DR80" s="34" t="s">
        <v>4170</v>
      </c>
      <c r="DS80" s="34" t="s">
        <v>4170</v>
      </c>
      <c r="DT80" s="34" t="s">
        <v>4170</v>
      </c>
      <c r="DU80" s="34" t="s">
        <v>4170</v>
      </c>
      <c r="DV80" s="34" t="s">
        <v>4170</v>
      </c>
      <c r="DW80" s="34" t="s">
        <v>4170</v>
      </c>
      <c r="FK80" s="34" t="s">
        <v>3960</v>
      </c>
      <c r="FL80" s="34" t="s">
        <v>3975</v>
      </c>
      <c r="FM80" s="34" t="s">
        <v>3984</v>
      </c>
      <c r="FN80" s="34" t="s">
        <v>4001</v>
      </c>
      <c r="FO80" s="34" t="s">
        <v>4170</v>
      </c>
      <c r="FP80" s="34" t="s">
        <v>4170</v>
      </c>
      <c r="FQ80" s="34" t="s">
        <v>4170</v>
      </c>
      <c r="FR80" s="34" t="s">
        <v>4881</v>
      </c>
      <c r="FS80" s="34" t="s">
        <v>4170</v>
      </c>
      <c r="FT80" s="34" t="s">
        <v>4170</v>
      </c>
      <c r="FU80" s="34" t="s">
        <v>4170</v>
      </c>
      <c r="FV80" s="34" t="s">
        <v>4170</v>
      </c>
      <c r="FW80" s="34" t="s">
        <v>4170</v>
      </c>
      <c r="FX80" s="34" t="s">
        <v>4170</v>
      </c>
      <c r="FY80" s="34" t="s">
        <v>4170</v>
      </c>
      <c r="FZ80" s="34" t="s">
        <v>4170</v>
      </c>
      <c r="GA80" s="34" t="s">
        <v>4170</v>
      </c>
      <c r="GB80" s="34" t="s">
        <v>4170</v>
      </c>
      <c r="GC80" s="34" t="s">
        <v>4170</v>
      </c>
      <c r="GD80" s="34" t="s">
        <v>4170</v>
      </c>
      <c r="GF80" s="34" t="s">
        <v>1044</v>
      </c>
      <c r="GG80" s="34" t="s">
        <v>4170</v>
      </c>
      <c r="GH80" s="34" t="s">
        <v>4170</v>
      </c>
      <c r="GI80" s="34" t="s">
        <v>4170</v>
      </c>
      <c r="GJ80" s="34" t="s">
        <v>4881</v>
      </c>
      <c r="GK80" s="34" t="s">
        <v>4170</v>
      </c>
      <c r="GL80" s="34" t="s">
        <v>4170</v>
      </c>
      <c r="GM80" s="34" t="s">
        <v>4170</v>
      </c>
      <c r="GO80" s="34">
        <v>3000</v>
      </c>
      <c r="GP80" s="34">
        <v>0</v>
      </c>
      <c r="GQ80" s="34">
        <v>0</v>
      </c>
      <c r="GR80" s="34">
        <v>1000</v>
      </c>
      <c r="GS80" s="34">
        <v>500</v>
      </c>
      <c r="GT80" s="34">
        <v>260</v>
      </c>
      <c r="GU80" s="34">
        <v>300</v>
      </c>
      <c r="GV80" s="34">
        <v>0</v>
      </c>
      <c r="GW80" s="34">
        <v>0</v>
      </c>
      <c r="GX80" s="34">
        <v>3000</v>
      </c>
      <c r="GY80" s="34">
        <v>5000</v>
      </c>
      <c r="GZ80" s="34">
        <v>4000</v>
      </c>
      <c r="HA80" s="34">
        <v>0</v>
      </c>
      <c r="HB80" s="34">
        <v>0</v>
      </c>
      <c r="HC80" s="34">
        <v>3000</v>
      </c>
      <c r="HD80" s="34">
        <v>0</v>
      </c>
      <c r="HE80" s="34">
        <v>0</v>
      </c>
      <c r="HF80" s="34" t="s">
        <v>1044</v>
      </c>
      <c r="HK80" s="34" t="s">
        <v>6502</v>
      </c>
      <c r="HL80" s="34" t="s">
        <v>4226</v>
      </c>
      <c r="HM80" s="34" t="s">
        <v>4542</v>
      </c>
      <c r="HN80" s="34" t="s">
        <v>5447</v>
      </c>
      <c r="HO80" s="34">
        <v>49.013085851949199</v>
      </c>
      <c r="HP80" s="34" t="s">
        <v>4896</v>
      </c>
      <c r="HQ80" s="34" t="s">
        <v>4313</v>
      </c>
      <c r="HR80" s="34" t="s">
        <v>4210</v>
      </c>
      <c r="HS80" s="34" t="s">
        <v>4228</v>
      </c>
      <c r="HT80" s="34" t="s">
        <v>4262</v>
      </c>
      <c r="HU80" s="34" t="s">
        <v>5342</v>
      </c>
      <c r="HV80" s="34" t="s">
        <v>5001</v>
      </c>
      <c r="HW80" s="34" t="s">
        <v>4560</v>
      </c>
      <c r="HX80" s="34" t="s">
        <v>3247</v>
      </c>
      <c r="HY80" s="34" t="s">
        <v>4299</v>
      </c>
      <c r="HZ80" s="34" t="s">
        <v>4933</v>
      </c>
      <c r="IA80" s="34" t="s">
        <v>4665</v>
      </c>
      <c r="IB80" s="34" t="s">
        <v>5665</v>
      </c>
      <c r="IC80" s="34" t="s">
        <v>5274</v>
      </c>
      <c r="ID80" s="34" t="s">
        <v>4461</v>
      </c>
      <c r="IR80" s="34" t="s">
        <v>1046</v>
      </c>
      <c r="IS80" s="34" t="s">
        <v>5322</v>
      </c>
      <c r="IU80" s="34" t="s">
        <v>5178</v>
      </c>
      <c r="IV80" s="34" t="s">
        <v>4170</v>
      </c>
      <c r="IW80" s="34" t="s">
        <v>4170</v>
      </c>
      <c r="IX80" s="34" t="s">
        <v>6120</v>
      </c>
      <c r="IY80" s="34" t="s">
        <v>4785</v>
      </c>
      <c r="IZ80" s="34" t="s">
        <v>4784</v>
      </c>
      <c r="JA80" s="34" t="s">
        <v>4784</v>
      </c>
      <c r="JB80" s="34" t="s">
        <v>4170</v>
      </c>
      <c r="JC80" s="34">
        <v>500</v>
      </c>
      <c r="JD80" s="34">
        <v>833.33333333333303</v>
      </c>
      <c r="JE80" s="34">
        <v>666.66666666666697</v>
      </c>
      <c r="JF80" s="34">
        <v>0</v>
      </c>
      <c r="JG80" s="34">
        <v>0</v>
      </c>
      <c r="JH80" s="34">
        <v>500</v>
      </c>
      <c r="JI80" s="34">
        <v>0</v>
      </c>
      <c r="JJ80" s="34">
        <v>0</v>
      </c>
      <c r="JK80" s="34">
        <v>0</v>
      </c>
      <c r="JL80" s="34">
        <v>6726.6666666666697</v>
      </c>
      <c r="JM80" s="34">
        <v>833.33333333333303</v>
      </c>
      <c r="JN80" s="34">
        <v>7560</v>
      </c>
      <c r="JO80" s="34">
        <v>3363.3333333333298</v>
      </c>
      <c r="JP80" s="34">
        <v>416.66666666666703</v>
      </c>
      <c r="JQ80" s="34">
        <v>3780</v>
      </c>
      <c r="JR80" s="34">
        <v>0.39682539682539703</v>
      </c>
      <c r="JU80" s="34">
        <v>0.13227513227513199</v>
      </c>
      <c r="JV80" s="34">
        <v>6.6137566137566106E-2</v>
      </c>
      <c r="JW80" s="34">
        <v>3.4391534391534397E-2</v>
      </c>
      <c r="JX80" s="34">
        <v>3.9682539682539701E-2</v>
      </c>
      <c r="KA80" s="34">
        <v>6.6137566137566106E-2</v>
      </c>
      <c r="KB80" s="34">
        <v>0.110229276895944</v>
      </c>
      <c r="KC80" s="34">
        <v>8.8183421516754804E-2</v>
      </c>
      <c r="KF80" s="34">
        <v>6.6137566137566106E-2</v>
      </c>
      <c r="KL80" s="34" t="s">
        <v>4170</v>
      </c>
      <c r="KM80" s="34" t="s">
        <v>4714</v>
      </c>
      <c r="KN80" s="34" t="s">
        <v>4716</v>
      </c>
      <c r="KO80" s="34" t="s">
        <v>4716</v>
      </c>
      <c r="KP80" s="34" t="s">
        <v>4170</v>
      </c>
      <c r="KQ80" s="34" t="s">
        <v>4170</v>
      </c>
      <c r="KR80" s="34" t="s">
        <v>4714</v>
      </c>
      <c r="KS80" s="34" t="s">
        <v>4170</v>
      </c>
      <c r="KT80" s="34" t="s">
        <v>4170</v>
      </c>
      <c r="KU80" s="34" t="s">
        <v>5116</v>
      </c>
      <c r="KV80" s="34" t="s">
        <v>5153</v>
      </c>
      <c r="KW80" s="34" t="s">
        <v>5624</v>
      </c>
      <c r="KX80" s="34" t="s">
        <v>5646</v>
      </c>
      <c r="KY80" s="34" t="s">
        <v>5116</v>
      </c>
      <c r="KZ80" s="34" t="s">
        <v>5850</v>
      </c>
    </row>
    <row r="81" spans="1:313">
      <c r="A81" s="34" t="s">
        <v>6503</v>
      </c>
      <c r="B81" s="34" t="s">
        <v>6497</v>
      </c>
      <c r="C81" s="34" t="s">
        <v>1037</v>
      </c>
      <c r="D81" s="34" t="s">
        <v>1041</v>
      </c>
      <c r="F81" s="34" t="s">
        <v>1041</v>
      </c>
      <c r="G81" s="34">
        <v>33</v>
      </c>
      <c r="H81" s="34" t="s">
        <v>1041</v>
      </c>
      <c r="I81" s="34" t="s">
        <v>1041</v>
      </c>
      <c r="J81" s="34" t="s">
        <v>440</v>
      </c>
      <c r="K81" s="34" t="s">
        <v>1077</v>
      </c>
      <c r="L81" s="34" t="s">
        <v>9537</v>
      </c>
      <c r="M81" s="34" t="s">
        <v>1548</v>
      </c>
      <c r="N81" s="34" t="s">
        <v>9538</v>
      </c>
      <c r="P81" s="34" t="s">
        <v>3065</v>
      </c>
      <c r="Q81" s="34" t="s">
        <v>3120</v>
      </c>
      <c r="R81" s="34" t="s">
        <v>6320</v>
      </c>
      <c r="S81" s="34">
        <v>3</v>
      </c>
      <c r="T81" s="34" t="s">
        <v>4881</v>
      </c>
      <c r="U81" s="34" t="s">
        <v>4170</v>
      </c>
      <c r="V81" s="34" t="s">
        <v>4881</v>
      </c>
      <c r="W81" s="34" t="s">
        <v>4609</v>
      </c>
      <c r="X81" s="34" t="s">
        <v>4170</v>
      </c>
      <c r="Y81" s="34" t="s">
        <v>4609</v>
      </c>
      <c r="Z81" s="34" t="s">
        <v>4881</v>
      </c>
      <c r="AA81" s="34" t="s">
        <v>4170</v>
      </c>
      <c r="AB81" s="34" t="s">
        <v>3681</v>
      </c>
      <c r="AD81" s="34" t="s">
        <v>3696</v>
      </c>
      <c r="AN81" s="34" t="s">
        <v>3719</v>
      </c>
      <c r="AO81" s="34" t="s">
        <v>1044</v>
      </c>
      <c r="BG81" s="34">
        <v>2</v>
      </c>
      <c r="BI81" s="34">
        <v>30</v>
      </c>
      <c r="BJ81" s="34" t="s">
        <v>1041</v>
      </c>
      <c r="BK81" s="34" t="s">
        <v>3727</v>
      </c>
      <c r="BM81" s="34" t="s">
        <v>3739</v>
      </c>
      <c r="BN81" s="34" t="s">
        <v>3745</v>
      </c>
      <c r="BO81" s="34" t="s">
        <v>4881</v>
      </c>
      <c r="BP81" s="34" t="s">
        <v>4170</v>
      </c>
      <c r="BQ81" s="34" t="s">
        <v>4170</v>
      </c>
      <c r="BR81" s="34" t="s">
        <v>4170</v>
      </c>
      <c r="BS81" s="34" t="s">
        <v>3751</v>
      </c>
      <c r="BT81" s="34" t="s">
        <v>3739</v>
      </c>
      <c r="BU81" s="34" t="s">
        <v>1044</v>
      </c>
      <c r="BV81" s="34" t="s">
        <v>1044</v>
      </c>
      <c r="BW81" s="34" t="s">
        <v>1044</v>
      </c>
      <c r="BX81" s="34" t="s">
        <v>3777</v>
      </c>
      <c r="BY81" s="34" t="s">
        <v>4881</v>
      </c>
      <c r="BZ81" s="34" t="s">
        <v>4170</v>
      </c>
      <c r="CA81" s="34" t="s">
        <v>4170</v>
      </c>
      <c r="CB81" s="34" t="s">
        <v>4170</v>
      </c>
      <c r="CC81" s="34" t="s">
        <v>4170</v>
      </c>
      <c r="CD81" s="34" t="s">
        <v>4170</v>
      </c>
      <c r="CE81" s="34" t="s">
        <v>4170</v>
      </c>
      <c r="CF81" s="34" t="s">
        <v>4170</v>
      </c>
      <c r="CG81" s="34" t="s">
        <v>4170</v>
      </c>
      <c r="CH81" s="34" t="s">
        <v>4170</v>
      </c>
      <c r="CI81" s="34" t="s">
        <v>4170</v>
      </c>
      <c r="CJ81" s="34" t="s">
        <v>4170</v>
      </c>
      <c r="CK81" s="34" t="s">
        <v>4170</v>
      </c>
      <c r="CL81" s="34" t="s">
        <v>4170</v>
      </c>
      <c r="CM81" s="34" t="s">
        <v>4170</v>
      </c>
      <c r="CN81" s="34" t="s">
        <v>4170</v>
      </c>
      <c r="CO81" s="34" t="s">
        <v>4170</v>
      </c>
      <c r="CQ81" s="34" t="s">
        <v>1041</v>
      </c>
      <c r="CR81" s="34" t="s">
        <v>1041</v>
      </c>
      <c r="CS81" s="34" t="s">
        <v>1044</v>
      </c>
      <c r="CT81" s="34" t="s">
        <v>1041</v>
      </c>
      <c r="CU81" s="34" t="s">
        <v>1041</v>
      </c>
      <c r="CV81" s="34" t="s">
        <v>1041</v>
      </c>
      <c r="CW81" s="34" t="s">
        <v>1041</v>
      </c>
      <c r="CX81" s="34" t="s">
        <v>1044</v>
      </c>
      <c r="CY81" s="34" t="s">
        <v>3826</v>
      </c>
      <c r="CZ81" s="34" t="s">
        <v>3843</v>
      </c>
      <c r="DA81" s="34" t="s">
        <v>3861</v>
      </c>
      <c r="DB81" s="34" t="s">
        <v>1044</v>
      </c>
      <c r="DC81" s="34" t="s">
        <v>1044</v>
      </c>
      <c r="DD81" s="34" t="s">
        <v>3871</v>
      </c>
      <c r="DE81" s="34" t="s">
        <v>1041</v>
      </c>
      <c r="DF81" s="34" t="s">
        <v>3877</v>
      </c>
      <c r="DG81" s="34" t="s">
        <v>6504</v>
      </c>
      <c r="DH81" s="34" t="s">
        <v>4170</v>
      </c>
      <c r="DI81" s="34" t="s">
        <v>4170</v>
      </c>
      <c r="DJ81" s="34" t="s">
        <v>4881</v>
      </c>
      <c r="DK81" s="34" t="s">
        <v>4170</v>
      </c>
      <c r="DL81" s="34" t="s">
        <v>4170</v>
      </c>
      <c r="DM81" s="34" t="s">
        <v>4170</v>
      </c>
      <c r="DN81" s="34" t="s">
        <v>4881</v>
      </c>
      <c r="DO81" s="34" t="s">
        <v>4170</v>
      </c>
      <c r="DP81" s="34" t="s">
        <v>4170</v>
      </c>
      <c r="DQ81" s="34" t="s">
        <v>4170</v>
      </c>
      <c r="DR81" s="34" t="s">
        <v>4881</v>
      </c>
      <c r="DS81" s="34" t="s">
        <v>4170</v>
      </c>
      <c r="DT81" s="34" t="s">
        <v>4170</v>
      </c>
      <c r="DU81" s="34" t="s">
        <v>4170</v>
      </c>
      <c r="DV81" s="34" t="s">
        <v>4170</v>
      </c>
      <c r="DW81" s="34" t="s">
        <v>4170</v>
      </c>
      <c r="DZ81" s="34">
        <v>12000</v>
      </c>
      <c r="ES81" s="34" t="s">
        <v>3951</v>
      </c>
      <c r="ET81" s="34" t="s">
        <v>4170</v>
      </c>
      <c r="EU81" s="34" t="s">
        <v>4170</v>
      </c>
      <c r="EV81" s="34" t="s">
        <v>4170</v>
      </c>
      <c r="EW81" s="34" t="s">
        <v>4170</v>
      </c>
      <c r="EX81" s="34" t="s">
        <v>4881</v>
      </c>
      <c r="EY81" s="34" t="s">
        <v>4170</v>
      </c>
      <c r="EZ81" s="34" t="s">
        <v>4170</v>
      </c>
      <c r="FA81" s="34" t="s">
        <v>4170</v>
      </c>
      <c r="FB81" s="34" t="s">
        <v>4170</v>
      </c>
      <c r="FD81" s="34">
        <v>5400</v>
      </c>
      <c r="FH81" s="34">
        <v>2000</v>
      </c>
      <c r="FK81" s="34" t="s">
        <v>3963</v>
      </c>
      <c r="FL81" s="34" t="s">
        <v>3969</v>
      </c>
      <c r="FM81" s="34" t="s">
        <v>3990</v>
      </c>
      <c r="GF81" s="34" t="s">
        <v>1044</v>
      </c>
      <c r="GG81" s="34" t="s">
        <v>4170</v>
      </c>
      <c r="GH81" s="34" t="s">
        <v>4170</v>
      </c>
      <c r="GI81" s="34" t="s">
        <v>4170</v>
      </c>
      <c r="GJ81" s="34" t="s">
        <v>4881</v>
      </c>
      <c r="GK81" s="34" t="s">
        <v>4170</v>
      </c>
      <c r="GL81" s="34" t="s">
        <v>4170</v>
      </c>
      <c r="GM81" s="34" t="s">
        <v>4170</v>
      </c>
      <c r="GO81" s="34">
        <v>6000</v>
      </c>
      <c r="GP81" s="34">
        <v>0</v>
      </c>
      <c r="GQ81" s="34">
        <v>7000</v>
      </c>
      <c r="GR81" s="34">
        <v>4000</v>
      </c>
      <c r="GS81" s="34">
        <v>1000</v>
      </c>
      <c r="GT81" s="34">
        <v>500</v>
      </c>
      <c r="GU81" s="34">
        <v>600</v>
      </c>
      <c r="GV81" s="34">
        <v>0</v>
      </c>
      <c r="GW81" s="34">
        <v>0</v>
      </c>
      <c r="GX81" s="34">
        <v>7000</v>
      </c>
      <c r="GY81" s="34">
        <v>5000</v>
      </c>
      <c r="GZ81" s="34">
        <v>1200</v>
      </c>
      <c r="HA81" s="34">
        <v>0</v>
      </c>
      <c r="HB81" s="34">
        <v>0</v>
      </c>
      <c r="HC81" s="34">
        <v>0</v>
      </c>
      <c r="HD81" s="34">
        <v>0</v>
      </c>
      <c r="HE81" s="34">
        <v>0</v>
      </c>
      <c r="HF81" s="34" t="s">
        <v>1044</v>
      </c>
      <c r="HK81" s="34" t="s">
        <v>6505</v>
      </c>
      <c r="HL81" s="34" t="s">
        <v>4226</v>
      </c>
      <c r="HM81" s="34" t="s">
        <v>4539</v>
      </c>
      <c r="HN81" s="34" t="s">
        <v>5446</v>
      </c>
      <c r="HO81" s="34">
        <v>49.013085851949199</v>
      </c>
      <c r="HP81" s="34" t="s">
        <v>4896</v>
      </c>
      <c r="HQ81" s="34" t="s">
        <v>4316</v>
      </c>
      <c r="HR81" s="34" t="s">
        <v>4203</v>
      </c>
      <c r="HS81" s="34" t="s">
        <v>4228</v>
      </c>
      <c r="HT81" s="34" t="s">
        <v>4262</v>
      </c>
      <c r="HU81" s="34" t="s">
        <v>5342</v>
      </c>
      <c r="HV81" s="34" t="s">
        <v>5001</v>
      </c>
      <c r="HW81" s="34" t="s">
        <v>4556</v>
      </c>
      <c r="HX81" s="34" t="s">
        <v>3241</v>
      </c>
      <c r="HY81" s="34" t="s">
        <v>4291</v>
      </c>
      <c r="HZ81" s="34" t="s">
        <v>4933</v>
      </c>
      <c r="IA81" s="34" t="s">
        <v>4666</v>
      </c>
      <c r="IC81" s="34" t="s">
        <v>5274</v>
      </c>
      <c r="ID81" s="34" t="s">
        <v>4462</v>
      </c>
      <c r="IF81" s="34" t="s">
        <v>4875</v>
      </c>
      <c r="IJ81" s="34">
        <v>2152.44</v>
      </c>
      <c r="IN81" s="34" t="s">
        <v>5971</v>
      </c>
      <c r="IQ81" s="34">
        <v>16152.44</v>
      </c>
      <c r="IR81" s="34" t="s">
        <v>1046</v>
      </c>
      <c r="IS81" s="34" t="s">
        <v>5322</v>
      </c>
      <c r="IT81" s="34">
        <v>5384.1466666666702</v>
      </c>
      <c r="IU81" s="34" t="s">
        <v>5179</v>
      </c>
      <c r="IV81" s="34" t="s">
        <v>4170</v>
      </c>
      <c r="IW81" s="34" t="s">
        <v>4175</v>
      </c>
      <c r="IX81" s="34" t="s">
        <v>6121</v>
      </c>
      <c r="IY81" s="34" t="s">
        <v>4474</v>
      </c>
      <c r="IZ81" s="34" t="s">
        <v>4785</v>
      </c>
      <c r="JA81" s="34" t="s">
        <v>4716</v>
      </c>
      <c r="JB81" s="34" t="s">
        <v>4170</v>
      </c>
      <c r="JC81" s="34">
        <v>1166.6666666666699</v>
      </c>
      <c r="JD81" s="34">
        <v>833.33333333333303</v>
      </c>
      <c r="JE81" s="34">
        <v>200</v>
      </c>
      <c r="JF81" s="34">
        <v>0</v>
      </c>
      <c r="JG81" s="34">
        <v>0</v>
      </c>
      <c r="JH81" s="34">
        <v>0</v>
      </c>
      <c r="JI81" s="34">
        <v>0</v>
      </c>
      <c r="JJ81" s="34">
        <v>0</v>
      </c>
      <c r="JK81" s="34">
        <v>0</v>
      </c>
      <c r="JL81" s="34">
        <v>20466.666666666701</v>
      </c>
      <c r="JM81" s="34">
        <v>833.33333333333303</v>
      </c>
      <c r="JN81" s="34">
        <v>21300</v>
      </c>
      <c r="JO81" s="34">
        <v>6822.2222222222199</v>
      </c>
      <c r="JP81" s="34">
        <v>277.777777777778</v>
      </c>
      <c r="JQ81" s="34">
        <v>7100</v>
      </c>
      <c r="JR81" s="34">
        <v>0.28169014084506999</v>
      </c>
      <c r="JT81" s="34">
        <v>0.32863849765258202</v>
      </c>
      <c r="JU81" s="34">
        <v>0.18779342723004699</v>
      </c>
      <c r="JV81" s="34">
        <v>4.69483568075117E-2</v>
      </c>
      <c r="JW81" s="34">
        <v>2.3474178403755899E-2</v>
      </c>
      <c r="JX81" s="34">
        <v>2.8169014084507001E-2</v>
      </c>
      <c r="KA81" s="34">
        <v>5.4773082942096998E-2</v>
      </c>
      <c r="KB81" s="34">
        <v>3.9123630672926499E-2</v>
      </c>
      <c r="KC81" s="34">
        <v>9.3896713615023494E-3</v>
      </c>
      <c r="KI81" s="34" t="s">
        <v>6083</v>
      </c>
      <c r="KJ81" s="34" t="s">
        <v>5977</v>
      </c>
      <c r="KK81" s="34" t="s">
        <v>5989</v>
      </c>
      <c r="KL81" s="34" t="s">
        <v>4170</v>
      </c>
      <c r="KM81" s="34" t="s">
        <v>4712</v>
      </c>
      <c r="KN81" s="34" t="s">
        <v>4716</v>
      </c>
      <c r="KO81" s="34" t="s">
        <v>5254</v>
      </c>
      <c r="KP81" s="34" t="s">
        <v>4170</v>
      </c>
      <c r="KQ81" s="34" t="s">
        <v>4170</v>
      </c>
      <c r="KR81" s="34" t="s">
        <v>4170</v>
      </c>
      <c r="KS81" s="34" t="s">
        <v>4170</v>
      </c>
      <c r="KT81" s="34" t="s">
        <v>4170</v>
      </c>
      <c r="KU81" s="34" t="s">
        <v>5113</v>
      </c>
      <c r="KV81" s="34" t="s">
        <v>5154</v>
      </c>
      <c r="KW81" s="34" t="s">
        <v>5624</v>
      </c>
      <c r="KX81" s="34" t="s">
        <v>5644</v>
      </c>
      <c r="KY81" s="34" t="s">
        <v>5953</v>
      </c>
      <c r="KZ81" s="34" t="s">
        <v>5154</v>
      </c>
      <c r="LA81" s="34" t="s">
        <v>5992</v>
      </c>
    </row>
    <row r="82" spans="1:313">
      <c r="A82" s="34" t="s">
        <v>6506</v>
      </c>
      <c r="B82" s="34" t="s">
        <v>6497</v>
      </c>
      <c r="C82" s="34" t="s">
        <v>1039</v>
      </c>
      <c r="D82" s="34" t="s">
        <v>1041</v>
      </c>
      <c r="F82" s="34" t="s">
        <v>1041</v>
      </c>
      <c r="G82" s="34">
        <v>23</v>
      </c>
      <c r="H82" s="34" t="s">
        <v>1041</v>
      </c>
      <c r="I82" s="34" t="s">
        <v>1041</v>
      </c>
      <c r="J82" s="34" t="s">
        <v>440</v>
      </c>
      <c r="K82" s="34" t="s">
        <v>1119</v>
      </c>
      <c r="L82" s="34" t="s">
        <v>9563</v>
      </c>
      <c r="M82" s="34" t="s">
        <v>2295</v>
      </c>
      <c r="N82" s="34" t="s">
        <v>9564</v>
      </c>
      <c r="P82" s="34" t="s">
        <v>3065</v>
      </c>
      <c r="Q82" s="34" t="s">
        <v>3105</v>
      </c>
      <c r="R82" s="34" t="s">
        <v>6370</v>
      </c>
      <c r="S82" s="34">
        <v>1</v>
      </c>
      <c r="T82" s="34" t="s">
        <v>4881</v>
      </c>
      <c r="U82" s="34" t="s">
        <v>4170</v>
      </c>
      <c r="V82" s="34" t="s">
        <v>4170</v>
      </c>
      <c r="W82" s="34" t="s">
        <v>4881</v>
      </c>
      <c r="X82" s="34" t="s">
        <v>4170</v>
      </c>
      <c r="Y82" s="34" t="s">
        <v>4881</v>
      </c>
      <c r="Z82" s="34" t="s">
        <v>4170</v>
      </c>
      <c r="AA82" s="34" t="s">
        <v>4170</v>
      </c>
      <c r="AB82" s="34" t="s">
        <v>3684</v>
      </c>
      <c r="AD82" s="34" t="s">
        <v>3699</v>
      </c>
      <c r="AE82" s="34" t="s">
        <v>3711</v>
      </c>
      <c r="AF82" s="34" t="s">
        <v>4170</v>
      </c>
      <c r="AG82" s="34" t="s">
        <v>4170</v>
      </c>
      <c r="AH82" s="34" t="s">
        <v>4881</v>
      </c>
      <c r="AI82" s="34" t="s">
        <v>4170</v>
      </c>
      <c r="AJ82" s="34" t="s">
        <v>4170</v>
      </c>
      <c r="AK82" s="34" t="s">
        <v>4170</v>
      </c>
      <c r="AL82" s="34" t="s">
        <v>4170</v>
      </c>
      <c r="AN82" s="34" t="s">
        <v>3719</v>
      </c>
      <c r="AO82" s="34" t="s">
        <v>1044</v>
      </c>
      <c r="BG82" s="34">
        <v>1</v>
      </c>
      <c r="BI82" s="34">
        <v>15</v>
      </c>
      <c r="BJ82" s="34" t="s">
        <v>1041</v>
      </c>
      <c r="BK82" s="34" t="s">
        <v>3727</v>
      </c>
      <c r="BM82" s="34" t="s">
        <v>3071</v>
      </c>
      <c r="BN82" s="34" t="s">
        <v>3745</v>
      </c>
      <c r="BO82" s="34" t="s">
        <v>4881</v>
      </c>
      <c r="BP82" s="34" t="s">
        <v>4170</v>
      </c>
      <c r="BQ82" s="34" t="s">
        <v>4170</v>
      </c>
      <c r="BR82" s="34" t="s">
        <v>4170</v>
      </c>
      <c r="BS82" s="34" t="s">
        <v>3754</v>
      </c>
      <c r="BT82" s="34" t="s">
        <v>3771</v>
      </c>
      <c r="BU82" s="34" t="s">
        <v>1044</v>
      </c>
      <c r="BV82" s="34" t="s">
        <v>1044</v>
      </c>
      <c r="BW82" s="34" t="s">
        <v>1044</v>
      </c>
      <c r="BX82" s="34" t="s">
        <v>3777</v>
      </c>
      <c r="BY82" s="34" t="s">
        <v>4881</v>
      </c>
      <c r="BZ82" s="34" t="s">
        <v>4170</v>
      </c>
      <c r="CA82" s="34" t="s">
        <v>4170</v>
      </c>
      <c r="CB82" s="34" t="s">
        <v>4170</v>
      </c>
      <c r="CC82" s="34" t="s">
        <v>4170</v>
      </c>
      <c r="CD82" s="34" t="s">
        <v>4170</v>
      </c>
      <c r="CE82" s="34" t="s">
        <v>4170</v>
      </c>
      <c r="CF82" s="34" t="s">
        <v>4170</v>
      </c>
      <c r="CG82" s="34" t="s">
        <v>4170</v>
      </c>
      <c r="CH82" s="34" t="s">
        <v>4170</v>
      </c>
      <c r="CI82" s="34" t="s">
        <v>4170</v>
      </c>
      <c r="CJ82" s="34" t="s">
        <v>4170</v>
      </c>
      <c r="CK82" s="34" t="s">
        <v>4170</v>
      </c>
      <c r="CL82" s="34" t="s">
        <v>4170</v>
      </c>
      <c r="CM82" s="34" t="s">
        <v>4170</v>
      </c>
      <c r="CN82" s="34" t="s">
        <v>4170</v>
      </c>
      <c r="CO82" s="34" t="s">
        <v>4170</v>
      </c>
      <c r="CQ82" s="34" t="s">
        <v>1041</v>
      </c>
      <c r="CR82" s="34" t="s">
        <v>1041</v>
      </c>
      <c r="CS82" s="34" t="s">
        <v>1041</v>
      </c>
      <c r="CT82" s="34" t="s">
        <v>1041</v>
      </c>
      <c r="CU82" s="34" t="s">
        <v>1041</v>
      </c>
      <c r="CV82" s="34" t="s">
        <v>1041</v>
      </c>
      <c r="CW82" s="34" t="s">
        <v>1041</v>
      </c>
      <c r="CX82" s="34" t="s">
        <v>1044</v>
      </c>
      <c r="CY82" s="34" t="s">
        <v>3823</v>
      </c>
      <c r="CZ82" s="34" t="s">
        <v>3846</v>
      </c>
      <c r="DA82" s="34" t="s">
        <v>3855</v>
      </c>
      <c r="DB82" s="34" t="s">
        <v>1044</v>
      </c>
      <c r="DC82" s="34" t="s">
        <v>3871</v>
      </c>
      <c r="DD82" s="34" t="s">
        <v>3871</v>
      </c>
      <c r="DE82" s="34" t="s">
        <v>1041</v>
      </c>
      <c r="DF82" s="34" t="s">
        <v>3880</v>
      </c>
      <c r="DG82" s="34" t="s">
        <v>3884</v>
      </c>
      <c r="DH82" s="34" t="s">
        <v>4881</v>
      </c>
      <c r="DI82" s="34" t="s">
        <v>4170</v>
      </c>
      <c r="DJ82" s="34" t="s">
        <v>4170</v>
      </c>
      <c r="DK82" s="34" t="s">
        <v>4170</v>
      </c>
      <c r="DL82" s="34" t="s">
        <v>4170</v>
      </c>
      <c r="DM82" s="34" t="s">
        <v>4170</v>
      </c>
      <c r="DN82" s="34" t="s">
        <v>4170</v>
      </c>
      <c r="DO82" s="34" t="s">
        <v>4170</v>
      </c>
      <c r="DP82" s="34" t="s">
        <v>4170</v>
      </c>
      <c r="DQ82" s="34" t="s">
        <v>4170</v>
      </c>
      <c r="DR82" s="34" t="s">
        <v>4170</v>
      </c>
      <c r="DS82" s="34" t="s">
        <v>4170</v>
      </c>
      <c r="DT82" s="34" t="s">
        <v>4170</v>
      </c>
      <c r="DU82" s="34" t="s">
        <v>4170</v>
      </c>
      <c r="DV82" s="34" t="s">
        <v>4170</v>
      </c>
      <c r="DW82" s="34" t="s">
        <v>4170</v>
      </c>
      <c r="FK82" s="34" t="s">
        <v>3960</v>
      </c>
      <c r="FL82" s="34" t="s">
        <v>3969</v>
      </c>
      <c r="FM82" s="34" t="s">
        <v>3981</v>
      </c>
      <c r="FN82" s="34" t="s">
        <v>6507</v>
      </c>
      <c r="FO82" s="34" t="s">
        <v>4881</v>
      </c>
      <c r="FP82" s="34" t="s">
        <v>4170</v>
      </c>
      <c r="FQ82" s="34" t="s">
        <v>4881</v>
      </c>
      <c r="FR82" s="34" t="s">
        <v>4170</v>
      </c>
      <c r="FS82" s="34" t="s">
        <v>4170</v>
      </c>
      <c r="FT82" s="34" t="s">
        <v>4170</v>
      </c>
      <c r="FU82" s="34" t="s">
        <v>4881</v>
      </c>
      <c r="FV82" s="34" t="s">
        <v>4881</v>
      </c>
      <c r="FW82" s="34" t="s">
        <v>4881</v>
      </c>
      <c r="FX82" s="34" t="s">
        <v>4170</v>
      </c>
      <c r="FY82" s="34" t="s">
        <v>4170</v>
      </c>
      <c r="FZ82" s="34" t="s">
        <v>4170</v>
      </c>
      <c r="GA82" s="34" t="s">
        <v>4170</v>
      </c>
      <c r="GB82" s="34" t="s">
        <v>4170</v>
      </c>
      <c r="GC82" s="34" t="s">
        <v>4170</v>
      </c>
      <c r="GD82" s="34" t="s">
        <v>4170</v>
      </c>
      <c r="GF82" s="34" t="s">
        <v>1044</v>
      </c>
      <c r="GG82" s="34" t="s">
        <v>4170</v>
      </c>
      <c r="GH82" s="34" t="s">
        <v>4170</v>
      </c>
      <c r="GI82" s="34" t="s">
        <v>4170</v>
      </c>
      <c r="GJ82" s="34" t="s">
        <v>4881</v>
      </c>
      <c r="GK82" s="34" t="s">
        <v>4170</v>
      </c>
      <c r="GL82" s="34" t="s">
        <v>4170</v>
      </c>
      <c r="GM82" s="34" t="s">
        <v>4170</v>
      </c>
      <c r="GO82" s="34">
        <v>3000</v>
      </c>
      <c r="GP82" s="34">
        <v>1500</v>
      </c>
      <c r="GQ82" s="34">
        <v>0</v>
      </c>
      <c r="GR82" s="34">
        <v>600</v>
      </c>
      <c r="GS82" s="34">
        <v>2000</v>
      </c>
      <c r="GT82" s="34">
        <v>100</v>
      </c>
      <c r="GU82" s="34">
        <v>200</v>
      </c>
      <c r="GV82" s="34">
        <v>1000</v>
      </c>
      <c r="GW82" s="34">
        <v>0</v>
      </c>
      <c r="GX82" s="34">
        <v>15000</v>
      </c>
      <c r="GY82" s="34">
        <v>1500</v>
      </c>
      <c r="GZ82" s="34">
        <v>1500</v>
      </c>
      <c r="HA82" s="34">
        <v>0</v>
      </c>
      <c r="HB82" s="34">
        <v>0</v>
      </c>
      <c r="HC82" s="34">
        <v>1500</v>
      </c>
      <c r="HD82" s="34">
        <v>0</v>
      </c>
      <c r="HE82" s="34">
        <v>12000</v>
      </c>
      <c r="HF82" s="34" t="s">
        <v>1044</v>
      </c>
      <c r="HK82" s="34" t="s">
        <v>6508</v>
      </c>
      <c r="HL82" s="34" t="s">
        <v>4226</v>
      </c>
      <c r="HM82" s="34" t="s">
        <v>4539</v>
      </c>
      <c r="HN82" s="34" t="s">
        <v>5446</v>
      </c>
      <c r="HO82" s="34">
        <v>45.992115637319301</v>
      </c>
      <c r="HP82" s="34" t="s">
        <v>4896</v>
      </c>
      <c r="HQ82" s="34" t="s">
        <v>4305</v>
      </c>
      <c r="HR82" s="34" t="s">
        <v>4186</v>
      </c>
      <c r="HS82" s="34" t="s">
        <v>4235</v>
      </c>
      <c r="HT82" s="34" t="s">
        <v>4271</v>
      </c>
      <c r="HU82" s="34" t="s">
        <v>5342</v>
      </c>
      <c r="HV82" s="34" t="s">
        <v>5001</v>
      </c>
      <c r="HW82" s="34" t="s">
        <v>3302</v>
      </c>
      <c r="HX82" s="34" t="s">
        <v>3238</v>
      </c>
      <c r="HY82" s="34" t="s">
        <v>4299</v>
      </c>
      <c r="HZ82" s="34" t="s">
        <v>4933</v>
      </c>
      <c r="IA82" s="34" t="s">
        <v>4666</v>
      </c>
      <c r="IC82" s="34" t="s">
        <v>5274</v>
      </c>
      <c r="ID82" s="34" t="s">
        <v>4462</v>
      </c>
      <c r="IR82" s="34" t="s">
        <v>1046</v>
      </c>
      <c r="IU82" s="34" t="s">
        <v>5178</v>
      </c>
      <c r="IV82" s="34" t="s">
        <v>4472</v>
      </c>
      <c r="IW82" s="34" t="s">
        <v>4170</v>
      </c>
      <c r="IX82" s="34" t="s">
        <v>6120</v>
      </c>
      <c r="IY82" s="34" t="s">
        <v>4472</v>
      </c>
      <c r="IZ82" s="34" t="s">
        <v>4352</v>
      </c>
      <c r="JA82" s="34" t="s">
        <v>4711</v>
      </c>
      <c r="JB82" s="34" t="s">
        <v>4716</v>
      </c>
      <c r="JC82" s="34">
        <v>2500</v>
      </c>
      <c r="JD82" s="34">
        <v>250</v>
      </c>
      <c r="JE82" s="34">
        <v>250</v>
      </c>
      <c r="JF82" s="34">
        <v>0</v>
      </c>
      <c r="JG82" s="34">
        <v>0</v>
      </c>
      <c r="JH82" s="34">
        <v>250</v>
      </c>
      <c r="JI82" s="34">
        <v>0</v>
      </c>
      <c r="JJ82" s="34">
        <v>2000</v>
      </c>
      <c r="JK82" s="34">
        <v>0</v>
      </c>
      <c r="JL82" s="34">
        <v>8900</v>
      </c>
      <c r="JM82" s="34">
        <v>4750</v>
      </c>
      <c r="JN82" s="34">
        <v>13650</v>
      </c>
      <c r="JO82" s="34">
        <v>8900</v>
      </c>
      <c r="JP82" s="34">
        <v>4750</v>
      </c>
      <c r="JQ82" s="34">
        <v>13650</v>
      </c>
      <c r="JR82" s="34">
        <v>0.21978021978022</v>
      </c>
      <c r="JS82" s="34">
        <v>0.10989010989011</v>
      </c>
      <c r="JU82" s="34">
        <v>4.3956043956044001E-2</v>
      </c>
      <c r="JV82" s="34">
        <v>0.146520146520147</v>
      </c>
      <c r="JW82" s="34">
        <v>7.3260073260073303E-3</v>
      </c>
      <c r="JX82" s="34">
        <v>1.4652014652014701E-2</v>
      </c>
      <c r="JY82" s="34">
        <v>7.3260073260073305E-2</v>
      </c>
      <c r="KA82" s="34">
        <v>0.183150183150183</v>
      </c>
      <c r="KB82" s="34">
        <v>1.8315018315018299E-2</v>
      </c>
      <c r="KC82" s="34">
        <v>1.8315018315018299E-2</v>
      </c>
      <c r="KF82" s="34">
        <v>1.8315018315018299E-2</v>
      </c>
      <c r="KH82" s="34">
        <v>0.146520146520147</v>
      </c>
      <c r="KL82" s="34" t="s">
        <v>4170</v>
      </c>
      <c r="KM82" s="34" t="s">
        <v>4713</v>
      </c>
      <c r="KN82" s="34" t="s">
        <v>5254</v>
      </c>
      <c r="KO82" s="34" t="s">
        <v>5254</v>
      </c>
      <c r="KP82" s="34" t="s">
        <v>4170</v>
      </c>
      <c r="KQ82" s="34" t="s">
        <v>4170</v>
      </c>
      <c r="KR82" s="34" t="s">
        <v>4714</v>
      </c>
      <c r="KS82" s="34" t="s">
        <v>4170</v>
      </c>
      <c r="KT82" s="34" t="s">
        <v>5253</v>
      </c>
      <c r="KU82" s="34" t="s">
        <v>5116</v>
      </c>
      <c r="KV82" s="34" t="s">
        <v>5155</v>
      </c>
      <c r="KW82" s="34" t="s">
        <v>5623</v>
      </c>
      <c r="KX82" s="34" t="s">
        <v>5645</v>
      </c>
      <c r="KY82" s="34" t="s">
        <v>5112</v>
      </c>
      <c r="KZ82" s="34" t="s">
        <v>5152</v>
      </c>
    </row>
    <row r="83" spans="1:313">
      <c r="A83" s="34" t="s">
        <v>6509</v>
      </c>
      <c r="B83" s="34" t="s">
        <v>6497</v>
      </c>
      <c r="C83" s="34" t="s">
        <v>1038</v>
      </c>
      <c r="D83" s="34" t="s">
        <v>1041</v>
      </c>
      <c r="F83" s="34" t="s">
        <v>1041</v>
      </c>
      <c r="G83" s="34">
        <v>40</v>
      </c>
      <c r="H83" s="34" t="s">
        <v>1041</v>
      </c>
      <c r="I83" s="34" t="s">
        <v>1041</v>
      </c>
      <c r="J83" s="34" t="s">
        <v>440</v>
      </c>
      <c r="K83" s="34" t="s">
        <v>1149</v>
      </c>
      <c r="L83" s="34" t="s">
        <v>9571</v>
      </c>
      <c r="M83" s="34" t="s">
        <v>1149</v>
      </c>
      <c r="N83" s="34" t="s">
        <v>9572</v>
      </c>
      <c r="P83" s="34" t="s">
        <v>3065</v>
      </c>
      <c r="Q83" s="34" t="s">
        <v>3090</v>
      </c>
      <c r="R83" s="34" t="s">
        <v>6320</v>
      </c>
      <c r="S83" s="34">
        <v>2</v>
      </c>
      <c r="T83" s="34" t="s">
        <v>4609</v>
      </c>
      <c r="U83" s="34" t="s">
        <v>4170</v>
      </c>
      <c r="V83" s="34" t="s">
        <v>4170</v>
      </c>
      <c r="W83" s="34" t="s">
        <v>4609</v>
      </c>
      <c r="X83" s="34" t="s">
        <v>4170</v>
      </c>
      <c r="Y83" s="34" t="s">
        <v>4609</v>
      </c>
      <c r="Z83" s="34" t="s">
        <v>4170</v>
      </c>
      <c r="AA83" s="34" t="s">
        <v>4170</v>
      </c>
      <c r="AB83" s="34" t="s">
        <v>3681</v>
      </c>
      <c r="AD83" s="34" t="s">
        <v>3696</v>
      </c>
      <c r="AN83" s="34" t="s">
        <v>3722</v>
      </c>
      <c r="AO83" s="34" t="s">
        <v>1044</v>
      </c>
      <c r="BG83" s="34">
        <v>2</v>
      </c>
      <c r="BI83" s="34">
        <v>40</v>
      </c>
      <c r="BJ83" s="34" t="s">
        <v>1041</v>
      </c>
      <c r="BK83" s="34" t="s">
        <v>3727</v>
      </c>
      <c r="BM83" s="34" t="s">
        <v>3739</v>
      </c>
      <c r="BN83" s="34" t="s">
        <v>3745</v>
      </c>
      <c r="BO83" s="34" t="s">
        <v>4881</v>
      </c>
      <c r="BP83" s="34" t="s">
        <v>4170</v>
      </c>
      <c r="BQ83" s="34" t="s">
        <v>4170</v>
      </c>
      <c r="BR83" s="34" t="s">
        <v>4170</v>
      </c>
      <c r="BS83" s="34" t="s">
        <v>3751</v>
      </c>
      <c r="BT83" s="34" t="s">
        <v>3739</v>
      </c>
      <c r="BU83" s="34" t="s">
        <v>1044</v>
      </c>
      <c r="BV83" s="34" t="s">
        <v>1041</v>
      </c>
      <c r="BW83" s="34" t="s">
        <v>1044</v>
      </c>
      <c r="BX83" s="34" t="s">
        <v>3777</v>
      </c>
      <c r="BY83" s="34" t="s">
        <v>4881</v>
      </c>
      <c r="BZ83" s="34" t="s">
        <v>4170</v>
      </c>
      <c r="CA83" s="34" t="s">
        <v>4170</v>
      </c>
      <c r="CB83" s="34" t="s">
        <v>4170</v>
      </c>
      <c r="CC83" s="34" t="s">
        <v>4170</v>
      </c>
      <c r="CD83" s="34" t="s">
        <v>4170</v>
      </c>
      <c r="CE83" s="34" t="s">
        <v>4170</v>
      </c>
      <c r="CF83" s="34" t="s">
        <v>4170</v>
      </c>
      <c r="CG83" s="34" t="s">
        <v>4170</v>
      </c>
      <c r="CH83" s="34" t="s">
        <v>4170</v>
      </c>
      <c r="CI83" s="34" t="s">
        <v>4170</v>
      </c>
      <c r="CJ83" s="34" t="s">
        <v>4170</v>
      </c>
      <c r="CK83" s="34" t="s">
        <v>4170</v>
      </c>
      <c r="CL83" s="34" t="s">
        <v>4170</v>
      </c>
      <c r="CM83" s="34" t="s">
        <v>4170</v>
      </c>
      <c r="CN83" s="34" t="s">
        <v>4170</v>
      </c>
      <c r="CO83" s="34" t="s">
        <v>4170</v>
      </c>
      <c r="CQ83" s="34" t="s">
        <v>1041</v>
      </c>
      <c r="CR83" s="34" t="s">
        <v>1044</v>
      </c>
      <c r="CS83" s="34" t="s">
        <v>1041</v>
      </c>
      <c r="CT83" s="34" t="s">
        <v>1041</v>
      </c>
      <c r="CU83" s="34" t="s">
        <v>1041</v>
      </c>
      <c r="CV83" s="34" t="s">
        <v>1041</v>
      </c>
      <c r="CW83" s="34" t="s">
        <v>1044</v>
      </c>
      <c r="CX83" s="34" t="s">
        <v>1044</v>
      </c>
      <c r="CY83" s="34" t="s">
        <v>3826</v>
      </c>
      <c r="CZ83" s="34" t="s">
        <v>3843</v>
      </c>
      <c r="DA83" s="34" t="s">
        <v>3858</v>
      </c>
      <c r="DB83" s="34" t="s">
        <v>1044</v>
      </c>
      <c r="DC83" s="34" t="s">
        <v>1044</v>
      </c>
      <c r="DD83" s="34" t="s">
        <v>3871</v>
      </c>
      <c r="DE83" s="34" t="s">
        <v>1044</v>
      </c>
      <c r="DF83" s="34" t="s">
        <v>3877</v>
      </c>
      <c r="DG83" s="34" t="s">
        <v>169</v>
      </c>
      <c r="DH83" s="34" t="s">
        <v>4170</v>
      </c>
      <c r="DI83" s="34" t="s">
        <v>4881</v>
      </c>
      <c r="DJ83" s="34" t="s">
        <v>4170</v>
      </c>
      <c r="DK83" s="34" t="s">
        <v>4170</v>
      </c>
      <c r="DL83" s="34" t="s">
        <v>4170</v>
      </c>
      <c r="DM83" s="34" t="s">
        <v>4170</v>
      </c>
      <c r="DN83" s="34" t="s">
        <v>4170</v>
      </c>
      <c r="DO83" s="34" t="s">
        <v>4170</v>
      </c>
      <c r="DP83" s="34" t="s">
        <v>4170</v>
      </c>
      <c r="DQ83" s="34" t="s">
        <v>4170</v>
      </c>
      <c r="DR83" s="34" t="s">
        <v>4170</v>
      </c>
      <c r="DS83" s="34" t="s">
        <v>4170</v>
      </c>
      <c r="DT83" s="34" t="s">
        <v>4170</v>
      </c>
      <c r="DU83" s="34" t="s">
        <v>4170</v>
      </c>
      <c r="DV83" s="34" t="s">
        <v>4170</v>
      </c>
      <c r="DW83" s="34" t="s">
        <v>4170</v>
      </c>
      <c r="DY83" s="34">
        <v>8000</v>
      </c>
      <c r="FK83" s="34" t="s">
        <v>1044</v>
      </c>
      <c r="FM83" s="34" t="s">
        <v>3990</v>
      </c>
      <c r="GF83" s="34" t="s">
        <v>1044</v>
      </c>
      <c r="GG83" s="34" t="s">
        <v>4170</v>
      </c>
      <c r="GH83" s="34" t="s">
        <v>4170</v>
      </c>
      <c r="GI83" s="34" t="s">
        <v>4170</v>
      </c>
      <c r="GJ83" s="34" t="s">
        <v>4881</v>
      </c>
      <c r="GK83" s="34" t="s">
        <v>4170</v>
      </c>
      <c r="GL83" s="34" t="s">
        <v>4170</v>
      </c>
      <c r="GM83" s="34" t="s">
        <v>4170</v>
      </c>
      <c r="GO83" s="34">
        <v>2500</v>
      </c>
      <c r="GP83" s="34">
        <v>0</v>
      </c>
      <c r="GQ83" s="34">
        <v>2000</v>
      </c>
      <c r="GR83" s="34">
        <v>2000</v>
      </c>
      <c r="GS83" s="34">
        <v>300</v>
      </c>
      <c r="GT83" s="34">
        <v>300</v>
      </c>
      <c r="GU83" s="34">
        <v>800</v>
      </c>
      <c r="GV83" s="34">
        <v>0</v>
      </c>
      <c r="GW83" s="34">
        <v>0</v>
      </c>
      <c r="GX83" s="34">
        <v>2000</v>
      </c>
      <c r="GY83" s="34">
        <v>0</v>
      </c>
      <c r="GZ83" s="34">
        <v>2000</v>
      </c>
      <c r="HA83" s="34">
        <v>0</v>
      </c>
      <c r="HB83" s="34">
        <v>0</v>
      </c>
      <c r="HC83" s="34">
        <v>0</v>
      </c>
      <c r="HD83" s="34">
        <v>0</v>
      </c>
      <c r="HE83" s="34">
        <v>0</v>
      </c>
      <c r="HF83" s="34" t="s">
        <v>1044</v>
      </c>
      <c r="HK83" s="34" t="s">
        <v>6510</v>
      </c>
      <c r="HL83" s="34" t="s">
        <v>4226</v>
      </c>
      <c r="HM83" s="34" t="s">
        <v>4542</v>
      </c>
      <c r="HN83" s="34" t="s">
        <v>5447</v>
      </c>
      <c r="HO83" s="34">
        <v>49.013085851949199</v>
      </c>
      <c r="HP83" s="34" t="s">
        <v>4896</v>
      </c>
      <c r="HQ83" s="34" t="s">
        <v>4313</v>
      </c>
      <c r="HR83" s="34" t="s">
        <v>4186</v>
      </c>
      <c r="HS83" s="34" t="s">
        <v>4235</v>
      </c>
      <c r="HT83" s="34" t="s">
        <v>4271</v>
      </c>
      <c r="HU83" s="34" t="s">
        <v>5342</v>
      </c>
      <c r="HV83" s="34" t="s">
        <v>5001</v>
      </c>
      <c r="HW83" s="34" t="s">
        <v>4556</v>
      </c>
      <c r="HX83" s="34" t="s">
        <v>3238</v>
      </c>
      <c r="HY83" s="34" t="s">
        <v>4291</v>
      </c>
      <c r="HZ83" s="34" t="s">
        <v>4933</v>
      </c>
      <c r="IA83" s="34" t="s">
        <v>4665</v>
      </c>
      <c r="IB83" s="34" t="s">
        <v>5665</v>
      </c>
      <c r="IC83" s="34" t="s">
        <v>5274</v>
      </c>
      <c r="ID83" s="34" t="s">
        <v>4461</v>
      </c>
      <c r="IE83" s="34" t="s">
        <v>4879</v>
      </c>
      <c r="IQ83" s="34">
        <v>8000</v>
      </c>
      <c r="IR83" s="34" t="s">
        <v>1046</v>
      </c>
      <c r="IT83" s="34">
        <v>4000</v>
      </c>
      <c r="IU83" s="34" t="s">
        <v>5178</v>
      </c>
      <c r="IV83" s="34" t="s">
        <v>4170</v>
      </c>
      <c r="IW83" s="34" t="s">
        <v>4171</v>
      </c>
      <c r="IX83" s="34" t="s">
        <v>4472</v>
      </c>
      <c r="IY83" s="34" t="s">
        <v>5373</v>
      </c>
      <c r="IZ83" s="34" t="s">
        <v>4784</v>
      </c>
      <c r="JA83" s="34" t="s">
        <v>4716</v>
      </c>
      <c r="JB83" s="34" t="s">
        <v>4170</v>
      </c>
      <c r="JC83" s="34">
        <v>333.33333333333297</v>
      </c>
      <c r="JD83" s="34">
        <v>0</v>
      </c>
      <c r="JE83" s="34">
        <v>333.33333333333297</v>
      </c>
      <c r="JF83" s="34">
        <v>0</v>
      </c>
      <c r="JG83" s="34">
        <v>0</v>
      </c>
      <c r="JH83" s="34">
        <v>0</v>
      </c>
      <c r="JI83" s="34">
        <v>0</v>
      </c>
      <c r="JJ83" s="34">
        <v>0</v>
      </c>
      <c r="JK83" s="34">
        <v>0</v>
      </c>
      <c r="JL83" s="34">
        <v>8566.6666666666697</v>
      </c>
      <c r="JM83" s="34">
        <v>0</v>
      </c>
      <c r="JN83" s="34">
        <v>8566.6666666666697</v>
      </c>
      <c r="JO83" s="34">
        <v>4283.3333333333303</v>
      </c>
      <c r="JP83" s="34">
        <v>0</v>
      </c>
      <c r="JQ83" s="34">
        <v>4283.3333333333303</v>
      </c>
      <c r="JR83" s="34">
        <v>0.29182879377431897</v>
      </c>
      <c r="JT83" s="34">
        <v>0.23346303501945501</v>
      </c>
      <c r="JU83" s="34">
        <v>0.23346303501945501</v>
      </c>
      <c r="JV83" s="34">
        <v>3.5019455252918302E-2</v>
      </c>
      <c r="JW83" s="34">
        <v>3.5019455252918302E-2</v>
      </c>
      <c r="JX83" s="34">
        <v>9.3385214007782102E-2</v>
      </c>
      <c r="KA83" s="34">
        <v>3.8910505836575897E-2</v>
      </c>
      <c r="KC83" s="34">
        <v>3.8910505836575897E-2</v>
      </c>
      <c r="KJ83" s="34" t="s">
        <v>5980</v>
      </c>
      <c r="KK83" s="34" t="s">
        <v>5178</v>
      </c>
      <c r="KL83" s="34" t="s">
        <v>4170</v>
      </c>
      <c r="KM83" s="34" t="s">
        <v>4714</v>
      </c>
      <c r="KN83" s="34" t="s">
        <v>4170</v>
      </c>
      <c r="KO83" s="34" t="s">
        <v>5255</v>
      </c>
      <c r="KP83" s="34" t="s">
        <v>4170</v>
      </c>
      <c r="KQ83" s="34" t="s">
        <v>4170</v>
      </c>
      <c r="KR83" s="34" t="s">
        <v>4170</v>
      </c>
      <c r="KS83" s="34" t="s">
        <v>4170</v>
      </c>
      <c r="KT83" s="34" t="s">
        <v>4170</v>
      </c>
      <c r="KU83" s="34" t="s">
        <v>5116</v>
      </c>
      <c r="KV83" s="34" t="s">
        <v>5153</v>
      </c>
      <c r="KW83" s="34" t="s">
        <v>4170</v>
      </c>
      <c r="KX83" s="34" t="s">
        <v>4170</v>
      </c>
      <c r="KY83" s="34" t="s">
        <v>5116</v>
      </c>
      <c r="KZ83" s="34" t="s">
        <v>5850</v>
      </c>
      <c r="LA83" s="34" t="s">
        <v>5992</v>
      </c>
    </row>
    <row r="84" spans="1:313">
      <c r="A84" s="34" t="s">
        <v>6511</v>
      </c>
      <c r="B84" s="34" t="s">
        <v>6497</v>
      </c>
      <c r="C84" s="34" t="s">
        <v>1036</v>
      </c>
      <c r="D84" s="34" t="s">
        <v>1041</v>
      </c>
      <c r="F84" s="34" t="s">
        <v>1041</v>
      </c>
      <c r="G84" s="34">
        <v>56</v>
      </c>
      <c r="H84" s="34" t="s">
        <v>1041</v>
      </c>
      <c r="I84" s="34" t="s">
        <v>1041</v>
      </c>
      <c r="J84" s="34" t="s">
        <v>442</v>
      </c>
      <c r="K84" s="34" t="s">
        <v>1170</v>
      </c>
      <c r="L84" s="34" t="s">
        <v>9583</v>
      </c>
      <c r="M84" s="34" t="s">
        <v>2808</v>
      </c>
      <c r="N84" s="34" t="s">
        <v>9584</v>
      </c>
      <c r="P84" s="34" t="s">
        <v>3065</v>
      </c>
      <c r="Q84" s="34" t="s">
        <v>3123</v>
      </c>
      <c r="R84" s="34" t="s">
        <v>6362</v>
      </c>
      <c r="S84" s="34">
        <v>1</v>
      </c>
      <c r="T84" s="34" t="s">
        <v>4170</v>
      </c>
      <c r="U84" s="34" t="s">
        <v>4170</v>
      </c>
      <c r="V84" s="34" t="s">
        <v>4170</v>
      </c>
      <c r="W84" s="34" t="s">
        <v>4170</v>
      </c>
      <c r="X84" s="34" t="s">
        <v>4881</v>
      </c>
      <c r="Y84" s="34" t="s">
        <v>4170</v>
      </c>
      <c r="Z84" s="34" t="s">
        <v>4881</v>
      </c>
      <c r="AA84" s="34" t="s">
        <v>4170</v>
      </c>
      <c r="AB84" s="34" t="s">
        <v>3684</v>
      </c>
      <c r="AD84" s="34" t="s">
        <v>3699</v>
      </c>
      <c r="AE84" s="34" t="s">
        <v>3711</v>
      </c>
      <c r="AF84" s="34" t="s">
        <v>4170</v>
      </c>
      <c r="AG84" s="34" t="s">
        <v>4170</v>
      </c>
      <c r="AH84" s="34" t="s">
        <v>4881</v>
      </c>
      <c r="AI84" s="34" t="s">
        <v>4170</v>
      </c>
      <c r="AJ84" s="34" t="s">
        <v>4170</v>
      </c>
      <c r="AK84" s="34" t="s">
        <v>4170</v>
      </c>
      <c r="AL84" s="34" t="s">
        <v>4170</v>
      </c>
      <c r="AN84" s="34" t="s">
        <v>3719</v>
      </c>
      <c r="AO84" s="34" t="s">
        <v>1044</v>
      </c>
      <c r="BG84" s="34">
        <v>1</v>
      </c>
      <c r="BI84" s="34">
        <v>9</v>
      </c>
      <c r="BJ84" s="34" t="s">
        <v>1041</v>
      </c>
      <c r="BK84" s="34" t="s">
        <v>3727</v>
      </c>
      <c r="BM84" s="34" t="s">
        <v>3742</v>
      </c>
      <c r="BN84" s="34" t="s">
        <v>3745</v>
      </c>
      <c r="BO84" s="34" t="s">
        <v>4881</v>
      </c>
      <c r="BP84" s="34" t="s">
        <v>4170</v>
      </c>
      <c r="BQ84" s="34" t="s">
        <v>4170</v>
      </c>
      <c r="BR84" s="34" t="s">
        <v>4170</v>
      </c>
      <c r="BS84" s="34" t="s">
        <v>3757</v>
      </c>
      <c r="BT84" s="34" t="s">
        <v>3771</v>
      </c>
      <c r="BU84" s="34" t="s">
        <v>1044</v>
      </c>
      <c r="BV84" s="34" t="s">
        <v>1044</v>
      </c>
      <c r="BW84" s="34" t="s">
        <v>1044</v>
      </c>
      <c r="BX84" s="34" t="s">
        <v>3777</v>
      </c>
      <c r="BY84" s="34" t="s">
        <v>4881</v>
      </c>
      <c r="BZ84" s="34" t="s">
        <v>4170</v>
      </c>
      <c r="CA84" s="34" t="s">
        <v>4170</v>
      </c>
      <c r="CB84" s="34" t="s">
        <v>4170</v>
      </c>
      <c r="CC84" s="34" t="s">
        <v>4170</v>
      </c>
      <c r="CD84" s="34" t="s">
        <v>4170</v>
      </c>
      <c r="CE84" s="34" t="s">
        <v>4170</v>
      </c>
      <c r="CF84" s="34" t="s">
        <v>4170</v>
      </c>
      <c r="CG84" s="34" t="s">
        <v>4170</v>
      </c>
      <c r="CH84" s="34" t="s">
        <v>4170</v>
      </c>
      <c r="CI84" s="34" t="s">
        <v>4170</v>
      </c>
      <c r="CJ84" s="34" t="s">
        <v>4170</v>
      </c>
      <c r="CK84" s="34" t="s">
        <v>4170</v>
      </c>
      <c r="CL84" s="34" t="s">
        <v>4170</v>
      </c>
      <c r="CM84" s="34" t="s">
        <v>4170</v>
      </c>
      <c r="CN84" s="34" t="s">
        <v>4170</v>
      </c>
      <c r="CO84" s="34" t="s">
        <v>4170</v>
      </c>
      <c r="CQ84" s="34" t="s">
        <v>1041</v>
      </c>
      <c r="CR84" s="34" t="s">
        <v>1041</v>
      </c>
      <c r="CS84" s="34" t="s">
        <v>1044</v>
      </c>
      <c r="CT84" s="34" t="s">
        <v>1041</v>
      </c>
      <c r="CU84" s="34" t="s">
        <v>1041</v>
      </c>
      <c r="CV84" s="34" t="s">
        <v>1041</v>
      </c>
      <c r="CW84" s="34" t="s">
        <v>1044</v>
      </c>
      <c r="CX84" s="34" t="s">
        <v>1044</v>
      </c>
      <c r="CY84" s="34" t="s">
        <v>3826</v>
      </c>
      <c r="CZ84" s="34" t="s">
        <v>3843</v>
      </c>
      <c r="DA84" s="34" t="s">
        <v>3861</v>
      </c>
      <c r="DB84" s="34" t="s">
        <v>1044</v>
      </c>
      <c r="DC84" s="34" t="s">
        <v>3871</v>
      </c>
      <c r="DD84" s="34" t="s">
        <v>3871</v>
      </c>
      <c r="DE84" s="34" t="s">
        <v>1044</v>
      </c>
      <c r="DF84" s="34" t="s">
        <v>3877</v>
      </c>
      <c r="DG84" s="34" t="s">
        <v>169</v>
      </c>
      <c r="DH84" s="34" t="s">
        <v>4170</v>
      </c>
      <c r="DI84" s="34" t="s">
        <v>4881</v>
      </c>
      <c r="DJ84" s="34" t="s">
        <v>4170</v>
      </c>
      <c r="DK84" s="34" t="s">
        <v>4170</v>
      </c>
      <c r="DL84" s="34" t="s">
        <v>4170</v>
      </c>
      <c r="DM84" s="34" t="s">
        <v>4170</v>
      </c>
      <c r="DN84" s="34" t="s">
        <v>4170</v>
      </c>
      <c r="DO84" s="34" t="s">
        <v>4170</v>
      </c>
      <c r="DP84" s="34" t="s">
        <v>4170</v>
      </c>
      <c r="DQ84" s="34" t="s">
        <v>4170</v>
      </c>
      <c r="DR84" s="34" t="s">
        <v>4170</v>
      </c>
      <c r="DS84" s="34" t="s">
        <v>4170</v>
      </c>
      <c r="DT84" s="34" t="s">
        <v>4170</v>
      </c>
      <c r="DU84" s="34" t="s">
        <v>4170</v>
      </c>
      <c r="DV84" s="34" t="s">
        <v>4170</v>
      </c>
      <c r="DW84" s="34" t="s">
        <v>4170</v>
      </c>
      <c r="DY84" s="34">
        <v>5000</v>
      </c>
      <c r="FK84" s="34" t="s">
        <v>1044</v>
      </c>
      <c r="FM84" s="34" t="s">
        <v>3990</v>
      </c>
      <c r="GF84" s="34" t="s">
        <v>1044</v>
      </c>
      <c r="GG84" s="34" t="s">
        <v>4170</v>
      </c>
      <c r="GH84" s="34" t="s">
        <v>4170</v>
      </c>
      <c r="GI84" s="34" t="s">
        <v>4170</v>
      </c>
      <c r="GJ84" s="34" t="s">
        <v>4881</v>
      </c>
      <c r="GK84" s="34" t="s">
        <v>4170</v>
      </c>
      <c r="GL84" s="34" t="s">
        <v>4170</v>
      </c>
      <c r="GM84" s="34" t="s">
        <v>4170</v>
      </c>
      <c r="GO84" s="34">
        <v>2000</v>
      </c>
      <c r="GP84" s="34">
        <v>0</v>
      </c>
      <c r="GQ84" s="34">
        <v>0</v>
      </c>
      <c r="GR84" s="34">
        <v>400</v>
      </c>
      <c r="GS84" s="34">
        <v>100</v>
      </c>
      <c r="GT84" s="34">
        <v>130</v>
      </c>
      <c r="GU84" s="34">
        <v>0</v>
      </c>
      <c r="GV84" s="34">
        <v>0</v>
      </c>
      <c r="GW84" s="34">
        <v>0</v>
      </c>
      <c r="GX84" s="34">
        <v>500</v>
      </c>
      <c r="GY84" s="34">
        <v>0</v>
      </c>
      <c r="GZ84" s="34">
        <v>0</v>
      </c>
      <c r="HA84" s="34">
        <v>0</v>
      </c>
      <c r="HB84" s="34">
        <v>0</v>
      </c>
      <c r="HC84" s="34">
        <v>0</v>
      </c>
      <c r="HD84" s="34">
        <v>0</v>
      </c>
      <c r="HE84" s="34">
        <v>0</v>
      </c>
      <c r="HF84" s="34" t="s">
        <v>3071</v>
      </c>
      <c r="HK84" s="34" t="s">
        <v>6512</v>
      </c>
      <c r="HL84" s="34" t="s">
        <v>4226</v>
      </c>
      <c r="HM84" s="34" t="s">
        <v>4542</v>
      </c>
      <c r="HN84" s="34" t="s">
        <v>5453</v>
      </c>
      <c r="HO84" s="34">
        <v>37.942126587822997</v>
      </c>
      <c r="HP84" s="34" t="s">
        <v>4896</v>
      </c>
      <c r="HQ84" s="34" t="s">
        <v>4305</v>
      </c>
      <c r="HR84" s="34" t="s">
        <v>4186</v>
      </c>
      <c r="HS84" s="34" t="s">
        <v>4241</v>
      </c>
      <c r="HT84" s="34" t="s">
        <v>4271</v>
      </c>
      <c r="HU84" s="34" t="s">
        <v>5342</v>
      </c>
      <c r="HV84" s="34" t="s">
        <v>5001</v>
      </c>
      <c r="HW84" s="34" t="s">
        <v>4556</v>
      </c>
      <c r="HX84" s="34" t="s">
        <v>3235</v>
      </c>
      <c r="HY84" s="34" t="s">
        <v>4291</v>
      </c>
      <c r="HZ84" s="34" t="s">
        <v>4933</v>
      </c>
      <c r="IA84" s="34" t="s">
        <v>4666</v>
      </c>
      <c r="IC84" s="34" t="s">
        <v>5274</v>
      </c>
      <c r="ID84" s="34" t="s">
        <v>4462</v>
      </c>
      <c r="IE84" s="34" t="s">
        <v>5222</v>
      </c>
      <c r="IQ84" s="34">
        <v>5000</v>
      </c>
      <c r="IR84" s="34" t="s">
        <v>1046</v>
      </c>
      <c r="IT84" s="34">
        <v>5000</v>
      </c>
      <c r="IU84" s="34" t="s">
        <v>5177</v>
      </c>
      <c r="IV84" s="34" t="s">
        <v>4170</v>
      </c>
      <c r="IW84" s="34" t="s">
        <v>4170</v>
      </c>
      <c r="IX84" s="34" t="s">
        <v>6120</v>
      </c>
      <c r="IY84" s="34" t="s">
        <v>5373</v>
      </c>
      <c r="IZ84" s="34" t="s">
        <v>4783</v>
      </c>
      <c r="JA84" s="34" t="s">
        <v>4170</v>
      </c>
      <c r="JB84" s="34" t="s">
        <v>4170</v>
      </c>
      <c r="JC84" s="34">
        <v>83.3333333333333</v>
      </c>
      <c r="JD84" s="34">
        <v>0</v>
      </c>
      <c r="JE84" s="34">
        <v>0</v>
      </c>
      <c r="JF84" s="34">
        <v>0</v>
      </c>
      <c r="JG84" s="34">
        <v>0</v>
      </c>
      <c r="JH84" s="34">
        <v>0</v>
      </c>
      <c r="JI84" s="34">
        <v>0</v>
      </c>
      <c r="JJ84" s="34">
        <v>0</v>
      </c>
      <c r="JK84" s="34">
        <v>0</v>
      </c>
      <c r="JL84" s="34">
        <v>2713.3333333333298</v>
      </c>
      <c r="JM84" s="34">
        <v>0</v>
      </c>
      <c r="JN84" s="34">
        <v>2713.3333333333298</v>
      </c>
      <c r="JO84" s="34">
        <v>2713.3333333333298</v>
      </c>
      <c r="JP84" s="34">
        <v>0</v>
      </c>
      <c r="JQ84" s="34">
        <v>2713.3333333333298</v>
      </c>
      <c r="JR84" s="34">
        <v>0.73710073710073698</v>
      </c>
      <c r="JU84" s="34">
        <v>0.147420147420147</v>
      </c>
      <c r="JV84" s="34">
        <v>3.6855036855036903E-2</v>
      </c>
      <c r="JW84" s="34">
        <v>4.7911547911547898E-2</v>
      </c>
      <c r="KA84" s="34">
        <v>3.0712530712530699E-2</v>
      </c>
      <c r="KJ84" s="34" t="s">
        <v>5976</v>
      </c>
      <c r="KK84" s="34" t="s">
        <v>5989</v>
      </c>
      <c r="KL84" s="34" t="s">
        <v>4170</v>
      </c>
      <c r="KM84" s="34" t="s">
        <v>4711</v>
      </c>
      <c r="KN84" s="34" t="s">
        <v>4170</v>
      </c>
      <c r="KO84" s="34" t="s">
        <v>4170</v>
      </c>
      <c r="KP84" s="34" t="s">
        <v>4170</v>
      </c>
      <c r="KQ84" s="34" t="s">
        <v>4170</v>
      </c>
      <c r="KR84" s="34" t="s">
        <v>4170</v>
      </c>
      <c r="KS84" s="34" t="s">
        <v>4170</v>
      </c>
      <c r="KT84" s="34" t="s">
        <v>4170</v>
      </c>
      <c r="KU84" s="34" t="s">
        <v>4973</v>
      </c>
      <c r="KV84" s="34" t="s">
        <v>5153</v>
      </c>
      <c r="KW84" s="34" t="s">
        <v>4170</v>
      </c>
      <c r="KX84" s="34" t="s">
        <v>4170</v>
      </c>
      <c r="KY84" s="34" t="s">
        <v>5952</v>
      </c>
      <c r="KZ84" s="34" t="s">
        <v>5850</v>
      </c>
      <c r="LA84" s="34" t="s">
        <v>5992</v>
      </c>
    </row>
    <row r="85" spans="1:313">
      <c r="A85" s="34" t="s">
        <v>6513</v>
      </c>
      <c r="B85" s="34" t="s">
        <v>6497</v>
      </c>
      <c r="C85" s="34" t="s">
        <v>1039</v>
      </c>
      <c r="D85" s="34" t="s">
        <v>1041</v>
      </c>
      <c r="F85" s="34" t="s">
        <v>1041</v>
      </c>
      <c r="G85" s="34">
        <v>79</v>
      </c>
      <c r="H85" s="34" t="s">
        <v>1041</v>
      </c>
      <c r="I85" s="34" t="s">
        <v>1041</v>
      </c>
      <c r="J85" s="34" t="s">
        <v>440</v>
      </c>
      <c r="K85" s="34" t="s">
        <v>1122</v>
      </c>
      <c r="L85" s="34" t="s">
        <v>9585</v>
      </c>
      <c r="M85" s="34" t="s">
        <v>2421</v>
      </c>
      <c r="N85" s="34" t="s">
        <v>9586</v>
      </c>
      <c r="P85" s="34" t="s">
        <v>3065</v>
      </c>
      <c r="Q85" s="34" t="s">
        <v>3123</v>
      </c>
      <c r="R85" s="34" t="s">
        <v>6407</v>
      </c>
      <c r="S85" s="34">
        <v>1</v>
      </c>
      <c r="T85" s="34" t="s">
        <v>4170</v>
      </c>
      <c r="U85" s="34" t="s">
        <v>4170</v>
      </c>
      <c r="V85" s="34" t="s">
        <v>4170</v>
      </c>
      <c r="W85" s="34" t="s">
        <v>4881</v>
      </c>
      <c r="X85" s="34" t="s">
        <v>4170</v>
      </c>
      <c r="Y85" s="34" t="s">
        <v>4881</v>
      </c>
      <c r="Z85" s="34" t="s">
        <v>4170</v>
      </c>
      <c r="AA85" s="34" t="s">
        <v>4170</v>
      </c>
      <c r="AB85" s="34" t="s">
        <v>3684</v>
      </c>
      <c r="AD85" s="34" t="s">
        <v>3699</v>
      </c>
      <c r="AE85" s="34" t="s">
        <v>3711</v>
      </c>
      <c r="AF85" s="34" t="s">
        <v>4170</v>
      </c>
      <c r="AG85" s="34" t="s">
        <v>4170</v>
      </c>
      <c r="AH85" s="34" t="s">
        <v>4881</v>
      </c>
      <c r="AI85" s="34" t="s">
        <v>4170</v>
      </c>
      <c r="AJ85" s="34" t="s">
        <v>4170</v>
      </c>
      <c r="AK85" s="34" t="s">
        <v>4170</v>
      </c>
      <c r="AL85" s="34" t="s">
        <v>4170</v>
      </c>
      <c r="AN85" s="34" t="s">
        <v>3719</v>
      </c>
      <c r="AO85" s="34" t="s">
        <v>1044</v>
      </c>
      <c r="BG85" s="34">
        <v>1</v>
      </c>
      <c r="BI85" s="34">
        <v>12</v>
      </c>
      <c r="BJ85" s="34" t="s">
        <v>1041</v>
      </c>
      <c r="BK85" s="34" t="s">
        <v>3727</v>
      </c>
      <c r="BM85" s="34" t="s">
        <v>3071</v>
      </c>
      <c r="BN85" s="34" t="s">
        <v>3745</v>
      </c>
      <c r="BO85" s="34" t="s">
        <v>4881</v>
      </c>
      <c r="BP85" s="34" t="s">
        <v>4170</v>
      </c>
      <c r="BQ85" s="34" t="s">
        <v>4170</v>
      </c>
      <c r="BR85" s="34" t="s">
        <v>4170</v>
      </c>
      <c r="BS85" s="34" t="s">
        <v>3754</v>
      </c>
      <c r="BT85" s="34" t="s">
        <v>3771</v>
      </c>
      <c r="BU85" s="34" t="s">
        <v>1044</v>
      </c>
      <c r="BV85" s="34" t="s">
        <v>1044</v>
      </c>
      <c r="BW85" s="34" t="s">
        <v>1044</v>
      </c>
      <c r="BX85" s="34" t="s">
        <v>3777</v>
      </c>
      <c r="BY85" s="34" t="s">
        <v>4881</v>
      </c>
      <c r="BZ85" s="34" t="s">
        <v>4170</v>
      </c>
      <c r="CA85" s="34" t="s">
        <v>4170</v>
      </c>
      <c r="CB85" s="34" t="s">
        <v>4170</v>
      </c>
      <c r="CC85" s="34" t="s">
        <v>4170</v>
      </c>
      <c r="CD85" s="34" t="s">
        <v>4170</v>
      </c>
      <c r="CE85" s="34" t="s">
        <v>4170</v>
      </c>
      <c r="CF85" s="34" t="s">
        <v>4170</v>
      </c>
      <c r="CG85" s="34" t="s">
        <v>4170</v>
      </c>
      <c r="CH85" s="34" t="s">
        <v>4170</v>
      </c>
      <c r="CI85" s="34" t="s">
        <v>4170</v>
      </c>
      <c r="CJ85" s="34" t="s">
        <v>4170</v>
      </c>
      <c r="CK85" s="34" t="s">
        <v>4170</v>
      </c>
      <c r="CL85" s="34" t="s">
        <v>4170</v>
      </c>
      <c r="CM85" s="34" t="s">
        <v>4170</v>
      </c>
      <c r="CN85" s="34" t="s">
        <v>4170</v>
      </c>
      <c r="CO85" s="34" t="s">
        <v>4170</v>
      </c>
      <c r="CQ85" s="34" t="s">
        <v>1041</v>
      </c>
      <c r="CR85" s="34" t="s">
        <v>1044</v>
      </c>
      <c r="CS85" s="34" t="s">
        <v>1044</v>
      </c>
      <c r="CT85" s="34" t="s">
        <v>1041</v>
      </c>
      <c r="CU85" s="34" t="s">
        <v>1041</v>
      </c>
      <c r="CV85" s="34" t="s">
        <v>1041</v>
      </c>
      <c r="CW85" s="34" t="s">
        <v>1044</v>
      </c>
      <c r="CX85" s="34" t="s">
        <v>1044</v>
      </c>
      <c r="CY85" s="34" t="s">
        <v>3826</v>
      </c>
      <c r="CZ85" s="34" t="s">
        <v>3843</v>
      </c>
      <c r="DA85" s="34" t="s">
        <v>3858</v>
      </c>
      <c r="DB85" s="34" t="s">
        <v>1044</v>
      </c>
      <c r="DC85" s="34" t="s">
        <v>3871</v>
      </c>
      <c r="DD85" s="34" t="s">
        <v>1044</v>
      </c>
      <c r="DE85" s="34" t="s">
        <v>1044</v>
      </c>
      <c r="DF85" s="34" t="s">
        <v>3880</v>
      </c>
      <c r="DG85" s="34" t="s">
        <v>6305</v>
      </c>
      <c r="DH85" s="34" t="s">
        <v>4170</v>
      </c>
      <c r="DI85" s="34" t="s">
        <v>4170</v>
      </c>
      <c r="DJ85" s="34" t="s">
        <v>4170</v>
      </c>
      <c r="DK85" s="34" t="s">
        <v>4170</v>
      </c>
      <c r="DL85" s="34" t="s">
        <v>4170</v>
      </c>
      <c r="DM85" s="34" t="s">
        <v>4170</v>
      </c>
      <c r="DN85" s="34" t="s">
        <v>4881</v>
      </c>
      <c r="DO85" s="34" t="s">
        <v>4881</v>
      </c>
      <c r="DP85" s="34" t="s">
        <v>4170</v>
      </c>
      <c r="DQ85" s="34" t="s">
        <v>4170</v>
      </c>
      <c r="DR85" s="34" t="s">
        <v>4170</v>
      </c>
      <c r="DS85" s="34" t="s">
        <v>4170</v>
      </c>
      <c r="DT85" s="34" t="s">
        <v>4170</v>
      </c>
      <c r="DU85" s="34" t="s">
        <v>4170</v>
      </c>
      <c r="DV85" s="34" t="s">
        <v>4170</v>
      </c>
      <c r="DW85" s="34" t="s">
        <v>4170</v>
      </c>
      <c r="ES85" s="34" t="s">
        <v>3951</v>
      </c>
      <c r="ET85" s="34" t="s">
        <v>4170</v>
      </c>
      <c r="EU85" s="34" t="s">
        <v>4170</v>
      </c>
      <c r="EV85" s="34" t="s">
        <v>4170</v>
      </c>
      <c r="EW85" s="34" t="s">
        <v>4170</v>
      </c>
      <c r="EX85" s="34" t="s">
        <v>4881</v>
      </c>
      <c r="EY85" s="34" t="s">
        <v>4170</v>
      </c>
      <c r="EZ85" s="34" t="s">
        <v>4170</v>
      </c>
      <c r="FA85" s="34" t="s">
        <v>4170</v>
      </c>
      <c r="FB85" s="34" t="s">
        <v>4170</v>
      </c>
      <c r="FD85" s="34">
        <v>3500</v>
      </c>
      <c r="FE85" s="34">
        <v>1625</v>
      </c>
      <c r="FK85" s="34" t="s">
        <v>1044</v>
      </c>
      <c r="FM85" s="34" t="s">
        <v>3990</v>
      </c>
      <c r="GF85" s="34" t="s">
        <v>4033</v>
      </c>
      <c r="GG85" s="34" t="s">
        <v>4170</v>
      </c>
      <c r="GH85" s="34" t="s">
        <v>4881</v>
      </c>
      <c r="GI85" s="34" t="s">
        <v>4170</v>
      </c>
      <c r="GJ85" s="34" t="s">
        <v>4170</v>
      </c>
      <c r="GK85" s="34" t="s">
        <v>4170</v>
      </c>
      <c r="GL85" s="34" t="s">
        <v>4170</v>
      </c>
      <c r="GM85" s="34" t="s">
        <v>4170</v>
      </c>
      <c r="GO85" s="34">
        <v>2000</v>
      </c>
      <c r="GP85" s="34">
        <v>0</v>
      </c>
      <c r="GQ85" s="34">
        <v>0</v>
      </c>
      <c r="GR85" s="34">
        <v>1000</v>
      </c>
      <c r="GS85" s="34">
        <v>200</v>
      </c>
      <c r="GT85" s="34">
        <v>80</v>
      </c>
      <c r="GU85" s="34">
        <v>0</v>
      </c>
      <c r="GV85" s="34">
        <v>0</v>
      </c>
      <c r="GW85" s="34">
        <v>0</v>
      </c>
      <c r="GX85" s="34">
        <v>0</v>
      </c>
      <c r="GY85" s="34">
        <v>6000</v>
      </c>
      <c r="GZ85" s="34">
        <v>3000</v>
      </c>
      <c r="HA85" s="34">
        <v>0</v>
      </c>
      <c r="HB85" s="34">
        <v>0</v>
      </c>
      <c r="HC85" s="34">
        <v>0</v>
      </c>
      <c r="HD85" s="34">
        <v>0</v>
      </c>
      <c r="HE85" s="34">
        <v>0</v>
      </c>
      <c r="HF85" s="34" t="s">
        <v>1044</v>
      </c>
      <c r="HK85" s="34" t="s">
        <v>5611</v>
      </c>
      <c r="HL85" s="34" t="s">
        <v>4226</v>
      </c>
      <c r="HM85" s="34" t="s">
        <v>4546</v>
      </c>
      <c r="HN85" s="34" t="s">
        <v>5449</v>
      </c>
      <c r="HO85" s="34">
        <v>42.969776609724001</v>
      </c>
      <c r="HP85" s="34" t="s">
        <v>4896</v>
      </c>
      <c r="HQ85" s="34" t="s">
        <v>4305</v>
      </c>
      <c r="HR85" s="34" t="s">
        <v>4195</v>
      </c>
      <c r="HS85" s="34" t="s">
        <v>4235</v>
      </c>
      <c r="HT85" s="34" t="s">
        <v>4271</v>
      </c>
      <c r="HU85" s="34" t="s">
        <v>5342</v>
      </c>
      <c r="HV85" s="34" t="s">
        <v>5001</v>
      </c>
      <c r="HW85" s="34" t="s">
        <v>4560</v>
      </c>
      <c r="HX85" s="34" t="s">
        <v>3244</v>
      </c>
      <c r="HY85" s="34" t="s">
        <v>4299</v>
      </c>
      <c r="HZ85" s="34" t="s">
        <v>4933</v>
      </c>
      <c r="IA85" s="34" t="s">
        <v>4666</v>
      </c>
      <c r="IB85" s="34" t="s">
        <v>5665</v>
      </c>
      <c r="IC85" s="34" t="s">
        <v>5274</v>
      </c>
      <c r="ID85" s="34" t="s">
        <v>4462</v>
      </c>
      <c r="IJ85" s="34">
        <v>1395.1</v>
      </c>
      <c r="IK85" s="34" t="s">
        <v>4587</v>
      </c>
      <c r="IQ85" s="34">
        <v>3020.1</v>
      </c>
      <c r="IR85" s="34" t="s">
        <v>1043</v>
      </c>
      <c r="IT85" s="34">
        <v>3020.1</v>
      </c>
      <c r="IU85" s="34" t="s">
        <v>5177</v>
      </c>
      <c r="IV85" s="34" t="s">
        <v>4170</v>
      </c>
      <c r="IW85" s="34" t="s">
        <v>4170</v>
      </c>
      <c r="IX85" s="34" t="s">
        <v>6120</v>
      </c>
      <c r="IY85" s="34" t="s">
        <v>5373</v>
      </c>
      <c r="IZ85" s="34" t="s">
        <v>4352</v>
      </c>
      <c r="JA85" s="34" t="s">
        <v>4170</v>
      </c>
      <c r="JB85" s="34" t="s">
        <v>4170</v>
      </c>
      <c r="JC85" s="34">
        <v>0</v>
      </c>
      <c r="JD85" s="34">
        <v>1000</v>
      </c>
      <c r="JE85" s="34">
        <v>500</v>
      </c>
      <c r="JF85" s="34">
        <v>0</v>
      </c>
      <c r="JG85" s="34">
        <v>0</v>
      </c>
      <c r="JH85" s="34">
        <v>0</v>
      </c>
      <c r="JI85" s="34">
        <v>0</v>
      </c>
      <c r="JJ85" s="34">
        <v>0</v>
      </c>
      <c r="JK85" s="34">
        <v>0</v>
      </c>
      <c r="JL85" s="34">
        <v>3780</v>
      </c>
      <c r="JM85" s="34">
        <v>1000</v>
      </c>
      <c r="JN85" s="34">
        <v>4780</v>
      </c>
      <c r="JO85" s="34">
        <v>3780</v>
      </c>
      <c r="JP85" s="34">
        <v>1000</v>
      </c>
      <c r="JQ85" s="34">
        <v>4780</v>
      </c>
      <c r="JR85" s="34">
        <v>0.418410041841004</v>
      </c>
      <c r="JU85" s="34">
        <v>0.209205020920502</v>
      </c>
      <c r="JV85" s="34">
        <v>4.1841004184100403E-2</v>
      </c>
      <c r="JW85" s="34">
        <v>1.6736401673640201E-2</v>
      </c>
      <c r="KB85" s="34">
        <v>0.209205020920502</v>
      </c>
      <c r="KC85" s="34">
        <v>0.104602510460251</v>
      </c>
      <c r="KI85" s="34" t="s">
        <v>6082</v>
      </c>
      <c r="KJ85" s="34" t="s">
        <v>5976</v>
      </c>
      <c r="KK85" s="34" t="s">
        <v>5178</v>
      </c>
      <c r="KL85" s="34" t="s">
        <v>4170</v>
      </c>
      <c r="KM85" s="34" t="s">
        <v>4170</v>
      </c>
      <c r="KN85" s="34" t="s">
        <v>4716</v>
      </c>
      <c r="KO85" s="34" t="s">
        <v>5255</v>
      </c>
      <c r="KP85" s="34" t="s">
        <v>4170</v>
      </c>
      <c r="KQ85" s="34" t="s">
        <v>4170</v>
      </c>
      <c r="KR85" s="34" t="s">
        <v>4170</v>
      </c>
      <c r="KS85" s="34" t="s">
        <v>4170</v>
      </c>
      <c r="KT85" s="34" t="s">
        <v>4170</v>
      </c>
      <c r="KU85" s="34" t="s">
        <v>4973</v>
      </c>
      <c r="KV85" s="34" t="s">
        <v>5153</v>
      </c>
      <c r="KW85" s="34" t="s">
        <v>5624</v>
      </c>
      <c r="KX85" s="34" t="s">
        <v>5647</v>
      </c>
      <c r="KY85" s="34" t="s">
        <v>5952</v>
      </c>
      <c r="KZ85" s="34" t="s">
        <v>5850</v>
      </c>
      <c r="LA85" s="34" t="s">
        <v>5992</v>
      </c>
    </row>
    <row r="86" spans="1:313">
      <c r="A86" s="34" t="s">
        <v>6514</v>
      </c>
      <c r="B86" s="34" t="s">
        <v>6497</v>
      </c>
      <c r="C86" s="34" t="s">
        <v>1038</v>
      </c>
      <c r="D86" s="34" t="s">
        <v>1041</v>
      </c>
      <c r="F86" s="34" t="s">
        <v>1041</v>
      </c>
      <c r="G86" s="34">
        <v>24</v>
      </c>
      <c r="H86" s="34" t="s">
        <v>1041</v>
      </c>
      <c r="I86" s="34" t="s">
        <v>1041</v>
      </c>
      <c r="J86" s="34" t="s">
        <v>440</v>
      </c>
      <c r="K86" s="34" t="s">
        <v>1077</v>
      </c>
      <c r="L86" s="34" t="s">
        <v>9537</v>
      </c>
      <c r="M86" s="34" t="s">
        <v>1548</v>
      </c>
      <c r="N86" s="34" t="s">
        <v>9538</v>
      </c>
      <c r="P86" s="34" t="s">
        <v>3065</v>
      </c>
      <c r="Q86" s="34" t="s">
        <v>3123</v>
      </c>
      <c r="R86" s="34" t="s">
        <v>6515</v>
      </c>
      <c r="S86" s="34">
        <v>2</v>
      </c>
      <c r="T86" s="34" t="s">
        <v>4881</v>
      </c>
      <c r="U86" s="34" t="s">
        <v>4881</v>
      </c>
      <c r="V86" s="34" t="s">
        <v>4170</v>
      </c>
      <c r="W86" s="34" t="s">
        <v>4881</v>
      </c>
      <c r="X86" s="34" t="s">
        <v>4170</v>
      </c>
      <c r="Y86" s="34" t="s">
        <v>4609</v>
      </c>
      <c r="Z86" s="34" t="s">
        <v>4170</v>
      </c>
      <c r="AA86" s="34" t="s">
        <v>4170</v>
      </c>
      <c r="AB86" s="34" t="s">
        <v>3681</v>
      </c>
      <c r="AD86" s="34" t="s">
        <v>3696</v>
      </c>
      <c r="AN86" s="34" t="s">
        <v>3722</v>
      </c>
      <c r="AO86" s="34" t="s">
        <v>1044</v>
      </c>
      <c r="BG86" s="34">
        <v>1</v>
      </c>
      <c r="BI86" s="34">
        <v>28</v>
      </c>
      <c r="BJ86" s="34" t="s">
        <v>1041</v>
      </c>
      <c r="BK86" s="34" t="s">
        <v>3727</v>
      </c>
      <c r="BM86" s="34" t="s">
        <v>3739</v>
      </c>
      <c r="BN86" s="34" t="s">
        <v>3745</v>
      </c>
      <c r="BO86" s="34" t="s">
        <v>4881</v>
      </c>
      <c r="BP86" s="34" t="s">
        <v>4170</v>
      </c>
      <c r="BQ86" s="34" t="s">
        <v>4170</v>
      </c>
      <c r="BR86" s="34" t="s">
        <v>4170</v>
      </c>
      <c r="BS86" s="34" t="s">
        <v>3751</v>
      </c>
      <c r="BT86" s="34" t="s">
        <v>3739</v>
      </c>
      <c r="BU86" s="34" t="s">
        <v>1044</v>
      </c>
      <c r="BV86" s="34" t="s">
        <v>1044</v>
      </c>
      <c r="BW86" s="34" t="s">
        <v>1044</v>
      </c>
      <c r="BX86" s="34" t="s">
        <v>3777</v>
      </c>
      <c r="BY86" s="34" t="s">
        <v>4881</v>
      </c>
      <c r="BZ86" s="34" t="s">
        <v>4170</v>
      </c>
      <c r="CA86" s="34" t="s">
        <v>4170</v>
      </c>
      <c r="CB86" s="34" t="s">
        <v>4170</v>
      </c>
      <c r="CC86" s="34" t="s">
        <v>4170</v>
      </c>
      <c r="CD86" s="34" t="s">
        <v>4170</v>
      </c>
      <c r="CE86" s="34" t="s">
        <v>4170</v>
      </c>
      <c r="CF86" s="34" t="s">
        <v>4170</v>
      </c>
      <c r="CG86" s="34" t="s">
        <v>4170</v>
      </c>
      <c r="CH86" s="34" t="s">
        <v>4170</v>
      </c>
      <c r="CI86" s="34" t="s">
        <v>4170</v>
      </c>
      <c r="CJ86" s="34" t="s">
        <v>4170</v>
      </c>
      <c r="CK86" s="34" t="s">
        <v>4170</v>
      </c>
      <c r="CL86" s="34" t="s">
        <v>4170</v>
      </c>
      <c r="CM86" s="34" t="s">
        <v>4170</v>
      </c>
      <c r="CN86" s="34" t="s">
        <v>4170</v>
      </c>
      <c r="CO86" s="34" t="s">
        <v>4170</v>
      </c>
      <c r="CQ86" s="34" t="s">
        <v>1041</v>
      </c>
      <c r="CR86" s="34" t="s">
        <v>1044</v>
      </c>
      <c r="CS86" s="34" t="s">
        <v>1044</v>
      </c>
      <c r="CT86" s="34" t="s">
        <v>1044</v>
      </c>
      <c r="CU86" s="34" t="s">
        <v>1041</v>
      </c>
      <c r="CV86" s="34" t="s">
        <v>1041</v>
      </c>
      <c r="CW86" s="34" t="s">
        <v>1044</v>
      </c>
      <c r="CX86" s="34" t="s">
        <v>1044</v>
      </c>
      <c r="CY86" s="34" t="s">
        <v>3826</v>
      </c>
      <c r="CZ86" s="34" t="s">
        <v>3843</v>
      </c>
      <c r="DA86" s="34" t="s">
        <v>3861</v>
      </c>
      <c r="DB86" s="34" t="s">
        <v>3868</v>
      </c>
      <c r="DC86" s="34" t="s">
        <v>3868</v>
      </c>
      <c r="DD86" s="34" t="s">
        <v>3871</v>
      </c>
      <c r="DE86" s="34" t="s">
        <v>1044</v>
      </c>
      <c r="DF86" s="34" t="s">
        <v>3877</v>
      </c>
      <c r="DG86" s="34" t="s">
        <v>172</v>
      </c>
      <c r="DH86" s="34" t="s">
        <v>4170</v>
      </c>
      <c r="DI86" s="34" t="s">
        <v>4170</v>
      </c>
      <c r="DJ86" s="34" t="s">
        <v>4170</v>
      </c>
      <c r="DK86" s="34" t="s">
        <v>4170</v>
      </c>
      <c r="DL86" s="34" t="s">
        <v>4170</v>
      </c>
      <c r="DM86" s="34" t="s">
        <v>4170</v>
      </c>
      <c r="DN86" s="34" t="s">
        <v>4170</v>
      </c>
      <c r="DO86" s="34" t="s">
        <v>4170</v>
      </c>
      <c r="DP86" s="34" t="s">
        <v>4170</v>
      </c>
      <c r="DQ86" s="34" t="s">
        <v>4170</v>
      </c>
      <c r="DR86" s="34" t="s">
        <v>4881</v>
      </c>
      <c r="DS86" s="34" t="s">
        <v>4170</v>
      </c>
      <c r="DT86" s="34" t="s">
        <v>4170</v>
      </c>
      <c r="DU86" s="34" t="s">
        <v>4170</v>
      </c>
      <c r="DV86" s="34" t="s">
        <v>4170</v>
      </c>
      <c r="DW86" s="34" t="s">
        <v>4170</v>
      </c>
      <c r="FH86" s="34">
        <v>15000</v>
      </c>
      <c r="FK86" s="34" t="s">
        <v>3963</v>
      </c>
      <c r="FL86" s="34" t="s">
        <v>3978</v>
      </c>
      <c r="FM86" s="34" t="s">
        <v>3990</v>
      </c>
      <c r="GF86" s="34" t="s">
        <v>1044</v>
      </c>
      <c r="GG86" s="34" t="s">
        <v>4170</v>
      </c>
      <c r="GH86" s="34" t="s">
        <v>4170</v>
      </c>
      <c r="GI86" s="34" t="s">
        <v>4170</v>
      </c>
      <c r="GJ86" s="34" t="s">
        <v>4881</v>
      </c>
      <c r="GK86" s="34" t="s">
        <v>4170</v>
      </c>
      <c r="GL86" s="34" t="s">
        <v>4170</v>
      </c>
      <c r="GM86" s="34" t="s">
        <v>4170</v>
      </c>
      <c r="GO86" s="34">
        <v>2000</v>
      </c>
      <c r="GP86" s="34">
        <v>0</v>
      </c>
      <c r="GQ86" s="34">
        <v>4000</v>
      </c>
      <c r="GR86" s="34">
        <v>2100</v>
      </c>
      <c r="GS86" s="34">
        <v>500</v>
      </c>
      <c r="GT86" s="34">
        <v>80</v>
      </c>
      <c r="GU86" s="34">
        <v>270</v>
      </c>
      <c r="GV86" s="34">
        <v>0</v>
      </c>
      <c r="GW86" s="34">
        <v>1000</v>
      </c>
      <c r="GX86" s="34">
        <v>2000</v>
      </c>
      <c r="GY86" s="34">
        <v>1000</v>
      </c>
      <c r="GZ86" s="34">
        <v>2000</v>
      </c>
      <c r="HA86" s="34">
        <v>0</v>
      </c>
      <c r="HB86" s="34">
        <v>0</v>
      </c>
      <c r="HC86" s="34">
        <v>3000</v>
      </c>
      <c r="HD86" s="34">
        <v>0</v>
      </c>
      <c r="HE86" s="34">
        <v>0</v>
      </c>
      <c r="HF86" s="34" t="s">
        <v>1044</v>
      </c>
      <c r="HK86" s="34" t="s">
        <v>6516</v>
      </c>
      <c r="HL86" s="34" t="s">
        <v>4226</v>
      </c>
      <c r="HM86" s="34" t="s">
        <v>4539</v>
      </c>
      <c r="HN86" s="34" t="s">
        <v>5446</v>
      </c>
      <c r="HO86" s="34">
        <v>31.997371879106399</v>
      </c>
      <c r="HP86" s="34" t="s">
        <v>4895</v>
      </c>
      <c r="HQ86" s="34" t="s">
        <v>4313</v>
      </c>
      <c r="HR86" s="34" t="s">
        <v>4210</v>
      </c>
      <c r="HS86" s="34" t="s">
        <v>4228</v>
      </c>
      <c r="HT86" s="34" t="s">
        <v>4262</v>
      </c>
      <c r="HU86" s="34" t="s">
        <v>5342</v>
      </c>
      <c r="HV86" s="34" t="s">
        <v>5001</v>
      </c>
      <c r="HW86" s="34" t="s">
        <v>4560</v>
      </c>
      <c r="HX86" s="34" t="s">
        <v>3238</v>
      </c>
      <c r="HY86" s="34" t="s">
        <v>4299</v>
      </c>
      <c r="HZ86" s="34" t="s">
        <v>4933</v>
      </c>
      <c r="IA86" s="34" t="s">
        <v>4666</v>
      </c>
      <c r="IC86" s="34" t="s">
        <v>5274</v>
      </c>
      <c r="ID86" s="34" t="s">
        <v>4462</v>
      </c>
      <c r="IN86" s="34" t="s">
        <v>4875</v>
      </c>
      <c r="IQ86" s="34">
        <v>15000</v>
      </c>
      <c r="IR86" s="34" t="s">
        <v>1046</v>
      </c>
      <c r="IS86" s="34" t="s">
        <v>5322</v>
      </c>
      <c r="IT86" s="34">
        <v>7500</v>
      </c>
      <c r="IU86" s="34" t="s">
        <v>5177</v>
      </c>
      <c r="IV86" s="34" t="s">
        <v>4170</v>
      </c>
      <c r="IW86" s="34" t="s">
        <v>4174</v>
      </c>
      <c r="IX86" s="34" t="s">
        <v>5374</v>
      </c>
      <c r="IY86" s="34" t="s">
        <v>4785</v>
      </c>
      <c r="IZ86" s="34" t="s">
        <v>4352</v>
      </c>
      <c r="JA86" s="34" t="s">
        <v>4784</v>
      </c>
      <c r="JB86" s="34" t="s">
        <v>4170</v>
      </c>
      <c r="JC86" s="34">
        <v>333.33333333333297</v>
      </c>
      <c r="JD86" s="34">
        <v>166.666666666667</v>
      </c>
      <c r="JE86" s="34">
        <v>333.33333333333297</v>
      </c>
      <c r="JF86" s="34">
        <v>0</v>
      </c>
      <c r="JG86" s="34">
        <v>0</v>
      </c>
      <c r="JH86" s="34">
        <v>500</v>
      </c>
      <c r="JI86" s="34">
        <v>0</v>
      </c>
      <c r="JJ86" s="34">
        <v>0</v>
      </c>
      <c r="JK86" s="34">
        <v>333.33333333333297</v>
      </c>
      <c r="JL86" s="34">
        <v>10116.666666666701</v>
      </c>
      <c r="JM86" s="34">
        <v>500</v>
      </c>
      <c r="JN86" s="34">
        <v>10616.666666666701</v>
      </c>
      <c r="JO86" s="34">
        <v>5058.3333333333303</v>
      </c>
      <c r="JP86" s="34">
        <v>250</v>
      </c>
      <c r="JQ86" s="34">
        <v>5308.3333333333303</v>
      </c>
      <c r="JR86" s="34">
        <v>0.18838304552590299</v>
      </c>
      <c r="JT86" s="34">
        <v>0.37676609105180497</v>
      </c>
      <c r="JU86" s="34">
        <v>0.19780219780219799</v>
      </c>
      <c r="JV86" s="34">
        <v>4.7095761381475698E-2</v>
      </c>
      <c r="JW86" s="34">
        <v>7.53532182103611E-3</v>
      </c>
      <c r="JX86" s="34">
        <v>2.5431711145996901E-2</v>
      </c>
      <c r="JZ86" s="34">
        <v>3.1397174254317102E-2</v>
      </c>
      <c r="KA86" s="34">
        <v>3.1397174254317102E-2</v>
      </c>
      <c r="KB86" s="34">
        <v>1.56985871271586E-2</v>
      </c>
      <c r="KC86" s="34">
        <v>3.1397174254317102E-2</v>
      </c>
      <c r="KF86" s="34">
        <v>4.7095761381475698E-2</v>
      </c>
      <c r="KJ86" s="34" t="s">
        <v>5977</v>
      </c>
      <c r="KK86" s="34" t="s">
        <v>5990</v>
      </c>
      <c r="KL86" s="34" t="s">
        <v>5796</v>
      </c>
      <c r="KM86" s="34" t="s">
        <v>4714</v>
      </c>
      <c r="KN86" s="34" t="s">
        <v>5254</v>
      </c>
      <c r="KO86" s="34" t="s">
        <v>5255</v>
      </c>
      <c r="KP86" s="34" t="s">
        <v>4170</v>
      </c>
      <c r="KQ86" s="34" t="s">
        <v>4170</v>
      </c>
      <c r="KR86" s="34" t="s">
        <v>4714</v>
      </c>
      <c r="KS86" s="34" t="s">
        <v>4170</v>
      </c>
      <c r="KT86" s="34" t="s">
        <v>4170</v>
      </c>
      <c r="KU86" s="34" t="s">
        <v>5112</v>
      </c>
      <c r="KV86" s="34" t="s">
        <v>5154</v>
      </c>
      <c r="KW86" s="34" t="s">
        <v>5624</v>
      </c>
      <c r="KX86" s="34" t="s">
        <v>5644</v>
      </c>
      <c r="KY86" s="34" t="s">
        <v>5112</v>
      </c>
      <c r="KZ86" s="34" t="s">
        <v>5154</v>
      </c>
      <c r="LA86" s="34" t="s">
        <v>5992</v>
      </c>
    </row>
    <row r="87" spans="1:313">
      <c r="A87" s="34" t="s">
        <v>6517</v>
      </c>
      <c r="B87" s="34" t="s">
        <v>6497</v>
      </c>
      <c r="C87" s="34" t="s">
        <v>1037</v>
      </c>
      <c r="D87" s="34" t="s">
        <v>1041</v>
      </c>
      <c r="F87" s="34" t="s">
        <v>1041</v>
      </c>
      <c r="G87" s="34">
        <v>48</v>
      </c>
      <c r="H87" s="34" t="s">
        <v>1041</v>
      </c>
      <c r="I87" s="34" t="s">
        <v>1041</v>
      </c>
      <c r="J87" s="34" t="s">
        <v>442</v>
      </c>
      <c r="K87" s="34" t="s">
        <v>1077</v>
      </c>
      <c r="L87" s="34" t="s">
        <v>9537</v>
      </c>
      <c r="M87" s="34" t="s">
        <v>1548</v>
      </c>
      <c r="N87" s="34" t="s">
        <v>9538</v>
      </c>
      <c r="P87" s="34" t="s">
        <v>3065</v>
      </c>
      <c r="Q87" s="34" t="s">
        <v>3138</v>
      </c>
      <c r="R87" s="34" t="s">
        <v>6340</v>
      </c>
      <c r="S87" s="34">
        <v>5</v>
      </c>
      <c r="T87" s="34" t="s">
        <v>4609</v>
      </c>
      <c r="U87" s="34" t="s">
        <v>4881</v>
      </c>
      <c r="V87" s="34" t="s">
        <v>4609</v>
      </c>
      <c r="W87" s="34" t="s">
        <v>4881</v>
      </c>
      <c r="X87" s="34" t="s">
        <v>4881</v>
      </c>
      <c r="Y87" s="34" t="s">
        <v>4609</v>
      </c>
      <c r="Z87" s="34" t="s">
        <v>4848</v>
      </c>
      <c r="AA87" s="34" t="s">
        <v>4170</v>
      </c>
      <c r="AB87" s="34" t="s">
        <v>3681</v>
      </c>
      <c r="AD87" s="34" t="s">
        <v>3696</v>
      </c>
      <c r="AN87" s="34" t="s">
        <v>3719</v>
      </c>
      <c r="AO87" s="34" t="s">
        <v>1044</v>
      </c>
      <c r="BG87" s="34">
        <v>3</v>
      </c>
      <c r="BI87" s="34">
        <v>50</v>
      </c>
      <c r="BJ87" s="34" t="s">
        <v>1041</v>
      </c>
      <c r="BK87" s="34" t="s">
        <v>3727</v>
      </c>
      <c r="BM87" s="34" t="s">
        <v>3739</v>
      </c>
      <c r="BN87" s="34" t="s">
        <v>3745</v>
      </c>
      <c r="BO87" s="34" t="s">
        <v>4881</v>
      </c>
      <c r="BP87" s="34" t="s">
        <v>4170</v>
      </c>
      <c r="BQ87" s="34" t="s">
        <v>4170</v>
      </c>
      <c r="BR87" s="34" t="s">
        <v>4170</v>
      </c>
      <c r="BS87" s="34" t="s">
        <v>3751</v>
      </c>
      <c r="BT87" s="34" t="s">
        <v>3739</v>
      </c>
      <c r="BU87" s="34" t="s">
        <v>1044</v>
      </c>
      <c r="BV87" s="34" t="s">
        <v>1044</v>
      </c>
      <c r="BW87" s="34" t="s">
        <v>1044</v>
      </c>
      <c r="BX87" s="34" t="s">
        <v>3777</v>
      </c>
      <c r="BY87" s="34" t="s">
        <v>4881</v>
      </c>
      <c r="BZ87" s="34" t="s">
        <v>4170</v>
      </c>
      <c r="CA87" s="34" t="s">
        <v>4170</v>
      </c>
      <c r="CB87" s="34" t="s">
        <v>4170</v>
      </c>
      <c r="CC87" s="34" t="s">
        <v>4170</v>
      </c>
      <c r="CD87" s="34" t="s">
        <v>4170</v>
      </c>
      <c r="CE87" s="34" t="s">
        <v>4170</v>
      </c>
      <c r="CF87" s="34" t="s">
        <v>4170</v>
      </c>
      <c r="CG87" s="34" t="s">
        <v>4170</v>
      </c>
      <c r="CH87" s="34" t="s">
        <v>4170</v>
      </c>
      <c r="CI87" s="34" t="s">
        <v>4170</v>
      </c>
      <c r="CJ87" s="34" t="s">
        <v>4170</v>
      </c>
      <c r="CK87" s="34" t="s">
        <v>4170</v>
      </c>
      <c r="CL87" s="34" t="s">
        <v>4170</v>
      </c>
      <c r="CM87" s="34" t="s">
        <v>4170</v>
      </c>
      <c r="CN87" s="34" t="s">
        <v>4170</v>
      </c>
      <c r="CO87" s="34" t="s">
        <v>4170</v>
      </c>
      <c r="CQ87" s="34" t="s">
        <v>1041</v>
      </c>
      <c r="CR87" s="34" t="s">
        <v>1041</v>
      </c>
      <c r="CS87" s="34" t="s">
        <v>1041</v>
      </c>
      <c r="CT87" s="34" t="s">
        <v>1041</v>
      </c>
      <c r="CU87" s="34" t="s">
        <v>1041</v>
      </c>
      <c r="CV87" s="34" t="s">
        <v>1041</v>
      </c>
      <c r="CW87" s="34" t="s">
        <v>1044</v>
      </c>
      <c r="CX87" s="34" t="s">
        <v>1044</v>
      </c>
      <c r="CY87" s="34" t="s">
        <v>3826</v>
      </c>
      <c r="CZ87" s="34" t="s">
        <v>3843</v>
      </c>
      <c r="DA87" s="34" t="s">
        <v>3861</v>
      </c>
      <c r="DB87" s="34" t="s">
        <v>1044</v>
      </c>
      <c r="DC87" s="34" t="s">
        <v>1044</v>
      </c>
      <c r="DD87" s="34" t="s">
        <v>3871</v>
      </c>
      <c r="DE87" s="34" t="s">
        <v>1041</v>
      </c>
      <c r="DF87" s="34" t="s">
        <v>3877</v>
      </c>
      <c r="DG87" s="34" t="s">
        <v>6425</v>
      </c>
      <c r="DH87" s="34" t="s">
        <v>4170</v>
      </c>
      <c r="DI87" s="34" t="s">
        <v>4881</v>
      </c>
      <c r="DJ87" s="34" t="s">
        <v>4881</v>
      </c>
      <c r="DK87" s="34" t="s">
        <v>4170</v>
      </c>
      <c r="DL87" s="34" t="s">
        <v>4170</v>
      </c>
      <c r="DM87" s="34" t="s">
        <v>4170</v>
      </c>
      <c r="DN87" s="34" t="s">
        <v>4170</v>
      </c>
      <c r="DO87" s="34" t="s">
        <v>4170</v>
      </c>
      <c r="DP87" s="34" t="s">
        <v>4170</v>
      </c>
      <c r="DQ87" s="34" t="s">
        <v>4170</v>
      </c>
      <c r="DR87" s="34" t="s">
        <v>4170</v>
      </c>
      <c r="DS87" s="34" t="s">
        <v>4170</v>
      </c>
      <c r="DT87" s="34" t="s">
        <v>4170</v>
      </c>
      <c r="DU87" s="34" t="s">
        <v>4170</v>
      </c>
      <c r="DV87" s="34" t="s">
        <v>4170</v>
      </c>
      <c r="DW87" s="34" t="s">
        <v>4170</v>
      </c>
      <c r="DY87" s="34">
        <v>15000</v>
      </c>
      <c r="DZ87" s="34">
        <v>7000</v>
      </c>
      <c r="FK87" s="34" t="s">
        <v>1044</v>
      </c>
      <c r="FM87" s="34" t="s">
        <v>3990</v>
      </c>
      <c r="GF87" s="34" t="s">
        <v>1044</v>
      </c>
      <c r="GG87" s="34" t="s">
        <v>4170</v>
      </c>
      <c r="GH87" s="34" t="s">
        <v>4170</v>
      </c>
      <c r="GI87" s="34" t="s">
        <v>4170</v>
      </c>
      <c r="GJ87" s="34" t="s">
        <v>4881</v>
      </c>
      <c r="GK87" s="34" t="s">
        <v>4170</v>
      </c>
      <c r="GL87" s="34" t="s">
        <v>4170</v>
      </c>
      <c r="GM87" s="34" t="s">
        <v>4170</v>
      </c>
      <c r="GO87" s="34">
        <v>10000</v>
      </c>
      <c r="GP87" s="34">
        <v>0</v>
      </c>
      <c r="GQ87" s="34">
        <v>5000</v>
      </c>
      <c r="GR87" s="34">
        <v>4000</v>
      </c>
      <c r="GS87" s="34">
        <v>1000</v>
      </c>
      <c r="GT87" s="34">
        <v>700</v>
      </c>
      <c r="GU87" s="34">
        <v>1000</v>
      </c>
      <c r="GV87" s="34">
        <v>0</v>
      </c>
      <c r="GW87" s="34">
        <v>0</v>
      </c>
      <c r="GX87" s="34">
        <v>5000</v>
      </c>
      <c r="GY87" s="34">
        <v>5000</v>
      </c>
      <c r="GZ87" s="34">
        <v>0</v>
      </c>
      <c r="HA87" s="34">
        <v>0</v>
      </c>
      <c r="HB87" s="34">
        <v>0</v>
      </c>
      <c r="HC87" s="34">
        <v>5000</v>
      </c>
      <c r="HD87" s="34">
        <v>0</v>
      </c>
      <c r="HE87" s="34">
        <v>0</v>
      </c>
      <c r="HF87" s="34" t="s">
        <v>1044</v>
      </c>
      <c r="HK87" s="34" t="s">
        <v>5390</v>
      </c>
      <c r="HL87" s="34" t="s">
        <v>4226</v>
      </c>
      <c r="HM87" s="34" t="s">
        <v>4542</v>
      </c>
      <c r="HN87" s="34" t="s">
        <v>5453</v>
      </c>
      <c r="HO87" s="34">
        <v>11.0052562417871</v>
      </c>
      <c r="HP87" s="34" t="s">
        <v>4897</v>
      </c>
      <c r="HQ87" s="34" t="s">
        <v>4323</v>
      </c>
      <c r="HR87" s="34" t="s">
        <v>4219</v>
      </c>
      <c r="HS87" s="34" t="s">
        <v>4248</v>
      </c>
      <c r="HT87" s="34" t="s">
        <v>4262</v>
      </c>
      <c r="HU87" s="34" t="s">
        <v>5342</v>
      </c>
      <c r="HV87" s="34" t="s">
        <v>5001</v>
      </c>
      <c r="HW87" s="34" t="s">
        <v>4556</v>
      </c>
      <c r="HX87" s="34" t="s">
        <v>3238</v>
      </c>
      <c r="HY87" s="34" t="s">
        <v>4291</v>
      </c>
      <c r="HZ87" s="34" t="s">
        <v>4933</v>
      </c>
      <c r="IA87" s="34" t="s">
        <v>4665</v>
      </c>
      <c r="IB87" s="34" t="s">
        <v>5665</v>
      </c>
      <c r="IC87" s="34" t="s">
        <v>5274</v>
      </c>
      <c r="ID87" s="34" t="s">
        <v>4462</v>
      </c>
      <c r="IE87" s="34" t="s">
        <v>5112</v>
      </c>
      <c r="IF87" s="34" t="s">
        <v>4878</v>
      </c>
      <c r="IQ87" s="34">
        <v>22000</v>
      </c>
      <c r="IR87" s="34" t="s">
        <v>1046</v>
      </c>
      <c r="IS87" s="34" t="s">
        <v>5322</v>
      </c>
      <c r="IT87" s="34">
        <v>4400</v>
      </c>
      <c r="IU87" s="34" t="s">
        <v>5181</v>
      </c>
      <c r="IV87" s="34" t="s">
        <v>4170</v>
      </c>
      <c r="IW87" s="34" t="s">
        <v>4174</v>
      </c>
      <c r="IX87" s="34" t="s">
        <v>6121</v>
      </c>
      <c r="IY87" s="34" t="s">
        <v>4474</v>
      </c>
      <c r="IZ87" s="34" t="s">
        <v>4354</v>
      </c>
      <c r="JA87" s="34" t="s">
        <v>4716</v>
      </c>
      <c r="JB87" s="34" t="s">
        <v>4170</v>
      </c>
      <c r="JC87" s="34">
        <v>833.33333333333303</v>
      </c>
      <c r="JD87" s="34">
        <v>833.33333333333303</v>
      </c>
      <c r="JE87" s="34">
        <v>0</v>
      </c>
      <c r="JF87" s="34">
        <v>0</v>
      </c>
      <c r="JG87" s="34">
        <v>0</v>
      </c>
      <c r="JH87" s="34">
        <v>833.33333333333303</v>
      </c>
      <c r="JI87" s="34">
        <v>0</v>
      </c>
      <c r="JJ87" s="34">
        <v>0</v>
      </c>
      <c r="JK87" s="34">
        <v>0</v>
      </c>
      <c r="JL87" s="34">
        <v>23366.666666666701</v>
      </c>
      <c r="JM87" s="34">
        <v>833.33333333333303</v>
      </c>
      <c r="JN87" s="34">
        <v>24200</v>
      </c>
      <c r="JO87" s="34">
        <v>4673.3333333333303</v>
      </c>
      <c r="JP87" s="34">
        <v>166.666666666667</v>
      </c>
      <c r="JQ87" s="34">
        <v>4840</v>
      </c>
      <c r="JR87" s="34">
        <v>0.413223140495868</v>
      </c>
      <c r="JT87" s="34">
        <v>0.206611570247934</v>
      </c>
      <c r="JU87" s="34">
        <v>0.165289256198347</v>
      </c>
      <c r="JV87" s="34">
        <v>4.1322314049586799E-2</v>
      </c>
      <c r="JW87" s="34">
        <v>2.89256198347107E-2</v>
      </c>
      <c r="JX87" s="34">
        <v>4.1322314049586799E-2</v>
      </c>
      <c r="KA87" s="34">
        <v>3.4435261707989002E-2</v>
      </c>
      <c r="KB87" s="34">
        <v>3.4435261707989002E-2</v>
      </c>
      <c r="KF87" s="34">
        <v>3.4435261707989002E-2</v>
      </c>
      <c r="KJ87" s="34" t="s">
        <v>5978</v>
      </c>
      <c r="KK87" s="34" t="s">
        <v>5989</v>
      </c>
      <c r="KL87" s="34" t="s">
        <v>4170</v>
      </c>
      <c r="KM87" s="34" t="s">
        <v>4716</v>
      </c>
      <c r="KN87" s="34" t="s">
        <v>4716</v>
      </c>
      <c r="KO87" s="34" t="s">
        <v>4170</v>
      </c>
      <c r="KP87" s="34" t="s">
        <v>4170</v>
      </c>
      <c r="KQ87" s="34" t="s">
        <v>4170</v>
      </c>
      <c r="KR87" s="34" t="s">
        <v>4716</v>
      </c>
      <c r="KS87" s="34" t="s">
        <v>4170</v>
      </c>
      <c r="KT87" s="34" t="s">
        <v>4170</v>
      </c>
      <c r="KU87" s="34" t="s">
        <v>5113</v>
      </c>
      <c r="KV87" s="34" t="s">
        <v>5153</v>
      </c>
      <c r="KW87" s="34" t="s">
        <v>5624</v>
      </c>
      <c r="KX87" s="34" t="s">
        <v>5644</v>
      </c>
      <c r="KY87" s="34" t="s">
        <v>5953</v>
      </c>
      <c r="KZ87" s="34" t="s">
        <v>5850</v>
      </c>
      <c r="LA87" s="34" t="s">
        <v>5992</v>
      </c>
    </row>
    <row r="88" spans="1:313">
      <c r="A88" s="34" t="s">
        <v>6518</v>
      </c>
      <c r="B88" s="34" t="s">
        <v>6497</v>
      </c>
      <c r="C88" s="34" t="s">
        <v>1036</v>
      </c>
      <c r="D88" s="34" t="s">
        <v>1041</v>
      </c>
      <c r="F88" s="34" t="s">
        <v>1041</v>
      </c>
      <c r="G88" s="34">
        <v>24</v>
      </c>
      <c r="H88" s="34" t="s">
        <v>1041</v>
      </c>
      <c r="I88" s="34" t="s">
        <v>1041</v>
      </c>
      <c r="J88" s="34" t="s">
        <v>440</v>
      </c>
      <c r="K88" s="34" t="s">
        <v>1077</v>
      </c>
      <c r="L88" s="34" t="s">
        <v>9537</v>
      </c>
      <c r="M88" s="34" t="s">
        <v>1548</v>
      </c>
      <c r="N88" s="34" t="s">
        <v>9538</v>
      </c>
      <c r="P88" s="34" t="s">
        <v>3065</v>
      </c>
      <c r="Q88" s="34" t="s">
        <v>3123</v>
      </c>
      <c r="R88" s="34" t="s">
        <v>6515</v>
      </c>
      <c r="S88" s="34">
        <v>3</v>
      </c>
      <c r="T88" s="34" t="s">
        <v>4881</v>
      </c>
      <c r="U88" s="34" t="s">
        <v>4170</v>
      </c>
      <c r="V88" s="34" t="s">
        <v>4881</v>
      </c>
      <c r="W88" s="34" t="s">
        <v>4881</v>
      </c>
      <c r="X88" s="34" t="s">
        <v>4881</v>
      </c>
      <c r="Y88" s="34" t="s">
        <v>4881</v>
      </c>
      <c r="Z88" s="34" t="s">
        <v>4609</v>
      </c>
      <c r="AA88" s="34" t="s">
        <v>4170</v>
      </c>
      <c r="AB88" s="34" t="s">
        <v>3681</v>
      </c>
      <c r="AD88" s="34" t="s">
        <v>3696</v>
      </c>
      <c r="AN88" s="34" t="s">
        <v>3722</v>
      </c>
      <c r="AO88" s="34" t="s">
        <v>1044</v>
      </c>
      <c r="BG88" s="34">
        <v>2</v>
      </c>
      <c r="BI88" s="34">
        <v>46</v>
      </c>
      <c r="BJ88" s="34" t="s">
        <v>1041</v>
      </c>
      <c r="BK88" s="34" t="s">
        <v>3727</v>
      </c>
      <c r="BM88" s="34" t="s">
        <v>3739</v>
      </c>
      <c r="BN88" s="34" t="s">
        <v>3745</v>
      </c>
      <c r="BO88" s="34" t="s">
        <v>4881</v>
      </c>
      <c r="BP88" s="34" t="s">
        <v>4170</v>
      </c>
      <c r="BQ88" s="34" t="s">
        <v>4170</v>
      </c>
      <c r="BR88" s="34" t="s">
        <v>4170</v>
      </c>
      <c r="BS88" s="34" t="s">
        <v>3754</v>
      </c>
      <c r="BT88" s="34" t="s">
        <v>3771</v>
      </c>
      <c r="BU88" s="34" t="s">
        <v>1044</v>
      </c>
      <c r="BV88" s="34" t="s">
        <v>1044</v>
      </c>
      <c r="BW88" s="34" t="s">
        <v>1044</v>
      </c>
      <c r="BX88" s="34" t="s">
        <v>3777</v>
      </c>
      <c r="BY88" s="34" t="s">
        <v>4881</v>
      </c>
      <c r="BZ88" s="34" t="s">
        <v>4170</v>
      </c>
      <c r="CA88" s="34" t="s">
        <v>4170</v>
      </c>
      <c r="CB88" s="34" t="s">
        <v>4170</v>
      </c>
      <c r="CC88" s="34" t="s">
        <v>4170</v>
      </c>
      <c r="CD88" s="34" t="s">
        <v>4170</v>
      </c>
      <c r="CE88" s="34" t="s">
        <v>4170</v>
      </c>
      <c r="CF88" s="34" t="s">
        <v>4170</v>
      </c>
      <c r="CG88" s="34" t="s">
        <v>4170</v>
      </c>
      <c r="CH88" s="34" t="s">
        <v>4170</v>
      </c>
      <c r="CI88" s="34" t="s">
        <v>4170</v>
      </c>
      <c r="CJ88" s="34" t="s">
        <v>4170</v>
      </c>
      <c r="CK88" s="34" t="s">
        <v>4170</v>
      </c>
      <c r="CL88" s="34" t="s">
        <v>4170</v>
      </c>
      <c r="CM88" s="34" t="s">
        <v>4170</v>
      </c>
      <c r="CN88" s="34" t="s">
        <v>4170</v>
      </c>
      <c r="CO88" s="34" t="s">
        <v>4170</v>
      </c>
      <c r="CQ88" s="34" t="s">
        <v>1041</v>
      </c>
      <c r="CR88" s="34" t="s">
        <v>1041</v>
      </c>
      <c r="CS88" s="34" t="s">
        <v>1041</v>
      </c>
      <c r="CT88" s="34" t="s">
        <v>1041</v>
      </c>
      <c r="CU88" s="34" t="s">
        <v>1041</v>
      </c>
      <c r="CV88" s="34" t="s">
        <v>1041</v>
      </c>
      <c r="CW88" s="34" t="s">
        <v>1041</v>
      </c>
      <c r="CX88" s="34" t="s">
        <v>1041</v>
      </c>
      <c r="CY88" s="34" t="s">
        <v>3820</v>
      </c>
      <c r="CZ88" s="34" t="s">
        <v>3843</v>
      </c>
      <c r="DA88" s="34" t="s">
        <v>3861</v>
      </c>
      <c r="DB88" s="34" t="s">
        <v>1044</v>
      </c>
      <c r="DC88" s="34" t="s">
        <v>1044</v>
      </c>
      <c r="DD88" s="34" t="s">
        <v>3871</v>
      </c>
      <c r="DE88" s="34" t="s">
        <v>1044</v>
      </c>
      <c r="DF88" s="34" t="s">
        <v>3877</v>
      </c>
      <c r="DG88" s="34" t="s">
        <v>3889</v>
      </c>
      <c r="DH88" s="34" t="s">
        <v>4170</v>
      </c>
      <c r="DI88" s="34" t="s">
        <v>4170</v>
      </c>
      <c r="DJ88" s="34" t="s">
        <v>4881</v>
      </c>
      <c r="DK88" s="34" t="s">
        <v>4170</v>
      </c>
      <c r="DL88" s="34" t="s">
        <v>4170</v>
      </c>
      <c r="DM88" s="34" t="s">
        <v>4170</v>
      </c>
      <c r="DN88" s="34" t="s">
        <v>4170</v>
      </c>
      <c r="DO88" s="34" t="s">
        <v>4170</v>
      </c>
      <c r="DP88" s="34" t="s">
        <v>4170</v>
      </c>
      <c r="DQ88" s="34" t="s">
        <v>4170</v>
      </c>
      <c r="DR88" s="34" t="s">
        <v>4170</v>
      </c>
      <c r="DS88" s="34" t="s">
        <v>4170</v>
      </c>
      <c r="DT88" s="34" t="s">
        <v>4170</v>
      </c>
      <c r="DU88" s="34" t="s">
        <v>4170</v>
      </c>
      <c r="DV88" s="34" t="s">
        <v>4170</v>
      </c>
      <c r="DW88" s="34" t="s">
        <v>4170</v>
      </c>
      <c r="FK88" s="34" t="s">
        <v>1044</v>
      </c>
      <c r="FM88" s="34" t="s">
        <v>3981</v>
      </c>
      <c r="FN88" s="34" t="s">
        <v>6519</v>
      </c>
      <c r="FO88" s="34" t="s">
        <v>4881</v>
      </c>
      <c r="FP88" s="34" t="s">
        <v>4881</v>
      </c>
      <c r="FQ88" s="34" t="s">
        <v>4881</v>
      </c>
      <c r="FR88" s="34" t="s">
        <v>4881</v>
      </c>
      <c r="FS88" s="34" t="s">
        <v>4881</v>
      </c>
      <c r="FT88" s="34" t="s">
        <v>4170</v>
      </c>
      <c r="FU88" s="34" t="s">
        <v>4881</v>
      </c>
      <c r="FV88" s="34" t="s">
        <v>4170</v>
      </c>
      <c r="FW88" s="34" t="s">
        <v>4881</v>
      </c>
      <c r="FX88" s="34" t="s">
        <v>4170</v>
      </c>
      <c r="FY88" s="34" t="s">
        <v>4170</v>
      </c>
      <c r="FZ88" s="34" t="s">
        <v>4170</v>
      </c>
      <c r="GA88" s="34" t="s">
        <v>4170</v>
      </c>
      <c r="GB88" s="34" t="s">
        <v>4170</v>
      </c>
      <c r="GC88" s="34" t="s">
        <v>4170</v>
      </c>
      <c r="GD88" s="34" t="s">
        <v>4170</v>
      </c>
      <c r="GF88" s="34" t="s">
        <v>1044</v>
      </c>
      <c r="GG88" s="34" t="s">
        <v>4170</v>
      </c>
      <c r="GH88" s="34" t="s">
        <v>4170</v>
      </c>
      <c r="GI88" s="34" t="s">
        <v>4170</v>
      </c>
      <c r="GJ88" s="34" t="s">
        <v>4881</v>
      </c>
      <c r="GK88" s="34" t="s">
        <v>4170</v>
      </c>
      <c r="GL88" s="34" t="s">
        <v>4170</v>
      </c>
      <c r="GM88" s="34" t="s">
        <v>4170</v>
      </c>
      <c r="GO88" s="34">
        <v>4000</v>
      </c>
      <c r="GP88" s="34">
        <v>0</v>
      </c>
      <c r="GQ88" s="34">
        <v>12000</v>
      </c>
      <c r="GR88" s="34">
        <v>4000</v>
      </c>
      <c r="GS88" s="34">
        <v>0</v>
      </c>
      <c r="GT88" s="34">
        <v>160</v>
      </c>
      <c r="GU88" s="34">
        <v>400</v>
      </c>
      <c r="GV88" s="34">
        <v>0</v>
      </c>
      <c r="GW88" s="34">
        <v>0</v>
      </c>
      <c r="GY88" s="34">
        <v>2000</v>
      </c>
      <c r="GZ88" s="34">
        <v>2000</v>
      </c>
      <c r="HA88" s="34">
        <v>0</v>
      </c>
      <c r="HB88" s="34">
        <v>0</v>
      </c>
      <c r="HC88" s="34">
        <v>6000</v>
      </c>
      <c r="HD88" s="34">
        <v>0</v>
      </c>
      <c r="HE88" s="34">
        <v>0</v>
      </c>
      <c r="HF88" s="34" t="s">
        <v>1044</v>
      </c>
      <c r="HK88" s="34" t="s">
        <v>5633</v>
      </c>
      <c r="HL88" s="34" t="s">
        <v>4226</v>
      </c>
      <c r="HM88" s="34" t="s">
        <v>4539</v>
      </c>
      <c r="HN88" s="34" t="s">
        <v>5446</v>
      </c>
      <c r="HO88" s="34">
        <v>31.997371879106399</v>
      </c>
      <c r="HP88" s="34" t="s">
        <v>4895</v>
      </c>
      <c r="HQ88" s="34" t="s">
        <v>4316</v>
      </c>
      <c r="HR88" s="34" t="s">
        <v>4219</v>
      </c>
      <c r="HS88" s="34" t="s">
        <v>4248</v>
      </c>
      <c r="HT88" s="34" t="s">
        <v>4262</v>
      </c>
      <c r="HU88" s="34" t="s">
        <v>5342</v>
      </c>
      <c r="HV88" s="34" t="s">
        <v>5001</v>
      </c>
      <c r="HW88" s="34" t="s">
        <v>4560</v>
      </c>
      <c r="HX88" s="34" t="s">
        <v>3235</v>
      </c>
      <c r="HY88" s="34" t="s">
        <v>4291</v>
      </c>
      <c r="HZ88" s="34" t="s">
        <v>4933</v>
      </c>
      <c r="IA88" s="34" t="s">
        <v>4665</v>
      </c>
      <c r="IC88" s="34" t="s">
        <v>5274</v>
      </c>
      <c r="ID88" s="34" t="s">
        <v>4462</v>
      </c>
      <c r="IR88" s="34" t="s">
        <v>1046</v>
      </c>
      <c r="IS88" s="34" t="s">
        <v>5322</v>
      </c>
      <c r="IU88" s="34" t="s">
        <v>5178</v>
      </c>
      <c r="IV88" s="34" t="s">
        <v>4170</v>
      </c>
      <c r="IW88" s="34" t="s">
        <v>4172</v>
      </c>
      <c r="IX88" s="34" t="s">
        <v>6121</v>
      </c>
      <c r="IY88" s="34" t="s">
        <v>4170</v>
      </c>
      <c r="IZ88" s="34" t="s">
        <v>4783</v>
      </c>
      <c r="JA88" s="34" t="s">
        <v>4785</v>
      </c>
      <c r="JB88" s="34" t="s">
        <v>4170</v>
      </c>
      <c r="JD88" s="34">
        <v>333.33333333333297</v>
      </c>
      <c r="JE88" s="34">
        <v>333.33333333333297</v>
      </c>
      <c r="JF88" s="34">
        <v>0</v>
      </c>
      <c r="JG88" s="34">
        <v>0</v>
      </c>
      <c r="JH88" s="34">
        <v>1000</v>
      </c>
      <c r="JI88" s="34">
        <v>0</v>
      </c>
      <c r="JJ88" s="34">
        <v>0</v>
      </c>
      <c r="JK88" s="34">
        <v>0</v>
      </c>
      <c r="JL88" s="34">
        <v>21893.333333333299</v>
      </c>
      <c r="JM88" s="34">
        <v>333.33333333333297</v>
      </c>
      <c r="JN88" s="34">
        <v>22226.666666666701</v>
      </c>
      <c r="JO88" s="34">
        <v>7297.7777777777801</v>
      </c>
      <c r="JP88" s="34">
        <v>111.111111111111</v>
      </c>
      <c r="JQ88" s="34">
        <v>7408.8888888888896</v>
      </c>
      <c r="JR88" s="34">
        <v>0.17996400719856001</v>
      </c>
      <c r="JT88" s="34">
        <v>0.53989202159568095</v>
      </c>
      <c r="JU88" s="34">
        <v>0.17996400719856001</v>
      </c>
      <c r="JW88" s="34">
        <v>7.19856028794241E-3</v>
      </c>
      <c r="JX88" s="34">
        <v>1.7996400719856E-2</v>
      </c>
      <c r="KB88" s="34">
        <v>1.499700059988E-2</v>
      </c>
      <c r="KC88" s="34">
        <v>1.499700059988E-2</v>
      </c>
      <c r="KF88" s="34">
        <v>4.49910017996401E-2</v>
      </c>
      <c r="KL88" s="34" t="s">
        <v>4170</v>
      </c>
      <c r="KN88" s="34" t="s">
        <v>5255</v>
      </c>
      <c r="KO88" s="34" t="s">
        <v>5255</v>
      </c>
      <c r="KP88" s="34" t="s">
        <v>4170</v>
      </c>
      <c r="KQ88" s="34" t="s">
        <v>4170</v>
      </c>
      <c r="KR88" s="34" t="s">
        <v>4716</v>
      </c>
      <c r="KS88" s="34" t="s">
        <v>4170</v>
      </c>
      <c r="KT88" s="34" t="s">
        <v>4170</v>
      </c>
      <c r="KU88" s="34" t="s">
        <v>5113</v>
      </c>
      <c r="KV88" s="34" t="s">
        <v>5154</v>
      </c>
      <c r="KW88" s="34" t="s">
        <v>5624</v>
      </c>
      <c r="KX88" s="34" t="s">
        <v>5643</v>
      </c>
      <c r="KY88" s="34" t="s">
        <v>5953</v>
      </c>
      <c r="KZ88" s="34" t="s">
        <v>5154</v>
      </c>
    </row>
    <row r="89" spans="1:313">
      <c r="A89" s="34" t="s">
        <v>6520</v>
      </c>
      <c r="B89" s="34" t="s">
        <v>6497</v>
      </c>
      <c r="C89" s="34" t="s">
        <v>1038</v>
      </c>
      <c r="D89" s="34" t="s">
        <v>1041</v>
      </c>
      <c r="F89" s="34" t="s">
        <v>1041</v>
      </c>
      <c r="G89" s="34">
        <v>56</v>
      </c>
      <c r="H89" s="34" t="s">
        <v>1041</v>
      </c>
      <c r="I89" s="34" t="s">
        <v>1041</v>
      </c>
      <c r="J89" s="34" t="s">
        <v>440</v>
      </c>
      <c r="K89" s="34" t="s">
        <v>1077</v>
      </c>
      <c r="L89" s="34" t="s">
        <v>9537</v>
      </c>
      <c r="M89" s="34" t="s">
        <v>1548</v>
      </c>
      <c r="N89" s="34" t="s">
        <v>9538</v>
      </c>
      <c r="P89" s="34" t="s">
        <v>3065</v>
      </c>
      <c r="Q89" s="34" t="s">
        <v>3123</v>
      </c>
      <c r="R89" s="34" t="s">
        <v>6352</v>
      </c>
      <c r="S89" s="34">
        <v>2</v>
      </c>
      <c r="T89" s="34" t="s">
        <v>4170</v>
      </c>
      <c r="U89" s="34" t="s">
        <v>4170</v>
      </c>
      <c r="V89" s="34" t="s">
        <v>4170</v>
      </c>
      <c r="W89" s="34" t="s">
        <v>4881</v>
      </c>
      <c r="X89" s="34" t="s">
        <v>4881</v>
      </c>
      <c r="Y89" s="34" t="s">
        <v>4881</v>
      </c>
      <c r="Z89" s="34" t="s">
        <v>4881</v>
      </c>
      <c r="AA89" s="34" t="s">
        <v>4170</v>
      </c>
      <c r="AB89" s="34" t="s">
        <v>3681</v>
      </c>
      <c r="AD89" s="34" t="s">
        <v>3696</v>
      </c>
      <c r="AN89" s="34" t="s">
        <v>3719</v>
      </c>
      <c r="AO89" s="34" t="s">
        <v>1044</v>
      </c>
      <c r="BG89" s="34">
        <v>2</v>
      </c>
      <c r="BI89" s="34">
        <v>55</v>
      </c>
      <c r="BJ89" s="34" t="s">
        <v>1041</v>
      </c>
      <c r="BK89" s="34" t="s">
        <v>3727</v>
      </c>
      <c r="BM89" s="34" t="s">
        <v>3739</v>
      </c>
      <c r="BN89" s="34" t="s">
        <v>3745</v>
      </c>
      <c r="BO89" s="34" t="s">
        <v>4881</v>
      </c>
      <c r="BP89" s="34" t="s">
        <v>4170</v>
      </c>
      <c r="BQ89" s="34" t="s">
        <v>4170</v>
      </c>
      <c r="BR89" s="34" t="s">
        <v>4170</v>
      </c>
      <c r="BS89" s="34" t="s">
        <v>3751</v>
      </c>
      <c r="BT89" s="34" t="s">
        <v>3739</v>
      </c>
      <c r="BU89" s="34" t="s">
        <v>1044</v>
      </c>
      <c r="BV89" s="34" t="s">
        <v>1044</v>
      </c>
      <c r="BW89" s="34" t="s">
        <v>1044</v>
      </c>
      <c r="BX89" s="34" t="s">
        <v>3777</v>
      </c>
      <c r="BY89" s="34" t="s">
        <v>4881</v>
      </c>
      <c r="BZ89" s="34" t="s">
        <v>4170</v>
      </c>
      <c r="CA89" s="34" t="s">
        <v>4170</v>
      </c>
      <c r="CB89" s="34" t="s">
        <v>4170</v>
      </c>
      <c r="CC89" s="34" t="s">
        <v>4170</v>
      </c>
      <c r="CD89" s="34" t="s">
        <v>4170</v>
      </c>
      <c r="CE89" s="34" t="s">
        <v>4170</v>
      </c>
      <c r="CF89" s="34" t="s">
        <v>4170</v>
      </c>
      <c r="CG89" s="34" t="s">
        <v>4170</v>
      </c>
      <c r="CH89" s="34" t="s">
        <v>4170</v>
      </c>
      <c r="CI89" s="34" t="s">
        <v>4170</v>
      </c>
      <c r="CJ89" s="34" t="s">
        <v>4170</v>
      </c>
      <c r="CK89" s="34" t="s">
        <v>4170</v>
      </c>
      <c r="CL89" s="34" t="s">
        <v>4170</v>
      </c>
      <c r="CM89" s="34" t="s">
        <v>4170</v>
      </c>
      <c r="CN89" s="34" t="s">
        <v>4170</v>
      </c>
      <c r="CO89" s="34" t="s">
        <v>4170</v>
      </c>
      <c r="CQ89" s="34" t="s">
        <v>1041</v>
      </c>
      <c r="CR89" s="34" t="s">
        <v>1041</v>
      </c>
      <c r="CS89" s="34" t="s">
        <v>1041</v>
      </c>
      <c r="CT89" s="34" t="s">
        <v>1041</v>
      </c>
      <c r="CU89" s="34" t="s">
        <v>1041</v>
      </c>
      <c r="CV89" s="34" t="s">
        <v>1041</v>
      </c>
      <c r="CW89" s="34" t="s">
        <v>1044</v>
      </c>
      <c r="CX89" s="34" t="s">
        <v>1041</v>
      </c>
      <c r="CY89" s="34" t="s">
        <v>3826</v>
      </c>
      <c r="CZ89" s="34" t="s">
        <v>3843</v>
      </c>
      <c r="DA89" s="34" t="s">
        <v>3861</v>
      </c>
      <c r="DB89" s="34" t="s">
        <v>1044</v>
      </c>
      <c r="DC89" s="34" t="s">
        <v>1044</v>
      </c>
      <c r="DD89" s="34" t="s">
        <v>3871</v>
      </c>
      <c r="DE89" s="34" t="s">
        <v>1044</v>
      </c>
      <c r="DF89" s="34" t="s">
        <v>3877</v>
      </c>
      <c r="DG89" s="34" t="s">
        <v>169</v>
      </c>
      <c r="DH89" s="34" t="s">
        <v>4170</v>
      </c>
      <c r="DI89" s="34" t="s">
        <v>4881</v>
      </c>
      <c r="DJ89" s="34" t="s">
        <v>4170</v>
      </c>
      <c r="DK89" s="34" t="s">
        <v>4170</v>
      </c>
      <c r="DL89" s="34" t="s">
        <v>4170</v>
      </c>
      <c r="DM89" s="34" t="s">
        <v>4170</v>
      </c>
      <c r="DN89" s="34" t="s">
        <v>4170</v>
      </c>
      <c r="DO89" s="34" t="s">
        <v>4170</v>
      </c>
      <c r="DP89" s="34" t="s">
        <v>4170</v>
      </c>
      <c r="DQ89" s="34" t="s">
        <v>4170</v>
      </c>
      <c r="DR89" s="34" t="s">
        <v>4170</v>
      </c>
      <c r="DS89" s="34" t="s">
        <v>4170</v>
      </c>
      <c r="DT89" s="34" t="s">
        <v>4170</v>
      </c>
      <c r="DU89" s="34" t="s">
        <v>4170</v>
      </c>
      <c r="DV89" s="34" t="s">
        <v>4170</v>
      </c>
      <c r="DW89" s="34" t="s">
        <v>4170</v>
      </c>
      <c r="DY89" s="34">
        <v>13800</v>
      </c>
      <c r="FK89" s="34" t="s">
        <v>1044</v>
      </c>
      <c r="FM89" s="34" t="s">
        <v>3990</v>
      </c>
      <c r="GF89" s="34" t="s">
        <v>1044</v>
      </c>
      <c r="GG89" s="34" t="s">
        <v>4170</v>
      </c>
      <c r="GH89" s="34" t="s">
        <v>4170</v>
      </c>
      <c r="GI89" s="34" t="s">
        <v>4170</v>
      </c>
      <c r="GJ89" s="34" t="s">
        <v>4881</v>
      </c>
      <c r="GK89" s="34" t="s">
        <v>4170</v>
      </c>
      <c r="GL89" s="34" t="s">
        <v>4170</v>
      </c>
      <c r="GM89" s="34" t="s">
        <v>4170</v>
      </c>
      <c r="GO89" s="34">
        <v>4000</v>
      </c>
      <c r="GP89" s="34">
        <v>0</v>
      </c>
      <c r="GQ89" s="34">
        <v>6000</v>
      </c>
      <c r="GR89" s="34">
        <v>2000</v>
      </c>
      <c r="GS89" s="34">
        <v>500</v>
      </c>
      <c r="GT89" s="34">
        <v>500</v>
      </c>
      <c r="GU89" s="34">
        <v>300</v>
      </c>
      <c r="GV89" s="34">
        <v>0</v>
      </c>
      <c r="GW89" s="34">
        <v>0</v>
      </c>
      <c r="GX89" s="34">
        <v>0</v>
      </c>
      <c r="GY89" s="34">
        <v>9000</v>
      </c>
      <c r="GZ89" s="34">
        <v>1000</v>
      </c>
      <c r="HA89" s="34">
        <v>0</v>
      </c>
      <c r="HB89" s="34">
        <v>0</v>
      </c>
      <c r="HC89" s="34">
        <v>0</v>
      </c>
      <c r="HD89" s="34">
        <v>0</v>
      </c>
      <c r="HE89" s="34">
        <v>0</v>
      </c>
      <c r="HF89" s="34" t="s">
        <v>1044</v>
      </c>
      <c r="HK89" s="34" t="s">
        <v>6521</v>
      </c>
      <c r="HL89" s="34" t="s">
        <v>4226</v>
      </c>
      <c r="HM89" s="34" t="s">
        <v>4542</v>
      </c>
      <c r="HN89" s="34" t="s">
        <v>5447</v>
      </c>
      <c r="HO89" s="34">
        <v>20.992115637319301</v>
      </c>
      <c r="HP89" s="34" t="s">
        <v>4894</v>
      </c>
      <c r="HQ89" s="34" t="s">
        <v>4313</v>
      </c>
      <c r="HR89" s="34" t="s">
        <v>4186</v>
      </c>
      <c r="HS89" s="34" t="s">
        <v>4255</v>
      </c>
      <c r="HT89" s="34" t="s">
        <v>4271</v>
      </c>
      <c r="HU89" s="34" t="s">
        <v>5342</v>
      </c>
      <c r="HV89" s="34" t="s">
        <v>5001</v>
      </c>
      <c r="HW89" s="34" t="s">
        <v>4556</v>
      </c>
      <c r="HX89" s="34" t="s">
        <v>3244</v>
      </c>
      <c r="HY89" s="34" t="s">
        <v>4291</v>
      </c>
      <c r="HZ89" s="34" t="s">
        <v>4929</v>
      </c>
      <c r="IA89" s="34" t="s">
        <v>4666</v>
      </c>
      <c r="IC89" s="34" t="s">
        <v>5274</v>
      </c>
      <c r="ID89" s="34" t="s">
        <v>4462</v>
      </c>
      <c r="IE89" s="34" t="s">
        <v>5112</v>
      </c>
      <c r="IQ89" s="34">
        <v>13800</v>
      </c>
      <c r="IR89" s="34" t="s">
        <v>1046</v>
      </c>
      <c r="IT89" s="34">
        <v>6900</v>
      </c>
      <c r="IU89" s="34" t="s">
        <v>5178</v>
      </c>
      <c r="IV89" s="34" t="s">
        <v>4170</v>
      </c>
      <c r="IW89" s="34" t="s">
        <v>4175</v>
      </c>
      <c r="IX89" s="34" t="s">
        <v>4472</v>
      </c>
      <c r="IY89" s="34" t="s">
        <v>4785</v>
      </c>
      <c r="IZ89" s="34" t="s">
        <v>4785</v>
      </c>
      <c r="JA89" s="34" t="s">
        <v>4784</v>
      </c>
      <c r="JB89" s="34" t="s">
        <v>4170</v>
      </c>
      <c r="JC89" s="34">
        <v>0</v>
      </c>
      <c r="JD89" s="34">
        <v>1500</v>
      </c>
      <c r="JE89" s="34">
        <v>166.666666666667</v>
      </c>
      <c r="JF89" s="34">
        <v>0</v>
      </c>
      <c r="JG89" s="34">
        <v>0</v>
      </c>
      <c r="JH89" s="34">
        <v>0</v>
      </c>
      <c r="JI89" s="34">
        <v>0</v>
      </c>
      <c r="JJ89" s="34">
        <v>0</v>
      </c>
      <c r="JK89" s="34">
        <v>0</v>
      </c>
      <c r="JL89" s="34">
        <v>13466.666666666701</v>
      </c>
      <c r="JM89" s="34">
        <v>1500</v>
      </c>
      <c r="JN89" s="34">
        <v>14966.666666666701</v>
      </c>
      <c r="JO89" s="34">
        <v>6733.3333333333303</v>
      </c>
      <c r="JP89" s="34">
        <v>750</v>
      </c>
      <c r="JQ89" s="34">
        <v>7483.3333333333303</v>
      </c>
      <c r="JR89" s="34">
        <v>0.267260579064588</v>
      </c>
      <c r="JT89" s="34">
        <v>0.400890868596882</v>
      </c>
      <c r="JU89" s="34">
        <v>0.133630289532294</v>
      </c>
      <c r="JV89" s="34">
        <v>3.34075723830735E-2</v>
      </c>
      <c r="JW89" s="34">
        <v>3.34075723830735E-2</v>
      </c>
      <c r="JX89" s="34">
        <v>2.0044543429844099E-2</v>
      </c>
      <c r="KB89" s="34">
        <v>0.10022271714922</v>
      </c>
      <c r="KC89" s="34">
        <v>1.1135857461024501E-2</v>
      </c>
      <c r="KJ89" s="34" t="s">
        <v>5977</v>
      </c>
      <c r="KK89" s="34" t="s">
        <v>5989</v>
      </c>
      <c r="KL89" s="34" t="s">
        <v>4170</v>
      </c>
      <c r="KM89" s="34" t="s">
        <v>4170</v>
      </c>
      <c r="KN89" s="34" t="s">
        <v>5253</v>
      </c>
      <c r="KO89" s="34" t="s">
        <v>5254</v>
      </c>
      <c r="KP89" s="34" t="s">
        <v>4170</v>
      </c>
      <c r="KQ89" s="34" t="s">
        <v>4170</v>
      </c>
      <c r="KR89" s="34" t="s">
        <v>4170</v>
      </c>
      <c r="KS89" s="34" t="s">
        <v>4170</v>
      </c>
      <c r="KT89" s="34" t="s">
        <v>4170</v>
      </c>
      <c r="KU89" s="34" t="s">
        <v>5112</v>
      </c>
      <c r="KV89" s="34" t="s">
        <v>5154</v>
      </c>
      <c r="KW89" s="34" t="s">
        <v>5621</v>
      </c>
      <c r="KX89" s="34" t="s">
        <v>5646</v>
      </c>
      <c r="KY89" s="34" t="s">
        <v>5112</v>
      </c>
      <c r="KZ89" s="34" t="s">
        <v>5154</v>
      </c>
      <c r="LA89" s="34" t="s">
        <v>5992</v>
      </c>
    </row>
    <row r="90" spans="1:313">
      <c r="A90" s="34" t="s">
        <v>6522</v>
      </c>
      <c r="B90" s="34" t="s">
        <v>6497</v>
      </c>
      <c r="C90" s="34" t="s">
        <v>1037</v>
      </c>
      <c r="D90" s="34" t="s">
        <v>1041</v>
      </c>
      <c r="F90" s="34" t="s">
        <v>1041</v>
      </c>
      <c r="G90" s="34">
        <v>56</v>
      </c>
      <c r="H90" s="34" t="s">
        <v>1041</v>
      </c>
      <c r="I90" s="34" t="s">
        <v>1041</v>
      </c>
      <c r="J90" s="34" t="s">
        <v>442</v>
      </c>
      <c r="K90" s="34" t="s">
        <v>1077</v>
      </c>
      <c r="L90" s="34" t="s">
        <v>9537</v>
      </c>
      <c r="M90" s="34" t="s">
        <v>1548</v>
      </c>
      <c r="N90" s="34" t="s">
        <v>9538</v>
      </c>
      <c r="P90" s="34" t="s">
        <v>3065</v>
      </c>
      <c r="Q90" s="34" t="s">
        <v>3123</v>
      </c>
      <c r="R90" s="34" t="s">
        <v>6374</v>
      </c>
      <c r="S90" s="34">
        <v>1</v>
      </c>
      <c r="T90" s="34" t="s">
        <v>4170</v>
      </c>
      <c r="U90" s="34" t="s">
        <v>4170</v>
      </c>
      <c r="V90" s="34" t="s">
        <v>4170</v>
      </c>
      <c r="W90" s="34" t="s">
        <v>4170</v>
      </c>
      <c r="X90" s="34" t="s">
        <v>4881</v>
      </c>
      <c r="Y90" s="34" t="s">
        <v>4170</v>
      </c>
      <c r="Z90" s="34" t="s">
        <v>4881</v>
      </c>
      <c r="AA90" s="34" t="s">
        <v>4170</v>
      </c>
      <c r="AB90" s="34" t="s">
        <v>3681</v>
      </c>
      <c r="AD90" s="34" t="s">
        <v>3696</v>
      </c>
      <c r="AN90" s="34" t="s">
        <v>3719</v>
      </c>
      <c r="AO90" s="34" t="s">
        <v>1044</v>
      </c>
      <c r="BG90" s="34">
        <v>1</v>
      </c>
      <c r="BI90" s="34">
        <v>20</v>
      </c>
      <c r="BJ90" s="34" t="s">
        <v>1041</v>
      </c>
      <c r="BK90" s="34" t="s">
        <v>3727</v>
      </c>
      <c r="BM90" s="34" t="s">
        <v>3739</v>
      </c>
      <c r="BN90" s="34" t="s">
        <v>3745</v>
      </c>
      <c r="BO90" s="34" t="s">
        <v>4881</v>
      </c>
      <c r="BP90" s="34" t="s">
        <v>4170</v>
      </c>
      <c r="BQ90" s="34" t="s">
        <v>4170</v>
      </c>
      <c r="BR90" s="34" t="s">
        <v>4170</v>
      </c>
      <c r="BS90" s="34" t="s">
        <v>3754</v>
      </c>
      <c r="BT90" s="34" t="s">
        <v>3771</v>
      </c>
      <c r="BU90" s="34" t="s">
        <v>1044</v>
      </c>
      <c r="BV90" s="34" t="s">
        <v>1044</v>
      </c>
      <c r="BW90" s="34" t="s">
        <v>1044</v>
      </c>
      <c r="BX90" s="34" t="s">
        <v>3777</v>
      </c>
      <c r="BY90" s="34" t="s">
        <v>4881</v>
      </c>
      <c r="BZ90" s="34" t="s">
        <v>4170</v>
      </c>
      <c r="CA90" s="34" t="s">
        <v>4170</v>
      </c>
      <c r="CB90" s="34" t="s">
        <v>4170</v>
      </c>
      <c r="CC90" s="34" t="s">
        <v>4170</v>
      </c>
      <c r="CD90" s="34" t="s">
        <v>4170</v>
      </c>
      <c r="CE90" s="34" t="s">
        <v>4170</v>
      </c>
      <c r="CF90" s="34" t="s">
        <v>4170</v>
      </c>
      <c r="CG90" s="34" t="s">
        <v>4170</v>
      </c>
      <c r="CH90" s="34" t="s">
        <v>4170</v>
      </c>
      <c r="CI90" s="34" t="s">
        <v>4170</v>
      </c>
      <c r="CJ90" s="34" t="s">
        <v>4170</v>
      </c>
      <c r="CK90" s="34" t="s">
        <v>4170</v>
      </c>
      <c r="CL90" s="34" t="s">
        <v>4170</v>
      </c>
      <c r="CM90" s="34" t="s">
        <v>4170</v>
      </c>
      <c r="CN90" s="34" t="s">
        <v>4170</v>
      </c>
      <c r="CO90" s="34" t="s">
        <v>4170</v>
      </c>
      <c r="CQ90" s="34" t="s">
        <v>1041</v>
      </c>
      <c r="CR90" s="34" t="s">
        <v>1041</v>
      </c>
      <c r="CS90" s="34" t="s">
        <v>1041</v>
      </c>
      <c r="CT90" s="34" t="s">
        <v>1041</v>
      </c>
      <c r="CU90" s="34" t="s">
        <v>1041</v>
      </c>
      <c r="CV90" s="34" t="s">
        <v>1041</v>
      </c>
      <c r="CW90" s="34" t="s">
        <v>1041</v>
      </c>
      <c r="CX90" s="34" t="s">
        <v>1044</v>
      </c>
      <c r="CY90" s="34" t="s">
        <v>3823</v>
      </c>
      <c r="CZ90" s="34" t="s">
        <v>3846</v>
      </c>
      <c r="DA90" s="34" t="s">
        <v>3861</v>
      </c>
      <c r="DB90" s="34" t="s">
        <v>1044</v>
      </c>
      <c r="DC90" s="34" t="s">
        <v>3871</v>
      </c>
      <c r="DD90" s="34" t="s">
        <v>3871</v>
      </c>
      <c r="DE90" s="34" t="s">
        <v>1044</v>
      </c>
      <c r="DF90" s="34" t="s">
        <v>3877</v>
      </c>
      <c r="DG90" s="34" t="s">
        <v>3884</v>
      </c>
      <c r="DH90" s="34" t="s">
        <v>4881</v>
      </c>
      <c r="DI90" s="34" t="s">
        <v>4170</v>
      </c>
      <c r="DJ90" s="34" t="s">
        <v>4170</v>
      </c>
      <c r="DK90" s="34" t="s">
        <v>4170</v>
      </c>
      <c r="DL90" s="34" t="s">
        <v>4170</v>
      </c>
      <c r="DM90" s="34" t="s">
        <v>4170</v>
      </c>
      <c r="DN90" s="34" t="s">
        <v>4170</v>
      </c>
      <c r="DO90" s="34" t="s">
        <v>4170</v>
      </c>
      <c r="DP90" s="34" t="s">
        <v>4170</v>
      </c>
      <c r="DQ90" s="34" t="s">
        <v>4170</v>
      </c>
      <c r="DR90" s="34" t="s">
        <v>4170</v>
      </c>
      <c r="DS90" s="34" t="s">
        <v>4170</v>
      </c>
      <c r="DT90" s="34" t="s">
        <v>4170</v>
      </c>
      <c r="DU90" s="34" t="s">
        <v>4170</v>
      </c>
      <c r="DV90" s="34" t="s">
        <v>4170</v>
      </c>
      <c r="DW90" s="34" t="s">
        <v>4170</v>
      </c>
      <c r="FK90" s="34" t="s">
        <v>1044</v>
      </c>
      <c r="FM90" s="34" t="s">
        <v>3984</v>
      </c>
      <c r="FN90" s="34" t="s">
        <v>6523</v>
      </c>
      <c r="FO90" s="34" t="s">
        <v>4881</v>
      </c>
      <c r="FP90" s="34" t="s">
        <v>4170</v>
      </c>
      <c r="FQ90" s="34" t="s">
        <v>4881</v>
      </c>
      <c r="FR90" s="34" t="s">
        <v>4170</v>
      </c>
      <c r="FS90" s="34" t="s">
        <v>4170</v>
      </c>
      <c r="FT90" s="34" t="s">
        <v>4170</v>
      </c>
      <c r="FU90" s="34" t="s">
        <v>4170</v>
      </c>
      <c r="FV90" s="34" t="s">
        <v>4881</v>
      </c>
      <c r="FW90" s="34" t="s">
        <v>4881</v>
      </c>
      <c r="FX90" s="34" t="s">
        <v>4170</v>
      </c>
      <c r="FY90" s="34" t="s">
        <v>4170</v>
      </c>
      <c r="FZ90" s="34" t="s">
        <v>4170</v>
      </c>
      <c r="GA90" s="34" t="s">
        <v>4170</v>
      </c>
      <c r="GB90" s="34" t="s">
        <v>4170</v>
      </c>
      <c r="GC90" s="34" t="s">
        <v>4170</v>
      </c>
      <c r="GD90" s="34" t="s">
        <v>4170</v>
      </c>
      <c r="GF90" s="34" t="s">
        <v>1044</v>
      </c>
      <c r="GG90" s="34" t="s">
        <v>4170</v>
      </c>
      <c r="GH90" s="34" t="s">
        <v>4170</v>
      </c>
      <c r="GI90" s="34" t="s">
        <v>4170</v>
      </c>
      <c r="GJ90" s="34" t="s">
        <v>4881</v>
      </c>
      <c r="GK90" s="34" t="s">
        <v>4170</v>
      </c>
      <c r="GL90" s="34" t="s">
        <v>4170</v>
      </c>
      <c r="GM90" s="34" t="s">
        <v>4170</v>
      </c>
      <c r="GO90" s="34">
        <v>20000</v>
      </c>
      <c r="GP90" s="34">
        <v>0</v>
      </c>
      <c r="GQ90" s="34">
        <v>0</v>
      </c>
      <c r="GR90" s="34">
        <v>20000</v>
      </c>
      <c r="GS90" s="34">
        <v>1000</v>
      </c>
      <c r="GT90" s="34">
        <v>500</v>
      </c>
      <c r="GU90" s="34">
        <v>300</v>
      </c>
      <c r="GV90" s="34">
        <v>0</v>
      </c>
      <c r="GW90" s="34">
        <v>1000</v>
      </c>
      <c r="GX90" s="34">
        <v>10000</v>
      </c>
      <c r="GY90" s="34">
        <v>0</v>
      </c>
      <c r="GZ90" s="34">
        <v>0</v>
      </c>
      <c r="HA90" s="34">
        <v>0</v>
      </c>
      <c r="HB90" s="34">
        <v>0</v>
      </c>
      <c r="HC90" s="34">
        <v>0</v>
      </c>
      <c r="HD90" s="34">
        <v>0</v>
      </c>
      <c r="HF90" s="34" t="s">
        <v>1044</v>
      </c>
      <c r="HK90" s="34" t="s">
        <v>6524</v>
      </c>
      <c r="HL90" s="34" t="s">
        <v>4226</v>
      </c>
      <c r="HM90" s="34" t="s">
        <v>4542</v>
      </c>
      <c r="HN90" s="34" t="s">
        <v>5453</v>
      </c>
      <c r="HO90" s="34">
        <v>41.984231274638603</v>
      </c>
      <c r="HP90" s="34" t="s">
        <v>4896</v>
      </c>
      <c r="HQ90" s="34" t="s">
        <v>4305</v>
      </c>
      <c r="HR90" s="34" t="s">
        <v>4186</v>
      </c>
      <c r="HS90" s="34" t="s">
        <v>4241</v>
      </c>
      <c r="HT90" s="34" t="s">
        <v>4271</v>
      </c>
      <c r="HU90" s="34" t="s">
        <v>5342</v>
      </c>
      <c r="HV90" s="34" t="s">
        <v>5001</v>
      </c>
      <c r="HW90" s="34" t="s">
        <v>4560</v>
      </c>
      <c r="HX90" s="34" t="s">
        <v>3244</v>
      </c>
      <c r="HY90" s="34" t="s">
        <v>4299</v>
      </c>
      <c r="HZ90" s="34" t="s">
        <v>4933</v>
      </c>
      <c r="IA90" s="34" t="s">
        <v>4666</v>
      </c>
      <c r="IC90" s="34" t="s">
        <v>5274</v>
      </c>
      <c r="ID90" s="34" t="s">
        <v>4462</v>
      </c>
      <c r="IR90" s="34" t="s">
        <v>1046</v>
      </c>
      <c r="IU90" s="34" t="s">
        <v>4173</v>
      </c>
      <c r="IV90" s="34" t="s">
        <v>4170</v>
      </c>
      <c r="IW90" s="34" t="s">
        <v>4170</v>
      </c>
      <c r="IX90" s="34" t="s">
        <v>6122</v>
      </c>
      <c r="IY90" s="34" t="s">
        <v>4474</v>
      </c>
      <c r="IZ90" s="34" t="s">
        <v>4785</v>
      </c>
      <c r="JA90" s="34" t="s">
        <v>4784</v>
      </c>
      <c r="JB90" s="34" t="s">
        <v>4170</v>
      </c>
      <c r="JC90" s="34">
        <v>1666.6666666666699</v>
      </c>
      <c r="JD90" s="34">
        <v>0</v>
      </c>
      <c r="JE90" s="34">
        <v>0</v>
      </c>
      <c r="JF90" s="34">
        <v>0</v>
      </c>
      <c r="JG90" s="34">
        <v>0</v>
      </c>
      <c r="JH90" s="34">
        <v>0</v>
      </c>
      <c r="JI90" s="34">
        <v>0</v>
      </c>
      <c r="JK90" s="34">
        <v>333.33333333333297</v>
      </c>
      <c r="JL90" s="34">
        <v>43466.666666666701</v>
      </c>
      <c r="JM90" s="34">
        <v>333.33333333333297</v>
      </c>
      <c r="JN90" s="34">
        <v>43800</v>
      </c>
      <c r="JO90" s="34">
        <v>43466.666666666701</v>
      </c>
      <c r="JP90" s="34">
        <v>333.33333333333297</v>
      </c>
      <c r="JQ90" s="34">
        <v>43800</v>
      </c>
      <c r="JR90" s="34">
        <v>0.45662100456621002</v>
      </c>
      <c r="JU90" s="34">
        <v>0.45662100456621002</v>
      </c>
      <c r="JV90" s="34">
        <v>2.2831050228310501E-2</v>
      </c>
      <c r="JW90" s="34">
        <v>1.1415525114155301E-2</v>
      </c>
      <c r="JX90" s="34">
        <v>6.8493150684931503E-3</v>
      </c>
      <c r="JZ90" s="34">
        <v>7.6103500761035003E-3</v>
      </c>
      <c r="KA90" s="34">
        <v>3.8051750380517502E-2</v>
      </c>
      <c r="KL90" s="34" t="s">
        <v>5796</v>
      </c>
      <c r="KM90" s="34" t="s">
        <v>4712</v>
      </c>
      <c r="KN90" s="34" t="s">
        <v>4170</v>
      </c>
      <c r="KO90" s="34" t="s">
        <v>4170</v>
      </c>
      <c r="KP90" s="34" t="s">
        <v>4170</v>
      </c>
      <c r="KQ90" s="34" t="s">
        <v>4170</v>
      </c>
      <c r="KR90" s="34" t="s">
        <v>4170</v>
      </c>
      <c r="KS90" s="34" t="s">
        <v>4170</v>
      </c>
      <c r="KU90" s="34" t="s">
        <v>5115</v>
      </c>
      <c r="KV90" s="34" t="s">
        <v>4876</v>
      </c>
      <c r="KW90" s="34" t="s">
        <v>5624</v>
      </c>
      <c r="KX90" s="34" t="s">
        <v>5644</v>
      </c>
      <c r="KY90" s="34" t="s">
        <v>5954</v>
      </c>
      <c r="KZ90" s="34" t="s">
        <v>5115</v>
      </c>
    </row>
    <row r="91" spans="1:313">
      <c r="A91" s="34" t="s">
        <v>6525</v>
      </c>
      <c r="B91" s="34" t="s">
        <v>6497</v>
      </c>
      <c r="C91" s="34" t="s">
        <v>1039</v>
      </c>
      <c r="D91" s="34" t="s">
        <v>1041</v>
      </c>
      <c r="F91" s="34" t="s">
        <v>1041</v>
      </c>
      <c r="G91" s="34">
        <v>36</v>
      </c>
      <c r="H91" s="34" t="s">
        <v>1041</v>
      </c>
      <c r="I91" s="34" t="s">
        <v>1041</v>
      </c>
      <c r="J91" s="34" t="s">
        <v>440</v>
      </c>
      <c r="K91" s="34" t="s">
        <v>1077</v>
      </c>
      <c r="L91" s="34" t="s">
        <v>9537</v>
      </c>
      <c r="M91" s="34" t="s">
        <v>1550</v>
      </c>
      <c r="N91" s="34" t="s">
        <v>9587</v>
      </c>
      <c r="P91" s="34" t="s">
        <v>3065</v>
      </c>
      <c r="Q91" s="34" t="s">
        <v>3123</v>
      </c>
      <c r="R91" s="34" t="s">
        <v>6323</v>
      </c>
      <c r="S91" s="34">
        <v>4</v>
      </c>
      <c r="T91" s="34" t="s">
        <v>4609</v>
      </c>
      <c r="U91" s="34" t="s">
        <v>4881</v>
      </c>
      <c r="V91" s="34" t="s">
        <v>4881</v>
      </c>
      <c r="W91" s="34" t="s">
        <v>4881</v>
      </c>
      <c r="X91" s="34" t="s">
        <v>4881</v>
      </c>
      <c r="Y91" s="34" t="s">
        <v>4609</v>
      </c>
      <c r="Z91" s="34" t="s">
        <v>4609</v>
      </c>
      <c r="AA91" s="34" t="s">
        <v>4170</v>
      </c>
      <c r="AB91" s="34" t="s">
        <v>3681</v>
      </c>
      <c r="AD91" s="34" t="s">
        <v>3696</v>
      </c>
      <c r="AN91" s="34" t="s">
        <v>3719</v>
      </c>
      <c r="AO91" s="34" t="s">
        <v>1044</v>
      </c>
      <c r="BG91" s="34">
        <v>2</v>
      </c>
      <c r="BI91" s="34">
        <v>35</v>
      </c>
      <c r="BJ91" s="34" t="s">
        <v>1041</v>
      </c>
      <c r="BK91" s="34" t="s">
        <v>3727</v>
      </c>
      <c r="BM91" s="34" t="s">
        <v>3739</v>
      </c>
      <c r="BN91" s="34" t="s">
        <v>3745</v>
      </c>
      <c r="BO91" s="34" t="s">
        <v>4881</v>
      </c>
      <c r="BP91" s="34" t="s">
        <v>4170</v>
      </c>
      <c r="BQ91" s="34" t="s">
        <v>4170</v>
      </c>
      <c r="BR91" s="34" t="s">
        <v>4170</v>
      </c>
      <c r="BS91" s="34" t="s">
        <v>3754</v>
      </c>
      <c r="BT91" s="34" t="s">
        <v>3771</v>
      </c>
      <c r="BU91" s="34" t="s">
        <v>1044</v>
      </c>
      <c r="BV91" s="34" t="s">
        <v>1044</v>
      </c>
      <c r="BW91" s="34" t="s">
        <v>1044</v>
      </c>
      <c r="BX91" s="34" t="s">
        <v>3783</v>
      </c>
      <c r="BY91" s="34" t="s">
        <v>4170</v>
      </c>
      <c r="BZ91" s="34" t="s">
        <v>4170</v>
      </c>
      <c r="CA91" s="34" t="s">
        <v>4881</v>
      </c>
      <c r="CB91" s="34" t="s">
        <v>4170</v>
      </c>
      <c r="CC91" s="34" t="s">
        <v>4170</v>
      </c>
      <c r="CD91" s="34" t="s">
        <v>4170</v>
      </c>
      <c r="CE91" s="34" t="s">
        <v>4170</v>
      </c>
      <c r="CF91" s="34" t="s">
        <v>4170</v>
      </c>
      <c r="CG91" s="34" t="s">
        <v>4170</v>
      </c>
      <c r="CH91" s="34" t="s">
        <v>4170</v>
      </c>
      <c r="CI91" s="34" t="s">
        <v>4170</v>
      </c>
      <c r="CJ91" s="34" t="s">
        <v>4170</v>
      </c>
      <c r="CK91" s="34" t="s">
        <v>4170</v>
      </c>
      <c r="CL91" s="34" t="s">
        <v>4170</v>
      </c>
      <c r="CM91" s="34" t="s">
        <v>4170</v>
      </c>
      <c r="CN91" s="34" t="s">
        <v>4170</v>
      </c>
      <c r="CO91" s="34" t="s">
        <v>4170</v>
      </c>
      <c r="CQ91" s="34" t="s">
        <v>1041</v>
      </c>
      <c r="CR91" s="34" t="s">
        <v>1041</v>
      </c>
      <c r="CS91" s="34" t="s">
        <v>1041</v>
      </c>
      <c r="CT91" s="34" t="s">
        <v>1041</v>
      </c>
      <c r="CU91" s="34" t="s">
        <v>1041</v>
      </c>
      <c r="CV91" s="34" t="s">
        <v>1041</v>
      </c>
      <c r="CW91" s="34" t="s">
        <v>1044</v>
      </c>
      <c r="CX91" s="34" t="s">
        <v>1041</v>
      </c>
      <c r="CY91" s="34" t="s">
        <v>3823</v>
      </c>
      <c r="CZ91" s="34" t="s">
        <v>3843</v>
      </c>
      <c r="DA91" s="34" t="s">
        <v>3855</v>
      </c>
      <c r="DB91" s="34" t="s">
        <v>1044</v>
      </c>
      <c r="DC91" s="34" t="s">
        <v>3871</v>
      </c>
      <c r="DD91" s="34" t="s">
        <v>3871</v>
      </c>
      <c r="DE91" s="34" t="s">
        <v>1044</v>
      </c>
      <c r="DF91" s="34" t="s">
        <v>3877</v>
      </c>
      <c r="DG91" s="34" t="s">
        <v>169</v>
      </c>
      <c r="DH91" s="34" t="s">
        <v>4170</v>
      </c>
      <c r="DI91" s="34" t="s">
        <v>4881</v>
      </c>
      <c r="DJ91" s="34" t="s">
        <v>4170</v>
      </c>
      <c r="DK91" s="34" t="s">
        <v>4170</v>
      </c>
      <c r="DL91" s="34" t="s">
        <v>4170</v>
      </c>
      <c r="DM91" s="34" t="s">
        <v>4170</v>
      </c>
      <c r="DN91" s="34" t="s">
        <v>4170</v>
      </c>
      <c r="DO91" s="34" t="s">
        <v>4170</v>
      </c>
      <c r="DP91" s="34" t="s">
        <v>4170</v>
      </c>
      <c r="DQ91" s="34" t="s">
        <v>4170</v>
      </c>
      <c r="DR91" s="34" t="s">
        <v>4170</v>
      </c>
      <c r="DS91" s="34" t="s">
        <v>4170</v>
      </c>
      <c r="DT91" s="34" t="s">
        <v>4170</v>
      </c>
      <c r="DU91" s="34" t="s">
        <v>4170</v>
      </c>
      <c r="DV91" s="34" t="s">
        <v>4170</v>
      </c>
      <c r="DW91" s="34" t="s">
        <v>4170</v>
      </c>
      <c r="FK91" s="34" t="s">
        <v>1044</v>
      </c>
      <c r="FM91" s="34" t="s">
        <v>3981</v>
      </c>
      <c r="FN91" s="34" t="s">
        <v>6526</v>
      </c>
      <c r="FO91" s="34" t="s">
        <v>4881</v>
      </c>
      <c r="FP91" s="34" t="s">
        <v>4170</v>
      </c>
      <c r="FQ91" s="34" t="s">
        <v>4881</v>
      </c>
      <c r="FR91" s="34" t="s">
        <v>4170</v>
      </c>
      <c r="FS91" s="34" t="s">
        <v>4170</v>
      </c>
      <c r="FT91" s="34" t="s">
        <v>4170</v>
      </c>
      <c r="FU91" s="34" t="s">
        <v>4170</v>
      </c>
      <c r="FV91" s="34" t="s">
        <v>4170</v>
      </c>
      <c r="FW91" s="34" t="s">
        <v>4170</v>
      </c>
      <c r="FX91" s="34" t="s">
        <v>4170</v>
      </c>
      <c r="FY91" s="34" t="s">
        <v>4170</v>
      </c>
      <c r="FZ91" s="34" t="s">
        <v>4170</v>
      </c>
      <c r="GA91" s="34" t="s">
        <v>4170</v>
      </c>
      <c r="GB91" s="34" t="s">
        <v>4170</v>
      </c>
      <c r="GC91" s="34" t="s">
        <v>4170</v>
      </c>
      <c r="GD91" s="34" t="s">
        <v>4170</v>
      </c>
      <c r="GF91" s="34" t="s">
        <v>1044</v>
      </c>
      <c r="GG91" s="34" t="s">
        <v>4170</v>
      </c>
      <c r="GH91" s="34" t="s">
        <v>4170</v>
      </c>
      <c r="GI91" s="34" t="s">
        <v>4170</v>
      </c>
      <c r="GJ91" s="34" t="s">
        <v>4881</v>
      </c>
      <c r="GK91" s="34" t="s">
        <v>4170</v>
      </c>
      <c r="GL91" s="34" t="s">
        <v>4170</v>
      </c>
      <c r="GM91" s="34" t="s">
        <v>4170</v>
      </c>
      <c r="GO91" s="34">
        <v>10000</v>
      </c>
      <c r="GP91" s="34">
        <v>0</v>
      </c>
      <c r="GQ91" s="34">
        <v>0</v>
      </c>
      <c r="GR91" s="34">
        <v>4000</v>
      </c>
      <c r="GS91" s="34">
        <v>600</v>
      </c>
      <c r="GT91" s="34">
        <v>60</v>
      </c>
      <c r="GU91" s="34">
        <v>500</v>
      </c>
      <c r="GV91" s="34">
        <v>2000</v>
      </c>
      <c r="GW91" s="34">
        <v>0</v>
      </c>
      <c r="GX91" s="34">
        <v>1200</v>
      </c>
      <c r="GY91" s="34">
        <v>0</v>
      </c>
      <c r="GZ91" s="34">
        <v>0</v>
      </c>
      <c r="HA91" s="34">
        <v>0</v>
      </c>
      <c r="HB91" s="34">
        <v>0</v>
      </c>
      <c r="HC91" s="34">
        <v>0</v>
      </c>
      <c r="HD91" s="34">
        <v>0</v>
      </c>
      <c r="HE91" s="34">
        <v>0</v>
      </c>
      <c r="HF91" s="34" t="s">
        <v>1044</v>
      </c>
      <c r="HK91" s="34" t="s">
        <v>5535</v>
      </c>
      <c r="HL91" s="34" t="s">
        <v>4226</v>
      </c>
      <c r="HM91" s="34" t="s">
        <v>4542</v>
      </c>
      <c r="HN91" s="34" t="s">
        <v>5447</v>
      </c>
      <c r="HO91" s="34">
        <v>29.9934296977661</v>
      </c>
      <c r="HP91" s="34" t="s">
        <v>4895</v>
      </c>
      <c r="HQ91" s="34" t="s">
        <v>4316</v>
      </c>
      <c r="HR91" s="34" t="s">
        <v>4219</v>
      </c>
      <c r="HS91" s="34" t="s">
        <v>4248</v>
      </c>
      <c r="HT91" s="34" t="s">
        <v>4262</v>
      </c>
      <c r="HU91" s="34" t="s">
        <v>5342</v>
      </c>
      <c r="HV91" s="34" t="s">
        <v>5001</v>
      </c>
      <c r="HW91" s="34" t="s">
        <v>4560</v>
      </c>
      <c r="HX91" s="34" t="s">
        <v>3244</v>
      </c>
      <c r="HY91" s="34" t="s">
        <v>4291</v>
      </c>
      <c r="HZ91" s="34" t="s">
        <v>4933</v>
      </c>
      <c r="IA91" s="34" t="s">
        <v>4666</v>
      </c>
      <c r="IB91" s="34" t="s">
        <v>5665</v>
      </c>
      <c r="IC91" s="34" t="s">
        <v>5274</v>
      </c>
      <c r="ID91" s="34" t="s">
        <v>4462</v>
      </c>
      <c r="IR91" s="34" t="s">
        <v>1046</v>
      </c>
      <c r="IS91" s="34" t="s">
        <v>5322</v>
      </c>
      <c r="IU91" s="34" t="s">
        <v>5181</v>
      </c>
      <c r="IV91" s="34" t="s">
        <v>4170</v>
      </c>
      <c r="IW91" s="34" t="s">
        <v>4170</v>
      </c>
      <c r="IX91" s="34" t="s">
        <v>6121</v>
      </c>
      <c r="IY91" s="34" t="s">
        <v>4474</v>
      </c>
      <c r="IZ91" s="34" t="s">
        <v>4352</v>
      </c>
      <c r="JA91" s="34" t="s">
        <v>4785</v>
      </c>
      <c r="JB91" s="34" t="s">
        <v>5581</v>
      </c>
      <c r="JC91" s="34">
        <v>200</v>
      </c>
      <c r="JD91" s="34">
        <v>0</v>
      </c>
      <c r="JE91" s="34">
        <v>0</v>
      </c>
      <c r="JF91" s="34">
        <v>0</v>
      </c>
      <c r="JG91" s="34">
        <v>0</v>
      </c>
      <c r="JH91" s="34">
        <v>0</v>
      </c>
      <c r="JI91" s="34">
        <v>0</v>
      </c>
      <c r="JJ91" s="34">
        <v>0</v>
      </c>
      <c r="JK91" s="34">
        <v>0</v>
      </c>
      <c r="JL91" s="34">
        <v>15360</v>
      </c>
      <c r="JM91" s="34">
        <v>2000</v>
      </c>
      <c r="JN91" s="34">
        <v>17360</v>
      </c>
      <c r="JO91" s="34">
        <v>3840</v>
      </c>
      <c r="JP91" s="34">
        <v>500</v>
      </c>
      <c r="JQ91" s="34">
        <v>4340</v>
      </c>
      <c r="JR91" s="34">
        <v>0.57603686635944695</v>
      </c>
      <c r="JU91" s="34">
        <v>0.230414746543779</v>
      </c>
      <c r="JV91" s="34">
        <v>3.4562211981566802E-2</v>
      </c>
      <c r="JW91" s="34">
        <v>3.4562211981566801E-3</v>
      </c>
      <c r="JX91" s="34">
        <v>2.8801843317972399E-2</v>
      </c>
      <c r="JY91" s="34">
        <v>0.115207373271889</v>
      </c>
      <c r="KA91" s="34">
        <v>1.1520737327188901E-2</v>
      </c>
      <c r="KL91" s="34" t="s">
        <v>4170</v>
      </c>
      <c r="KM91" s="34" t="s">
        <v>4711</v>
      </c>
      <c r="KN91" s="34" t="s">
        <v>4170</v>
      </c>
      <c r="KO91" s="34" t="s">
        <v>4170</v>
      </c>
      <c r="KP91" s="34" t="s">
        <v>4170</v>
      </c>
      <c r="KQ91" s="34" t="s">
        <v>4170</v>
      </c>
      <c r="KR91" s="34" t="s">
        <v>4170</v>
      </c>
      <c r="KS91" s="34" t="s">
        <v>4170</v>
      </c>
      <c r="KT91" s="34" t="s">
        <v>4170</v>
      </c>
      <c r="KU91" s="34" t="s">
        <v>5113</v>
      </c>
      <c r="KV91" s="34" t="s">
        <v>5153</v>
      </c>
      <c r="KW91" s="34" t="s">
        <v>5621</v>
      </c>
      <c r="KX91" s="34" t="s">
        <v>5646</v>
      </c>
      <c r="KY91" s="34" t="s">
        <v>5223</v>
      </c>
      <c r="KZ91" s="34" t="s">
        <v>5850</v>
      </c>
    </row>
    <row r="92" spans="1:313">
      <c r="A92" s="34" t="s">
        <v>6527</v>
      </c>
      <c r="B92" s="34" t="s">
        <v>6497</v>
      </c>
      <c r="C92" s="34" t="s">
        <v>1036</v>
      </c>
      <c r="D92" s="34" t="s">
        <v>1041</v>
      </c>
      <c r="F92" s="34" t="s">
        <v>1041</v>
      </c>
      <c r="G92" s="34">
        <v>38</v>
      </c>
      <c r="H92" s="34" t="s">
        <v>1041</v>
      </c>
      <c r="I92" s="34" t="s">
        <v>1041</v>
      </c>
      <c r="J92" s="34" t="s">
        <v>440</v>
      </c>
      <c r="K92" s="34" t="s">
        <v>1161</v>
      </c>
      <c r="L92" s="34" t="s">
        <v>9578</v>
      </c>
      <c r="M92" s="34" t="s">
        <v>3021</v>
      </c>
      <c r="N92" s="34" t="s">
        <v>9588</v>
      </c>
      <c r="P92" s="34" t="s">
        <v>3068</v>
      </c>
      <c r="Q92" s="34" t="s">
        <v>3123</v>
      </c>
      <c r="R92" s="34" t="s">
        <v>6444</v>
      </c>
      <c r="S92" s="34">
        <v>2</v>
      </c>
      <c r="T92" s="34" t="s">
        <v>4609</v>
      </c>
      <c r="U92" s="34" t="s">
        <v>4881</v>
      </c>
      <c r="V92" s="34" t="s">
        <v>4170</v>
      </c>
      <c r="W92" s="34" t="s">
        <v>4881</v>
      </c>
      <c r="X92" s="34" t="s">
        <v>4170</v>
      </c>
      <c r="Y92" s="34" t="s">
        <v>4609</v>
      </c>
      <c r="Z92" s="34" t="s">
        <v>4170</v>
      </c>
      <c r="AA92" s="34" t="s">
        <v>4170</v>
      </c>
      <c r="AB92" s="34" t="s">
        <v>3681</v>
      </c>
      <c r="AD92" s="34" t="s">
        <v>3696</v>
      </c>
      <c r="AN92" s="34" t="s">
        <v>3719</v>
      </c>
      <c r="AO92" s="34" t="s">
        <v>1044</v>
      </c>
      <c r="BG92" s="34">
        <v>2</v>
      </c>
      <c r="BI92" s="34">
        <v>30</v>
      </c>
      <c r="BJ92" s="34" t="s">
        <v>1041</v>
      </c>
      <c r="BK92" s="34" t="s">
        <v>3730</v>
      </c>
      <c r="BM92" s="34" t="s">
        <v>1044</v>
      </c>
      <c r="BN92" s="34" t="s">
        <v>1044</v>
      </c>
      <c r="BO92" s="34" t="s">
        <v>4170</v>
      </c>
      <c r="BP92" s="34" t="s">
        <v>4170</v>
      </c>
      <c r="BQ92" s="34" t="s">
        <v>4881</v>
      </c>
      <c r="BR92" s="34" t="s">
        <v>4170</v>
      </c>
      <c r="BS92" s="34" t="s">
        <v>3760</v>
      </c>
      <c r="BT92" s="34" t="s">
        <v>1044</v>
      </c>
      <c r="BU92" s="34" t="s">
        <v>1044</v>
      </c>
      <c r="BV92" s="34" t="s">
        <v>1041</v>
      </c>
      <c r="BW92" s="34" t="s">
        <v>1044</v>
      </c>
      <c r="BX92" s="34" t="s">
        <v>6528</v>
      </c>
      <c r="BY92" s="34" t="s">
        <v>4170</v>
      </c>
      <c r="BZ92" s="34" t="s">
        <v>4170</v>
      </c>
      <c r="CA92" s="34" t="s">
        <v>4170</v>
      </c>
      <c r="CB92" s="34" t="s">
        <v>4170</v>
      </c>
      <c r="CC92" s="34" t="s">
        <v>4881</v>
      </c>
      <c r="CD92" s="34" t="s">
        <v>4170</v>
      </c>
      <c r="CE92" s="34" t="s">
        <v>4170</v>
      </c>
      <c r="CF92" s="34" t="s">
        <v>4170</v>
      </c>
      <c r="CG92" s="34" t="s">
        <v>4170</v>
      </c>
      <c r="CH92" s="34" t="s">
        <v>4881</v>
      </c>
      <c r="CI92" s="34" t="s">
        <v>4881</v>
      </c>
      <c r="CJ92" s="34" t="s">
        <v>4170</v>
      </c>
      <c r="CK92" s="34" t="s">
        <v>4170</v>
      </c>
      <c r="CL92" s="34" t="s">
        <v>4170</v>
      </c>
      <c r="CM92" s="34" t="s">
        <v>4170</v>
      </c>
      <c r="CN92" s="34" t="s">
        <v>4170</v>
      </c>
      <c r="CO92" s="34" t="s">
        <v>4170</v>
      </c>
      <c r="CQ92" s="34" t="s">
        <v>1041</v>
      </c>
      <c r="CR92" s="34" t="s">
        <v>1041</v>
      </c>
      <c r="CS92" s="34" t="s">
        <v>1044</v>
      </c>
      <c r="CT92" s="34" t="s">
        <v>1041</v>
      </c>
      <c r="CU92" s="34" t="s">
        <v>1041</v>
      </c>
      <c r="CV92" s="34" t="s">
        <v>1041</v>
      </c>
      <c r="CW92" s="34" t="s">
        <v>1044</v>
      </c>
      <c r="CX92" s="34" t="s">
        <v>1044</v>
      </c>
      <c r="CY92" s="34" t="s">
        <v>3826</v>
      </c>
      <c r="CZ92" s="34" t="s">
        <v>3843</v>
      </c>
      <c r="DA92" s="34" t="s">
        <v>3858</v>
      </c>
      <c r="DB92" s="34" t="s">
        <v>3868</v>
      </c>
      <c r="DC92" s="34" t="s">
        <v>3868</v>
      </c>
      <c r="DD92" s="34" t="s">
        <v>3868</v>
      </c>
      <c r="DE92" s="34" t="s">
        <v>1044</v>
      </c>
      <c r="DF92" s="34" t="s">
        <v>3877</v>
      </c>
      <c r="DG92" s="34" t="s">
        <v>6324</v>
      </c>
      <c r="DH92" s="34" t="s">
        <v>4170</v>
      </c>
      <c r="DI92" s="34" t="s">
        <v>4881</v>
      </c>
      <c r="DJ92" s="34" t="s">
        <v>4170</v>
      </c>
      <c r="DK92" s="34" t="s">
        <v>4170</v>
      </c>
      <c r="DL92" s="34" t="s">
        <v>4170</v>
      </c>
      <c r="DM92" s="34" t="s">
        <v>4170</v>
      </c>
      <c r="DN92" s="34" t="s">
        <v>4170</v>
      </c>
      <c r="DO92" s="34" t="s">
        <v>4881</v>
      </c>
      <c r="DP92" s="34" t="s">
        <v>4170</v>
      </c>
      <c r="DQ92" s="34" t="s">
        <v>4170</v>
      </c>
      <c r="DR92" s="34" t="s">
        <v>4170</v>
      </c>
      <c r="DS92" s="34" t="s">
        <v>4170</v>
      </c>
      <c r="DT92" s="34" t="s">
        <v>4170</v>
      </c>
      <c r="DU92" s="34" t="s">
        <v>4170</v>
      </c>
      <c r="DV92" s="34" t="s">
        <v>4170</v>
      </c>
      <c r="DW92" s="34" t="s">
        <v>4170</v>
      </c>
      <c r="DY92" s="34">
        <v>3000</v>
      </c>
      <c r="FE92" s="34">
        <v>3250</v>
      </c>
      <c r="FK92" s="34" t="s">
        <v>3957</v>
      </c>
      <c r="FL92" s="34" t="s">
        <v>3972</v>
      </c>
      <c r="FM92" s="34" t="s">
        <v>3981</v>
      </c>
      <c r="FN92" s="34" t="s">
        <v>6529</v>
      </c>
      <c r="FO92" s="34" t="s">
        <v>4881</v>
      </c>
      <c r="FP92" s="34" t="s">
        <v>4170</v>
      </c>
      <c r="FQ92" s="34" t="s">
        <v>4881</v>
      </c>
      <c r="FR92" s="34" t="s">
        <v>4170</v>
      </c>
      <c r="FS92" s="34" t="s">
        <v>4881</v>
      </c>
      <c r="FT92" s="34" t="s">
        <v>4170</v>
      </c>
      <c r="FU92" s="34" t="s">
        <v>4170</v>
      </c>
      <c r="FV92" s="34" t="s">
        <v>4170</v>
      </c>
      <c r="FW92" s="34" t="s">
        <v>4170</v>
      </c>
      <c r="FX92" s="34" t="s">
        <v>4170</v>
      </c>
      <c r="FY92" s="34" t="s">
        <v>4170</v>
      </c>
      <c r="FZ92" s="34" t="s">
        <v>4170</v>
      </c>
      <c r="GA92" s="34" t="s">
        <v>4170</v>
      </c>
      <c r="GB92" s="34" t="s">
        <v>4170</v>
      </c>
      <c r="GC92" s="34" t="s">
        <v>4170</v>
      </c>
      <c r="GD92" s="34" t="s">
        <v>4170</v>
      </c>
      <c r="GF92" s="34" t="s">
        <v>4033</v>
      </c>
      <c r="GG92" s="34" t="s">
        <v>4170</v>
      </c>
      <c r="GH92" s="34" t="s">
        <v>4881</v>
      </c>
      <c r="GI92" s="34" t="s">
        <v>4170</v>
      </c>
      <c r="GJ92" s="34" t="s">
        <v>4170</v>
      </c>
      <c r="GK92" s="34" t="s">
        <v>4170</v>
      </c>
      <c r="GL92" s="34" t="s">
        <v>4170</v>
      </c>
      <c r="GM92" s="34" t="s">
        <v>4170</v>
      </c>
      <c r="GO92" s="34">
        <v>3000</v>
      </c>
      <c r="GP92" s="34">
        <v>0</v>
      </c>
      <c r="GQ92" s="34">
        <v>1800</v>
      </c>
      <c r="GR92" s="34">
        <v>1000</v>
      </c>
      <c r="GS92" s="34">
        <v>300</v>
      </c>
      <c r="GT92" s="34">
        <v>200</v>
      </c>
      <c r="GU92" s="34">
        <v>100</v>
      </c>
      <c r="GV92" s="34">
        <v>0</v>
      </c>
      <c r="GW92" s="34">
        <v>0</v>
      </c>
      <c r="GX92" s="34">
        <v>0</v>
      </c>
      <c r="GY92" s="34">
        <v>1000</v>
      </c>
      <c r="GZ92" s="34">
        <v>500</v>
      </c>
      <c r="HB92" s="34">
        <v>0</v>
      </c>
      <c r="HD92" s="34">
        <v>0</v>
      </c>
      <c r="HE92" s="34">
        <v>4000</v>
      </c>
      <c r="HF92" s="34" t="s">
        <v>1044</v>
      </c>
      <c r="HK92" s="34" t="s">
        <v>6530</v>
      </c>
      <c r="HL92" s="34" t="s">
        <v>4226</v>
      </c>
      <c r="HM92" s="34" t="s">
        <v>4542</v>
      </c>
      <c r="HN92" s="34" t="s">
        <v>5447</v>
      </c>
      <c r="HO92" s="34">
        <v>45.006570302233897</v>
      </c>
      <c r="HP92" s="34" t="s">
        <v>4896</v>
      </c>
      <c r="HQ92" s="34" t="s">
        <v>4313</v>
      </c>
      <c r="HR92" s="34" t="s">
        <v>4210</v>
      </c>
      <c r="HS92" s="34" t="s">
        <v>4228</v>
      </c>
      <c r="HT92" s="34" t="s">
        <v>4262</v>
      </c>
      <c r="HU92" s="34" t="s">
        <v>5342</v>
      </c>
      <c r="HV92" s="34" t="s">
        <v>5001</v>
      </c>
      <c r="HW92" s="34" t="s">
        <v>4556</v>
      </c>
      <c r="HX92" s="34" t="s">
        <v>3238</v>
      </c>
      <c r="HY92" s="34" t="s">
        <v>4291</v>
      </c>
      <c r="HZ92" s="34" t="s">
        <v>4933</v>
      </c>
      <c r="IA92" s="34" t="s">
        <v>4666</v>
      </c>
      <c r="IB92" s="34" t="s">
        <v>5665</v>
      </c>
      <c r="IC92" s="34" t="s">
        <v>5274</v>
      </c>
      <c r="ID92" s="34" t="s">
        <v>4461</v>
      </c>
      <c r="IE92" s="34" t="s">
        <v>5222</v>
      </c>
      <c r="IK92" s="34" t="s">
        <v>4588</v>
      </c>
      <c r="IQ92" s="34">
        <v>6250</v>
      </c>
      <c r="IR92" s="34" t="s">
        <v>1043</v>
      </c>
      <c r="IS92" s="34" t="s">
        <v>5322</v>
      </c>
      <c r="IT92" s="34">
        <v>3125</v>
      </c>
      <c r="IU92" s="34" t="s">
        <v>5178</v>
      </c>
      <c r="IV92" s="34" t="s">
        <v>4170</v>
      </c>
      <c r="IW92" s="34" t="s">
        <v>4171</v>
      </c>
      <c r="IX92" s="34" t="s">
        <v>6120</v>
      </c>
      <c r="IY92" s="34" t="s">
        <v>5373</v>
      </c>
      <c r="IZ92" s="34" t="s">
        <v>4783</v>
      </c>
      <c r="JA92" s="34" t="s">
        <v>4711</v>
      </c>
      <c r="JB92" s="34" t="s">
        <v>4170</v>
      </c>
      <c r="JC92" s="34">
        <v>0</v>
      </c>
      <c r="JD92" s="34">
        <v>166.666666666667</v>
      </c>
      <c r="JE92" s="34">
        <v>83.3333333333333</v>
      </c>
      <c r="JG92" s="34">
        <v>0</v>
      </c>
      <c r="JI92" s="34">
        <v>0</v>
      </c>
      <c r="JJ92" s="34">
        <v>666.66666666666697</v>
      </c>
      <c r="JK92" s="34">
        <v>0</v>
      </c>
      <c r="JL92" s="34">
        <v>6483.3333333333303</v>
      </c>
      <c r="JM92" s="34">
        <v>833.33333333333303</v>
      </c>
      <c r="JN92" s="34">
        <v>7316.6666666666697</v>
      </c>
      <c r="JO92" s="34">
        <v>3241.6666666666702</v>
      </c>
      <c r="JP92" s="34">
        <v>416.66666666666703</v>
      </c>
      <c r="JQ92" s="34">
        <v>3658.3333333333298</v>
      </c>
      <c r="JR92" s="34">
        <v>0.41002277904327999</v>
      </c>
      <c r="JT92" s="34">
        <v>0.246013667425968</v>
      </c>
      <c r="JU92" s="34">
        <v>0.13667425968109301</v>
      </c>
      <c r="JV92" s="34">
        <v>4.1002277904327998E-2</v>
      </c>
      <c r="JW92" s="34">
        <v>2.73348519362187E-2</v>
      </c>
      <c r="JX92" s="34">
        <v>1.36674259681093E-2</v>
      </c>
      <c r="KB92" s="34">
        <v>2.2779043280182199E-2</v>
      </c>
      <c r="KC92" s="34">
        <v>1.13895216400911E-2</v>
      </c>
      <c r="KH92" s="34">
        <v>9.1116173120728894E-2</v>
      </c>
      <c r="KJ92" s="34" t="s">
        <v>5980</v>
      </c>
      <c r="KK92" s="34" t="s">
        <v>5178</v>
      </c>
      <c r="KL92" s="34" t="s">
        <v>4170</v>
      </c>
      <c r="KM92" s="34" t="s">
        <v>4170</v>
      </c>
      <c r="KN92" s="34" t="s">
        <v>5254</v>
      </c>
      <c r="KO92" s="34" t="s">
        <v>4352</v>
      </c>
      <c r="KQ92" s="34" t="s">
        <v>4170</v>
      </c>
      <c r="KS92" s="34" t="s">
        <v>4170</v>
      </c>
      <c r="KT92" s="34" t="s">
        <v>4716</v>
      </c>
      <c r="KU92" s="34" t="s">
        <v>5116</v>
      </c>
      <c r="KV92" s="34" t="s">
        <v>5153</v>
      </c>
      <c r="KW92" s="34" t="s">
        <v>5624</v>
      </c>
      <c r="KX92" s="34" t="s">
        <v>5646</v>
      </c>
      <c r="KY92" s="34" t="s">
        <v>5116</v>
      </c>
      <c r="KZ92" s="34" t="s">
        <v>5850</v>
      </c>
      <c r="LA92" s="34" t="s">
        <v>5992</v>
      </c>
    </row>
    <row r="93" spans="1:313">
      <c r="A93" s="34" t="s">
        <v>6531</v>
      </c>
      <c r="B93" s="34" t="s">
        <v>6497</v>
      </c>
      <c r="C93" s="34" t="s">
        <v>1037</v>
      </c>
      <c r="D93" s="34" t="s">
        <v>1041</v>
      </c>
      <c r="F93" s="34" t="s">
        <v>1041</v>
      </c>
      <c r="G93" s="34">
        <v>39</v>
      </c>
      <c r="H93" s="34" t="s">
        <v>1041</v>
      </c>
      <c r="I93" s="34" t="s">
        <v>1041</v>
      </c>
      <c r="J93" s="34" t="s">
        <v>440</v>
      </c>
      <c r="K93" s="34" t="s">
        <v>1077</v>
      </c>
      <c r="L93" s="34" t="s">
        <v>9537</v>
      </c>
      <c r="M93" s="34" t="s">
        <v>1548</v>
      </c>
      <c r="N93" s="34" t="s">
        <v>9538</v>
      </c>
      <c r="P93" s="34" t="s">
        <v>3065</v>
      </c>
      <c r="Q93" s="34" t="s">
        <v>3099</v>
      </c>
      <c r="R93" s="34" t="s">
        <v>6532</v>
      </c>
      <c r="S93" s="34">
        <v>3</v>
      </c>
      <c r="T93" s="34" t="s">
        <v>4609</v>
      </c>
      <c r="U93" s="34" t="s">
        <v>4881</v>
      </c>
      <c r="V93" s="34" t="s">
        <v>4170</v>
      </c>
      <c r="W93" s="34" t="s">
        <v>4881</v>
      </c>
      <c r="X93" s="34" t="s">
        <v>4881</v>
      </c>
      <c r="Y93" s="34" t="s">
        <v>4609</v>
      </c>
      <c r="Z93" s="34" t="s">
        <v>4881</v>
      </c>
      <c r="AA93" s="34" t="s">
        <v>4170</v>
      </c>
      <c r="AB93" s="34" t="s">
        <v>3681</v>
      </c>
      <c r="AD93" s="34" t="s">
        <v>3696</v>
      </c>
      <c r="AN93" s="34" t="s">
        <v>3722</v>
      </c>
      <c r="AO93" s="34" t="s">
        <v>1044</v>
      </c>
      <c r="BG93" s="34">
        <v>2</v>
      </c>
      <c r="BI93" s="34">
        <v>40</v>
      </c>
      <c r="BJ93" s="34" t="s">
        <v>1041</v>
      </c>
      <c r="BK93" s="34" t="s">
        <v>3727</v>
      </c>
      <c r="BM93" s="34" t="s">
        <v>3739</v>
      </c>
      <c r="BN93" s="34" t="s">
        <v>3745</v>
      </c>
      <c r="BO93" s="34" t="s">
        <v>4881</v>
      </c>
      <c r="BP93" s="34" t="s">
        <v>4170</v>
      </c>
      <c r="BQ93" s="34" t="s">
        <v>4170</v>
      </c>
      <c r="BR93" s="34" t="s">
        <v>4170</v>
      </c>
      <c r="BS93" s="34" t="s">
        <v>3751</v>
      </c>
      <c r="BT93" s="34" t="s">
        <v>3771</v>
      </c>
      <c r="BU93" s="34" t="s">
        <v>1044</v>
      </c>
      <c r="BV93" s="34" t="s">
        <v>1044</v>
      </c>
      <c r="BW93" s="34" t="s">
        <v>1044</v>
      </c>
      <c r="BX93" s="34" t="s">
        <v>3777</v>
      </c>
      <c r="BY93" s="34" t="s">
        <v>4881</v>
      </c>
      <c r="BZ93" s="34" t="s">
        <v>4170</v>
      </c>
      <c r="CA93" s="34" t="s">
        <v>4170</v>
      </c>
      <c r="CB93" s="34" t="s">
        <v>4170</v>
      </c>
      <c r="CC93" s="34" t="s">
        <v>4170</v>
      </c>
      <c r="CD93" s="34" t="s">
        <v>4170</v>
      </c>
      <c r="CE93" s="34" t="s">
        <v>4170</v>
      </c>
      <c r="CF93" s="34" t="s">
        <v>4170</v>
      </c>
      <c r="CG93" s="34" t="s">
        <v>4170</v>
      </c>
      <c r="CH93" s="34" t="s">
        <v>4170</v>
      </c>
      <c r="CI93" s="34" t="s">
        <v>4170</v>
      </c>
      <c r="CJ93" s="34" t="s">
        <v>4170</v>
      </c>
      <c r="CK93" s="34" t="s">
        <v>4170</v>
      </c>
      <c r="CL93" s="34" t="s">
        <v>4170</v>
      </c>
      <c r="CM93" s="34" t="s">
        <v>4170</v>
      </c>
      <c r="CN93" s="34" t="s">
        <v>4170</v>
      </c>
      <c r="CO93" s="34" t="s">
        <v>4170</v>
      </c>
      <c r="CQ93" s="34" t="s">
        <v>1041</v>
      </c>
      <c r="CR93" s="34" t="s">
        <v>1041</v>
      </c>
      <c r="CS93" s="34" t="s">
        <v>1041</v>
      </c>
      <c r="CT93" s="34" t="s">
        <v>1041</v>
      </c>
      <c r="CU93" s="34" t="s">
        <v>1041</v>
      </c>
      <c r="CV93" s="34" t="s">
        <v>1041</v>
      </c>
      <c r="CW93" s="34" t="s">
        <v>1044</v>
      </c>
      <c r="CX93" s="34" t="s">
        <v>1041</v>
      </c>
      <c r="CY93" s="34" t="s">
        <v>3823</v>
      </c>
      <c r="CZ93" s="34" t="s">
        <v>3843</v>
      </c>
      <c r="DA93" s="34" t="s">
        <v>3861</v>
      </c>
      <c r="DB93" s="34" t="s">
        <v>1044</v>
      </c>
      <c r="DC93" s="34" t="s">
        <v>1044</v>
      </c>
      <c r="DD93" s="34" t="s">
        <v>3871</v>
      </c>
      <c r="DE93" s="34" t="s">
        <v>1041</v>
      </c>
      <c r="DF93" s="34" t="s">
        <v>3877</v>
      </c>
      <c r="DG93" s="34" t="s">
        <v>169</v>
      </c>
      <c r="DH93" s="34" t="s">
        <v>4170</v>
      </c>
      <c r="DI93" s="34" t="s">
        <v>4881</v>
      </c>
      <c r="DJ93" s="34" t="s">
        <v>4170</v>
      </c>
      <c r="DK93" s="34" t="s">
        <v>4170</v>
      </c>
      <c r="DL93" s="34" t="s">
        <v>4170</v>
      </c>
      <c r="DM93" s="34" t="s">
        <v>4170</v>
      </c>
      <c r="DN93" s="34" t="s">
        <v>4170</v>
      </c>
      <c r="DO93" s="34" t="s">
        <v>4170</v>
      </c>
      <c r="DP93" s="34" t="s">
        <v>4170</v>
      </c>
      <c r="DQ93" s="34" t="s">
        <v>4170</v>
      </c>
      <c r="DR93" s="34" t="s">
        <v>4170</v>
      </c>
      <c r="DS93" s="34" t="s">
        <v>4170</v>
      </c>
      <c r="DT93" s="34" t="s">
        <v>4170</v>
      </c>
      <c r="DU93" s="34" t="s">
        <v>4170</v>
      </c>
      <c r="DV93" s="34" t="s">
        <v>4170</v>
      </c>
      <c r="DW93" s="34" t="s">
        <v>4170</v>
      </c>
      <c r="FK93" s="34" t="s">
        <v>1044</v>
      </c>
      <c r="FM93" s="34" t="s">
        <v>3987</v>
      </c>
      <c r="GF93" s="34" t="s">
        <v>1044</v>
      </c>
      <c r="GG93" s="34" t="s">
        <v>4170</v>
      </c>
      <c r="GH93" s="34" t="s">
        <v>4170</v>
      </c>
      <c r="GI93" s="34" t="s">
        <v>4170</v>
      </c>
      <c r="GJ93" s="34" t="s">
        <v>4881</v>
      </c>
      <c r="GK93" s="34" t="s">
        <v>4170</v>
      </c>
      <c r="GL93" s="34" t="s">
        <v>4170</v>
      </c>
      <c r="GM93" s="34" t="s">
        <v>4170</v>
      </c>
      <c r="GO93" s="34">
        <v>10000</v>
      </c>
      <c r="GP93" s="34">
        <v>0</v>
      </c>
      <c r="GQ93" s="34">
        <v>14000</v>
      </c>
      <c r="GR93" s="34">
        <v>3000</v>
      </c>
      <c r="GS93" s="34">
        <v>1000</v>
      </c>
      <c r="GT93" s="34">
        <v>500</v>
      </c>
      <c r="GU93" s="34">
        <v>1000</v>
      </c>
      <c r="GV93" s="34">
        <v>0</v>
      </c>
      <c r="GW93" s="34">
        <v>0</v>
      </c>
      <c r="GX93" s="34">
        <v>10000</v>
      </c>
      <c r="GY93" s="34">
        <v>5000</v>
      </c>
      <c r="GZ93" s="34">
        <v>10000</v>
      </c>
      <c r="HA93" s="34">
        <v>0</v>
      </c>
      <c r="HB93" s="34">
        <v>0</v>
      </c>
      <c r="HC93" s="34">
        <v>10000</v>
      </c>
      <c r="HD93" s="34">
        <v>0</v>
      </c>
      <c r="HE93" s="34">
        <v>0</v>
      </c>
      <c r="HF93" s="34" t="s">
        <v>1044</v>
      </c>
      <c r="HK93" s="34" t="s">
        <v>6533</v>
      </c>
      <c r="HL93" s="34" t="s">
        <v>4226</v>
      </c>
      <c r="HM93" s="34" t="s">
        <v>4542</v>
      </c>
      <c r="HN93" s="34" t="s">
        <v>5447</v>
      </c>
      <c r="HO93" s="34">
        <v>24.998631187034601</v>
      </c>
      <c r="HP93" s="34" t="s">
        <v>4895</v>
      </c>
      <c r="HQ93" s="34" t="s">
        <v>4316</v>
      </c>
      <c r="HR93" s="34" t="s">
        <v>4219</v>
      </c>
      <c r="HS93" s="34" t="s">
        <v>4248</v>
      </c>
      <c r="HT93" s="34" t="s">
        <v>4262</v>
      </c>
      <c r="HU93" s="34" t="s">
        <v>5342</v>
      </c>
      <c r="HV93" s="34" t="s">
        <v>5001</v>
      </c>
      <c r="HW93" s="34" t="s">
        <v>4560</v>
      </c>
      <c r="HX93" s="34" t="s">
        <v>3244</v>
      </c>
      <c r="HY93" s="34" t="s">
        <v>4291</v>
      </c>
      <c r="HZ93" s="34" t="s">
        <v>4933</v>
      </c>
      <c r="IA93" s="34" t="s">
        <v>4665</v>
      </c>
      <c r="IC93" s="34" t="s">
        <v>5274</v>
      </c>
      <c r="ID93" s="34" t="s">
        <v>4462</v>
      </c>
      <c r="IR93" s="34" t="s">
        <v>1046</v>
      </c>
      <c r="IS93" s="34" t="s">
        <v>5322</v>
      </c>
      <c r="IU93" s="34" t="s">
        <v>5181</v>
      </c>
      <c r="IV93" s="34" t="s">
        <v>4170</v>
      </c>
      <c r="IW93" s="34" t="s">
        <v>4172</v>
      </c>
      <c r="IX93" s="34" t="s">
        <v>5374</v>
      </c>
      <c r="IY93" s="34" t="s">
        <v>4474</v>
      </c>
      <c r="IZ93" s="34" t="s">
        <v>4785</v>
      </c>
      <c r="JA93" s="34" t="s">
        <v>4716</v>
      </c>
      <c r="JB93" s="34" t="s">
        <v>4170</v>
      </c>
      <c r="JC93" s="34">
        <v>1666.6666666666699</v>
      </c>
      <c r="JD93" s="34">
        <v>833.33333333333303</v>
      </c>
      <c r="JE93" s="34">
        <v>1666.6666666666699</v>
      </c>
      <c r="JF93" s="34">
        <v>0</v>
      </c>
      <c r="JG93" s="34">
        <v>0</v>
      </c>
      <c r="JH93" s="34">
        <v>1666.6666666666699</v>
      </c>
      <c r="JI93" s="34">
        <v>0</v>
      </c>
      <c r="JJ93" s="34">
        <v>0</v>
      </c>
      <c r="JK93" s="34">
        <v>0</v>
      </c>
      <c r="JL93" s="34">
        <v>34500</v>
      </c>
      <c r="JM93" s="34">
        <v>833.33333333333303</v>
      </c>
      <c r="JN93" s="34">
        <v>35333.333333333299</v>
      </c>
      <c r="JO93" s="34">
        <v>11500</v>
      </c>
      <c r="JP93" s="34">
        <v>277.777777777778</v>
      </c>
      <c r="JQ93" s="34">
        <v>11777.777777777799</v>
      </c>
      <c r="JR93" s="34">
        <v>0.28301886792452802</v>
      </c>
      <c r="JT93" s="34">
        <v>0.39622641509433998</v>
      </c>
      <c r="JU93" s="34">
        <v>8.4905660377358499E-2</v>
      </c>
      <c r="JV93" s="34">
        <v>2.83018867924528E-2</v>
      </c>
      <c r="JW93" s="34">
        <v>1.41509433962264E-2</v>
      </c>
      <c r="JX93" s="34">
        <v>2.83018867924528E-2</v>
      </c>
      <c r="KA93" s="34">
        <v>4.71698113207547E-2</v>
      </c>
      <c r="KB93" s="34">
        <v>2.3584905660377398E-2</v>
      </c>
      <c r="KC93" s="34">
        <v>4.71698113207547E-2</v>
      </c>
      <c r="KF93" s="34">
        <v>4.71698113207547E-2</v>
      </c>
      <c r="KL93" s="34" t="s">
        <v>4170</v>
      </c>
      <c r="KM93" s="34" t="s">
        <v>4712</v>
      </c>
      <c r="KN93" s="34" t="s">
        <v>4716</v>
      </c>
      <c r="KO93" s="34" t="s">
        <v>5253</v>
      </c>
      <c r="KP93" s="34" t="s">
        <v>4170</v>
      </c>
      <c r="KQ93" s="34" t="s">
        <v>4170</v>
      </c>
      <c r="KR93" s="34" t="s">
        <v>4973</v>
      </c>
      <c r="KS93" s="34" t="s">
        <v>4170</v>
      </c>
      <c r="KT93" s="34" t="s">
        <v>4170</v>
      </c>
      <c r="KU93" s="34" t="s">
        <v>5114</v>
      </c>
      <c r="KV93" s="34" t="s">
        <v>5155</v>
      </c>
      <c r="KW93" s="34" t="s">
        <v>5624</v>
      </c>
      <c r="KX93" s="34" t="s">
        <v>5644</v>
      </c>
      <c r="KY93" s="34" t="s">
        <v>5954</v>
      </c>
      <c r="KZ93" s="34" t="s">
        <v>5155</v>
      </c>
    </row>
    <row r="94" spans="1:313">
      <c r="A94" s="34" t="s">
        <v>6534</v>
      </c>
      <c r="B94" s="34" t="s">
        <v>6497</v>
      </c>
      <c r="C94" s="34" t="s">
        <v>1039</v>
      </c>
      <c r="D94" s="34" t="s">
        <v>1041</v>
      </c>
      <c r="F94" s="34" t="s">
        <v>1041</v>
      </c>
      <c r="G94" s="34">
        <v>50</v>
      </c>
      <c r="H94" s="34" t="s">
        <v>1041</v>
      </c>
      <c r="I94" s="34" t="s">
        <v>1041</v>
      </c>
      <c r="J94" s="34" t="s">
        <v>440</v>
      </c>
      <c r="K94" s="34" t="s">
        <v>1149</v>
      </c>
      <c r="L94" s="34" t="s">
        <v>9571</v>
      </c>
      <c r="M94" s="34" t="s">
        <v>1149</v>
      </c>
      <c r="N94" s="34" t="s">
        <v>9572</v>
      </c>
      <c r="P94" s="34" t="s">
        <v>3065</v>
      </c>
      <c r="Q94" s="34" t="s">
        <v>3120</v>
      </c>
      <c r="R94" s="34" t="s">
        <v>6377</v>
      </c>
      <c r="S94" s="34">
        <v>2</v>
      </c>
      <c r="T94" s="34" t="s">
        <v>4881</v>
      </c>
      <c r="U94" s="34" t="s">
        <v>4170</v>
      </c>
      <c r="V94" s="34" t="s">
        <v>4881</v>
      </c>
      <c r="W94" s="34" t="s">
        <v>4881</v>
      </c>
      <c r="X94" s="34" t="s">
        <v>4170</v>
      </c>
      <c r="Y94" s="34" t="s">
        <v>4881</v>
      </c>
      <c r="Z94" s="34" t="s">
        <v>4881</v>
      </c>
      <c r="AA94" s="34" t="s">
        <v>4170</v>
      </c>
      <c r="AB94" s="34" t="s">
        <v>3684</v>
      </c>
      <c r="AD94" s="34" t="s">
        <v>3699</v>
      </c>
      <c r="AE94" s="34" t="s">
        <v>3711</v>
      </c>
      <c r="AF94" s="34" t="s">
        <v>4170</v>
      </c>
      <c r="AG94" s="34" t="s">
        <v>4170</v>
      </c>
      <c r="AH94" s="34" t="s">
        <v>4881</v>
      </c>
      <c r="AI94" s="34" t="s">
        <v>4170</v>
      </c>
      <c r="AJ94" s="34" t="s">
        <v>4170</v>
      </c>
      <c r="AK94" s="34" t="s">
        <v>4170</v>
      </c>
      <c r="AL94" s="34" t="s">
        <v>4170</v>
      </c>
      <c r="AN94" s="34" t="s">
        <v>3719</v>
      </c>
      <c r="AO94" s="34" t="s">
        <v>1044</v>
      </c>
      <c r="BG94" s="34">
        <v>2</v>
      </c>
      <c r="BI94" s="34">
        <v>25</v>
      </c>
      <c r="BJ94" s="34" t="s">
        <v>1041</v>
      </c>
      <c r="BK94" s="34" t="s">
        <v>3727</v>
      </c>
      <c r="BM94" s="34" t="s">
        <v>3742</v>
      </c>
      <c r="BN94" s="34" t="s">
        <v>3745</v>
      </c>
      <c r="BO94" s="34" t="s">
        <v>4881</v>
      </c>
      <c r="BP94" s="34" t="s">
        <v>4170</v>
      </c>
      <c r="BQ94" s="34" t="s">
        <v>4170</v>
      </c>
      <c r="BR94" s="34" t="s">
        <v>4170</v>
      </c>
      <c r="BS94" s="34" t="s">
        <v>3754</v>
      </c>
      <c r="BT94" s="34" t="s">
        <v>1044</v>
      </c>
      <c r="BU94" s="34" t="s">
        <v>1044</v>
      </c>
      <c r="BV94" s="34" t="s">
        <v>1044</v>
      </c>
      <c r="BW94" s="34" t="s">
        <v>1041</v>
      </c>
      <c r="BX94" s="34" t="s">
        <v>6462</v>
      </c>
      <c r="BY94" s="34" t="s">
        <v>4170</v>
      </c>
      <c r="BZ94" s="34" t="s">
        <v>4170</v>
      </c>
      <c r="CA94" s="34" t="s">
        <v>4170</v>
      </c>
      <c r="CB94" s="34" t="s">
        <v>4170</v>
      </c>
      <c r="CC94" s="34" t="s">
        <v>4170</v>
      </c>
      <c r="CD94" s="34" t="s">
        <v>4170</v>
      </c>
      <c r="CE94" s="34" t="s">
        <v>4170</v>
      </c>
      <c r="CF94" s="34" t="s">
        <v>4170</v>
      </c>
      <c r="CG94" s="34" t="s">
        <v>4170</v>
      </c>
      <c r="CH94" s="34" t="s">
        <v>4881</v>
      </c>
      <c r="CI94" s="34" t="s">
        <v>4881</v>
      </c>
      <c r="CJ94" s="34" t="s">
        <v>4170</v>
      </c>
      <c r="CK94" s="34" t="s">
        <v>4170</v>
      </c>
      <c r="CL94" s="34" t="s">
        <v>4170</v>
      </c>
      <c r="CM94" s="34" t="s">
        <v>4170</v>
      </c>
      <c r="CN94" s="34" t="s">
        <v>4170</v>
      </c>
      <c r="CO94" s="34" t="s">
        <v>4170</v>
      </c>
      <c r="CQ94" s="34" t="s">
        <v>1041</v>
      </c>
      <c r="CR94" s="34" t="s">
        <v>1041</v>
      </c>
      <c r="CS94" s="34" t="s">
        <v>1044</v>
      </c>
      <c r="CT94" s="34" t="s">
        <v>1041</v>
      </c>
      <c r="CU94" s="34" t="s">
        <v>1041</v>
      </c>
      <c r="CV94" s="34" t="s">
        <v>1044</v>
      </c>
      <c r="CW94" s="34" t="s">
        <v>1044</v>
      </c>
      <c r="CX94" s="34" t="s">
        <v>1044</v>
      </c>
      <c r="CY94" s="34" t="s">
        <v>3826</v>
      </c>
      <c r="CZ94" s="34" t="s">
        <v>3846</v>
      </c>
      <c r="DA94" s="34" t="s">
        <v>3858</v>
      </c>
      <c r="DB94" s="34" t="s">
        <v>3868</v>
      </c>
      <c r="DC94" s="34" t="s">
        <v>3871</v>
      </c>
      <c r="DD94" s="34" t="s">
        <v>3871</v>
      </c>
      <c r="DE94" s="34" t="s">
        <v>1044</v>
      </c>
      <c r="DF94" s="34" t="s">
        <v>3880</v>
      </c>
      <c r="DG94" s="34" t="s">
        <v>170</v>
      </c>
      <c r="DH94" s="34" t="s">
        <v>4170</v>
      </c>
      <c r="DI94" s="34" t="s">
        <v>4170</v>
      </c>
      <c r="DJ94" s="34" t="s">
        <v>4170</v>
      </c>
      <c r="DK94" s="34" t="s">
        <v>4881</v>
      </c>
      <c r="DL94" s="34" t="s">
        <v>4170</v>
      </c>
      <c r="DM94" s="34" t="s">
        <v>4170</v>
      </c>
      <c r="DN94" s="34" t="s">
        <v>4170</v>
      </c>
      <c r="DO94" s="34" t="s">
        <v>4170</v>
      </c>
      <c r="DP94" s="34" t="s">
        <v>4170</v>
      </c>
      <c r="DQ94" s="34" t="s">
        <v>4170</v>
      </c>
      <c r="DR94" s="34" t="s">
        <v>4170</v>
      </c>
      <c r="DS94" s="34" t="s">
        <v>4170</v>
      </c>
      <c r="DT94" s="34" t="s">
        <v>4170</v>
      </c>
      <c r="DU94" s="34" t="s">
        <v>4170</v>
      </c>
      <c r="DV94" s="34" t="s">
        <v>4170</v>
      </c>
      <c r="DW94" s="34" t="s">
        <v>4170</v>
      </c>
      <c r="EA94" s="34">
        <v>700</v>
      </c>
      <c r="FK94" s="34" t="s">
        <v>1044</v>
      </c>
      <c r="FM94" s="34" t="s">
        <v>3984</v>
      </c>
      <c r="FN94" s="34" t="s">
        <v>6535</v>
      </c>
      <c r="FO94" s="34" t="s">
        <v>4881</v>
      </c>
      <c r="FP94" s="34" t="s">
        <v>4170</v>
      </c>
      <c r="FQ94" s="34" t="s">
        <v>4881</v>
      </c>
      <c r="FR94" s="34" t="s">
        <v>4170</v>
      </c>
      <c r="FS94" s="34" t="s">
        <v>4170</v>
      </c>
      <c r="FT94" s="34" t="s">
        <v>4170</v>
      </c>
      <c r="FU94" s="34" t="s">
        <v>4170</v>
      </c>
      <c r="FV94" s="34" t="s">
        <v>4170</v>
      </c>
      <c r="FW94" s="34" t="s">
        <v>4881</v>
      </c>
      <c r="FX94" s="34" t="s">
        <v>4170</v>
      </c>
      <c r="FY94" s="34" t="s">
        <v>4170</v>
      </c>
      <c r="FZ94" s="34" t="s">
        <v>4170</v>
      </c>
      <c r="GA94" s="34" t="s">
        <v>4170</v>
      </c>
      <c r="GB94" s="34" t="s">
        <v>4170</v>
      </c>
      <c r="GC94" s="34" t="s">
        <v>4170</v>
      </c>
      <c r="GD94" s="34" t="s">
        <v>4170</v>
      </c>
      <c r="GF94" s="34" t="s">
        <v>1044</v>
      </c>
      <c r="GG94" s="34" t="s">
        <v>4170</v>
      </c>
      <c r="GH94" s="34" t="s">
        <v>4170</v>
      </c>
      <c r="GI94" s="34" t="s">
        <v>4170</v>
      </c>
      <c r="GJ94" s="34" t="s">
        <v>4881</v>
      </c>
      <c r="GK94" s="34" t="s">
        <v>4170</v>
      </c>
      <c r="GL94" s="34" t="s">
        <v>4170</v>
      </c>
      <c r="GM94" s="34" t="s">
        <v>4170</v>
      </c>
      <c r="GO94" s="34">
        <v>200</v>
      </c>
      <c r="GP94" s="34">
        <v>0</v>
      </c>
      <c r="GQ94" s="34">
        <v>0</v>
      </c>
      <c r="GR94" s="34">
        <v>500</v>
      </c>
      <c r="GS94" s="34">
        <v>0</v>
      </c>
      <c r="GT94" s="34">
        <v>50</v>
      </c>
      <c r="GU94" s="34">
        <v>0</v>
      </c>
      <c r="GV94" s="34">
        <v>0</v>
      </c>
      <c r="GW94" s="34">
        <v>0</v>
      </c>
      <c r="GX94" s="34">
        <v>0</v>
      </c>
      <c r="GY94" s="34">
        <v>300</v>
      </c>
      <c r="GZ94" s="34">
        <v>200</v>
      </c>
      <c r="HA94" s="34">
        <v>0</v>
      </c>
      <c r="HB94" s="34">
        <v>0</v>
      </c>
      <c r="HC94" s="34">
        <v>0</v>
      </c>
      <c r="HD94" s="34">
        <v>0</v>
      </c>
      <c r="HE94" s="34">
        <v>0</v>
      </c>
      <c r="HF94" s="34" t="s">
        <v>1044</v>
      </c>
      <c r="HK94" s="34" t="s">
        <v>6536</v>
      </c>
      <c r="HL94" s="34" t="s">
        <v>4226</v>
      </c>
      <c r="HM94" s="34" t="s">
        <v>4542</v>
      </c>
      <c r="HN94" s="34" t="s">
        <v>5447</v>
      </c>
      <c r="HO94" s="34">
        <v>47.9960578186597</v>
      </c>
      <c r="HP94" s="34" t="s">
        <v>4896</v>
      </c>
      <c r="HQ94" s="34" t="s">
        <v>4313</v>
      </c>
      <c r="HR94" s="34" t="s">
        <v>4210</v>
      </c>
      <c r="HS94" s="34" t="s">
        <v>4228</v>
      </c>
      <c r="HT94" s="34" t="s">
        <v>4262</v>
      </c>
      <c r="HU94" s="34" t="s">
        <v>5342</v>
      </c>
      <c r="HV94" s="34" t="s">
        <v>5001</v>
      </c>
      <c r="HW94" s="34" t="s">
        <v>3302</v>
      </c>
      <c r="HX94" s="34" t="s">
        <v>3244</v>
      </c>
      <c r="HY94" s="34" t="s">
        <v>4299</v>
      </c>
      <c r="HZ94" s="34" t="s">
        <v>4933</v>
      </c>
      <c r="IA94" s="34" t="s">
        <v>4665</v>
      </c>
      <c r="IC94" s="34" t="s">
        <v>5274</v>
      </c>
      <c r="ID94" s="34" t="s">
        <v>4461</v>
      </c>
      <c r="IG94" s="34" t="s">
        <v>4874</v>
      </c>
      <c r="IQ94" s="34">
        <v>700</v>
      </c>
      <c r="IR94" s="34" t="s">
        <v>1046</v>
      </c>
      <c r="IS94" s="34" t="s">
        <v>5322</v>
      </c>
      <c r="IT94" s="34">
        <v>350</v>
      </c>
      <c r="IU94" s="34" t="s">
        <v>5177</v>
      </c>
      <c r="IV94" s="34" t="s">
        <v>4170</v>
      </c>
      <c r="IW94" s="34" t="s">
        <v>4170</v>
      </c>
      <c r="IX94" s="34" t="s">
        <v>6120</v>
      </c>
      <c r="IY94" s="34" t="s">
        <v>4170</v>
      </c>
      <c r="IZ94" s="34" t="s">
        <v>4352</v>
      </c>
      <c r="JA94" s="34" t="s">
        <v>4170</v>
      </c>
      <c r="JB94" s="34" t="s">
        <v>4170</v>
      </c>
      <c r="JC94" s="34">
        <v>0</v>
      </c>
      <c r="JD94" s="34">
        <v>50</v>
      </c>
      <c r="JE94" s="34">
        <v>33.3333333333333</v>
      </c>
      <c r="JF94" s="34">
        <v>0</v>
      </c>
      <c r="JG94" s="34">
        <v>0</v>
      </c>
      <c r="JH94" s="34">
        <v>0</v>
      </c>
      <c r="JI94" s="34">
        <v>0</v>
      </c>
      <c r="JJ94" s="34">
        <v>0</v>
      </c>
      <c r="JK94" s="34">
        <v>0</v>
      </c>
      <c r="JL94" s="34">
        <v>783.33333333333303</v>
      </c>
      <c r="JM94" s="34">
        <v>50</v>
      </c>
      <c r="JN94" s="34">
        <v>833.33333333333303</v>
      </c>
      <c r="JO94" s="34">
        <v>391.66666666666703</v>
      </c>
      <c r="JP94" s="34">
        <v>25</v>
      </c>
      <c r="JQ94" s="34">
        <v>416.66666666666703</v>
      </c>
      <c r="JR94" s="34">
        <v>0.24</v>
      </c>
      <c r="JU94" s="34">
        <v>0.6</v>
      </c>
      <c r="JW94" s="34">
        <v>0.06</v>
      </c>
      <c r="KB94" s="34">
        <v>0.06</v>
      </c>
      <c r="KC94" s="34">
        <v>0.04</v>
      </c>
      <c r="KJ94" s="34" t="s">
        <v>5976</v>
      </c>
      <c r="KK94" s="34" t="s">
        <v>5177</v>
      </c>
      <c r="KL94" s="34" t="s">
        <v>4170</v>
      </c>
      <c r="KM94" s="34" t="s">
        <v>4170</v>
      </c>
      <c r="KN94" s="34" t="s">
        <v>4352</v>
      </c>
      <c r="KO94" s="34" t="s">
        <v>4352</v>
      </c>
      <c r="KP94" s="34" t="s">
        <v>4170</v>
      </c>
      <c r="KQ94" s="34" t="s">
        <v>4170</v>
      </c>
      <c r="KR94" s="34" t="s">
        <v>4170</v>
      </c>
      <c r="KS94" s="34" t="s">
        <v>4170</v>
      </c>
      <c r="KT94" s="34" t="s">
        <v>4170</v>
      </c>
      <c r="KU94" s="34" t="s">
        <v>5111</v>
      </c>
      <c r="KV94" s="34" t="s">
        <v>5111</v>
      </c>
      <c r="KW94" s="34" t="s">
        <v>5620</v>
      </c>
      <c r="KX94" s="34" t="s">
        <v>5643</v>
      </c>
      <c r="KY94" s="34" t="s">
        <v>5952</v>
      </c>
      <c r="KZ94" s="34" t="s">
        <v>5971</v>
      </c>
      <c r="LA94" s="34" t="s">
        <v>5993</v>
      </c>
    </row>
    <row r="95" spans="1:313">
      <c r="A95" s="34" t="s">
        <v>6537</v>
      </c>
      <c r="B95" s="34" t="s">
        <v>6497</v>
      </c>
      <c r="C95" s="34" t="s">
        <v>1036</v>
      </c>
      <c r="D95" s="34" t="s">
        <v>1041</v>
      </c>
      <c r="F95" s="34" t="s">
        <v>1041</v>
      </c>
      <c r="G95" s="34">
        <v>27</v>
      </c>
      <c r="H95" s="34" t="s">
        <v>1041</v>
      </c>
      <c r="I95" s="34" t="s">
        <v>1041</v>
      </c>
      <c r="J95" s="34" t="s">
        <v>442</v>
      </c>
      <c r="K95" s="34" t="s">
        <v>1077</v>
      </c>
      <c r="L95" s="34" t="s">
        <v>9537</v>
      </c>
      <c r="M95" s="34" t="s">
        <v>1548</v>
      </c>
      <c r="N95" s="34" t="s">
        <v>9538</v>
      </c>
      <c r="P95" s="34" t="s">
        <v>3065</v>
      </c>
      <c r="Q95" s="34" t="s">
        <v>3123</v>
      </c>
      <c r="R95" s="34" t="s">
        <v>6320</v>
      </c>
      <c r="S95" s="34">
        <v>1</v>
      </c>
      <c r="T95" s="34" t="s">
        <v>4170</v>
      </c>
      <c r="U95" s="34" t="s">
        <v>4170</v>
      </c>
      <c r="V95" s="34" t="s">
        <v>4170</v>
      </c>
      <c r="W95" s="34" t="s">
        <v>4170</v>
      </c>
      <c r="X95" s="34" t="s">
        <v>4881</v>
      </c>
      <c r="Y95" s="34" t="s">
        <v>4170</v>
      </c>
      <c r="Z95" s="34" t="s">
        <v>4881</v>
      </c>
      <c r="AA95" s="34" t="s">
        <v>4170</v>
      </c>
      <c r="AB95" s="34" t="s">
        <v>3687</v>
      </c>
      <c r="AD95" s="34" t="s">
        <v>3702</v>
      </c>
      <c r="AE95" s="34" t="s">
        <v>3705</v>
      </c>
      <c r="AF95" s="34" t="s">
        <v>4881</v>
      </c>
      <c r="AG95" s="34" t="s">
        <v>4170</v>
      </c>
      <c r="AH95" s="34" t="s">
        <v>4170</v>
      </c>
      <c r="AI95" s="34" t="s">
        <v>4170</v>
      </c>
      <c r="AJ95" s="34" t="s">
        <v>4170</v>
      </c>
      <c r="AK95" s="34" t="s">
        <v>4170</v>
      </c>
      <c r="AL95" s="34" t="s">
        <v>4170</v>
      </c>
      <c r="AN95" s="34" t="s">
        <v>3722</v>
      </c>
      <c r="AO95" s="34" t="s">
        <v>1044</v>
      </c>
      <c r="BG95" s="34">
        <v>1</v>
      </c>
      <c r="BH95" s="34" t="s">
        <v>4143</v>
      </c>
      <c r="BI95" s="34">
        <v>10</v>
      </c>
      <c r="BJ95" s="34" t="s">
        <v>1041</v>
      </c>
      <c r="BK95" s="34" t="s">
        <v>3727</v>
      </c>
      <c r="BM95" s="34" t="s">
        <v>3739</v>
      </c>
      <c r="BN95" s="34" t="s">
        <v>1044</v>
      </c>
      <c r="BO95" s="34" t="s">
        <v>4170</v>
      </c>
      <c r="BP95" s="34" t="s">
        <v>4170</v>
      </c>
      <c r="BQ95" s="34" t="s">
        <v>4881</v>
      </c>
      <c r="BR95" s="34" t="s">
        <v>4170</v>
      </c>
      <c r="BS95" s="34" t="s">
        <v>3751</v>
      </c>
      <c r="BT95" s="34" t="s">
        <v>3739</v>
      </c>
      <c r="BU95" s="34" t="s">
        <v>1044</v>
      </c>
      <c r="BV95" s="34" t="s">
        <v>1044</v>
      </c>
      <c r="BW95" s="34" t="s">
        <v>1044</v>
      </c>
      <c r="BX95" s="34" t="s">
        <v>6538</v>
      </c>
      <c r="BY95" s="34" t="s">
        <v>4170</v>
      </c>
      <c r="BZ95" s="34" t="s">
        <v>4170</v>
      </c>
      <c r="CA95" s="34" t="s">
        <v>4881</v>
      </c>
      <c r="CB95" s="34" t="s">
        <v>4881</v>
      </c>
      <c r="CC95" s="34" t="s">
        <v>4170</v>
      </c>
      <c r="CD95" s="34" t="s">
        <v>4170</v>
      </c>
      <c r="CE95" s="34" t="s">
        <v>4170</v>
      </c>
      <c r="CF95" s="34" t="s">
        <v>4170</v>
      </c>
      <c r="CG95" s="34" t="s">
        <v>4170</v>
      </c>
      <c r="CH95" s="34" t="s">
        <v>4170</v>
      </c>
      <c r="CI95" s="34" t="s">
        <v>4170</v>
      </c>
      <c r="CJ95" s="34" t="s">
        <v>4170</v>
      </c>
      <c r="CK95" s="34" t="s">
        <v>4170</v>
      </c>
      <c r="CL95" s="34" t="s">
        <v>4170</v>
      </c>
      <c r="CM95" s="34" t="s">
        <v>4170</v>
      </c>
      <c r="CN95" s="34" t="s">
        <v>4170</v>
      </c>
      <c r="CO95" s="34" t="s">
        <v>4170</v>
      </c>
      <c r="CQ95" s="34" t="s">
        <v>1041</v>
      </c>
      <c r="CR95" s="34" t="s">
        <v>1044</v>
      </c>
      <c r="CS95" s="34" t="s">
        <v>1041</v>
      </c>
      <c r="CT95" s="34" t="s">
        <v>1041</v>
      </c>
      <c r="CU95" s="34" t="s">
        <v>1041</v>
      </c>
      <c r="CV95" s="34" t="s">
        <v>1041</v>
      </c>
      <c r="CW95" s="34" t="s">
        <v>1044</v>
      </c>
      <c r="CX95" s="34" t="s">
        <v>1044</v>
      </c>
      <c r="CY95" s="34" t="s">
        <v>3826</v>
      </c>
      <c r="CZ95" s="34" t="s">
        <v>3843</v>
      </c>
      <c r="DA95" s="34" t="s">
        <v>3861</v>
      </c>
      <c r="DB95" s="34" t="s">
        <v>3871</v>
      </c>
      <c r="DC95" s="34" t="s">
        <v>3871</v>
      </c>
      <c r="DD95" s="34" t="s">
        <v>3871</v>
      </c>
      <c r="DE95" s="34" t="s">
        <v>1044</v>
      </c>
      <c r="DF95" s="34" t="s">
        <v>3877</v>
      </c>
      <c r="DG95" s="34" t="s">
        <v>157</v>
      </c>
      <c r="DH95" s="34" t="s">
        <v>4170</v>
      </c>
      <c r="DI95" s="34" t="s">
        <v>4170</v>
      </c>
      <c r="DJ95" s="34" t="s">
        <v>4170</v>
      </c>
      <c r="DK95" s="34" t="s">
        <v>4170</v>
      </c>
      <c r="DL95" s="34" t="s">
        <v>4170</v>
      </c>
      <c r="DM95" s="34" t="s">
        <v>4170</v>
      </c>
      <c r="DN95" s="34" t="s">
        <v>4170</v>
      </c>
      <c r="DO95" s="34" t="s">
        <v>4881</v>
      </c>
      <c r="DP95" s="34" t="s">
        <v>4170</v>
      </c>
      <c r="DQ95" s="34" t="s">
        <v>4170</v>
      </c>
      <c r="DR95" s="34" t="s">
        <v>4170</v>
      </c>
      <c r="DS95" s="34" t="s">
        <v>4170</v>
      </c>
      <c r="DT95" s="34" t="s">
        <v>4170</v>
      </c>
      <c r="DU95" s="34" t="s">
        <v>4170</v>
      </c>
      <c r="DV95" s="34" t="s">
        <v>4170</v>
      </c>
      <c r="DW95" s="34" t="s">
        <v>4170</v>
      </c>
      <c r="FE95" s="34">
        <v>1625</v>
      </c>
      <c r="FK95" s="34" t="s">
        <v>1044</v>
      </c>
      <c r="FM95" s="34" t="s">
        <v>3987</v>
      </c>
      <c r="GF95" s="34" t="s">
        <v>1044</v>
      </c>
      <c r="GG95" s="34" t="s">
        <v>4170</v>
      </c>
      <c r="GH95" s="34" t="s">
        <v>4170</v>
      </c>
      <c r="GI95" s="34" t="s">
        <v>4170</v>
      </c>
      <c r="GJ95" s="34" t="s">
        <v>4881</v>
      </c>
      <c r="GK95" s="34" t="s">
        <v>4170</v>
      </c>
      <c r="GL95" s="34" t="s">
        <v>4170</v>
      </c>
      <c r="GM95" s="34" t="s">
        <v>4170</v>
      </c>
      <c r="GO95" s="34">
        <v>1200</v>
      </c>
      <c r="GP95" s="34">
        <v>0</v>
      </c>
      <c r="GQ95" s="34">
        <v>0</v>
      </c>
      <c r="GR95" s="34">
        <v>0</v>
      </c>
      <c r="GS95" s="34">
        <v>500</v>
      </c>
      <c r="GT95" s="34">
        <v>100</v>
      </c>
      <c r="GU95" s="34">
        <v>300</v>
      </c>
      <c r="GV95" s="34">
        <v>0</v>
      </c>
      <c r="GW95" s="34">
        <v>0</v>
      </c>
      <c r="GX95" s="34">
        <v>0</v>
      </c>
      <c r="GY95" s="34">
        <v>1600</v>
      </c>
      <c r="GZ95" s="34">
        <v>720</v>
      </c>
      <c r="HA95" s="34">
        <v>0</v>
      </c>
      <c r="HB95" s="34">
        <v>0</v>
      </c>
      <c r="HC95" s="34">
        <v>4000</v>
      </c>
      <c r="HD95" s="34">
        <v>0</v>
      </c>
      <c r="HE95" s="34">
        <v>0</v>
      </c>
      <c r="HF95" s="34" t="s">
        <v>3071</v>
      </c>
      <c r="HK95" s="34" t="s">
        <v>6539</v>
      </c>
      <c r="HL95" s="34" t="s">
        <v>4226</v>
      </c>
      <c r="HM95" s="34" t="s">
        <v>4539</v>
      </c>
      <c r="HN95" s="34" t="s">
        <v>5452</v>
      </c>
      <c r="HO95" s="34">
        <v>49.013085851949199</v>
      </c>
      <c r="HP95" s="34" t="s">
        <v>4896</v>
      </c>
      <c r="HQ95" s="34" t="s">
        <v>4305</v>
      </c>
      <c r="HR95" s="34" t="s">
        <v>4186</v>
      </c>
      <c r="HS95" s="34" t="s">
        <v>4241</v>
      </c>
      <c r="HT95" s="34" t="s">
        <v>4271</v>
      </c>
      <c r="HU95" s="34" t="s">
        <v>5342</v>
      </c>
      <c r="HV95" s="34" t="s">
        <v>5001</v>
      </c>
      <c r="HW95" s="34" t="s">
        <v>4560</v>
      </c>
      <c r="HX95" s="34" t="s">
        <v>3238</v>
      </c>
      <c r="HY95" s="34" t="s">
        <v>4299</v>
      </c>
      <c r="HZ95" s="34" t="s">
        <v>4929</v>
      </c>
      <c r="IA95" s="34" t="s">
        <v>4666</v>
      </c>
      <c r="IC95" s="34" t="s">
        <v>5274</v>
      </c>
      <c r="ID95" s="34" t="s">
        <v>4462</v>
      </c>
      <c r="IK95" s="34" t="s">
        <v>4587</v>
      </c>
      <c r="IQ95" s="34">
        <v>1625</v>
      </c>
      <c r="IR95" s="34" t="s">
        <v>1046</v>
      </c>
      <c r="IT95" s="34">
        <v>1625</v>
      </c>
      <c r="IU95" s="34" t="s">
        <v>5177</v>
      </c>
      <c r="IV95" s="34" t="s">
        <v>4170</v>
      </c>
      <c r="IW95" s="34" t="s">
        <v>4170</v>
      </c>
      <c r="IX95" s="34" t="s">
        <v>4170</v>
      </c>
      <c r="IY95" s="34" t="s">
        <v>4785</v>
      </c>
      <c r="IZ95" s="34" t="s">
        <v>4352</v>
      </c>
      <c r="JA95" s="34" t="s">
        <v>4784</v>
      </c>
      <c r="JB95" s="34" t="s">
        <v>4170</v>
      </c>
      <c r="JC95" s="34">
        <v>0</v>
      </c>
      <c r="JD95" s="34">
        <v>266.66666666666703</v>
      </c>
      <c r="JE95" s="34">
        <v>120</v>
      </c>
      <c r="JF95" s="34">
        <v>0</v>
      </c>
      <c r="JG95" s="34">
        <v>0</v>
      </c>
      <c r="JH95" s="34">
        <v>666.66666666666697</v>
      </c>
      <c r="JI95" s="34">
        <v>0</v>
      </c>
      <c r="JJ95" s="34">
        <v>0</v>
      </c>
      <c r="JK95" s="34">
        <v>0</v>
      </c>
      <c r="JL95" s="34">
        <v>2886.6666666666702</v>
      </c>
      <c r="JM95" s="34">
        <v>266.66666666666703</v>
      </c>
      <c r="JN95" s="34">
        <v>3153.3333333333298</v>
      </c>
      <c r="JO95" s="34">
        <v>2886.6666666666702</v>
      </c>
      <c r="JP95" s="34">
        <v>266.66666666666703</v>
      </c>
      <c r="JQ95" s="34">
        <v>3153.3333333333298</v>
      </c>
      <c r="JR95" s="34">
        <v>0.38054968287526397</v>
      </c>
      <c r="JV95" s="34">
        <v>0.15856236786469299</v>
      </c>
      <c r="JW95" s="34">
        <v>3.1712473572938701E-2</v>
      </c>
      <c r="JX95" s="34">
        <v>9.5137420718816104E-2</v>
      </c>
      <c r="KB95" s="34">
        <v>8.4566596194503199E-2</v>
      </c>
      <c r="KC95" s="34">
        <v>3.80549682875264E-2</v>
      </c>
      <c r="KF95" s="34">
        <v>0.21141649048625799</v>
      </c>
      <c r="KJ95" s="34" t="s">
        <v>5976</v>
      </c>
      <c r="KK95" s="34" t="s">
        <v>5177</v>
      </c>
      <c r="KL95" s="34" t="s">
        <v>4170</v>
      </c>
      <c r="KM95" s="34" t="s">
        <v>4170</v>
      </c>
      <c r="KN95" s="34" t="s">
        <v>5255</v>
      </c>
      <c r="KO95" s="34" t="s">
        <v>5254</v>
      </c>
      <c r="KP95" s="34" t="s">
        <v>4170</v>
      </c>
      <c r="KQ95" s="34" t="s">
        <v>4170</v>
      </c>
      <c r="KR95" s="34" t="s">
        <v>4716</v>
      </c>
      <c r="KS95" s="34" t="s">
        <v>4170</v>
      </c>
      <c r="KT95" s="34" t="s">
        <v>4170</v>
      </c>
      <c r="KU95" s="34" t="s">
        <v>4973</v>
      </c>
      <c r="KV95" s="34" t="s">
        <v>5153</v>
      </c>
      <c r="KW95" s="34" t="s">
        <v>5624</v>
      </c>
      <c r="KX95" s="34" t="s">
        <v>5644</v>
      </c>
      <c r="KY95" s="34" t="s">
        <v>5952</v>
      </c>
      <c r="KZ95" s="34" t="s">
        <v>5850</v>
      </c>
      <c r="LA95" s="34" t="s">
        <v>5993</v>
      </c>
    </row>
    <row r="96" spans="1:313">
      <c r="A96" s="34" t="s">
        <v>6540</v>
      </c>
      <c r="B96" s="34" t="s">
        <v>6497</v>
      </c>
      <c r="C96" s="34" t="s">
        <v>1037</v>
      </c>
      <c r="D96" s="34" t="s">
        <v>1041</v>
      </c>
      <c r="F96" s="34" t="s">
        <v>1041</v>
      </c>
      <c r="G96" s="34">
        <v>30</v>
      </c>
      <c r="H96" s="34" t="s">
        <v>1041</v>
      </c>
      <c r="I96" s="34" t="s">
        <v>1041</v>
      </c>
      <c r="J96" s="34" t="s">
        <v>442</v>
      </c>
      <c r="K96" s="34" t="s">
        <v>1077</v>
      </c>
      <c r="L96" s="34" t="s">
        <v>9537</v>
      </c>
      <c r="M96" s="34" t="s">
        <v>1548</v>
      </c>
      <c r="N96" s="34" t="s">
        <v>9538</v>
      </c>
      <c r="P96" s="34" t="s">
        <v>3065</v>
      </c>
      <c r="Q96" s="34" t="s">
        <v>3108</v>
      </c>
      <c r="R96" s="34" t="s">
        <v>6320</v>
      </c>
      <c r="S96" s="34">
        <v>1</v>
      </c>
      <c r="T96" s="34" t="s">
        <v>4170</v>
      </c>
      <c r="U96" s="34" t="s">
        <v>4170</v>
      </c>
      <c r="V96" s="34" t="s">
        <v>4170</v>
      </c>
      <c r="W96" s="34" t="s">
        <v>4170</v>
      </c>
      <c r="X96" s="34" t="s">
        <v>4881</v>
      </c>
      <c r="Y96" s="34" t="s">
        <v>4170</v>
      </c>
      <c r="Z96" s="34" t="s">
        <v>4881</v>
      </c>
      <c r="AA96" s="34" t="s">
        <v>4170</v>
      </c>
      <c r="AB96" s="34" t="s">
        <v>3681</v>
      </c>
      <c r="AD96" s="34" t="s">
        <v>3696</v>
      </c>
      <c r="AN96" s="34" t="s">
        <v>3722</v>
      </c>
      <c r="AO96" s="34" t="s">
        <v>1044</v>
      </c>
      <c r="BG96" s="34">
        <v>2</v>
      </c>
      <c r="BI96" s="34">
        <v>30</v>
      </c>
      <c r="BJ96" s="34" t="s">
        <v>1041</v>
      </c>
      <c r="BK96" s="34" t="s">
        <v>3727</v>
      </c>
      <c r="BM96" s="34" t="s">
        <v>3739</v>
      </c>
      <c r="BN96" s="34" t="s">
        <v>3745</v>
      </c>
      <c r="BO96" s="34" t="s">
        <v>4881</v>
      </c>
      <c r="BP96" s="34" t="s">
        <v>4170</v>
      </c>
      <c r="BQ96" s="34" t="s">
        <v>4170</v>
      </c>
      <c r="BR96" s="34" t="s">
        <v>4170</v>
      </c>
      <c r="BS96" s="34" t="s">
        <v>3751</v>
      </c>
      <c r="BT96" s="34" t="s">
        <v>3739</v>
      </c>
      <c r="BU96" s="34" t="s">
        <v>1044</v>
      </c>
      <c r="BV96" s="34" t="s">
        <v>1044</v>
      </c>
      <c r="BW96" s="34" t="s">
        <v>1044</v>
      </c>
      <c r="BX96" s="34" t="s">
        <v>3777</v>
      </c>
      <c r="BY96" s="34" t="s">
        <v>4881</v>
      </c>
      <c r="BZ96" s="34" t="s">
        <v>4170</v>
      </c>
      <c r="CA96" s="34" t="s">
        <v>4170</v>
      </c>
      <c r="CB96" s="34" t="s">
        <v>4170</v>
      </c>
      <c r="CC96" s="34" t="s">
        <v>4170</v>
      </c>
      <c r="CD96" s="34" t="s">
        <v>4170</v>
      </c>
      <c r="CE96" s="34" t="s">
        <v>4170</v>
      </c>
      <c r="CF96" s="34" t="s">
        <v>4170</v>
      </c>
      <c r="CG96" s="34" t="s">
        <v>4170</v>
      </c>
      <c r="CH96" s="34" t="s">
        <v>4170</v>
      </c>
      <c r="CI96" s="34" t="s">
        <v>4170</v>
      </c>
      <c r="CJ96" s="34" t="s">
        <v>4170</v>
      </c>
      <c r="CK96" s="34" t="s">
        <v>4170</v>
      </c>
      <c r="CL96" s="34" t="s">
        <v>4170</v>
      </c>
      <c r="CM96" s="34" t="s">
        <v>4170</v>
      </c>
      <c r="CN96" s="34" t="s">
        <v>4170</v>
      </c>
      <c r="CO96" s="34" t="s">
        <v>4170</v>
      </c>
      <c r="CQ96" s="34" t="s">
        <v>1041</v>
      </c>
      <c r="CR96" s="34" t="s">
        <v>1041</v>
      </c>
      <c r="CS96" s="34" t="s">
        <v>1041</v>
      </c>
      <c r="CT96" s="34" t="s">
        <v>1041</v>
      </c>
      <c r="CU96" s="34" t="s">
        <v>1041</v>
      </c>
      <c r="CV96" s="34" t="s">
        <v>1041</v>
      </c>
      <c r="CW96" s="34" t="s">
        <v>1044</v>
      </c>
      <c r="CX96" s="34" t="s">
        <v>1044</v>
      </c>
      <c r="CY96" s="34" t="s">
        <v>3823</v>
      </c>
      <c r="CZ96" s="34" t="s">
        <v>3843</v>
      </c>
      <c r="DA96" s="34" t="s">
        <v>3861</v>
      </c>
      <c r="DB96" s="34" t="s">
        <v>1044</v>
      </c>
      <c r="DC96" s="34" t="s">
        <v>1044</v>
      </c>
      <c r="DD96" s="34" t="s">
        <v>3871</v>
      </c>
      <c r="DE96" s="34" t="s">
        <v>1041</v>
      </c>
      <c r="DF96" s="34" t="s">
        <v>3877</v>
      </c>
      <c r="DG96" s="34" t="s">
        <v>169</v>
      </c>
      <c r="DH96" s="34" t="s">
        <v>4170</v>
      </c>
      <c r="DI96" s="34" t="s">
        <v>4881</v>
      </c>
      <c r="DJ96" s="34" t="s">
        <v>4170</v>
      </c>
      <c r="DK96" s="34" t="s">
        <v>4170</v>
      </c>
      <c r="DL96" s="34" t="s">
        <v>4170</v>
      </c>
      <c r="DM96" s="34" t="s">
        <v>4170</v>
      </c>
      <c r="DN96" s="34" t="s">
        <v>4170</v>
      </c>
      <c r="DO96" s="34" t="s">
        <v>4170</v>
      </c>
      <c r="DP96" s="34" t="s">
        <v>4170</v>
      </c>
      <c r="DQ96" s="34" t="s">
        <v>4170</v>
      </c>
      <c r="DR96" s="34" t="s">
        <v>4170</v>
      </c>
      <c r="DS96" s="34" t="s">
        <v>4170</v>
      </c>
      <c r="DT96" s="34" t="s">
        <v>4170</v>
      </c>
      <c r="DU96" s="34" t="s">
        <v>4170</v>
      </c>
      <c r="DV96" s="34" t="s">
        <v>4170</v>
      </c>
      <c r="DW96" s="34" t="s">
        <v>4170</v>
      </c>
      <c r="DY96" s="34">
        <v>10000</v>
      </c>
      <c r="FK96" s="34" t="s">
        <v>1044</v>
      </c>
      <c r="FM96" s="34" t="s">
        <v>3990</v>
      </c>
      <c r="GF96" s="34" t="s">
        <v>1044</v>
      </c>
      <c r="GG96" s="34" t="s">
        <v>4170</v>
      </c>
      <c r="GH96" s="34" t="s">
        <v>4170</v>
      </c>
      <c r="GI96" s="34" t="s">
        <v>4170</v>
      </c>
      <c r="GJ96" s="34" t="s">
        <v>4881</v>
      </c>
      <c r="GK96" s="34" t="s">
        <v>4170</v>
      </c>
      <c r="GL96" s="34" t="s">
        <v>4170</v>
      </c>
      <c r="GM96" s="34" t="s">
        <v>4170</v>
      </c>
      <c r="GO96" s="34">
        <v>0</v>
      </c>
      <c r="GP96" s="34">
        <v>0</v>
      </c>
      <c r="GQ96" s="34">
        <v>4000</v>
      </c>
      <c r="GR96" s="34">
        <v>4000</v>
      </c>
      <c r="GS96" s="34">
        <v>500</v>
      </c>
      <c r="GT96" s="34">
        <v>350</v>
      </c>
      <c r="GU96" s="34">
        <v>0</v>
      </c>
      <c r="GV96" s="34">
        <v>0</v>
      </c>
      <c r="GW96" s="34">
        <v>0</v>
      </c>
      <c r="GX96" s="34">
        <v>0</v>
      </c>
      <c r="GY96" s="34">
        <v>500</v>
      </c>
      <c r="GZ96" s="34">
        <v>300</v>
      </c>
      <c r="HA96" s="34">
        <v>0</v>
      </c>
      <c r="HB96" s="34">
        <v>0</v>
      </c>
      <c r="HC96" s="34">
        <v>0</v>
      </c>
      <c r="HD96" s="34">
        <v>0</v>
      </c>
      <c r="HE96" s="34">
        <v>0</v>
      </c>
      <c r="HF96" s="34" t="s">
        <v>1044</v>
      </c>
      <c r="HK96" s="34" t="s">
        <v>5595</v>
      </c>
      <c r="HL96" s="34" t="s">
        <v>4226</v>
      </c>
      <c r="HM96" s="34" t="s">
        <v>4539</v>
      </c>
      <c r="HN96" s="34" t="s">
        <v>5452</v>
      </c>
      <c r="HO96" s="34">
        <v>49.013085851949199</v>
      </c>
      <c r="HP96" s="34" t="s">
        <v>4896</v>
      </c>
      <c r="HQ96" s="34" t="s">
        <v>4305</v>
      </c>
      <c r="HR96" s="34" t="s">
        <v>4186</v>
      </c>
      <c r="HS96" s="34" t="s">
        <v>4241</v>
      </c>
      <c r="HT96" s="34" t="s">
        <v>4271</v>
      </c>
      <c r="HU96" s="34" t="s">
        <v>5342</v>
      </c>
      <c r="HV96" s="34" t="s">
        <v>5001</v>
      </c>
      <c r="HW96" s="34" t="s">
        <v>4556</v>
      </c>
      <c r="HX96" s="34" t="s">
        <v>3238</v>
      </c>
      <c r="HY96" s="34" t="s">
        <v>4291</v>
      </c>
      <c r="HZ96" s="34" t="s">
        <v>4933</v>
      </c>
      <c r="IA96" s="34" t="s">
        <v>4666</v>
      </c>
      <c r="IC96" s="34" t="s">
        <v>5274</v>
      </c>
      <c r="ID96" s="34" t="s">
        <v>4462</v>
      </c>
      <c r="IE96" s="34" t="s">
        <v>4879</v>
      </c>
      <c r="IQ96" s="34">
        <v>10000</v>
      </c>
      <c r="IR96" s="34" t="s">
        <v>1046</v>
      </c>
      <c r="IT96" s="34">
        <v>10000</v>
      </c>
      <c r="IU96" s="34" t="s">
        <v>4170</v>
      </c>
      <c r="IV96" s="34" t="s">
        <v>4170</v>
      </c>
      <c r="IW96" s="34" t="s">
        <v>4174</v>
      </c>
      <c r="IX96" s="34" t="s">
        <v>6121</v>
      </c>
      <c r="IY96" s="34" t="s">
        <v>4785</v>
      </c>
      <c r="IZ96" s="34" t="s">
        <v>4785</v>
      </c>
      <c r="JA96" s="34" t="s">
        <v>4170</v>
      </c>
      <c r="JB96" s="34" t="s">
        <v>4170</v>
      </c>
      <c r="JC96" s="34">
        <v>0</v>
      </c>
      <c r="JD96" s="34">
        <v>83.3333333333333</v>
      </c>
      <c r="JE96" s="34">
        <v>50</v>
      </c>
      <c r="JF96" s="34">
        <v>0</v>
      </c>
      <c r="JG96" s="34">
        <v>0</v>
      </c>
      <c r="JH96" s="34">
        <v>0</v>
      </c>
      <c r="JI96" s="34">
        <v>0</v>
      </c>
      <c r="JJ96" s="34">
        <v>0</v>
      </c>
      <c r="JK96" s="34">
        <v>0</v>
      </c>
      <c r="JL96" s="34">
        <v>8900</v>
      </c>
      <c r="JM96" s="34">
        <v>83.3333333333333</v>
      </c>
      <c r="JN96" s="34">
        <v>8983.3333333333303</v>
      </c>
      <c r="JO96" s="34">
        <v>8900</v>
      </c>
      <c r="JP96" s="34">
        <v>83.3333333333333</v>
      </c>
      <c r="JQ96" s="34">
        <v>8983.3333333333303</v>
      </c>
      <c r="JT96" s="34">
        <v>0.445269016697588</v>
      </c>
      <c r="JU96" s="34">
        <v>0.445269016697588</v>
      </c>
      <c r="JV96" s="34">
        <v>5.5658627087198501E-2</v>
      </c>
      <c r="JW96" s="34">
        <v>3.8961038961039002E-2</v>
      </c>
      <c r="KB96" s="34">
        <v>9.2764378478664197E-3</v>
      </c>
      <c r="KC96" s="34">
        <v>5.5658627087198497E-3</v>
      </c>
      <c r="KJ96" s="34" t="s">
        <v>5980</v>
      </c>
      <c r="KK96" s="34" t="s">
        <v>5990</v>
      </c>
      <c r="KL96" s="34" t="s">
        <v>4170</v>
      </c>
      <c r="KM96" s="34" t="s">
        <v>4170</v>
      </c>
      <c r="KN96" s="34" t="s">
        <v>4352</v>
      </c>
      <c r="KO96" s="34" t="s">
        <v>4352</v>
      </c>
      <c r="KP96" s="34" t="s">
        <v>4170</v>
      </c>
      <c r="KQ96" s="34" t="s">
        <v>4170</v>
      </c>
      <c r="KR96" s="34" t="s">
        <v>4170</v>
      </c>
      <c r="KS96" s="34" t="s">
        <v>4170</v>
      </c>
      <c r="KT96" s="34" t="s">
        <v>4170</v>
      </c>
      <c r="KU96" s="34" t="s">
        <v>5116</v>
      </c>
      <c r="KV96" s="34" t="s">
        <v>5155</v>
      </c>
      <c r="KW96" s="34" t="s">
        <v>5620</v>
      </c>
      <c r="KX96" s="34" t="s">
        <v>5643</v>
      </c>
      <c r="KY96" s="34" t="s">
        <v>5116</v>
      </c>
      <c r="KZ96" s="34" t="s">
        <v>5155</v>
      </c>
      <c r="LA96" s="34" t="s">
        <v>5992</v>
      </c>
    </row>
    <row r="97" spans="1:313">
      <c r="A97" s="34" t="s">
        <v>6541</v>
      </c>
      <c r="B97" s="34" t="s">
        <v>6497</v>
      </c>
      <c r="C97" s="34" t="s">
        <v>1039</v>
      </c>
      <c r="D97" s="34" t="s">
        <v>1041</v>
      </c>
      <c r="F97" s="34" t="s">
        <v>1041</v>
      </c>
      <c r="G97" s="34">
        <v>37</v>
      </c>
      <c r="H97" s="34" t="s">
        <v>1041</v>
      </c>
      <c r="I97" s="34" t="s">
        <v>1041</v>
      </c>
      <c r="J97" s="34" t="s">
        <v>440</v>
      </c>
      <c r="K97" s="34" t="s">
        <v>1077</v>
      </c>
      <c r="L97" s="34" t="s">
        <v>9537</v>
      </c>
      <c r="M97" s="34" t="s">
        <v>1548</v>
      </c>
      <c r="N97" s="34" t="s">
        <v>9538</v>
      </c>
      <c r="P97" s="34" t="s">
        <v>3065</v>
      </c>
      <c r="Q97" s="34" t="s">
        <v>3123</v>
      </c>
      <c r="R97" s="34" t="s">
        <v>6404</v>
      </c>
      <c r="S97" s="34">
        <v>2</v>
      </c>
      <c r="T97" s="34" t="s">
        <v>4881</v>
      </c>
      <c r="U97" s="34" t="s">
        <v>4170</v>
      </c>
      <c r="V97" s="34" t="s">
        <v>4881</v>
      </c>
      <c r="W97" s="34" t="s">
        <v>4881</v>
      </c>
      <c r="X97" s="34" t="s">
        <v>4170</v>
      </c>
      <c r="Y97" s="34" t="s">
        <v>4881</v>
      </c>
      <c r="Z97" s="34" t="s">
        <v>4881</v>
      </c>
      <c r="AA97" s="34" t="s">
        <v>4170</v>
      </c>
      <c r="AB97" s="34" t="s">
        <v>3681</v>
      </c>
      <c r="AD97" s="34" t="s">
        <v>3696</v>
      </c>
      <c r="AN97" s="34" t="s">
        <v>3719</v>
      </c>
      <c r="AO97" s="34" t="s">
        <v>1044</v>
      </c>
      <c r="BG97" s="34">
        <v>2</v>
      </c>
      <c r="BI97" s="34">
        <v>30</v>
      </c>
      <c r="BJ97" s="34" t="s">
        <v>1041</v>
      </c>
      <c r="BK97" s="34" t="s">
        <v>3727</v>
      </c>
      <c r="BM97" s="34" t="s">
        <v>3739</v>
      </c>
      <c r="BN97" s="34" t="s">
        <v>3745</v>
      </c>
      <c r="BO97" s="34" t="s">
        <v>4881</v>
      </c>
      <c r="BP97" s="34" t="s">
        <v>4170</v>
      </c>
      <c r="BQ97" s="34" t="s">
        <v>4170</v>
      </c>
      <c r="BR97" s="34" t="s">
        <v>4170</v>
      </c>
      <c r="BS97" s="34" t="s">
        <v>3754</v>
      </c>
      <c r="BT97" s="34" t="s">
        <v>3771</v>
      </c>
      <c r="BU97" s="34" t="s">
        <v>1044</v>
      </c>
      <c r="BV97" s="34" t="s">
        <v>1044</v>
      </c>
      <c r="BW97" s="34" t="s">
        <v>1044</v>
      </c>
      <c r="BX97" s="34" t="s">
        <v>3777</v>
      </c>
      <c r="BY97" s="34" t="s">
        <v>4881</v>
      </c>
      <c r="BZ97" s="34" t="s">
        <v>4170</v>
      </c>
      <c r="CA97" s="34" t="s">
        <v>4170</v>
      </c>
      <c r="CB97" s="34" t="s">
        <v>4170</v>
      </c>
      <c r="CC97" s="34" t="s">
        <v>4170</v>
      </c>
      <c r="CD97" s="34" t="s">
        <v>4170</v>
      </c>
      <c r="CE97" s="34" t="s">
        <v>4170</v>
      </c>
      <c r="CF97" s="34" t="s">
        <v>4170</v>
      </c>
      <c r="CG97" s="34" t="s">
        <v>4170</v>
      </c>
      <c r="CH97" s="34" t="s">
        <v>4170</v>
      </c>
      <c r="CI97" s="34" t="s">
        <v>4170</v>
      </c>
      <c r="CJ97" s="34" t="s">
        <v>4170</v>
      </c>
      <c r="CK97" s="34" t="s">
        <v>4170</v>
      </c>
      <c r="CL97" s="34" t="s">
        <v>4170</v>
      </c>
      <c r="CM97" s="34" t="s">
        <v>4170</v>
      </c>
      <c r="CN97" s="34" t="s">
        <v>4170</v>
      </c>
      <c r="CO97" s="34" t="s">
        <v>4170</v>
      </c>
      <c r="CQ97" s="34" t="s">
        <v>1041</v>
      </c>
      <c r="CR97" s="34" t="s">
        <v>1041</v>
      </c>
      <c r="CS97" s="34" t="s">
        <v>1041</v>
      </c>
      <c r="CT97" s="34" t="s">
        <v>1041</v>
      </c>
      <c r="CU97" s="34" t="s">
        <v>1041</v>
      </c>
      <c r="CV97" s="34" t="s">
        <v>1041</v>
      </c>
      <c r="CW97" s="34" t="s">
        <v>1041</v>
      </c>
      <c r="CX97" s="34" t="s">
        <v>1044</v>
      </c>
      <c r="CY97" s="34" t="s">
        <v>3823</v>
      </c>
      <c r="CZ97" s="34" t="s">
        <v>3843</v>
      </c>
      <c r="DA97" s="34" t="s">
        <v>3855</v>
      </c>
      <c r="DB97" s="34" t="s">
        <v>1044</v>
      </c>
      <c r="DC97" s="34" t="s">
        <v>3871</v>
      </c>
      <c r="DD97" s="34" t="s">
        <v>3871</v>
      </c>
      <c r="DE97" s="34" t="s">
        <v>1041</v>
      </c>
      <c r="DF97" s="34" t="s">
        <v>3877</v>
      </c>
      <c r="DG97" s="34" t="s">
        <v>171</v>
      </c>
      <c r="DH97" s="34" t="s">
        <v>4170</v>
      </c>
      <c r="DI97" s="34" t="s">
        <v>4170</v>
      </c>
      <c r="DJ97" s="34" t="s">
        <v>4170</v>
      </c>
      <c r="DK97" s="34" t="s">
        <v>4170</v>
      </c>
      <c r="DL97" s="34" t="s">
        <v>4170</v>
      </c>
      <c r="DM97" s="34" t="s">
        <v>4170</v>
      </c>
      <c r="DN97" s="34" t="s">
        <v>4170</v>
      </c>
      <c r="DO97" s="34" t="s">
        <v>4170</v>
      </c>
      <c r="DP97" s="34" t="s">
        <v>4170</v>
      </c>
      <c r="DQ97" s="34" t="s">
        <v>4881</v>
      </c>
      <c r="DR97" s="34" t="s">
        <v>4170</v>
      </c>
      <c r="DS97" s="34" t="s">
        <v>4170</v>
      </c>
      <c r="DT97" s="34" t="s">
        <v>4170</v>
      </c>
      <c r="DU97" s="34" t="s">
        <v>4170</v>
      </c>
      <c r="DV97" s="34" t="s">
        <v>4170</v>
      </c>
      <c r="DW97" s="34" t="s">
        <v>4170</v>
      </c>
      <c r="FK97" s="34" t="s">
        <v>3963</v>
      </c>
      <c r="FL97" s="34" t="s">
        <v>3978</v>
      </c>
      <c r="FM97" s="34" t="s">
        <v>3990</v>
      </c>
      <c r="GF97" s="34" t="s">
        <v>1044</v>
      </c>
      <c r="GG97" s="34" t="s">
        <v>4170</v>
      </c>
      <c r="GH97" s="34" t="s">
        <v>4170</v>
      </c>
      <c r="GI97" s="34" t="s">
        <v>4170</v>
      </c>
      <c r="GJ97" s="34" t="s">
        <v>4881</v>
      </c>
      <c r="GK97" s="34" t="s">
        <v>4170</v>
      </c>
      <c r="GL97" s="34" t="s">
        <v>4170</v>
      </c>
      <c r="GM97" s="34" t="s">
        <v>4170</v>
      </c>
      <c r="GO97" s="34">
        <v>6800</v>
      </c>
      <c r="GP97" s="34">
        <v>0</v>
      </c>
      <c r="GQ97" s="34">
        <v>0</v>
      </c>
      <c r="GR97" s="34">
        <v>2500</v>
      </c>
      <c r="GS97" s="34">
        <v>200</v>
      </c>
      <c r="GT97" s="34">
        <v>220</v>
      </c>
      <c r="GU97" s="34">
        <v>400</v>
      </c>
      <c r="GV97" s="34">
        <v>0</v>
      </c>
      <c r="GW97" s="34">
        <v>0</v>
      </c>
      <c r="GX97" s="34">
        <v>0</v>
      </c>
      <c r="GY97" s="34">
        <v>0</v>
      </c>
      <c r="GZ97" s="34">
        <v>0</v>
      </c>
      <c r="HA97" s="34">
        <v>0</v>
      </c>
      <c r="HB97" s="34">
        <v>0</v>
      </c>
      <c r="HC97" s="34">
        <v>2500</v>
      </c>
      <c r="HD97" s="34">
        <v>0</v>
      </c>
      <c r="HE97" s="34">
        <v>0</v>
      </c>
      <c r="HF97" s="34" t="s">
        <v>1044</v>
      </c>
      <c r="HK97" s="34" t="s">
        <v>6542</v>
      </c>
      <c r="HL97" s="34" t="s">
        <v>4226</v>
      </c>
      <c r="HM97" s="34" t="s">
        <v>4542</v>
      </c>
      <c r="HN97" s="34" t="s">
        <v>5447</v>
      </c>
      <c r="HO97" s="34">
        <v>17.969776609724001</v>
      </c>
      <c r="HP97" s="34" t="s">
        <v>4894</v>
      </c>
      <c r="HQ97" s="34" t="s">
        <v>4313</v>
      </c>
      <c r="HR97" s="34" t="s">
        <v>4210</v>
      </c>
      <c r="HS97" s="34" t="s">
        <v>4228</v>
      </c>
      <c r="HT97" s="34" t="s">
        <v>4262</v>
      </c>
      <c r="HU97" s="34" t="s">
        <v>5342</v>
      </c>
      <c r="HV97" s="34" t="s">
        <v>5001</v>
      </c>
      <c r="HW97" s="34" t="s">
        <v>4560</v>
      </c>
      <c r="HX97" s="34" t="s">
        <v>3232</v>
      </c>
      <c r="HY97" s="34" t="s">
        <v>4299</v>
      </c>
      <c r="HZ97" s="34" t="s">
        <v>4933</v>
      </c>
      <c r="IA97" s="34" t="s">
        <v>4666</v>
      </c>
      <c r="IC97" s="34" t="s">
        <v>5274</v>
      </c>
      <c r="ID97" s="34" t="s">
        <v>4462</v>
      </c>
      <c r="IR97" s="34" t="s">
        <v>1046</v>
      </c>
      <c r="IS97" s="34" t="s">
        <v>5322</v>
      </c>
      <c r="IU97" s="34" t="s">
        <v>5180</v>
      </c>
      <c r="IV97" s="34" t="s">
        <v>4170</v>
      </c>
      <c r="IW97" s="34" t="s">
        <v>4170</v>
      </c>
      <c r="IX97" s="34" t="s">
        <v>5374</v>
      </c>
      <c r="IY97" s="34" t="s">
        <v>5373</v>
      </c>
      <c r="IZ97" s="34" t="s">
        <v>4784</v>
      </c>
      <c r="JA97" s="34" t="s">
        <v>4785</v>
      </c>
      <c r="JB97" s="34" t="s">
        <v>4170</v>
      </c>
      <c r="JC97" s="34">
        <v>0</v>
      </c>
      <c r="JD97" s="34">
        <v>0</v>
      </c>
      <c r="JE97" s="34">
        <v>0</v>
      </c>
      <c r="JF97" s="34">
        <v>0</v>
      </c>
      <c r="JG97" s="34">
        <v>0</v>
      </c>
      <c r="JH97" s="34">
        <v>416.66666666666703</v>
      </c>
      <c r="JI97" s="34">
        <v>0</v>
      </c>
      <c r="JJ97" s="34">
        <v>0</v>
      </c>
      <c r="JK97" s="34">
        <v>0</v>
      </c>
      <c r="JL97" s="34">
        <v>10536.666666666701</v>
      </c>
      <c r="JM97" s="34">
        <v>0</v>
      </c>
      <c r="JN97" s="34">
        <v>10536.666666666701</v>
      </c>
      <c r="JO97" s="34">
        <v>5268.3333333333303</v>
      </c>
      <c r="JP97" s="34">
        <v>0</v>
      </c>
      <c r="JQ97" s="34">
        <v>5268.3333333333303</v>
      </c>
      <c r="JR97" s="34">
        <v>0.645365390699146</v>
      </c>
      <c r="JU97" s="34">
        <v>0.23726668775703899</v>
      </c>
      <c r="JV97" s="34">
        <v>1.8981335020563098E-2</v>
      </c>
      <c r="JW97" s="34">
        <v>2.0879468522619401E-2</v>
      </c>
      <c r="JX97" s="34">
        <v>3.7962670041126197E-2</v>
      </c>
      <c r="KF97" s="34">
        <v>3.9544447959506498E-2</v>
      </c>
      <c r="KL97" s="34" t="s">
        <v>4170</v>
      </c>
      <c r="KM97" s="34" t="s">
        <v>4170</v>
      </c>
      <c r="KN97" s="34" t="s">
        <v>4170</v>
      </c>
      <c r="KO97" s="34" t="s">
        <v>4170</v>
      </c>
      <c r="KP97" s="34" t="s">
        <v>4170</v>
      </c>
      <c r="KQ97" s="34" t="s">
        <v>4170</v>
      </c>
      <c r="KR97" s="34" t="s">
        <v>4714</v>
      </c>
      <c r="KS97" s="34" t="s">
        <v>4170</v>
      </c>
      <c r="KT97" s="34" t="s">
        <v>4170</v>
      </c>
      <c r="KU97" s="34" t="s">
        <v>5112</v>
      </c>
      <c r="KV97" s="34" t="s">
        <v>5154</v>
      </c>
      <c r="KW97" s="34" t="s">
        <v>4170</v>
      </c>
      <c r="KX97" s="34" t="s">
        <v>4170</v>
      </c>
      <c r="KY97" s="34" t="s">
        <v>5112</v>
      </c>
      <c r="KZ97" s="34" t="s">
        <v>5154</v>
      </c>
    </row>
    <row r="98" spans="1:313">
      <c r="A98" s="34" t="s">
        <v>6543</v>
      </c>
      <c r="B98" s="34" t="s">
        <v>6497</v>
      </c>
      <c r="C98" s="34" t="s">
        <v>1036</v>
      </c>
      <c r="D98" s="34" t="s">
        <v>1041</v>
      </c>
      <c r="F98" s="34" t="s">
        <v>1041</v>
      </c>
      <c r="G98" s="34">
        <v>38</v>
      </c>
      <c r="H98" s="34" t="s">
        <v>1041</v>
      </c>
      <c r="I98" s="34" t="s">
        <v>1041</v>
      </c>
      <c r="J98" s="34" t="s">
        <v>442</v>
      </c>
      <c r="K98" s="34" t="s">
        <v>1077</v>
      </c>
      <c r="L98" s="34" t="s">
        <v>9537</v>
      </c>
      <c r="M98" s="34" t="s">
        <v>1548</v>
      </c>
      <c r="N98" s="34" t="s">
        <v>9538</v>
      </c>
      <c r="P98" s="34" t="s">
        <v>3065</v>
      </c>
      <c r="Q98" s="34" t="s">
        <v>3147</v>
      </c>
      <c r="R98" s="34" t="s">
        <v>6326</v>
      </c>
      <c r="S98" s="34">
        <v>2</v>
      </c>
      <c r="T98" s="34" t="s">
        <v>4881</v>
      </c>
      <c r="U98" s="34" t="s">
        <v>4170</v>
      </c>
      <c r="V98" s="34" t="s">
        <v>4170</v>
      </c>
      <c r="W98" s="34" t="s">
        <v>4881</v>
      </c>
      <c r="X98" s="34" t="s">
        <v>4881</v>
      </c>
      <c r="Y98" s="34" t="s">
        <v>4881</v>
      </c>
      <c r="Z98" s="34" t="s">
        <v>4881</v>
      </c>
      <c r="AA98" s="34" t="s">
        <v>4170</v>
      </c>
      <c r="AB98" s="34" t="s">
        <v>3681</v>
      </c>
      <c r="AD98" s="34" t="s">
        <v>3696</v>
      </c>
      <c r="AN98" s="34" t="s">
        <v>3722</v>
      </c>
      <c r="AO98" s="34" t="s">
        <v>1044</v>
      </c>
      <c r="BG98" s="34">
        <v>2</v>
      </c>
      <c r="BI98" s="34">
        <v>30</v>
      </c>
      <c r="BJ98" s="34" t="s">
        <v>1041</v>
      </c>
      <c r="BK98" s="34" t="s">
        <v>3727</v>
      </c>
      <c r="BM98" s="34" t="s">
        <v>3739</v>
      </c>
      <c r="BN98" s="34" t="s">
        <v>3745</v>
      </c>
      <c r="BO98" s="34" t="s">
        <v>4881</v>
      </c>
      <c r="BP98" s="34" t="s">
        <v>4170</v>
      </c>
      <c r="BQ98" s="34" t="s">
        <v>4170</v>
      </c>
      <c r="BR98" s="34" t="s">
        <v>4170</v>
      </c>
      <c r="BS98" s="34" t="s">
        <v>3754</v>
      </c>
      <c r="BT98" s="34" t="s">
        <v>3739</v>
      </c>
      <c r="BU98" s="34" t="s">
        <v>1044</v>
      </c>
      <c r="BV98" s="34" t="s">
        <v>1044</v>
      </c>
      <c r="BW98" s="34" t="s">
        <v>1044</v>
      </c>
      <c r="BX98" s="34" t="s">
        <v>3777</v>
      </c>
      <c r="BY98" s="34" t="s">
        <v>4881</v>
      </c>
      <c r="BZ98" s="34" t="s">
        <v>4170</v>
      </c>
      <c r="CA98" s="34" t="s">
        <v>4170</v>
      </c>
      <c r="CB98" s="34" t="s">
        <v>4170</v>
      </c>
      <c r="CC98" s="34" t="s">
        <v>4170</v>
      </c>
      <c r="CD98" s="34" t="s">
        <v>4170</v>
      </c>
      <c r="CE98" s="34" t="s">
        <v>4170</v>
      </c>
      <c r="CF98" s="34" t="s">
        <v>4170</v>
      </c>
      <c r="CG98" s="34" t="s">
        <v>4170</v>
      </c>
      <c r="CH98" s="34" t="s">
        <v>4170</v>
      </c>
      <c r="CI98" s="34" t="s">
        <v>4170</v>
      </c>
      <c r="CJ98" s="34" t="s">
        <v>4170</v>
      </c>
      <c r="CK98" s="34" t="s">
        <v>4170</v>
      </c>
      <c r="CL98" s="34" t="s">
        <v>4170</v>
      </c>
      <c r="CM98" s="34" t="s">
        <v>4170</v>
      </c>
      <c r="CN98" s="34" t="s">
        <v>4170</v>
      </c>
      <c r="CO98" s="34" t="s">
        <v>4170</v>
      </c>
      <c r="CQ98" s="34" t="s">
        <v>1041</v>
      </c>
      <c r="CR98" s="34" t="s">
        <v>1041</v>
      </c>
      <c r="CS98" s="34" t="s">
        <v>1041</v>
      </c>
      <c r="CT98" s="34" t="s">
        <v>1041</v>
      </c>
      <c r="CU98" s="34" t="s">
        <v>1041</v>
      </c>
      <c r="CV98" s="34" t="s">
        <v>1041</v>
      </c>
      <c r="CW98" s="34" t="s">
        <v>1041</v>
      </c>
      <c r="CX98" s="34" t="s">
        <v>1041</v>
      </c>
      <c r="CY98" s="34" t="s">
        <v>3823</v>
      </c>
      <c r="CZ98" s="34" t="s">
        <v>3843</v>
      </c>
      <c r="DA98" s="34" t="s">
        <v>3855</v>
      </c>
      <c r="DB98" s="34" t="s">
        <v>1044</v>
      </c>
      <c r="DC98" s="34" t="s">
        <v>1044</v>
      </c>
      <c r="DD98" s="34" t="s">
        <v>3871</v>
      </c>
      <c r="DE98" s="34" t="s">
        <v>1044</v>
      </c>
      <c r="DF98" s="34" t="s">
        <v>3877</v>
      </c>
      <c r="DG98" s="34" t="s">
        <v>194</v>
      </c>
      <c r="DH98" s="34" t="s">
        <v>4170</v>
      </c>
      <c r="DI98" s="34" t="s">
        <v>4170</v>
      </c>
      <c r="DJ98" s="34" t="s">
        <v>4170</v>
      </c>
      <c r="DK98" s="34" t="s">
        <v>4170</v>
      </c>
      <c r="DL98" s="34" t="s">
        <v>4881</v>
      </c>
      <c r="DM98" s="34" t="s">
        <v>4170</v>
      </c>
      <c r="DN98" s="34" t="s">
        <v>4170</v>
      </c>
      <c r="DO98" s="34" t="s">
        <v>4170</v>
      </c>
      <c r="DP98" s="34" t="s">
        <v>4170</v>
      </c>
      <c r="DQ98" s="34" t="s">
        <v>4170</v>
      </c>
      <c r="DR98" s="34" t="s">
        <v>4170</v>
      </c>
      <c r="DS98" s="34" t="s">
        <v>4170</v>
      </c>
      <c r="DT98" s="34" t="s">
        <v>4170</v>
      </c>
      <c r="DU98" s="34" t="s">
        <v>4170</v>
      </c>
      <c r="DV98" s="34" t="s">
        <v>4170</v>
      </c>
      <c r="DW98" s="34" t="s">
        <v>4170</v>
      </c>
      <c r="FK98" s="34" t="s">
        <v>1044</v>
      </c>
      <c r="FM98" s="34" t="s">
        <v>3981</v>
      </c>
      <c r="FN98" s="34" t="s">
        <v>6526</v>
      </c>
      <c r="FO98" s="34" t="s">
        <v>4881</v>
      </c>
      <c r="FP98" s="34" t="s">
        <v>4170</v>
      </c>
      <c r="FQ98" s="34" t="s">
        <v>4881</v>
      </c>
      <c r="FR98" s="34" t="s">
        <v>4170</v>
      </c>
      <c r="FS98" s="34" t="s">
        <v>4170</v>
      </c>
      <c r="FT98" s="34" t="s">
        <v>4170</v>
      </c>
      <c r="FU98" s="34" t="s">
        <v>4170</v>
      </c>
      <c r="FV98" s="34" t="s">
        <v>4170</v>
      </c>
      <c r="FW98" s="34" t="s">
        <v>4170</v>
      </c>
      <c r="FX98" s="34" t="s">
        <v>4170</v>
      </c>
      <c r="FY98" s="34" t="s">
        <v>4170</v>
      </c>
      <c r="FZ98" s="34" t="s">
        <v>4170</v>
      </c>
      <c r="GA98" s="34" t="s">
        <v>4170</v>
      </c>
      <c r="GB98" s="34" t="s">
        <v>4170</v>
      </c>
      <c r="GC98" s="34" t="s">
        <v>4170</v>
      </c>
      <c r="GD98" s="34" t="s">
        <v>4170</v>
      </c>
      <c r="GF98" s="34" t="s">
        <v>1044</v>
      </c>
      <c r="GG98" s="34" t="s">
        <v>4170</v>
      </c>
      <c r="GH98" s="34" t="s">
        <v>4170</v>
      </c>
      <c r="GI98" s="34" t="s">
        <v>4170</v>
      </c>
      <c r="GJ98" s="34" t="s">
        <v>4881</v>
      </c>
      <c r="GK98" s="34" t="s">
        <v>4170</v>
      </c>
      <c r="GL98" s="34" t="s">
        <v>4170</v>
      </c>
      <c r="GM98" s="34" t="s">
        <v>4170</v>
      </c>
      <c r="GO98" s="34">
        <v>7000</v>
      </c>
      <c r="GP98" s="34">
        <v>0</v>
      </c>
      <c r="GQ98" s="34">
        <v>9000</v>
      </c>
      <c r="GR98" s="34">
        <v>4000</v>
      </c>
      <c r="GS98" s="34">
        <v>2000</v>
      </c>
      <c r="GT98" s="34">
        <v>1000</v>
      </c>
      <c r="GU98" s="34">
        <v>0</v>
      </c>
      <c r="GV98" s="34">
        <v>0</v>
      </c>
      <c r="GW98" s="34">
        <v>0</v>
      </c>
      <c r="GY98" s="34">
        <v>0</v>
      </c>
      <c r="GZ98" s="34">
        <v>0</v>
      </c>
      <c r="HA98" s="34">
        <v>0</v>
      </c>
      <c r="HB98" s="34">
        <v>0</v>
      </c>
      <c r="HC98" s="34">
        <v>10000</v>
      </c>
      <c r="HD98" s="34">
        <v>0</v>
      </c>
      <c r="HE98" s="34">
        <v>0</v>
      </c>
      <c r="HF98" s="34" t="s">
        <v>1044</v>
      </c>
      <c r="HK98" s="34" t="s">
        <v>4841</v>
      </c>
      <c r="HL98" s="34" t="s">
        <v>4226</v>
      </c>
      <c r="HM98" s="34" t="s">
        <v>4542</v>
      </c>
      <c r="HN98" s="34" t="s">
        <v>5453</v>
      </c>
      <c r="HO98" s="34">
        <v>21.977660972404699</v>
      </c>
      <c r="HP98" s="34" t="s">
        <v>4894</v>
      </c>
      <c r="HQ98" s="34" t="s">
        <v>4313</v>
      </c>
      <c r="HR98" s="34" t="s">
        <v>4186</v>
      </c>
      <c r="HS98" s="34" t="s">
        <v>4255</v>
      </c>
      <c r="HT98" s="34" t="s">
        <v>4271</v>
      </c>
      <c r="HU98" s="34" t="s">
        <v>5342</v>
      </c>
      <c r="HV98" s="34" t="s">
        <v>5001</v>
      </c>
      <c r="HW98" s="34" t="s">
        <v>4556</v>
      </c>
      <c r="HX98" s="34" t="s">
        <v>3241</v>
      </c>
      <c r="HY98" s="34" t="s">
        <v>4291</v>
      </c>
      <c r="HZ98" s="34" t="s">
        <v>4933</v>
      </c>
      <c r="IA98" s="34" t="s">
        <v>4666</v>
      </c>
      <c r="IC98" s="34" t="s">
        <v>5274</v>
      </c>
      <c r="ID98" s="34" t="s">
        <v>4462</v>
      </c>
      <c r="IR98" s="34" t="s">
        <v>1046</v>
      </c>
      <c r="IU98" s="34" t="s">
        <v>5180</v>
      </c>
      <c r="IV98" s="34" t="s">
        <v>4170</v>
      </c>
      <c r="IW98" s="34" t="s">
        <v>4176</v>
      </c>
      <c r="IX98" s="34" t="s">
        <v>6121</v>
      </c>
      <c r="IY98" s="34" t="s">
        <v>4472</v>
      </c>
      <c r="IZ98" s="34" t="s">
        <v>4354</v>
      </c>
      <c r="JA98" s="34" t="s">
        <v>4170</v>
      </c>
      <c r="JB98" s="34" t="s">
        <v>4170</v>
      </c>
      <c r="JD98" s="34">
        <v>0</v>
      </c>
      <c r="JE98" s="34">
        <v>0</v>
      </c>
      <c r="JF98" s="34">
        <v>0</v>
      </c>
      <c r="JG98" s="34">
        <v>0</v>
      </c>
      <c r="JH98" s="34">
        <v>1666.6666666666699</v>
      </c>
      <c r="JI98" s="34">
        <v>0</v>
      </c>
      <c r="JJ98" s="34">
        <v>0</v>
      </c>
      <c r="JK98" s="34">
        <v>0</v>
      </c>
      <c r="JL98" s="34">
        <v>24666.666666666701</v>
      </c>
      <c r="JM98" s="34">
        <v>0</v>
      </c>
      <c r="JN98" s="34">
        <v>24666.666666666701</v>
      </c>
      <c r="JO98" s="34">
        <v>12333.333333333299</v>
      </c>
      <c r="JP98" s="34">
        <v>0</v>
      </c>
      <c r="JQ98" s="34">
        <v>12333.333333333299</v>
      </c>
      <c r="JR98" s="34">
        <v>0.28378378378378399</v>
      </c>
      <c r="JT98" s="34">
        <v>0.36486486486486502</v>
      </c>
      <c r="JU98" s="34">
        <v>0.162162162162162</v>
      </c>
      <c r="JV98" s="34">
        <v>8.1081081081081099E-2</v>
      </c>
      <c r="JW98" s="34">
        <v>4.0540540540540501E-2</v>
      </c>
      <c r="KF98" s="34">
        <v>6.7567567567567599E-2</v>
      </c>
      <c r="KL98" s="34" t="s">
        <v>4170</v>
      </c>
      <c r="KN98" s="34" t="s">
        <v>4170</v>
      </c>
      <c r="KO98" s="34" t="s">
        <v>4170</v>
      </c>
      <c r="KP98" s="34" t="s">
        <v>4170</v>
      </c>
      <c r="KQ98" s="34" t="s">
        <v>4170</v>
      </c>
      <c r="KR98" s="34" t="s">
        <v>4973</v>
      </c>
      <c r="KS98" s="34" t="s">
        <v>4170</v>
      </c>
      <c r="KT98" s="34" t="s">
        <v>4170</v>
      </c>
      <c r="KU98" s="34" t="s">
        <v>5113</v>
      </c>
      <c r="KV98" s="34" t="s">
        <v>5152</v>
      </c>
      <c r="KW98" s="34" t="s">
        <v>4170</v>
      </c>
      <c r="KX98" s="34" t="s">
        <v>4170</v>
      </c>
      <c r="KY98" s="34" t="s">
        <v>5953</v>
      </c>
      <c r="KZ98" s="34" t="s">
        <v>5152</v>
      </c>
    </row>
    <row r="99" spans="1:313">
      <c r="A99" s="34" t="s">
        <v>6544</v>
      </c>
      <c r="B99" s="34" t="s">
        <v>6497</v>
      </c>
      <c r="C99" s="34" t="s">
        <v>1037</v>
      </c>
      <c r="D99" s="34" t="s">
        <v>1041</v>
      </c>
      <c r="F99" s="34" t="s">
        <v>1041</v>
      </c>
      <c r="G99" s="34">
        <v>25</v>
      </c>
      <c r="H99" s="34" t="s">
        <v>1041</v>
      </c>
      <c r="I99" s="34" t="s">
        <v>1041</v>
      </c>
      <c r="J99" s="34" t="s">
        <v>442</v>
      </c>
      <c r="K99" s="34" t="s">
        <v>1077</v>
      </c>
      <c r="L99" s="34" t="s">
        <v>9537</v>
      </c>
      <c r="M99" s="34" t="s">
        <v>1548</v>
      </c>
      <c r="N99" s="34" t="s">
        <v>9538</v>
      </c>
      <c r="P99" s="34" t="s">
        <v>3065</v>
      </c>
      <c r="Q99" s="34" t="s">
        <v>3123</v>
      </c>
      <c r="R99" s="34" t="s">
        <v>6545</v>
      </c>
      <c r="S99" s="34">
        <v>1</v>
      </c>
      <c r="T99" s="34" t="s">
        <v>4170</v>
      </c>
      <c r="U99" s="34" t="s">
        <v>4170</v>
      </c>
      <c r="V99" s="34" t="s">
        <v>4170</v>
      </c>
      <c r="W99" s="34" t="s">
        <v>4170</v>
      </c>
      <c r="X99" s="34" t="s">
        <v>4881</v>
      </c>
      <c r="Y99" s="34" t="s">
        <v>4170</v>
      </c>
      <c r="Z99" s="34" t="s">
        <v>4881</v>
      </c>
      <c r="AA99" s="34" t="s">
        <v>4170</v>
      </c>
      <c r="AB99" s="34" t="s">
        <v>3681</v>
      </c>
      <c r="AD99" s="34" t="s">
        <v>3696</v>
      </c>
      <c r="AN99" s="34" t="s">
        <v>3722</v>
      </c>
      <c r="AO99" s="34" t="s">
        <v>1044</v>
      </c>
      <c r="BG99" s="34">
        <v>1</v>
      </c>
      <c r="BI99" s="34">
        <v>18</v>
      </c>
      <c r="BJ99" s="34" t="s">
        <v>1041</v>
      </c>
      <c r="BK99" s="34" t="s">
        <v>3727</v>
      </c>
      <c r="BM99" s="34" t="s">
        <v>3739</v>
      </c>
      <c r="BN99" s="34" t="s">
        <v>3745</v>
      </c>
      <c r="BO99" s="34" t="s">
        <v>4881</v>
      </c>
      <c r="BP99" s="34" t="s">
        <v>4170</v>
      </c>
      <c r="BQ99" s="34" t="s">
        <v>4170</v>
      </c>
      <c r="BR99" s="34" t="s">
        <v>4170</v>
      </c>
      <c r="BS99" s="34" t="s">
        <v>3751</v>
      </c>
      <c r="BT99" s="34" t="s">
        <v>3771</v>
      </c>
      <c r="BU99" s="34" t="s">
        <v>1044</v>
      </c>
      <c r="BV99" s="34" t="s">
        <v>1044</v>
      </c>
      <c r="BW99" s="34" t="s">
        <v>1044</v>
      </c>
      <c r="BX99" s="34" t="s">
        <v>3777</v>
      </c>
      <c r="BY99" s="34" t="s">
        <v>4881</v>
      </c>
      <c r="BZ99" s="34" t="s">
        <v>4170</v>
      </c>
      <c r="CA99" s="34" t="s">
        <v>4170</v>
      </c>
      <c r="CB99" s="34" t="s">
        <v>4170</v>
      </c>
      <c r="CC99" s="34" t="s">
        <v>4170</v>
      </c>
      <c r="CD99" s="34" t="s">
        <v>4170</v>
      </c>
      <c r="CE99" s="34" t="s">
        <v>4170</v>
      </c>
      <c r="CF99" s="34" t="s">
        <v>4170</v>
      </c>
      <c r="CG99" s="34" t="s">
        <v>4170</v>
      </c>
      <c r="CH99" s="34" t="s">
        <v>4170</v>
      </c>
      <c r="CI99" s="34" t="s">
        <v>4170</v>
      </c>
      <c r="CJ99" s="34" t="s">
        <v>4170</v>
      </c>
      <c r="CK99" s="34" t="s">
        <v>4170</v>
      </c>
      <c r="CL99" s="34" t="s">
        <v>4170</v>
      </c>
      <c r="CM99" s="34" t="s">
        <v>4170</v>
      </c>
      <c r="CN99" s="34" t="s">
        <v>4170</v>
      </c>
      <c r="CO99" s="34" t="s">
        <v>4170</v>
      </c>
      <c r="CQ99" s="34" t="s">
        <v>1041</v>
      </c>
      <c r="CR99" s="34" t="s">
        <v>1041</v>
      </c>
      <c r="CS99" s="34" t="s">
        <v>1041</v>
      </c>
      <c r="CT99" s="34" t="s">
        <v>1041</v>
      </c>
      <c r="CU99" s="34" t="s">
        <v>1041</v>
      </c>
      <c r="CV99" s="34" t="s">
        <v>1041</v>
      </c>
      <c r="CW99" s="34" t="s">
        <v>1041</v>
      </c>
      <c r="CX99" s="34" t="s">
        <v>1044</v>
      </c>
      <c r="CY99" s="34" t="s">
        <v>3823</v>
      </c>
      <c r="CZ99" s="34" t="s">
        <v>3840</v>
      </c>
      <c r="DA99" s="34" t="s">
        <v>3852</v>
      </c>
      <c r="DB99" s="34" t="s">
        <v>1044</v>
      </c>
      <c r="DC99" s="34" t="s">
        <v>1044</v>
      </c>
      <c r="DD99" s="34" t="s">
        <v>3871</v>
      </c>
      <c r="DE99" s="34" t="s">
        <v>1041</v>
      </c>
      <c r="DF99" s="34" t="s">
        <v>3874</v>
      </c>
      <c r="DG99" s="34" t="s">
        <v>169</v>
      </c>
      <c r="DH99" s="34" t="s">
        <v>4170</v>
      </c>
      <c r="DI99" s="34" t="s">
        <v>4881</v>
      </c>
      <c r="DJ99" s="34" t="s">
        <v>4170</v>
      </c>
      <c r="DK99" s="34" t="s">
        <v>4170</v>
      </c>
      <c r="DL99" s="34" t="s">
        <v>4170</v>
      </c>
      <c r="DM99" s="34" t="s">
        <v>4170</v>
      </c>
      <c r="DN99" s="34" t="s">
        <v>4170</v>
      </c>
      <c r="DO99" s="34" t="s">
        <v>4170</v>
      </c>
      <c r="DP99" s="34" t="s">
        <v>4170</v>
      </c>
      <c r="DQ99" s="34" t="s">
        <v>4170</v>
      </c>
      <c r="DR99" s="34" t="s">
        <v>4170</v>
      </c>
      <c r="DS99" s="34" t="s">
        <v>4170</v>
      </c>
      <c r="DT99" s="34" t="s">
        <v>4170</v>
      </c>
      <c r="DU99" s="34" t="s">
        <v>4170</v>
      </c>
      <c r="DV99" s="34" t="s">
        <v>4170</v>
      </c>
      <c r="DW99" s="34" t="s">
        <v>4170</v>
      </c>
      <c r="FK99" s="34" t="s">
        <v>1044</v>
      </c>
      <c r="FM99" s="34" t="s">
        <v>3987</v>
      </c>
      <c r="GF99" s="34" t="s">
        <v>1044</v>
      </c>
      <c r="GG99" s="34" t="s">
        <v>4170</v>
      </c>
      <c r="GH99" s="34" t="s">
        <v>4170</v>
      </c>
      <c r="GI99" s="34" t="s">
        <v>4170</v>
      </c>
      <c r="GJ99" s="34" t="s">
        <v>4881</v>
      </c>
      <c r="GK99" s="34" t="s">
        <v>4170</v>
      </c>
      <c r="GL99" s="34" t="s">
        <v>4170</v>
      </c>
      <c r="GM99" s="34" t="s">
        <v>4170</v>
      </c>
      <c r="GO99" s="34">
        <v>5000</v>
      </c>
      <c r="GP99" s="34">
        <v>0</v>
      </c>
      <c r="GQ99" s="34">
        <v>12000</v>
      </c>
      <c r="GR99" s="34">
        <v>1000</v>
      </c>
      <c r="GS99" s="34">
        <v>500</v>
      </c>
      <c r="GT99" s="34">
        <v>500</v>
      </c>
      <c r="GU99" s="34">
        <v>500</v>
      </c>
      <c r="GV99" s="34">
        <v>1500</v>
      </c>
      <c r="GW99" s="34">
        <v>1500</v>
      </c>
      <c r="GX99" s="34">
        <v>6000</v>
      </c>
      <c r="GY99" s="34">
        <v>0</v>
      </c>
      <c r="GZ99" s="34">
        <v>7000</v>
      </c>
      <c r="HA99" s="34">
        <v>0</v>
      </c>
      <c r="HB99" s="34">
        <v>0</v>
      </c>
      <c r="HC99" s="34">
        <v>0</v>
      </c>
      <c r="HD99" s="34">
        <v>0</v>
      </c>
      <c r="HF99" s="34" t="s">
        <v>1044</v>
      </c>
      <c r="HK99" s="34" t="s">
        <v>6546</v>
      </c>
      <c r="HL99" s="34" t="s">
        <v>4226</v>
      </c>
      <c r="HM99" s="34" t="s">
        <v>4539</v>
      </c>
      <c r="HN99" s="34" t="s">
        <v>5452</v>
      </c>
      <c r="HO99" s="34">
        <v>2.95526719229085</v>
      </c>
      <c r="HP99" s="34" t="s">
        <v>4898</v>
      </c>
      <c r="HQ99" s="34" t="s">
        <v>4305</v>
      </c>
      <c r="HR99" s="34" t="s">
        <v>4186</v>
      </c>
      <c r="HS99" s="34" t="s">
        <v>4241</v>
      </c>
      <c r="HT99" s="34" t="s">
        <v>4271</v>
      </c>
      <c r="HU99" s="34" t="s">
        <v>5342</v>
      </c>
      <c r="HV99" s="34" t="s">
        <v>5001</v>
      </c>
      <c r="HW99" s="34" t="s">
        <v>4556</v>
      </c>
      <c r="HX99" s="34" t="s">
        <v>3247</v>
      </c>
      <c r="HY99" s="34" t="s">
        <v>4291</v>
      </c>
      <c r="HZ99" s="34" t="s">
        <v>4933</v>
      </c>
      <c r="IA99" s="34" t="s">
        <v>4666</v>
      </c>
      <c r="IC99" s="34" t="s">
        <v>5274</v>
      </c>
      <c r="ID99" s="34" t="s">
        <v>4462</v>
      </c>
      <c r="IR99" s="34" t="s">
        <v>1046</v>
      </c>
      <c r="IU99" s="34" t="s">
        <v>5179</v>
      </c>
      <c r="IV99" s="34" t="s">
        <v>4170</v>
      </c>
      <c r="IW99" s="34" t="s">
        <v>4172</v>
      </c>
      <c r="IX99" s="34" t="s">
        <v>6120</v>
      </c>
      <c r="IY99" s="34" t="s">
        <v>4785</v>
      </c>
      <c r="IZ99" s="34" t="s">
        <v>4785</v>
      </c>
      <c r="JA99" s="34" t="s">
        <v>4785</v>
      </c>
      <c r="JB99" s="34" t="s">
        <v>5581</v>
      </c>
      <c r="JC99" s="34">
        <v>1000</v>
      </c>
      <c r="JD99" s="34">
        <v>0</v>
      </c>
      <c r="JE99" s="34">
        <v>1166.6666666666699</v>
      </c>
      <c r="JF99" s="34">
        <v>0</v>
      </c>
      <c r="JG99" s="34">
        <v>0</v>
      </c>
      <c r="JH99" s="34">
        <v>0</v>
      </c>
      <c r="JI99" s="34">
        <v>0</v>
      </c>
      <c r="JK99" s="34">
        <v>500</v>
      </c>
      <c r="JL99" s="34">
        <v>21666.666666666701</v>
      </c>
      <c r="JM99" s="34">
        <v>2000</v>
      </c>
      <c r="JN99" s="34">
        <v>23666.666666666701</v>
      </c>
      <c r="JO99" s="34">
        <v>21666.666666666701</v>
      </c>
      <c r="JP99" s="34">
        <v>2000</v>
      </c>
      <c r="JQ99" s="34">
        <v>23666.666666666701</v>
      </c>
      <c r="JR99" s="34">
        <v>0.21126760563380301</v>
      </c>
      <c r="JT99" s="34">
        <v>0.50704225352112697</v>
      </c>
      <c r="JU99" s="34">
        <v>4.2253521126760597E-2</v>
      </c>
      <c r="JV99" s="34">
        <v>2.1126760563380299E-2</v>
      </c>
      <c r="JW99" s="34">
        <v>2.1126760563380299E-2</v>
      </c>
      <c r="JX99" s="34">
        <v>2.1126760563380299E-2</v>
      </c>
      <c r="JY99" s="34">
        <v>6.3380281690140802E-2</v>
      </c>
      <c r="JZ99" s="34">
        <v>2.1126760563380299E-2</v>
      </c>
      <c r="KA99" s="34">
        <v>4.2253521126760597E-2</v>
      </c>
      <c r="KC99" s="34">
        <v>4.92957746478873E-2</v>
      </c>
      <c r="KL99" s="34" t="s">
        <v>5796</v>
      </c>
      <c r="KM99" s="34" t="s">
        <v>4716</v>
      </c>
      <c r="KN99" s="34" t="s">
        <v>4170</v>
      </c>
      <c r="KO99" s="34" t="s">
        <v>5253</v>
      </c>
      <c r="KP99" s="34" t="s">
        <v>4170</v>
      </c>
      <c r="KQ99" s="34" t="s">
        <v>4170</v>
      </c>
      <c r="KR99" s="34" t="s">
        <v>4170</v>
      </c>
      <c r="KS99" s="34" t="s">
        <v>4170</v>
      </c>
      <c r="KU99" s="34" t="s">
        <v>5113</v>
      </c>
      <c r="KV99" s="34" t="s">
        <v>4876</v>
      </c>
      <c r="KW99" s="34" t="s">
        <v>5621</v>
      </c>
      <c r="KX99" s="34" t="s">
        <v>5647</v>
      </c>
      <c r="KY99" s="34" t="s">
        <v>5953</v>
      </c>
      <c r="KZ99" s="34" t="s">
        <v>5224</v>
      </c>
    </row>
    <row r="100" spans="1:313">
      <c r="A100" s="34" t="s">
        <v>6547</v>
      </c>
      <c r="B100" s="34" t="s">
        <v>6497</v>
      </c>
      <c r="C100" s="34" t="s">
        <v>1039</v>
      </c>
      <c r="D100" s="34" t="s">
        <v>1041</v>
      </c>
      <c r="F100" s="34" t="s">
        <v>1041</v>
      </c>
      <c r="G100" s="34">
        <v>59</v>
      </c>
      <c r="H100" s="34" t="s">
        <v>1041</v>
      </c>
      <c r="I100" s="34" t="s">
        <v>1041</v>
      </c>
      <c r="J100" s="34" t="s">
        <v>440</v>
      </c>
      <c r="K100" s="34" t="s">
        <v>1077</v>
      </c>
      <c r="L100" s="34" t="s">
        <v>9537</v>
      </c>
      <c r="M100" s="34" t="s">
        <v>1548</v>
      </c>
      <c r="N100" s="34" t="s">
        <v>9538</v>
      </c>
      <c r="P100" s="34" t="s">
        <v>3065</v>
      </c>
      <c r="Q100" s="34" t="s">
        <v>3096</v>
      </c>
      <c r="R100" s="34" t="s">
        <v>6548</v>
      </c>
      <c r="S100" s="34">
        <v>3</v>
      </c>
      <c r="T100" s="34" t="s">
        <v>4170</v>
      </c>
      <c r="U100" s="34" t="s">
        <v>4170</v>
      </c>
      <c r="V100" s="34" t="s">
        <v>4170</v>
      </c>
      <c r="W100" s="34" t="s">
        <v>4609</v>
      </c>
      <c r="X100" s="34" t="s">
        <v>4881</v>
      </c>
      <c r="Y100" s="34" t="s">
        <v>4609</v>
      </c>
      <c r="Z100" s="34" t="s">
        <v>4881</v>
      </c>
      <c r="AA100" s="34" t="s">
        <v>4170</v>
      </c>
      <c r="AB100" s="34" t="s">
        <v>3681</v>
      </c>
      <c r="AD100" s="34" t="s">
        <v>3696</v>
      </c>
      <c r="AN100" s="34" t="s">
        <v>3722</v>
      </c>
      <c r="AO100" s="34" t="s">
        <v>1044</v>
      </c>
      <c r="BG100" s="34">
        <v>2</v>
      </c>
      <c r="BI100" s="34">
        <v>30</v>
      </c>
      <c r="BJ100" s="34" t="s">
        <v>1041</v>
      </c>
      <c r="BK100" s="34" t="s">
        <v>3727</v>
      </c>
      <c r="BM100" s="34" t="s">
        <v>3739</v>
      </c>
      <c r="BN100" s="34" t="s">
        <v>3745</v>
      </c>
      <c r="BO100" s="34" t="s">
        <v>4881</v>
      </c>
      <c r="BP100" s="34" t="s">
        <v>4170</v>
      </c>
      <c r="BQ100" s="34" t="s">
        <v>4170</v>
      </c>
      <c r="BR100" s="34" t="s">
        <v>4170</v>
      </c>
      <c r="BS100" s="34" t="s">
        <v>3754</v>
      </c>
      <c r="BT100" s="34" t="s">
        <v>3771</v>
      </c>
      <c r="BU100" s="34" t="s">
        <v>1041</v>
      </c>
      <c r="BV100" s="34" t="s">
        <v>1041</v>
      </c>
      <c r="BW100" s="34" t="s">
        <v>1044</v>
      </c>
      <c r="BX100" s="34" t="s">
        <v>3777</v>
      </c>
      <c r="BY100" s="34" t="s">
        <v>4881</v>
      </c>
      <c r="BZ100" s="34" t="s">
        <v>4170</v>
      </c>
      <c r="CA100" s="34" t="s">
        <v>4170</v>
      </c>
      <c r="CB100" s="34" t="s">
        <v>4170</v>
      </c>
      <c r="CC100" s="34" t="s">
        <v>4170</v>
      </c>
      <c r="CD100" s="34" t="s">
        <v>4170</v>
      </c>
      <c r="CE100" s="34" t="s">
        <v>4170</v>
      </c>
      <c r="CF100" s="34" t="s">
        <v>4170</v>
      </c>
      <c r="CG100" s="34" t="s">
        <v>4170</v>
      </c>
      <c r="CH100" s="34" t="s">
        <v>4170</v>
      </c>
      <c r="CI100" s="34" t="s">
        <v>4170</v>
      </c>
      <c r="CJ100" s="34" t="s">
        <v>4170</v>
      </c>
      <c r="CK100" s="34" t="s">
        <v>4170</v>
      </c>
      <c r="CL100" s="34" t="s">
        <v>4170</v>
      </c>
      <c r="CM100" s="34" t="s">
        <v>4170</v>
      </c>
      <c r="CN100" s="34" t="s">
        <v>4170</v>
      </c>
      <c r="CO100" s="34" t="s">
        <v>4170</v>
      </c>
      <c r="CQ100" s="34" t="s">
        <v>1041</v>
      </c>
      <c r="CR100" s="34" t="s">
        <v>1044</v>
      </c>
      <c r="CS100" s="34" t="s">
        <v>1041</v>
      </c>
      <c r="CT100" s="34" t="s">
        <v>1041</v>
      </c>
      <c r="CU100" s="34" t="s">
        <v>1041</v>
      </c>
      <c r="CV100" s="34" t="s">
        <v>1041</v>
      </c>
      <c r="CW100" s="34" t="s">
        <v>1044</v>
      </c>
      <c r="CX100" s="34" t="s">
        <v>1041</v>
      </c>
      <c r="CY100" s="34" t="s">
        <v>3826</v>
      </c>
      <c r="CZ100" s="34" t="s">
        <v>3843</v>
      </c>
      <c r="DA100" s="34" t="s">
        <v>3861</v>
      </c>
      <c r="DB100" s="34" t="s">
        <v>3865</v>
      </c>
      <c r="DC100" s="34" t="s">
        <v>1044</v>
      </c>
      <c r="DD100" s="34" t="s">
        <v>3871</v>
      </c>
      <c r="DE100" s="34" t="s">
        <v>1044</v>
      </c>
      <c r="DF100" s="34" t="s">
        <v>3877</v>
      </c>
      <c r="DG100" s="34" t="s">
        <v>3899</v>
      </c>
      <c r="DH100" s="34" t="s">
        <v>4170</v>
      </c>
      <c r="DI100" s="34" t="s">
        <v>4170</v>
      </c>
      <c r="DJ100" s="34" t="s">
        <v>4170</v>
      </c>
      <c r="DK100" s="34" t="s">
        <v>4170</v>
      </c>
      <c r="DL100" s="34" t="s">
        <v>4170</v>
      </c>
      <c r="DM100" s="34" t="s">
        <v>4170</v>
      </c>
      <c r="DN100" s="34" t="s">
        <v>4881</v>
      </c>
      <c r="DO100" s="34" t="s">
        <v>4170</v>
      </c>
      <c r="DP100" s="34" t="s">
        <v>4170</v>
      </c>
      <c r="DQ100" s="34" t="s">
        <v>4170</v>
      </c>
      <c r="DR100" s="34" t="s">
        <v>4170</v>
      </c>
      <c r="DS100" s="34" t="s">
        <v>4170</v>
      </c>
      <c r="DT100" s="34" t="s">
        <v>4170</v>
      </c>
      <c r="DU100" s="34" t="s">
        <v>4170</v>
      </c>
      <c r="DV100" s="34" t="s">
        <v>4170</v>
      </c>
      <c r="DW100" s="34" t="s">
        <v>4170</v>
      </c>
      <c r="ES100" s="34" t="s">
        <v>3951</v>
      </c>
      <c r="ET100" s="34" t="s">
        <v>4170</v>
      </c>
      <c r="EU100" s="34" t="s">
        <v>4170</v>
      </c>
      <c r="EV100" s="34" t="s">
        <v>4170</v>
      </c>
      <c r="EW100" s="34" t="s">
        <v>4170</v>
      </c>
      <c r="EX100" s="34" t="s">
        <v>4881</v>
      </c>
      <c r="EY100" s="34" t="s">
        <v>4170</v>
      </c>
      <c r="EZ100" s="34" t="s">
        <v>4170</v>
      </c>
      <c r="FA100" s="34" t="s">
        <v>4170</v>
      </c>
      <c r="FB100" s="34" t="s">
        <v>4170</v>
      </c>
      <c r="FD100" s="34">
        <v>27000</v>
      </c>
      <c r="FK100" s="34" t="s">
        <v>1044</v>
      </c>
      <c r="FM100" s="34" t="s">
        <v>3981</v>
      </c>
      <c r="FN100" s="34" t="s">
        <v>6526</v>
      </c>
      <c r="FO100" s="34" t="s">
        <v>4881</v>
      </c>
      <c r="FP100" s="34" t="s">
        <v>4170</v>
      </c>
      <c r="FQ100" s="34" t="s">
        <v>4881</v>
      </c>
      <c r="FR100" s="34" t="s">
        <v>4170</v>
      </c>
      <c r="FS100" s="34" t="s">
        <v>4170</v>
      </c>
      <c r="FT100" s="34" t="s">
        <v>4170</v>
      </c>
      <c r="FU100" s="34" t="s">
        <v>4170</v>
      </c>
      <c r="FV100" s="34" t="s">
        <v>4170</v>
      </c>
      <c r="FW100" s="34" t="s">
        <v>4170</v>
      </c>
      <c r="FX100" s="34" t="s">
        <v>4170</v>
      </c>
      <c r="FY100" s="34" t="s">
        <v>4170</v>
      </c>
      <c r="FZ100" s="34" t="s">
        <v>4170</v>
      </c>
      <c r="GA100" s="34" t="s">
        <v>4170</v>
      </c>
      <c r="GB100" s="34" t="s">
        <v>4170</v>
      </c>
      <c r="GC100" s="34" t="s">
        <v>4170</v>
      </c>
      <c r="GD100" s="34" t="s">
        <v>4170</v>
      </c>
      <c r="GF100" s="34" t="s">
        <v>1044</v>
      </c>
      <c r="GG100" s="34" t="s">
        <v>4170</v>
      </c>
      <c r="GH100" s="34" t="s">
        <v>4170</v>
      </c>
      <c r="GI100" s="34" t="s">
        <v>4170</v>
      </c>
      <c r="GJ100" s="34" t="s">
        <v>4881</v>
      </c>
      <c r="GK100" s="34" t="s">
        <v>4170</v>
      </c>
      <c r="GL100" s="34" t="s">
        <v>4170</v>
      </c>
      <c r="GM100" s="34" t="s">
        <v>4170</v>
      </c>
      <c r="GO100" s="34">
        <v>5000</v>
      </c>
      <c r="GP100" s="34">
        <v>0</v>
      </c>
      <c r="GR100" s="34">
        <v>3700</v>
      </c>
      <c r="GS100" s="34">
        <v>500</v>
      </c>
      <c r="GT100" s="34">
        <v>350</v>
      </c>
      <c r="GU100" s="34">
        <v>0</v>
      </c>
      <c r="GV100" s="34">
        <v>0</v>
      </c>
      <c r="GW100" s="34">
        <v>0</v>
      </c>
      <c r="GX100" s="34">
        <v>0</v>
      </c>
      <c r="GY100" s="34">
        <v>3000</v>
      </c>
      <c r="GZ100" s="34">
        <v>0</v>
      </c>
      <c r="HA100" s="34">
        <v>0</v>
      </c>
      <c r="HB100" s="34">
        <v>0</v>
      </c>
      <c r="HC100" s="34">
        <v>0</v>
      </c>
      <c r="HD100" s="34">
        <v>0</v>
      </c>
      <c r="HE100" s="34">
        <v>0</v>
      </c>
      <c r="HF100" s="34" t="s">
        <v>1044</v>
      </c>
      <c r="HK100" s="34" t="s">
        <v>6549</v>
      </c>
      <c r="HL100" s="34" t="s">
        <v>4226</v>
      </c>
      <c r="HM100" s="34" t="s">
        <v>4542</v>
      </c>
      <c r="HN100" s="34" t="s">
        <v>5447</v>
      </c>
      <c r="HO100" s="34">
        <v>11.990801576872499</v>
      </c>
      <c r="HP100" s="34" t="s">
        <v>4897</v>
      </c>
      <c r="HQ100" s="34" t="s">
        <v>4316</v>
      </c>
      <c r="HR100" s="34" t="s">
        <v>4210</v>
      </c>
      <c r="HS100" s="34" t="s">
        <v>4255</v>
      </c>
      <c r="HT100" s="34" t="s">
        <v>4271</v>
      </c>
      <c r="HU100" s="34" t="s">
        <v>5342</v>
      </c>
      <c r="HV100" s="34" t="s">
        <v>5001</v>
      </c>
      <c r="HW100" s="34" t="s">
        <v>4560</v>
      </c>
      <c r="HX100" s="34" t="s">
        <v>3244</v>
      </c>
      <c r="HY100" s="34" t="s">
        <v>4299</v>
      </c>
      <c r="HZ100" s="34" t="s">
        <v>4929</v>
      </c>
      <c r="IA100" s="34" t="s">
        <v>4666</v>
      </c>
      <c r="IB100" s="34" t="s">
        <v>5665</v>
      </c>
      <c r="IC100" s="34" t="s">
        <v>5274</v>
      </c>
      <c r="ID100" s="34" t="s">
        <v>4461</v>
      </c>
      <c r="IJ100" s="34">
        <v>10762.2</v>
      </c>
      <c r="IQ100" s="34">
        <v>10762.2</v>
      </c>
      <c r="IR100" s="34" t="s">
        <v>1046</v>
      </c>
      <c r="IT100" s="34">
        <v>3587.4</v>
      </c>
      <c r="IU100" s="34" t="s">
        <v>5179</v>
      </c>
      <c r="IV100" s="34" t="s">
        <v>4170</v>
      </c>
      <c r="IX100" s="34" t="s">
        <v>6121</v>
      </c>
      <c r="IY100" s="34" t="s">
        <v>4785</v>
      </c>
      <c r="IZ100" s="34" t="s">
        <v>4785</v>
      </c>
      <c r="JA100" s="34" t="s">
        <v>4170</v>
      </c>
      <c r="JB100" s="34" t="s">
        <v>4170</v>
      </c>
      <c r="JC100" s="34">
        <v>0</v>
      </c>
      <c r="JD100" s="34">
        <v>500</v>
      </c>
      <c r="JE100" s="34">
        <v>0</v>
      </c>
      <c r="JF100" s="34">
        <v>0</v>
      </c>
      <c r="JG100" s="34">
        <v>0</v>
      </c>
      <c r="JH100" s="34">
        <v>0</v>
      </c>
      <c r="JI100" s="34">
        <v>0</v>
      </c>
      <c r="JJ100" s="34">
        <v>0</v>
      </c>
      <c r="JK100" s="34">
        <v>0</v>
      </c>
      <c r="JL100" s="34">
        <v>9550</v>
      </c>
      <c r="JM100" s="34">
        <v>500</v>
      </c>
      <c r="JN100" s="34">
        <v>10050</v>
      </c>
      <c r="JO100" s="34">
        <v>3183.3333333333298</v>
      </c>
      <c r="JP100" s="34">
        <v>166.666666666667</v>
      </c>
      <c r="JQ100" s="34">
        <v>3350</v>
      </c>
      <c r="JR100" s="34">
        <v>0.49751243781094501</v>
      </c>
      <c r="JU100" s="34">
        <v>0.36815920398009899</v>
      </c>
      <c r="JV100" s="34">
        <v>4.9751243781094502E-2</v>
      </c>
      <c r="JW100" s="34">
        <v>3.4825870646766198E-2</v>
      </c>
      <c r="KB100" s="34">
        <v>4.9751243781094502E-2</v>
      </c>
      <c r="KI100" s="34" t="s">
        <v>6087</v>
      </c>
      <c r="KJ100" s="34" t="s">
        <v>5977</v>
      </c>
      <c r="KK100" s="34" t="s">
        <v>5178</v>
      </c>
      <c r="KL100" s="34" t="s">
        <v>4170</v>
      </c>
      <c r="KM100" s="34" t="s">
        <v>4170</v>
      </c>
      <c r="KN100" s="34" t="s">
        <v>5255</v>
      </c>
      <c r="KO100" s="34" t="s">
        <v>4170</v>
      </c>
      <c r="KP100" s="34" t="s">
        <v>4170</v>
      </c>
      <c r="KQ100" s="34" t="s">
        <v>4170</v>
      </c>
      <c r="KR100" s="34" t="s">
        <v>4170</v>
      </c>
      <c r="KS100" s="34" t="s">
        <v>4170</v>
      </c>
      <c r="KT100" s="34" t="s">
        <v>4170</v>
      </c>
      <c r="KU100" s="34" t="s">
        <v>5116</v>
      </c>
      <c r="KV100" s="34" t="s">
        <v>5153</v>
      </c>
      <c r="KW100" s="34" t="s">
        <v>5624</v>
      </c>
      <c r="KX100" s="34" t="s">
        <v>5644</v>
      </c>
      <c r="KY100" s="34" t="s">
        <v>5112</v>
      </c>
      <c r="KZ100" s="34" t="s">
        <v>5850</v>
      </c>
      <c r="LA100" s="34" t="s">
        <v>5992</v>
      </c>
    </row>
    <row r="101" spans="1:313">
      <c r="A101" s="34" t="s">
        <v>6550</v>
      </c>
      <c r="B101" s="34" t="s">
        <v>6551</v>
      </c>
      <c r="C101" s="34" t="s">
        <v>1038</v>
      </c>
      <c r="D101" s="34" t="s">
        <v>1041</v>
      </c>
      <c r="F101" s="34" t="s">
        <v>1041</v>
      </c>
      <c r="G101" s="34">
        <v>29</v>
      </c>
      <c r="H101" s="34" t="s">
        <v>1041</v>
      </c>
      <c r="I101" s="34" t="s">
        <v>1041</v>
      </c>
      <c r="J101" s="34" t="s">
        <v>442</v>
      </c>
      <c r="K101" s="34" t="s">
        <v>1077</v>
      </c>
      <c r="L101" s="34" t="s">
        <v>9537</v>
      </c>
      <c r="M101" s="34" t="s">
        <v>1548</v>
      </c>
      <c r="N101" s="34" t="s">
        <v>9538</v>
      </c>
      <c r="P101" s="34" t="s">
        <v>3065</v>
      </c>
      <c r="Q101" s="34" t="s">
        <v>3123</v>
      </c>
      <c r="R101" s="34" t="s">
        <v>6552</v>
      </c>
      <c r="S101" s="34">
        <v>3</v>
      </c>
      <c r="T101" s="34" t="s">
        <v>4881</v>
      </c>
      <c r="U101" s="34" t="s">
        <v>4170</v>
      </c>
      <c r="V101" s="34" t="s">
        <v>4170</v>
      </c>
      <c r="W101" s="34" t="s">
        <v>4881</v>
      </c>
      <c r="X101" s="34" t="s">
        <v>4609</v>
      </c>
      <c r="Y101" s="34" t="s">
        <v>4881</v>
      </c>
      <c r="Z101" s="34" t="s">
        <v>4609</v>
      </c>
      <c r="AA101" s="34" t="s">
        <v>4170</v>
      </c>
      <c r="AB101" s="34" t="s">
        <v>3681</v>
      </c>
      <c r="AD101" s="34" t="s">
        <v>3696</v>
      </c>
      <c r="AN101" s="34" t="s">
        <v>3722</v>
      </c>
      <c r="AO101" s="34" t="s">
        <v>1044</v>
      </c>
      <c r="BG101" s="34">
        <v>3</v>
      </c>
      <c r="BI101" s="34">
        <v>80</v>
      </c>
      <c r="BJ101" s="34" t="s">
        <v>1041</v>
      </c>
      <c r="BK101" s="34" t="s">
        <v>3727</v>
      </c>
      <c r="BM101" s="34" t="s">
        <v>3739</v>
      </c>
      <c r="BN101" s="34" t="s">
        <v>3745</v>
      </c>
      <c r="BO101" s="34" t="s">
        <v>4881</v>
      </c>
      <c r="BP101" s="34" t="s">
        <v>4170</v>
      </c>
      <c r="BQ101" s="34" t="s">
        <v>4170</v>
      </c>
      <c r="BR101" s="34" t="s">
        <v>4170</v>
      </c>
      <c r="BS101" s="34" t="s">
        <v>3754</v>
      </c>
      <c r="BT101" s="34" t="s">
        <v>3771</v>
      </c>
      <c r="BU101" s="34" t="s">
        <v>1044</v>
      </c>
      <c r="BV101" s="34" t="s">
        <v>1044</v>
      </c>
      <c r="BW101" s="34" t="s">
        <v>1044</v>
      </c>
      <c r="BX101" s="34" t="s">
        <v>3777</v>
      </c>
      <c r="BY101" s="34" t="s">
        <v>4881</v>
      </c>
      <c r="BZ101" s="34" t="s">
        <v>4170</v>
      </c>
      <c r="CA101" s="34" t="s">
        <v>4170</v>
      </c>
      <c r="CB101" s="34" t="s">
        <v>4170</v>
      </c>
      <c r="CC101" s="34" t="s">
        <v>4170</v>
      </c>
      <c r="CD101" s="34" t="s">
        <v>4170</v>
      </c>
      <c r="CE101" s="34" t="s">
        <v>4170</v>
      </c>
      <c r="CF101" s="34" t="s">
        <v>4170</v>
      </c>
      <c r="CG101" s="34" t="s">
        <v>4170</v>
      </c>
      <c r="CH101" s="34" t="s">
        <v>4170</v>
      </c>
      <c r="CI101" s="34" t="s">
        <v>4170</v>
      </c>
      <c r="CJ101" s="34" t="s">
        <v>4170</v>
      </c>
      <c r="CK101" s="34" t="s">
        <v>4170</v>
      </c>
      <c r="CL101" s="34" t="s">
        <v>4170</v>
      </c>
      <c r="CM101" s="34" t="s">
        <v>4170</v>
      </c>
      <c r="CN101" s="34" t="s">
        <v>4170</v>
      </c>
      <c r="CO101" s="34" t="s">
        <v>4170</v>
      </c>
      <c r="CQ101" s="34" t="s">
        <v>1041</v>
      </c>
      <c r="CR101" s="34" t="s">
        <v>1041</v>
      </c>
      <c r="CS101" s="34" t="s">
        <v>1041</v>
      </c>
      <c r="CT101" s="34" t="s">
        <v>1041</v>
      </c>
      <c r="CU101" s="34" t="s">
        <v>1041</v>
      </c>
      <c r="CV101" s="34" t="s">
        <v>1041</v>
      </c>
      <c r="CW101" s="34" t="s">
        <v>1041</v>
      </c>
      <c r="CX101" s="34" t="s">
        <v>1044</v>
      </c>
      <c r="CY101" s="34" t="s">
        <v>3823</v>
      </c>
      <c r="CZ101" s="34" t="s">
        <v>3843</v>
      </c>
      <c r="DA101" s="34" t="s">
        <v>3855</v>
      </c>
      <c r="DB101" s="34" t="s">
        <v>1044</v>
      </c>
      <c r="DC101" s="34" t="s">
        <v>1044</v>
      </c>
      <c r="DD101" s="34" t="s">
        <v>3871</v>
      </c>
      <c r="DE101" s="34" t="s">
        <v>1044</v>
      </c>
      <c r="DF101" s="34" t="s">
        <v>3877</v>
      </c>
      <c r="DG101" s="34" t="s">
        <v>169</v>
      </c>
      <c r="DH101" s="34" t="s">
        <v>4170</v>
      </c>
      <c r="DI101" s="34" t="s">
        <v>4881</v>
      </c>
      <c r="DJ101" s="34" t="s">
        <v>4170</v>
      </c>
      <c r="DK101" s="34" t="s">
        <v>4170</v>
      </c>
      <c r="DL101" s="34" t="s">
        <v>4170</v>
      </c>
      <c r="DM101" s="34" t="s">
        <v>4170</v>
      </c>
      <c r="DN101" s="34" t="s">
        <v>4170</v>
      </c>
      <c r="DO101" s="34" t="s">
        <v>4170</v>
      </c>
      <c r="DP101" s="34" t="s">
        <v>4170</v>
      </c>
      <c r="DQ101" s="34" t="s">
        <v>4170</v>
      </c>
      <c r="DR101" s="34" t="s">
        <v>4170</v>
      </c>
      <c r="DS101" s="34" t="s">
        <v>4170</v>
      </c>
      <c r="DT101" s="34" t="s">
        <v>4170</v>
      </c>
      <c r="DU101" s="34" t="s">
        <v>4170</v>
      </c>
      <c r="DV101" s="34" t="s">
        <v>4170</v>
      </c>
      <c r="DW101" s="34" t="s">
        <v>4170</v>
      </c>
      <c r="DY101" s="34">
        <v>10000</v>
      </c>
      <c r="FK101" s="34" t="s">
        <v>1044</v>
      </c>
      <c r="FM101" s="34" t="s">
        <v>3984</v>
      </c>
      <c r="FN101" s="34" t="s">
        <v>6302</v>
      </c>
      <c r="FO101" s="34" t="s">
        <v>4881</v>
      </c>
      <c r="FP101" s="34" t="s">
        <v>4881</v>
      </c>
      <c r="FQ101" s="34" t="s">
        <v>4881</v>
      </c>
      <c r="FR101" s="34" t="s">
        <v>4170</v>
      </c>
      <c r="FS101" s="34" t="s">
        <v>4170</v>
      </c>
      <c r="FT101" s="34" t="s">
        <v>4170</v>
      </c>
      <c r="FU101" s="34" t="s">
        <v>4170</v>
      </c>
      <c r="FV101" s="34" t="s">
        <v>4170</v>
      </c>
      <c r="FW101" s="34" t="s">
        <v>4170</v>
      </c>
      <c r="FX101" s="34" t="s">
        <v>4170</v>
      </c>
      <c r="FY101" s="34" t="s">
        <v>4170</v>
      </c>
      <c r="FZ101" s="34" t="s">
        <v>4170</v>
      </c>
      <c r="GA101" s="34" t="s">
        <v>4170</v>
      </c>
      <c r="GB101" s="34" t="s">
        <v>4170</v>
      </c>
      <c r="GC101" s="34" t="s">
        <v>4170</v>
      </c>
      <c r="GD101" s="34" t="s">
        <v>4170</v>
      </c>
      <c r="GF101" s="34" t="s">
        <v>1044</v>
      </c>
      <c r="GG101" s="34" t="s">
        <v>4170</v>
      </c>
      <c r="GH101" s="34" t="s">
        <v>4170</v>
      </c>
      <c r="GI101" s="34" t="s">
        <v>4170</v>
      </c>
      <c r="GJ101" s="34" t="s">
        <v>4881</v>
      </c>
      <c r="GK101" s="34" t="s">
        <v>4170</v>
      </c>
      <c r="GL101" s="34" t="s">
        <v>4170</v>
      </c>
      <c r="GM101" s="34" t="s">
        <v>4170</v>
      </c>
      <c r="GO101" s="34">
        <v>10000</v>
      </c>
      <c r="GP101" s="34">
        <v>3000</v>
      </c>
      <c r="GQ101" s="34">
        <v>12000</v>
      </c>
      <c r="GR101" s="34">
        <v>6000</v>
      </c>
      <c r="GS101" s="34">
        <v>1000</v>
      </c>
      <c r="GT101" s="34">
        <v>1000</v>
      </c>
      <c r="GU101" s="34">
        <v>1000</v>
      </c>
      <c r="GV101" s="34">
        <v>2000</v>
      </c>
      <c r="GW101" s="34">
        <v>3000</v>
      </c>
      <c r="GX101" s="34">
        <v>15000</v>
      </c>
      <c r="GY101" s="34">
        <v>0</v>
      </c>
      <c r="GZ101" s="34">
        <v>0</v>
      </c>
      <c r="HA101" s="34">
        <v>0</v>
      </c>
      <c r="HB101" s="34">
        <v>0</v>
      </c>
      <c r="HC101" s="34">
        <v>0</v>
      </c>
      <c r="HD101" s="34">
        <v>0</v>
      </c>
      <c r="HE101" s="34">
        <v>0</v>
      </c>
      <c r="HF101" s="34" t="s">
        <v>1044</v>
      </c>
      <c r="HK101" s="34" t="s">
        <v>6553</v>
      </c>
      <c r="HL101" s="34" t="s">
        <v>4226</v>
      </c>
      <c r="HM101" s="34" t="s">
        <v>4539</v>
      </c>
      <c r="HN101" s="34" t="s">
        <v>5452</v>
      </c>
      <c r="HO101" s="34">
        <v>38.993374945247503</v>
      </c>
      <c r="HP101" s="34" t="s">
        <v>4896</v>
      </c>
      <c r="HQ101" s="34" t="s">
        <v>4316</v>
      </c>
      <c r="HR101" s="34" t="s">
        <v>4186</v>
      </c>
      <c r="HS101" s="34" t="s">
        <v>4255</v>
      </c>
      <c r="HT101" s="34" t="s">
        <v>4271</v>
      </c>
      <c r="HU101" s="34" t="s">
        <v>5342</v>
      </c>
      <c r="HV101" s="34" t="s">
        <v>5001</v>
      </c>
      <c r="HW101" s="34" t="s">
        <v>4556</v>
      </c>
      <c r="HX101" s="34" t="s">
        <v>3244</v>
      </c>
      <c r="HY101" s="34" t="s">
        <v>4291</v>
      </c>
      <c r="HZ101" s="34" t="s">
        <v>4933</v>
      </c>
      <c r="IA101" s="34" t="s">
        <v>4666</v>
      </c>
      <c r="IC101" s="34" t="s">
        <v>5274</v>
      </c>
      <c r="ID101" s="34" t="s">
        <v>4462</v>
      </c>
      <c r="IE101" s="34" t="s">
        <v>4879</v>
      </c>
      <c r="IQ101" s="34">
        <v>10000</v>
      </c>
      <c r="IR101" s="34" t="s">
        <v>1046</v>
      </c>
      <c r="IT101" s="34">
        <v>3333.3333333333298</v>
      </c>
      <c r="IU101" s="34" t="s">
        <v>5181</v>
      </c>
      <c r="IV101" s="34" t="s">
        <v>4473</v>
      </c>
      <c r="IW101" s="34" t="s">
        <v>4172</v>
      </c>
      <c r="IX101" s="34" t="s">
        <v>5179</v>
      </c>
      <c r="IY101" s="34" t="s">
        <v>4474</v>
      </c>
      <c r="IZ101" s="34" t="s">
        <v>4354</v>
      </c>
      <c r="JA101" s="34" t="s">
        <v>4716</v>
      </c>
      <c r="JB101" s="34" t="s">
        <v>5581</v>
      </c>
      <c r="JC101" s="34">
        <v>2500</v>
      </c>
      <c r="JD101" s="34">
        <v>0</v>
      </c>
      <c r="JE101" s="34">
        <v>0</v>
      </c>
      <c r="JF101" s="34">
        <v>0</v>
      </c>
      <c r="JG101" s="34">
        <v>0</v>
      </c>
      <c r="JH101" s="34">
        <v>0</v>
      </c>
      <c r="JI101" s="34">
        <v>0</v>
      </c>
      <c r="JJ101" s="34">
        <v>0</v>
      </c>
      <c r="JK101" s="34">
        <v>1000</v>
      </c>
      <c r="JL101" s="34">
        <v>33500</v>
      </c>
      <c r="JM101" s="34">
        <v>6000</v>
      </c>
      <c r="JN101" s="34">
        <v>39500</v>
      </c>
      <c r="JO101" s="34">
        <v>11166.666666666701</v>
      </c>
      <c r="JP101" s="34">
        <v>2000</v>
      </c>
      <c r="JQ101" s="34">
        <v>13166.666666666701</v>
      </c>
      <c r="JR101" s="34">
        <v>0.253164556962025</v>
      </c>
      <c r="JS101" s="34">
        <v>7.5949367088607597E-2</v>
      </c>
      <c r="JT101" s="34">
        <v>0.30379746835443</v>
      </c>
      <c r="JU101" s="34">
        <v>0.151898734177215</v>
      </c>
      <c r="JV101" s="34">
        <v>2.53164556962025E-2</v>
      </c>
      <c r="JW101" s="34">
        <v>2.53164556962025E-2</v>
      </c>
      <c r="JX101" s="34">
        <v>2.53164556962025E-2</v>
      </c>
      <c r="JY101" s="34">
        <v>5.0632911392405097E-2</v>
      </c>
      <c r="JZ101" s="34">
        <v>2.53164556962025E-2</v>
      </c>
      <c r="KA101" s="34">
        <v>6.3291139240506306E-2</v>
      </c>
      <c r="KJ101" s="34" t="s">
        <v>5980</v>
      </c>
      <c r="KK101" s="34" t="s">
        <v>5178</v>
      </c>
      <c r="KL101" s="34" t="s">
        <v>5797</v>
      </c>
      <c r="KM101" s="34" t="s">
        <v>4713</v>
      </c>
      <c r="KN101" s="34" t="s">
        <v>4170</v>
      </c>
      <c r="KO101" s="34" t="s">
        <v>4170</v>
      </c>
      <c r="KP101" s="34" t="s">
        <v>4170</v>
      </c>
      <c r="KQ101" s="34" t="s">
        <v>4170</v>
      </c>
      <c r="KR101" s="34" t="s">
        <v>4170</v>
      </c>
      <c r="KS101" s="34" t="s">
        <v>4170</v>
      </c>
      <c r="KT101" s="34" t="s">
        <v>4170</v>
      </c>
      <c r="KU101" s="34" t="s">
        <v>5114</v>
      </c>
      <c r="KV101" s="34" t="s">
        <v>5155</v>
      </c>
      <c r="KW101" s="34" t="s">
        <v>5625</v>
      </c>
      <c r="KX101" s="34" t="s">
        <v>5647</v>
      </c>
      <c r="KY101" s="34" t="s">
        <v>5954</v>
      </c>
      <c r="KZ101" s="34" t="s">
        <v>5152</v>
      </c>
      <c r="LA101" s="34" t="s">
        <v>5992</v>
      </c>
    </row>
    <row r="102" spans="1:313">
      <c r="A102" s="34" t="s">
        <v>6554</v>
      </c>
      <c r="B102" s="34" t="s">
        <v>6551</v>
      </c>
      <c r="C102" s="34" t="s">
        <v>1039</v>
      </c>
      <c r="D102" s="34" t="s">
        <v>1041</v>
      </c>
      <c r="F102" s="34" t="s">
        <v>1041</v>
      </c>
      <c r="G102" s="34">
        <v>43</v>
      </c>
      <c r="H102" s="34" t="s">
        <v>1041</v>
      </c>
      <c r="I102" s="34" t="s">
        <v>1041</v>
      </c>
      <c r="J102" s="34" t="s">
        <v>440</v>
      </c>
      <c r="K102" s="34" t="s">
        <v>1077</v>
      </c>
      <c r="L102" s="34" t="s">
        <v>9537</v>
      </c>
      <c r="M102" s="34" t="s">
        <v>1548</v>
      </c>
      <c r="N102" s="34" t="s">
        <v>9538</v>
      </c>
      <c r="P102" s="34" t="s">
        <v>3065</v>
      </c>
      <c r="Q102" s="34" t="s">
        <v>3099</v>
      </c>
      <c r="R102" s="34" t="s">
        <v>6367</v>
      </c>
      <c r="S102" s="34">
        <v>3</v>
      </c>
      <c r="T102" s="34" t="s">
        <v>4609</v>
      </c>
      <c r="U102" s="34" t="s">
        <v>4881</v>
      </c>
      <c r="V102" s="34" t="s">
        <v>4170</v>
      </c>
      <c r="W102" s="34" t="s">
        <v>4609</v>
      </c>
      <c r="X102" s="34" t="s">
        <v>4170</v>
      </c>
      <c r="Y102" s="34" t="s">
        <v>4848</v>
      </c>
      <c r="Z102" s="34" t="s">
        <v>4170</v>
      </c>
      <c r="AA102" s="34" t="s">
        <v>4170</v>
      </c>
      <c r="AB102" s="34" t="s">
        <v>3681</v>
      </c>
      <c r="AD102" s="34" t="s">
        <v>3696</v>
      </c>
      <c r="AN102" s="34" t="s">
        <v>3719</v>
      </c>
      <c r="AO102" s="34" t="s">
        <v>1044</v>
      </c>
      <c r="BG102" s="34">
        <v>1</v>
      </c>
      <c r="BI102" s="34">
        <v>15</v>
      </c>
      <c r="BJ102" s="34" t="s">
        <v>1041</v>
      </c>
      <c r="BK102" s="34" t="s">
        <v>3727</v>
      </c>
      <c r="BM102" s="34" t="s">
        <v>3739</v>
      </c>
      <c r="BN102" s="34" t="s">
        <v>3745</v>
      </c>
      <c r="BO102" s="34" t="s">
        <v>4881</v>
      </c>
      <c r="BP102" s="34" t="s">
        <v>4170</v>
      </c>
      <c r="BQ102" s="34" t="s">
        <v>4170</v>
      </c>
      <c r="BR102" s="34" t="s">
        <v>4170</v>
      </c>
      <c r="BS102" s="34" t="s">
        <v>3754</v>
      </c>
      <c r="BT102" s="34" t="s">
        <v>3771</v>
      </c>
      <c r="BU102" s="34" t="s">
        <v>1044</v>
      </c>
      <c r="BV102" s="34" t="s">
        <v>1044</v>
      </c>
      <c r="BW102" s="34" t="s">
        <v>1044</v>
      </c>
      <c r="BX102" s="34" t="s">
        <v>3783</v>
      </c>
      <c r="BY102" s="34" t="s">
        <v>4170</v>
      </c>
      <c r="BZ102" s="34" t="s">
        <v>4170</v>
      </c>
      <c r="CA102" s="34" t="s">
        <v>4881</v>
      </c>
      <c r="CB102" s="34" t="s">
        <v>4170</v>
      </c>
      <c r="CC102" s="34" t="s">
        <v>4170</v>
      </c>
      <c r="CD102" s="34" t="s">
        <v>4170</v>
      </c>
      <c r="CE102" s="34" t="s">
        <v>4170</v>
      </c>
      <c r="CF102" s="34" t="s">
        <v>4170</v>
      </c>
      <c r="CG102" s="34" t="s">
        <v>4170</v>
      </c>
      <c r="CH102" s="34" t="s">
        <v>4170</v>
      </c>
      <c r="CI102" s="34" t="s">
        <v>4170</v>
      </c>
      <c r="CJ102" s="34" t="s">
        <v>4170</v>
      </c>
      <c r="CK102" s="34" t="s">
        <v>4170</v>
      </c>
      <c r="CL102" s="34" t="s">
        <v>4170</v>
      </c>
      <c r="CM102" s="34" t="s">
        <v>4170</v>
      </c>
      <c r="CN102" s="34" t="s">
        <v>4170</v>
      </c>
      <c r="CO102" s="34" t="s">
        <v>4170</v>
      </c>
      <c r="CQ102" s="34" t="s">
        <v>1041</v>
      </c>
      <c r="CR102" s="34" t="s">
        <v>1041</v>
      </c>
      <c r="CS102" s="34" t="s">
        <v>1041</v>
      </c>
      <c r="CT102" s="34" t="s">
        <v>1041</v>
      </c>
      <c r="CU102" s="34" t="s">
        <v>1041</v>
      </c>
      <c r="CV102" s="34" t="s">
        <v>1041</v>
      </c>
      <c r="CW102" s="34" t="s">
        <v>1044</v>
      </c>
      <c r="CX102" s="34" t="s">
        <v>1044</v>
      </c>
      <c r="CY102" s="34" t="s">
        <v>3826</v>
      </c>
      <c r="CZ102" s="34" t="s">
        <v>3846</v>
      </c>
      <c r="DA102" s="34" t="s">
        <v>3858</v>
      </c>
      <c r="DB102" s="34" t="s">
        <v>3868</v>
      </c>
      <c r="DC102" s="34" t="s">
        <v>3868</v>
      </c>
      <c r="DD102" s="34" t="s">
        <v>3868</v>
      </c>
      <c r="DE102" s="34" t="s">
        <v>1044</v>
      </c>
      <c r="DF102" s="34" t="s">
        <v>3880</v>
      </c>
      <c r="DG102" s="34" t="s">
        <v>6349</v>
      </c>
      <c r="DH102" s="34" t="s">
        <v>4170</v>
      </c>
      <c r="DI102" s="34" t="s">
        <v>4170</v>
      </c>
      <c r="DJ102" s="34" t="s">
        <v>4170</v>
      </c>
      <c r="DK102" s="34" t="s">
        <v>4170</v>
      </c>
      <c r="DL102" s="34" t="s">
        <v>4170</v>
      </c>
      <c r="DM102" s="34" t="s">
        <v>4170</v>
      </c>
      <c r="DN102" s="34" t="s">
        <v>4881</v>
      </c>
      <c r="DO102" s="34" t="s">
        <v>4881</v>
      </c>
      <c r="DP102" s="34" t="s">
        <v>4170</v>
      </c>
      <c r="DQ102" s="34" t="s">
        <v>4881</v>
      </c>
      <c r="DR102" s="34" t="s">
        <v>4170</v>
      </c>
      <c r="DS102" s="34" t="s">
        <v>4170</v>
      </c>
      <c r="DT102" s="34" t="s">
        <v>4170</v>
      </c>
      <c r="DU102" s="34" t="s">
        <v>4170</v>
      </c>
      <c r="DV102" s="34" t="s">
        <v>4170</v>
      </c>
      <c r="DW102" s="34" t="s">
        <v>4170</v>
      </c>
      <c r="ES102" s="34" t="s">
        <v>3922</v>
      </c>
      <c r="ET102" s="34" t="s">
        <v>4170</v>
      </c>
      <c r="EU102" s="34" t="s">
        <v>4881</v>
      </c>
      <c r="EV102" s="34" t="s">
        <v>4170</v>
      </c>
      <c r="EW102" s="34" t="s">
        <v>4170</v>
      </c>
      <c r="EX102" s="34" t="s">
        <v>4170</v>
      </c>
      <c r="EY102" s="34" t="s">
        <v>4170</v>
      </c>
      <c r="EZ102" s="34" t="s">
        <v>4170</v>
      </c>
      <c r="FA102" s="34" t="s">
        <v>4170</v>
      </c>
      <c r="FB102" s="34" t="s">
        <v>4170</v>
      </c>
      <c r="FD102" s="34">
        <v>3000</v>
      </c>
      <c r="FE102" s="34">
        <v>4875</v>
      </c>
      <c r="FK102" s="34" t="s">
        <v>3960</v>
      </c>
      <c r="FL102" s="34" t="s">
        <v>3975</v>
      </c>
      <c r="FM102" s="34" t="s">
        <v>3990</v>
      </c>
      <c r="GF102" s="34" t="s">
        <v>4033</v>
      </c>
      <c r="GG102" s="34" t="s">
        <v>4170</v>
      </c>
      <c r="GH102" s="34" t="s">
        <v>4881</v>
      </c>
      <c r="GI102" s="34" t="s">
        <v>4170</v>
      </c>
      <c r="GJ102" s="34" t="s">
        <v>4170</v>
      </c>
      <c r="GK102" s="34" t="s">
        <v>4170</v>
      </c>
      <c r="GL102" s="34" t="s">
        <v>4170</v>
      </c>
      <c r="GM102" s="34" t="s">
        <v>4170</v>
      </c>
      <c r="GO102" s="34">
        <v>500</v>
      </c>
      <c r="GP102" s="34">
        <v>0</v>
      </c>
      <c r="GQ102" s="34">
        <v>6000</v>
      </c>
      <c r="GR102" s="34">
        <v>1000</v>
      </c>
      <c r="GS102" s="34">
        <v>0</v>
      </c>
      <c r="GT102" s="34">
        <v>200</v>
      </c>
      <c r="GU102" s="34">
        <v>0</v>
      </c>
      <c r="GV102" s="34">
        <v>0</v>
      </c>
      <c r="GW102" s="34">
        <v>0</v>
      </c>
      <c r="GX102" s="34">
        <v>0</v>
      </c>
      <c r="GY102" s="34">
        <v>600</v>
      </c>
      <c r="GZ102" s="34">
        <v>0</v>
      </c>
      <c r="HA102" s="34">
        <v>6000</v>
      </c>
      <c r="HB102" s="34">
        <v>0</v>
      </c>
      <c r="HC102" s="34">
        <v>0</v>
      </c>
      <c r="HD102" s="34">
        <v>0</v>
      </c>
      <c r="HE102" s="34">
        <v>0</v>
      </c>
      <c r="HF102" s="34" t="s">
        <v>1044</v>
      </c>
      <c r="HK102" s="34" t="s">
        <v>6555</v>
      </c>
      <c r="HL102" s="34" t="s">
        <v>4226</v>
      </c>
      <c r="HM102" s="34" t="s">
        <v>4542</v>
      </c>
      <c r="HN102" s="34" t="s">
        <v>5447</v>
      </c>
      <c r="HO102" s="34">
        <v>40.011771791502397</v>
      </c>
      <c r="HP102" s="34" t="s">
        <v>4896</v>
      </c>
      <c r="HQ102" s="34" t="s">
        <v>4316</v>
      </c>
      <c r="HR102" s="34" t="s">
        <v>4203</v>
      </c>
      <c r="HS102" s="34" t="s">
        <v>4228</v>
      </c>
      <c r="HT102" s="34" t="s">
        <v>4262</v>
      </c>
      <c r="HU102" s="34" t="s">
        <v>5342</v>
      </c>
      <c r="HV102" s="34" t="s">
        <v>5001</v>
      </c>
      <c r="HW102" s="34" t="s">
        <v>3302</v>
      </c>
      <c r="HX102" s="34" t="s">
        <v>3238</v>
      </c>
      <c r="HY102" s="34" t="s">
        <v>4299</v>
      </c>
      <c r="HZ102" s="34" t="s">
        <v>4933</v>
      </c>
      <c r="IA102" s="34" t="s">
        <v>4665</v>
      </c>
      <c r="IB102" s="34" t="s">
        <v>5665</v>
      </c>
      <c r="IC102" s="34" t="s">
        <v>5274</v>
      </c>
      <c r="ID102" s="34" t="s">
        <v>4462</v>
      </c>
      <c r="IJ102" s="34">
        <v>1195.8</v>
      </c>
      <c r="IK102" s="34" t="s">
        <v>4589</v>
      </c>
      <c r="IQ102" s="34">
        <v>6070.8</v>
      </c>
      <c r="IR102" s="34" t="s">
        <v>1043</v>
      </c>
      <c r="IS102" s="34" t="s">
        <v>5322</v>
      </c>
      <c r="IT102" s="34">
        <v>2023.6</v>
      </c>
      <c r="IU102" s="34" t="s">
        <v>5177</v>
      </c>
      <c r="IV102" s="34" t="s">
        <v>4170</v>
      </c>
      <c r="IW102" s="34" t="s">
        <v>4175</v>
      </c>
      <c r="IX102" s="34" t="s">
        <v>6120</v>
      </c>
      <c r="IY102" s="34" t="s">
        <v>4170</v>
      </c>
      <c r="IZ102" s="34" t="s">
        <v>4783</v>
      </c>
      <c r="JA102" s="34" t="s">
        <v>4170</v>
      </c>
      <c r="JB102" s="34" t="s">
        <v>4170</v>
      </c>
      <c r="JC102" s="34">
        <v>0</v>
      </c>
      <c r="JD102" s="34">
        <v>100</v>
      </c>
      <c r="JE102" s="34">
        <v>0</v>
      </c>
      <c r="JF102" s="34">
        <v>1000</v>
      </c>
      <c r="JG102" s="34">
        <v>0</v>
      </c>
      <c r="JH102" s="34">
        <v>0</v>
      </c>
      <c r="JI102" s="34">
        <v>0</v>
      </c>
      <c r="JJ102" s="34">
        <v>0</v>
      </c>
      <c r="JK102" s="34">
        <v>0</v>
      </c>
      <c r="JL102" s="34">
        <v>7700</v>
      </c>
      <c r="JM102" s="34">
        <v>1100</v>
      </c>
      <c r="JN102" s="34">
        <v>8800</v>
      </c>
      <c r="JO102" s="34">
        <v>2566.6666666666702</v>
      </c>
      <c r="JP102" s="34">
        <v>366.66666666666703</v>
      </c>
      <c r="JQ102" s="34">
        <v>2933.3333333333298</v>
      </c>
      <c r="JR102" s="34">
        <v>5.6818181818181802E-2</v>
      </c>
      <c r="JT102" s="34">
        <v>0.68181818181818199</v>
      </c>
      <c r="JU102" s="34">
        <v>0.11363636363636399</v>
      </c>
      <c r="JW102" s="34">
        <v>2.27272727272727E-2</v>
      </c>
      <c r="KB102" s="34">
        <v>1.13636363636364E-2</v>
      </c>
      <c r="KD102" s="34">
        <v>0.11363636363636399</v>
      </c>
      <c r="KI102" s="34" t="s">
        <v>6082</v>
      </c>
      <c r="KJ102" s="34" t="s">
        <v>5980</v>
      </c>
      <c r="KK102" s="34" t="s">
        <v>5178</v>
      </c>
      <c r="KL102" s="34" t="s">
        <v>4170</v>
      </c>
      <c r="KM102" s="34" t="s">
        <v>4170</v>
      </c>
      <c r="KN102" s="34" t="s">
        <v>4352</v>
      </c>
      <c r="KO102" s="34" t="s">
        <v>4170</v>
      </c>
      <c r="KP102" s="34" t="s">
        <v>4354</v>
      </c>
      <c r="KQ102" s="34" t="s">
        <v>4170</v>
      </c>
      <c r="KR102" s="34" t="s">
        <v>4170</v>
      </c>
      <c r="KS102" s="34" t="s">
        <v>4170</v>
      </c>
      <c r="KT102" s="34" t="s">
        <v>4170</v>
      </c>
      <c r="KU102" s="34" t="s">
        <v>5116</v>
      </c>
      <c r="KV102" s="34" t="s">
        <v>5153</v>
      </c>
      <c r="KW102" s="34" t="s">
        <v>5621</v>
      </c>
      <c r="KX102" s="34" t="s">
        <v>5644</v>
      </c>
      <c r="KY102" s="34" t="s">
        <v>5116</v>
      </c>
      <c r="KZ102" s="34" t="s">
        <v>5850</v>
      </c>
      <c r="LA102" s="34" t="s">
        <v>5993</v>
      </c>
    </row>
    <row r="103" spans="1:313">
      <c r="A103" s="34" t="s">
        <v>6556</v>
      </c>
      <c r="B103" s="34" t="s">
        <v>6551</v>
      </c>
      <c r="C103" s="34" t="s">
        <v>1037</v>
      </c>
      <c r="D103" s="34" t="s">
        <v>1041</v>
      </c>
      <c r="F103" s="34" t="s">
        <v>1041</v>
      </c>
      <c r="G103" s="34">
        <v>41</v>
      </c>
      <c r="H103" s="34" t="s">
        <v>1041</v>
      </c>
      <c r="I103" s="34" t="s">
        <v>1041</v>
      </c>
      <c r="J103" s="34" t="s">
        <v>442</v>
      </c>
      <c r="K103" s="34" t="s">
        <v>1077</v>
      </c>
      <c r="L103" s="34" t="s">
        <v>9537</v>
      </c>
      <c r="M103" s="34" t="s">
        <v>1548</v>
      </c>
      <c r="N103" s="34" t="s">
        <v>9538</v>
      </c>
      <c r="P103" s="34" t="s">
        <v>3065</v>
      </c>
      <c r="Q103" s="34" t="s">
        <v>3123</v>
      </c>
      <c r="R103" s="34" t="s">
        <v>6532</v>
      </c>
      <c r="S103" s="34">
        <v>2</v>
      </c>
      <c r="T103" s="34" t="s">
        <v>4881</v>
      </c>
      <c r="U103" s="34" t="s">
        <v>4170</v>
      </c>
      <c r="V103" s="34" t="s">
        <v>4170</v>
      </c>
      <c r="W103" s="34" t="s">
        <v>4881</v>
      </c>
      <c r="X103" s="34" t="s">
        <v>4881</v>
      </c>
      <c r="Y103" s="34" t="s">
        <v>4881</v>
      </c>
      <c r="Z103" s="34" t="s">
        <v>4881</v>
      </c>
      <c r="AA103" s="34" t="s">
        <v>4170</v>
      </c>
      <c r="AB103" s="34" t="s">
        <v>3681</v>
      </c>
      <c r="AD103" s="34" t="s">
        <v>3696</v>
      </c>
      <c r="AN103" s="34" t="s">
        <v>3722</v>
      </c>
      <c r="AO103" s="34" t="s">
        <v>1044</v>
      </c>
      <c r="BG103" s="34">
        <v>1</v>
      </c>
      <c r="BI103" s="34">
        <v>20</v>
      </c>
      <c r="BJ103" s="34" t="s">
        <v>1041</v>
      </c>
      <c r="BK103" s="34" t="s">
        <v>3727</v>
      </c>
      <c r="BM103" s="34" t="s">
        <v>3739</v>
      </c>
      <c r="BN103" s="34" t="s">
        <v>3745</v>
      </c>
      <c r="BO103" s="34" t="s">
        <v>4881</v>
      </c>
      <c r="BP103" s="34" t="s">
        <v>4170</v>
      </c>
      <c r="BQ103" s="34" t="s">
        <v>4170</v>
      </c>
      <c r="BR103" s="34" t="s">
        <v>4170</v>
      </c>
      <c r="BS103" s="34" t="s">
        <v>3754</v>
      </c>
      <c r="BT103" s="34" t="s">
        <v>3771</v>
      </c>
      <c r="BU103" s="34" t="s">
        <v>1044</v>
      </c>
      <c r="BV103" s="34" t="s">
        <v>1044</v>
      </c>
      <c r="BW103" s="34" t="s">
        <v>1044</v>
      </c>
      <c r="BX103" s="34" t="s">
        <v>3777</v>
      </c>
      <c r="BY103" s="34" t="s">
        <v>4881</v>
      </c>
      <c r="BZ103" s="34" t="s">
        <v>4170</v>
      </c>
      <c r="CA103" s="34" t="s">
        <v>4170</v>
      </c>
      <c r="CB103" s="34" t="s">
        <v>4170</v>
      </c>
      <c r="CC103" s="34" t="s">
        <v>4170</v>
      </c>
      <c r="CD103" s="34" t="s">
        <v>4170</v>
      </c>
      <c r="CE103" s="34" t="s">
        <v>4170</v>
      </c>
      <c r="CF103" s="34" t="s">
        <v>4170</v>
      </c>
      <c r="CG103" s="34" t="s">
        <v>4170</v>
      </c>
      <c r="CH103" s="34" t="s">
        <v>4170</v>
      </c>
      <c r="CI103" s="34" t="s">
        <v>4170</v>
      </c>
      <c r="CJ103" s="34" t="s">
        <v>4170</v>
      </c>
      <c r="CK103" s="34" t="s">
        <v>4170</v>
      </c>
      <c r="CL103" s="34" t="s">
        <v>4170</v>
      </c>
      <c r="CM103" s="34" t="s">
        <v>4170</v>
      </c>
      <c r="CN103" s="34" t="s">
        <v>4170</v>
      </c>
      <c r="CO103" s="34" t="s">
        <v>4170</v>
      </c>
      <c r="CQ103" s="34" t="s">
        <v>1041</v>
      </c>
      <c r="CR103" s="34" t="s">
        <v>1041</v>
      </c>
      <c r="CS103" s="34" t="s">
        <v>1041</v>
      </c>
      <c r="CT103" s="34" t="s">
        <v>1041</v>
      </c>
      <c r="CU103" s="34" t="s">
        <v>1041</v>
      </c>
      <c r="CV103" s="34" t="s">
        <v>1041</v>
      </c>
      <c r="CW103" s="34" t="s">
        <v>1041</v>
      </c>
      <c r="CX103" s="34" t="s">
        <v>1044</v>
      </c>
      <c r="CY103" s="34" t="s">
        <v>3823</v>
      </c>
      <c r="CZ103" s="34" t="s">
        <v>3843</v>
      </c>
      <c r="DA103" s="34" t="s">
        <v>3861</v>
      </c>
      <c r="DB103" s="34" t="s">
        <v>1044</v>
      </c>
      <c r="DC103" s="34" t="s">
        <v>1044</v>
      </c>
      <c r="DD103" s="34" t="s">
        <v>3871</v>
      </c>
      <c r="DE103" s="34" t="s">
        <v>1041</v>
      </c>
      <c r="DF103" s="34" t="s">
        <v>3877</v>
      </c>
      <c r="DG103" s="34" t="s">
        <v>169</v>
      </c>
      <c r="DH103" s="34" t="s">
        <v>4170</v>
      </c>
      <c r="DI103" s="34" t="s">
        <v>4881</v>
      </c>
      <c r="DJ103" s="34" t="s">
        <v>4170</v>
      </c>
      <c r="DK103" s="34" t="s">
        <v>4170</v>
      </c>
      <c r="DL103" s="34" t="s">
        <v>4170</v>
      </c>
      <c r="DM103" s="34" t="s">
        <v>4170</v>
      </c>
      <c r="DN103" s="34" t="s">
        <v>4170</v>
      </c>
      <c r="DO103" s="34" t="s">
        <v>4170</v>
      </c>
      <c r="DP103" s="34" t="s">
        <v>4170</v>
      </c>
      <c r="DQ103" s="34" t="s">
        <v>4170</v>
      </c>
      <c r="DR103" s="34" t="s">
        <v>4170</v>
      </c>
      <c r="DS103" s="34" t="s">
        <v>4170</v>
      </c>
      <c r="DT103" s="34" t="s">
        <v>4170</v>
      </c>
      <c r="DU103" s="34" t="s">
        <v>4170</v>
      </c>
      <c r="DV103" s="34" t="s">
        <v>4170</v>
      </c>
      <c r="DW103" s="34" t="s">
        <v>4170</v>
      </c>
      <c r="FK103" s="34" t="s">
        <v>1044</v>
      </c>
      <c r="FM103" s="34" t="s">
        <v>3987</v>
      </c>
      <c r="GF103" s="34" t="s">
        <v>1044</v>
      </c>
      <c r="GG103" s="34" t="s">
        <v>4170</v>
      </c>
      <c r="GH103" s="34" t="s">
        <v>4170</v>
      </c>
      <c r="GI103" s="34" t="s">
        <v>4170</v>
      </c>
      <c r="GJ103" s="34" t="s">
        <v>4881</v>
      </c>
      <c r="GK103" s="34" t="s">
        <v>4170</v>
      </c>
      <c r="GL103" s="34" t="s">
        <v>4170</v>
      </c>
      <c r="GM103" s="34" t="s">
        <v>4170</v>
      </c>
      <c r="GO103" s="34">
        <v>10000</v>
      </c>
      <c r="GP103" s="34">
        <v>500</v>
      </c>
      <c r="GQ103" s="34">
        <v>10000</v>
      </c>
      <c r="GR103" s="34">
        <v>5000</v>
      </c>
      <c r="GS103" s="34">
        <v>1000</v>
      </c>
      <c r="GT103" s="34">
        <v>350</v>
      </c>
      <c r="GU103" s="34">
        <v>500</v>
      </c>
      <c r="GV103" s="34">
        <v>5000</v>
      </c>
      <c r="GW103" s="34">
        <v>3000</v>
      </c>
      <c r="GX103" s="34">
        <v>6000</v>
      </c>
      <c r="GY103" s="34">
        <v>2000</v>
      </c>
      <c r="GZ103" s="34">
        <v>0</v>
      </c>
      <c r="HA103" s="34">
        <v>0</v>
      </c>
      <c r="HB103" s="34">
        <v>0</v>
      </c>
      <c r="HC103" s="34">
        <v>0</v>
      </c>
      <c r="HD103" s="34">
        <v>0</v>
      </c>
      <c r="HE103" s="34">
        <v>0</v>
      </c>
      <c r="HF103" s="34" t="s">
        <v>1044</v>
      </c>
      <c r="HK103" s="34" t="s">
        <v>6557</v>
      </c>
      <c r="HL103" s="34" t="s">
        <v>4226</v>
      </c>
      <c r="HM103" s="34" t="s">
        <v>4542</v>
      </c>
      <c r="HN103" s="34" t="s">
        <v>5453</v>
      </c>
      <c r="HO103" s="34">
        <v>25.031482698204101</v>
      </c>
      <c r="HP103" s="34" t="s">
        <v>4895</v>
      </c>
      <c r="HQ103" s="34" t="s">
        <v>4313</v>
      </c>
      <c r="HR103" s="34" t="s">
        <v>4186</v>
      </c>
      <c r="HS103" s="34" t="s">
        <v>4255</v>
      </c>
      <c r="HT103" s="34" t="s">
        <v>4271</v>
      </c>
      <c r="HU103" s="34" t="s">
        <v>5342</v>
      </c>
      <c r="HV103" s="34" t="s">
        <v>5001</v>
      </c>
      <c r="HW103" s="34" t="s">
        <v>4556</v>
      </c>
      <c r="HX103" s="34" t="s">
        <v>3235</v>
      </c>
      <c r="HY103" s="34" t="s">
        <v>4291</v>
      </c>
      <c r="HZ103" s="34" t="s">
        <v>4933</v>
      </c>
      <c r="IA103" s="34" t="s">
        <v>4666</v>
      </c>
      <c r="IC103" s="34" t="s">
        <v>5274</v>
      </c>
      <c r="ID103" s="34" t="s">
        <v>4462</v>
      </c>
      <c r="IR103" s="34" t="s">
        <v>1046</v>
      </c>
      <c r="IU103" s="34" t="s">
        <v>5181</v>
      </c>
      <c r="IV103" s="34" t="s">
        <v>4471</v>
      </c>
      <c r="IW103" s="34" t="s">
        <v>4176</v>
      </c>
      <c r="IX103" s="34" t="s">
        <v>5179</v>
      </c>
      <c r="IY103" s="34" t="s">
        <v>4474</v>
      </c>
      <c r="IZ103" s="34" t="s">
        <v>4785</v>
      </c>
      <c r="JA103" s="34" t="s">
        <v>4785</v>
      </c>
      <c r="JB103" s="34" t="s">
        <v>5850</v>
      </c>
      <c r="JC103" s="34">
        <v>1000</v>
      </c>
      <c r="JD103" s="34">
        <v>333.33333333333297</v>
      </c>
      <c r="JE103" s="34">
        <v>0</v>
      </c>
      <c r="JF103" s="34">
        <v>0</v>
      </c>
      <c r="JG103" s="34">
        <v>0</v>
      </c>
      <c r="JH103" s="34">
        <v>0</v>
      </c>
      <c r="JI103" s="34">
        <v>0</v>
      </c>
      <c r="JJ103" s="34">
        <v>0</v>
      </c>
      <c r="JK103" s="34">
        <v>1000</v>
      </c>
      <c r="JL103" s="34">
        <v>27850</v>
      </c>
      <c r="JM103" s="34">
        <v>6833.3333333333303</v>
      </c>
      <c r="JN103" s="34">
        <v>34683.333333333299</v>
      </c>
      <c r="JO103" s="34">
        <v>13925</v>
      </c>
      <c r="JP103" s="34">
        <v>3416.6666666666702</v>
      </c>
      <c r="JQ103" s="34">
        <v>17341.666666666701</v>
      </c>
      <c r="JR103" s="34">
        <v>0.28832292167227302</v>
      </c>
      <c r="JS103" s="34">
        <v>1.44161460836136E-2</v>
      </c>
      <c r="JT103" s="34">
        <v>0.28832292167227302</v>
      </c>
      <c r="JU103" s="34">
        <v>0.14416146083613601</v>
      </c>
      <c r="JV103" s="34">
        <v>2.88322921672273E-2</v>
      </c>
      <c r="JW103" s="34">
        <v>1.00913022585296E-2</v>
      </c>
      <c r="JX103" s="34">
        <v>1.44161460836136E-2</v>
      </c>
      <c r="JY103" s="34">
        <v>0.14416146083613601</v>
      </c>
      <c r="JZ103" s="34">
        <v>2.88322921672273E-2</v>
      </c>
      <c r="KA103" s="34">
        <v>2.88322921672273E-2</v>
      </c>
      <c r="KB103" s="34">
        <v>9.6107640557424306E-3</v>
      </c>
      <c r="KL103" s="34" t="s">
        <v>5797</v>
      </c>
      <c r="KM103" s="34" t="s">
        <v>4716</v>
      </c>
      <c r="KN103" s="34" t="s">
        <v>5255</v>
      </c>
      <c r="KO103" s="34" t="s">
        <v>4170</v>
      </c>
      <c r="KP103" s="34" t="s">
        <v>4170</v>
      </c>
      <c r="KQ103" s="34" t="s">
        <v>4170</v>
      </c>
      <c r="KR103" s="34" t="s">
        <v>4170</v>
      </c>
      <c r="KS103" s="34" t="s">
        <v>4170</v>
      </c>
      <c r="KT103" s="34" t="s">
        <v>4170</v>
      </c>
      <c r="KU103" s="34" t="s">
        <v>5114</v>
      </c>
      <c r="KV103" s="34" t="s">
        <v>5152</v>
      </c>
      <c r="KW103" s="34" t="s">
        <v>5625</v>
      </c>
      <c r="KX103" s="34" t="s">
        <v>5645</v>
      </c>
      <c r="KY103" s="34" t="s">
        <v>5954</v>
      </c>
      <c r="KZ103" s="34" t="s">
        <v>5152</v>
      </c>
    </row>
    <row r="104" spans="1:313">
      <c r="A104" s="34" t="s">
        <v>6558</v>
      </c>
      <c r="B104" s="34" t="s">
        <v>6551</v>
      </c>
      <c r="C104" s="34" t="s">
        <v>1036</v>
      </c>
      <c r="D104" s="34" t="s">
        <v>1041</v>
      </c>
      <c r="F104" s="34" t="s">
        <v>1041</v>
      </c>
      <c r="G104" s="34">
        <v>59</v>
      </c>
      <c r="H104" s="34" t="s">
        <v>1041</v>
      </c>
      <c r="I104" s="34" t="s">
        <v>1041</v>
      </c>
      <c r="J104" s="34" t="s">
        <v>442</v>
      </c>
      <c r="K104" s="34" t="s">
        <v>1077</v>
      </c>
      <c r="L104" s="34" t="s">
        <v>9537</v>
      </c>
      <c r="M104" s="34" t="s">
        <v>1548</v>
      </c>
      <c r="N104" s="34" t="s">
        <v>9538</v>
      </c>
      <c r="P104" s="34" t="s">
        <v>3065</v>
      </c>
      <c r="Q104" s="34" t="s">
        <v>3123</v>
      </c>
      <c r="R104" s="34" t="s">
        <v>6548</v>
      </c>
      <c r="S104" s="34">
        <v>2</v>
      </c>
      <c r="T104" s="34" t="s">
        <v>4170</v>
      </c>
      <c r="U104" s="34" t="s">
        <v>4170</v>
      </c>
      <c r="V104" s="34" t="s">
        <v>4170</v>
      </c>
      <c r="W104" s="34" t="s">
        <v>4881</v>
      </c>
      <c r="X104" s="34" t="s">
        <v>4881</v>
      </c>
      <c r="Y104" s="34" t="s">
        <v>4881</v>
      </c>
      <c r="Z104" s="34" t="s">
        <v>4881</v>
      </c>
      <c r="AA104" s="34" t="s">
        <v>4170</v>
      </c>
      <c r="AB104" s="34" t="s">
        <v>3681</v>
      </c>
      <c r="AD104" s="34" t="s">
        <v>3696</v>
      </c>
      <c r="AN104" s="34" t="s">
        <v>3722</v>
      </c>
      <c r="AO104" s="34" t="s">
        <v>1044</v>
      </c>
      <c r="BG104" s="34">
        <v>1</v>
      </c>
      <c r="BI104" s="34">
        <v>15</v>
      </c>
      <c r="BJ104" s="34" t="s">
        <v>1041</v>
      </c>
      <c r="BK104" s="34" t="s">
        <v>3727</v>
      </c>
      <c r="BM104" s="34" t="s">
        <v>3739</v>
      </c>
      <c r="BN104" s="34" t="s">
        <v>3745</v>
      </c>
      <c r="BO104" s="34" t="s">
        <v>4881</v>
      </c>
      <c r="BP104" s="34" t="s">
        <v>4170</v>
      </c>
      <c r="BQ104" s="34" t="s">
        <v>4170</v>
      </c>
      <c r="BR104" s="34" t="s">
        <v>4170</v>
      </c>
      <c r="BS104" s="34" t="s">
        <v>3754</v>
      </c>
      <c r="BT104" s="34" t="s">
        <v>3771</v>
      </c>
      <c r="BU104" s="34" t="s">
        <v>1044</v>
      </c>
      <c r="BV104" s="34" t="s">
        <v>1044</v>
      </c>
      <c r="BW104" s="34" t="s">
        <v>1044</v>
      </c>
      <c r="BX104" s="34" t="s">
        <v>3783</v>
      </c>
      <c r="BY104" s="34" t="s">
        <v>4170</v>
      </c>
      <c r="BZ104" s="34" t="s">
        <v>4170</v>
      </c>
      <c r="CA104" s="34" t="s">
        <v>4881</v>
      </c>
      <c r="CB104" s="34" t="s">
        <v>4170</v>
      </c>
      <c r="CC104" s="34" t="s">
        <v>4170</v>
      </c>
      <c r="CD104" s="34" t="s">
        <v>4170</v>
      </c>
      <c r="CE104" s="34" t="s">
        <v>4170</v>
      </c>
      <c r="CF104" s="34" t="s">
        <v>4170</v>
      </c>
      <c r="CG104" s="34" t="s">
        <v>4170</v>
      </c>
      <c r="CH104" s="34" t="s">
        <v>4170</v>
      </c>
      <c r="CI104" s="34" t="s">
        <v>4170</v>
      </c>
      <c r="CJ104" s="34" t="s">
        <v>4170</v>
      </c>
      <c r="CK104" s="34" t="s">
        <v>4170</v>
      </c>
      <c r="CL104" s="34" t="s">
        <v>4170</v>
      </c>
      <c r="CM104" s="34" t="s">
        <v>4170</v>
      </c>
      <c r="CN104" s="34" t="s">
        <v>4170</v>
      </c>
      <c r="CO104" s="34" t="s">
        <v>4170</v>
      </c>
      <c r="CQ104" s="34" t="s">
        <v>1041</v>
      </c>
      <c r="CR104" s="34" t="s">
        <v>1041</v>
      </c>
      <c r="CS104" s="34" t="s">
        <v>1041</v>
      </c>
      <c r="CT104" s="34" t="s">
        <v>1041</v>
      </c>
      <c r="CU104" s="34" t="s">
        <v>1041</v>
      </c>
      <c r="CV104" s="34" t="s">
        <v>1041</v>
      </c>
      <c r="CW104" s="34" t="s">
        <v>1041</v>
      </c>
      <c r="CX104" s="34" t="s">
        <v>1044</v>
      </c>
      <c r="CY104" s="34" t="s">
        <v>3826</v>
      </c>
      <c r="CZ104" s="34" t="s">
        <v>3843</v>
      </c>
      <c r="DA104" s="34" t="s">
        <v>3855</v>
      </c>
      <c r="DB104" s="34" t="s">
        <v>1044</v>
      </c>
      <c r="DC104" s="34" t="s">
        <v>1044</v>
      </c>
      <c r="DD104" s="34" t="s">
        <v>3871</v>
      </c>
      <c r="DE104" s="34" t="s">
        <v>1044</v>
      </c>
      <c r="DF104" s="34" t="s">
        <v>3877</v>
      </c>
      <c r="DG104" s="34" t="s">
        <v>169</v>
      </c>
      <c r="DH104" s="34" t="s">
        <v>4170</v>
      </c>
      <c r="DI104" s="34" t="s">
        <v>4881</v>
      </c>
      <c r="DJ104" s="34" t="s">
        <v>4170</v>
      </c>
      <c r="DK104" s="34" t="s">
        <v>4170</v>
      </c>
      <c r="DL104" s="34" t="s">
        <v>4170</v>
      </c>
      <c r="DM104" s="34" t="s">
        <v>4170</v>
      </c>
      <c r="DN104" s="34" t="s">
        <v>4170</v>
      </c>
      <c r="DO104" s="34" t="s">
        <v>4170</v>
      </c>
      <c r="DP104" s="34" t="s">
        <v>4170</v>
      </c>
      <c r="DQ104" s="34" t="s">
        <v>4170</v>
      </c>
      <c r="DR104" s="34" t="s">
        <v>4170</v>
      </c>
      <c r="DS104" s="34" t="s">
        <v>4170</v>
      </c>
      <c r="DT104" s="34" t="s">
        <v>4170</v>
      </c>
      <c r="DU104" s="34" t="s">
        <v>4170</v>
      </c>
      <c r="DV104" s="34" t="s">
        <v>4170</v>
      </c>
      <c r="DW104" s="34" t="s">
        <v>4170</v>
      </c>
      <c r="FK104" s="34" t="s">
        <v>1044</v>
      </c>
      <c r="FM104" s="34" t="s">
        <v>3981</v>
      </c>
      <c r="FN104" s="34" t="s">
        <v>6408</v>
      </c>
      <c r="FO104" s="34" t="s">
        <v>4881</v>
      </c>
      <c r="FP104" s="34" t="s">
        <v>4881</v>
      </c>
      <c r="FQ104" s="34" t="s">
        <v>4881</v>
      </c>
      <c r="FR104" s="34" t="s">
        <v>4881</v>
      </c>
      <c r="FS104" s="34" t="s">
        <v>4170</v>
      </c>
      <c r="FT104" s="34" t="s">
        <v>4170</v>
      </c>
      <c r="FU104" s="34" t="s">
        <v>4881</v>
      </c>
      <c r="FV104" s="34" t="s">
        <v>4170</v>
      </c>
      <c r="FW104" s="34" t="s">
        <v>4170</v>
      </c>
      <c r="FX104" s="34" t="s">
        <v>4170</v>
      </c>
      <c r="FY104" s="34" t="s">
        <v>4170</v>
      </c>
      <c r="FZ104" s="34" t="s">
        <v>4170</v>
      </c>
      <c r="GA104" s="34" t="s">
        <v>4170</v>
      </c>
      <c r="GB104" s="34" t="s">
        <v>4170</v>
      </c>
      <c r="GC104" s="34" t="s">
        <v>4170</v>
      </c>
      <c r="GD104" s="34" t="s">
        <v>4170</v>
      </c>
      <c r="GF104" s="34" t="s">
        <v>1044</v>
      </c>
      <c r="GG104" s="34" t="s">
        <v>4170</v>
      </c>
      <c r="GH104" s="34" t="s">
        <v>4170</v>
      </c>
      <c r="GI104" s="34" t="s">
        <v>4170</v>
      </c>
      <c r="GJ104" s="34" t="s">
        <v>4881</v>
      </c>
      <c r="GK104" s="34" t="s">
        <v>4170</v>
      </c>
      <c r="GL104" s="34" t="s">
        <v>4170</v>
      </c>
      <c r="GM104" s="34" t="s">
        <v>4170</v>
      </c>
      <c r="GP104" s="34">
        <v>0</v>
      </c>
      <c r="GR104" s="34">
        <v>2500</v>
      </c>
      <c r="GS104" s="34">
        <v>200</v>
      </c>
      <c r="GT104" s="34">
        <v>100</v>
      </c>
      <c r="GU104" s="34">
        <v>200</v>
      </c>
      <c r="GV104" s="34">
        <v>0</v>
      </c>
      <c r="GW104" s="34">
        <v>0</v>
      </c>
      <c r="GX104" s="34">
        <v>3000</v>
      </c>
      <c r="GY104" s="34">
        <v>2000</v>
      </c>
      <c r="GZ104" s="34">
        <v>5000</v>
      </c>
      <c r="HA104" s="34">
        <v>0</v>
      </c>
      <c r="HB104" s="34">
        <v>0</v>
      </c>
      <c r="HC104" s="34">
        <v>0</v>
      </c>
      <c r="HD104" s="34">
        <v>0</v>
      </c>
      <c r="HE104" s="34">
        <v>0</v>
      </c>
      <c r="HF104" s="34" t="s">
        <v>1044</v>
      </c>
      <c r="HK104" s="34" t="s">
        <v>5518</v>
      </c>
      <c r="HL104" s="34" t="s">
        <v>4226</v>
      </c>
      <c r="HM104" s="34" t="s">
        <v>4542</v>
      </c>
      <c r="HN104" s="34" t="s">
        <v>5453</v>
      </c>
      <c r="HO104" s="34">
        <v>12.023653088042</v>
      </c>
      <c r="HP104" s="34" t="s">
        <v>4894</v>
      </c>
      <c r="HQ104" s="34" t="s">
        <v>4313</v>
      </c>
      <c r="HR104" s="34" t="s">
        <v>4186</v>
      </c>
      <c r="HS104" s="34" t="s">
        <v>4255</v>
      </c>
      <c r="HT104" s="34" t="s">
        <v>4271</v>
      </c>
      <c r="HU104" s="34" t="s">
        <v>5342</v>
      </c>
      <c r="HV104" s="34" t="s">
        <v>5001</v>
      </c>
      <c r="HW104" s="34" t="s">
        <v>4556</v>
      </c>
      <c r="HX104" s="34" t="s">
        <v>3238</v>
      </c>
      <c r="HY104" s="34" t="s">
        <v>4291</v>
      </c>
      <c r="HZ104" s="34" t="s">
        <v>4933</v>
      </c>
      <c r="IA104" s="34" t="s">
        <v>4665</v>
      </c>
      <c r="IC104" s="34" t="s">
        <v>5274</v>
      </c>
      <c r="ID104" s="34" t="s">
        <v>4462</v>
      </c>
      <c r="IR104" s="34" t="s">
        <v>1046</v>
      </c>
      <c r="IV104" s="34" t="s">
        <v>4170</v>
      </c>
      <c r="IX104" s="34" t="s">
        <v>5374</v>
      </c>
      <c r="IY104" s="34" t="s">
        <v>5373</v>
      </c>
      <c r="IZ104" s="34" t="s">
        <v>4352</v>
      </c>
      <c r="JA104" s="34" t="s">
        <v>4711</v>
      </c>
      <c r="JB104" s="34" t="s">
        <v>4170</v>
      </c>
      <c r="JC104" s="34">
        <v>500</v>
      </c>
      <c r="JD104" s="34">
        <v>333.33333333333297</v>
      </c>
      <c r="JE104" s="34">
        <v>833.33333333333303</v>
      </c>
      <c r="JF104" s="34">
        <v>0</v>
      </c>
      <c r="JG104" s="34">
        <v>0</v>
      </c>
      <c r="JH104" s="34">
        <v>0</v>
      </c>
      <c r="JI104" s="34">
        <v>0</v>
      </c>
      <c r="JJ104" s="34">
        <v>0</v>
      </c>
      <c r="JK104" s="34">
        <v>0</v>
      </c>
      <c r="JL104" s="34">
        <v>4333.3333333333303</v>
      </c>
      <c r="JM104" s="34">
        <v>333.33333333333297</v>
      </c>
      <c r="JN104" s="34">
        <v>4666.6666666666697</v>
      </c>
      <c r="JO104" s="34">
        <v>2166.6666666666702</v>
      </c>
      <c r="JP104" s="34">
        <v>166.666666666667</v>
      </c>
      <c r="JQ104" s="34">
        <v>2333.3333333333298</v>
      </c>
      <c r="JU104" s="34">
        <v>0.53571428571428603</v>
      </c>
      <c r="JV104" s="34">
        <v>4.2857142857142899E-2</v>
      </c>
      <c r="JW104" s="34">
        <v>2.1428571428571401E-2</v>
      </c>
      <c r="JX104" s="34">
        <v>4.2857142857142899E-2</v>
      </c>
      <c r="KA104" s="34">
        <v>0.107142857142857</v>
      </c>
      <c r="KB104" s="34">
        <v>7.1428571428571397E-2</v>
      </c>
      <c r="KC104" s="34">
        <v>0.17857142857142899</v>
      </c>
      <c r="KL104" s="34" t="s">
        <v>4170</v>
      </c>
      <c r="KM104" s="34" t="s">
        <v>4714</v>
      </c>
      <c r="KN104" s="34" t="s">
        <v>5255</v>
      </c>
      <c r="KO104" s="34" t="s">
        <v>4716</v>
      </c>
      <c r="KP104" s="34" t="s">
        <v>4170</v>
      </c>
      <c r="KQ104" s="34" t="s">
        <v>4170</v>
      </c>
      <c r="KR104" s="34" t="s">
        <v>4170</v>
      </c>
      <c r="KS104" s="34" t="s">
        <v>4170</v>
      </c>
      <c r="KT104" s="34" t="s">
        <v>4170</v>
      </c>
      <c r="KU104" s="34" t="s">
        <v>4973</v>
      </c>
      <c r="KV104" s="34" t="s">
        <v>5151</v>
      </c>
      <c r="KW104" s="34" t="s">
        <v>5624</v>
      </c>
      <c r="KX104" s="34" t="s">
        <v>5644</v>
      </c>
      <c r="KY104" s="34" t="s">
        <v>5952</v>
      </c>
      <c r="KZ104" s="34" t="s">
        <v>5850</v>
      </c>
    </row>
    <row r="105" spans="1:313">
      <c r="A105" s="34" t="s">
        <v>6559</v>
      </c>
      <c r="B105" s="34" t="s">
        <v>6551</v>
      </c>
      <c r="C105" s="34" t="s">
        <v>1039</v>
      </c>
      <c r="D105" s="34" t="s">
        <v>1041</v>
      </c>
      <c r="F105" s="34" t="s">
        <v>1041</v>
      </c>
      <c r="G105" s="34">
        <v>33</v>
      </c>
      <c r="H105" s="34" t="s">
        <v>1041</v>
      </c>
      <c r="I105" s="34" t="s">
        <v>1041</v>
      </c>
      <c r="J105" s="34" t="s">
        <v>442</v>
      </c>
      <c r="K105" s="34" t="s">
        <v>1077</v>
      </c>
      <c r="L105" s="34" t="s">
        <v>9537</v>
      </c>
      <c r="M105" s="34" t="s">
        <v>1548</v>
      </c>
      <c r="N105" s="34" t="s">
        <v>9538</v>
      </c>
      <c r="P105" s="34" t="s">
        <v>3065</v>
      </c>
      <c r="Q105" s="34" t="s">
        <v>3123</v>
      </c>
      <c r="R105" s="34" t="s">
        <v>6494</v>
      </c>
      <c r="S105" s="34">
        <v>1</v>
      </c>
      <c r="T105" s="34" t="s">
        <v>4170</v>
      </c>
      <c r="U105" s="34" t="s">
        <v>4170</v>
      </c>
      <c r="V105" s="34" t="s">
        <v>4170</v>
      </c>
      <c r="W105" s="34" t="s">
        <v>4170</v>
      </c>
      <c r="X105" s="34" t="s">
        <v>4881</v>
      </c>
      <c r="Y105" s="34" t="s">
        <v>4170</v>
      </c>
      <c r="Z105" s="34" t="s">
        <v>4881</v>
      </c>
      <c r="AA105" s="34" t="s">
        <v>4170</v>
      </c>
      <c r="AB105" s="34" t="s">
        <v>3681</v>
      </c>
      <c r="AD105" s="34" t="s">
        <v>3696</v>
      </c>
      <c r="AN105" s="34" t="s">
        <v>3719</v>
      </c>
      <c r="AO105" s="34" t="s">
        <v>1044</v>
      </c>
      <c r="BG105" s="34">
        <v>1</v>
      </c>
      <c r="BI105" s="34">
        <v>20</v>
      </c>
      <c r="BJ105" s="34" t="s">
        <v>1041</v>
      </c>
      <c r="BK105" s="34" t="s">
        <v>3727</v>
      </c>
      <c r="BM105" s="34" t="s">
        <v>3739</v>
      </c>
      <c r="BN105" s="34" t="s">
        <v>3745</v>
      </c>
      <c r="BO105" s="34" t="s">
        <v>4881</v>
      </c>
      <c r="BP105" s="34" t="s">
        <v>4170</v>
      </c>
      <c r="BQ105" s="34" t="s">
        <v>4170</v>
      </c>
      <c r="BR105" s="34" t="s">
        <v>4170</v>
      </c>
      <c r="BS105" s="34" t="s">
        <v>3754</v>
      </c>
      <c r="BT105" s="34" t="s">
        <v>3771</v>
      </c>
      <c r="BU105" s="34" t="s">
        <v>1044</v>
      </c>
      <c r="BV105" s="34" t="s">
        <v>1044</v>
      </c>
      <c r="BW105" s="34" t="s">
        <v>1044</v>
      </c>
      <c r="BX105" s="34" t="s">
        <v>3777</v>
      </c>
      <c r="BY105" s="34" t="s">
        <v>4881</v>
      </c>
      <c r="BZ105" s="34" t="s">
        <v>4170</v>
      </c>
      <c r="CA105" s="34" t="s">
        <v>4170</v>
      </c>
      <c r="CB105" s="34" t="s">
        <v>4170</v>
      </c>
      <c r="CC105" s="34" t="s">
        <v>4170</v>
      </c>
      <c r="CD105" s="34" t="s">
        <v>4170</v>
      </c>
      <c r="CE105" s="34" t="s">
        <v>4170</v>
      </c>
      <c r="CF105" s="34" t="s">
        <v>4170</v>
      </c>
      <c r="CG105" s="34" t="s">
        <v>4170</v>
      </c>
      <c r="CH105" s="34" t="s">
        <v>4170</v>
      </c>
      <c r="CI105" s="34" t="s">
        <v>4170</v>
      </c>
      <c r="CJ105" s="34" t="s">
        <v>4170</v>
      </c>
      <c r="CK105" s="34" t="s">
        <v>4170</v>
      </c>
      <c r="CL105" s="34" t="s">
        <v>4170</v>
      </c>
      <c r="CM105" s="34" t="s">
        <v>4170</v>
      </c>
      <c r="CN105" s="34" t="s">
        <v>4170</v>
      </c>
      <c r="CO105" s="34" t="s">
        <v>4170</v>
      </c>
      <c r="CQ105" s="34" t="s">
        <v>1041</v>
      </c>
      <c r="CR105" s="34" t="s">
        <v>1041</v>
      </c>
      <c r="CS105" s="34" t="s">
        <v>1041</v>
      </c>
      <c r="CT105" s="34" t="s">
        <v>1041</v>
      </c>
      <c r="CU105" s="34" t="s">
        <v>1041</v>
      </c>
      <c r="CV105" s="34" t="s">
        <v>1041</v>
      </c>
      <c r="CW105" s="34" t="s">
        <v>1041</v>
      </c>
      <c r="CX105" s="34" t="s">
        <v>1044</v>
      </c>
      <c r="CY105" s="34" t="s">
        <v>3826</v>
      </c>
      <c r="CZ105" s="34" t="s">
        <v>3843</v>
      </c>
      <c r="DA105" s="34" t="s">
        <v>3855</v>
      </c>
      <c r="DB105" s="34" t="s">
        <v>1044</v>
      </c>
      <c r="DC105" s="34" t="s">
        <v>1044</v>
      </c>
      <c r="DD105" s="34" t="s">
        <v>3871</v>
      </c>
      <c r="DE105" s="34" t="s">
        <v>1041</v>
      </c>
      <c r="DF105" s="34" t="s">
        <v>3877</v>
      </c>
      <c r="DG105" s="34" t="s">
        <v>3889</v>
      </c>
      <c r="DH105" s="34" t="s">
        <v>4170</v>
      </c>
      <c r="DI105" s="34" t="s">
        <v>4170</v>
      </c>
      <c r="DJ105" s="34" t="s">
        <v>4881</v>
      </c>
      <c r="DK105" s="34" t="s">
        <v>4170</v>
      </c>
      <c r="DL105" s="34" t="s">
        <v>4170</v>
      </c>
      <c r="DM105" s="34" t="s">
        <v>4170</v>
      </c>
      <c r="DN105" s="34" t="s">
        <v>4170</v>
      </c>
      <c r="DO105" s="34" t="s">
        <v>4170</v>
      </c>
      <c r="DP105" s="34" t="s">
        <v>4170</v>
      </c>
      <c r="DQ105" s="34" t="s">
        <v>4170</v>
      </c>
      <c r="DR105" s="34" t="s">
        <v>4170</v>
      </c>
      <c r="DS105" s="34" t="s">
        <v>4170</v>
      </c>
      <c r="DT105" s="34" t="s">
        <v>4170</v>
      </c>
      <c r="DU105" s="34" t="s">
        <v>4170</v>
      </c>
      <c r="DV105" s="34" t="s">
        <v>4170</v>
      </c>
      <c r="DW105" s="34" t="s">
        <v>4170</v>
      </c>
      <c r="FK105" s="34" t="s">
        <v>1044</v>
      </c>
      <c r="FM105" s="34" t="s">
        <v>3981</v>
      </c>
      <c r="FN105" s="34" t="s">
        <v>6560</v>
      </c>
      <c r="FO105" s="34" t="s">
        <v>4881</v>
      </c>
      <c r="FP105" s="34" t="s">
        <v>4881</v>
      </c>
      <c r="FQ105" s="34" t="s">
        <v>4881</v>
      </c>
      <c r="FR105" s="34" t="s">
        <v>4170</v>
      </c>
      <c r="FS105" s="34" t="s">
        <v>4170</v>
      </c>
      <c r="FT105" s="34" t="s">
        <v>4170</v>
      </c>
      <c r="FU105" s="34" t="s">
        <v>4881</v>
      </c>
      <c r="FV105" s="34" t="s">
        <v>4170</v>
      </c>
      <c r="FW105" s="34" t="s">
        <v>4881</v>
      </c>
      <c r="FX105" s="34" t="s">
        <v>4170</v>
      </c>
      <c r="FY105" s="34" t="s">
        <v>4170</v>
      </c>
      <c r="FZ105" s="34" t="s">
        <v>4170</v>
      </c>
      <c r="GA105" s="34" t="s">
        <v>4170</v>
      </c>
      <c r="GB105" s="34" t="s">
        <v>4170</v>
      </c>
      <c r="GC105" s="34" t="s">
        <v>4170</v>
      </c>
      <c r="GD105" s="34" t="s">
        <v>4170</v>
      </c>
      <c r="GF105" s="34" t="s">
        <v>1044</v>
      </c>
      <c r="GG105" s="34" t="s">
        <v>4170</v>
      </c>
      <c r="GH105" s="34" t="s">
        <v>4170</v>
      </c>
      <c r="GI105" s="34" t="s">
        <v>4170</v>
      </c>
      <c r="GJ105" s="34" t="s">
        <v>4881</v>
      </c>
      <c r="GK105" s="34" t="s">
        <v>4170</v>
      </c>
      <c r="GL105" s="34" t="s">
        <v>4170</v>
      </c>
      <c r="GM105" s="34" t="s">
        <v>4170</v>
      </c>
      <c r="GO105" s="34">
        <v>12000</v>
      </c>
      <c r="GP105" s="34">
        <v>1500</v>
      </c>
      <c r="GQ105" s="34">
        <v>7000</v>
      </c>
      <c r="GR105" s="34">
        <v>4000</v>
      </c>
      <c r="GS105" s="34">
        <v>2000</v>
      </c>
      <c r="GT105" s="34">
        <v>400</v>
      </c>
      <c r="GU105" s="34">
        <v>1000</v>
      </c>
      <c r="GV105" s="34">
        <v>2000</v>
      </c>
      <c r="GW105" s="34">
        <v>4500</v>
      </c>
      <c r="GX105" s="34">
        <v>10000</v>
      </c>
      <c r="GY105" s="34">
        <v>3000</v>
      </c>
      <c r="GZ105" s="34">
        <v>0</v>
      </c>
      <c r="HA105" s="34">
        <v>0</v>
      </c>
      <c r="HB105" s="34">
        <v>0</v>
      </c>
      <c r="HC105" s="34">
        <v>0</v>
      </c>
      <c r="HD105" s="34">
        <v>0</v>
      </c>
      <c r="HE105" s="34">
        <v>35000</v>
      </c>
      <c r="HF105" s="34" t="s">
        <v>1044</v>
      </c>
      <c r="HK105" s="34" t="s">
        <v>6561</v>
      </c>
      <c r="HL105" s="34" t="s">
        <v>4226</v>
      </c>
      <c r="HM105" s="34" t="s">
        <v>4539</v>
      </c>
      <c r="HN105" s="34" t="s">
        <v>5452</v>
      </c>
      <c r="HO105" s="34">
        <v>40.997317126587802</v>
      </c>
      <c r="HP105" s="34" t="s">
        <v>4896</v>
      </c>
      <c r="HQ105" s="34" t="s">
        <v>4305</v>
      </c>
      <c r="HR105" s="34" t="s">
        <v>4186</v>
      </c>
      <c r="HS105" s="34" t="s">
        <v>4241</v>
      </c>
      <c r="HT105" s="34" t="s">
        <v>4271</v>
      </c>
      <c r="HU105" s="34" t="s">
        <v>5342</v>
      </c>
      <c r="HV105" s="34" t="s">
        <v>5001</v>
      </c>
      <c r="HW105" s="34" t="s">
        <v>4556</v>
      </c>
      <c r="HX105" s="34" t="s">
        <v>3238</v>
      </c>
      <c r="HY105" s="34" t="s">
        <v>4291</v>
      </c>
      <c r="HZ105" s="34" t="s">
        <v>4933</v>
      </c>
      <c r="IA105" s="34" t="s">
        <v>4666</v>
      </c>
      <c r="IC105" s="34" t="s">
        <v>5274</v>
      </c>
      <c r="ID105" s="34" t="s">
        <v>4462</v>
      </c>
      <c r="IR105" s="34" t="s">
        <v>1046</v>
      </c>
      <c r="IU105" s="34" t="s">
        <v>5181</v>
      </c>
      <c r="IV105" s="34" t="s">
        <v>4472</v>
      </c>
      <c r="IW105" s="34" t="s">
        <v>4175</v>
      </c>
      <c r="IX105" s="34" t="s">
        <v>6121</v>
      </c>
      <c r="IY105" s="34" t="s">
        <v>4472</v>
      </c>
      <c r="IZ105" s="34" t="s">
        <v>4785</v>
      </c>
      <c r="JA105" s="34" t="s">
        <v>4716</v>
      </c>
      <c r="JB105" s="34" t="s">
        <v>5581</v>
      </c>
      <c r="JC105" s="34">
        <v>1666.6666666666699</v>
      </c>
      <c r="JD105" s="34">
        <v>500</v>
      </c>
      <c r="JE105" s="34">
        <v>0</v>
      </c>
      <c r="JF105" s="34">
        <v>0</v>
      </c>
      <c r="JG105" s="34">
        <v>0</v>
      </c>
      <c r="JH105" s="34">
        <v>0</v>
      </c>
      <c r="JI105" s="34">
        <v>0</v>
      </c>
      <c r="JJ105" s="34">
        <v>5833.3333333333303</v>
      </c>
      <c r="JK105" s="34">
        <v>1500</v>
      </c>
      <c r="JL105" s="34">
        <v>28066.666666666701</v>
      </c>
      <c r="JM105" s="34">
        <v>11333.333333333299</v>
      </c>
      <c r="JN105" s="34">
        <v>39400</v>
      </c>
      <c r="JO105" s="34">
        <v>28066.666666666701</v>
      </c>
      <c r="JP105" s="34">
        <v>11333.333333333299</v>
      </c>
      <c r="JQ105" s="34">
        <v>39400</v>
      </c>
      <c r="JR105" s="34">
        <v>0.30456852791878197</v>
      </c>
      <c r="JS105" s="34">
        <v>3.8071065989847698E-2</v>
      </c>
      <c r="JT105" s="34">
        <v>0.17766497461928901</v>
      </c>
      <c r="JU105" s="34">
        <v>0.101522842639594</v>
      </c>
      <c r="JV105" s="34">
        <v>5.0761421319797002E-2</v>
      </c>
      <c r="JW105" s="34">
        <v>1.01522842639594E-2</v>
      </c>
      <c r="JX105" s="34">
        <v>2.5380710659898501E-2</v>
      </c>
      <c r="JY105" s="34">
        <v>5.0761421319797002E-2</v>
      </c>
      <c r="JZ105" s="34">
        <v>3.8071065989847698E-2</v>
      </c>
      <c r="KA105" s="34">
        <v>4.23011844331641E-2</v>
      </c>
      <c r="KB105" s="34">
        <v>1.26903553299492E-2</v>
      </c>
      <c r="KH105" s="34">
        <v>0.14805414551607399</v>
      </c>
      <c r="KL105" s="34" t="s">
        <v>5793</v>
      </c>
      <c r="KM105" s="34" t="s">
        <v>4712</v>
      </c>
      <c r="KN105" s="34" t="s">
        <v>5255</v>
      </c>
      <c r="KO105" s="34" t="s">
        <v>4170</v>
      </c>
      <c r="KP105" s="34" t="s">
        <v>4170</v>
      </c>
      <c r="KQ105" s="34" t="s">
        <v>4170</v>
      </c>
      <c r="KR105" s="34" t="s">
        <v>4170</v>
      </c>
      <c r="KS105" s="34" t="s">
        <v>4170</v>
      </c>
      <c r="KT105" s="34" t="s">
        <v>5927</v>
      </c>
      <c r="KU105" s="34" t="s">
        <v>5114</v>
      </c>
      <c r="KV105" s="34" t="s">
        <v>4876</v>
      </c>
      <c r="KW105" s="34" t="s">
        <v>5625</v>
      </c>
      <c r="KX105" s="34" t="s">
        <v>5585</v>
      </c>
      <c r="KY105" s="34" t="s">
        <v>5954</v>
      </c>
      <c r="KZ105" s="34" t="s">
        <v>5224</v>
      </c>
    </row>
    <row r="106" spans="1:313">
      <c r="A106" s="34" t="s">
        <v>6562</v>
      </c>
      <c r="B106" s="34" t="s">
        <v>6551</v>
      </c>
      <c r="C106" s="34" t="s">
        <v>1037</v>
      </c>
      <c r="D106" s="34" t="s">
        <v>1041</v>
      </c>
      <c r="F106" s="34" t="s">
        <v>1041</v>
      </c>
      <c r="G106" s="34">
        <v>39</v>
      </c>
      <c r="H106" s="34" t="s">
        <v>1041</v>
      </c>
      <c r="I106" s="34" t="s">
        <v>1041</v>
      </c>
      <c r="J106" s="34" t="s">
        <v>440</v>
      </c>
      <c r="K106" s="34" t="s">
        <v>1119</v>
      </c>
      <c r="L106" s="34" t="s">
        <v>9563</v>
      </c>
      <c r="M106" s="34" t="s">
        <v>2295</v>
      </c>
      <c r="N106" s="34" t="s">
        <v>9564</v>
      </c>
      <c r="P106" s="34" t="s">
        <v>3065</v>
      </c>
      <c r="Q106" s="34" t="s">
        <v>3099</v>
      </c>
      <c r="R106" s="34" t="s">
        <v>6318</v>
      </c>
      <c r="S106" s="34">
        <v>4</v>
      </c>
      <c r="T106" s="34" t="s">
        <v>4881</v>
      </c>
      <c r="U106" s="34" t="s">
        <v>4170</v>
      </c>
      <c r="V106" s="34" t="s">
        <v>4848</v>
      </c>
      <c r="W106" s="34" t="s">
        <v>4881</v>
      </c>
      <c r="X106" s="34" t="s">
        <v>4170</v>
      </c>
      <c r="Y106" s="34" t="s">
        <v>4881</v>
      </c>
      <c r="Z106" s="34" t="s">
        <v>4848</v>
      </c>
      <c r="AA106" s="34" t="s">
        <v>4170</v>
      </c>
      <c r="AB106" s="34" t="s">
        <v>3681</v>
      </c>
      <c r="AD106" s="34" t="s">
        <v>3696</v>
      </c>
      <c r="AN106" s="34" t="s">
        <v>3722</v>
      </c>
      <c r="AO106" s="34" t="s">
        <v>1044</v>
      </c>
      <c r="BG106" s="34">
        <v>2</v>
      </c>
      <c r="BI106" s="34">
        <v>35</v>
      </c>
      <c r="BJ106" s="34" t="s">
        <v>1041</v>
      </c>
      <c r="BK106" s="34" t="s">
        <v>3730</v>
      </c>
      <c r="BM106" s="34" t="s">
        <v>3742</v>
      </c>
      <c r="BN106" s="34" t="s">
        <v>1044</v>
      </c>
      <c r="BO106" s="34" t="s">
        <v>4170</v>
      </c>
      <c r="BP106" s="34" t="s">
        <v>4170</v>
      </c>
      <c r="BQ106" s="34" t="s">
        <v>4881</v>
      </c>
      <c r="BR106" s="34" t="s">
        <v>4170</v>
      </c>
      <c r="BS106" s="34" t="s">
        <v>3760</v>
      </c>
      <c r="BT106" s="34" t="s">
        <v>1044</v>
      </c>
      <c r="BU106" s="34" t="s">
        <v>1044</v>
      </c>
      <c r="BV106" s="34" t="s">
        <v>1044</v>
      </c>
      <c r="BW106" s="34" t="s">
        <v>1041</v>
      </c>
      <c r="BX106" s="34" t="s">
        <v>6563</v>
      </c>
      <c r="BY106" s="34" t="s">
        <v>4170</v>
      </c>
      <c r="BZ106" s="34" t="s">
        <v>4170</v>
      </c>
      <c r="CA106" s="34" t="s">
        <v>4881</v>
      </c>
      <c r="CB106" s="34" t="s">
        <v>4170</v>
      </c>
      <c r="CC106" s="34" t="s">
        <v>4170</v>
      </c>
      <c r="CD106" s="34" t="s">
        <v>4170</v>
      </c>
      <c r="CE106" s="34" t="s">
        <v>4170</v>
      </c>
      <c r="CF106" s="34" t="s">
        <v>4170</v>
      </c>
      <c r="CG106" s="34" t="s">
        <v>4170</v>
      </c>
      <c r="CH106" s="34" t="s">
        <v>4170</v>
      </c>
      <c r="CI106" s="34" t="s">
        <v>4881</v>
      </c>
      <c r="CJ106" s="34" t="s">
        <v>4170</v>
      </c>
      <c r="CK106" s="34" t="s">
        <v>4170</v>
      </c>
      <c r="CL106" s="34" t="s">
        <v>4170</v>
      </c>
      <c r="CM106" s="34" t="s">
        <v>4170</v>
      </c>
      <c r="CN106" s="34" t="s">
        <v>4170</v>
      </c>
      <c r="CO106" s="34" t="s">
        <v>4170</v>
      </c>
      <c r="CQ106" s="34" t="s">
        <v>1041</v>
      </c>
      <c r="CR106" s="34" t="s">
        <v>1041</v>
      </c>
      <c r="CS106" s="34" t="s">
        <v>1044</v>
      </c>
      <c r="CT106" s="34" t="s">
        <v>1041</v>
      </c>
      <c r="CU106" s="34" t="s">
        <v>1041</v>
      </c>
      <c r="CV106" s="34" t="s">
        <v>1041</v>
      </c>
      <c r="CW106" s="34" t="s">
        <v>1044</v>
      </c>
      <c r="CX106" s="34" t="s">
        <v>1044</v>
      </c>
      <c r="CY106" s="34" t="s">
        <v>3826</v>
      </c>
      <c r="CZ106" s="34" t="s">
        <v>3843</v>
      </c>
      <c r="DA106" s="34" t="s">
        <v>3861</v>
      </c>
      <c r="DB106" s="34" t="s">
        <v>3868</v>
      </c>
      <c r="DC106" s="34" t="s">
        <v>3868</v>
      </c>
      <c r="DD106" s="34" t="s">
        <v>3871</v>
      </c>
      <c r="DE106" s="34" t="s">
        <v>1044</v>
      </c>
      <c r="DF106" s="34" t="s">
        <v>3877</v>
      </c>
      <c r="DG106" s="34" t="s">
        <v>157</v>
      </c>
      <c r="DH106" s="34" t="s">
        <v>4170</v>
      </c>
      <c r="DI106" s="34" t="s">
        <v>4170</v>
      </c>
      <c r="DJ106" s="34" t="s">
        <v>4170</v>
      </c>
      <c r="DK106" s="34" t="s">
        <v>4170</v>
      </c>
      <c r="DL106" s="34" t="s">
        <v>4170</v>
      </c>
      <c r="DM106" s="34" t="s">
        <v>4170</v>
      </c>
      <c r="DN106" s="34" t="s">
        <v>4170</v>
      </c>
      <c r="DO106" s="34" t="s">
        <v>4881</v>
      </c>
      <c r="DP106" s="34" t="s">
        <v>4170</v>
      </c>
      <c r="DQ106" s="34" t="s">
        <v>4170</v>
      </c>
      <c r="DR106" s="34" t="s">
        <v>4170</v>
      </c>
      <c r="DS106" s="34" t="s">
        <v>4170</v>
      </c>
      <c r="DT106" s="34" t="s">
        <v>4170</v>
      </c>
      <c r="DU106" s="34" t="s">
        <v>4170</v>
      </c>
      <c r="DV106" s="34" t="s">
        <v>4170</v>
      </c>
      <c r="DW106" s="34" t="s">
        <v>4170</v>
      </c>
      <c r="FE106" s="34">
        <v>6500</v>
      </c>
      <c r="FK106" s="34" t="s">
        <v>1044</v>
      </c>
      <c r="FM106" s="34" t="s">
        <v>3990</v>
      </c>
      <c r="GF106" s="34" t="s">
        <v>1044</v>
      </c>
      <c r="GG106" s="34" t="s">
        <v>4170</v>
      </c>
      <c r="GH106" s="34" t="s">
        <v>4170</v>
      </c>
      <c r="GI106" s="34" t="s">
        <v>4170</v>
      </c>
      <c r="GJ106" s="34" t="s">
        <v>4881</v>
      </c>
      <c r="GK106" s="34" t="s">
        <v>4170</v>
      </c>
      <c r="GL106" s="34" t="s">
        <v>4170</v>
      </c>
      <c r="GM106" s="34" t="s">
        <v>4170</v>
      </c>
      <c r="GO106" s="34">
        <v>3500</v>
      </c>
      <c r="GP106" s="34">
        <v>0</v>
      </c>
      <c r="GQ106" s="34">
        <v>1300</v>
      </c>
      <c r="GR106" s="34">
        <v>1300</v>
      </c>
      <c r="GS106" s="34">
        <v>200</v>
      </c>
      <c r="GT106" s="34">
        <v>350</v>
      </c>
      <c r="GU106" s="34">
        <v>200</v>
      </c>
      <c r="GV106" s="34">
        <v>0</v>
      </c>
      <c r="GW106" s="34">
        <v>0</v>
      </c>
      <c r="GX106" s="34">
        <v>0</v>
      </c>
      <c r="GY106" s="34">
        <v>0</v>
      </c>
      <c r="GZ106" s="34">
        <v>0</v>
      </c>
      <c r="HA106" s="34">
        <v>0</v>
      </c>
      <c r="HB106" s="34">
        <v>0</v>
      </c>
      <c r="HC106" s="34">
        <v>0</v>
      </c>
      <c r="HD106" s="34">
        <v>0</v>
      </c>
      <c r="HE106" s="34">
        <v>0</v>
      </c>
      <c r="HF106" s="34" t="s">
        <v>1044</v>
      </c>
      <c r="HK106" s="34" t="s">
        <v>6564</v>
      </c>
      <c r="HL106" s="34" t="s">
        <v>4226</v>
      </c>
      <c r="HM106" s="34" t="s">
        <v>4542</v>
      </c>
      <c r="HN106" s="34" t="s">
        <v>5447</v>
      </c>
      <c r="HO106" s="34">
        <v>24.014454664914599</v>
      </c>
      <c r="HP106" s="34" t="s">
        <v>4895</v>
      </c>
      <c r="HQ106" s="34" t="s">
        <v>4316</v>
      </c>
      <c r="HR106" s="34" t="s">
        <v>4210</v>
      </c>
      <c r="HS106" s="34" t="s">
        <v>4228</v>
      </c>
      <c r="HT106" s="34" t="s">
        <v>4262</v>
      </c>
      <c r="HU106" s="34" t="s">
        <v>5342</v>
      </c>
      <c r="HV106" s="34" t="s">
        <v>5001</v>
      </c>
      <c r="HW106" s="34" t="s">
        <v>3302</v>
      </c>
      <c r="HX106" s="34" t="s">
        <v>3232</v>
      </c>
      <c r="HY106" s="34" t="s">
        <v>4299</v>
      </c>
      <c r="HZ106" s="34" t="s">
        <v>4933</v>
      </c>
      <c r="IA106" s="34" t="s">
        <v>4666</v>
      </c>
      <c r="IC106" s="34" t="s">
        <v>5274</v>
      </c>
      <c r="ID106" s="34" t="s">
        <v>4461</v>
      </c>
      <c r="IK106" s="34" t="s">
        <v>4590</v>
      </c>
      <c r="IQ106" s="34">
        <v>6500</v>
      </c>
      <c r="IR106" s="34" t="s">
        <v>1046</v>
      </c>
      <c r="IS106" s="34" t="s">
        <v>5322</v>
      </c>
      <c r="IT106" s="34">
        <v>1625</v>
      </c>
      <c r="IU106" s="34" t="s">
        <v>5178</v>
      </c>
      <c r="IV106" s="34" t="s">
        <v>4170</v>
      </c>
      <c r="IW106" s="34" t="s">
        <v>4171</v>
      </c>
      <c r="IX106" s="34" t="s">
        <v>4472</v>
      </c>
      <c r="IY106" s="34" t="s">
        <v>5373</v>
      </c>
      <c r="IZ106" s="34" t="s">
        <v>4785</v>
      </c>
      <c r="JA106" s="34" t="s">
        <v>4711</v>
      </c>
      <c r="JB106" s="34" t="s">
        <v>4170</v>
      </c>
      <c r="JC106" s="34">
        <v>0</v>
      </c>
      <c r="JD106" s="34">
        <v>0</v>
      </c>
      <c r="JE106" s="34">
        <v>0</v>
      </c>
      <c r="JF106" s="34">
        <v>0</v>
      </c>
      <c r="JG106" s="34">
        <v>0</v>
      </c>
      <c r="JH106" s="34">
        <v>0</v>
      </c>
      <c r="JI106" s="34">
        <v>0</v>
      </c>
      <c r="JJ106" s="34">
        <v>0</v>
      </c>
      <c r="JK106" s="34">
        <v>0</v>
      </c>
      <c r="JL106" s="34">
        <v>6850</v>
      </c>
      <c r="JM106" s="34">
        <v>0</v>
      </c>
      <c r="JN106" s="34">
        <v>6850</v>
      </c>
      <c r="JO106" s="34">
        <v>1712.5</v>
      </c>
      <c r="JP106" s="34">
        <v>0</v>
      </c>
      <c r="JQ106" s="34">
        <v>1712.5</v>
      </c>
      <c r="JR106" s="34">
        <v>0.51094890510948898</v>
      </c>
      <c r="JT106" s="34">
        <v>0.18978102189780999</v>
      </c>
      <c r="JU106" s="34">
        <v>0.18978102189780999</v>
      </c>
      <c r="JV106" s="34">
        <v>2.9197080291970798E-2</v>
      </c>
      <c r="JW106" s="34">
        <v>5.1094890510948898E-2</v>
      </c>
      <c r="JX106" s="34">
        <v>2.9197080291970798E-2</v>
      </c>
      <c r="KJ106" s="34" t="s">
        <v>5980</v>
      </c>
      <c r="KK106" s="34" t="s">
        <v>5177</v>
      </c>
      <c r="KL106" s="34" t="s">
        <v>4170</v>
      </c>
      <c r="KM106" s="34" t="s">
        <v>4170</v>
      </c>
      <c r="KN106" s="34" t="s">
        <v>4170</v>
      </c>
      <c r="KO106" s="34" t="s">
        <v>4170</v>
      </c>
      <c r="KP106" s="34" t="s">
        <v>4170</v>
      </c>
      <c r="KQ106" s="34" t="s">
        <v>4170</v>
      </c>
      <c r="KR106" s="34" t="s">
        <v>4170</v>
      </c>
      <c r="KS106" s="34" t="s">
        <v>4170</v>
      </c>
      <c r="KT106" s="34" t="s">
        <v>4170</v>
      </c>
      <c r="KU106" s="34" t="s">
        <v>5116</v>
      </c>
      <c r="KV106" s="34" t="s">
        <v>5151</v>
      </c>
      <c r="KW106" s="34" t="s">
        <v>4170</v>
      </c>
      <c r="KX106" s="34" t="s">
        <v>4170</v>
      </c>
      <c r="KY106" s="34" t="s">
        <v>5116</v>
      </c>
      <c r="KZ106" s="34" t="s">
        <v>5971</v>
      </c>
      <c r="LA106" s="34" t="s">
        <v>5993</v>
      </c>
    </row>
    <row r="107" spans="1:313">
      <c r="A107" s="34" t="s">
        <v>6565</v>
      </c>
      <c r="B107" s="34" t="s">
        <v>6551</v>
      </c>
      <c r="C107" s="34" t="s">
        <v>1036</v>
      </c>
      <c r="D107" s="34" t="s">
        <v>1041</v>
      </c>
      <c r="F107" s="34" t="s">
        <v>1041</v>
      </c>
      <c r="G107" s="34">
        <v>36</v>
      </c>
      <c r="H107" s="34" t="s">
        <v>1041</v>
      </c>
      <c r="I107" s="34" t="s">
        <v>1041</v>
      </c>
      <c r="J107" s="34" t="s">
        <v>440</v>
      </c>
      <c r="K107" s="34" t="s">
        <v>1077</v>
      </c>
      <c r="L107" s="34" t="s">
        <v>9537</v>
      </c>
      <c r="M107" s="34" t="s">
        <v>1548</v>
      </c>
      <c r="N107" s="34" t="s">
        <v>9538</v>
      </c>
      <c r="P107" s="34" t="s">
        <v>3065</v>
      </c>
      <c r="Q107" s="34" t="s">
        <v>3123</v>
      </c>
      <c r="R107" s="34" t="s">
        <v>6320</v>
      </c>
      <c r="S107" s="34">
        <v>3</v>
      </c>
      <c r="T107" s="34" t="s">
        <v>4881</v>
      </c>
      <c r="U107" s="34" t="s">
        <v>4170</v>
      </c>
      <c r="V107" s="34" t="s">
        <v>4881</v>
      </c>
      <c r="W107" s="34" t="s">
        <v>4881</v>
      </c>
      <c r="X107" s="34" t="s">
        <v>4881</v>
      </c>
      <c r="Y107" s="34" t="s">
        <v>4881</v>
      </c>
      <c r="Z107" s="34" t="s">
        <v>4609</v>
      </c>
      <c r="AA107" s="34" t="s">
        <v>4170</v>
      </c>
      <c r="AB107" s="34" t="s">
        <v>3681</v>
      </c>
      <c r="AD107" s="34" t="s">
        <v>3696</v>
      </c>
      <c r="AN107" s="34" t="s">
        <v>3722</v>
      </c>
      <c r="AO107" s="34" t="s">
        <v>1044</v>
      </c>
      <c r="BG107" s="34">
        <v>2</v>
      </c>
      <c r="BI107" s="34">
        <v>30</v>
      </c>
      <c r="BJ107" s="34" t="s">
        <v>1041</v>
      </c>
      <c r="BK107" s="34" t="s">
        <v>3727</v>
      </c>
      <c r="BM107" s="34" t="s">
        <v>3739</v>
      </c>
      <c r="BN107" s="34" t="s">
        <v>3745</v>
      </c>
      <c r="BO107" s="34" t="s">
        <v>4881</v>
      </c>
      <c r="BP107" s="34" t="s">
        <v>4170</v>
      </c>
      <c r="BQ107" s="34" t="s">
        <v>4170</v>
      </c>
      <c r="BR107" s="34" t="s">
        <v>4170</v>
      </c>
      <c r="BS107" s="34" t="s">
        <v>3754</v>
      </c>
      <c r="BT107" s="34" t="s">
        <v>3771</v>
      </c>
      <c r="BU107" s="34" t="s">
        <v>1044</v>
      </c>
      <c r="BV107" s="34" t="s">
        <v>1044</v>
      </c>
      <c r="BW107" s="34" t="s">
        <v>1044</v>
      </c>
      <c r="BX107" s="34" t="s">
        <v>3777</v>
      </c>
      <c r="BY107" s="34" t="s">
        <v>4881</v>
      </c>
      <c r="BZ107" s="34" t="s">
        <v>4170</v>
      </c>
      <c r="CA107" s="34" t="s">
        <v>4170</v>
      </c>
      <c r="CB107" s="34" t="s">
        <v>4170</v>
      </c>
      <c r="CC107" s="34" t="s">
        <v>4170</v>
      </c>
      <c r="CD107" s="34" t="s">
        <v>4170</v>
      </c>
      <c r="CE107" s="34" t="s">
        <v>4170</v>
      </c>
      <c r="CF107" s="34" t="s">
        <v>4170</v>
      </c>
      <c r="CG107" s="34" t="s">
        <v>4170</v>
      </c>
      <c r="CH107" s="34" t="s">
        <v>4170</v>
      </c>
      <c r="CI107" s="34" t="s">
        <v>4170</v>
      </c>
      <c r="CJ107" s="34" t="s">
        <v>4170</v>
      </c>
      <c r="CK107" s="34" t="s">
        <v>4170</v>
      </c>
      <c r="CL107" s="34" t="s">
        <v>4170</v>
      </c>
      <c r="CM107" s="34" t="s">
        <v>4170</v>
      </c>
      <c r="CN107" s="34" t="s">
        <v>4170</v>
      </c>
      <c r="CO107" s="34" t="s">
        <v>4170</v>
      </c>
      <c r="CQ107" s="34" t="s">
        <v>1041</v>
      </c>
      <c r="CR107" s="34" t="s">
        <v>1041</v>
      </c>
      <c r="CS107" s="34" t="s">
        <v>1041</v>
      </c>
      <c r="CT107" s="34" t="s">
        <v>1041</v>
      </c>
      <c r="CU107" s="34" t="s">
        <v>1041</v>
      </c>
      <c r="CV107" s="34" t="s">
        <v>1041</v>
      </c>
      <c r="CW107" s="34" t="s">
        <v>1041</v>
      </c>
      <c r="CX107" s="34" t="s">
        <v>1044</v>
      </c>
      <c r="CY107" s="34" t="s">
        <v>3826</v>
      </c>
      <c r="CZ107" s="34" t="s">
        <v>3843</v>
      </c>
      <c r="DA107" s="34" t="s">
        <v>3855</v>
      </c>
      <c r="DB107" s="34" t="s">
        <v>1044</v>
      </c>
      <c r="DC107" s="34" t="s">
        <v>1044</v>
      </c>
      <c r="DD107" s="34" t="s">
        <v>3871</v>
      </c>
      <c r="DE107" s="34" t="s">
        <v>1044</v>
      </c>
      <c r="DF107" s="34" t="s">
        <v>3877</v>
      </c>
      <c r="DG107" s="34" t="s">
        <v>3889</v>
      </c>
      <c r="DH107" s="34" t="s">
        <v>4170</v>
      </c>
      <c r="DI107" s="34" t="s">
        <v>4170</v>
      </c>
      <c r="DJ107" s="34" t="s">
        <v>4881</v>
      </c>
      <c r="DK107" s="34" t="s">
        <v>4170</v>
      </c>
      <c r="DL107" s="34" t="s">
        <v>4170</v>
      </c>
      <c r="DM107" s="34" t="s">
        <v>4170</v>
      </c>
      <c r="DN107" s="34" t="s">
        <v>4170</v>
      </c>
      <c r="DO107" s="34" t="s">
        <v>4170</v>
      </c>
      <c r="DP107" s="34" t="s">
        <v>4170</v>
      </c>
      <c r="DQ107" s="34" t="s">
        <v>4170</v>
      </c>
      <c r="DR107" s="34" t="s">
        <v>4170</v>
      </c>
      <c r="DS107" s="34" t="s">
        <v>4170</v>
      </c>
      <c r="DT107" s="34" t="s">
        <v>4170</v>
      </c>
      <c r="DU107" s="34" t="s">
        <v>4170</v>
      </c>
      <c r="DV107" s="34" t="s">
        <v>4170</v>
      </c>
      <c r="DW107" s="34" t="s">
        <v>4170</v>
      </c>
      <c r="FK107" s="34" t="s">
        <v>1044</v>
      </c>
      <c r="FM107" s="34" t="s">
        <v>3981</v>
      </c>
      <c r="FN107" s="34" t="s">
        <v>6566</v>
      </c>
      <c r="FO107" s="34" t="s">
        <v>4881</v>
      </c>
      <c r="FP107" s="34" t="s">
        <v>4881</v>
      </c>
      <c r="FQ107" s="34" t="s">
        <v>4881</v>
      </c>
      <c r="FR107" s="34" t="s">
        <v>4881</v>
      </c>
      <c r="FS107" s="34" t="s">
        <v>4881</v>
      </c>
      <c r="FT107" s="34" t="s">
        <v>4170</v>
      </c>
      <c r="FU107" s="34" t="s">
        <v>4881</v>
      </c>
      <c r="FV107" s="34" t="s">
        <v>4170</v>
      </c>
      <c r="FW107" s="34" t="s">
        <v>4170</v>
      </c>
      <c r="FX107" s="34" t="s">
        <v>4170</v>
      </c>
      <c r="FY107" s="34" t="s">
        <v>4170</v>
      </c>
      <c r="FZ107" s="34" t="s">
        <v>4170</v>
      </c>
      <c r="GA107" s="34" t="s">
        <v>4170</v>
      </c>
      <c r="GB107" s="34" t="s">
        <v>4170</v>
      </c>
      <c r="GC107" s="34" t="s">
        <v>4170</v>
      </c>
      <c r="GD107" s="34" t="s">
        <v>4170</v>
      </c>
      <c r="GF107" s="34" t="s">
        <v>1044</v>
      </c>
      <c r="GG107" s="34" t="s">
        <v>4170</v>
      </c>
      <c r="GH107" s="34" t="s">
        <v>4170</v>
      </c>
      <c r="GI107" s="34" t="s">
        <v>4170</v>
      </c>
      <c r="GJ107" s="34" t="s">
        <v>4881</v>
      </c>
      <c r="GK107" s="34" t="s">
        <v>4170</v>
      </c>
      <c r="GL107" s="34" t="s">
        <v>4170</v>
      </c>
      <c r="GM107" s="34" t="s">
        <v>4170</v>
      </c>
      <c r="GO107" s="34">
        <v>10000</v>
      </c>
      <c r="GP107" s="34">
        <v>0</v>
      </c>
      <c r="GQ107" s="34">
        <v>8000</v>
      </c>
      <c r="GR107" s="34">
        <v>4000</v>
      </c>
      <c r="GS107" s="34">
        <v>5000</v>
      </c>
      <c r="GT107" s="34">
        <v>500</v>
      </c>
      <c r="GU107" s="34">
        <v>400</v>
      </c>
      <c r="GV107" s="34">
        <v>0</v>
      </c>
      <c r="GW107" s="34">
        <v>2000</v>
      </c>
      <c r="GX107" s="34">
        <v>30000</v>
      </c>
      <c r="GY107" s="34">
        <v>15000</v>
      </c>
      <c r="GZ107" s="34">
        <v>12000</v>
      </c>
      <c r="HA107" s="34">
        <v>0</v>
      </c>
      <c r="HB107" s="34">
        <v>0</v>
      </c>
      <c r="HC107" s="34">
        <v>500</v>
      </c>
      <c r="HD107" s="34">
        <v>0</v>
      </c>
      <c r="HE107" s="34">
        <v>0</v>
      </c>
      <c r="HF107" s="34" t="s">
        <v>1044</v>
      </c>
      <c r="HK107" s="34" t="s">
        <v>6567</v>
      </c>
      <c r="HL107" s="34" t="s">
        <v>4226</v>
      </c>
      <c r="HM107" s="34" t="s">
        <v>4542</v>
      </c>
      <c r="HN107" s="34" t="s">
        <v>5447</v>
      </c>
      <c r="HO107" s="34">
        <v>49.045937363118703</v>
      </c>
      <c r="HP107" s="34" t="s">
        <v>4896</v>
      </c>
      <c r="HQ107" s="34" t="s">
        <v>4316</v>
      </c>
      <c r="HR107" s="34" t="s">
        <v>4219</v>
      </c>
      <c r="HS107" s="34" t="s">
        <v>4248</v>
      </c>
      <c r="HT107" s="34" t="s">
        <v>4262</v>
      </c>
      <c r="HU107" s="34" t="s">
        <v>5342</v>
      </c>
      <c r="HV107" s="34" t="s">
        <v>5001</v>
      </c>
      <c r="HW107" s="34" t="s">
        <v>4560</v>
      </c>
      <c r="HX107" s="34" t="s">
        <v>3235</v>
      </c>
      <c r="HY107" s="34" t="s">
        <v>4291</v>
      </c>
      <c r="HZ107" s="34" t="s">
        <v>4933</v>
      </c>
      <c r="IA107" s="34" t="s">
        <v>4665</v>
      </c>
      <c r="IB107" s="34" t="s">
        <v>5665</v>
      </c>
      <c r="IC107" s="34" t="s">
        <v>5274</v>
      </c>
      <c r="ID107" s="34" t="s">
        <v>4462</v>
      </c>
      <c r="IR107" s="34" t="s">
        <v>1046</v>
      </c>
      <c r="IS107" s="34" t="s">
        <v>5322</v>
      </c>
      <c r="IU107" s="34" t="s">
        <v>5181</v>
      </c>
      <c r="IV107" s="34" t="s">
        <v>4170</v>
      </c>
      <c r="IW107" s="34" t="s">
        <v>4176</v>
      </c>
      <c r="IX107" s="34" t="s">
        <v>6121</v>
      </c>
      <c r="IY107" s="34" t="s">
        <v>5375</v>
      </c>
      <c r="IZ107" s="34" t="s">
        <v>4785</v>
      </c>
      <c r="JA107" s="34" t="s">
        <v>4785</v>
      </c>
      <c r="JB107" s="34" t="s">
        <v>4170</v>
      </c>
      <c r="JC107" s="34">
        <v>5000</v>
      </c>
      <c r="JD107" s="34">
        <v>2500</v>
      </c>
      <c r="JE107" s="34">
        <v>2000</v>
      </c>
      <c r="JF107" s="34">
        <v>0</v>
      </c>
      <c r="JG107" s="34">
        <v>0</v>
      </c>
      <c r="JH107" s="34">
        <v>83.3333333333333</v>
      </c>
      <c r="JI107" s="34">
        <v>0</v>
      </c>
      <c r="JJ107" s="34">
        <v>0</v>
      </c>
      <c r="JK107" s="34">
        <v>666.66666666666697</v>
      </c>
      <c r="JL107" s="34">
        <v>34983.333333333299</v>
      </c>
      <c r="JM107" s="34">
        <v>3166.6666666666702</v>
      </c>
      <c r="JN107" s="34">
        <v>38150</v>
      </c>
      <c r="JO107" s="34">
        <v>11661.1111111111</v>
      </c>
      <c r="JP107" s="34">
        <v>1055.55555555556</v>
      </c>
      <c r="JQ107" s="34">
        <v>12716.666666666701</v>
      </c>
      <c r="JR107" s="34">
        <v>0.26212319790301403</v>
      </c>
      <c r="JT107" s="34">
        <v>0.20969855832241199</v>
      </c>
      <c r="JU107" s="34">
        <v>0.104849279161206</v>
      </c>
      <c r="JV107" s="34">
        <v>0.13106159895150701</v>
      </c>
      <c r="JW107" s="34">
        <v>1.3106159895150699E-2</v>
      </c>
      <c r="JX107" s="34">
        <v>1.0484927916120599E-2</v>
      </c>
      <c r="JZ107" s="34">
        <v>1.7474879860200999E-2</v>
      </c>
      <c r="KA107" s="34">
        <v>0.13106159895150701</v>
      </c>
      <c r="KB107" s="34">
        <v>6.5530799475753604E-2</v>
      </c>
      <c r="KC107" s="34">
        <v>5.2424639580602901E-2</v>
      </c>
      <c r="KF107" s="34">
        <v>2.1843599825251202E-3</v>
      </c>
      <c r="KL107" s="34" t="s">
        <v>5797</v>
      </c>
      <c r="KM107" s="34" t="s">
        <v>4715</v>
      </c>
      <c r="KN107" s="34" t="s">
        <v>5253</v>
      </c>
      <c r="KO107" s="34" t="s">
        <v>5253</v>
      </c>
      <c r="KP107" s="34" t="s">
        <v>4170</v>
      </c>
      <c r="KQ107" s="34" t="s">
        <v>4170</v>
      </c>
      <c r="KR107" s="34" t="s">
        <v>4975</v>
      </c>
      <c r="KS107" s="34" t="s">
        <v>4170</v>
      </c>
      <c r="KT107" s="34" t="s">
        <v>4170</v>
      </c>
      <c r="KU107" s="34" t="s">
        <v>5114</v>
      </c>
      <c r="KV107" s="34" t="s">
        <v>5155</v>
      </c>
      <c r="KW107" s="34" t="s">
        <v>5623</v>
      </c>
      <c r="KX107" s="34" t="s">
        <v>5647</v>
      </c>
      <c r="KY107" s="34" t="s">
        <v>5954</v>
      </c>
      <c r="KZ107" s="34" t="s">
        <v>5152</v>
      </c>
    </row>
    <row r="108" spans="1:313">
      <c r="A108" s="34" t="s">
        <v>6568</v>
      </c>
      <c r="B108" s="34" t="s">
        <v>6551</v>
      </c>
      <c r="C108" s="34" t="s">
        <v>1038</v>
      </c>
      <c r="D108" s="34" t="s">
        <v>1041</v>
      </c>
      <c r="F108" s="34" t="s">
        <v>1041</v>
      </c>
      <c r="G108" s="34">
        <v>78</v>
      </c>
      <c r="H108" s="34" t="s">
        <v>1041</v>
      </c>
      <c r="I108" s="34" t="s">
        <v>1041</v>
      </c>
      <c r="J108" s="34" t="s">
        <v>440</v>
      </c>
      <c r="K108" s="34" t="s">
        <v>1086</v>
      </c>
      <c r="L108" s="34" t="s">
        <v>9545</v>
      </c>
      <c r="M108" s="34" t="s">
        <v>1709</v>
      </c>
      <c r="N108" s="34" t="s">
        <v>9589</v>
      </c>
      <c r="P108" s="34" t="s">
        <v>3068</v>
      </c>
      <c r="Q108" s="34" t="s">
        <v>3090</v>
      </c>
      <c r="R108" s="34" t="s">
        <v>6569</v>
      </c>
      <c r="S108" s="34">
        <v>2</v>
      </c>
      <c r="T108" s="34" t="s">
        <v>4170</v>
      </c>
      <c r="U108" s="34" t="s">
        <v>4170</v>
      </c>
      <c r="V108" s="34" t="s">
        <v>4170</v>
      </c>
      <c r="W108" s="34" t="s">
        <v>4881</v>
      </c>
      <c r="X108" s="34" t="s">
        <v>4881</v>
      </c>
      <c r="Y108" s="34" t="s">
        <v>4881</v>
      </c>
      <c r="Z108" s="34" t="s">
        <v>4881</v>
      </c>
      <c r="AA108" s="34" t="s">
        <v>4170</v>
      </c>
      <c r="AB108" s="34" t="s">
        <v>3681</v>
      </c>
      <c r="AD108" s="34" t="s">
        <v>3696</v>
      </c>
      <c r="AN108" s="34" t="s">
        <v>3719</v>
      </c>
      <c r="AO108" s="34" t="s">
        <v>1044</v>
      </c>
      <c r="BG108" s="34">
        <v>1</v>
      </c>
      <c r="BI108" s="34">
        <v>20</v>
      </c>
      <c r="BJ108" s="34" t="s">
        <v>1041</v>
      </c>
      <c r="BK108" s="34" t="s">
        <v>3730</v>
      </c>
      <c r="BM108" s="34" t="s">
        <v>1044</v>
      </c>
      <c r="BN108" s="34" t="s">
        <v>3748</v>
      </c>
      <c r="BO108" s="34" t="s">
        <v>4170</v>
      </c>
      <c r="BP108" s="34" t="s">
        <v>4881</v>
      </c>
      <c r="BQ108" s="34" t="s">
        <v>4170</v>
      </c>
      <c r="BR108" s="34" t="s">
        <v>4170</v>
      </c>
      <c r="BS108" s="34" t="s">
        <v>3760</v>
      </c>
      <c r="BT108" s="34" t="s">
        <v>1044</v>
      </c>
      <c r="BU108" s="34" t="s">
        <v>1044</v>
      </c>
      <c r="BV108" s="34" t="s">
        <v>1041</v>
      </c>
      <c r="BW108" s="34" t="s">
        <v>1044</v>
      </c>
      <c r="BX108" s="34" t="s">
        <v>6570</v>
      </c>
      <c r="BY108" s="34" t="s">
        <v>4170</v>
      </c>
      <c r="BZ108" s="34" t="s">
        <v>4170</v>
      </c>
      <c r="CA108" s="34" t="s">
        <v>4170</v>
      </c>
      <c r="CB108" s="34" t="s">
        <v>4170</v>
      </c>
      <c r="CC108" s="34" t="s">
        <v>4881</v>
      </c>
      <c r="CD108" s="34" t="s">
        <v>4170</v>
      </c>
      <c r="CE108" s="34" t="s">
        <v>4170</v>
      </c>
      <c r="CF108" s="34" t="s">
        <v>4170</v>
      </c>
      <c r="CG108" s="34" t="s">
        <v>4170</v>
      </c>
      <c r="CH108" s="34" t="s">
        <v>4170</v>
      </c>
      <c r="CI108" s="34" t="s">
        <v>4881</v>
      </c>
      <c r="CJ108" s="34" t="s">
        <v>4170</v>
      </c>
      <c r="CK108" s="34" t="s">
        <v>4170</v>
      </c>
      <c r="CL108" s="34" t="s">
        <v>4170</v>
      </c>
      <c r="CM108" s="34" t="s">
        <v>4170</v>
      </c>
      <c r="CN108" s="34" t="s">
        <v>4170</v>
      </c>
      <c r="CO108" s="34" t="s">
        <v>4170</v>
      </c>
      <c r="CQ108" s="34" t="s">
        <v>1041</v>
      </c>
      <c r="CR108" s="34" t="s">
        <v>1041</v>
      </c>
      <c r="CS108" s="34" t="s">
        <v>1044</v>
      </c>
      <c r="CT108" s="34" t="s">
        <v>1041</v>
      </c>
      <c r="CU108" s="34" t="s">
        <v>1044</v>
      </c>
      <c r="CV108" s="34" t="s">
        <v>1044</v>
      </c>
      <c r="CW108" s="34" t="s">
        <v>1044</v>
      </c>
      <c r="CX108" s="34" t="s">
        <v>1044</v>
      </c>
      <c r="CY108" s="34" t="s">
        <v>3826</v>
      </c>
      <c r="CZ108" s="34" t="s">
        <v>3843</v>
      </c>
      <c r="DA108" s="34" t="s">
        <v>3861</v>
      </c>
      <c r="DB108" s="34" t="s">
        <v>3868</v>
      </c>
      <c r="DC108" s="34" t="s">
        <v>1044</v>
      </c>
      <c r="DD108" s="34" t="s">
        <v>3868</v>
      </c>
      <c r="DE108" s="34" t="s">
        <v>1041</v>
      </c>
      <c r="DF108" s="34" t="s">
        <v>3877</v>
      </c>
      <c r="DG108" s="34" t="s">
        <v>6305</v>
      </c>
      <c r="DH108" s="34" t="s">
        <v>4170</v>
      </c>
      <c r="DI108" s="34" t="s">
        <v>4170</v>
      </c>
      <c r="DJ108" s="34" t="s">
        <v>4170</v>
      </c>
      <c r="DK108" s="34" t="s">
        <v>4170</v>
      </c>
      <c r="DL108" s="34" t="s">
        <v>4170</v>
      </c>
      <c r="DM108" s="34" t="s">
        <v>4170</v>
      </c>
      <c r="DN108" s="34" t="s">
        <v>4881</v>
      </c>
      <c r="DO108" s="34" t="s">
        <v>4881</v>
      </c>
      <c r="DP108" s="34" t="s">
        <v>4170</v>
      </c>
      <c r="DQ108" s="34" t="s">
        <v>4170</v>
      </c>
      <c r="DR108" s="34" t="s">
        <v>4170</v>
      </c>
      <c r="DS108" s="34" t="s">
        <v>4170</v>
      </c>
      <c r="DT108" s="34" t="s">
        <v>4170</v>
      </c>
      <c r="DU108" s="34" t="s">
        <v>4170</v>
      </c>
      <c r="DV108" s="34" t="s">
        <v>4170</v>
      </c>
      <c r="DW108" s="34" t="s">
        <v>4170</v>
      </c>
      <c r="ES108" s="34" t="s">
        <v>3951</v>
      </c>
      <c r="ET108" s="34" t="s">
        <v>4170</v>
      </c>
      <c r="EU108" s="34" t="s">
        <v>4170</v>
      </c>
      <c r="EV108" s="34" t="s">
        <v>4170</v>
      </c>
      <c r="EW108" s="34" t="s">
        <v>4170</v>
      </c>
      <c r="EX108" s="34" t="s">
        <v>4881</v>
      </c>
      <c r="EY108" s="34" t="s">
        <v>4170</v>
      </c>
      <c r="EZ108" s="34" t="s">
        <v>4170</v>
      </c>
      <c r="FA108" s="34" t="s">
        <v>4170</v>
      </c>
      <c r="FB108" s="34" t="s">
        <v>4170</v>
      </c>
      <c r="FD108" s="34">
        <v>6800</v>
      </c>
      <c r="FE108" s="34">
        <v>3250</v>
      </c>
      <c r="FK108" s="34" t="s">
        <v>1044</v>
      </c>
      <c r="FM108" s="34" t="s">
        <v>3990</v>
      </c>
      <c r="GF108" s="34" t="s">
        <v>1044</v>
      </c>
      <c r="GG108" s="34" t="s">
        <v>4170</v>
      </c>
      <c r="GH108" s="34" t="s">
        <v>4170</v>
      </c>
      <c r="GI108" s="34" t="s">
        <v>4170</v>
      </c>
      <c r="GJ108" s="34" t="s">
        <v>4881</v>
      </c>
      <c r="GK108" s="34" t="s">
        <v>4170</v>
      </c>
      <c r="GL108" s="34" t="s">
        <v>4170</v>
      </c>
      <c r="GM108" s="34" t="s">
        <v>4170</v>
      </c>
      <c r="GO108" s="34">
        <v>1500</v>
      </c>
      <c r="GP108" s="34">
        <v>0</v>
      </c>
      <c r="GQ108" s="34">
        <v>2000</v>
      </c>
      <c r="GR108" s="34">
        <v>1200</v>
      </c>
      <c r="GS108" s="34">
        <v>300</v>
      </c>
      <c r="GT108" s="34">
        <v>170</v>
      </c>
      <c r="GU108" s="34">
        <v>0</v>
      </c>
      <c r="GV108" s="34">
        <v>0</v>
      </c>
      <c r="GW108" s="34">
        <v>0</v>
      </c>
      <c r="GX108" s="34">
        <v>0</v>
      </c>
      <c r="GY108" s="34">
        <v>2000</v>
      </c>
      <c r="GZ108" s="34">
        <v>5000</v>
      </c>
      <c r="HA108" s="34">
        <v>0</v>
      </c>
      <c r="HB108" s="34">
        <v>0</v>
      </c>
      <c r="HC108" s="34">
        <v>0</v>
      </c>
      <c r="HD108" s="34">
        <v>0</v>
      </c>
      <c r="HE108" s="34">
        <v>0</v>
      </c>
      <c r="HF108" s="34" t="s">
        <v>1044</v>
      </c>
      <c r="HK108" s="34" t="s">
        <v>6571</v>
      </c>
      <c r="HL108" s="34" t="s">
        <v>4226</v>
      </c>
      <c r="HM108" s="34" t="s">
        <v>4546</v>
      </c>
      <c r="HN108" s="34" t="s">
        <v>5449</v>
      </c>
      <c r="HO108" s="34">
        <v>35.052562417871201</v>
      </c>
      <c r="HP108" s="34" t="s">
        <v>4895</v>
      </c>
      <c r="HQ108" s="34" t="s">
        <v>4313</v>
      </c>
      <c r="HR108" s="34" t="s">
        <v>4195</v>
      </c>
      <c r="HS108" s="34" t="s">
        <v>4255</v>
      </c>
      <c r="HT108" s="34" t="s">
        <v>4271</v>
      </c>
      <c r="HU108" s="34" t="s">
        <v>5342</v>
      </c>
      <c r="HV108" s="34" t="s">
        <v>5001</v>
      </c>
      <c r="HW108" s="34" t="s">
        <v>4560</v>
      </c>
      <c r="HX108" s="34" t="s">
        <v>3238</v>
      </c>
      <c r="HY108" s="34" t="s">
        <v>4299</v>
      </c>
      <c r="HZ108" s="34" t="s">
        <v>4929</v>
      </c>
      <c r="IA108" s="34" t="s">
        <v>4665</v>
      </c>
      <c r="IB108" s="34" t="s">
        <v>5665</v>
      </c>
      <c r="IC108" s="34" t="s">
        <v>5274</v>
      </c>
      <c r="ID108" s="34" t="s">
        <v>4461</v>
      </c>
      <c r="IJ108" s="34">
        <v>2710.48</v>
      </c>
      <c r="IK108" s="34" t="s">
        <v>4588</v>
      </c>
      <c r="IQ108" s="34">
        <v>5960.48</v>
      </c>
      <c r="IR108" s="34" t="s">
        <v>1046</v>
      </c>
      <c r="IT108" s="34">
        <v>2980.24</v>
      </c>
      <c r="IU108" s="34" t="s">
        <v>5177</v>
      </c>
      <c r="IV108" s="34" t="s">
        <v>4170</v>
      </c>
      <c r="IW108" s="34" t="s">
        <v>4171</v>
      </c>
      <c r="IX108" s="34" t="s">
        <v>4472</v>
      </c>
      <c r="IY108" s="34" t="s">
        <v>5373</v>
      </c>
      <c r="IZ108" s="34" t="s">
        <v>4783</v>
      </c>
      <c r="JA108" s="34" t="s">
        <v>4170</v>
      </c>
      <c r="JB108" s="34" t="s">
        <v>4170</v>
      </c>
      <c r="JC108" s="34">
        <v>0</v>
      </c>
      <c r="JD108" s="34">
        <v>333.33333333333297</v>
      </c>
      <c r="JE108" s="34">
        <v>833.33333333333303</v>
      </c>
      <c r="JF108" s="34">
        <v>0</v>
      </c>
      <c r="JG108" s="34">
        <v>0</v>
      </c>
      <c r="JH108" s="34">
        <v>0</v>
      </c>
      <c r="JI108" s="34">
        <v>0</v>
      </c>
      <c r="JJ108" s="34">
        <v>0</v>
      </c>
      <c r="JK108" s="34">
        <v>0</v>
      </c>
      <c r="JL108" s="34">
        <v>6003.3333333333303</v>
      </c>
      <c r="JM108" s="34">
        <v>333.33333333333297</v>
      </c>
      <c r="JN108" s="34">
        <v>6336.6666666666697</v>
      </c>
      <c r="JO108" s="34">
        <v>3001.6666666666702</v>
      </c>
      <c r="JP108" s="34">
        <v>166.666666666667</v>
      </c>
      <c r="JQ108" s="34">
        <v>3168.3333333333298</v>
      </c>
      <c r="JR108" s="34">
        <v>0.23671751709626501</v>
      </c>
      <c r="JT108" s="34">
        <v>0.31562335612835402</v>
      </c>
      <c r="JU108" s="34">
        <v>0.18937401367701201</v>
      </c>
      <c r="JV108" s="34">
        <v>4.7343503419253002E-2</v>
      </c>
      <c r="JW108" s="34">
        <v>2.6827985270910001E-2</v>
      </c>
      <c r="KB108" s="34">
        <v>5.2603892688058901E-2</v>
      </c>
      <c r="KC108" s="34">
        <v>0.13150973172014699</v>
      </c>
      <c r="KI108" s="34" t="s">
        <v>6083</v>
      </c>
      <c r="KJ108" s="34" t="s">
        <v>5980</v>
      </c>
      <c r="KK108" s="34" t="s">
        <v>5178</v>
      </c>
      <c r="KL108" s="34" t="s">
        <v>4170</v>
      </c>
      <c r="KM108" s="34" t="s">
        <v>4170</v>
      </c>
      <c r="KN108" s="34" t="s">
        <v>5255</v>
      </c>
      <c r="KO108" s="34" t="s">
        <v>4716</v>
      </c>
      <c r="KP108" s="34" t="s">
        <v>4170</v>
      </c>
      <c r="KQ108" s="34" t="s">
        <v>4170</v>
      </c>
      <c r="KR108" s="34" t="s">
        <v>4170</v>
      </c>
      <c r="KS108" s="34" t="s">
        <v>4170</v>
      </c>
      <c r="KT108" s="34" t="s">
        <v>4170</v>
      </c>
      <c r="KU108" s="34" t="s">
        <v>5116</v>
      </c>
      <c r="KV108" s="34" t="s">
        <v>5153</v>
      </c>
      <c r="KW108" s="34" t="s">
        <v>5624</v>
      </c>
      <c r="KX108" s="34" t="s">
        <v>5644</v>
      </c>
      <c r="KY108" s="34" t="s">
        <v>5116</v>
      </c>
      <c r="KZ108" s="34" t="s">
        <v>5850</v>
      </c>
      <c r="LA108" s="34" t="s">
        <v>5992</v>
      </c>
    </row>
    <row r="109" spans="1:313">
      <c r="A109" s="34" t="s">
        <v>6572</v>
      </c>
      <c r="B109" s="34" t="s">
        <v>6551</v>
      </c>
      <c r="C109" s="34" t="s">
        <v>1037</v>
      </c>
      <c r="D109" s="34" t="s">
        <v>1041</v>
      </c>
      <c r="F109" s="34" t="s">
        <v>1041</v>
      </c>
      <c r="G109" s="34">
        <v>57</v>
      </c>
      <c r="H109" s="34" t="s">
        <v>1041</v>
      </c>
      <c r="I109" s="34" t="s">
        <v>1041</v>
      </c>
      <c r="J109" s="34" t="s">
        <v>440</v>
      </c>
      <c r="K109" s="34" t="s">
        <v>1077</v>
      </c>
      <c r="L109" s="34" t="s">
        <v>9537</v>
      </c>
      <c r="M109" s="34" t="s">
        <v>1548</v>
      </c>
      <c r="N109" s="34" t="s">
        <v>9538</v>
      </c>
      <c r="P109" s="34" t="s">
        <v>3065</v>
      </c>
      <c r="Q109" s="34" t="s">
        <v>3099</v>
      </c>
      <c r="R109" s="34" t="s">
        <v>6377</v>
      </c>
      <c r="S109" s="34">
        <v>1</v>
      </c>
      <c r="T109" s="34" t="s">
        <v>4170</v>
      </c>
      <c r="U109" s="34" t="s">
        <v>4170</v>
      </c>
      <c r="V109" s="34" t="s">
        <v>4170</v>
      </c>
      <c r="W109" s="34" t="s">
        <v>4881</v>
      </c>
      <c r="X109" s="34" t="s">
        <v>4170</v>
      </c>
      <c r="Y109" s="34" t="s">
        <v>4881</v>
      </c>
      <c r="Z109" s="34" t="s">
        <v>4170</v>
      </c>
      <c r="AA109" s="34" t="s">
        <v>4170</v>
      </c>
      <c r="AB109" s="34" t="s">
        <v>3681</v>
      </c>
      <c r="AD109" s="34" t="s">
        <v>3696</v>
      </c>
      <c r="AN109" s="34" t="s">
        <v>3722</v>
      </c>
      <c r="AO109" s="34" t="s">
        <v>1044</v>
      </c>
      <c r="BG109" s="34">
        <v>2</v>
      </c>
      <c r="BI109" s="34">
        <v>40</v>
      </c>
      <c r="BJ109" s="34" t="s">
        <v>1041</v>
      </c>
      <c r="BK109" s="34" t="s">
        <v>3727</v>
      </c>
      <c r="BM109" s="34" t="s">
        <v>3739</v>
      </c>
      <c r="BN109" s="34" t="s">
        <v>3745</v>
      </c>
      <c r="BO109" s="34" t="s">
        <v>4881</v>
      </c>
      <c r="BP109" s="34" t="s">
        <v>4170</v>
      </c>
      <c r="BQ109" s="34" t="s">
        <v>4170</v>
      </c>
      <c r="BR109" s="34" t="s">
        <v>4170</v>
      </c>
      <c r="BS109" s="34" t="s">
        <v>3754</v>
      </c>
      <c r="BT109" s="34" t="s">
        <v>3771</v>
      </c>
      <c r="BU109" s="34" t="s">
        <v>1044</v>
      </c>
      <c r="BV109" s="34" t="s">
        <v>1044</v>
      </c>
      <c r="BW109" s="34" t="s">
        <v>1044</v>
      </c>
      <c r="BX109" s="34" t="s">
        <v>3777</v>
      </c>
      <c r="BY109" s="34" t="s">
        <v>4881</v>
      </c>
      <c r="BZ109" s="34" t="s">
        <v>4170</v>
      </c>
      <c r="CA109" s="34" t="s">
        <v>4170</v>
      </c>
      <c r="CB109" s="34" t="s">
        <v>4170</v>
      </c>
      <c r="CC109" s="34" t="s">
        <v>4170</v>
      </c>
      <c r="CD109" s="34" t="s">
        <v>4170</v>
      </c>
      <c r="CE109" s="34" t="s">
        <v>4170</v>
      </c>
      <c r="CF109" s="34" t="s">
        <v>4170</v>
      </c>
      <c r="CG109" s="34" t="s">
        <v>4170</v>
      </c>
      <c r="CH109" s="34" t="s">
        <v>4170</v>
      </c>
      <c r="CI109" s="34" t="s">
        <v>4170</v>
      </c>
      <c r="CJ109" s="34" t="s">
        <v>4170</v>
      </c>
      <c r="CK109" s="34" t="s">
        <v>4170</v>
      </c>
      <c r="CL109" s="34" t="s">
        <v>4170</v>
      </c>
      <c r="CM109" s="34" t="s">
        <v>4170</v>
      </c>
      <c r="CN109" s="34" t="s">
        <v>4170</v>
      </c>
      <c r="CO109" s="34" t="s">
        <v>4170</v>
      </c>
      <c r="CQ109" s="34" t="s">
        <v>1041</v>
      </c>
      <c r="CR109" s="34" t="s">
        <v>1041</v>
      </c>
      <c r="CS109" s="34" t="s">
        <v>1044</v>
      </c>
      <c r="CT109" s="34" t="s">
        <v>1041</v>
      </c>
      <c r="CU109" s="34" t="s">
        <v>1041</v>
      </c>
      <c r="CV109" s="34" t="s">
        <v>1041</v>
      </c>
      <c r="CW109" s="34" t="s">
        <v>1041</v>
      </c>
      <c r="CX109" s="34" t="s">
        <v>1041</v>
      </c>
      <c r="CY109" s="34" t="s">
        <v>3823</v>
      </c>
      <c r="CZ109" s="34" t="s">
        <v>3843</v>
      </c>
      <c r="DA109" s="34" t="s">
        <v>3861</v>
      </c>
      <c r="DB109" s="34" t="s">
        <v>1044</v>
      </c>
      <c r="DC109" s="34" t="s">
        <v>1044</v>
      </c>
      <c r="DD109" s="34" t="s">
        <v>3871</v>
      </c>
      <c r="DE109" s="34" t="s">
        <v>1041</v>
      </c>
      <c r="DF109" s="34" t="s">
        <v>3877</v>
      </c>
      <c r="DG109" s="34" t="s">
        <v>3884</v>
      </c>
      <c r="DH109" s="34" t="s">
        <v>4881</v>
      </c>
      <c r="DI109" s="34" t="s">
        <v>4170</v>
      </c>
      <c r="DJ109" s="34" t="s">
        <v>4170</v>
      </c>
      <c r="DK109" s="34" t="s">
        <v>4170</v>
      </c>
      <c r="DL109" s="34" t="s">
        <v>4170</v>
      </c>
      <c r="DM109" s="34" t="s">
        <v>4170</v>
      </c>
      <c r="DN109" s="34" t="s">
        <v>4170</v>
      </c>
      <c r="DO109" s="34" t="s">
        <v>4170</v>
      </c>
      <c r="DP109" s="34" t="s">
        <v>4170</v>
      </c>
      <c r="DQ109" s="34" t="s">
        <v>4170</v>
      </c>
      <c r="DR109" s="34" t="s">
        <v>4170</v>
      </c>
      <c r="DS109" s="34" t="s">
        <v>4170</v>
      </c>
      <c r="DT109" s="34" t="s">
        <v>4170</v>
      </c>
      <c r="DU109" s="34" t="s">
        <v>4170</v>
      </c>
      <c r="DV109" s="34" t="s">
        <v>4170</v>
      </c>
      <c r="DW109" s="34" t="s">
        <v>4170</v>
      </c>
      <c r="FK109" s="34" t="s">
        <v>1044</v>
      </c>
      <c r="FM109" s="34" t="s">
        <v>3981</v>
      </c>
      <c r="FN109" s="34" t="s">
        <v>6329</v>
      </c>
      <c r="FO109" s="34" t="s">
        <v>4881</v>
      </c>
      <c r="FP109" s="34" t="s">
        <v>4881</v>
      </c>
      <c r="FQ109" s="34" t="s">
        <v>4881</v>
      </c>
      <c r="FR109" s="34" t="s">
        <v>4170</v>
      </c>
      <c r="FS109" s="34" t="s">
        <v>4170</v>
      </c>
      <c r="FT109" s="34" t="s">
        <v>4170</v>
      </c>
      <c r="FU109" s="34" t="s">
        <v>4170</v>
      </c>
      <c r="FV109" s="34" t="s">
        <v>4881</v>
      </c>
      <c r="FW109" s="34" t="s">
        <v>4881</v>
      </c>
      <c r="FX109" s="34" t="s">
        <v>4170</v>
      </c>
      <c r="FY109" s="34" t="s">
        <v>4170</v>
      </c>
      <c r="FZ109" s="34" t="s">
        <v>4170</v>
      </c>
      <c r="GA109" s="34" t="s">
        <v>4170</v>
      </c>
      <c r="GB109" s="34" t="s">
        <v>4170</v>
      </c>
      <c r="GC109" s="34" t="s">
        <v>4170</v>
      </c>
      <c r="GD109" s="34" t="s">
        <v>4170</v>
      </c>
      <c r="GF109" s="34" t="s">
        <v>1044</v>
      </c>
      <c r="GG109" s="34" t="s">
        <v>4170</v>
      </c>
      <c r="GH109" s="34" t="s">
        <v>4170</v>
      </c>
      <c r="GI109" s="34" t="s">
        <v>4170</v>
      </c>
      <c r="GJ109" s="34" t="s">
        <v>4881</v>
      </c>
      <c r="GK109" s="34" t="s">
        <v>4170</v>
      </c>
      <c r="GL109" s="34" t="s">
        <v>4170</v>
      </c>
      <c r="GM109" s="34" t="s">
        <v>4170</v>
      </c>
      <c r="GO109" s="34">
        <v>10000</v>
      </c>
      <c r="GP109" s="34">
        <v>0</v>
      </c>
      <c r="GQ109" s="34">
        <v>8000</v>
      </c>
      <c r="GR109" s="34">
        <v>6000</v>
      </c>
      <c r="GS109" s="34">
        <v>1000</v>
      </c>
      <c r="GT109" s="34">
        <v>200</v>
      </c>
      <c r="GU109" s="34">
        <v>500</v>
      </c>
      <c r="GV109" s="34">
        <v>2000</v>
      </c>
      <c r="GW109" s="34">
        <v>0</v>
      </c>
      <c r="GX109" s="34">
        <v>10000</v>
      </c>
      <c r="GY109" s="34">
        <v>10000</v>
      </c>
      <c r="GZ109" s="34">
        <v>7000</v>
      </c>
      <c r="HA109" s="34">
        <v>0</v>
      </c>
      <c r="HB109" s="34">
        <v>0</v>
      </c>
      <c r="HC109" s="34">
        <v>0</v>
      </c>
      <c r="HD109" s="34">
        <v>0</v>
      </c>
      <c r="HE109" s="34">
        <v>0</v>
      </c>
      <c r="HF109" s="34" t="s">
        <v>1044</v>
      </c>
      <c r="HK109" s="34" t="s">
        <v>6573</v>
      </c>
      <c r="HL109" s="34" t="s">
        <v>4226</v>
      </c>
      <c r="HM109" s="34" t="s">
        <v>4542</v>
      </c>
      <c r="HN109" s="34" t="s">
        <v>5447</v>
      </c>
      <c r="HO109" s="34">
        <v>48.028909329829197</v>
      </c>
      <c r="HP109" s="34" t="s">
        <v>4896</v>
      </c>
      <c r="HQ109" s="34" t="s">
        <v>4305</v>
      </c>
      <c r="HR109" s="34" t="s">
        <v>4186</v>
      </c>
      <c r="HS109" s="34" t="s">
        <v>4235</v>
      </c>
      <c r="HT109" s="34" t="s">
        <v>4271</v>
      </c>
      <c r="HU109" s="34" t="s">
        <v>5342</v>
      </c>
      <c r="HV109" s="34" t="s">
        <v>5001</v>
      </c>
      <c r="HW109" s="34" t="s">
        <v>4560</v>
      </c>
      <c r="HX109" s="34" t="s">
        <v>3232</v>
      </c>
      <c r="HY109" s="34" t="s">
        <v>4299</v>
      </c>
      <c r="HZ109" s="34" t="s">
        <v>4933</v>
      </c>
      <c r="IA109" s="34" t="s">
        <v>4665</v>
      </c>
      <c r="IB109" s="34" t="s">
        <v>5665</v>
      </c>
      <c r="IC109" s="34" t="s">
        <v>5274</v>
      </c>
      <c r="ID109" s="34" t="s">
        <v>4462</v>
      </c>
      <c r="IR109" s="34" t="s">
        <v>1046</v>
      </c>
      <c r="IU109" s="34" t="s">
        <v>5181</v>
      </c>
      <c r="IV109" s="34" t="s">
        <v>4170</v>
      </c>
      <c r="IW109" s="34" t="s">
        <v>4176</v>
      </c>
      <c r="IX109" s="34" t="s">
        <v>5179</v>
      </c>
      <c r="IY109" s="34" t="s">
        <v>4474</v>
      </c>
      <c r="IZ109" s="34" t="s">
        <v>4783</v>
      </c>
      <c r="JA109" s="34" t="s">
        <v>4785</v>
      </c>
      <c r="JB109" s="34" t="s">
        <v>5581</v>
      </c>
      <c r="JC109" s="34">
        <v>1666.6666666666699</v>
      </c>
      <c r="JD109" s="34">
        <v>1666.6666666666699</v>
      </c>
      <c r="JE109" s="34">
        <v>1166.6666666666699</v>
      </c>
      <c r="JF109" s="34">
        <v>0</v>
      </c>
      <c r="JG109" s="34">
        <v>0</v>
      </c>
      <c r="JH109" s="34">
        <v>0</v>
      </c>
      <c r="JI109" s="34">
        <v>0</v>
      </c>
      <c r="JJ109" s="34">
        <v>0</v>
      </c>
      <c r="JK109" s="34">
        <v>0</v>
      </c>
      <c r="JL109" s="34">
        <v>28533.333333333299</v>
      </c>
      <c r="JM109" s="34">
        <v>3666.6666666666702</v>
      </c>
      <c r="JN109" s="34">
        <v>32200</v>
      </c>
      <c r="JO109" s="34">
        <v>28533.333333333299</v>
      </c>
      <c r="JP109" s="34">
        <v>3666.6666666666702</v>
      </c>
      <c r="JQ109" s="34">
        <v>32200</v>
      </c>
      <c r="JR109" s="34">
        <v>0.31055900621117999</v>
      </c>
      <c r="JT109" s="34">
        <v>0.24844720496894401</v>
      </c>
      <c r="JU109" s="34">
        <v>0.18633540372670801</v>
      </c>
      <c r="JV109" s="34">
        <v>3.1055900621118002E-2</v>
      </c>
      <c r="JW109" s="34">
        <v>6.2111801242236003E-3</v>
      </c>
      <c r="JX109" s="34">
        <v>1.5527950310559001E-2</v>
      </c>
      <c r="JY109" s="34">
        <v>6.2111801242236003E-2</v>
      </c>
      <c r="KA109" s="34">
        <v>5.1759834368530003E-2</v>
      </c>
      <c r="KB109" s="34">
        <v>5.1759834368530003E-2</v>
      </c>
      <c r="KC109" s="34">
        <v>3.6231884057971002E-2</v>
      </c>
      <c r="KL109" s="34" t="s">
        <v>4170</v>
      </c>
      <c r="KM109" s="34" t="s">
        <v>4712</v>
      </c>
      <c r="KN109" s="34" t="s">
        <v>5253</v>
      </c>
      <c r="KO109" s="34" t="s">
        <v>5253</v>
      </c>
      <c r="KP109" s="34" t="s">
        <v>4170</v>
      </c>
      <c r="KQ109" s="34" t="s">
        <v>4170</v>
      </c>
      <c r="KR109" s="34" t="s">
        <v>4170</v>
      </c>
      <c r="KS109" s="34" t="s">
        <v>4170</v>
      </c>
      <c r="KT109" s="34" t="s">
        <v>4170</v>
      </c>
      <c r="KU109" s="34" t="s">
        <v>5114</v>
      </c>
      <c r="KV109" s="34" t="s">
        <v>4876</v>
      </c>
      <c r="KW109" s="34" t="s">
        <v>5623</v>
      </c>
      <c r="KX109" s="34" t="s">
        <v>5645</v>
      </c>
      <c r="KY109" s="34" t="s">
        <v>5954</v>
      </c>
      <c r="KZ109" s="34" t="s">
        <v>5224</v>
      </c>
    </row>
    <row r="110" spans="1:313">
      <c r="A110" s="34" t="s">
        <v>6574</v>
      </c>
      <c r="B110" s="34" t="s">
        <v>6551</v>
      </c>
      <c r="C110" s="34" t="s">
        <v>1038</v>
      </c>
      <c r="D110" s="34" t="s">
        <v>1041</v>
      </c>
      <c r="F110" s="34" t="s">
        <v>1041</v>
      </c>
      <c r="G110" s="34">
        <v>69</v>
      </c>
      <c r="H110" s="34" t="s">
        <v>1041</v>
      </c>
      <c r="I110" s="34" t="s">
        <v>1041</v>
      </c>
      <c r="J110" s="34" t="s">
        <v>440</v>
      </c>
      <c r="K110" s="34" t="s">
        <v>1137</v>
      </c>
      <c r="L110" s="34" t="s">
        <v>9547</v>
      </c>
      <c r="M110" s="34" t="s">
        <v>2670</v>
      </c>
      <c r="N110" s="34" t="s">
        <v>9590</v>
      </c>
      <c r="P110" s="34" t="s">
        <v>3068</v>
      </c>
      <c r="Q110" s="34" t="s">
        <v>3120</v>
      </c>
      <c r="R110" s="34" t="s">
        <v>6320</v>
      </c>
      <c r="S110" s="34">
        <v>1</v>
      </c>
      <c r="T110" s="34" t="s">
        <v>4170</v>
      </c>
      <c r="U110" s="34" t="s">
        <v>4170</v>
      </c>
      <c r="V110" s="34" t="s">
        <v>4170</v>
      </c>
      <c r="W110" s="34" t="s">
        <v>4881</v>
      </c>
      <c r="X110" s="34" t="s">
        <v>4170</v>
      </c>
      <c r="Y110" s="34" t="s">
        <v>4881</v>
      </c>
      <c r="Z110" s="34" t="s">
        <v>4170</v>
      </c>
      <c r="AA110" s="34" t="s">
        <v>4170</v>
      </c>
      <c r="AB110" s="34" t="s">
        <v>3684</v>
      </c>
      <c r="AD110" s="34" t="s">
        <v>3696</v>
      </c>
      <c r="AN110" s="34" t="s">
        <v>3719</v>
      </c>
      <c r="AO110" s="34" t="s">
        <v>1044</v>
      </c>
      <c r="BG110" s="34">
        <v>1</v>
      </c>
      <c r="BI110" s="34">
        <v>15</v>
      </c>
      <c r="BJ110" s="34" t="s">
        <v>1041</v>
      </c>
      <c r="BK110" s="34" t="s">
        <v>3727</v>
      </c>
      <c r="BM110" s="34" t="s">
        <v>3742</v>
      </c>
      <c r="BN110" s="34" t="s">
        <v>3745</v>
      </c>
      <c r="BO110" s="34" t="s">
        <v>4881</v>
      </c>
      <c r="BP110" s="34" t="s">
        <v>4170</v>
      </c>
      <c r="BQ110" s="34" t="s">
        <v>4170</v>
      </c>
      <c r="BR110" s="34" t="s">
        <v>4170</v>
      </c>
      <c r="BS110" s="34" t="s">
        <v>3760</v>
      </c>
      <c r="BT110" s="34" t="s">
        <v>3771</v>
      </c>
      <c r="BU110" s="34" t="s">
        <v>1044</v>
      </c>
      <c r="BV110" s="34" t="s">
        <v>1041</v>
      </c>
      <c r="BW110" s="34" t="s">
        <v>1044</v>
      </c>
      <c r="BX110" s="34" t="s">
        <v>3777</v>
      </c>
      <c r="BY110" s="34" t="s">
        <v>4881</v>
      </c>
      <c r="BZ110" s="34" t="s">
        <v>4170</v>
      </c>
      <c r="CA110" s="34" t="s">
        <v>4170</v>
      </c>
      <c r="CB110" s="34" t="s">
        <v>4170</v>
      </c>
      <c r="CC110" s="34" t="s">
        <v>4170</v>
      </c>
      <c r="CD110" s="34" t="s">
        <v>4170</v>
      </c>
      <c r="CE110" s="34" t="s">
        <v>4170</v>
      </c>
      <c r="CF110" s="34" t="s">
        <v>4170</v>
      </c>
      <c r="CG110" s="34" t="s">
        <v>4170</v>
      </c>
      <c r="CH110" s="34" t="s">
        <v>4170</v>
      </c>
      <c r="CI110" s="34" t="s">
        <v>4170</v>
      </c>
      <c r="CJ110" s="34" t="s">
        <v>4170</v>
      </c>
      <c r="CK110" s="34" t="s">
        <v>4170</v>
      </c>
      <c r="CL110" s="34" t="s">
        <v>4170</v>
      </c>
      <c r="CM110" s="34" t="s">
        <v>4170</v>
      </c>
      <c r="CN110" s="34" t="s">
        <v>4170</v>
      </c>
      <c r="CO110" s="34" t="s">
        <v>4170</v>
      </c>
      <c r="CQ110" s="34" t="s">
        <v>1041</v>
      </c>
      <c r="CR110" s="34" t="s">
        <v>1041</v>
      </c>
      <c r="CS110" s="34" t="s">
        <v>1044</v>
      </c>
      <c r="CT110" s="34" t="s">
        <v>1041</v>
      </c>
      <c r="CU110" s="34" t="s">
        <v>1041</v>
      </c>
      <c r="CV110" s="34" t="s">
        <v>1041</v>
      </c>
      <c r="CW110" s="34" t="s">
        <v>1044</v>
      </c>
      <c r="CX110" s="34" t="s">
        <v>1044</v>
      </c>
      <c r="CY110" s="34" t="s">
        <v>3826</v>
      </c>
      <c r="CZ110" s="34" t="s">
        <v>3843</v>
      </c>
      <c r="DA110" s="34" t="s">
        <v>3861</v>
      </c>
      <c r="DB110" s="34" t="s">
        <v>1044</v>
      </c>
      <c r="DC110" s="34" t="s">
        <v>1044</v>
      </c>
      <c r="DD110" s="34" t="s">
        <v>3871</v>
      </c>
      <c r="DE110" s="34" t="s">
        <v>1041</v>
      </c>
      <c r="DF110" s="34" t="s">
        <v>3877</v>
      </c>
      <c r="DG110" s="34" t="s">
        <v>6305</v>
      </c>
      <c r="DH110" s="34" t="s">
        <v>4170</v>
      </c>
      <c r="DI110" s="34" t="s">
        <v>4170</v>
      </c>
      <c r="DJ110" s="34" t="s">
        <v>4170</v>
      </c>
      <c r="DK110" s="34" t="s">
        <v>4170</v>
      </c>
      <c r="DL110" s="34" t="s">
        <v>4170</v>
      </c>
      <c r="DM110" s="34" t="s">
        <v>4170</v>
      </c>
      <c r="DN110" s="34" t="s">
        <v>4881</v>
      </c>
      <c r="DO110" s="34" t="s">
        <v>4881</v>
      </c>
      <c r="DP110" s="34" t="s">
        <v>4170</v>
      </c>
      <c r="DQ110" s="34" t="s">
        <v>4170</v>
      </c>
      <c r="DR110" s="34" t="s">
        <v>4170</v>
      </c>
      <c r="DS110" s="34" t="s">
        <v>4170</v>
      </c>
      <c r="DT110" s="34" t="s">
        <v>4170</v>
      </c>
      <c r="DU110" s="34" t="s">
        <v>4170</v>
      </c>
      <c r="DV110" s="34" t="s">
        <v>4170</v>
      </c>
      <c r="DW110" s="34" t="s">
        <v>4170</v>
      </c>
      <c r="ES110" s="34" t="s">
        <v>3951</v>
      </c>
      <c r="ET110" s="34" t="s">
        <v>4170</v>
      </c>
      <c r="EU110" s="34" t="s">
        <v>4170</v>
      </c>
      <c r="EV110" s="34" t="s">
        <v>4170</v>
      </c>
      <c r="EW110" s="34" t="s">
        <v>4170</v>
      </c>
      <c r="EX110" s="34" t="s">
        <v>4881</v>
      </c>
      <c r="EY110" s="34" t="s">
        <v>4170</v>
      </c>
      <c r="EZ110" s="34" t="s">
        <v>4170</v>
      </c>
      <c r="FA110" s="34" t="s">
        <v>4170</v>
      </c>
      <c r="FB110" s="34" t="s">
        <v>4170</v>
      </c>
      <c r="FD110" s="34">
        <v>3400</v>
      </c>
      <c r="FE110" s="34">
        <v>1625</v>
      </c>
      <c r="FK110" s="34" t="s">
        <v>1044</v>
      </c>
      <c r="FM110" s="34" t="s">
        <v>3990</v>
      </c>
      <c r="GF110" s="34" t="s">
        <v>1044</v>
      </c>
      <c r="GG110" s="34" t="s">
        <v>4170</v>
      </c>
      <c r="GH110" s="34" t="s">
        <v>4170</v>
      </c>
      <c r="GI110" s="34" t="s">
        <v>4170</v>
      </c>
      <c r="GJ110" s="34" t="s">
        <v>4881</v>
      </c>
      <c r="GK110" s="34" t="s">
        <v>4170</v>
      </c>
      <c r="GL110" s="34" t="s">
        <v>4170</v>
      </c>
      <c r="GM110" s="34" t="s">
        <v>4170</v>
      </c>
      <c r="GO110" s="34">
        <v>1500</v>
      </c>
      <c r="GP110" s="34">
        <v>0</v>
      </c>
      <c r="GQ110" s="34">
        <v>0</v>
      </c>
      <c r="GR110" s="34">
        <v>1000</v>
      </c>
      <c r="GS110" s="34">
        <v>600</v>
      </c>
      <c r="GT110" s="34">
        <v>90</v>
      </c>
      <c r="GU110" s="34">
        <v>0</v>
      </c>
      <c r="GV110" s="34">
        <v>0</v>
      </c>
      <c r="GW110" s="34">
        <v>0</v>
      </c>
      <c r="GX110" s="34">
        <v>500</v>
      </c>
      <c r="GY110" s="34">
        <v>1000</v>
      </c>
      <c r="GZ110" s="34">
        <v>1000</v>
      </c>
      <c r="HA110" s="34">
        <v>0</v>
      </c>
      <c r="HB110" s="34">
        <v>0</v>
      </c>
      <c r="HC110" s="34">
        <v>0</v>
      </c>
      <c r="HD110" s="34">
        <v>0</v>
      </c>
      <c r="HE110" s="34">
        <v>0</v>
      </c>
      <c r="HF110" s="34" t="s">
        <v>1044</v>
      </c>
      <c r="HK110" s="34" t="s">
        <v>6575</v>
      </c>
      <c r="HL110" s="34" t="s">
        <v>4226</v>
      </c>
      <c r="HM110" s="34" t="s">
        <v>4546</v>
      </c>
      <c r="HN110" s="34" t="s">
        <v>5449</v>
      </c>
      <c r="HO110" s="34">
        <v>49.045937363118703</v>
      </c>
      <c r="HP110" s="34" t="s">
        <v>4896</v>
      </c>
      <c r="HQ110" s="34" t="s">
        <v>4305</v>
      </c>
      <c r="HR110" s="34" t="s">
        <v>4195</v>
      </c>
      <c r="HS110" s="34" t="s">
        <v>4235</v>
      </c>
      <c r="HT110" s="34" t="s">
        <v>4271</v>
      </c>
      <c r="HU110" s="34" t="s">
        <v>5342</v>
      </c>
      <c r="HV110" s="34" t="s">
        <v>5001</v>
      </c>
      <c r="HW110" s="34" t="s">
        <v>4560</v>
      </c>
      <c r="HX110" s="34" t="s">
        <v>3238</v>
      </c>
      <c r="HY110" s="34" t="s">
        <v>4299</v>
      </c>
      <c r="HZ110" s="34" t="s">
        <v>4933</v>
      </c>
      <c r="IA110" s="34" t="s">
        <v>4665</v>
      </c>
      <c r="IC110" s="34" t="s">
        <v>5274</v>
      </c>
      <c r="ID110" s="34" t="s">
        <v>4461</v>
      </c>
      <c r="IJ110" s="34">
        <v>1355.24</v>
      </c>
      <c r="IK110" s="34" t="s">
        <v>4587</v>
      </c>
      <c r="IQ110" s="34">
        <v>2980.24</v>
      </c>
      <c r="IR110" s="34" t="s">
        <v>1046</v>
      </c>
      <c r="IT110" s="34">
        <v>2980.24</v>
      </c>
      <c r="IU110" s="34" t="s">
        <v>5177</v>
      </c>
      <c r="IV110" s="34" t="s">
        <v>4170</v>
      </c>
      <c r="IW110" s="34" t="s">
        <v>4170</v>
      </c>
      <c r="IX110" s="34" t="s">
        <v>6120</v>
      </c>
      <c r="IY110" s="34" t="s">
        <v>4474</v>
      </c>
      <c r="IZ110" s="34" t="s">
        <v>4352</v>
      </c>
      <c r="JA110" s="34" t="s">
        <v>4170</v>
      </c>
      <c r="JB110" s="34" t="s">
        <v>4170</v>
      </c>
      <c r="JC110" s="34">
        <v>83.3333333333333</v>
      </c>
      <c r="JD110" s="34">
        <v>166.666666666667</v>
      </c>
      <c r="JE110" s="34">
        <v>166.666666666667</v>
      </c>
      <c r="JF110" s="34">
        <v>0</v>
      </c>
      <c r="JG110" s="34">
        <v>0</v>
      </c>
      <c r="JH110" s="34">
        <v>0</v>
      </c>
      <c r="JI110" s="34">
        <v>0</v>
      </c>
      <c r="JJ110" s="34">
        <v>0</v>
      </c>
      <c r="JK110" s="34">
        <v>0</v>
      </c>
      <c r="JL110" s="34">
        <v>3440</v>
      </c>
      <c r="JM110" s="34">
        <v>166.666666666667</v>
      </c>
      <c r="JN110" s="34">
        <v>3606.6666666666702</v>
      </c>
      <c r="JO110" s="34">
        <v>3440</v>
      </c>
      <c r="JP110" s="34">
        <v>166.666666666667</v>
      </c>
      <c r="JQ110" s="34">
        <v>3606.6666666666702</v>
      </c>
      <c r="JR110" s="34">
        <v>0.415896487985213</v>
      </c>
      <c r="JU110" s="34">
        <v>0.277264325323475</v>
      </c>
      <c r="JV110" s="34">
        <v>0.166358595194085</v>
      </c>
      <c r="JW110" s="34">
        <v>2.4953789279112799E-2</v>
      </c>
      <c r="KA110" s="34">
        <v>2.3105360443622901E-2</v>
      </c>
      <c r="KB110" s="34">
        <v>4.6210720887245801E-2</v>
      </c>
      <c r="KC110" s="34">
        <v>4.6210720887245801E-2</v>
      </c>
      <c r="KI110" s="34" t="s">
        <v>6082</v>
      </c>
      <c r="KJ110" s="34" t="s">
        <v>5976</v>
      </c>
      <c r="KK110" s="34" t="s">
        <v>5178</v>
      </c>
      <c r="KL110" s="34" t="s">
        <v>4170</v>
      </c>
      <c r="KM110" s="34" t="s">
        <v>4711</v>
      </c>
      <c r="KN110" s="34" t="s">
        <v>5254</v>
      </c>
      <c r="KO110" s="34" t="s">
        <v>5254</v>
      </c>
      <c r="KP110" s="34" t="s">
        <v>4170</v>
      </c>
      <c r="KQ110" s="34" t="s">
        <v>4170</v>
      </c>
      <c r="KR110" s="34" t="s">
        <v>4170</v>
      </c>
      <c r="KS110" s="34" t="s">
        <v>4170</v>
      </c>
      <c r="KT110" s="34" t="s">
        <v>4170</v>
      </c>
      <c r="KU110" s="34" t="s">
        <v>4973</v>
      </c>
      <c r="KV110" s="34" t="s">
        <v>5153</v>
      </c>
      <c r="KW110" s="34" t="s">
        <v>5620</v>
      </c>
      <c r="KX110" s="34" t="s">
        <v>5644</v>
      </c>
      <c r="KY110" s="34" t="s">
        <v>5952</v>
      </c>
      <c r="KZ110" s="34" t="s">
        <v>5850</v>
      </c>
      <c r="LA110" s="34" t="s">
        <v>5992</v>
      </c>
    </row>
    <row r="111" spans="1:313">
      <c r="A111" s="34" t="s">
        <v>6576</v>
      </c>
      <c r="B111" s="34" t="s">
        <v>6551</v>
      </c>
      <c r="C111" s="34" t="s">
        <v>1036</v>
      </c>
      <c r="D111" s="34" t="s">
        <v>1041</v>
      </c>
      <c r="F111" s="34" t="s">
        <v>1041</v>
      </c>
      <c r="G111" s="34">
        <v>52</v>
      </c>
      <c r="H111" s="34" t="s">
        <v>1041</v>
      </c>
      <c r="I111" s="34" t="s">
        <v>1041</v>
      </c>
      <c r="J111" s="34" t="s">
        <v>440</v>
      </c>
      <c r="K111" s="34" t="s">
        <v>1077</v>
      </c>
      <c r="L111" s="34" t="s">
        <v>9537</v>
      </c>
      <c r="M111" s="34" t="s">
        <v>1548</v>
      </c>
      <c r="N111" s="34" t="s">
        <v>9538</v>
      </c>
      <c r="P111" s="34" t="s">
        <v>3065</v>
      </c>
      <c r="Q111" s="34" t="s">
        <v>3096</v>
      </c>
      <c r="R111" s="34" t="s">
        <v>6320</v>
      </c>
      <c r="S111" s="34">
        <v>3</v>
      </c>
      <c r="T111" s="34" t="s">
        <v>4881</v>
      </c>
      <c r="U111" s="34" t="s">
        <v>4170</v>
      </c>
      <c r="V111" s="34" t="s">
        <v>4170</v>
      </c>
      <c r="W111" s="34" t="s">
        <v>4881</v>
      </c>
      <c r="X111" s="34" t="s">
        <v>4609</v>
      </c>
      <c r="Y111" s="34" t="s">
        <v>4881</v>
      </c>
      <c r="Z111" s="34" t="s">
        <v>4609</v>
      </c>
      <c r="AA111" s="34" t="s">
        <v>4170</v>
      </c>
      <c r="AB111" s="34" t="s">
        <v>3681</v>
      </c>
      <c r="AD111" s="34" t="s">
        <v>3696</v>
      </c>
      <c r="AN111" s="34" t="s">
        <v>3722</v>
      </c>
      <c r="AO111" s="34" t="s">
        <v>1044</v>
      </c>
      <c r="BG111" s="34">
        <v>2</v>
      </c>
      <c r="BI111" s="34">
        <v>30</v>
      </c>
      <c r="BJ111" s="34" t="s">
        <v>1041</v>
      </c>
      <c r="BK111" s="34" t="s">
        <v>3727</v>
      </c>
      <c r="BM111" s="34" t="s">
        <v>3739</v>
      </c>
      <c r="BN111" s="34" t="s">
        <v>3745</v>
      </c>
      <c r="BO111" s="34" t="s">
        <v>4881</v>
      </c>
      <c r="BP111" s="34" t="s">
        <v>4170</v>
      </c>
      <c r="BQ111" s="34" t="s">
        <v>4170</v>
      </c>
      <c r="BR111" s="34" t="s">
        <v>4170</v>
      </c>
      <c r="BS111" s="34" t="s">
        <v>3754</v>
      </c>
      <c r="BT111" s="34" t="s">
        <v>3771</v>
      </c>
      <c r="BU111" s="34" t="s">
        <v>1044</v>
      </c>
      <c r="BV111" s="34" t="s">
        <v>1044</v>
      </c>
      <c r="BW111" s="34" t="s">
        <v>1044</v>
      </c>
      <c r="BX111" s="34" t="s">
        <v>3777</v>
      </c>
      <c r="BY111" s="34" t="s">
        <v>4881</v>
      </c>
      <c r="BZ111" s="34" t="s">
        <v>4170</v>
      </c>
      <c r="CA111" s="34" t="s">
        <v>4170</v>
      </c>
      <c r="CB111" s="34" t="s">
        <v>4170</v>
      </c>
      <c r="CC111" s="34" t="s">
        <v>4170</v>
      </c>
      <c r="CD111" s="34" t="s">
        <v>4170</v>
      </c>
      <c r="CE111" s="34" t="s">
        <v>4170</v>
      </c>
      <c r="CF111" s="34" t="s">
        <v>4170</v>
      </c>
      <c r="CG111" s="34" t="s">
        <v>4170</v>
      </c>
      <c r="CH111" s="34" t="s">
        <v>4170</v>
      </c>
      <c r="CI111" s="34" t="s">
        <v>4170</v>
      </c>
      <c r="CJ111" s="34" t="s">
        <v>4170</v>
      </c>
      <c r="CK111" s="34" t="s">
        <v>4170</v>
      </c>
      <c r="CL111" s="34" t="s">
        <v>4170</v>
      </c>
      <c r="CM111" s="34" t="s">
        <v>4170</v>
      </c>
      <c r="CN111" s="34" t="s">
        <v>4170</v>
      </c>
      <c r="CO111" s="34" t="s">
        <v>4170</v>
      </c>
      <c r="CQ111" s="34" t="s">
        <v>1041</v>
      </c>
      <c r="CR111" s="34" t="s">
        <v>1041</v>
      </c>
      <c r="CS111" s="34" t="s">
        <v>1041</v>
      </c>
      <c r="CT111" s="34" t="s">
        <v>1041</v>
      </c>
      <c r="CU111" s="34" t="s">
        <v>1041</v>
      </c>
      <c r="CV111" s="34" t="s">
        <v>1041</v>
      </c>
      <c r="CW111" s="34" t="s">
        <v>1041</v>
      </c>
      <c r="CX111" s="34" t="s">
        <v>1044</v>
      </c>
      <c r="CY111" s="34" t="s">
        <v>3826</v>
      </c>
      <c r="CZ111" s="34" t="s">
        <v>3843</v>
      </c>
      <c r="DA111" s="34" t="s">
        <v>3855</v>
      </c>
      <c r="DB111" s="34" t="s">
        <v>1044</v>
      </c>
      <c r="DC111" s="34" t="s">
        <v>1044</v>
      </c>
      <c r="DD111" s="34" t="s">
        <v>3871</v>
      </c>
      <c r="DE111" s="34" t="s">
        <v>1044</v>
      </c>
      <c r="DF111" s="34" t="s">
        <v>3880</v>
      </c>
      <c r="DG111" s="34" t="s">
        <v>3899</v>
      </c>
      <c r="DH111" s="34" t="s">
        <v>4170</v>
      </c>
      <c r="DI111" s="34" t="s">
        <v>4170</v>
      </c>
      <c r="DJ111" s="34" t="s">
        <v>4170</v>
      </c>
      <c r="DK111" s="34" t="s">
        <v>4170</v>
      </c>
      <c r="DL111" s="34" t="s">
        <v>4170</v>
      </c>
      <c r="DM111" s="34" t="s">
        <v>4170</v>
      </c>
      <c r="DN111" s="34" t="s">
        <v>4881</v>
      </c>
      <c r="DO111" s="34" t="s">
        <v>4170</v>
      </c>
      <c r="DP111" s="34" t="s">
        <v>4170</v>
      </c>
      <c r="DQ111" s="34" t="s">
        <v>4170</v>
      </c>
      <c r="DR111" s="34" t="s">
        <v>4170</v>
      </c>
      <c r="DS111" s="34" t="s">
        <v>4170</v>
      </c>
      <c r="DT111" s="34" t="s">
        <v>4170</v>
      </c>
      <c r="DU111" s="34" t="s">
        <v>4170</v>
      </c>
      <c r="DV111" s="34" t="s">
        <v>4170</v>
      </c>
      <c r="DW111" s="34" t="s">
        <v>4170</v>
      </c>
      <c r="ES111" s="34" t="s">
        <v>3922</v>
      </c>
      <c r="ET111" s="34" t="s">
        <v>4170</v>
      </c>
      <c r="EU111" s="34" t="s">
        <v>4881</v>
      </c>
      <c r="EV111" s="34" t="s">
        <v>4170</v>
      </c>
      <c r="EW111" s="34" t="s">
        <v>4170</v>
      </c>
      <c r="EX111" s="34" t="s">
        <v>4170</v>
      </c>
      <c r="EY111" s="34" t="s">
        <v>4170</v>
      </c>
      <c r="EZ111" s="34" t="s">
        <v>4170</v>
      </c>
      <c r="FA111" s="34" t="s">
        <v>4170</v>
      </c>
      <c r="FB111" s="34" t="s">
        <v>4170</v>
      </c>
      <c r="FK111" s="34" t="s">
        <v>1044</v>
      </c>
      <c r="FM111" s="34" t="s">
        <v>3981</v>
      </c>
      <c r="FN111" s="34" t="s">
        <v>6408</v>
      </c>
      <c r="FO111" s="34" t="s">
        <v>4881</v>
      </c>
      <c r="FP111" s="34" t="s">
        <v>4881</v>
      </c>
      <c r="FQ111" s="34" t="s">
        <v>4881</v>
      </c>
      <c r="FR111" s="34" t="s">
        <v>4881</v>
      </c>
      <c r="FS111" s="34" t="s">
        <v>4170</v>
      </c>
      <c r="FT111" s="34" t="s">
        <v>4170</v>
      </c>
      <c r="FU111" s="34" t="s">
        <v>4881</v>
      </c>
      <c r="FV111" s="34" t="s">
        <v>4170</v>
      </c>
      <c r="FW111" s="34" t="s">
        <v>4170</v>
      </c>
      <c r="FX111" s="34" t="s">
        <v>4170</v>
      </c>
      <c r="FY111" s="34" t="s">
        <v>4170</v>
      </c>
      <c r="FZ111" s="34" t="s">
        <v>4170</v>
      </c>
      <c r="GA111" s="34" t="s">
        <v>4170</v>
      </c>
      <c r="GB111" s="34" t="s">
        <v>4170</v>
      </c>
      <c r="GC111" s="34" t="s">
        <v>4170</v>
      </c>
      <c r="GD111" s="34" t="s">
        <v>4170</v>
      </c>
      <c r="GF111" s="34" t="s">
        <v>1044</v>
      </c>
      <c r="GG111" s="34" t="s">
        <v>4170</v>
      </c>
      <c r="GH111" s="34" t="s">
        <v>4170</v>
      </c>
      <c r="GI111" s="34" t="s">
        <v>4170</v>
      </c>
      <c r="GJ111" s="34" t="s">
        <v>4881</v>
      </c>
      <c r="GK111" s="34" t="s">
        <v>4170</v>
      </c>
      <c r="GL111" s="34" t="s">
        <v>4170</v>
      </c>
      <c r="GM111" s="34" t="s">
        <v>4170</v>
      </c>
      <c r="GO111" s="34">
        <v>2000</v>
      </c>
      <c r="GP111" s="34">
        <v>0</v>
      </c>
      <c r="GS111" s="34">
        <v>200</v>
      </c>
      <c r="GT111" s="34">
        <v>300</v>
      </c>
      <c r="GV111" s="34">
        <v>0</v>
      </c>
      <c r="GW111" s="34">
        <v>0</v>
      </c>
      <c r="GY111" s="34">
        <v>5000</v>
      </c>
      <c r="GZ111" s="34">
        <v>0</v>
      </c>
      <c r="HA111" s="34">
        <v>0</v>
      </c>
      <c r="HB111" s="34">
        <v>0</v>
      </c>
      <c r="HC111" s="34">
        <v>0</v>
      </c>
      <c r="HD111" s="34">
        <v>0</v>
      </c>
      <c r="HE111" s="34">
        <v>0</v>
      </c>
      <c r="HF111" s="34" t="s">
        <v>1044</v>
      </c>
      <c r="HK111" s="34" t="s">
        <v>6577</v>
      </c>
      <c r="HL111" s="34" t="s">
        <v>4226</v>
      </c>
      <c r="HM111" s="34" t="s">
        <v>4542</v>
      </c>
      <c r="HN111" s="34" t="s">
        <v>5447</v>
      </c>
      <c r="HO111" s="34">
        <v>49.045937363118703</v>
      </c>
      <c r="HP111" s="34" t="s">
        <v>4896</v>
      </c>
      <c r="HQ111" s="34" t="s">
        <v>4316</v>
      </c>
      <c r="HR111" s="34" t="s">
        <v>4186</v>
      </c>
      <c r="HS111" s="34" t="s">
        <v>4255</v>
      </c>
      <c r="HT111" s="34" t="s">
        <v>4271</v>
      </c>
      <c r="HU111" s="34" t="s">
        <v>5342</v>
      </c>
      <c r="HV111" s="34" t="s">
        <v>5001</v>
      </c>
      <c r="HW111" s="34" t="s">
        <v>4560</v>
      </c>
      <c r="HX111" s="34" t="s">
        <v>3241</v>
      </c>
      <c r="HY111" s="34" t="s">
        <v>4299</v>
      </c>
      <c r="HZ111" s="34" t="s">
        <v>4929</v>
      </c>
      <c r="IA111" s="34" t="s">
        <v>4665</v>
      </c>
      <c r="IC111" s="34" t="s">
        <v>5274</v>
      </c>
      <c r="ID111" s="34" t="s">
        <v>4462</v>
      </c>
      <c r="IR111" s="34" t="s">
        <v>1046</v>
      </c>
      <c r="IU111" s="34" t="s">
        <v>5177</v>
      </c>
      <c r="IV111" s="34" t="s">
        <v>4170</v>
      </c>
      <c r="IY111" s="34" t="s">
        <v>5373</v>
      </c>
      <c r="IZ111" s="34" t="s">
        <v>4784</v>
      </c>
      <c r="JB111" s="34" t="s">
        <v>4170</v>
      </c>
      <c r="JD111" s="34">
        <v>833.33333333333303</v>
      </c>
      <c r="JE111" s="34">
        <v>0</v>
      </c>
      <c r="JF111" s="34">
        <v>0</v>
      </c>
      <c r="JG111" s="34">
        <v>0</v>
      </c>
      <c r="JH111" s="34">
        <v>0</v>
      </c>
      <c r="JI111" s="34">
        <v>0</v>
      </c>
      <c r="JJ111" s="34">
        <v>0</v>
      </c>
      <c r="JK111" s="34">
        <v>0</v>
      </c>
      <c r="JL111" s="34">
        <v>2500</v>
      </c>
      <c r="JM111" s="34">
        <v>833.33333333333303</v>
      </c>
      <c r="JN111" s="34">
        <v>3333.3333333333298</v>
      </c>
      <c r="JO111" s="34">
        <v>833.33333333333303</v>
      </c>
      <c r="JP111" s="34">
        <v>277.777777777778</v>
      </c>
      <c r="JQ111" s="34">
        <v>1111.1111111111099</v>
      </c>
      <c r="JR111" s="34">
        <v>0.6</v>
      </c>
      <c r="JV111" s="34">
        <v>0.06</v>
      </c>
      <c r="JW111" s="34">
        <v>0.09</v>
      </c>
      <c r="KB111" s="34">
        <v>0.25</v>
      </c>
      <c r="KL111" s="34" t="s">
        <v>4170</v>
      </c>
      <c r="KN111" s="34" t="s">
        <v>4716</v>
      </c>
      <c r="KO111" s="34" t="s">
        <v>4170</v>
      </c>
      <c r="KP111" s="34" t="s">
        <v>4170</v>
      </c>
      <c r="KQ111" s="34" t="s">
        <v>4170</v>
      </c>
      <c r="KR111" s="34" t="s">
        <v>4170</v>
      </c>
      <c r="KS111" s="34" t="s">
        <v>4170</v>
      </c>
      <c r="KT111" s="34" t="s">
        <v>4170</v>
      </c>
      <c r="KU111" s="34" t="s">
        <v>4973</v>
      </c>
      <c r="KV111" s="34" t="s">
        <v>5111</v>
      </c>
      <c r="KW111" s="34" t="s">
        <v>5624</v>
      </c>
      <c r="KX111" s="34" t="s">
        <v>5644</v>
      </c>
      <c r="KY111" s="34" t="s">
        <v>5952</v>
      </c>
      <c r="KZ111" s="34" t="s">
        <v>5971</v>
      </c>
    </row>
    <row r="112" spans="1:313">
      <c r="A112" s="34" t="s">
        <v>6578</v>
      </c>
      <c r="B112" s="34" t="s">
        <v>6551</v>
      </c>
      <c r="C112" s="34" t="s">
        <v>1039</v>
      </c>
      <c r="D112" s="34" t="s">
        <v>1041</v>
      </c>
      <c r="F112" s="34" t="s">
        <v>1041</v>
      </c>
      <c r="G112" s="34">
        <v>27</v>
      </c>
      <c r="H112" s="34" t="s">
        <v>1041</v>
      </c>
      <c r="I112" s="34" t="s">
        <v>1041</v>
      </c>
      <c r="J112" s="34" t="s">
        <v>440</v>
      </c>
      <c r="K112" s="34" t="s">
        <v>1077</v>
      </c>
      <c r="L112" s="34" t="s">
        <v>9537</v>
      </c>
      <c r="M112" s="34" t="s">
        <v>1548</v>
      </c>
      <c r="N112" s="34" t="s">
        <v>9538</v>
      </c>
      <c r="P112" s="34" t="s">
        <v>3065</v>
      </c>
      <c r="Q112" s="34" t="s">
        <v>3123</v>
      </c>
      <c r="R112" s="34" t="s">
        <v>6370</v>
      </c>
      <c r="S112" s="34">
        <v>3</v>
      </c>
      <c r="T112" s="34" t="s">
        <v>4881</v>
      </c>
      <c r="U112" s="34" t="s">
        <v>4609</v>
      </c>
      <c r="V112" s="34" t="s">
        <v>4170</v>
      </c>
      <c r="W112" s="34" t="s">
        <v>4881</v>
      </c>
      <c r="X112" s="34" t="s">
        <v>4170</v>
      </c>
      <c r="Y112" s="34" t="s">
        <v>4848</v>
      </c>
      <c r="Z112" s="34" t="s">
        <v>4170</v>
      </c>
      <c r="AA112" s="34" t="s">
        <v>4170</v>
      </c>
      <c r="AB112" s="34" t="s">
        <v>3681</v>
      </c>
      <c r="AD112" s="34" t="s">
        <v>3696</v>
      </c>
      <c r="AN112" s="34" t="s">
        <v>3722</v>
      </c>
      <c r="AO112" s="34" t="s">
        <v>1044</v>
      </c>
      <c r="BG112" s="34">
        <v>2</v>
      </c>
      <c r="BI112" s="34">
        <v>30</v>
      </c>
      <c r="BJ112" s="34" t="s">
        <v>1041</v>
      </c>
      <c r="BK112" s="34" t="s">
        <v>3727</v>
      </c>
      <c r="BM112" s="34" t="s">
        <v>3739</v>
      </c>
      <c r="BN112" s="34" t="s">
        <v>3745</v>
      </c>
      <c r="BO112" s="34" t="s">
        <v>4881</v>
      </c>
      <c r="BP112" s="34" t="s">
        <v>4170</v>
      </c>
      <c r="BQ112" s="34" t="s">
        <v>4170</v>
      </c>
      <c r="BR112" s="34" t="s">
        <v>4170</v>
      </c>
      <c r="BS112" s="34" t="s">
        <v>3754</v>
      </c>
      <c r="BT112" s="34" t="s">
        <v>3771</v>
      </c>
      <c r="BU112" s="34" t="s">
        <v>1044</v>
      </c>
      <c r="BV112" s="34" t="s">
        <v>1041</v>
      </c>
      <c r="BW112" s="34" t="s">
        <v>1044</v>
      </c>
      <c r="BX112" s="34" t="s">
        <v>3777</v>
      </c>
      <c r="BY112" s="34" t="s">
        <v>4881</v>
      </c>
      <c r="BZ112" s="34" t="s">
        <v>4170</v>
      </c>
      <c r="CA112" s="34" t="s">
        <v>4170</v>
      </c>
      <c r="CB112" s="34" t="s">
        <v>4170</v>
      </c>
      <c r="CC112" s="34" t="s">
        <v>4170</v>
      </c>
      <c r="CD112" s="34" t="s">
        <v>4170</v>
      </c>
      <c r="CE112" s="34" t="s">
        <v>4170</v>
      </c>
      <c r="CF112" s="34" t="s">
        <v>4170</v>
      </c>
      <c r="CG112" s="34" t="s">
        <v>4170</v>
      </c>
      <c r="CH112" s="34" t="s">
        <v>4170</v>
      </c>
      <c r="CI112" s="34" t="s">
        <v>4170</v>
      </c>
      <c r="CJ112" s="34" t="s">
        <v>4170</v>
      </c>
      <c r="CK112" s="34" t="s">
        <v>4170</v>
      </c>
      <c r="CL112" s="34" t="s">
        <v>4170</v>
      </c>
      <c r="CM112" s="34" t="s">
        <v>4170</v>
      </c>
      <c r="CN112" s="34" t="s">
        <v>4170</v>
      </c>
      <c r="CO112" s="34" t="s">
        <v>4170</v>
      </c>
      <c r="CQ112" s="34" t="s">
        <v>1041</v>
      </c>
      <c r="CR112" s="34" t="s">
        <v>1041</v>
      </c>
      <c r="CS112" s="34" t="s">
        <v>1041</v>
      </c>
      <c r="CT112" s="34" t="s">
        <v>1041</v>
      </c>
      <c r="CU112" s="34" t="s">
        <v>1041</v>
      </c>
      <c r="CV112" s="34" t="s">
        <v>1041</v>
      </c>
      <c r="CW112" s="34" t="s">
        <v>1044</v>
      </c>
      <c r="CX112" s="34" t="s">
        <v>1041</v>
      </c>
      <c r="CY112" s="34" t="s">
        <v>3823</v>
      </c>
      <c r="CZ112" s="34" t="s">
        <v>3843</v>
      </c>
      <c r="DA112" s="34" t="s">
        <v>3861</v>
      </c>
      <c r="DB112" s="34" t="s">
        <v>1044</v>
      </c>
      <c r="DC112" s="34" t="s">
        <v>1044</v>
      </c>
      <c r="DD112" s="34" t="s">
        <v>3871</v>
      </c>
      <c r="DE112" s="34" t="s">
        <v>1041</v>
      </c>
      <c r="DF112" s="34" t="s">
        <v>3877</v>
      </c>
      <c r="DG112" s="34" t="s">
        <v>172</v>
      </c>
      <c r="DH112" s="34" t="s">
        <v>4170</v>
      </c>
      <c r="DI112" s="34" t="s">
        <v>4170</v>
      </c>
      <c r="DJ112" s="34" t="s">
        <v>4170</v>
      </c>
      <c r="DK112" s="34" t="s">
        <v>4170</v>
      </c>
      <c r="DL112" s="34" t="s">
        <v>4170</v>
      </c>
      <c r="DM112" s="34" t="s">
        <v>4170</v>
      </c>
      <c r="DN112" s="34" t="s">
        <v>4170</v>
      </c>
      <c r="DO112" s="34" t="s">
        <v>4170</v>
      </c>
      <c r="DP112" s="34" t="s">
        <v>4170</v>
      </c>
      <c r="DQ112" s="34" t="s">
        <v>4170</v>
      </c>
      <c r="DR112" s="34" t="s">
        <v>4881</v>
      </c>
      <c r="DS112" s="34" t="s">
        <v>4170</v>
      </c>
      <c r="DT112" s="34" t="s">
        <v>4170</v>
      </c>
      <c r="DU112" s="34" t="s">
        <v>4170</v>
      </c>
      <c r="DV112" s="34" t="s">
        <v>4170</v>
      </c>
      <c r="DW112" s="34" t="s">
        <v>4170</v>
      </c>
      <c r="FH112" s="34">
        <v>65000</v>
      </c>
      <c r="FK112" s="34" t="s">
        <v>3963</v>
      </c>
      <c r="FL112" s="34" t="s">
        <v>3978</v>
      </c>
      <c r="FM112" s="34" t="s">
        <v>3987</v>
      </c>
      <c r="GF112" s="34" t="s">
        <v>1044</v>
      </c>
      <c r="GG112" s="34" t="s">
        <v>4170</v>
      </c>
      <c r="GH112" s="34" t="s">
        <v>4170</v>
      </c>
      <c r="GI112" s="34" t="s">
        <v>4170</v>
      </c>
      <c r="GJ112" s="34" t="s">
        <v>4881</v>
      </c>
      <c r="GK112" s="34" t="s">
        <v>4170</v>
      </c>
      <c r="GL112" s="34" t="s">
        <v>4170</v>
      </c>
      <c r="GM112" s="34" t="s">
        <v>4170</v>
      </c>
      <c r="GO112" s="34">
        <v>24000</v>
      </c>
      <c r="GP112" s="34">
        <v>0</v>
      </c>
      <c r="GQ112" s="34">
        <v>8500</v>
      </c>
      <c r="GR112" s="34">
        <v>6000</v>
      </c>
      <c r="GS112" s="34">
        <v>500</v>
      </c>
      <c r="GT112" s="34">
        <v>200</v>
      </c>
      <c r="GU112" s="34">
        <v>1000</v>
      </c>
      <c r="GV112" s="34">
        <v>2000</v>
      </c>
      <c r="GW112" s="34">
        <v>1000</v>
      </c>
      <c r="GY112" s="34">
        <v>1500</v>
      </c>
      <c r="GZ112" s="34">
        <v>2000</v>
      </c>
      <c r="HA112" s="34">
        <v>0</v>
      </c>
      <c r="HB112" s="34">
        <v>0</v>
      </c>
      <c r="HC112" s="34">
        <v>0</v>
      </c>
      <c r="HD112" s="34">
        <v>0</v>
      </c>
      <c r="HE112" s="34">
        <v>0</v>
      </c>
      <c r="HF112" s="34" t="s">
        <v>1044</v>
      </c>
      <c r="HK112" s="34" t="s">
        <v>6579</v>
      </c>
      <c r="HL112" s="34" t="s">
        <v>4226</v>
      </c>
      <c r="HM112" s="34" t="s">
        <v>4539</v>
      </c>
      <c r="HN112" s="34" t="s">
        <v>5446</v>
      </c>
      <c r="HO112" s="34">
        <v>46.024967148488798</v>
      </c>
      <c r="HP112" s="34" t="s">
        <v>4896</v>
      </c>
      <c r="HQ112" s="34" t="s">
        <v>4316</v>
      </c>
      <c r="HR112" s="34" t="s">
        <v>4210</v>
      </c>
      <c r="HS112" s="34" t="s">
        <v>4228</v>
      </c>
      <c r="HT112" s="34" t="s">
        <v>4262</v>
      </c>
      <c r="HU112" s="34" t="s">
        <v>5342</v>
      </c>
      <c r="HV112" s="34" t="s">
        <v>5001</v>
      </c>
      <c r="HW112" s="34" t="s">
        <v>4560</v>
      </c>
      <c r="HX112" s="34" t="s">
        <v>3232</v>
      </c>
      <c r="HY112" s="34" t="s">
        <v>4299</v>
      </c>
      <c r="HZ112" s="34" t="s">
        <v>4933</v>
      </c>
      <c r="IA112" s="34" t="s">
        <v>4666</v>
      </c>
      <c r="IB112" s="34" t="s">
        <v>5665</v>
      </c>
      <c r="IC112" s="34" t="s">
        <v>5274</v>
      </c>
      <c r="ID112" s="34" t="s">
        <v>4461</v>
      </c>
      <c r="IN112" s="34" t="s">
        <v>5115</v>
      </c>
      <c r="IQ112" s="34">
        <v>65000</v>
      </c>
      <c r="IR112" s="34" t="s">
        <v>1046</v>
      </c>
      <c r="IS112" s="34" t="s">
        <v>5323</v>
      </c>
      <c r="IT112" s="34">
        <v>21666.666666666701</v>
      </c>
      <c r="IU112" s="34" t="s">
        <v>4173</v>
      </c>
      <c r="IV112" s="34" t="s">
        <v>4170</v>
      </c>
      <c r="IW112" s="34" t="s">
        <v>4176</v>
      </c>
      <c r="IX112" s="34" t="s">
        <v>5179</v>
      </c>
      <c r="IY112" s="34" t="s">
        <v>4785</v>
      </c>
      <c r="IZ112" s="34" t="s">
        <v>4783</v>
      </c>
      <c r="JA112" s="34" t="s">
        <v>4716</v>
      </c>
      <c r="JB112" s="34" t="s">
        <v>5581</v>
      </c>
      <c r="JD112" s="34">
        <v>250</v>
      </c>
      <c r="JE112" s="34">
        <v>333.33333333333297</v>
      </c>
      <c r="JF112" s="34">
        <v>0</v>
      </c>
      <c r="JG112" s="34">
        <v>0</v>
      </c>
      <c r="JH112" s="34">
        <v>0</v>
      </c>
      <c r="JI112" s="34">
        <v>0</v>
      </c>
      <c r="JJ112" s="34">
        <v>0</v>
      </c>
      <c r="JK112" s="34">
        <v>333.33333333333297</v>
      </c>
      <c r="JL112" s="34">
        <v>40533.333333333299</v>
      </c>
      <c r="JM112" s="34">
        <v>2583.3333333333298</v>
      </c>
      <c r="JN112" s="34">
        <v>43116.666666666701</v>
      </c>
      <c r="JO112" s="34">
        <v>13511.1111111111</v>
      </c>
      <c r="JP112" s="34">
        <v>861.11111111111097</v>
      </c>
      <c r="JQ112" s="34">
        <v>14372.222222222201</v>
      </c>
      <c r="JR112" s="34">
        <v>0.55662930034789304</v>
      </c>
      <c r="JT112" s="34">
        <v>0.197139543873212</v>
      </c>
      <c r="JU112" s="34">
        <v>0.13915732508697301</v>
      </c>
      <c r="JV112" s="34">
        <v>1.1596443757247801E-2</v>
      </c>
      <c r="JW112" s="34">
        <v>4.63857750289911E-3</v>
      </c>
      <c r="JX112" s="34">
        <v>2.3192887514495601E-2</v>
      </c>
      <c r="JY112" s="34">
        <v>4.6385775028991098E-2</v>
      </c>
      <c r="JZ112" s="34">
        <v>7.73096250483185E-3</v>
      </c>
      <c r="KB112" s="34">
        <v>5.7982218786238899E-3</v>
      </c>
      <c r="KC112" s="34">
        <v>7.73096250483185E-3</v>
      </c>
      <c r="KJ112" s="34" t="s">
        <v>5981</v>
      </c>
      <c r="KK112" s="34" t="s">
        <v>5988</v>
      </c>
      <c r="KL112" s="34" t="s">
        <v>5796</v>
      </c>
      <c r="KN112" s="34" t="s">
        <v>5254</v>
      </c>
      <c r="KO112" s="34" t="s">
        <v>5255</v>
      </c>
      <c r="KP112" s="34" t="s">
        <v>4170</v>
      </c>
      <c r="KQ112" s="34" t="s">
        <v>4170</v>
      </c>
      <c r="KR112" s="34" t="s">
        <v>4170</v>
      </c>
      <c r="KS112" s="34" t="s">
        <v>4170</v>
      </c>
      <c r="KT112" s="34" t="s">
        <v>4170</v>
      </c>
      <c r="KU112" s="34" t="s">
        <v>5115</v>
      </c>
      <c r="KV112" s="34" t="s">
        <v>5152</v>
      </c>
      <c r="KW112" s="34" t="s">
        <v>5623</v>
      </c>
      <c r="KX112" s="34" t="s">
        <v>5646</v>
      </c>
      <c r="KY112" s="34" t="s">
        <v>5954</v>
      </c>
      <c r="KZ112" s="34" t="s">
        <v>5152</v>
      </c>
      <c r="LA112" s="34" t="s">
        <v>5992</v>
      </c>
    </row>
    <row r="113" spans="1:313">
      <c r="A113" s="34" t="s">
        <v>6580</v>
      </c>
      <c r="B113" s="34" t="s">
        <v>6551</v>
      </c>
      <c r="C113" s="34" t="s">
        <v>1039</v>
      </c>
      <c r="D113" s="34" t="s">
        <v>1041</v>
      </c>
      <c r="F113" s="34" t="s">
        <v>1041</v>
      </c>
      <c r="G113" s="34">
        <v>29</v>
      </c>
      <c r="H113" s="34" t="s">
        <v>1041</v>
      </c>
      <c r="I113" s="34" t="s">
        <v>1041</v>
      </c>
      <c r="J113" s="34" t="s">
        <v>440</v>
      </c>
      <c r="K113" s="34" t="s">
        <v>1077</v>
      </c>
      <c r="L113" s="34" t="s">
        <v>9537</v>
      </c>
      <c r="M113" s="34" t="s">
        <v>1548</v>
      </c>
      <c r="N113" s="34" t="s">
        <v>9538</v>
      </c>
      <c r="P113" s="34" t="s">
        <v>3065</v>
      </c>
      <c r="Q113" s="34" t="s">
        <v>3120</v>
      </c>
      <c r="R113" s="34" t="s">
        <v>6377</v>
      </c>
      <c r="S113" s="34">
        <v>4</v>
      </c>
      <c r="T113" s="34" t="s">
        <v>4609</v>
      </c>
      <c r="U113" s="34" t="s">
        <v>4170</v>
      </c>
      <c r="V113" s="34" t="s">
        <v>4609</v>
      </c>
      <c r="W113" s="34" t="s">
        <v>4609</v>
      </c>
      <c r="X113" s="34" t="s">
        <v>4170</v>
      </c>
      <c r="Y113" s="34" t="s">
        <v>4609</v>
      </c>
      <c r="Z113" s="34" t="s">
        <v>4609</v>
      </c>
      <c r="AA113" s="34" t="s">
        <v>4170</v>
      </c>
      <c r="AB113" s="34" t="s">
        <v>3681</v>
      </c>
      <c r="AD113" s="34" t="s">
        <v>3696</v>
      </c>
      <c r="AN113" s="34" t="s">
        <v>3719</v>
      </c>
      <c r="AO113" s="34" t="s">
        <v>1044</v>
      </c>
      <c r="BG113" s="34">
        <v>2</v>
      </c>
      <c r="BI113" s="34">
        <v>30</v>
      </c>
      <c r="BJ113" s="34" t="s">
        <v>1041</v>
      </c>
      <c r="BK113" s="34" t="s">
        <v>3727</v>
      </c>
      <c r="BM113" s="34" t="s">
        <v>3739</v>
      </c>
      <c r="BN113" s="34" t="s">
        <v>3745</v>
      </c>
      <c r="BO113" s="34" t="s">
        <v>4881</v>
      </c>
      <c r="BP113" s="34" t="s">
        <v>4170</v>
      </c>
      <c r="BQ113" s="34" t="s">
        <v>4170</v>
      </c>
      <c r="BR113" s="34" t="s">
        <v>4170</v>
      </c>
      <c r="BS113" s="34" t="s">
        <v>3751</v>
      </c>
      <c r="BT113" s="34" t="s">
        <v>3739</v>
      </c>
      <c r="BU113" s="34" t="s">
        <v>1044</v>
      </c>
      <c r="BV113" s="34" t="s">
        <v>1044</v>
      </c>
      <c r="BW113" s="34" t="s">
        <v>1044</v>
      </c>
      <c r="BX113" s="34" t="s">
        <v>3783</v>
      </c>
      <c r="BY113" s="34" t="s">
        <v>4170</v>
      </c>
      <c r="BZ113" s="34" t="s">
        <v>4170</v>
      </c>
      <c r="CA113" s="34" t="s">
        <v>4881</v>
      </c>
      <c r="CB113" s="34" t="s">
        <v>4170</v>
      </c>
      <c r="CC113" s="34" t="s">
        <v>4170</v>
      </c>
      <c r="CD113" s="34" t="s">
        <v>4170</v>
      </c>
      <c r="CE113" s="34" t="s">
        <v>4170</v>
      </c>
      <c r="CF113" s="34" t="s">
        <v>4170</v>
      </c>
      <c r="CG113" s="34" t="s">
        <v>4170</v>
      </c>
      <c r="CH113" s="34" t="s">
        <v>4170</v>
      </c>
      <c r="CI113" s="34" t="s">
        <v>4170</v>
      </c>
      <c r="CJ113" s="34" t="s">
        <v>4170</v>
      </c>
      <c r="CK113" s="34" t="s">
        <v>4170</v>
      </c>
      <c r="CL113" s="34" t="s">
        <v>4170</v>
      </c>
      <c r="CM113" s="34" t="s">
        <v>4170</v>
      </c>
      <c r="CN113" s="34" t="s">
        <v>4170</v>
      </c>
      <c r="CO113" s="34" t="s">
        <v>4170</v>
      </c>
      <c r="CQ113" s="34" t="s">
        <v>1041</v>
      </c>
      <c r="CR113" s="34" t="s">
        <v>1041</v>
      </c>
      <c r="CS113" s="34" t="s">
        <v>1041</v>
      </c>
      <c r="CT113" s="34" t="s">
        <v>1041</v>
      </c>
      <c r="CU113" s="34" t="s">
        <v>1041</v>
      </c>
      <c r="CV113" s="34" t="s">
        <v>1041</v>
      </c>
      <c r="CW113" s="34" t="s">
        <v>1044</v>
      </c>
      <c r="CX113" s="34" t="s">
        <v>1044</v>
      </c>
      <c r="CY113" s="34" t="s">
        <v>3826</v>
      </c>
      <c r="CZ113" s="34" t="s">
        <v>3840</v>
      </c>
      <c r="DA113" s="34" t="s">
        <v>3852</v>
      </c>
      <c r="DB113" s="34" t="s">
        <v>1044</v>
      </c>
      <c r="DC113" s="34" t="s">
        <v>1044</v>
      </c>
      <c r="DD113" s="34" t="s">
        <v>3871</v>
      </c>
      <c r="DE113" s="34" t="s">
        <v>1041</v>
      </c>
      <c r="DF113" s="34" t="s">
        <v>3874</v>
      </c>
      <c r="DG113" s="34" t="s">
        <v>6439</v>
      </c>
      <c r="DH113" s="34" t="s">
        <v>4170</v>
      </c>
      <c r="DI113" s="34" t="s">
        <v>4881</v>
      </c>
      <c r="DJ113" s="34" t="s">
        <v>4170</v>
      </c>
      <c r="DK113" s="34" t="s">
        <v>4170</v>
      </c>
      <c r="DL113" s="34" t="s">
        <v>4170</v>
      </c>
      <c r="DM113" s="34" t="s">
        <v>4170</v>
      </c>
      <c r="DN113" s="34" t="s">
        <v>4170</v>
      </c>
      <c r="DO113" s="34" t="s">
        <v>4170</v>
      </c>
      <c r="DP113" s="34" t="s">
        <v>4170</v>
      </c>
      <c r="DQ113" s="34" t="s">
        <v>4170</v>
      </c>
      <c r="DR113" s="34" t="s">
        <v>4881</v>
      </c>
      <c r="DS113" s="34" t="s">
        <v>4170</v>
      </c>
      <c r="DT113" s="34" t="s">
        <v>4170</v>
      </c>
      <c r="DU113" s="34" t="s">
        <v>4170</v>
      </c>
      <c r="DV113" s="34" t="s">
        <v>4170</v>
      </c>
      <c r="DW113" s="34" t="s">
        <v>4170</v>
      </c>
      <c r="DY113" s="34">
        <v>10000</v>
      </c>
      <c r="FK113" s="34" t="s">
        <v>3963</v>
      </c>
      <c r="FL113" s="34" t="s">
        <v>3975</v>
      </c>
      <c r="FM113" s="34" t="s">
        <v>3981</v>
      </c>
      <c r="FN113" s="34" t="s">
        <v>6302</v>
      </c>
      <c r="FO113" s="34" t="s">
        <v>4881</v>
      </c>
      <c r="FP113" s="34" t="s">
        <v>4881</v>
      </c>
      <c r="FQ113" s="34" t="s">
        <v>4881</v>
      </c>
      <c r="FR113" s="34" t="s">
        <v>4170</v>
      </c>
      <c r="FS113" s="34" t="s">
        <v>4170</v>
      </c>
      <c r="FT113" s="34" t="s">
        <v>4170</v>
      </c>
      <c r="FU113" s="34" t="s">
        <v>4170</v>
      </c>
      <c r="FV113" s="34" t="s">
        <v>4170</v>
      </c>
      <c r="FW113" s="34" t="s">
        <v>4170</v>
      </c>
      <c r="FX113" s="34" t="s">
        <v>4170</v>
      </c>
      <c r="FY113" s="34" t="s">
        <v>4170</v>
      </c>
      <c r="FZ113" s="34" t="s">
        <v>4170</v>
      </c>
      <c r="GA113" s="34" t="s">
        <v>4170</v>
      </c>
      <c r="GB113" s="34" t="s">
        <v>4170</v>
      </c>
      <c r="GC113" s="34" t="s">
        <v>4170</v>
      </c>
      <c r="GD113" s="34" t="s">
        <v>4170</v>
      </c>
      <c r="GF113" s="34" t="s">
        <v>1044</v>
      </c>
      <c r="GG113" s="34" t="s">
        <v>4170</v>
      </c>
      <c r="GH113" s="34" t="s">
        <v>4170</v>
      </c>
      <c r="GI113" s="34" t="s">
        <v>4170</v>
      </c>
      <c r="GJ113" s="34" t="s">
        <v>4881</v>
      </c>
      <c r="GK113" s="34" t="s">
        <v>4170</v>
      </c>
      <c r="GL113" s="34" t="s">
        <v>4170</v>
      </c>
      <c r="GM113" s="34" t="s">
        <v>4170</v>
      </c>
      <c r="GO113" s="34">
        <v>3000</v>
      </c>
      <c r="GP113" s="34">
        <v>1500</v>
      </c>
      <c r="GQ113" s="34">
        <v>4200</v>
      </c>
      <c r="GR113" s="34">
        <v>6000</v>
      </c>
      <c r="GS113" s="34">
        <v>1000</v>
      </c>
      <c r="GT113" s="34">
        <v>200</v>
      </c>
      <c r="GU113" s="34">
        <v>300</v>
      </c>
      <c r="GV113" s="34">
        <v>0</v>
      </c>
      <c r="GW113" s="34">
        <v>500</v>
      </c>
      <c r="GY113" s="34">
        <v>500</v>
      </c>
      <c r="GZ113" s="34">
        <v>0</v>
      </c>
      <c r="HA113" s="34">
        <v>0</v>
      </c>
      <c r="HB113" s="34">
        <v>0</v>
      </c>
      <c r="HC113" s="34">
        <v>0</v>
      </c>
      <c r="HD113" s="34">
        <v>0</v>
      </c>
      <c r="HF113" s="34" t="s">
        <v>1044</v>
      </c>
      <c r="HK113" s="34" t="s">
        <v>6581</v>
      </c>
      <c r="HL113" s="34" t="s">
        <v>4226</v>
      </c>
      <c r="HM113" s="34" t="s">
        <v>4539</v>
      </c>
      <c r="HN113" s="34" t="s">
        <v>5446</v>
      </c>
      <c r="HO113" s="34">
        <v>48.028909329829197</v>
      </c>
      <c r="HP113" s="34" t="s">
        <v>4896</v>
      </c>
      <c r="HQ113" s="34" t="s">
        <v>4316</v>
      </c>
      <c r="HR113" s="34" t="s">
        <v>4219</v>
      </c>
      <c r="HS113" s="34" t="s">
        <v>4228</v>
      </c>
      <c r="HT113" s="34" t="s">
        <v>4262</v>
      </c>
      <c r="HU113" s="34" t="s">
        <v>5341</v>
      </c>
      <c r="HV113" s="34" t="s">
        <v>5001</v>
      </c>
      <c r="HW113" s="34" t="s">
        <v>4556</v>
      </c>
      <c r="HX113" s="34" t="s">
        <v>3238</v>
      </c>
      <c r="HY113" s="34" t="s">
        <v>4291</v>
      </c>
      <c r="HZ113" s="34" t="s">
        <v>4933</v>
      </c>
      <c r="IA113" s="34" t="s">
        <v>4666</v>
      </c>
      <c r="IC113" s="34" t="s">
        <v>5274</v>
      </c>
      <c r="ID113" s="34" t="s">
        <v>4462</v>
      </c>
      <c r="IE113" s="34" t="s">
        <v>4879</v>
      </c>
      <c r="IQ113" s="34">
        <v>10000</v>
      </c>
      <c r="IR113" s="34" t="s">
        <v>1046</v>
      </c>
      <c r="IS113" s="34" t="s">
        <v>5322</v>
      </c>
      <c r="IT113" s="34">
        <v>2500</v>
      </c>
      <c r="IU113" s="34" t="s">
        <v>5178</v>
      </c>
      <c r="IV113" s="34" t="s">
        <v>4472</v>
      </c>
      <c r="IW113" s="34" t="s">
        <v>4174</v>
      </c>
      <c r="IX113" s="34" t="s">
        <v>5179</v>
      </c>
      <c r="IY113" s="34" t="s">
        <v>4474</v>
      </c>
      <c r="IZ113" s="34" t="s">
        <v>4783</v>
      </c>
      <c r="JA113" s="34" t="s">
        <v>4784</v>
      </c>
      <c r="JB113" s="34" t="s">
        <v>4170</v>
      </c>
      <c r="JD113" s="34">
        <v>83.3333333333333</v>
      </c>
      <c r="JE113" s="34">
        <v>0</v>
      </c>
      <c r="JF113" s="34">
        <v>0</v>
      </c>
      <c r="JG113" s="34">
        <v>0</v>
      </c>
      <c r="JH113" s="34">
        <v>0</v>
      </c>
      <c r="JI113" s="34">
        <v>0</v>
      </c>
      <c r="JK113" s="34">
        <v>166.666666666667</v>
      </c>
      <c r="JL113" s="34">
        <v>14700</v>
      </c>
      <c r="JM113" s="34">
        <v>1750</v>
      </c>
      <c r="JN113" s="34">
        <v>16450</v>
      </c>
      <c r="JO113" s="34">
        <v>3675</v>
      </c>
      <c r="JP113" s="34">
        <v>437.5</v>
      </c>
      <c r="JQ113" s="34">
        <v>4112.5</v>
      </c>
      <c r="JR113" s="34">
        <v>0.18237082066869301</v>
      </c>
      <c r="JS113" s="34">
        <v>9.1185410334346503E-2</v>
      </c>
      <c r="JT113" s="34">
        <v>0.25531914893617003</v>
      </c>
      <c r="JU113" s="34">
        <v>0.36474164133738601</v>
      </c>
      <c r="JV113" s="34">
        <v>6.0790273556230998E-2</v>
      </c>
      <c r="JW113" s="34">
        <v>1.2158054711246201E-2</v>
      </c>
      <c r="JX113" s="34">
        <v>1.82370820668693E-2</v>
      </c>
      <c r="JZ113" s="34">
        <v>1.0131712259371799E-2</v>
      </c>
      <c r="KB113" s="34">
        <v>5.0658561296859196E-3</v>
      </c>
      <c r="KJ113" s="34" t="s">
        <v>5980</v>
      </c>
      <c r="KK113" s="34" t="s">
        <v>5178</v>
      </c>
      <c r="KL113" s="34" t="s">
        <v>5794</v>
      </c>
      <c r="KN113" s="34" t="s">
        <v>4352</v>
      </c>
      <c r="KO113" s="34" t="s">
        <v>4170</v>
      </c>
      <c r="KP113" s="34" t="s">
        <v>4170</v>
      </c>
      <c r="KQ113" s="34" t="s">
        <v>4170</v>
      </c>
      <c r="KR113" s="34" t="s">
        <v>4170</v>
      </c>
      <c r="KS113" s="34" t="s">
        <v>4170</v>
      </c>
      <c r="KU113" s="34" t="s">
        <v>5112</v>
      </c>
      <c r="KV113" s="34" t="s">
        <v>5153</v>
      </c>
      <c r="KW113" s="34" t="s">
        <v>5621</v>
      </c>
      <c r="KX113" s="34" t="s">
        <v>5646</v>
      </c>
      <c r="KY113" s="34" t="s">
        <v>5223</v>
      </c>
      <c r="KZ113" s="34" t="s">
        <v>5850</v>
      </c>
      <c r="LA113" s="34" t="s">
        <v>5992</v>
      </c>
    </row>
    <row r="114" spans="1:313">
      <c r="A114" s="34" t="s">
        <v>6582</v>
      </c>
      <c r="B114" s="34" t="s">
        <v>6551</v>
      </c>
      <c r="C114" s="34" t="s">
        <v>1039</v>
      </c>
      <c r="D114" s="34" t="s">
        <v>1041</v>
      </c>
      <c r="F114" s="34" t="s">
        <v>1041</v>
      </c>
      <c r="G114" s="34">
        <v>89</v>
      </c>
      <c r="H114" s="34" t="s">
        <v>1041</v>
      </c>
      <c r="I114" s="34" t="s">
        <v>1041</v>
      </c>
      <c r="J114" s="34" t="s">
        <v>440</v>
      </c>
      <c r="K114" s="34" t="s">
        <v>1077</v>
      </c>
      <c r="L114" s="34" t="s">
        <v>9537</v>
      </c>
      <c r="M114" s="34" t="s">
        <v>1548</v>
      </c>
      <c r="N114" s="34" t="s">
        <v>9538</v>
      </c>
      <c r="P114" s="34" t="s">
        <v>3065</v>
      </c>
      <c r="Q114" s="34" t="s">
        <v>3111</v>
      </c>
      <c r="R114" s="34" t="s">
        <v>6382</v>
      </c>
      <c r="S114" s="34">
        <v>1</v>
      </c>
      <c r="T114" s="34" t="s">
        <v>4170</v>
      </c>
      <c r="U114" s="34" t="s">
        <v>4170</v>
      </c>
      <c r="V114" s="34" t="s">
        <v>4170</v>
      </c>
      <c r="W114" s="34" t="s">
        <v>4881</v>
      </c>
      <c r="X114" s="34" t="s">
        <v>4170</v>
      </c>
      <c r="Y114" s="34" t="s">
        <v>4881</v>
      </c>
      <c r="Z114" s="34" t="s">
        <v>4170</v>
      </c>
      <c r="AA114" s="34" t="s">
        <v>4170</v>
      </c>
      <c r="AB114" s="34" t="s">
        <v>3684</v>
      </c>
      <c r="AD114" s="34" t="s">
        <v>3699</v>
      </c>
      <c r="AE114" s="34" t="s">
        <v>3711</v>
      </c>
      <c r="AF114" s="34" t="s">
        <v>4170</v>
      </c>
      <c r="AG114" s="34" t="s">
        <v>4170</v>
      </c>
      <c r="AH114" s="34" t="s">
        <v>4881</v>
      </c>
      <c r="AI114" s="34" t="s">
        <v>4170</v>
      </c>
      <c r="AJ114" s="34" t="s">
        <v>4170</v>
      </c>
      <c r="AK114" s="34" t="s">
        <v>4170</v>
      </c>
      <c r="AL114" s="34" t="s">
        <v>4170</v>
      </c>
      <c r="AN114" s="34" t="s">
        <v>3719</v>
      </c>
      <c r="AO114" s="34" t="s">
        <v>1044</v>
      </c>
      <c r="BG114" s="34">
        <v>1</v>
      </c>
      <c r="BI114" s="34">
        <v>12</v>
      </c>
      <c r="BJ114" s="34" t="s">
        <v>1041</v>
      </c>
      <c r="BK114" s="34" t="s">
        <v>3727</v>
      </c>
      <c r="BM114" s="34" t="s">
        <v>3739</v>
      </c>
      <c r="BN114" s="34" t="s">
        <v>3745</v>
      </c>
      <c r="BO114" s="34" t="s">
        <v>4881</v>
      </c>
      <c r="BP114" s="34" t="s">
        <v>4170</v>
      </c>
      <c r="BQ114" s="34" t="s">
        <v>4170</v>
      </c>
      <c r="BR114" s="34" t="s">
        <v>4170</v>
      </c>
      <c r="BS114" s="34" t="s">
        <v>3751</v>
      </c>
      <c r="BT114" s="34" t="s">
        <v>3739</v>
      </c>
      <c r="BU114" s="34" t="s">
        <v>1044</v>
      </c>
      <c r="BV114" s="34" t="s">
        <v>1044</v>
      </c>
      <c r="BW114" s="34" t="s">
        <v>1044</v>
      </c>
      <c r="BX114" s="34" t="s">
        <v>3777</v>
      </c>
      <c r="BY114" s="34" t="s">
        <v>4881</v>
      </c>
      <c r="BZ114" s="34" t="s">
        <v>4170</v>
      </c>
      <c r="CA114" s="34" t="s">
        <v>4170</v>
      </c>
      <c r="CB114" s="34" t="s">
        <v>4170</v>
      </c>
      <c r="CC114" s="34" t="s">
        <v>4170</v>
      </c>
      <c r="CD114" s="34" t="s">
        <v>4170</v>
      </c>
      <c r="CE114" s="34" t="s">
        <v>4170</v>
      </c>
      <c r="CF114" s="34" t="s">
        <v>4170</v>
      </c>
      <c r="CG114" s="34" t="s">
        <v>4170</v>
      </c>
      <c r="CH114" s="34" t="s">
        <v>4170</v>
      </c>
      <c r="CI114" s="34" t="s">
        <v>4170</v>
      </c>
      <c r="CJ114" s="34" t="s">
        <v>4170</v>
      </c>
      <c r="CK114" s="34" t="s">
        <v>4170</v>
      </c>
      <c r="CL114" s="34" t="s">
        <v>4170</v>
      </c>
      <c r="CM114" s="34" t="s">
        <v>4170</v>
      </c>
      <c r="CN114" s="34" t="s">
        <v>4170</v>
      </c>
      <c r="CO114" s="34" t="s">
        <v>4170</v>
      </c>
      <c r="CQ114" s="34" t="s">
        <v>1041</v>
      </c>
      <c r="CR114" s="34" t="s">
        <v>1041</v>
      </c>
      <c r="CS114" s="34" t="s">
        <v>1044</v>
      </c>
      <c r="CT114" s="34" t="s">
        <v>1041</v>
      </c>
      <c r="CU114" s="34" t="s">
        <v>1041</v>
      </c>
      <c r="CV114" s="34" t="s">
        <v>1041</v>
      </c>
      <c r="CW114" s="34" t="s">
        <v>1044</v>
      </c>
      <c r="CX114" s="34" t="s">
        <v>1044</v>
      </c>
      <c r="CY114" s="34" t="s">
        <v>3826</v>
      </c>
      <c r="CZ114" s="34" t="s">
        <v>3843</v>
      </c>
      <c r="DA114" s="34" t="s">
        <v>3861</v>
      </c>
      <c r="DB114" s="34" t="s">
        <v>1044</v>
      </c>
      <c r="DC114" s="34" t="s">
        <v>3871</v>
      </c>
      <c r="DD114" s="34" t="s">
        <v>3871</v>
      </c>
      <c r="DE114" s="34" t="s">
        <v>1044</v>
      </c>
      <c r="DF114" s="34" t="s">
        <v>3877</v>
      </c>
      <c r="DG114" s="34" t="s">
        <v>6305</v>
      </c>
      <c r="DH114" s="34" t="s">
        <v>4170</v>
      </c>
      <c r="DI114" s="34" t="s">
        <v>4170</v>
      </c>
      <c r="DJ114" s="34" t="s">
        <v>4170</v>
      </c>
      <c r="DK114" s="34" t="s">
        <v>4170</v>
      </c>
      <c r="DL114" s="34" t="s">
        <v>4170</v>
      </c>
      <c r="DM114" s="34" t="s">
        <v>4170</v>
      </c>
      <c r="DN114" s="34" t="s">
        <v>4881</v>
      </c>
      <c r="DO114" s="34" t="s">
        <v>4881</v>
      </c>
      <c r="DP114" s="34" t="s">
        <v>4170</v>
      </c>
      <c r="DQ114" s="34" t="s">
        <v>4170</v>
      </c>
      <c r="DR114" s="34" t="s">
        <v>4170</v>
      </c>
      <c r="DS114" s="34" t="s">
        <v>4170</v>
      </c>
      <c r="DT114" s="34" t="s">
        <v>4170</v>
      </c>
      <c r="DU114" s="34" t="s">
        <v>4170</v>
      </c>
      <c r="DV114" s="34" t="s">
        <v>4170</v>
      </c>
      <c r="DW114" s="34" t="s">
        <v>4170</v>
      </c>
      <c r="ES114" s="34" t="s">
        <v>3951</v>
      </c>
      <c r="ET114" s="34" t="s">
        <v>4170</v>
      </c>
      <c r="EU114" s="34" t="s">
        <v>4170</v>
      </c>
      <c r="EV114" s="34" t="s">
        <v>4170</v>
      </c>
      <c r="EW114" s="34" t="s">
        <v>4170</v>
      </c>
      <c r="EX114" s="34" t="s">
        <v>4881</v>
      </c>
      <c r="EY114" s="34" t="s">
        <v>4170</v>
      </c>
      <c r="EZ114" s="34" t="s">
        <v>4170</v>
      </c>
      <c r="FA114" s="34" t="s">
        <v>4170</v>
      </c>
      <c r="FB114" s="34" t="s">
        <v>4170</v>
      </c>
      <c r="FD114" s="34">
        <v>5100</v>
      </c>
      <c r="FE114" s="34">
        <v>1625</v>
      </c>
      <c r="FK114" s="34" t="s">
        <v>1044</v>
      </c>
      <c r="FM114" s="34" t="s">
        <v>3990</v>
      </c>
      <c r="GF114" s="34" t="s">
        <v>1044</v>
      </c>
      <c r="GG114" s="34" t="s">
        <v>4170</v>
      </c>
      <c r="GH114" s="34" t="s">
        <v>4170</v>
      </c>
      <c r="GI114" s="34" t="s">
        <v>4170</v>
      </c>
      <c r="GJ114" s="34" t="s">
        <v>4881</v>
      </c>
      <c r="GK114" s="34" t="s">
        <v>4170</v>
      </c>
      <c r="GL114" s="34" t="s">
        <v>4170</v>
      </c>
      <c r="GM114" s="34" t="s">
        <v>4170</v>
      </c>
      <c r="GO114" s="34">
        <v>1000</v>
      </c>
      <c r="GP114" s="34">
        <v>0</v>
      </c>
      <c r="GQ114" s="34">
        <v>0</v>
      </c>
      <c r="GR114" s="34">
        <v>300</v>
      </c>
      <c r="GS114" s="34">
        <v>100</v>
      </c>
      <c r="GT114" s="34">
        <v>60</v>
      </c>
      <c r="GU114" s="34">
        <v>0</v>
      </c>
      <c r="GV114" s="34">
        <v>0</v>
      </c>
      <c r="GW114" s="34">
        <v>0</v>
      </c>
      <c r="GX114" s="34">
        <v>0</v>
      </c>
      <c r="GY114" s="34">
        <v>3000</v>
      </c>
      <c r="GZ114" s="34">
        <v>0</v>
      </c>
      <c r="HA114" s="34">
        <v>0</v>
      </c>
      <c r="HB114" s="34">
        <v>0</v>
      </c>
      <c r="HC114" s="34">
        <v>0</v>
      </c>
      <c r="HD114" s="34">
        <v>0</v>
      </c>
      <c r="HE114" s="34">
        <v>0</v>
      </c>
      <c r="HF114" s="34" t="s">
        <v>1044</v>
      </c>
      <c r="HK114" s="34" t="s">
        <v>6583</v>
      </c>
      <c r="HL114" s="34" t="s">
        <v>4226</v>
      </c>
      <c r="HM114" s="34" t="s">
        <v>4546</v>
      </c>
      <c r="HN114" s="34" t="s">
        <v>5449</v>
      </c>
      <c r="HO114" s="34">
        <v>20.0065703022339</v>
      </c>
      <c r="HP114" s="34" t="s">
        <v>4894</v>
      </c>
      <c r="HQ114" s="34" t="s">
        <v>4305</v>
      </c>
      <c r="HR114" s="34" t="s">
        <v>4195</v>
      </c>
      <c r="HS114" s="34" t="s">
        <v>4235</v>
      </c>
      <c r="HT114" s="34" t="s">
        <v>4271</v>
      </c>
      <c r="HU114" s="34" t="s">
        <v>5342</v>
      </c>
      <c r="HV114" s="34" t="s">
        <v>5001</v>
      </c>
      <c r="HW114" s="34" t="s">
        <v>4560</v>
      </c>
      <c r="HX114" s="34" t="s">
        <v>3238</v>
      </c>
      <c r="HY114" s="34" t="s">
        <v>4299</v>
      </c>
      <c r="HZ114" s="34" t="s">
        <v>4933</v>
      </c>
      <c r="IA114" s="34" t="s">
        <v>4665</v>
      </c>
      <c r="IB114" s="34" t="s">
        <v>5665</v>
      </c>
      <c r="IC114" s="34" t="s">
        <v>5274</v>
      </c>
      <c r="ID114" s="34" t="s">
        <v>4462</v>
      </c>
      <c r="IJ114" s="34">
        <v>2032.86</v>
      </c>
      <c r="IK114" s="34" t="s">
        <v>4587</v>
      </c>
      <c r="IQ114" s="34">
        <v>3657.86</v>
      </c>
      <c r="IR114" s="34" t="s">
        <v>1046</v>
      </c>
      <c r="IT114" s="34">
        <v>3657.86</v>
      </c>
      <c r="IU114" s="34" t="s">
        <v>5177</v>
      </c>
      <c r="IV114" s="34" t="s">
        <v>4170</v>
      </c>
      <c r="IW114" s="34" t="s">
        <v>4170</v>
      </c>
      <c r="IX114" s="34" t="s">
        <v>6120</v>
      </c>
      <c r="IY114" s="34" t="s">
        <v>5373</v>
      </c>
      <c r="IZ114" s="34" t="s">
        <v>4352</v>
      </c>
      <c r="JA114" s="34" t="s">
        <v>4170</v>
      </c>
      <c r="JB114" s="34" t="s">
        <v>4170</v>
      </c>
      <c r="JC114" s="34">
        <v>0</v>
      </c>
      <c r="JD114" s="34">
        <v>500</v>
      </c>
      <c r="JE114" s="34">
        <v>0</v>
      </c>
      <c r="JF114" s="34">
        <v>0</v>
      </c>
      <c r="JG114" s="34">
        <v>0</v>
      </c>
      <c r="JH114" s="34">
        <v>0</v>
      </c>
      <c r="JI114" s="34">
        <v>0</v>
      </c>
      <c r="JJ114" s="34">
        <v>0</v>
      </c>
      <c r="JK114" s="34">
        <v>0</v>
      </c>
      <c r="JL114" s="34">
        <v>1460</v>
      </c>
      <c r="JM114" s="34">
        <v>500</v>
      </c>
      <c r="JN114" s="34">
        <v>1960</v>
      </c>
      <c r="JO114" s="34">
        <v>1460</v>
      </c>
      <c r="JP114" s="34">
        <v>500</v>
      </c>
      <c r="JQ114" s="34">
        <v>1960</v>
      </c>
      <c r="JR114" s="34">
        <v>0.51020408163265296</v>
      </c>
      <c r="JU114" s="34">
        <v>0.15306122448979601</v>
      </c>
      <c r="JV114" s="34">
        <v>5.10204081632653E-2</v>
      </c>
      <c r="JW114" s="34">
        <v>3.06122448979592E-2</v>
      </c>
      <c r="KB114" s="34">
        <v>0.25510204081632698</v>
      </c>
      <c r="KI114" s="34" t="s">
        <v>6083</v>
      </c>
      <c r="KJ114" s="34" t="s">
        <v>5976</v>
      </c>
      <c r="KK114" s="34" t="s">
        <v>5178</v>
      </c>
      <c r="KL114" s="34" t="s">
        <v>4170</v>
      </c>
      <c r="KM114" s="34" t="s">
        <v>4170</v>
      </c>
      <c r="KN114" s="34" t="s">
        <v>5255</v>
      </c>
      <c r="KO114" s="34" t="s">
        <v>4170</v>
      </c>
      <c r="KP114" s="34" t="s">
        <v>4170</v>
      </c>
      <c r="KQ114" s="34" t="s">
        <v>4170</v>
      </c>
      <c r="KR114" s="34" t="s">
        <v>4170</v>
      </c>
      <c r="KS114" s="34" t="s">
        <v>4170</v>
      </c>
      <c r="KT114" s="34" t="s">
        <v>4170</v>
      </c>
      <c r="KU114" s="34" t="s">
        <v>4973</v>
      </c>
      <c r="KV114" s="34" t="s">
        <v>5151</v>
      </c>
      <c r="KW114" s="34" t="s">
        <v>5624</v>
      </c>
      <c r="KX114" s="34" t="s">
        <v>5646</v>
      </c>
      <c r="KY114" s="34" t="s">
        <v>5952</v>
      </c>
      <c r="KZ114" s="34" t="s">
        <v>5971</v>
      </c>
      <c r="LA114" s="34" t="s">
        <v>5992</v>
      </c>
    </row>
    <row r="115" spans="1:313">
      <c r="A115" s="34" t="s">
        <v>6584</v>
      </c>
      <c r="B115" s="34" t="s">
        <v>6551</v>
      </c>
      <c r="C115" s="34" t="s">
        <v>1036</v>
      </c>
      <c r="D115" s="34" t="s">
        <v>1041</v>
      </c>
      <c r="F115" s="34" t="s">
        <v>1041</v>
      </c>
      <c r="G115" s="34">
        <v>20</v>
      </c>
      <c r="H115" s="34" t="s">
        <v>1041</v>
      </c>
      <c r="I115" s="34" t="s">
        <v>1041</v>
      </c>
      <c r="J115" s="34" t="s">
        <v>442</v>
      </c>
      <c r="K115" s="34" t="s">
        <v>1059</v>
      </c>
      <c r="L115" s="34" t="s">
        <v>9539</v>
      </c>
      <c r="M115" s="34" t="s">
        <v>1229</v>
      </c>
      <c r="N115" s="34" t="s">
        <v>9540</v>
      </c>
      <c r="P115" s="34" t="s">
        <v>3065</v>
      </c>
      <c r="Q115" s="34" t="s">
        <v>3123</v>
      </c>
      <c r="R115" s="34" t="s">
        <v>6333</v>
      </c>
      <c r="S115" s="34">
        <v>1</v>
      </c>
      <c r="T115" s="34" t="s">
        <v>4170</v>
      </c>
      <c r="U115" s="34" t="s">
        <v>4170</v>
      </c>
      <c r="V115" s="34" t="s">
        <v>4170</v>
      </c>
      <c r="W115" s="34" t="s">
        <v>4170</v>
      </c>
      <c r="X115" s="34" t="s">
        <v>4881</v>
      </c>
      <c r="Y115" s="34" t="s">
        <v>4170</v>
      </c>
      <c r="Z115" s="34" t="s">
        <v>4881</v>
      </c>
      <c r="AA115" s="34" t="s">
        <v>4170</v>
      </c>
      <c r="AB115" s="34" t="s">
        <v>3684</v>
      </c>
      <c r="AD115" s="34" t="s">
        <v>3699</v>
      </c>
      <c r="AE115" s="34" t="s">
        <v>3711</v>
      </c>
      <c r="AF115" s="34" t="s">
        <v>4170</v>
      </c>
      <c r="AG115" s="34" t="s">
        <v>4170</v>
      </c>
      <c r="AH115" s="34" t="s">
        <v>4881</v>
      </c>
      <c r="AI115" s="34" t="s">
        <v>4170</v>
      </c>
      <c r="AJ115" s="34" t="s">
        <v>4170</v>
      </c>
      <c r="AK115" s="34" t="s">
        <v>4170</v>
      </c>
      <c r="AL115" s="34" t="s">
        <v>4170</v>
      </c>
      <c r="AN115" s="34" t="s">
        <v>3719</v>
      </c>
      <c r="AO115" s="34" t="s">
        <v>1044</v>
      </c>
      <c r="BG115" s="34">
        <v>1</v>
      </c>
      <c r="BI115" s="34">
        <v>15</v>
      </c>
      <c r="BJ115" s="34" t="s">
        <v>1041</v>
      </c>
      <c r="BK115" s="34" t="s">
        <v>3727</v>
      </c>
      <c r="BM115" s="34" t="s">
        <v>3739</v>
      </c>
      <c r="BN115" s="34" t="s">
        <v>3745</v>
      </c>
      <c r="BO115" s="34" t="s">
        <v>4881</v>
      </c>
      <c r="BP115" s="34" t="s">
        <v>4170</v>
      </c>
      <c r="BQ115" s="34" t="s">
        <v>4170</v>
      </c>
      <c r="BR115" s="34" t="s">
        <v>4170</v>
      </c>
      <c r="BS115" s="34" t="s">
        <v>3751</v>
      </c>
      <c r="BT115" s="34" t="s">
        <v>3771</v>
      </c>
      <c r="BU115" s="34" t="s">
        <v>1044</v>
      </c>
      <c r="BV115" s="34" t="s">
        <v>1044</v>
      </c>
      <c r="BW115" s="34" t="s">
        <v>1044</v>
      </c>
      <c r="BX115" s="34" t="s">
        <v>3777</v>
      </c>
      <c r="BY115" s="34" t="s">
        <v>4881</v>
      </c>
      <c r="BZ115" s="34" t="s">
        <v>4170</v>
      </c>
      <c r="CA115" s="34" t="s">
        <v>4170</v>
      </c>
      <c r="CB115" s="34" t="s">
        <v>4170</v>
      </c>
      <c r="CC115" s="34" t="s">
        <v>4170</v>
      </c>
      <c r="CD115" s="34" t="s">
        <v>4170</v>
      </c>
      <c r="CE115" s="34" t="s">
        <v>4170</v>
      </c>
      <c r="CF115" s="34" t="s">
        <v>4170</v>
      </c>
      <c r="CG115" s="34" t="s">
        <v>4170</v>
      </c>
      <c r="CH115" s="34" t="s">
        <v>4170</v>
      </c>
      <c r="CI115" s="34" t="s">
        <v>4170</v>
      </c>
      <c r="CJ115" s="34" t="s">
        <v>4170</v>
      </c>
      <c r="CK115" s="34" t="s">
        <v>4170</v>
      </c>
      <c r="CL115" s="34" t="s">
        <v>4170</v>
      </c>
      <c r="CM115" s="34" t="s">
        <v>4170</v>
      </c>
      <c r="CN115" s="34" t="s">
        <v>4170</v>
      </c>
      <c r="CO115" s="34" t="s">
        <v>4170</v>
      </c>
      <c r="CQ115" s="34" t="s">
        <v>1041</v>
      </c>
      <c r="CR115" s="34" t="s">
        <v>1041</v>
      </c>
      <c r="CS115" s="34" t="s">
        <v>1041</v>
      </c>
      <c r="CT115" s="34" t="s">
        <v>1041</v>
      </c>
      <c r="CU115" s="34" t="s">
        <v>1041</v>
      </c>
      <c r="CV115" s="34" t="s">
        <v>1041</v>
      </c>
      <c r="CW115" s="34" t="s">
        <v>1044</v>
      </c>
      <c r="CX115" s="34" t="s">
        <v>1044</v>
      </c>
      <c r="CY115" s="34" t="s">
        <v>3826</v>
      </c>
      <c r="CZ115" s="34" t="s">
        <v>3843</v>
      </c>
      <c r="DA115" s="34" t="s">
        <v>3852</v>
      </c>
      <c r="DB115" s="34" t="s">
        <v>1044</v>
      </c>
      <c r="DC115" s="34" t="s">
        <v>3871</v>
      </c>
      <c r="DD115" s="34" t="s">
        <v>3871</v>
      </c>
      <c r="DE115" s="34" t="s">
        <v>1041</v>
      </c>
      <c r="DF115" s="34" t="s">
        <v>3874</v>
      </c>
      <c r="DG115" s="34" t="s">
        <v>169</v>
      </c>
      <c r="DH115" s="34" t="s">
        <v>4170</v>
      </c>
      <c r="DI115" s="34" t="s">
        <v>4881</v>
      </c>
      <c r="DJ115" s="34" t="s">
        <v>4170</v>
      </c>
      <c r="DK115" s="34" t="s">
        <v>4170</v>
      </c>
      <c r="DL115" s="34" t="s">
        <v>4170</v>
      </c>
      <c r="DM115" s="34" t="s">
        <v>4170</v>
      </c>
      <c r="DN115" s="34" t="s">
        <v>4170</v>
      </c>
      <c r="DO115" s="34" t="s">
        <v>4170</v>
      </c>
      <c r="DP115" s="34" t="s">
        <v>4170</v>
      </c>
      <c r="DQ115" s="34" t="s">
        <v>4170</v>
      </c>
      <c r="DR115" s="34" t="s">
        <v>4170</v>
      </c>
      <c r="DS115" s="34" t="s">
        <v>4170</v>
      </c>
      <c r="DT115" s="34" t="s">
        <v>4170</v>
      </c>
      <c r="DU115" s="34" t="s">
        <v>4170</v>
      </c>
      <c r="DV115" s="34" t="s">
        <v>4170</v>
      </c>
      <c r="DW115" s="34" t="s">
        <v>4170</v>
      </c>
      <c r="DY115" s="34">
        <v>10000</v>
      </c>
      <c r="FK115" s="34" t="s">
        <v>1044</v>
      </c>
      <c r="FM115" s="34" t="s">
        <v>3990</v>
      </c>
      <c r="GF115" s="34" t="s">
        <v>1044</v>
      </c>
      <c r="GG115" s="34" t="s">
        <v>4170</v>
      </c>
      <c r="GH115" s="34" t="s">
        <v>4170</v>
      </c>
      <c r="GI115" s="34" t="s">
        <v>4170</v>
      </c>
      <c r="GJ115" s="34" t="s">
        <v>4881</v>
      </c>
      <c r="GK115" s="34" t="s">
        <v>4170</v>
      </c>
      <c r="GL115" s="34" t="s">
        <v>4170</v>
      </c>
      <c r="GM115" s="34" t="s">
        <v>4170</v>
      </c>
      <c r="GO115" s="34">
        <v>3000</v>
      </c>
      <c r="GP115" s="34">
        <v>0</v>
      </c>
      <c r="GQ115" s="34">
        <v>0</v>
      </c>
      <c r="GR115" s="34">
        <v>800</v>
      </c>
      <c r="GS115" s="34">
        <v>400</v>
      </c>
      <c r="GT115" s="34">
        <v>200</v>
      </c>
      <c r="GU115" s="34">
        <v>500</v>
      </c>
      <c r="GV115" s="34">
        <v>0</v>
      </c>
      <c r="GW115" s="34">
        <v>0</v>
      </c>
      <c r="GX115" s="34">
        <v>2000</v>
      </c>
      <c r="GY115" s="34">
        <v>0</v>
      </c>
      <c r="GZ115" s="34">
        <v>0</v>
      </c>
      <c r="HA115" s="34">
        <v>0</v>
      </c>
      <c r="HB115" s="34">
        <v>0</v>
      </c>
      <c r="HC115" s="34">
        <v>0</v>
      </c>
      <c r="HD115" s="34">
        <v>0</v>
      </c>
      <c r="HE115" s="34">
        <v>0</v>
      </c>
      <c r="HF115" s="34" t="s">
        <v>1044</v>
      </c>
      <c r="HK115" s="34" t="s">
        <v>6585</v>
      </c>
      <c r="HL115" s="34" t="s">
        <v>4226</v>
      </c>
      <c r="HM115" s="34" t="s">
        <v>4539</v>
      </c>
      <c r="HN115" s="34" t="s">
        <v>5452</v>
      </c>
      <c r="HO115" s="34">
        <v>47.0433639947438</v>
      </c>
      <c r="HP115" s="34" t="s">
        <v>4896</v>
      </c>
      <c r="HQ115" s="34" t="s">
        <v>4305</v>
      </c>
      <c r="HR115" s="34" t="s">
        <v>4186</v>
      </c>
      <c r="HS115" s="34" t="s">
        <v>4241</v>
      </c>
      <c r="HT115" s="34" t="s">
        <v>4271</v>
      </c>
      <c r="HU115" s="34" t="s">
        <v>5342</v>
      </c>
      <c r="HV115" s="34" t="s">
        <v>5001</v>
      </c>
      <c r="HW115" s="34" t="s">
        <v>4556</v>
      </c>
      <c r="HX115" s="34" t="s">
        <v>3238</v>
      </c>
      <c r="HY115" s="34" t="s">
        <v>4291</v>
      </c>
      <c r="HZ115" s="34" t="s">
        <v>4933</v>
      </c>
      <c r="IA115" s="34" t="s">
        <v>4666</v>
      </c>
      <c r="IC115" s="34" t="s">
        <v>5274</v>
      </c>
      <c r="ID115" s="34" t="s">
        <v>4462</v>
      </c>
      <c r="IE115" s="34" t="s">
        <v>4879</v>
      </c>
      <c r="IQ115" s="34">
        <v>10000</v>
      </c>
      <c r="IR115" s="34" t="s">
        <v>1046</v>
      </c>
      <c r="IT115" s="34">
        <v>10000</v>
      </c>
      <c r="IU115" s="34" t="s">
        <v>5178</v>
      </c>
      <c r="IV115" s="34" t="s">
        <v>4170</v>
      </c>
      <c r="IW115" s="34" t="s">
        <v>4170</v>
      </c>
      <c r="IX115" s="34" t="s">
        <v>6120</v>
      </c>
      <c r="IY115" s="34" t="s">
        <v>4785</v>
      </c>
      <c r="IZ115" s="34" t="s">
        <v>4783</v>
      </c>
      <c r="JA115" s="34" t="s">
        <v>4785</v>
      </c>
      <c r="JB115" s="34" t="s">
        <v>4170</v>
      </c>
      <c r="JC115" s="34">
        <v>333.33333333333297</v>
      </c>
      <c r="JD115" s="34">
        <v>0</v>
      </c>
      <c r="JE115" s="34">
        <v>0</v>
      </c>
      <c r="JF115" s="34">
        <v>0</v>
      </c>
      <c r="JG115" s="34">
        <v>0</v>
      </c>
      <c r="JH115" s="34">
        <v>0</v>
      </c>
      <c r="JI115" s="34">
        <v>0</v>
      </c>
      <c r="JJ115" s="34">
        <v>0</v>
      </c>
      <c r="JK115" s="34">
        <v>0</v>
      </c>
      <c r="JL115" s="34">
        <v>5233.3333333333303</v>
      </c>
      <c r="JM115" s="34">
        <v>0</v>
      </c>
      <c r="JN115" s="34">
        <v>5233.3333333333303</v>
      </c>
      <c r="JO115" s="34">
        <v>5233.3333333333303</v>
      </c>
      <c r="JP115" s="34">
        <v>0</v>
      </c>
      <c r="JQ115" s="34">
        <v>5233.3333333333303</v>
      </c>
      <c r="JR115" s="34">
        <v>0.57324840764331197</v>
      </c>
      <c r="JU115" s="34">
        <v>0.152866242038217</v>
      </c>
      <c r="JV115" s="34">
        <v>7.6433121019108305E-2</v>
      </c>
      <c r="JW115" s="34">
        <v>3.8216560509554097E-2</v>
      </c>
      <c r="JX115" s="34">
        <v>9.5541401273885398E-2</v>
      </c>
      <c r="KA115" s="34">
        <v>6.3694267515923594E-2</v>
      </c>
      <c r="KJ115" s="34" t="s">
        <v>5980</v>
      </c>
      <c r="KK115" s="34" t="s">
        <v>5990</v>
      </c>
      <c r="KL115" s="34" t="s">
        <v>4170</v>
      </c>
      <c r="KM115" s="34" t="s">
        <v>4714</v>
      </c>
      <c r="KN115" s="34" t="s">
        <v>4170</v>
      </c>
      <c r="KO115" s="34" t="s">
        <v>4170</v>
      </c>
      <c r="KP115" s="34" t="s">
        <v>4170</v>
      </c>
      <c r="KQ115" s="34" t="s">
        <v>4170</v>
      </c>
      <c r="KR115" s="34" t="s">
        <v>4170</v>
      </c>
      <c r="KS115" s="34" t="s">
        <v>4170</v>
      </c>
      <c r="KT115" s="34" t="s">
        <v>4170</v>
      </c>
      <c r="KU115" s="34" t="s">
        <v>5116</v>
      </c>
      <c r="KV115" s="34" t="s">
        <v>5154</v>
      </c>
      <c r="KW115" s="34" t="s">
        <v>4170</v>
      </c>
      <c r="KX115" s="34" t="s">
        <v>4170</v>
      </c>
      <c r="KY115" s="34" t="s">
        <v>5116</v>
      </c>
      <c r="KZ115" s="34" t="s">
        <v>5154</v>
      </c>
      <c r="LA115" s="34" t="s">
        <v>5992</v>
      </c>
    </row>
    <row r="116" spans="1:313">
      <c r="A116" s="34" t="s">
        <v>6586</v>
      </c>
      <c r="B116" s="34" t="s">
        <v>6551</v>
      </c>
      <c r="C116" s="34" t="s">
        <v>1038</v>
      </c>
      <c r="D116" s="34" t="s">
        <v>1041</v>
      </c>
      <c r="F116" s="34" t="s">
        <v>1041</v>
      </c>
      <c r="G116" s="34">
        <v>37</v>
      </c>
      <c r="H116" s="34" t="s">
        <v>1041</v>
      </c>
      <c r="I116" s="34" t="s">
        <v>1041</v>
      </c>
      <c r="J116" s="34" t="s">
        <v>440</v>
      </c>
      <c r="K116" s="34" t="s">
        <v>1065</v>
      </c>
      <c r="L116" s="34" t="s">
        <v>9553</v>
      </c>
      <c r="M116" s="34" t="s">
        <v>1235</v>
      </c>
      <c r="N116" s="34" t="s">
        <v>9554</v>
      </c>
      <c r="P116" s="34" t="s">
        <v>3065</v>
      </c>
      <c r="Q116" s="34" t="s">
        <v>3123</v>
      </c>
      <c r="R116" s="34" t="s">
        <v>6318</v>
      </c>
      <c r="S116" s="34">
        <v>6</v>
      </c>
      <c r="T116" s="34" t="s">
        <v>4881</v>
      </c>
      <c r="U116" s="34" t="s">
        <v>4170</v>
      </c>
      <c r="V116" s="34" t="s">
        <v>4626</v>
      </c>
      <c r="W116" s="34" t="s">
        <v>4881</v>
      </c>
      <c r="X116" s="34" t="s">
        <v>4881</v>
      </c>
      <c r="Y116" s="34" t="s">
        <v>4881</v>
      </c>
      <c r="Z116" s="34" t="s">
        <v>4628</v>
      </c>
      <c r="AA116" s="34" t="s">
        <v>4170</v>
      </c>
      <c r="AB116" s="34" t="s">
        <v>3681</v>
      </c>
      <c r="AD116" s="34" t="s">
        <v>3696</v>
      </c>
      <c r="AN116" s="34" t="s">
        <v>3719</v>
      </c>
      <c r="AO116" s="34" t="s">
        <v>1044</v>
      </c>
      <c r="BG116" s="34">
        <v>3</v>
      </c>
      <c r="BI116" s="34">
        <v>60</v>
      </c>
      <c r="BJ116" s="34" t="s">
        <v>1041</v>
      </c>
      <c r="BK116" s="34" t="s">
        <v>3727</v>
      </c>
      <c r="BM116" s="34" t="s">
        <v>3739</v>
      </c>
      <c r="BN116" s="34" t="s">
        <v>3745</v>
      </c>
      <c r="BO116" s="34" t="s">
        <v>4881</v>
      </c>
      <c r="BP116" s="34" t="s">
        <v>4170</v>
      </c>
      <c r="BQ116" s="34" t="s">
        <v>4170</v>
      </c>
      <c r="BR116" s="34" t="s">
        <v>4170</v>
      </c>
      <c r="BS116" s="34" t="s">
        <v>3754</v>
      </c>
      <c r="BT116" s="34" t="s">
        <v>3771</v>
      </c>
      <c r="BU116" s="34" t="s">
        <v>1044</v>
      </c>
      <c r="BV116" s="34" t="s">
        <v>1041</v>
      </c>
      <c r="BW116" s="34" t="s">
        <v>1044</v>
      </c>
      <c r="BX116" s="34" t="s">
        <v>3777</v>
      </c>
      <c r="BY116" s="34" t="s">
        <v>4881</v>
      </c>
      <c r="BZ116" s="34" t="s">
        <v>4170</v>
      </c>
      <c r="CA116" s="34" t="s">
        <v>4170</v>
      </c>
      <c r="CB116" s="34" t="s">
        <v>4170</v>
      </c>
      <c r="CC116" s="34" t="s">
        <v>4170</v>
      </c>
      <c r="CD116" s="34" t="s">
        <v>4170</v>
      </c>
      <c r="CE116" s="34" t="s">
        <v>4170</v>
      </c>
      <c r="CF116" s="34" t="s">
        <v>4170</v>
      </c>
      <c r="CG116" s="34" t="s">
        <v>4170</v>
      </c>
      <c r="CH116" s="34" t="s">
        <v>4170</v>
      </c>
      <c r="CI116" s="34" t="s">
        <v>4170</v>
      </c>
      <c r="CJ116" s="34" t="s">
        <v>4170</v>
      </c>
      <c r="CK116" s="34" t="s">
        <v>4170</v>
      </c>
      <c r="CL116" s="34" t="s">
        <v>4170</v>
      </c>
      <c r="CM116" s="34" t="s">
        <v>4170</v>
      </c>
      <c r="CN116" s="34" t="s">
        <v>4170</v>
      </c>
      <c r="CO116" s="34" t="s">
        <v>4170</v>
      </c>
      <c r="CQ116" s="34" t="s">
        <v>1041</v>
      </c>
      <c r="CR116" s="34" t="s">
        <v>1041</v>
      </c>
      <c r="CS116" s="34" t="s">
        <v>1041</v>
      </c>
      <c r="CT116" s="34" t="s">
        <v>1041</v>
      </c>
      <c r="CU116" s="34" t="s">
        <v>1041</v>
      </c>
      <c r="CV116" s="34" t="s">
        <v>1041</v>
      </c>
      <c r="CW116" s="34" t="s">
        <v>1041</v>
      </c>
      <c r="CX116" s="34" t="s">
        <v>1041</v>
      </c>
      <c r="CY116" s="34" t="s">
        <v>3826</v>
      </c>
      <c r="CZ116" s="34" t="s">
        <v>3843</v>
      </c>
      <c r="DA116" s="34" t="s">
        <v>3855</v>
      </c>
      <c r="DB116" s="34" t="s">
        <v>3868</v>
      </c>
      <c r="DC116" s="34" t="s">
        <v>3868</v>
      </c>
      <c r="DD116" s="34" t="s">
        <v>3871</v>
      </c>
      <c r="DE116" s="34" t="s">
        <v>1044</v>
      </c>
      <c r="DF116" s="34" t="s">
        <v>3877</v>
      </c>
      <c r="DG116" s="34" t="s">
        <v>194</v>
      </c>
      <c r="DH116" s="34" t="s">
        <v>4170</v>
      </c>
      <c r="DI116" s="34" t="s">
        <v>4170</v>
      </c>
      <c r="DJ116" s="34" t="s">
        <v>4170</v>
      </c>
      <c r="DK116" s="34" t="s">
        <v>4170</v>
      </c>
      <c r="DL116" s="34" t="s">
        <v>4881</v>
      </c>
      <c r="DM116" s="34" t="s">
        <v>4170</v>
      </c>
      <c r="DN116" s="34" t="s">
        <v>4170</v>
      </c>
      <c r="DO116" s="34" t="s">
        <v>4170</v>
      </c>
      <c r="DP116" s="34" t="s">
        <v>4170</v>
      </c>
      <c r="DQ116" s="34" t="s">
        <v>4170</v>
      </c>
      <c r="DR116" s="34" t="s">
        <v>4170</v>
      </c>
      <c r="DS116" s="34" t="s">
        <v>4170</v>
      </c>
      <c r="DT116" s="34" t="s">
        <v>4170</v>
      </c>
      <c r="DU116" s="34" t="s">
        <v>4170</v>
      </c>
      <c r="DV116" s="34" t="s">
        <v>4170</v>
      </c>
      <c r="DW116" s="34" t="s">
        <v>4170</v>
      </c>
      <c r="EB116" s="34">
        <v>15000</v>
      </c>
      <c r="FK116" s="34" t="s">
        <v>1044</v>
      </c>
      <c r="FM116" s="34" t="s">
        <v>3981</v>
      </c>
      <c r="FN116" s="34" t="s">
        <v>3998</v>
      </c>
      <c r="FO116" s="34" t="s">
        <v>4170</v>
      </c>
      <c r="FP116" s="34" t="s">
        <v>4170</v>
      </c>
      <c r="FQ116" s="34" t="s">
        <v>4881</v>
      </c>
      <c r="FR116" s="34" t="s">
        <v>4170</v>
      </c>
      <c r="FS116" s="34" t="s">
        <v>4170</v>
      </c>
      <c r="FT116" s="34" t="s">
        <v>4170</v>
      </c>
      <c r="FU116" s="34" t="s">
        <v>4170</v>
      </c>
      <c r="FV116" s="34" t="s">
        <v>4170</v>
      </c>
      <c r="FW116" s="34" t="s">
        <v>4170</v>
      </c>
      <c r="FX116" s="34" t="s">
        <v>4170</v>
      </c>
      <c r="FY116" s="34" t="s">
        <v>4170</v>
      </c>
      <c r="FZ116" s="34" t="s">
        <v>4170</v>
      </c>
      <c r="GA116" s="34" t="s">
        <v>4170</v>
      </c>
      <c r="GB116" s="34" t="s">
        <v>4170</v>
      </c>
      <c r="GC116" s="34" t="s">
        <v>4170</v>
      </c>
      <c r="GD116" s="34" t="s">
        <v>4170</v>
      </c>
      <c r="GF116" s="34" t="s">
        <v>1044</v>
      </c>
      <c r="GG116" s="34" t="s">
        <v>4170</v>
      </c>
      <c r="GH116" s="34" t="s">
        <v>4170</v>
      </c>
      <c r="GI116" s="34" t="s">
        <v>4170</v>
      </c>
      <c r="GJ116" s="34" t="s">
        <v>4881</v>
      </c>
      <c r="GK116" s="34" t="s">
        <v>4170</v>
      </c>
      <c r="GL116" s="34" t="s">
        <v>4170</v>
      </c>
      <c r="GM116" s="34" t="s">
        <v>4170</v>
      </c>
      <c r="GO116" s="34">
        <v>5000</v>
      </c>
      <c r="GP116" s="34">
        <v>0</v>
      </c>
      <c r="GQ116" s="34">
        <v>3000</v>
      </c>
      <c r="GR116" s="34">
        <v>3500</v>
      </c>
      <c r="GS116" s="34">
        <v>700</v>
      </c>
      <c r="GT116" s="34">
        <v>600</v>
      </c>
      <c r="GU116" s="34">
        <v>5000</v>
      </c>
      <c r="GV116" s="34">
        <v>0</v>
      </c>
      <c r="GW116" s="34">
        <v>2000</v>
      </c>
      <c r="GX116" s="34">
        <v>15000</v>
      </c>
      <c r="GY116" s="34">
        <v>1000</v>
      </c>
      <c r="GZ116" s="34">
        <v>1500</v>
      </c>
      <c r="HA116" s="34">
        <v>0</v>
      </c>
      <c r="HB116" s="34">
        <v>0</v>
      </c>
      <c r="HC116" s="34">
        <v>3000</v>
      </c>
      <c r="HD116" s="34">
        <v>0</v>
      </c>
      <c r="HE116" s="34">
        <v>0</v>
      </c>
      <c r="HF116" s="34" t="s">
        <v>1044</v>
      </c>
      <c r="HK116" s="34" t="s">
        <v>6587</v>
      </c>
      <c r="HL116" s="34" t="s">
        <v>4226</v>
      </c>
      <c r="HM116" s="34" t="s">
        <v>4542</v>
      </c>
      <c r="HN116" s="34" t="s">
        <v>5447</v>
      </c>
      <c r="HO116" s="34">
        <v>24.014454664914599</v>
      </c>
      <c r="HP116" s="34" t="s">
        <v>4895</v>
      </c>
      <c r="HQ116" s="34" t="s">
        <v>4323</v>
      </c>
      <c r="HR116" s="34" t="s">
        <v>4219</v>
      </c>
      <c r="HS116" s="34" t="s">
        <v>4248</v>
      </c>
      <c r="HT116" s="34" t="s">
        <v>4262</v>
      </c>
      <c r="HU116" s="34" t="s">
        <v>5341</v>
      </c>
      <c r="HV116" s="34" t="s">
        <v>5001</v>
      </c>
      <c r="HW116" s="34" t="s">
        <v>4556</v>
      </c>
      <c r="HX116" s="34" t="s">
        <v>3244</v>
      </c>
      <c r="HY116" s="34" t="s">
        <v>4291</v>
      </c>
      <c r="HZ116" s="34" t="s">
        <v>4933</v>
      </c>
      <c r="IA116" s="34" t="s">
        <v>4665</v>
      </c>
      <c r="IC116" s="34" t="s">
        <v>5274</v>
      </c>
      <c r="ID116" s="34" t="s">
        <v>4461</v>
      </c>
      <c r="IH116" s="34" t="s">
        <v>5112</v>
      </c>
      <c r="IQ116" s="34">
        <v>15000</v>
      </c>
      <c r="IR116" s="34" t="s">
        <v>1046</v>
      </c>
      <c r="IS116" s="34" t="s">
        <v>5322</v>
      </c>
      <c r="IT116" s="34">
        <v>2500</v>
      </c>
      <c r="IU116" s="34" t="s">
        <v>5179</v>
      </c>
      <c r="IV116" s="34" t="s">
        <v>4170</v>
      </c>
      <c r="IW116" s="34" t="s">
        <v>4171</v>
      </c>
      <c r="IX116" s="34" t="s">
        <v>6121</v>
      </c>
      <c r="IY116" s="34" t="s">
        <v>4474</v>
      </c>
      <c r="IZ116" s="34" t="s">
        <v>4354</v>
      </c>
      <c r="JA116" s="34" t="s">
        <v>6053</v>
      </c>
      <c r="JB116" s="34" t="s">
        <v>4170</v>
      </c>
      <c r="JC116" s="34">
        <v>2500</v>
      </c>
      <c r="JD116" s="34">
        <v>166.666666666667</v>
      </c>
      <c r="JE116" s="34">
        <v>250</v>
      </c>
      <c r="JF116" s="34">
        <v>0</v>
      </c>
      <c r="JG116" s="34">
        <v>0</v>
      </c>
      <c r="JH116" s="34">
        <v>500</v>
      </c>
      <c r="JI116" s="34">
        <v>0</v>
      </c>
      <c r="JJ116" s="34">
        <v>0</v>
      </c>
      <c r="JK116" s="34">
        <v>666.66666666666697</v>
      </c>
      <c r="JL116" s="34">
        <v>21050</v>
      </c>
      <c r="JM116" s="34">
        <v>833.33333333333303</v>
      </c>
      <c r="JN116" s="34">
        <v>21883.333333333299</v>
      </c>
      <c r="JO116" s="34">
        <v>3508.3333333333298</v>
      </c>
      <c r="JP116" s="34">
        <v>138.888888888889</v>
      </c>
      <c r="JQ116" s="34">
        <v>3647.2222222222199</v>
      </c>
      <c r="JR116" s="34">
        <v>0.22848438690022799</v>
      </c>
      <c r="JT116" s="34">
        <v>0.137090632140137</v>
      </c>
      <c r="JU116" s="34">
        <v>0.15993907083016001</v>
      </c>
      <c r="JV116" s="34">
        <v>3.1987814166031997E-2</v>
      </c>
      <c r="JW116" s="34">
        <v>2.7418126428027399E-2</v>
      </c>
      <c r="JX116" s="34">
        <v>0.22848438690022799</v>
      </c>
      <c r="JZ116" s="34">
        <v>3.0464584920030499E-2</v>
      </c>
      <c r="KA116" s="34">
        <v>0.11424219345011399</v>
      </c>
      <c r="KB116" s="34">
        <v>7.6161462300076196E-3</v>
      </c>
      <c r="KC116" s="34">
        <v>1.1424219345011401E-2</v>
      </c>
      <c r="KF116" s="34">
        <v>2.2848438690022899E-2</v>
      </c>
      <c r="KJ116" s="34" t="s">
        <v>5977</v>
      </c>
      <c r="KK116" s="34" t="s">
        <v>5178</v>
      </c>
      <c r="KL116" s="34" t="s">
        <v>5797</v>
      </c>
      <c r="KM116" s="34" t="s">
        <v>4713</v>
      </c>
      <c r="KN116" s="34" t="s">
        <v>5254</v>
      </c>
      <c r="KO116" s="34" t="s">
        <v>5254</v>
      </c>
      <c r="KP116" s="34" t="s">
        <v>4170</v>
      </c>
      <c r="KQ116" s="34" t="s">
        <v>4170</v>
      </c>
      <c r="KR116" s="34" t="s">
        <v>4714</v>
      </c>
      <c r="KS116" s="34" t="s">
        <v>4170</v>
      </c>
      <c r="KT116" s="34" t="s">
        <v>4170</v>
      </c>
      <c r="KU116" s="34" t="s">
        <v>5113</v>
      </c>
      <c r="KV116" s="34" t="s">
        <v>5153</v>
      </c>
      <c r="KW116" s="34" t="s">
        <v>5624</v>
      </c>
      <c r="KX116" s="34" t="s">
        <v>5643</v>
      </c>
      <c r="KY116" s="34" t="s">
        <v>5953</v>
      </c>
      <c r="KZ116" s="34" t="s">
        <v>5850</v>
      </c>
      <c r="LA116" s="34" t="s">
        <v>5992</v>
      </c>
    </row>
    <row r="117" spans="1:313">
      <c r="A117" s="34" t="s">
        <v>6588</v>
      </c>
      <c r="B117" s="34" t="s">
        <v>6551</v>
      </c>
      <c r="C117" s="34" t="s">
        <v>1037</v>
      </c>
      <c r="D117" s="34" t="s">
        <v>1041</v>
      </c>
      <c r="F117" s="34" t="s">
        <v>1041</v>
      </c>
      <c r="G117" s="34">
        <v>51</v>
      </c>
      <c r="H117" s="34" t="s">
        <v>1041</v>
      </c>
      <c r="I117" s="34" t="s">
        <v>1041</v>
      </c>
      <c r="J117" s="34" t="s">
        <v>440</v>
      </c>
      <c r="K117" s="34" t="s">
        <v>1077</v>
      </c>
      <c r="L117" s="34" t="s">
        <v>9537</v>
      </c>
      <c r="M117" s="34" t="s">
        <v>1548</v>
      </c>
      <c r="N117" s="34" t="s">
        <v>9538</v>
      </c>
      <c r="P117" s="34" t="s">
        <v>3065</v>
      </c>
      <c r="Q117" s="34" t="s">
        <v>3099</v>
      </c>
      <c r="R117" s="34" t="s">
        <v>6340</v>
      </c>
      <c r="S117" s="34">
        <v>3</v>
      </c>
      <c r="T117" s="34" t="s">
        <v>4881</v>
      </c>
      <c r="U117" s="34" t="s">
        <v>4881</v>
      </c>
      <c r="V117" s="34" t="s">
        <v>4881</v>
      </c>
      <c r="W117" s="34" t="s">
        <v>4881</v>
      </c>
      <c r="X117" s="34" t="s">
        <v>4170</v>
      </c>
      <c r="Y117" s="34" t="s">
        <v>4609</v>
      </c>
      <c r="Z117" s="34" t="s">
        <v>4881</v>
      </c>
      <c r="AA117" s="34" t="s">
        <v>4170</v>
      </c>
      <c r="AB117" s="34" t="s">
        <v>3681</v>
      </c>
      <c r="AD117" s="34" t="s">
        <v>3696</v>
      </c>
      <c r="AN117" s="34" t="s">
        <v>3722</v>
      </c>
      <c r="AO117" s="34" t="s">
        <v>1044</v>
      </c>
      <c r="BG117" s="34">
        <v>2</v>
      </c>
      <c r="BI117" s="34">
        <v>40</v>
      </c>
      <c r="BJ117" s="34" t="s">
        <v>1041</v>
      </c>
      <c r="BK117" s="34" t="s">
        <v>3727</v>
      </c>
      <c r="BM117" s="34" t="s">
        <v>3739</v>
      </c>
      <c r="BN117" s="34" t="s">
        <v>3745</v>
      </c>
      <c r="BO117" s="34" t="s">
        <v>4881</v>
      </c>
      <c r="BP117" s="34" t="s">
        <v>4170</v>
      </c>
      <c r="BQ117" s="34" t="s">
        <v>4170</v>
      </c>
      <c r="BR117" s="34" t="s">
        <v>4170</v>
      </c>
      <c r="BS117" s="34" t="s">
        <v>3754</v>
      </c>
      <c r="BT117" s="34" t="s">
        <v>3771</v>
      </c>
      <c r="BU117" s="34" t="s">
        <v>1044</v>
      </c>
      <c r="BV117" s="34" t="s">
        <v>1044</v>
      </c>
      <c r="BW117" s="34" t="s">
        <v>1044</v>
      </c>
      <c r="BX117" s="34" t="s">
        <v>3777</v>
      </c>
      <c r="BY117" s="34" t="s">
        <v>4881</v>
      </c>
      <c r="BZ117" s="34" t="s">
        <v>4170</v>
      </c>
      <c r="CA117" s="34" t="s">
        <v>4170</v>
      </c>
      <c r="CB117" s="34" t="s">
        <v>4170</v>
      </c>
      <c r="CC117" s="34" t="s">
        <v>4170</v>
      </c>
      <c r="CD117" s="34" t="s">
        <v>4170</v>
      </c>
      <c r="CE117" s="34" t="s">
        <v>4170</v>
      </c>
      <c r="CF117" s="34" t="s">
        <v>4170</v>
      </c>
      <c r="CG117" s="34" t="s">
        <v>4170</v>
      </c>
      <c r="CH117" s="34" t="s">
        <v>4170</v>
      </c>
      <c r="CI117" s="34" t="s">
        <v>4170</v>
      </c>
      <c r="CJ117" s="34" t="s">
        <v>4170</v>
      </c>
      <c r="CK117" s="34" t="s">
        <v>4170</v>
      </c>
      <c r="CL117" s="34" t="s">
        <v>4170</v>
      </c>
      <c r="CM117" s="34" t="s">
        <v>4170</v>
      </c>
      <c r="CN117" s="34" t="s">
        <v>4170</v>
      </c>
      <c r="CO117" s="34" t="s">
        <v>4170</v>
      </c>
      <c r="CQ117" s="34" t="s">
        <v>1041</v>
      </c>
      <c r="CR117" s="34" t="s">
        <v>1041</v>
      </c>
      <c r="CS117" s="34" t="s">
        <v>1041</v>
      </c>
      <c r="CT117" s="34" t="s">
        <v>1041</v>
      </c>
      <c r="CU117" s="34" t="s">
        <v>1041</v>
      </c>
      <c r="CV117" s="34" t="s">
        <v>1041</v>
      </c>
      <c r="CW117" s="34" t="s">
        <v>1041</v>
      </c>
      <c r="CX117" s="34" t="s">
        <v>1041</v>
      </c>
      <c r="CY117" s="34" t="s">
        <v>3823</v>
      </c>
      <c r="CZ117" s="34" t="s">
        <v>3843</v>
      </c>
      <c r="DA117" s="34" t="s">
        <v>3861</v>
      </c>
      <c r="DB117" s="34" t="s">
        <v>1044</v>
      </c>
      <c r="DC117" s="34" t="s">
        <v>1044</v>
      </c>
      <c r="DD117" s="34" t="s">
        <v>3871</v>
      </c>
      <c r="DE117" s="34" t="s">
        <v>1044</v>
      </c>
      <c r="DF117" s="34" t="s">
        <v>3877</v>
      </c>
      <c r="DG117" s="34" t="s">
        <v>172</v>
      </c>
      <c r="DH117" s="34" t="s">
        <v>4170</v>
      </c>
      <c r="DI117" s="34" t="s">
        <v>4170</v>
      </c>
      <c r="DJ117" s="34" t="s">
        <v>4170</v>
      </c>
      <c r="DK117" s="34" t="s">
        <v>4170</v>
      </c>
      <c r="DL117" s="34" t="s">
        <v>4170</v>
      </c>
      <c r="DM117" s="34" t="s">
        <v>4170</v>
      </c>
      <c r="DN117" s="34" t="s">
        <v>4170</v>
      </c>
      <c r="DO117" s="34" t="s">
        <v>4170</v>
      </c>
      <c r="DP117" s="34" t="s">
        <v>4170</v>
      </c>
      <c r="DQ117" s="34" t="s">
        <v>4170</v>
      </c>
      <c r="DR117" s="34" t="s">
        <v>4881</v>
      </c>
      <c r="DS117" s="34" t="s">
        <v>4170</v>
      </c>
      <c r="DT117" s="34" t="s">
        <v>4170</v>
      </c>
      <c r="DU117" s="34" t="s">
        <v>4170</v>
      </c>
      <c r="DV117" s="34" t="s">
        <v>4170</v>
      </c>
      <c r="DW117" s="34" t="s">
        <v>4170</v>
      </c>
      <c r="FK117" s="34" t="s">
        <v>3963</v>
      </c>
      <c r="FL117" s="34" t="s">
        <v>3978</v>
      </c>
      <c r="FM117" s="34" t="s">
        <v>3981</v>
      </c>
      <c r="FN117" s="34" t="s">
        <v>3998</v>
      </c>
      <c r="FO117" s="34" t="s">
        <v>4170</v>
      </c>
      <c r="FP117" s="34" t="s">
        <v>4170</v>
      </c>
      <c r="FQ117" s="34" t="s">
        <v>4881</v>
      </c>
      <c r="FR117" s="34" t="s">
        <v>4170</v>
      </c>
      <c r="FS117" s="34" t="s">
        <v>4170</v>
      </c>
      <c r="FT117" s="34" t="s">
        <v>4170</v>
      </c>
      <c r="FU117" s="34" t="s">
        <v>4170</v>
      </c>
      <c r="FV117" s="34" t="s">
        <v>4170</v>
      </c>
      <c r="FW117" s="34" t="s">
        <v>4170</v>
      </c>
      <c r="FX117" s="34" t="s">
        <v>4170</v>
      </c>
      <c r="FY117" s="34" t="s">
        <v>4170</v>
      </c>
      <c r="FZ117" s="34" t="s">
        <v>4170</v>
      </c>
      <c r="GA117" s="34" t="s">
        <v>4170</v>
      </c>
      <c r="GB117" s="34" t="s">
        <v>4170</v>
      </c>
      <c r="GC117" s="34" t="s">
        <v>4170</v>
      </c>
      <c r="GD117" s="34" t="s">
        <v>4170</v>
      </c>
      <c r="GF117" s="34" t="s">
        <v>1044</v>
      </c>
      <c r="GG117" s="34" t="s">
        <v>4170</v>
      </c>
      <c r="GH117" s="34" t="s">
        <v>4170</v>
      </c>
      <c r="GI117" s="34" t="s">
        <v>4170</v>
      </c>
      <c r="GJ117" s="34" t="s">
        <v>4881</v>
      </c>
      <c r="GK117" s="34" t="s">
        <v>4170</v>
      </c>
      <c r="GL117" s="34" t="s">
        <v>4170</v>
      </c>
      <c r="GM117" s="34" t="s">
        <v>4170</v>
      </c>
      <c r="GO117" s="34">
        <v>10000</v>
      </c>
      <c r="GP117" s="34">
        <v>0</v>
      </c>
      <c r="GQ117" s="34">
        <v>16000</v>
      </c>
      <c r="GR117" s="34">
        <v>4000</v>
      </c>
      <c r="GS117" s="34">
        <v>1500</v>
      </c>
      <c r="GT117" s="34">
        <v>0</v>
      </c>
      <c r="GU117" s="34">
        <v>0</v>
      </c>
      <c r="GV117" s="34">
        <v>0</v>
      </c>
      <c r="GW117" s="34">
        <v>500</v>
      </c>
      <c r="GX117" s="34">
        <v>5000</v>
      </c>
      <c r="GY117" s="34">
        <v>5000</v>
      </c>
      <c r="GZ117" s="34">
        <v>5000</v>
      </c>
      <c r="HA117" s="34">
        <v>0</v>
      </c>
      <c r="HB117" s="34">
        <v>0</v>
      </c>
      <c r="HC117" s="34">
        <v>14500</v>
      </c>
      <c r="HD117" s="34">
        <v>0</v>
      </c>
      <c r="HE117" s="34">
        <v>0</v>
      </c>
      <c r="HF117" s="34" t="s">
        <v>1044</v>
      </c>
      <c r="HK117" s="34" t="s">
        <v>6589</v>
      </c>
      <c r="HL117" s="34" t="s">
        <v>4226</v>
      </c>
      <c r="HM117" s="34" t="s">
        <v>4542</v>
      </c>
      <c r="HN117" s="34" t="s">
        <v>5447</v>
      </c>
      <c r="HO117" s="34">
        <v>11.0381077529566</v>
      </c>
      <c r="HP117" s="34" t="s">
        <v>4897</v>
      </c>
      <c r="HQ117" s="34" t="s">
        <v>4316</v>
      </c>
      <c r="HR117" s="34" t="s">
        <v>4210</v>
      </c>
      <c r="HS117" s="34" t="s">
        <v>4228</v>
      </c>
      <c r="HT117" s="34" t="s">
        <v>4262</v>
      </c>
      <c r="HU117" s="34" t="s">
        <v>5342</v>
      </c>
      <c r="HV117" s="34" t="s">
        <v>5001</v>
      </c>
      <c r="HW117" s="34" t="s">
        <v>4560</v>
      </c>
      <c r="HX117" s="34" t="s">
        <v>3235</v>
      </c>
      <c r="HY117" s="34" t="s">
        <v>4299</v>
      </c>
      <c r="HZ117" s="34" t="s">
        <v>4933</v>
      </c>
      <c r="IA117" s="34" t="s">
        <v>4665</v>
      </c>
      <c r="IB117" s="34" t="s">
        <v>5665</v>
      </c>
      <c r="IC117" s="34" t="s">
        <v>5274</v>
      </c>
      <c r="ID117" s="34" t="s">
        <v>4462</v>
      </c>
      <c r="IR117" s="34" t="s">
        <v>1046</v>
      </c>
      <c r="IS117" s="34" t="s">
        <v>5322</v>
      </c>
      <c r="IU117" s="34" t="s">
        <v>5181</v>
      </c>
      <c r="IV117" s="34" t="s">
        <v>4170</v>
      </c>
      <c r="IW117" s="34" t="s">
        <v>4173</v>
      </c>
      <c r="IX117" s="34" t="s">
        <v>6121</v>
      </c>
      <c r="IY117" s="34" t="s">
        <v>4472</v>
      </c>
      <c r="IZ117" s="34" t="s">
        <v>4170</v>
      </c>
      <c r="JA117" s="34" t="s">
        <v>4170</v>
      </c>
      <c r="JB117" s="34" t="s">
        <v>4170</v>
      </c>
      <c r="JC117" s="34">
        <v>833.33333333333303</v>
      </c>
      <c r="JD117" s="34">
        <v>833.33333333333303</v>
      </c>
      <c r="JE117" s="34">
        <v>833.33333333333303</v>
      </c>
      <c r="JF117" s="34">
        <v>0</v>
      </c>
      <c r="JG117" s="34">
        <v>0</v>
      </c>
      <c r="JH117" s="34">
        <v>2416.6666666666702</v>
      </c>
      <c r="JI117" s="34">
        <v>0</v>
      </c>
      <c r="JJ117" s="34">
        <v>0</v>
      </c>
      <c r="JK117" s="34">
        <v>166.666666666667</v>
      </c>
      <c r="JL117" s="34">
        <v>35583.333333333299</v>
      </c>
      <c r="JM117" s="34">
        <v>1000</v>
      </c>
      <c r="JN117" s="34">
        <v>36583.333333333299</v>
      </c>
      <c r="JO117" s="34">
        <v>11861.1111111111</v>
      </c>
      <c r="JP117" s="34">
        <v>333.33333333333297</v>
      </c>
      <c r="JQ117" s="34">
        <v>12194.4444444444</v>
      </c>
      <c r="JR117" s="34">
        <v>0.27334851936218701</v>
      </c>
      <c r="JT117" s="34">
        <v>0.43735763097949898</v>
      </c>
      <c r="JU117" s="34">
        <v>0.10933940774487499</v>
      </c>
      <c r="JV117" s="34">
        <v>4.1002277904327998E-2</v>
      </c>
      <c r="JZ117" s="34">
        <v>4.5558086560364497E-3</v>
      </c>
      <c r="KA117" s="34">
        <v>2.2779043280182199E-2</v>
      </c>
      <c r="KB117" s="34">
        <v>2.2779043280182199E-2</v>
      </c>
      <c r="KC117" s="34">
        <v>2.2779043280182199E-2</v>
      </c>
      <c r="KF117" s="34">
        <v>6.6059225512528505E-2</v>
      </c>
      <c r="KL117" s="34" t="s">
        <v>5794</v>
      </c>
      <c r="KM117" s="34" t="s">
        <v>4716</v>
      </c>
      <c r="KN117" s="34" t="s">
        <v>4716</v>
      </c>
      <c r="KO117" s="34" t="s">
        <v>4716</v>
      </c>
      <c r="KP117" s="34" t="s">
        <v>4170</v>
      </c>
      <c r="KQ117" s="34" t="s">
        <v>4170</v>
      </c>
      <c r="KR117" s="34" t="s">
        <v>4973</v>
      </c>
      <c r="KS117" s="34" t="s">
        <v>4170</v>
      </c>
      <c r="KT117" s="34" t="s">
        <v>4170</v>
      </c>
      <c r="KU117" s="34" t="s">
        <v>5114</v>
      </c>
      <c r="KV117" s="34" t="s">
        <v>5155</v>
      </c>
      <c r="KW117" s="34" t="s">
        <v>5624</v>
      </c>
      <c r="KX117" s="34" t="s">
        <v>5644</v>
      </c>
      <c r="KY117" s="34" t="s">
        <v>5954</v>
      </c>
      <c r="KZ117" s="34" t="s">
        <v>5152</v>
      </c>
    </row>
    <row r="118" spans="1:313">
      <c r="A118" s="34" t="s">
        <v>6590</v>
      </c>
      <c r="B118" s="34" t="s">
        <v>6551</v>
      </c>
      <c r="C118" s="34" t="s">
        <v>1036</v>
      </c>
      <c r="D118" s="34" t="s">
        <v>1041</v>
      </c>
      <c r="F118" s="34" t="s">
        <v>1041</v>
      </c>
      <c r="G118" s="34">
        <v>51</v>
      </c>
      <c r="H118" s="34" t="s">
        <v>1041</v>
      </c>
      <c r="I118" s="34" t="s">
        <v>1041</v>
      </c>
      <c r="J118" s="34" t="s">
        <v>440</v>
      </c>
      <c r="K118" s="34" t="s">
        <v>1149</v>
      </c>
      <c r="L118" s="34" t="s">
        <v>9571</v>
      </c>
      <c r="M118" s="34" t="s">
        <v>1149</v>
      </c>
      <c r="N118" s="34" t="s">
        <v>9572</v>
      </c>
      <c r="P118" s="34" t="s">
        <v>3065</v>
      </c>
      <c r="Q118" s="34" t="s">
        <v>3123</v>
      </c>
      <c r="R118" s="34" t="s">
        <v>6377</v>
      </c>
      <c r="S118" s="34">
        <v>3</v>
      </c>
      <c r="T118" s="34" t="s">
        <v>4609</v>
      </c>
      <c r="U118" s="34" t="s">
        <v>4881</v>
      </c>
      <c r="V118" s="34" t="s">
        <v>4170</v>
      </c>
      <c r="W118" s="34" t="s">
        <v>4881</v>
      </c>
      <c r="X118" s="34" t="s">
        <v>4881</v>
      </c>
      <c r="Y118" s="34" t="s">
        <v>4609</v>
      </c>
      <c r="Z118" s="34" t="s">
        <v>4881</v>
      </c>
      <c r="AA118" s="34" t="s">
        <v>4170</v>
      </c>
      <c r="AB118" s="34" t="s">
        <v>3684</v>
      </c>
      <c r="AD118" s="34" t="s">
        <v>3699</v>
      </c>
      <c r="AE118" s="34" t="s">
        <v>3711</v>
      </c>
      <c r="AF118" s="34" t="s">
        <v>4170</v>
      </c>
      <c r="AG118" s="34" t="s">
        <v>4170</v>
      </c>
      <c r="AH118" s="34" t="s">
        <v>4881</v>
      </c>
      <c r="AI118" s="34" t="s">
        <v>4170</v>
      </c>
      <c r="AJ118" s="34" t="s">
        <v>4170</v>
      </c>
      <c r="AK118" s="34" t="s">
        <v>4170</v>
      </c>
      <c r="AL118" s="34" t="s">
        <v>4170</v>
      </c>
      <c r="AN118" s="34" t="s">
        <v>3719</v>
      </c>
      <c r="AO118" s="34" t="s">
        <v>1044</v>
      </c>
      <c r="BG118" s="34">
        <v>1</v>
      </c>
      <c r="BI118" s="34">
        <v>18</v>
      </c>
      <c r="BJ118" s="34" t="s">
        <v>1041</v>
      </c>
      <c r="BK118" s="34" t="s">
        <v>3727</v>
      </c>
      <c r="BM118" s="34" t="s">
        <v>3739</v>
      </c>
      <c r="BN118" s="34" t="s">
        <v>3745</v>
      </c>
      <c r="BO118" s="34" t="s">
        <v>4881</v>
      </c>
      <c r="BP118" s="34" t="s">
        <v>4170</v>
      </c>
      <c r="BQ118" s="34" t="s">
        <v>4170</v>
      </c>
      <c r="BR118" s="34" t="s">
        <v>4170</v>
      </c>
      <c r="BS118" s="34" t="s">
        <v>3754</v>
      </c>
      <c r="BT118" s="34" t="s">
        <v>3771</v>
      </c>
      <c r="BU118" s="34" t="s">
        <v>1044</v>
      </c>
      <c r="BV118" s="34" t="s">
        <v>1044</v>
      </c>
      <c r="BW118" s="34" t="s">
        <v>1044</v>
      </c>
      <c r="BX118" s="34" t="s">
        <v>3783</v>
      </c>
      <c r="BY118" s="34" t="s">
        <v>4170</v>
      </c>
      <c r="BZ118" s="34" t="s">
        <v>4170</v>
      </c>
      <c r="CA118" s="34" t="s">
        <v>4881</v>
      </c>
      <c r="CB118" s="34" t="s">
        <v>4170</v>
      </c>
      <c r="CC118" s="34" t="s">
        <v>4170</v>
      </c>
      <c r="CD118" s="34" t="s">
        <v>4170</v>
      </c>
      <c r="CE118" s="34" t="s">
        <v>4170</v>
      </c>
      <c r="CF118" s="34" t="s">
        <v>4170</v>
      </c>
      <c r="CG118" s="34" t="s">
        <v>4170</v>
      </c>
      <c r="CH118" s="34" t="s">
        <v>4170</v>
      </c>
      <c r="CI118" s="34" t="s">
        <v>4170</v>
      </c>
      <c r="CJ118" s="34" t="s">
        <v>4170</v>
      </c>
      <c r="CK118" s="34" t="s">
        <v>4170</v>
      </c>
      <c r="CL118" s="34" t="s">
        <v>4170</v>
      </c>
      <c r="CM118" s="34" t="s">
        <v>4170</v>
      </c>
      <c r="CN118" s="34" t="s">
        <v>4170</v>
      </c>
      <c r="CO118" s="34" t="s">
        <v>4170</v>
      </c>
      <c r="CQ118" s="34" t="s">
        <v>1041</v>
      </c>
      <c r="CR118" s="34" t="s">
        <v>1041</v>
      </c>
      <c r="CS118" s="34" t="s">
        <v>1041</v>
      </c>
      <c r="CT118" s="34" t="s">
        <v>1041</v>
      </c>
      <c r="CU118" s="34" t="s">
        <v>1041</v>
      </c>
      <c r="CV118" s="34" t="s">
        <v>1041</v>
      </c>
      <c r="CW118" s="34" t="s">
        <v>1044</v>
      </c>
      <c r="CX118" s="34" t="s">
        <v>1044</v>
      </c>
      <c r="CY118" s="34" t="s">
        <v>3826</v>
      </c>
      <c r="CZ118" s="34" t="s">
        <v>3843</v>
      </c>
      <c r="DA118" s="34" t="s">
        <v>3861</v>
      </c>
      <c r="DB118" s="34" t="s">
        <v>1044</v>
      </c>
      <c r="DC118" s="34" t="s">
        <v>3871</v>
      </c>
      <c r="DD118" s="34" t="s">
        <v>3871</v>
      </c>
      <c r="DE118" s="34" t="s">
        <v>1044</v>
      </c>
      <c r="DF118" s="34" t="s">
        <v>3877</v>
      </c>
      <c r="DG118" s="34" t="s">
        <v>157</v>
      </c>
      <c r="DH118" s="34" t="s">
        <v>4170</v>
      </c>
      <c r="DI118" s="34" t="s">
        <v>4170</v>
      </c>
      <c r="DJ118" s="34" t="s">
        <v>4170</v>
      </c>
      <c r="DK118" s="34" t="s">
        <v>4170</v>
      </c>
      <c r="DL118" s="34" t="s">
        <v>4170</v>
      </c>
      <c r="DM118" s="34" t="s">
        <v>4170</v>
      </c>
      <c r="DN118" s="34" t="s">
        <v>4170</v>
      </c>
      <c r="DO118" s="34" t="s">
        <v>4881</v>
      </c>
      <c r="DP118" s="34" t="s">
        <v>4170</v>
      </c>
      <c r="DQ118" s="34" t="s">
        <v>4170</v>
      </c>
      <c r="DR118" s="34" t="s">
        <v>4170</v>
      </c>
      <c r="DS118" s="34" t="s">
        <v>4170</v>
      </c>
      <c r="DT118" s="34" t="s">
        <v>4170</v>
      </c>
      <c r="DU118" s="34" t="s">
        <v>4170</v>
      </c>
      <c r="DV118" s="34" t="s">
        <v>4170</v>
      </c>
      <c r="DW118" s="34" t="s">
        <v>4170</v>
      </c>
      <c r="FE118" s="34">
        <v>4875</v>
      </c>
      <c r="FK118" s="34" t="s">
        <v>1044</v>
      </c>
      <c r="FM118" s="34" t="s">
        <v>3990</v>
      </c>
      <c r="GF118" s="34" t="s">
        <v>1044</v>
      </c>
      <c r="GG118" s="34" t="s">
        <v>4170</v>
      </c>
      <c r="GH118" s="34" t="s">
        <v>4170</v>
      </c>
      <c r="GI118" s="34" t="s">
        <v>4170</v>
      </c>
      <c r="GJ118" s="34" t="s">
        <v>4881</v>
      </c>
      <c r="GK118" s="34" t="s">
        <v>4170</v>
      </c>
      <c r="GL118" s="34" t="s">
        <v>4170</v>
      </c>
      <c r="GM118" s="34" t="s">
        <v>4170</v>
      </c>
      <c r="GO118" s="34">
        <v>2000</v>
      </c>
      <c r="GP118" s="34">
        <v>0</v>
      </c>
      <c r="GQ118" s="34">
        <v>0</v>
      </c>
      <c r="GR118" s="34">
        <v>800</v>
      </c>
      <c r="GS118" s="34">
        <v>400</v>
      </c>
      <c r="GT118" s="34">
        <v>200</v>
      </c>
      <c r="GU118" s="34">
        <v>200</v>
      </c>
      <c r="GV118" s="34">
        <v>0</v>
      </c>
      <c r="GW118" s="34">
        <v>0</v>
      </c>
      <c r="GX118" s="34">
        <v>0</v>
      </c>
      <c r="GY118" s="34">
        <v>6000</v>
      </c>
      <c r="GZ118" s="34">
        <v>0</v>
      </c>
      <c r="HA118" s="34">
        <v>0</v>
      </c>
      <c r="HB118" s="34">
        <v>0</v>
      </c>
      <c r="HC118" s="34">
        <v>0</v>
      </c>
      <c r="HD118" s="34">
        <v>0</v>
      </c>
      <c r="HE118" s="34">
        <v>0</v>
      </c>
      <c r="HF118" s="34" t="s">
        <v>1044</v>
      </c>
      <c r="HK118" s="34" t="s">
        <v>6591</v>
      </c>
      <c r="HL118" s="34" t="s">
        <v>4226</v>
      </c>
      <c r="HM118" s="34" t="s">
        <v>4542</v>
      </c>
      <c r="HN118" s="34" t="s">
        <v>5447</v>
      </c>
      <c r="HO118" s="34">
        <v>48.028909329829197</v>
      </c>
      <c r="HP118" s="34" t="s">
        <v>4896</v>
      </c>
      <c r="HQ118" s="34" t="s">
        <v>4316</v>
      </c>
      <c r="HR118" s="34" t="s">
        <v>4219</v>
      </c>
      <c r="HS118" s="34" t="s">
        <v>4248</v>
      </c>
      <c r="HT118" s="34" t="s">
        <v>4262</v>
      </c>
      <c r="HU118" s="34" t="s">
        <v>5342</v>
      </c>
      <c r="HV118" s="34" t="s">
        <v>5002</v>
      </c>
      <c r="HW118" s="34" t="s">
        <v>4560</v>
      </c>
      <c r="HX118" s="34" t="s">
        <v>3232</v>
      </c>
      <c r="HY118" s="34" t="s">
        <v>4299</v>
      </c>
      <c r="HZ118" s="34" t="s">
        <v>4929</v>
      </c>
      <c r="IA118" s="34" t="s">
        <v>4665</v>
      </c>
      <c r="IB118" s="34" t="s">
        <v>5665</v>
      </c>
      <c r="IC118" s="34" t="s">
        <v>5274</v>
      </c>
      <c r="ID118" s="34" t="s">
        <v>4462</v>
      </c>
      <c r="IK118" s="34" t="s">
        <v>4589</v>
      </c>
      <c r="IQ118" s="34">
        <v>4875</v>
      </c>
      <c r="IR118" s="34" t="s">
        <v>1046</v>
      </c>
      <c r="IS118" s="34" t="s">
        <v>5322</v>
      </c>
      <c r="IT118" s="34">
        <v>1625</v>
      </c>
      <c r="IU118" s="34" t="s">
        <v>5177</v>
      </c>
      <c r="IV118" s="34" t="s">
        <v>4170</v>
      </c>
      <c r="IW118" s="34" t="s">
        <v>4170</v>
      </c>
      <c r="IX118" s="34" t="s">
        <v>6120</v>
      </c>
      <c r="IY118" s="34" t="s">
        <v>4785</v>
      </c>
      <c r="IZ118" s="34" t="s">
        <v>4783</v>
      </c>
      <c r="JA118" s="34" t="s">
        <v>4711</v>
      </c>
      <c r="JB118" s="34" t="s">
        <v>4170</v>
      </c>
      <c r="JC118" s="34">
        <v>0</v>
      </c>
      <c r="JD118" s="34">
        <v>1000</v>
      </c>
      <c r="JE118" s="34">
        <v>0</v>
      </c>
      <c r="JF118" s="34">
        <v>0</v>
      </c>
      <c r="JG118" s="34">
        <v>0</v>
      </c>
      <c r="JH118" s="34">
        <v>0</v>
      </c>
      <c r="JI118" s="34">
        <v>0</v>
      </c>
      <c r="JJ118" s="34">
        <v>0</v>
      </c>
      <c r="JK118" s="34">
        <v>0</v>
      </c>
      <c r="JL118" s="34">
        <v>3600</v>
      </c>
      <c r="JM118" s="34">
        <v>1000</v>
      </c>
      <c r="JN118" s="34">
        <v>4600</v>
      </c>
      <c r="JO118" s="34">
        <v>1200</v>
      </c>
      <c r="JP118" s="34">
        <v>333.33333333333297</v>
      </c>
      <c r="JQ118" s="34">
        <v>1533.3333333333301</v>
      </c>
      <c r="JR118" s="34">
        <v>0.434782608695652</v>
      </c>
      <c r="JU118" s="34">
        <v>0.173913043478261</v>
      </c>
      <c r="JV118" s="34">
        <v>8.6956521739130405E-2</v>
      </c>
      <c r="JW118" s="34">
        <v>4.3478260869565202E-2</v>
      </c>
      <c r="JX118" s="34">
        <v>4.3478260869565202E-2</v>
      </c>
      <c r="KB118" s="34">
        <v>0.217391304347826</v>
      </c>
      <c r="KJ118" s="34" t="s">
        <v>5976</v>
      </c>
      <c r="KK118" s="34" t="s">
        <v>5177</v>
      </c>
      <c r="KL118" s="34" t="s">
        <v>4170</v>
      </c>
      <c r="KM118" s="34" t="s">
        <v>4170</v>
      </c>
      <c r="KN118" s="34" t="s">
        <v>4716</v>
      </c>
      <c r="KO118" s="34" t="s">
        <v>4170</v>
      </c>
      <c r="KP118" s="34" t="s">
        <v>4170</v>
      </c>
      <c r="KQ118" s="34" t="s">
        <v>4170</v>
      </c>
      <c r="KR118" s="34" t="s">
        <v>4170</v>
      </c>
      <c r="KS118" s="34" t="s">
        <v>4170</v>
      </c>
      <c r="KT118" s="34" t="s">
        <v>4170</v>
      </c>
      <c r="KU118" s="34" t="s">
        <v>4973</v>
      </c>
      <c r="KV118" s="34" t="s">
        <v>5151</v>
      </c>
      <c r="KW118" s="34" t="s">
        <v>5624</v>
      </c>
      <c r="KX118" s="34" t="s">
        <v>5644</v>
      </c>
      <c r="KY118" s="34" t="s">
        <v>5952</v>
      </c>
      <c r="KZ118" s="34" t="s">
        <v>5971</v>
      </c>
      <c r="LA118" s="34" t="s">
        <v>5993</v>
      </c>
    </row>
    <row r="119" spans="1:313">
      <c r="A119" s="34" t="s">
        <v>6592</v>
      </c>
      <c r="B119" s="34" t="s">
        <v>6551</v>
      </c>
      <c r="C119" s="34" t="s">
        <v>1037</v>
      </c>
      <c r="D119" s="34" t="s">
        <v>1041</v>
      </c>
      <c r="F119" s="34" t="s">
        <v>1041</v>
      </c>
      <c r="G119" s="34">
        <v>51</v>
      </c>
      <c r="H119" s="34" t="s">
        <v>1041</v>
      </c>
      <c r="I119" s="34" t="s">
        <v>1041</v>
      </c>
      <c r="J119" s="34" t="s">
        <v>440</v>
      </c>
      <c r="K119" s="34" t="s">
        <v>1077</v>
      </c>
      <c r="L119" s="34" t="s">
        <v>9537</v>
      </c>
      <c r="M119" s="34" t="s">
        <v>1548</v>
      </c>
      <c r="N119" s="34" t="s">
        <v>9538</v>
      </c>
      <c r="P119" s="34" t="s">
        <v>3065</v>
      </c>
      <c r="Q119" s="34" t="s">
        <v>3111</v>
      </c>
      <c r="R119" s="34" t="s">
        <v>6340</v>
      </c>
      <c r="S119" s="34">
        <v>5</v>
      </c>
      <c r="T119" s="34" t="s">
        <v>4609</v>
      </c>
      <c r="U119" s="34" t="s">
        <v>4881</v>
      </c>
      <c r="V119" s="34" t="s">
        <v>4881</v>
      </c>
      <c r="W119" s="34" t="s">
        <v>4609</v>
      </c>
      <c r="X119" s="34" t="s">
        <v>4881</v>
      </c>
      <c r="Y119" s="34" t="s">
        <v>4848</v>
      </c>
      <c r="Z119" s="34" t="s">
        <v>4609</v>
      </c>
      <c r="AA119" s="34" t="s">
        <v>4170</v>
      </c>
      <c r="AB119" s="34" t="s">
        <v>3681</v>
      </c>
      <c r="AD119" s="34" t="s">
        <v>3696</v>
      </c>
      <c r="AN119" s="34" t="s">
        <v>3722</v>
      </c>
      <c r="AO119" s="34" t="s">
        <v>1044</v>
      </c>
      <c r="BG119" s="34">
        <v>2</v>
      </c>
      <c r="BI119" s="34">
        <v>39</v>
      </c>
      <c r="BJ119" s="34" t="s">
        <v>1041</v>
      </c>
      <c r="BK119" s="34" t="s">
        <v>3727</v>
      </c>
      <c r="BM119" s="34" t="s">
        <v>3739</v>
      </c>
      <c r="BN119" s="34" t="s">
        <v>3745</v>
      </c>
      <c r="BO119" s="34" t="s">
        <v>4881</v>
      </c>
      <c r="BP119" s="34" t="s">
        <v>4170</v>
      </c>
      <c r="BQ119" s="34" t="s">
        <v>4170</v>
      </c>
      <c r="BR119" s="34" t="s">
        <v>4170</v>
      </c>
      <c r="BS119" s="34" t="s">
        <v>3754</v>
      </c>
      <c r="BT119" s="34" t="s">
        <v>3771</v>
      </c>
      <c r="BU119" s="34" t="s">
        <v>1044</v>
      </c>
      <c r="BV119" s="34" t="s">
        <v>1044</v>
      </c>
      <c r="BW119" s="34" t="s">
        <v>1044</v>
      </c>
      <c r="BX119" s="34" t="s">
        <v>3783</v>
      </c>
      <c r="BY119" s="34" t="s">
        <v>4170</v>
      </c>
      <c r="BZ119" s="34" t="s">
        <v>4170</v>
      </c>
      <c r="CA119" s="34" t="s">
        <v>4881</v>
      </c>
      <c r="CB119" s="34" t="s">
        <v>4170</v>
      </c>
      <c r="CC119" s="34" t="s">
        <v>4170</v>
      </c>
      <c r="CD119" s="34" t="s">
        <v>4170</v>
      </c>
      <c r="CE119" s="34" t="s">
        <v>4170</v>
      </c>
      <c r="CF119" s="34" t="s">
        <v>4170</v>
      </c>
      <c r="CG119" s="34" t="s">
        <v>4170</v>
      </c>
      <c r="CH119" s="34" t="s">
        <v>4170</v>
      </c>
      <c r="CI119" s="34" t="s">
        <v>4170</v>
      </c>
      <c r="CJ119" s="34" t="s">
        <v>4170</v>
      </c>
      <c r="CK119" s="34" t="s">
        <v>4170</v>
      </c>
      <c r="CL119" s="34" t="s">
        <v>4170</v>
      </c>
      <c r="CM119" s="34" t="s">
        <v>4170</v>
      </c>
      <c r="CN119" s="34" t="s">
        <v>4170</v>
      </c>
      <c r="CO119" s="34" t="s">
        <v>4170</v>
      </c>
      <c r="CQ119" s="34" t="s">
        <v>1041</v>
      </c>
      <c r="CR119" s="34" t="s">
        <v>1041</v>
      </c>
      <c r="CS119" s="34" t="s">
        <v>1044</v>
      </c>
      <c r="CT119" s="34" t="s">
        <v>1041</v>
      </c>
      <c r="CU119" s="34" t="s">
        <v>1041</v>
      </c>
      <c r="CV119" s="34" t="s">
        <v>1041</v>
      </c>
      <c r="CW119" s="34" t="s">
        <v>1041</v>
      </c>
      <c r="CX119" s="34" t="s">
        <v>1044</v>
      </c>
      <c r="CY119" s="34" t="s">
        <v>3823</v>
      </c>
      <c r="CZ119" s="34" t="s">
        <v>3846</v>
      </c>
      <c r="DA119" s="34" t="s">
        <v>3858</v>
      </c>
      <c r="DB119" s="34" t="s">
        <v>1044</v>
      </c>
      <c r="DC119" s="34" t="s">
        <v>1044</v>
      </c>
      <c r="DD119" s="34" t="s">
        <v>3868</v>
      </c>
      <c r="DE119" s="34" t="s">
        <v>1041</v>
      </c>
      <c r="DF119" s="34" t="s">
        <v>3880</v>
      </c>
      <c r="DG119" s="34" t="s">
        <v>6593</v>
      </c>
      <c r="DH119" s="34" t="s">
        <v>4170</v>
      </c>
      <c r="DI119" s="34" t="s">
        <v>4881</v>
      </c>
      <c r="DJ119" s="34" t="s">
        <v>4881</v>
      </c>
      <c r="DK119" s="34" t="s">
        <v>4170</v>
      </c>
      <c r="DL119" s="34" t="s">
        <v>4170</v>
      </c>
      <c r="DM119" s="34" t="s">
        <v>4881</v>
      </c>
      <c r="DN119" s="34" t="s">
        <v>4170</v>
      </c>
      <c r="DO119" s="34" t="s">
        <v>4170</v>
      </c>
      <c r="DP119" s="34" t="s">
        <v>4170</v>
      </c>
      <c r="DQ119" s="34" t="s">
        <v>4170</v>
      </c>
      <c r="DR119" s="34" t="s">
        <v>4170</v>
      </c>
      <c r="DS119" s="34" t="s">
        <v>4170</v>
      </c>
      <c r="DT119" s="34" t="s">
        <v>4170</v>
      </c>
      <c r="DU119" s="34" t="s">
        <v>4170</v>
      </c>
      <c r="DV119" s="34" t="s">
        <v>4170</v>
      </c>
      <c r="DW119" s="34" t="s">
        <v>4170</v>
      </c>
      <c r="DY119" s="34">
        <v>15000</v>
      </c>
      <c r="DZ119" s="34">
        <v>7000</v>
      </c>
      <c r="EC119" s="34" t="s">
        <v>3919</v>
      </c>
      <c r="ED119" s="34" t="s">
        <v>4170</v>
      </c>
      <c r="EE119" s="34" t="s">
        <v>4881</v>
      </c>
      <c r="EF119" s="34" t="s">
        <v>4170</v>
      </c>
      <c r="EG119" s="34" t="s">
        <v>4170</v>
      </c>
      <c r="EH119" s="34" t="s">
        <v>4170</v>
      </c>
      <c r="EI119" s="34" t="s">
        <v>4170</v>
      </c>
      <c r="EJ119" s="34" t="s">
        <v>4170</v>
      </c>
      <c r="EK119" s="34" t="s">
        <v>4170</v>
      </c>
      <c r="EL119" s="34" t="s">
        <v>4170</v>
      </c>
      <c r="EM119" s="34" t="s">
        <v>4170</v>
      </c>
      <c r="EN119" s="34" t="s">
        <v>4170</v>
      </c>
      <c r="EO119" s="34" t="s">
        <v>4170</v>
      </c>
      <c r="EP119" s="34" t="s">
        <v>4170</v>
      </c>
      <c r="ER119" s="34">
        <v>1000</v>
      </c>
      <c r="FK119" s="34" t="s">
        <v>3960</v>
      </c>
      <c r="FL119" s="34" t="s">
        <v>3972</v>
      </c>
      <c r="FM119" s="34" t="s">
        <v>3990</v>
      </c>
      <c r="GF119" s="34" t="s">
        <v>4033</v>
      </c>
      <c r="GG119" s="34" t="s">
        <v>4170</v>
      </c>
      <c r="GH119" s="34" t="s">
        <v>4881</v>
      </c>
      <c r="GI119" s="34" t="s">
        <v>4170</v>
      </c>
      <c r="GJ119" s="34" t="s">
        <v>4170</v>
      </c>
      <c r="GK119" s="34" t="s">
        <v>4170</v>
      </c>
      <c r="GL119" s="34" t="s">
        <v>4170</v>
      </c>
      <c r="GM119" s="34" t="s">
        <v>4170</v>
      </c>
      <c r="GO119" s="34">
        <v>7000</v>
      </c>
      <c r="GP119" s="34">
        <v>500</v>
      </c>
      <c r="GQ119" s="34">
        <v>9000</v>
      </c>
      <c r="GR119" s="34">
        <v>5000</v>
      </c>
      <c r="GS119" s="34">
        <v>2500</v>
      </c>
      <c r="GT119" s="34">
        <v>600</v>
      </c>
      <c r="GU119" s="34">
        <v>250</v>
      </c>
      <c r="GV119" s="34">
        <v>0</v>
      </c>
      <c r="GW119" s="34">
        <v>0</v>
      </c>
      <c r="GX119" s="34">
        <v>1000</v>
      </c>
      <c r="GY119" s="34">
        <v>10000</v>
      </c>
      <c r="GZ119" s="34">
        <v>3000</v>
      </c>
      <c r="HA119" s="34">
        <v>7000</v>
      </c>
      <c r="HB119" s="34">
        <v>0</v>
      </c>
      <c r="HC119" s="34">
        <v>0</v>
      </c>
      <c r="HD119" s="34">
        <v>0</v>
      </c>
      <c r="HE119" s="34">
        <v>0</v>
      </c>
      <c r="HF119" s="34" t="s">
        <v>1044</v>
      </c>
      <c r="HK119" s="34" t="s">
        <v>6594</v>
      </c>
      <c r="HL119" s="34" t="s">
        <v>4226</v>
      </c>
      <c r="HM119" s="34" t="s">
        <v>4542</v>
      </c>
      <c r="HN119" s="34" t="s">
        <v>5447</v>
      </c>
      <c r="HO119" s="34">
        <v>11.0381077529566</v>
      </c>
      <c r="HP119" s="34" t="s">
        <v>4897</v>
      </c>
      <c r="HQ119" s="34" t="s">
        <v>4323</v>
      </c>
      <c r="HR119" s="34" t="s">
        <v>4219</v>
      </c>
      <c r="HS119" s="34" t="s">
        <v>4248</v>
      </c>
      <c r="HT119" s="34" t="s">
        <v>4262</v>
      </c>
      <c r="HU119" s="34" t="s">
        <v>5341</v>
      </c>
      <c r="HV119" s="34" t="s">
        <v>5001</v>
      </c>
      <c r="HW119" s="34" t="s">
        <v>4556</v>
      </c>
      <c r="HX119" s="34" t="s">
        <v>3238</v>
      </c>
      <c r="HY119" s="34" t="s">
        <v>4291</v>
      </c>
      <c r="HZ119" s="34" t="s">
        <v>4933</v>
      </c>
      <c r="IA119" s="34" t="s">
        <v>4665</v>
      </c>
      <c r="IC119" s="34" t="s">
        <v>5275</v>
      </c>
      <c r="ID119" s="34" t="s">
        <v>4462</v>
      </c>
      <c r="IE119" s="34" t="s">
        <v>5112</v>
      </c>
      <c r="IF119" s="34" t="s">
        <v>4878</v>
      </c>
      <c r="II119" s="34" t="s">
        <v>5111</v>
      </c>
      <c r="IQ119" s="34">
        <v>23000</v>
      </c>
      <c r="IR119" s="34" t="s">
        <v>1043</v>
      </c>
      <c r="IT119" s="34">
        <v>4600</v>
      </c>
      <c r="IU119" s="34" t="s">
        <v>5180</v>
      </c>
      <c r="IV119" s="34" t="s">
        <v>4471</v>
      </c>
      <c r="IW119" s="34" t="s">
        <v>4176</v>
      </c>
      <c r="IX119" s="34" t="s">
        <v>5179</v>
      </c>
      <c r="IY119" s="34" t="s">
        <v>5374</v>
      </c>
      <c r="IZ119" s="34" t="s">
        <v>4354</v>
      </c>
      <c r="JA119" s="34" t="s">
        <v>4784</v>
      </c>
      <c r="JB119" s="34" t="s">
        <v>4170</v>
      </c>
      <c r="JC119" s="34">
        <v>166.666666666667</v>
      </c>
      <c r="JD119" s="34">
        <v>1666.6666666666699</v>
      </c>
      <c r="JE119" s="34">
        <v>500</v>
      </c>
      <c r="JF119" s="34">
        <v>1166.6666666666699</v>
      </c>
      <c r="JG119" s="34">
        <v>0</v>
      </c>
      <c r="JH119" s="34">
        <v>0</v>
      </c>
      <c r="JI119" s="34">
        <v>0</v>
      </c>
      <c r="JJ119" s="34">
        <v>0</v>
      </c>
      <c r="JK119" s="34">
        <v>0</v>
      </c>
      <c r="JL119" s="34">
        <v>25016.666666666701</v>
      </c>
      <c r="JM119" s="34">
        <v>3333.3333333333298</v>
      </c>
      <c r="JN119" s="34">
        <v>28350</v>
      </c>
      <c r="JO119" s="34">
        <v>5003.3333333333303</v>
      </c>
      <c r="JP119" s="34">
        <v>666.66666666666697</v>
      </c>
      <c r="JQ119" s="34">
        <v>5670</v>
      </c>
      <c r="JR119" s="34">
        <v>0.24691358024691401</v>
      </c>
      <c r="JS119" s="34">
        <v>1.7636684303351E-2</v>
      </c>
      <c r="JT119" s="34">
        <v>0.317460317460317</v>
      </c>
      <c r="JU119" s="34">
        <v>0.17636684303351</v>
      </c>
      <c r="JV119" s="34">
        <v>8.8183421516754804E-2</v>
      </c>
      <c r="JW119" s="34">
        <v>2.1164021164021201E-2</v>
      </c>
      <c r="JX119" s="34">
        <v>8.8183421516754793E-3</v>
      </c>
      <c r="KA119" s="34">
        <v>5.8788947677836604E-3</v>
      </c>
      <c r="KB119" s="34">
        <v>5.87889476778366E-2</v>
      </c>
      <c r="KC119" s="34">
        <v>1.7636684303351E-2</v>
      </c>
      <c r="KD119" s="34">
        <v>4.1152263374485597E-2</v>
      </c>
      <c r="KJ119" s="34" t="s">
        <v>5978</v>
      </c>
      <c r="KK119" s="34" t="s">
        <v>5989</v>
      </c>
      <c r="KL119" s="34" t="s">
        <v>4170</v>
      </c>
      <c r="KM119" s="34" t="s">
        <v>4711</v>
      </c>
      <c r="KN119" s="34" t="s">
        <v>5253</v>
      </c>
      <c r="KO119" s="34" t="s">
        <v>5255</v>
      </c>
      <c r="KP119" s="34" t="s">
        <v>4354</v>
      </c>
      <c r="KQ119" s="34" t="s">
        <v>4170</v>
      </c>
      <c r="KR119" s="34" t="s">
        <v>4170</v>
      </c>
      <c r="KS119" s="34" t="s">
        <v>4170</v>
      </c>
      <c r="KT119" s="34" t="s">
        <v>4170</v>
      </c>
      <c r="KU119" s="34" t="s">
        <v>5114</v>
      </c>
      <c r="KV119" s="34" t="s">
        <v>5154</v>
      </c>
      <c r="KW119" s="34" t="s">
        <v>5623</v>
      </c>
      <c r="KX119" s="34" t="s">
        <v>5646</v>
      </c>
      <c r="KY119" s="34" t="s">
        <v>5953</v>
      </c>
      <c r="KZ119" s="34" t="s">
        <v>5154</v>
      </c>
      <c r="LA119" s="34" t="s">
        <v>5992</v>
      </c>
    </row>
    <row r="120" spans="1:313">
      <c r="A120" s="34" t="s">
        <v>6595</v>
      </c>
      <c r="B120" s="34" t="s">
        <v>6551</v>
      </c>
      <c r="C120" s="34" t="s">
        <v>1038</v>
      </c>
      <c r="D120" s="34" t="s">
        <v>1041</v>
      </c>
      <c r="F120" s="34" t="s">
        <v>1041</v>
      </c>
      <c r="G120" s="34">
        <v>62</v>
      </c>
      <c r="H120" s="34" t="s">
        <v>1041</v>
      </c>
      <c r="I120" s="34" t="s">
        <v>1041</v>
      </c>
      <c r="J120" s="34" t="s">
        <v>440</v>
      </c>
      <c r="K120" s="34" t="s">
        <v>1086</v>
      </c>
      <c r="L120" s="34" t="s">
        <v>9545</v>
      </c>
      <c r="M120" s="34" t="s">
        <v>1709</v>
      </c>
      <c r="N120" s="34" t="s">
        <v>9589</v>
      </c>
      <c r="P120" s="34" t="s">
        <v>3068</v>
      </c>
      <c r="Q120" s="34" t="s">
        <v>3111</v>
      </c>
      <c r="R120" s="34" t="s">
        <v>6418</v>
      </c>
      <c r="S120" s="34">
        <v>1</v>
      </c>
      <c r="T120" s="34" t="s">
        <v>4170</v>
      </c>
      <c r="U120" s="34" t="s">
        <v>4170</v>
      </c>
      <c r="V120" s="34" t="s">
        <v>4170</v>
      </c>
      <c r="W120" s="34" t="s">
        <v>4881</v>
      </c>
      <c r="X120" s="34" t="s">
        <v>4170</v>
      </c>
      <c r="Y120" s="34" t="s">
        <v>4881</v>
      </c>
      <c r="Z120" s="34" t="s">
        <v>4170</v>
      </c>
      <c r="AA120" s="34" t="s">
        <v>4170</v>
      </c>
      <c r="AB120" s="34" t="s">
        <v>3684</v>
      </c>
      <c r="AD120" s="34" t="s">
        <v>3696</v>
      </c>
      <c r="AN120" s="34" t="s">
        <v>3719</v>
      </c>
      <c r="AO120" s="34" t="s">
        <v>1044</v>
      </c>
      <c r="BG120" s="34">
        <v>1</v>
      </c>
      <c r="BI120" s="34">
        <v>20</v>
      </c>
      <c r="BJ120" s="34" t="s">
        <v>1041</v>
      </c>
      <c r="BK120" s="34" t="s">
        <v>3730</v>
      </c>
      <c r="BM120" s="34" t="s">
        <v>1044</v>
      </c>
      <c r="BN120" s="34" t="s">
        <v>3745</v>
      </c>
      <c r="BO120" s="34" t="s">
        <v>4881</v>
      </c>
      <c r="BP120" s="34" t="s">
        <v>4170</v>
      </c>
      <c r="BQ120" s="34" t="s">
        <v>4170</v>
      </c>
      <c r="BR120" s="34" t="s">
        <v>4170</v>
      </c>
      <c r="BS120" s="34" t="s">
        <v>3760</v>
      </c>
      <c r="BT120" s="34" t="s">
        <v>1044</v>
      </c>
      <c r="BU120" s="34" t="s">
        <v>1044</v>
      </c>
      <c r="BV120" s="34" t="s">
        <v>1041</v>
      </c>
      <c r="BW120" s="34" t="s">
        <v>1044</v>
      </c>
      <c r="BX120" s="34" t="s">
        <v>3807</v>
      </c>
      <c r="BY120" s="34" t="s">
        <v>4170</v>
      </c>
      <c r="BZ120" s="34" t="s">
        <v>4170</v>
      </c>
      <c r="CA120" s="34" t="s">
        <v>4170</v>
      </c>
      <c r="CB120" s="34" t="s">
        <v>4170</v>
      </c>
      <c r="CC120" s="34" t="s">
        <v>4170</v>
      </c>
      <c r="CD120" s="34" t="s">
        <v>4170</v>
      </c>
      <c r="CE120" s="34" t="s">
        <v>4170</v>
      </c>
      <c r="CF120" s="34" t="s">
        <v>4170</v>
      </c>
      <c r="CG120" s="34" t="s">
        <v>4170</v>
      </c>
      <c r="CH120" s="34" t="s">
        <v>4170</v>
      </c>
      <c r="CI120" s="34" t="s">
        <v>4881</v>
      </c>
      <c r="CJ120" s="34" t="s">
        <v>4170</v>
      </c>
      <c r="CK120" s="34" t="s">
        <v>4170</v>
      </c>
      <c r="CL120" s="34" t="s">
        <v>4170</v>
      </c>
      <c r="CM120" s="34" t="s">
        <v>4170</v>
      </c>
      <c r="CN120" s="34" t="s">
        <v>4170</v>
      </c>
      <c r="CO120" s="34" t="s">
        <v>4170</v>
      </c>
      <c r="CQ120" s="34" t="s">
        <v>1041</v>
      </c>
      <c r="CR120" s="34" t="s">
        <v>1041</v>
      </c>
      <c r="CS120" s="34" t="s">
        <v>1044</v>
      </c>
      <c r="CT120" s="34" t="s">
        <v>1044</v>
      </c>
      <c r="CU120" s="34" t="s">
        <v>1041</v>
      </c>
      <c r="CV120" s="34" t="s">
        <v>1041</v>
      </c>
      <c r="CW120" s="34" t="s">
        <v>1044</v>
      </c>
      <c r="CX120" s="34" t="s">
        <v>1044</v>
      </c>
      <c r="CY120" s="34" t="s">
        <v>3826</v>
      </c>
      <c r="CZ120" s="34" t="s">
        <v>3843</v>
      </c>
      <c r="DA120" s="34" t="s">
        <v>3861</v>
      </c>
      <c r="DB120" s="34" t="s">
        <v>3868</v>
      </c>
      <c r="DC120" s="34" t="s">
        <v>3871</v>
      </c>
      <c r="DD120" s="34" t="s">
        <v>3871</v>
      </c>
      <c r="DE120" s="34" t="s">
        <v>1041</v>
      </c>
      <c r="DF120" s="34" t="s">
        <v>3877</v>
      </c>
      <c r="DG120" s="34" t="s">
        <v>157</v>
      </c>
      <c r="DH120" s="34" t="s">
        <v>4170</v>
      </c>
      <c r="DI120" s="34" t="s">
        <v>4170</v>
      </c>
      <c r="DJ120" s="34" t="s">
        <v>4170</v>
      </c>
      <c r="DK120" s="34" t="s">
        <v>4170</v>
      </c>
      <c r="DL120" s="34" t="s">
        <v>4170</v>
      </c>
      <c r="DM120" s="34" t="s">
        <v>4170</v>
      </c>
      <c r="DN120" s="34" t="s">
        <v>4170</v>
      </c>
      <c r="DO120" s="34" t="s">
        <v>4881</v>
      </c>
      <c r="DP120" s="34" t="s">
        <v>4170</v>
      </c>
      <c r="DQ120" s="34" t="s">
        <v>4170</v>
      </c>
      <c r="DR120" s="34" t="s">
        <v>4170</v>
      </c>
      <c r="DS120" s="34" t="s">
        <v>4170</v>
      </c>
      <c r="DT120" s="34" t="s">
        <v>4170</v>
      </c>
      <c r="DU120" s="34" t="s">
        <v>4170</v>
      </c>
      <c r="DV120" s="34" t="s">
        <v>4170</v>
      </c>
      <c r="DW120" s="34" t="s">
        <v>4170</v>
      </c>
      <c r="FE120" s="34">
        <v>1625</v>
      </c>
      <c r="FK120" s="34" t="s">
        <v>1044</v>
      </c>
      <c r="FM120" s="34" t="s">
        <v>3990</v>
      </c>
      <c r="GF120" s="34" t="s">
        <v>1044</v>
      </c>
      <c r="GG120" s="34" t="s">
        <v>4170</v>
      </c>
      <c r="GH120" s="34" t="s">
        <v>4170</v>
      </c>
      <c r="GI120" s="34" t="s">
        <v>4170</v>
      </c>
      <c r="GJ120" s="34" t="s">
        <v>4881</v>
      </c>
      <c r="GK120" s="34" t="s">
        <v>4170</v>
      </c>
      <c r="GL120" s="34" t="s">
        <v>4170</v>
      </c>
      <c r="GM120" s="34" t="s">
        <v>4170</v>
      </c>
      <c r="GO120" s="34">
        <v>800</v>
      </c>
      <c r="GP120" s="34">
        <v>0</v>
      </c>
      <c r="GQ120" s="34">
        <v>0</v>
      </c>
      <c r="GR120" s="34">
        <v>300</v>
      </c>
      <c r="GS120" s="34">
        <v>50</v>
      </c>
      <c r="GT120" s="34">
        <v>100</v>
      </c>
      <c r="GU120" s="34">
        <v>0</v>
      </c>
      <c r="GV120" s="34">
        <v>0</v>
      </c>
      <c r="GW120" s="34">
        <v>0</v>
      </c>
      <c r="GX120" s="34">
        <v>0</v>
      </c>
      <c r="GY120" s="34">
        <v>1000</v>
      </c>
      <c r="GZ120" s="34">
        <v>300</v>
      </c>
      <c r="HA120" s="34">
        <v>0</v>
      </c>
      <c r="HB120" s="34">
        <v>0</v>
      </c>
      <c r="HC120" s="34">
        <v>0</v>
      </c>
      <c r="HD120" s="34">
        <v>0</v>
      </c>
      <c r="HE120" s="34">
        <v>0</v>
      </c>
      <c r="HF120" s="34" t="s">
        <v>1044</v>
      </c>
      <c r="HK120" s="34" t="s">
        <v>6596</v>
      </c>
      <c r="HL120" s="34" t="s">
        <v>4226</v>
      </c>
      <c r="HM120" s="34" t="s">
        <v>4546</v>
      </c>
      <c r="HN120" s="34" t="s">
        <v>5449</v>
      </c>
      <c r="HO120" s="34">
        <v>44.021024967148499</v>
      </c>
      <c r="HP120" s="34" t="s">
        <v>4896</v>
      </c>
      <c r="HQ120" s="34" t="s">
        <v>4305</v>
      </c>
      <c r="HR120" s="34" t="s">
        <v>4195</v>
      </c>
      <c r="HS120" s="34" t="s">
        <v>4235</v>
      </c>
      <c r="HT120" s="34" t="s">
        <v>4271</v>
      </c>
      <c r="HU120" s="34" t="s">
        <v>5342</v>
      </c>
      <c r="HV120" s="34" t="s">
        <v>5001</v>
      </c>
      <c r="HW120" s="34" t="s">
        <v>4560</v>
      </c>
      <c r="HX120" s="34" t="s">
        <v>3238</v>
      </c>
      <c r="HY120" s="34" t="s">
        <v>4299</v>
      </c>
      <c r="HZ120" s="34" t="s">
        <v>4933</v>
      </c>
      <c r="IA120" s="34" t="s">
        <v>4665</v>
      </c>
      <c r="IB120" s="34" t="s">
        <v>5665</v>
      </c>
      <c r="IC120" s="34" t="s">
        <v>5274</v>
      </c>
      <c r="ID120" s="34" t="s">
        <v>4461</v>
      </c>
      <c r="IK120" s="34" t="s">
        <v>4587</v>
      </c>
      <c r="IQ120" s="34">
        <v>1625</v>
      </c>
      <c r="IR120" s="34" t="s">
        <v>1046</v>
      </c>
      <c r="IT120" s="34">
        <v>1625</v>
      </c>
      <c r="IU120" s="34" t="s">
        <v>5177</v>
      </c>
      <c r="IV120" s="34" t="s">
        <v>4170</v>
      </c>
      <c r="IW120" s="34" t="s">
        <v>4170</v>
      </c>
      <c r="IX120" s="34" t="s">
        <v>6120</v>
      </c>
      <c r="IY120" s="34" t="s">
        <v>5373</v>
      </c>
      <c r="IZ120" s="34" t="s">
        <v>4352</v>
      </c>
      <c r="JA120" s="34" t="s">
        <v>4170</v>
      </c>
      <c r="JB120" s="34" t="s">
        <v>4170</v>
      </c>
      <c r="JC120" s="34">
        <v>0</v>
      </c>
      <c r="JD120" s="34">
        <v>166.666666666667</v>
      </c>
      <c r="JE120" s="34">
        <v>50</v>
      </c>
      <c r="JF120" s="34">
        <v>0</v>
      </c>
      <c r="JG120" s="34">
        <v>0</v>
      </c>
      <c r="JH120" s="34">
        <v>0</v>
      </c>
      <c r="JI120" s="34">
        <v>0</v>
      </c>
      <c r="JJ120" s="34">
        <v>0</v>
      </c>
      <c r="JK120" s="34">
        <v>0</v>
      </c>
      <c r="JL120" s="34">
        <v>1300</v>
      </c>
      <c r="JM120" s="34">
        <v>166.666666666667</v>
      </c>
      <c r="JN120" s="34">
        <v>1466.6666666666699</v>
      </c>
      <c r="JO120" s="34">
        <v>1300</v>
      </c>
      <c r="JP120" s="34">
        <v>166.666666666667</v>
      </c>
      <c r="JQ120" s="34">
        <v>1466.6666666666699</v>
      </c>
      <c r="JR120" s="34">
        <v>0.54545454545454497</v>
      </c>
      <c r="JU120" s="34">
        <v>0.204545454545455</v>
      </c>
      <c r="JV120" s="34">
        <v>3.4090909090909102E-2</v>
      </c>
      <c r="JW120" s="34">
        <v>6.8181818181818205E-2</v>
      </c>
      <c r="KB120" s="34">
        <v>0.11363636363636399</v>
      </c>
      <c r="KC120" s="34">
        <v>3.4090909090909102E-2</v>
      </c>
      <c r="KJ120" s="34" t="s">
        <v>5976</v>
      </c>
      <c r="KK120" s="34" t="s">
        <v>5177</v>
      </c>
      <c r="KL120" s="34" t="s">
        <v>4170</v>
      </c>
      <c r="KM120" s="34" t="s">
        <v>4170</v>
      </c>
      <c r="KN120" s="34" t="s">
        <v>5254</v>
      </c>
      <c r="KO120" s="34" t="s">
        <v>4352</v>
      </c>
      <c r="KP120" s="34" t="s">
        <v>4170</v>
      </c>
      <c r="KQ120" s="34" t="s">
        <v>4170</v>
      </c>
      <c r="KR120" s="34" t="s">
        <v>4170</v>
      </c>
      <c r="KS120" s="34" t="s">
        <v>4170</v>
      </c>
      <c r="KT120" s="34" t="s">
        <v>4170</v>
      </c>
      <c r="KU120" s="34" t="s">
        <v>4973</v>
      </c>
      <c r="KV120" s="34" t="s">
        <v>5151</v>
      </c>
      <c r="KW120" s="34" t="s">
        <v>5620</v>
      </c>
      <c r="KX120" s="34" t="s">
        <v>5644</v>
      </c>
      <c r="KY120" s="34" t="s">
        <v>5952</v>
      </c>
      <c r="KZ120" s="34" t="s">
        <v>5971</v>
      </c>
      <c r="LA120" s="34" t="s">
        <v>5993</v>
      </c>
    </row>
    <row r="121" spans="1:313">
      <c r="A121" s="34" t="s">
        <v>6597</v>
      </c>
      <c r="B121" s="34" t="s">
        <v>6551</v>
      </c>
      <c r="C121" s="34" t="s">
        <v>1036</v>
      </c>
      <c r="D121" s="34" t="s">
        <v>1041</v>
      </c>
      <c r="F121" s="34" t="s">
        <v>1041</v>
      </c>
      <c r="G121" s="34">
        <v>29</v>
      </c>
      <c r="H121" s="34" t="s">
        <v>1041</v>
      </c>
      <c r="I121" s="34" t="s">
        <v>1041</v>
      </c>
      <c r="J121" s="34" t="s">
        <v>440</v>
      </c>
      <c r="K121" s="34" t="s">
        <v>1077</v>
      </c>
      <c r="L121" s="34" t="s">
        <v>9537</v>
      </c>
      <c r="M121" s="34" t="s">
        <v>1548</v>
      </c>
      <c r="N121" s="34" t="s">
        <v>9538</v>
      </c>
      <c r="P121" s="34" t="s">
        <v>3065</v>
      </c>
      <c r="Q121" s="34" t="s">
        <v>3123</v>
      </c>
      <c r="R121" s="34" t="s">
        <v>6362</v>
      </c>
      <c r="S121" s="34">
        <v>5</v>
      </c>
      <c r="T121" s="34" t="s">
        <v>4881</v>
      </c>
      <c r="U121" s="34" t="s">
        <v>4881</v>
      </c>
      <c r="V121" s="34" t="s">
        <v>4609</v>
      </c>
      <c r="W121" s="34" t="s">
        <v>4881</v>
      </c>
      <c r="X121" s="34" t="s">
        <v>4881</v>
      </c>
      <c r="Y121" s="34" t="s">
        <v>4609</v>
      </c>
      <c r="Z121" s="34" t="s">
        <v>4848</v>
      </c>
      <c r="AA121" s="34" t="s">
        <v>4170</v>
      </c>
      <c r="AB121" s="34" t="s">
        <v>3681</v>
      </c>
      <c r="AD121" s="34" t="s">
        <v>3696</v>
      </c>
      <c r="AN121" s="34" t="s">
        <v>3722</v>
      </c>
      <c r="AO121" s="34" t="s">
        <v>1044</v>
      </c>
      <c r="BG121" s="34">
        <v>2</v>
      </c>
      <c r="BI121" s="34">
        <v>25</v>
      </c>
      <c r="BJ121" s="34" t="s">
        <v>1041</v>
      </c>
      <c r="BK121" s="34" t="s">
        <v>3727</v>
      </c>
      <c r="BM121" s="34" t="s">
        <v>3739</v>
      </c>
      <c r="BN121" s="34" t="s">
        <v>3745</v>
      </c>
      <c r="BO121" s="34" t="s">
        <v>4881</v>
      </c>
      <c r="BP121" s="34" t="s">
        <v>4170</v>
      </c>
      <c r="BQ121" s="34" t="s">
        <v>4170</v>
      </c>
      <c r="BR121" s="34" t="s">
        <v>4170</v>
      </c>
      <c r="BS121" s="34" t="s">
        <v>3754</v>
      </c>
      <c r="BT121" s="34" t="s">
        <v>3771</v>
      </c>
      <c r="BU121" s="34" t="s">
        <v>1044</v>
      </c>
      <c r="BV121" s="34" t="s">
        <v>1044</v>
      </c>
      <c r="BW121" s="34" t="s">
        <v>1044</v>
      </c>
      <c r="BX121" s="34" t="s">
        <v>3783</v>
      </c>
      <c r="BY121" s="34" t="s">
        <v>4170</v>
      </c>
      <c r="BZ121" s="34" t="s">
        <v>4170</v>
      </c>
      <c r="CA121" s="34" t="s">
        <v>4881</v>
      </c>
      <c r="CB121" s="34" t="s">
        <v>4170</v>
      </c>
      <c r="CC121" s="34" t="s">
        <v>4170</v>
      </c>
      <c r="CD121" s="34" t="s">
        <v>4170</v>
      </c>
      <c r="CE121" s="34" t="s">
        <v>4170</v>
      </c>
      <c r="CF121" s="34" t="s">
        <v>4170</v>
      </c>
      <c r="CG121" s="34" t="s">
        <v>4170</v>
      </c>
      <c r="CH121" s="34" t="s">
        <v>4170</v>
      </c>
      <c r="CI121" s="34" t="s">
        <v>4170</v>
      </c>
      <c r="CJ121" s="34" t="s">
        <v>4170</v>
      </c>
      <c r="CK121" s="34" t="s">
        <v>4170</v>
      </c>
      <c r="CL121" s="34" t="s">
        <v>4170</v>
      </c>
      <c r="CM121" s="34" t="s">
        <v>4170</v>
      </c>
      <c r="CN121" s="34" t="s">
        <v>4170</v>
      </c>
      <c r="CO121" s="34" t="s">
        <v>4170</v>
      </c>
      <c r="CQ121" s="34" t="s">
        <v>1041</v>
      </c>
      <c r="CR121" s="34" t="s">
        <v>1041</v>
      </c>
      <c r="CS121" s="34" t="s">
        <v>1041</v>
      </c>
      <c r="CT121" s="34" t="s">
        <v>1041</v>
      </c>
      <c r="CU121" s="34" t="s">
        <v>1041</v>
      </c>
      <c r="CV121" s="34" t="s">
        <v>1041</v>
      </c>
      <c r="CW121" s="34" t="s">
        <v>1041</v>
      </c>
      <c r="CX121" s="34" t="s">
        <v>1044</v>
      </c>
      <c r="CY121" s="34" t="s">
        <v>3826</v>
      </c>
      <c r="CZ121" s="34" t="s">
        <v>3846</v>
      </c>
      <c r="DA121" s="34" t="s">
        <v>3855</v>
      </c>
      <c r="DB121" s="34" t="s">
        <v>1044</v>
      </c>
      <c r="DC121" s="34" t="s">
        <v>1044</v>
      </c>
      <c r="DD121" s="34" t="s">
        <v>3871</v>
      </c>
      <c r="DE121" s="34" t="s">
        <v>1044</v>
      </c>
      <c r="DF121" s="34" t="s">
        <v>3880</v>
      </c>
      <c r="DG121" s="34" t="s">
        <v>3884</v>
      </c>
      <c r="DH121" s="34" t="s">
        <v>4881</v>
      </c>
      <c r="DI121" s="34" t="s">
        <v>4170</v>
      </c>
      <c r="DJ121" s="34" t="s">
        <v>4170</v>
      </c>
      <c r="DK121" s="34" t="s">
        <v>4170</v>
      </c>
      <c r="DL121" s="34" t="s">
        <v>4170</v>
      </c>
      <c r="DM121" s="34" t="s">
        <v>4170</v>
      </c>
      <c r="DN121" s="34" t="s">
        <v>4170</v>
      </c>
      <c r="DO121" s="34" t="s">
        <v>4170</v>
      </c>
      <c r="DP121" s="34" t="s">
        <v>4170</v>
      </c>
      <c r="DQ121" s="34" t="s">
        <v>4170</v>
      </c>
      <c r="DR121" s="34" t="s">
        <v>4170</v>
      </c>
      <c r="DS121" s="34" t="s">
        <v>4170</v>
      </c>
      <c r="DT121" s="34" t="s">
        <v>4170</v>
      </c>
      <c r="DU121" s="34" t="s">
        <v>4170</v>
      </c>
      <c r="DV121" s="34" t="s">
        <v>4170</v>
      </c>
      <c r="DW121" s="34" t="s">
        <v>4170</v>
      </c>
      <c r="FK121" s="34" t="s">
        <v>1044</v>
      </c>
      <c r="FM121" s="34" t="s">
        <v>3984</v>
      </c>
      <c r="FN121" s="34" t="s">
        <v>6598</v>
      </c>
      <c r="FO121" s="34" t="s">
        <v>4881</v>
      </c>
      <c r="FP121" s="34" t="s">
        <v>4881</v>
      </c>
      <c r="FQ121" s="34" t="s">
        <v>4881</v>
      </c>
      <c r="FR121" s="34" t="s">
        <v>4881</v>
      </c>
      <c r="FS121" s="34" t="s">
        <v>4170</v>
      </c>
      <c r="FT121" s="34" t="s">
        <v>4170</v>
      </c>
      <c r="FU121" s="34" t="s">
        <v>4881</v>
      </c>
      <c r="FV121" s="34" t="s">
        <v>4881</v>
      </c>
      <c r="FW121" s="34" t="s">
        <v>4881</v>
      </c>
      <c r="FX121" s="34" t="s">
        <v>4170</v>
      </c>
      <c r="FY121" s="34" t="s">
        <v>4170</v>
      </c>
      <c r="FZ121" s="34" t="s">
        <v>4170</v>
      </c>
      <c r="GA121" s="34" t="s">
        <v>4170</v>
      </c>
      <c r="GB121" s="34" t="s">
        <v>4170</v>
      </c>
      <c r="GC121" s="34" t="s">
        <v>4170</v>
      </c>
      <c r="GD121" s="34" t="s">
        <v>4170</v>
      </c>
      <c r="GF121" s="34" t="s">
        <v>1044</v>
      </c>
      <c r="GG121" s="34" t="s">
        <v>4170</v>
      </c>
      <c r="GH121" s="34" t="s">
        <v>4170</v>
      </c>
      <c r="GI121" s="34" t="s">
        <v>4170</v>
      </c>
      <c r="GJ121" s="34" t="s">
        <v>4881</v>
      </c>
      <c r="GK121" s="34" t="s">
        <v>4170</v>
      </c>
      <c r="GL121" s="34" t="s">
        <v>4170</v>
      </c>
      <c r="GM121" s="34" t="s">
        <v>4170</v>
      </c>
      <c r="GO121" s="34">
        <v>10000</v>
      </c>
      <c r="GP121" s="34">
        <v>0</v>
      </c>
      <c r="GQ121" s="34">
        <v>9000</v>
      </c>
      <c r="GR121" s="34">
        <v>4400</v>
      </c>
      <c r="GS121" s="34">
        <v>200</v>
      </c>
      <c r="GT121" s="34">
        <v>500</v>
      </c>
      <c r="GU121" s="34">
        <v>500</v>
      </c>
      <c r="GV121" s="34">
        <v>0</v>
      </c>
      <c r="GW121" s="34">
        <v>0</v>
      </c>
      <c r="HA121" s="34">
        <v>0</v>
      </c>
      <c r="HB121" s="34">
        <v>0</v>
      </c>
      <c r="HC121" s="34">
        <v>0</v>
      </c>
      <c r="HD121" s="34">
        <v>0</v>
      </c>
      <c r="HE121" s="34">
        <v>0</v>
      </c>
      <c r="HF121" s="34" t="s">
        <v>1044</v>
      </c>
      <c r="HK121" s="34" t="s">
        <v>6599</v>
      </c>
      <c r="HL121" s="34" t="s">
        <v>4226</v>
      </c>
      <c r="HM121" s="34" t="s">
        <v>4539</v>
      </c>
      <c r="HN121" s="34" t="s">
        <v>5446</v>
      </c>
      <c r="HO121" s="34">
        <v>37.974978098992601</v>
      </c>
      <c r="HP121" s="34" t="s">
        <v>4896</v>
      </c>
      <c r="HQ121" s="34" t="s">
        <v>4323</v>
      </c>
      <c r="HR121" s="34" t="s">
        <v>4219</v>
      </c>
      <c r="HS121" s="34" t="s">
        <v>4248</v>
      </c>
      <c r="HT121" s="34" t="s">
        <v>4262</v>
      </c>
      <c r="HU121" s="34" t="s">
        <v>5341</v>
      </c>
      <c r="HV121" s="34" t="s">
        <v>5001</v>
      </c>
      <c r="HW121" s="34" t="s">
        <v>4560</v>
      </c>
      <c r="HX121" s="34" t="s">
        <v>3235</v>
      </c>
      <c r="HY121" s="34" t="s">
        <v>4299</v>
      </c>
      <c r="HZ121" s="34" t="s">
        <v>4933</v>
      </c>
      <c r="IA121" s="34" t="s">
        <v>4666</v>
      </c>
      <c r="IB121" s="34" t="s">
        <v>5665</v>
      </c>
      <c r="IC121" s="34" t="s">
        <v>5274</v>
      </c>
      <c r="ID121" s="34" t="s">
        <v>4462</v>
      </c>
      <c r="IR121" s="34" t="s">
        <v>1046</v>
      </c>
      <c r="IS121" s="34" t="s">
        <v>5322</v>
      </c>
      <c r="IU121" s="34" t="s">
        <v>5181</v>
      </c>
      <c r="IV121" s="34" t="s">
        <v>4170</v>
      </c>
      <c r="IW121" s="34" t="s">
        <v>4176</v>
      </c>
      <c r="IX121" s="34" t="s">
        <v>5179</v>
      </c>
      <c r="IY121" s="34" t="s">
        <v>5373</v>
      </c>
      <c r="IZ121" s="34" t="s">
        <v>4785</v>
      </c>
      <c r="JA121" s="34" t="s">
        <v>4785</v>
      </c>
      <c r="JB121" s="34" t="s">
        <v>4170</v>
      </c>
      <c r="JF121" s="34">
        <v>0</v>
      </c>
      <c r="JG121" s="34">
        <v>0</v>
      </c>
      <c r="JH121" s="34">
        <v>0</v>
      </c>
      <c r="JI121" s="34">
        <v>0</v>
      </c>
      <c r="JJ121" s="34">
        <v>0</v>
      </c>
      <c r="JK121" s="34">
        <v>0</v>
      </c>
      <c r="JL121" s="34">
        <v>24600</v>
      </c>
      <c r="JM121" s="34">
        <v>0</v>
      </c>
      <c r="JN121" s="34">
        <v>24600</v>
      </c>
      <c r="JO121" s="34">
        <v>4920</v>
      </c>
      <c r="JP121" s="34">
        <v>0</v>
      </c>
      <c r="JQ121" s="34">
        <v>4920</v>
      </c>
      <c r="JR121" s="34">
        <v>0.40650406504065001</v>
      </c>
      <c r="JT121" s="34">
        <v>0.36585365853658502</v>
      </c>
      <c r="JU121" s="34">
        <v>0.17886178861788599</v>
      </c>
      <c r="JV121" s="34">
        <v>8.1300813008130107E-3</v>
      </c>
      <c r="JW121" s="34">
        <v>2.0325203252032499E-2</v>
      </c>
      <c r="JX121" s="34">
        <v>2.0325203252032499E-2</v>
      </c>
      <c r="KL121" s="34" t="s">
        <v>4170</v>
      </c>
      <c r="KP121" s="34" t="s">
        <v>4170</v>
      </c>
      <c r="KQ121" s="34" t="s">
        <v>4170</v>
      </c>
      <c r="KR121" s="34" t="s">
        <v>4170</v>
      </c>
      <c r="KS121" s="34" t="s">
        <v>4170</v>
      </c>
      <c r="KT121" s="34" t="s">
        <v>4170</v>
      </c>
      <c r="KU121" s="34" t="s">
        <v>5113</v>
      </c>
      <c r="KV121" s="34" t="s">
        <v>5153</v>
      </c>
      <c r="KW121" s="34" t="s">
        <v>4170</v>
      </c>
      <c r="KX121" s="34" t="s">
        <v>4170</v>
      </c>
      <c r="KY121" s="34" t="s">
        <v>5953</v>
      </c>
      <c r="KZ121" s="34" t="s">
        <v>5850</v>
      </c>
    </row>
    <row r="122" spans="1:313">
      <c r="A122" s="34" t="s">
        <v>6600</v>
      </c>
      <c r="B122" s="34" t="s">
        <v>6551</v>
      </c>
      <c r="C122" s="34" t="s">
        <v>1037</v>
      </c>
      <c r="D122" s="34" t="s">
        <v>1041</v>
      </c>
      <c r="F122" s="34" t="s">
        <v>1041</v>
      </c>
      <c r="G122" s="34">
        <v>46</v>
      </c>
      <c r="H122" s="34" t="s">
        <v>1041</v>
      </c>
      <c r="I122" s="34" t="s">
        <v>1041</v>
      </c>
      <c r="J122" s="34" t="s">
        <v>442</v>
      </c>
      <c r="K122" s="34" t="s">
        <v>1077</v>
      </c>
      <c r="L122" s="34" t="s">
        <v>9537</v>
      </c>
      <c r="M122" s="34" t="s">
        <v>1548</v>
      </c>
      <c r="N122" s="34" t="s">
        <v>9538</v>
      </c>
      <c r="P122" s="34" t="s">
        <v>3065</v>
      </c>
      <c r="Q122" s="34" t="s">
        <v>3090</v>
      </c>
      <c r="R122" s="34" t="s">
        <v>6304</v>
      </c>
      <c r="S122" s="34">
        <v>4</v>
      </c>
      <c r="T122" s="34" t="s">
        <v>4609</v>
      </c>
      <c r="U122" s="34" t="s">
        <v>4881</v>
      </c>
      <c r="V122" s="34" t="s">
        <v>4881</v>
      </c>
      <c r="W122" s="34" t="s">
        <v>4881</v>
      </c>
      <c r="X122" s="34" t="s">
        <v>4881</v>
      </c>
      <c r="Y122" s="34" t="s">
        <v>4609</v>
      </c>
      <c r="Z122" s="34" t="s">
        <v>4609</v>
      </c>
      <c r="AA122" s="34" t="s">
        <v>4170</v>
      </c>
      <c r="AB122" s="34" t="s">
        <v>3681</v>
      </c>
      <c r="AD122" s="34" t="s">
        <v>3696</v>
      </c>
      <c r="AN122" s="34" t="s">
        <v>3719</v>
      </c>
      <c r="AO122" s="34" t="s">
        <v>1044</v>
      </c>
      <c r="BG122" s="34">
        <v>2</v>
      </c>
      <c r="BI122" s="34">
        <v>40</v>
      </c>
      <c r="BJ122" s="34" t="s">
        <v>1041</v>
      </c>
      <c r="BK122" s="34" t="s">
        <v>3727</v>
      </c>
      <c r="BM122" s="34" t="s">
        <v>3739</v>
      </c>
      <c r="BN122" s="34" t="s">
        <v>3745</v>
      </c>
      <c r="BO122" s="34" t="s">
        <v>4881</v>
      </c>
      <c r="BP122" s="34" t="s">
        <v>4170</v>
      </c>
      <c r="BQ122" s="34" t="s">
        <v>4170</v>
      </c>
      <c r="BR122" s="34" t="s">
        <v>4170</v>
      </c>
      <c r="BS122" s="34" t="s">
        <v>3751</v>
      </c>
      <c r="BT122" s="34" t="s">
        <v>3771</v>
      </c>
      <c r="BU122" s="34" t="s">
        <v>1044</v>
      </c>
      <c r="BV122" s="34" t="s">
        <v>1044</v>
      </c>
      <c r="BW122" s="34" t="s">
        <v>1044</v>
      </c>
      <c r="BX122" s="34" t="s">
        <v>3777</v>
      </c>
      <c r="BY122" s="34" t="s">
        <v>4881</v>
      </c>
      <c r="BZ122" s="34" t="s">
        <v>4170</v>
      </c>
      <c r="CA122" s="34" t="s">
        <v>4170</v>
      </c>
      <c r="CB122" s="34" t="s">
        <v>4170</v>
      </c>
      <c r="CC122" s="34" t="s">
        <v>4170</v>
      </c>
      <c r="CD122" s="34" t="s">
        <v>4170</v>
      </c>
      <c r="CE122" s="34" t="s">
        <v>4170</v>
      </c>
      <c r="CF122" s="34" t="s">
        <v>4170</v>
      </c>
      <c r="CG122" s="34" t="s">
        <v>4170</v>
      </c>
      <c r="CH122" s="34" t="s">
        <v>4170</v>
      </c>
      <c r="CI122" s="34" t="s">
        <v>4170</v>
      </c>
      <c r="CJ122" s="34" t="s">
        <v>4170</v>
      </c>
      <c r="CK122" s="34" t="s">
        <v>4170</v>
      </c>
      <c r="CL122" s="34" t="s">
        <v>4170</v>
      </c>
      <c r="CM122" s="34" t="s">
        <v>4170</v>
      </c>
      <c r="CN122" s="34" t="s">
        <v>4170</v>
      </c>
      <c r="CO122" s="34" t="s">
        <v>4170</v>
      </c>
      <c r="CQ122" s="34" t="s">
        <v>1041</v>
      </c>
      <c r="CR122" s="34" t="s">
        <v>1041</v>
      </c>
      <c r="CS122" s="34" t="s">
        <v>1041</v>
      </c>
      <c r="CT122" s="34" t="s">
        <v>1041</v>
      </c>
      <c r="CU122" s="34" t="s">
        <v>1041</v>
      </c>
      <c r="CV122" s="34" t="s">
        <v>1041</v>
      </c>
      <c r="CW122" s="34" t="s">
        <v>1041</v>
      </c>
      <c r="CX122" s="34" t="s">
        <v>1044</v>
      </c>
      <c r="CY122" s="34" t="s">
        <v>3823</v>
      </c>
      <c r="CZ122" s="34" t="s">
        <v>3843</v>
      </c>
      <c r="DA122" s="34" t="s">
        <v>3855</v>
      </c>
      <c r="DB122" s="34" t="s">
        <v>1044</v>
      </c>
      <c r="DC122" s="34" t="s">
        <v>1044</v>
      </c>
      <c r="DD122" s="34" t="s">
        <v>3871</v>
      </c>
      <c r="DE122" s="34" t="s">
        <v>1044</v>
      </c>
      <c r="DF122" s="34" t="s">
        <v>3880</v>
      </c>
      <c r="DG122" s="34" t="s">
        <v>157</v>
      </c>
      <c r="DH122" s="34" t="s">
        <v>4170</v>
      </c>
      <c r="DI122" s="34" t="s">
        <v>4170</v>
      </c>
      <c r="DJ122" s="34" t="s">
        <v>4170</v>
      </c>
      <c r="DK122" s="34" t="s">
        <v>4170</v>
      </c>
      <c r="DL122" s="34" t="s">
        <v>4170</v>
      </c>
      <c r="DM122" s="34" t="s">
        <v>4170</v>
      </c>
      <c r="DN122" s="34" t="s">
        <v>4170</v>
      </c>
      <c r="DO122" s="34" t="s">
        <v>4881</v>
      </c>
      <c r="DP122" s="34" t="s">
        <v>4170</v>
      </c>
      <c r="DQ122" s="34" t="s">
        <v>4170</v>
      </c>
      <c r="DR122" s="34" t="s">
        <v>4170</v>
      </c>
      <c r="DS122" s="34" t="s">
        <v>4170</v>
      </c>
      <c r="DT122" s="34" t="s">
        <v>4170</v>
      </c>
      <c r="DU122" s="34" t="s">
        <v>4170</v>
      </c>
      <c r="DV122" s="34" t="s">
        <v>4170</v>
      </c>
      <c r="DW122" s="34" t="s">
        <v>4170</v>
      </c>
      <c r="FE122" s="34">
        <v>4875</v>
      </c>
      <c r="FK122" s="34" t="s">
        <v>1044</v>
      </c>
      <c r="FM122" s="34" t="s">
        <v>3984</v>
      </c>
      <c r="FN122" s="34" t="s">
        <v>6302</v>
      </c>
      <c r="FO122" s="34" t="s">
        <v>4881</v>
      </c>
      <c r="FP122" s="34" t="s">
        <v>4881</v>
      </c>
      <c r="FQ122" s="34" t="s">
        <v>4881</v>
      </c>
      <c r="FR122" s="34" t="s">
        <v>4170</v>
      </c>
      <c r="FS122" s="34" t="s">
        <v>4170</v>
      </c>
      <c r="FT122" s="34" t="s">
        <v>4170</v>
      </c>
      <c r="FU122" s="34" t="s">
        <v>4170</v>
      </c>
      <c r="FV122" s="34" t="s">
        <v>4170</v>
      </c>
      <c r="FW122" s="34" t="s">
        <v>4170</v>
      </c>
      <c r="FX122" s="34" t="s">
        <v>4170</v>
      </c>
      <c r="FY122" s="34" t="s">
        <v>4170</v>
      </c>
      <c r="FZ122" s="34" t="s">
        <v>4170</v>
      </c>
      <c r="GA122" s="34" t="s">
        <v>4170</v>
      </c>
      <c r="GB122" s="34" t="s">
        <v>4170</v>
      </c>
      <c r="GC122" s="34" t="s">
        <v>4170</v>
      </c>
      <c r="GD122" s="34" t="s">
        <v>4170</v>
      </c>
      <c r="GF122" s="34" t="s">
        <v>1044</v>
      </c>
      <c r="GG122" s="34" t="s">
        <v>4170</v>
      </c>
      <c r="GH122" s="34" t="s">
        <v>4170</v>
      </c>
      <c r="GI122" s="34" t="s">
        <v>4170</v>
      </c>
      <c r="GJ122" s="34" t="s">
        <v>4881</v>
      </c>
      <c r="GK122" s="34" t="s">
        <v>4170</v>
      </c>
      <c r="GL122" s="34" t="s">
        <v>4170</v>
      </c>
      <c r="GM122" s="34" t="s">
        <v>4170</v>
      </c>
      <c r="GO122" s="34">
        <v>6000</v>
      </c>
      <c r="GP122" s="34">
        <v>0</v>
      </c>
      <c r="GQ122" s="34">
        <v>8000</v>
      </c>
      <c r="GR122" s="34">
        <v>4500</v>
      </c>
      <c r="GS122" s="34">
        <v>500</v>
      </c>
      <c r="GT122" s="34">
        <v>350</v>
      </c>
      <c r="GU122" s="34">
        <v>100</v>
      </c>
      <c r="GV122" s="34">
        <v>0</v>
      </c>
      <c r="GW122" s="34">
        <v>0</v>
      </c>
      <c r="GX122" s="34">
        <v>4000</v>
      </c>
      <c r="GY122" s="34">
        <v>1000</v>
      </c>
      <c r="GZ122" s="34">
        <v>0</v>
      </c>
      <c r="HA122" s="34">
        <v>0</v>
      </c>
      <c r="HB122" s="34">
        <v>0</v>
      </c>
      <c r="HC122" s="34">
        <v>0</v>
      </c>
      <c r="HD122" s="34">
        <v>0</v>
      </c>
      <c r="HE122" s="34">
        <v>0</v>
      </c>
      <c r="HF122" s="34" t="s">
        <v>1044</v>
      </c>
      <c r="HK122" s="34" t="s">
        <v>6601</v>
      </c>
      <c r="HL122" s="34" t="s">
        <v>4226</v>
      </c>
      <c r="HM122" s="34" t="s">
        <v>4542</v>
      </c>
      <c r="HN122" s="34" t="s">
        <v>5453</v>
      </c>
      <c r="HO122" s="34">
        <v>4.0065155497152896</v>
      </c>
      <c r="HP122" s="34" t="s">
        <v>4898</v>
      </c>
      <c r="HQ122" s="34" t="s">
        <v>4316</v>
      </c>
      <c r="HR122" s="34" t="s">
        <v>4219</v>
      </c>
      <c r="HS122" s="34" t="s">
        <v>4248</v>
      </c>
      <c r="HT122" s="34" t="s">
        <v>4262</v>
      </c>
      <c r="HU122" s="34" t="s">
        <v>5342</v>
      </c>
      <c r="HV122" s="34" t="s">
        <v>5001</v>
      </c>
      <c r="HW122" s="34" t="s">
        <v>4556</v>
      </c>
      <c r="HX122" s="34" t="s">
        <v>3244</v>
      </c>
      <c r="HY122" s="34" t="s">
        <v>4291</v>
      </c>
      <c r="HZ122" s="34" t="s">
        <v>4933</v>
      </c>
      <c r="IA122" s="34" t="s">
        <v>4666</v>
      </c>
      <c r="IC122" s="34" t="s">
        <v>5274</v>
      </c>
      <c r="ID122" s="34" t="s">
        <v>4462</v>
      </c>
      <c r="IK122" s="34" t="s">
        <v>4589</v>
      </c>
      <c r="IQ122" s="34">
        <v>4875</v>
      </c>
      <c r="IR122" s="34" t="s">
        <v>1046</v>
      </c>
      <c r="IS122" s="34" t="s">
        <v>5322</v>
      </c>
      <c r="IT122" s="34">
        <v>1218.75</v>
      </c>
      <c r="IU122" s="34" t="s">
        <v>5179</v>
      </c>
      <c r="IV122" s="34" t="s">
        <v>4170</v>
      </c>
      <c r="IW122" s="34" t="s">
        <v>4176</v>
      </c>
      <c r="IX122" s="34" t="s">
        <v>5179</v>
      </c>
      <c r="IY122" s="34" t="s">
        <v>4785</v>
      </c>
      <c r="IZ122" s="34" t="s">
        <v>4785</v>
      </c>
      <c r="JA122" s="34" t="s">
        <v>4711</v>
      </c>
      <c r="JB122" s="34" t="s">
        <v>4170</v>
      </c>
      <c r="JC122" s="34">
        <v>666.66666666666697</v>
      </c>
      <c r="JD122" s="34">
        <v>166.666666666667</v>
      </c>
      <c r="JE122" s="34">
        <v>0</v>
      </c>
      <c r="JF122" s="34">
        <v>0</v>
      </c>
      <c r="JG122" s="34">
        <v>0</v>
      </c>
      <c r="JH122" s="34">
        <v>0</v>
      </c>
      <c r="JI122" s="34">
        <v>0</v>
      </c>
      <c r="JJ122" s="34">
        <v>0</v>
      </c>
      <c r="JK122" s="34">
        <v>0</v>
      </c>
      <c r="JL122" s="34">
        <v>20116.666666666701</v>
      </c>
      <c r="JM122" s="34">
        <v>166.666666666667</v>
      </c>
      <c r="JN122" s="34">
        <v>20283.333333333299</v>
      </c>
      <c r="JO122" s="34">
        <v>5029.1666666666697</v>
      </c>
      <c r="JP122" s="34">
        <v>41.6666666666667</v>
      </c>
      <c r="JQ122" s="34">
        <v>5070.8333333333303</v>
      </c>
      <c r="JR122" s="34">
        <v>0.29580936729663099</v>
      </c>
      <c r="JT122" s="34">
        <v>0.39441248972884102</v>
      </c>
      <c r="JU122" s="34">
        <v>0.22185702547247299</v>
      </c>
      <c r="JV122" s="34">
        <v>2.4650780608052598E-2</v>
      </c>
      <c r="JW122" s="34">
        <v>1.72555464256368E-2</v>
      </c>
      <c r="JX122" s="34">
        <v>4.93015612161052E-3</v>
      </c>
      <c r="KA122" s="34">
        <v>3.2867707477403398E-2</v>
      </c>
      <c r="KB122" s="34">
        <v>8.2169268693508598E-3</v>
      </c>
      <c r="KJ122" s="34" t="s">
        <v>5976</v>
      </c>
      <c r="KK122" s="34" t="s">
        <v>5177</v>
      </c>
      <c r="KL122" s="34" t="s">
        <v>4170</v>
      </c>
      <c r="KM122" s="34" t="s">
        <v>4716</v>
      </c>
      <c r="KN122" s="34" t="s">
        <v>5254</v>
      </c>
      <c r="KO122" s="34" t="s">
        <v>4170</v>
      </c>
      <c r="KP122" s="34" t="s">
        <v>4170</v>
      </c>
      <c r="KQ122" s="34" t="s">
        <v>4170</v>
      </c>
      <c r="KR122" s="34" t="s">
        <v>4170</v>
      </c>
      <c r="KS122" s="34" t="s">
        <v>4170</v>
      </c>
      <c r="KT122" s="34" t="s">
        <v>4170</v>
      </c>
      <c r="KU122" s="34" t="s">
        <v>5113</v>
      </c>
      <c r="KV122" s="34" t="s">
        <v>5154</v>
      </c>
      <c r="KW122" s="34" t="s">
        <v>5620</v>
      </c>
      <c r="KX122" s="34" t="s">
        <v>5643</v>
      </c>
      <c r="KY122" s="34" t="s">
        <v>5953</v>
      </c>
      <c r="KZ122" s="34" t="s">
        <v>5154</v>
      </c>
      <c r="LA122" s="34" t="s">
        <v>5993</v>
      </c>
    </row>
    <row r="123" spans="1:313">
      <c r="A123" s="34" t="s">
        <v>6602</v>
      </c>
      <c r="B123" s="34" t="s">
        <v>6551</v>
      </c>
      <c r="C123" s="34" t="s">
        <v>1038</v>
      </c>
      <c r="D123" s="34" t="s">
        <v>1041</v>
      </c>
      <c r="F123" s="34" t="s">
        <v>1041</v>
      </c>
      <c r="G123" s="34">
        <v>58</v>
      </c>
      <c r="H123" s="34" t="s">
        <v>1041</v>
      </c>
      <c r="I123" s="34" t="s">
        <v>1041</v>
      </c>
      <c r="J123" s="34" t="s">
        <v>442</v>
      </c>
      <c r="K123" s="34" t="s">
        <v>1086</v>
      </c>
      <c r="L123" s="34" t="s">
        <v>9545</v>
      </c>
      <c r="M123" s="34" t="s">
        <v>1703</v>
      </c>
      <c r="N123" s="34" t="s">
        <v>9591</v>
      </c>
      <c r="P123" s="34" t="s">
        <v>3068</v>
      </c>
      <c r="Q123" s="34" t="s">
        <v>3138</v>
      </c>
      <c r="R123" s="34" t="s">
        <v>6374</v>
      </c>
      <c r="S123" s="34">
        <v>1</v>
      </c>
      <c r="T123" s="34" t="s">
        <v>4170</v>
      </c>
      <c r="U123" s="34" t="s">
        <v>4170</v>
      </c>
      <c r="V123" s="34" t="s">
        <v>4170</v>
      </c>
      <c r="W123" s="34" t="s">
        <v>4170</v>
      </c>
      <c r="X123" s="34" t="s">
        <v>4881</v>
      </c>
      <c r="Y123" s="34" t="s">
        <v>4170</v>
      </c>
      <c r="Z123" s="34" t="s">
        <v>4881</v>
      </c>
      <c r="AA123" s="34" t="s">
        <v>4170</v>
      </c>
      <c r="AB123" s="34" t="s">
        <v>3684</v>
      </c>
      <c r="AD123" s="34" t="s">
        <v>3696</v>
      </c>
      <c r="AN123" s="34" t="s">
        <v>3719</v>
      </c>
      <c r="AO123" s="34" t="s">
        <v>1044</v>
      </c>
      <c r="BG123" s="34">
        <v>1</v>
      </c>
      <c r="BI123" s="34">
        <v>26</v>
      </c>
      <c r="BJ123" s="34" t="s">
        <v>1041</v>
      </c>
      <c r="BK123" s="34" t="s">
        <v>3730</v>
      </c>
      <c r="BM123" s="34" t="s">
        <v>1044</v>
      </c>
      <c r="BN123" s="34" t="s">
        <v>3748</v>
      </c>
      <c r="BO123" s="34" t="s">
        <v>4170</v>
      </c>
      <c r="BP123" s="34" t="s">
        <v>4881</v>
      </c>
      <c r="BQ123" s="34" t="s">
        <v>4170</v>
      </c>
      <c r="BR123" s="34" t="s">
        <v>4170</v>
      </c>
      <c r="BS123" s="34" t="s">
        <v>3760</v>
      </c>
      <c r="BT123" s="34" t="s">
        <v>1044</v>
      </c>
      <c r="BU123" s="34" t="s">
        <v>1044</v>
      </c>
      <c r="BV123" s="34" t="s">
        <v>1044</v>
      </c>
      <c r="BW123" s="34" t="s">
        <v>1044</v>
      </c>
      <c r="BX123" s="34" t="s">
        <v>3807</v>
      </c>
      <c r="BY123" s="34" t="s">
        <v>4170</v>
      </c>
      <c r="BZ123" s="34" t="s">
        <v>4170</v>
      </c>
      <c r="CA123" s="34" t="s">
        <v>4170</v>
      </c>
      <c r="CB123" s="34" t="s">
        <v>4170</v>
      </c>
      <c r="CC123" s="34" t="s">
        <v>4170</v>
      </c>
      <c r="CD123" s="34" t="s">
        <v>4170</v>
      </c>
      <c r="CE123" s="34" t="s">
        <v>4170</v>
      </c>
      <c r="CF123" s="34" t="s">
        <v>4170</v>
      </c>
      <c r="CG123" s="34" t="s">
        <v>4170</v>
      </c>
      <c r="CH123" s="34" t="s">
        <v>4170</v>
      </c>
      <c r="CI123" s="34" t="s">
        <v>4881</v>
      </c>
      <c r="CJ123" s="34" t="s">
        <v>4170</v>
      </c>
      <c r="CK123" s="34" t="s">
        <v>4170</v>
      </c>
      <c r="CL123" s="34" t="s">
        <v>4170</v>
      </c>
      <c r="CM123" s="34" t="s">
        <v>4170</v>
      </c>
      <c r="CN123" s="34" t="s">
        <v>4170</v>
      </c>
      <c r="CO123" s="34" t="s">
        <v>4170</v>
      </c>
      <c r="CQ123" s="34" t="s">
        <v>1041</v>
      </c>
      <c r="CR123" s="34" t="s">
        <v>1041</v>
      </c>
      <c r="CS123" s="34" t="s">
        <v>1044</v>
      </c>
      <c r="CT123" s="34" t="s">
        <v>1044</v>
      </c>
      <c r="CU123" s="34" t="s">
        <v>1041</v>
      </c>
      <c r="CV123" s="34" t="s">
        <v>1044</v>
      </c>
      <c r="CW123" s="34" t="s">
        <v>1044</v>
      </c>
      <c r="CX123" s="34" t="s">
        <v>1044</v>
      </c>
      <c r="CY123" s="34" t="s">
        <v>3826</v>
      </c>
      <c r="CZ123" s="34" t="s">
        <v>3843</v>
      </c>
      <c r="DA123" s="34" t="s">
        <v>3861</v>
      </c>
      <c r="DB123" s="34" t="s">
        <v>3868</v>
      </c>
      <c r="DC123" s="34" t="s">
        <v>3871</v>
      </c>
      <c r="DD123" s="34" t="s">
        <v>3871</v>
      </c>
      <c r="DE123" s="34" t="s">
        <v>1044</v>
      </c>
      <c r="DF123" s="34" t="s">
        <v>3880</v>
      </c>
      <c r="DG123" s="34" t="s">
        <v>172</v>
      </c>
      <c r="DH123" s="34" t="s">
        <v>4170</v>
      </c>
      <c r="DI123" s="34" t="s">
        <v>4170</v>
      </c>
      <c r="DJ123" s="34" t="s">
        <v>4170</v>
      </c>
      <c r="DK123" s="34" t="s">
        <v>4170</v>
      </c>
      <c r="DL123" s="34" t="s">
        <v>4170</v>
      </c>
      <c r="DM123" s="34" t="s">
        <v>4170</v>
      </c>
      <c r="DN123" s="34" t="s">
        <v>4170</v>
      </c>
      <c r="DO123" s="34" t="s">
        <v>4170</v>
      </c>
      <c r="DP123" s="34" t="s">
        <v>4170</v>
      </c>
      <c r="DQ123" s="34" t="s">
        <v>4170</v>
      </c>
      <c r="DR123" s="34" t="s">
        <v>4881</v>
      </c>
      <c r="DS123" s="34" t="s">
        <v>4170</v>
      </c>
      <c r="DT123" s="34" t="s">
        <v>4170</v>
      </c>
      <c r="DU123" s="34" t="s">
        <v>4170</v>
      </c>
      <c r="DV123" s="34" t="s">
        <v>4170</v>
      </c>
      <c r="DW123" s="34" t="s">
        <v>4170</v>
      </c>
      <c r="FH123" s="34">
        <v>5000</v>
      </c>
      <c r="FK123" s="34" t="s">
        <v>3963</v>
      </c>
      <c r="FL123" s="34" t="s">
        <v>3978</v>
      </c>
      <c r="FM123" s="34" t="s">
        <v>3990</v>
      </c>
      <c r="GF123" s="34" t="s">
        <v>1044</v>
      </c>
      <c r="GG123" s="34" t="s">
        <v>4170</v>
      </c>
      <c r="GH123" s="34" t="s">
        <v>4170</v>
      </c>
      <c r="GI123" s="34" t="s">
        <v>4170</v>
      </c>
      <c r="GJ123" s="34" t="s">
        <v>4881</v>
      </c>
      <c r="GK123" s="34" t="s">
        <v>4170</v>
      </c>
      <c r="GL123" s="34" t="s">
        <v>4170</v>
      </c>
      <c r="GM123" s="34" t="s">
        <v>4170</v>
      </c>
      <c r="GO123" s="34">
        <v>3000</v>
      </c>
      <c r="GP123" s="34">
        <v>0</v>
      </c>
      <c r="GQ123" s="34">
        <v>0</v>
      </c>
      <c r="GR123" s="34">
        <v>300</v>
      </c>
      <c r="GS123" s="34">
        <v>100</v>
      </c>
      <c r="GT123" s="34">
        <v>70</v>
      </c>
      <c r="GU123" s="34">
        <v>0</v>
      </c>
      <c r="GV123" s="34">
        <v>0</v>
      </c>
      <c r="GW123" s="34">
        <v>0</v>
      </c>
      <c r="GX123" s="34">
        <v>0</v>
      </c>
      <c r="GY123" s="34">
        <v>0</v>
      </c>
      <c r="GZ123" s="34">
        <v>0</v>
      </c>
      <c r="HA123" s="34">
        <v>0</v>
      </c>
      <c r="HB123" s="34">
        <v>0</v>
      </c>
      <c r="HC123" s="34">
        <v>0</v>
      </c>
      <c r="HD123" s="34">
        <v>0</v>
      </c>
      <c r="HE123" s="34">
        <v>0</v>
      </c>
      <c r="HF123" s="34" t="s">
        <v>1044</v>
      </c>
      <c r="HK123" s="34" t="s">
        <v>6603</v>
      </c>
      <c r="HL123" s="34" t="s">
        <v>4226</v>
      </c>
      <c r="HM123" s="34" t="s">
        <v>4542</v>
      </c>
      <c r="HN123" s="34" t="s">
        <v>5453</v>
      </c>
      <c r="HO123" s="34">
        <v>42.0170827858081</v>
      </c>
      <c r="HP123" s="34" t="s">
        <v>4896</v>
      </c>
      <c r="HQ123" s="34" t="s">
        <v>4305</v>
      </c>
      <c r="HR123" s="34" t="s">
        <v>4186</v>
      </c>
      <c r="HS123" s="34" t="s">
        <v>4241</v>
      </c>
      <c r="HT123" s="34" t="s">
        <v>4271</v>
      </c>
      <c r="HU123" s="34" t="s">
        <v>5342</v>
      </c>
      <c r="HV123" s="34" t="s">
        <v>5001</v>
      </c>
      <c r="HW123" s="34" t="s">
        <v>4560</v>
      </c>
      <c r="HX123" s="34" t="s">
        <v>3238</v>
      </c>
      <c r="HY123" s="34" t="s">
        <v>4299</v>
      </c>
      <c r="HZ123" s="34" t="s">
        <v>4933</v>
      </c>
      <c r="IA123" s="34" t="s">
        <v>4665</v>
      </c>
      <c r="IC123" s="34" t="s">
        <v>5275</v>
      </c>
      <c r="ID123" s="34" t="s">
        <v>4462</v>
      </c>
      <c r="IN123" s="34" t="s">
        <v>5850</v>
      </c>
      <c r="IQ123" s="34">
        <v>5000</v>
      </c>
      <c r="IR123" s="34" t="s">
        <v>1046</v>
      </c>
      <c r="IT123" s="34">
        <v>5000</v>
      </c>
      <c r="IU123" s="34" t="s">
        <v>5178</v>
      </c>
      <c r="IV123" s="34" t="s">
        <v>4170</v>
      </c>
      <c r="IW123" s="34" t="s">
        <v>4170</v>
      </c>
      <c r="IX123" s="34" t="s">
        <v>6120</v>
      </c>
      <c r="IY123" s="34" t="s">
        <v>5373</v>
      </c>
      <c r="IZ123" s="34" t="s">
        <v>4352</v>
      </c>
      <c r="JA123" s="34" t="s">
        <v>4170</v>
      </c>
      <c r="JB123" s="34" t="s">
        <v>4170</v>
      </c>
      <c r="JC123" s="34">
        <v>0</v>
      </c>
      <c r="JD123" s="34">
        <v>0</v>
      </c>
      <c r="JE123" s="34">
        <v>0</v>
      </c>
      <c r="JF123" s="34">
        <v>0</v>
      </c>
      <c r="JG123" s="34">
        <v>0</v>
      </c>
      <c r="JH123" s="34">
        <v>0</v>
      </c>
      <c r="JI123" s="34">
        <v>0</v>
      </c>
      <c r="JJ123" s="34">
        <v>0</v>
      </c>
      <c r="JK123" s="34">
        <v>0</v>
      </c>
      <c r="JL123" s="34">
        <v>3470</v>
      </c>
      <c r="JM123" s="34">
        <v>0</v>
      </c>
      <c r="JN123" s="34">
        <v>3470</v>
      </c>
      <c r="JO123" s="34">
        <v>3470</v>
      </c>
      <c r="JP123" s="34">
        <v>0</v>
      </c>
      <c r="JQ123" s="34">
        <v>3470</v>
      </c>
      <c r="JR123" s="34">
        <v>0.86455331412103698</v>
      </c>
      <c r="JU123" s="34">
        <v>8.6455331412103806E-2</v>
      </c>
      <c r="JV123" s="34">
        <v>2.8818443804034598E-2</v>
      </c>
      <c r="JW123" s="34">
        <v>2.0172910662824201E-2</v>
      </c>
      <c r="KJ123" s="34" t="s">
        <v>5976</v>
      </c>
      <c r="KK123" s="34" t="s">
        <v>5989</v>
      </c>
      <c r="KL123" s="34" t="s">
        <v>4170</v>
      </c>
      <c r="KM123" s="34" t="s">
        <v>4170</v>
      </c>
      <c r="KN123" s="34" t="s">
        <v>4170</v>
      </c>
      <c r="KO123" s="34" t="s">
        <v>4170</v>
      </c>
      <c r="KP123" s="34" t="s">
        <v>4170</v>
      </c>
      <c r="KQ123" s="34" t="s">
        <v>4170</v>
      </c>
      <c r="KR123" s="34" t="s">
        <v>4170</v>
      </c>
      <c r="KS123" s="34" t="s">
        <v>4170</v>
      </c>
      <c r="KT123" s="34" t="s">
        <v>4170</v>
      </c>
      <c r="KU123" s="34" t="s">
        <v>4973</v>
      </c>
      <c r="KV123" s="34" t="s">
        <v>5153</v>
      </c>
      <c r="KW123" s="34" t="s">
        <v>4170</v>
      </c>
      <c r="KX123" s="34" t="s">
        <v>4170</v>
      </c>
      <c r="KY123" s="34" t="s">
        <v>5952</v>
      </c>
      <c r="KZ123" s="34" t="s">
        <v>5850</v>
      </c>
      <c r="LA123" s="34" t="s">
        <v>5992</v>
      </c>
    </row>
    <row r="124" spans="1:313">
      <c r="A124" s="34" t="s">
        <v>6604</v>
      </c>
      <c r="B124" s="34" t="s">
        <v>6551</v>
      </c>
      <c r="C124" s="34" t="s">
        <v>1038</v>
      </c>
      <c r="D124" s="34" t="s">
        <v>1041</v>
      </c>
      <c r="F124" s="34" t="s">
        <v>1041</v>
      </c>
      <c r="G124" s="34">
        <v>32</v>
      </c>
      <c r="H124" s="34" t="s">
        <v>1041</v>
      </c>
      <c r="I124" s="34" t="s">
        <v>1041</v>
      </c>
      <c r="J124" s="34" t="s">
        <v>442</v>
      </c>
      <c r="K124" s="34" t="s">
        <v>1167</v>
      </c>
      <c r="L124" s="34" t="s">
        <v>9578</v>
      </c>
      <c r="M124" s="34" t="s">
        <v>3056</v>
      </c>
      <c r="N124" s="34" t="s">
        <v>9592</v>
      </c>
      <c r="P124" s="34" t="s">
        <v>3065</v>
      </c>
      <c r="Q124" s="34" t="s">
        <v>3111</v>
      </c>
      <c r="R124" s="34" t="s">
        <v>6418</v>
      </c>
      <c r="S124" s="34">
        <v>2</v>
      </c>
      <c r="T124" s="34" t="s">
        <v>4881</v>
      </c>
      <c r="U124" s="34" t="s">
        <v>4170</v>
      </c>
      <c r="V124" s="34" t="s">
        <v>4170</v>
      </c>
      <c r="W124" s="34" t="s">
        <v>4881</v>
      </c>
      <c r="X124" s="34" t="s">
        <v>4881</v>
      </c>
      <c r="Y124" s="34" t="s">
        <v>4881</v>
      </c>
      <c r="Z124" s="34" t="s">
        <v>4881</v>
      </c>
      <c r="AA124" s="34" t="s">
        <v>4170</v>
      </c>
      <c r="AB124" s="34" t="s">
        <v>3681</v>
      </c>
      <c r="AD124" s="34" t="s">
        <v>3696</v>
      </c>
      <c r="AN124" s="34" t="s">
        <v>3719</v>
      </c>
      <c r="AO124" s="34" t="s">
        <v>1044</v>
      </c>
      <c r="BG124" s="34">
        <v>2</v>
      </c>
      <c r="BI124" s="34">
        <v>30</v>
      </c>
      <c r="BJ124" s="34" t="s">
        <v>1041</v>
      </c>
      <c r="BK124" s="34" t="s">
        <v>3727</v>
      </c>
      <c r="BM124" s="34" t="s">
        <v>3739</v>
      </c>
      <c r="BN124" s="34" t="s">
        <v>3745</v>
      </c>
      <c r="BO124" s="34" t="s">
        <v>4881</v>
      </c>
      <c r="BP124" s="34" t="s">
        <v>4170</v>
      </c>
      <c r="BQ124" s="34" t="s">
        <v>4170</v>
      </c>
      <c r="BR124" s="34" t="s">
        <v>4170</v>
      </c>
      <c r="BS124" s="34" t="s">
        <v>3754</v>
      </c>
      <c r="BT124" s="34" t="s">
        <v>3771</v>
      </c>
      <c r="BU124" s="34" t="s">
        <v>1044</v>
      </c>
      <c r="BV124" s="34" t="s">
        <v>1044</v>
      </c>
      <c r="BW124" s="34" t="s">
        <v>1044</v>
      </c>
      <c r="BX124" s="34" t="s">
        <v>3777</v>
      </c>
      <c r="BY124" s="34" t="s">
        <v>4881</v>
      </c>
      <c r="BZ124" s="34" t="s">
        <v>4170</v>
      </c>
      <c r="CA124" s="34" t="s">
        <v>4170</v>
      </c>
      <c r="CB124" s="34" t="s">
        <v>4170</v>
      </c>
      <c r="CC124" s="34" t="s">
        <v>4170</v>
      </c>
      <c r="CD124" s="34" t="s">
        <v>4170</v>
      </c>
      <c r="CE124" s="34" t="s">
        <v>4170</v>
      </c>
      <c r="CF124" s="34" t="s">
        <v>4170</v>
      </c>
      <c r="CG124" s="34" t="s">
        <v>4170</v>
      </c>
      <c r="CH124" s="34" t="s">
        <v>4170</v>
      </c>
      <c r="CI124" s="34" t="s">
        <v>4170</v>
      </c>
      <c r="CJ124" s="34" t="s">
        <v>4170</v>
      </c>
      <c r="CK124" s="34" t="s">
        <v>4170</v>
      </c>
      <c r="CL124" s="34" t="s">
        <v>4170</v>
      </c>
      <c r="CM124" s="34" t="s">
        <v>4170</v>
      </c>
      <c r="CN124" s="34" t="s">
        <v>4170</v>
      </c>
      <c r="CO124" s="34" t="s">
        <v>4170</v>
      </c>
      <c r="CQ124" s="34" t="s">
        <v>1041</v>
      </c>
      <c r="CR124" s="34" t="s">
        <v>1041</v>
      </c>
      <c r="CS124" s="34" t="s">
        <v>1041</v>
      </c>
      <c r="CT124" s="34" t="s">
        <v>1041</v>
      </c>
      <c r="CU124" s="34" t="s">
        <v>1041</v>
      </c>
      <c r="CV124" s="34" t="s">
        <v>1041</v>
      </c>
      <c r="CW124" s="34" t="s">
        <v>1041</v>
      </c>
      <c r="CX124" s="34" t="s">
        <v>1041</v>
      </c>
      <c r="CY124" s="34" t="s">
        <v>3823</v>
      </c>
      <c r="CZ124" s="34" t="s">
        <v>3843</v>
      </c>
      <c r="DA124" s="34" t="s">
        <v>3861</v>
      </c>
      <c r="DB124" s="34" t="s">
        <v>1044</v>
      </c>
      <c r="DC124" s="34" t="s">
        <v>1044</v>
      </c>
      <c r="DD124" s="34" t="s">
        <v>3871</v>
      </c>
      <c r="DE124" s="34" t="s">
        <v>1041</v>
      </c>
      <c r="DF124" s="34" t="s">
        <v>3877</v>
      </c>
      <c r="DG124" s="34" t="s">
        <v>169</v>
      </c>
      <c r="DH124" s="34" t="s">
        <v>4170</v>
      </c>
      <c r="DI124" s="34" t="s">
        <v>4881</v>
      </c>
      <c r="DJ124" s="34" t="s">
        <v>4170</v>
      </c>
      <c r="DK124" s="34" t="s">
        <v>4170</v>
      </c>
      <c r="DL124" s="34" t="s">
        <v>4170</v>
      </c>
      <c r="DM124" s="34" t="s">
        <v>4170</v>
      </c>
      <c r="DN124" s="34" t="s">
        <v>4170</v>
      </c>
      <c r="DO124" s="34" t="s">
        <v>4170</v>
      </c>
      <c r="DP124" s="34" t="s">
        <v>4170</v>
      </c>
      <c r="DQ124" s="34" t="s">
        <v>4170</v>
      </c>
      <c r="DR124" s="34" t="s">
        <v>4170</v>
      </c>
      <c r="DS124" s="34" t="s">
        <v>4170</v>
      </c>
      <c r="DT124" s="34" t="s">
        <v>4170</v>
      </c>
      <c r="DU124" s="34" t="s">
        <v>4170</v>
      </c>
      <c r="DV124" s="34" t="s">
        <v>4170</v>
      </c>
      <c r="DW124" s="34" t="s">
        <v>4170</v>
      </c>
      <c r="DY124" s="34">
        <v>15000</v>
      </c>
      <c r="FK124" s="34" t="s">
        <v>1044</v>
      </c>
      <c r="FM124" s="34" t="s">
        <v>3990</v>
      </c>
      <c r="GF124" s="34" t="s">
        <v>1044</v>
      </c>
      <c r="GG124" s="34" t="s">
        <v>4170</v>
      </c>
      <c r="GH124" s="34" t="s">
        <v>4170</v>
      </c>
      <c r="GI124" s="34" t="s">
        <v>4170</v>
      </c>
      <c r="GJ124" s="34" t="s">
        <v>4881</v>
      </c>
      <c r="GK124" s="34" t="s">
        <v>4170</v>
      </c>
      <c r="GL124" s="34" t="s">
        <v>4170</v>
      </c>
      <c r="GM124" s="34" t="s">
        <v>4170</v>
      </c>
      <c r="GO124" s="34">
        <v>8000</v>
      </c>
      <c r="GP124" s="34">
        <v>0</v>
      </c>
      <c r="GQ124" s="34">
        <v>0</v>
      </c>
      <c r="GR124" s="34">
        <v>2500</v>
      </c>
      <c r="GS124" s="34">
        <v>500</v>
      </c>
      <c r="GT124" s="34">
        <v>500</v>
      </c>
      <c r="GU124" s="34">
        <v>2000</v>
      </c>
      <c r="GV124" s="34">
        <v>0</v>
      </c>
      <c r="GW124" s="34">
        <v>0</v>
      </c>
      <c r="GX124" s="34">
        <v>4000</v>
      </c>
      <c r="GY124" s="34">
        <v>1500</v>
      </c>
      <c r="GZ124" s="34">
        <v>2000</v>
      </c>
      <c r="HA124" s="34">
        <v>0</v>
      </c>
      <c r="HB124" s="34">
        <v>0</v>
      </c>
      <c r="HC124" s="34">
        <v>0</v>
      </c>
      <c r="HD124" s="34">
        <v>0</v>
      </c>
      <c r="HE124" s="34">
        <v>0</v>
      </c>
      <c r="HF124" s="34" t="s">
        <v>1044</v>
      </c>
      <c r="HK124" s="34" t="s">
        <v>6605</v>
      </c>
      <c r="HL124" s="34" t="s">
        <v>4226</v>
      </c>
      <c r="HM124" s="34" t="s">
        <v>4539</v>
      </c>
      <c r="HN124" s="34" t="s">
        <v>5452</v>
      </c>
      <c r="HO124" s="34">
        <v>44.021024967148499</v>
      </c>
      <c r="HP124" s="34" t="s">
        <v>4896</v>
      </c>
      <c r="HQ124" s="34" t="s">
        <v>4313</v>
      </c>
      <c r="HR124" s="34" t="s">
        <v>4186</v>
      </c>
      <c r="HS124" s="34" t="s">
        <v>4255</v>
      </c>
      <c r="HT124" s="34" t="s">
        <v>4271</v>
      </c>
      <c r="HU124" s="34" t="s">
        <v>5342</v>
      </c>
      <c r="HV124" s="34" t="s">
        <v>5001</v>
      </c>
      <c r="HW124" s="34" t="s">
        <v>4556</v>
      </c>
      <c r="HX124" s="34" t="s">
        <v>3247</v>
      </c>
      <c r="HY124" s="34" t="s">
        <v>4291</v>
      </c>
      <c r="HZ124" s="34" t="s">
        <v>4933</v>
      </c>
      <c r="IA124" s="34" t="s">
        <v>4666</v>
      </c>
      <c r="IC124" s="34" t="s">
        <v>5274</v>
      </c>
      <c r="ID124" s="34" t="s">
        <v>4462</v>
      </c>
      <c r="IE124" s="34" t="s">
        <v>5112</v>
      </c>
      <c r="IQ124" s="34">
        <v>15000</v>
      </c>
      <c r="IR124" s="34" t="s">
        <v>1046</v>
      </c>
      <c r="IT124" s="34">
        <v>7500</v>
      </c>
      <c r="IU124" s="34" t="s">
        <v>5180</v>
      </c>
      <c r="IV124" s="34" t="s">
        <v>4170</v>
      </c>
      <c r="IW124" s="34" t="s">
        <v>4170</v>
      </c>
      <c r="IX124" s="34" t="s">
        <v>5374</v>
      </c>
      <c r="IY124" s="34" t="s">
        <v>4785</v>
      </c>
      <c r="IZ124" s="34" t="s">
        <v>4785</v>
      </c>
      <c r="JA124" s="34" t="s">
        <v>5581</v>
      </c>
      <c r="JB124" s="34" t="s">
        <v>4170</v>
      </c>
      <c r="JC124" s="34">
        <v>666.66666666666697</v>
      </c>
      <c r="JD124" s="34">
        <v>250</v>
      </c>
      <c r="JE124" s="34">
        <v>333.33333333333297</v>
      </c>
      <c r="JF124" s="34">
        <v>0</v>
      </c>
      <c r="JG124" s="34">
        <v>0</v>
      </c>
      <c r="JH124" s="34">
        <v>0</v>
      </c>
      <c r="JI124" s="34">
        <v>0</v>
      </c>
      <c r="JJ124" s="34">
        <v>0</v>
      </c>
      <c r="JK124" s="34">
        <v>0</v>
      </c>
      <c r="JL124" s="34">
        <v>14500</v>
      </c>
      <c r="JM124" s="34">
        <v>250</v>
      </c>
      <c r="JN124" s="34">
        <v>14750</v>
      </c>
      <c r="JO124" s="34">
        <v>7250</v>
      </c>
      <c r="JP124" s="34">
        <v>125</v>
      </c>
      <c r="JQ124" s="34">
        <v>7375</v>
      </c>
      <c r="JR124" s="34">
        <v>0.54237288135593198</v>
      </c>
      <c r="JU124" s="34">
        <v>0.169491525423729</v>
      </c>
      <c r="JV124" s="34">
        <v>3.3898305084745797E-2</v>
      </c>
      <c r="JW124" s="34">
        <v>3.3898305084745797E-2</v>
      </c>
      <c r="JX124" s="34">
        <v>0.13559322033898299</v>
      </c>
      <c r="KA124" s="34">
        <v>4.5197740112994399E-2</v>
      </c>
      <c r="KB124" s="34">
        <v>1.6949152542372899E-2</v>
      </c>
      <c r="KC124" s="34">
        <v>2.2598870056497199E-2</v>
      </c>
      <c r="KJ124" s="34" t="s">
        <v>5977</v>
      </c>
      <c r="KK124" s="34" t="s">
        <v>5990</v>
      </c>
      <c r="KL124" s="34" t="s">
        <v>4170</v>
      </c>
      <c r="KM124" s="34" t="s">
        <v>4716</v>
      </c>
      <c r="KN124" s="34" t="s">
        <v>5254</v>
      </c>
      <c r="KO124" s="34" t="s">
        <v>5255</v>
      </c>
      <c r="KP124" s="34" t="s">
        <v>4170</v>
      </c>
      <c r="KQ124" s="34" t="s">
        <v>4170</v>
      </c>
      <c r="KR124" s="34" t="s">
        <v>4170</v>
      </c>
      <c r="KS124" s="34" t="s">
        <v>4170</v>
      </c>
      <c r="KT124" s="34" t="s">
        <v>4170</v>
      </c>
      <c r="KU124" s="34" t="s">
        <v>5112</v>
      </c>
      <c r="KV124" s="34" t="s">
        <v>5154</v>
      </c>
      <c r="KW124" s="34" t="s">
        <v>5620</v>
      </c>
      <c r="KX124" s="34" t="s">
        <v>5643</v>
      </c>
      <c r="KY124" s="34" t="s">
        <v>5112</v>
      </c>
      <c r="KZ124" s="34" t="s">
        <v>5154</v>
      </c>
      <c r="LA124" s="34" t="s">
        <v>5992</v>
      </c>
    </row>
    <row r="125" spans="1:313">
      <c r="A125" s="34" t="s">
        <v>6606</v>
      </c>
      <c r="B125" s="34" t="s">
        <v>6607</v>
      </c>
      <c r="C125" s="34" t="s">
        <v>1037</v>
      </c>
      <c r="D125" s="34" t="s">
        <v>1041</v>
      </c>
      <c r="F125" s="34" t="s">
        <v>1041</v>
      </c>
      <c r="G125" s="34">
        <v>47</v>
      </c>
      <c r="H125" s="34" t="s">
        <v>1041</v>
      </c>
      <c r="I125" s="34" t="s">
        <v>1041</v>
      </c>
      <c r="J125" s="34" t="s">
        <v>440</v>
      </c>
      <c r="K125" s="34" t="s">
        <v>1077</v>
      </c>
      <c r="L125" s="34" t="s">
        <v>9537</v>
      </c>
      <c r="M125" s="34" t="s">
        <v>1548</v>
      </c>
      <c r="N125" s="34" t="s">
        <v>9538</v>
      </c>
      <c r="P125" s="34" t="s">
        <v>3065</v>
      </c>
      <c r="Q125" s="34" t="s">
        <v>3087</v>
      </c>
      <c r="R125" s="34" t="s">
        <v>6320</v>
      </c>
      <c r="S125" s="34">
        <v>2</v>
      </c>
      <c r="T125" s="34" t="s">
        <v>4609</v>
      </c>
      <c r="U125" s="34" t="s">
        <v>4881</v>
      </c>
      <c r="V125" s="34" t="s">
        <v>4170</v>
      </c>
      <c r="W125" s="34" t="s">
        <v>4881</v>
      </c>
      <c r="X125" s="34" t="s">
        <v>4170</v>
      </c>
      <c r="Y125" s="34" t="s">
        <v>4609</v>
      </c>
      <c r="Z125" s="34" t="s">
        <v>4170</v>
      </c>
      <c r="AA125" s="34" t="s">
        <v>4170</v>
      </c>
      <c r="AB125" s="34" t="s">
        <v>3681</v>
      </c>
      <c r="AD125" s="34" t="s">
        <v>3696</v>
      </c>
      <c r="AN125" s="34" t="s">
        <v>3719</v>
      </c>
      <c r="AO125" s="34" t="s">
        <v>1044</v>
      </c>
      <c r="BG125" s="34">
        <v>1</v>
      </c>
      <c r="BI125" s="34">
        <v>20</v>
      </c>
      <c r="BJ125" s="34" t="s">
        <v>1041</v>
      </c>
      <c r="BK125" s="34" t="s">
        <v>3727</v>
      </c>
      <c r="BM125" s="34" t="s">
        <v>3739</v>
      </c>
      <c r="BN125" s="34" t="s">
        <v>1044</v>
      </c>
      <c r="BO125" s="34" t="s">
        <v>4170</v>
      </c>
      <c r="BP125" s="34" t="s">
        <v>4170</v>
      </c>
      <c r="BQ125" s="34" t="s">
        <v>4881</v>
      </c>
      <c r="BR125" s="34" t="s">
        <v>4170</v>
      </c>
      <c r="BS125" s="34" t="s">
        <v>3751</v>
      </c>
      <c r="BT125" s="34" t="s">
        <v>3771</v>
      </c>
      <c r="BU125" s="34" t="s">
        <v>1044</v>
      </c>
      <c r="BV125" s="34" t="s">
        <v>1044</v>
      </c>
      <c r="BW125" s="34" t="s">
        <v>1044</v>
      </c>
      <c r="BX125" s="34" t="s">
        <v>3777</v>
      </c>
      <c r="BY125" s="34" t="s">
        <v>4881</v>
      </c>
      <c r="BZ125" s="34" t="s">
        <v>4170</v>
      </c>
      <c r="CA125" s="34" t="s">
        <v>4170</v>
      </c>
      <c r="CB125" s="34" t="s">
        <v>4170</v>
      </c>
      <c r="CC125" s="34" t="s">
        <v>4170</v>
      </c>
      <c r="CD125" s="34" t="s">
        <v>4170</v>
      </c>
      <c r="CE125" s="34" t="s">
        <v>4170</v>
      </c>
      <c r="CF125" s="34" t="s">
        <v>4170</v>
      </c>
      <c r="CG125" s="34" t="s">
        <v>4170</v>
      </c>
      <c r="CH125" s="34" t="s">
        <v>4170</v>
      </c>
      <c r="CI125" s="34" t="s">
        <v>4170</v>
      </c>
      <c r="CJ125" s="34" t="s">
        <v>4170</v>
      </c>
      <c r="CK125" s="34" t="s">
        <v>4170</v>
      </c>
      <c r="CL125" s="34" t="s">
        <v>4170</v>
      </c>
      <c r="CM125" s="34" t="s">
        <v>4170</v>
      </c>
      <c r="CN125" s="34" t="s">
        <v>4170</v>
      </c>
      <c r="CO125" s="34" t="s">
        <v>4170</v>
      </c>
      <c r="CQ125" s="34" t="s">
        <v>1041</v>
      </c>
      <c r="CR125" s="34" t="s">
        <v>1044</v>
      </c>
      <c r="CS125" s="34" t="s">
        <v>1041</v>
      </c>
      <c r="CT125" s="34" t="s">
        <v>1041</v>
      </c>
      <c r="CU125" s="34" t="s">
        <v>1041</v>
      </c>
      <c r="CV125" s="34" t="s">
        <v>1041</v>
      </c>
      <c r="CW125" s="34" t="s">
        <v>1044</v>
      </c>
      <c r="CX125" s="34" t="s">
        <v>1044</v>
      </c>
      <c r="CY125" s="34" t="s">
        <v>3826</v>
      </c>
      <c r="CZ125" s="34" t="s">
        <v>3846</v>
      </c>
      <c r="DA125" s="34" t="s">
        <v>3858</v>
      </c>
      <c r="DB125" s="34" t="s">
        <v>3868</v>
      </c>
      <c r="DC125" s="34" t="s">
        <v>3871</v>
      </c>
      <c r="DD125" s="34" t="s">
        <v>3871</v>
      </c>
      <c r="DE125" s="34" t="s">
        <v>1044</v>
      </c>
      <c r="DF125" s="34" t="s">
        <v>3880</v>
      </c>
      <c r="DG125" s="34" t="s">
        <v>171</v>
      </c>
      <c r="DH125" s="34" t="s">
        <v>4170</v>
      </c>
      <c r="DI125" s="34" t="s">
        <v>4170</v>
      </c>
      <c r="DJ125" s="34" t="s">
        <v>4170</v>
      </c>
      <c r="DK125" s="34" t="s">
        <v>4170</v>
      </c>
      <c r="DL125" s="34" t="s">
        <v>4170</v>
      </c>
      <c r="DM125" s="34" t="s">
        <v>4170</v>
      </c>
      <c r="DN125" s="34" t="s">
        <v>4170</v>
      </c>
      <c r="DO125" s="34" t="s">
        <v>4170</v>
      </c>
      <c r="DP125" s="34" t="s">
        <v>4170</v>
      </c>
      <c r="DQ125" s="34" t="s">
        <v>4881</v>
      </c>
      <c r="DR125" s="34" t="s">
        <v>4170</v>
      </c>
      <c r="DS125" s="34" t="s">
        <v>4170</v>
      </c>
      <c r="DT125" s="34" t="s">
        <v>4170</v>
      </c>
      <c r="DU125" s="34" t="s">
        <v>4170</v>
      </c>
      <c r="DV125" s="34" t="s">
        <v>4170</v>
      </c>
      <c r="DW125" s="34" t="s">
        <v>4170</v>
      </c>
      <c r="FG125" s="34">
        <v>3600</v>
      </c>
      <c r="FK125" s="34" t="s">
        <v>3963</v>
      </c>
      <c r="FL125" s="34" t="s">
        <v>3978</v>
      </c>
      <c r="FM125" s="34" t="s">
        <v>3990</v>
      </c>
      <c r="GF125" s="34" t="s">
        <v>1044</v>
      </c>
      <c r="GG125" s="34" t="s">
        <v>4170</v>
      </c>
      <c r="GH125" s="34" t="s">
        <v>4170</v>
      </c>
      <c r="GI125" s="34" t="s">
        <v>4170</v>
      </c>
      <c r="GJ125" s="34" t="s">
        <v>4881</v>
      </c>
      <c r="GK125" s="34" t="s">
        <v>4170</v>
      </c>
      <c r="GL125" s="34" t="s">
        <v>4170</v>
      </c>
      <c r="GM125" s="34" t="s">
        <v>4170</v>
      </c>
      <c r="GO125" s="34">
        <v>4000</v>
      </c>
      <c r="GP125" s="34">
        <v>500</v>
      </c>
      <c r="GQ125" s="34">
        <v>0</v>
      </c>
      <c r="GR125" s="34">
        <v>3500</v>
      </c>
      <c r="GS125" s="34">
        <v>150</v>
      </c>
      <c r="GT125" s="34">
        <v>500</v>
      </c>
      <c r="GU125" s="34">
        <v>200</v>
      </c>
      <c r="GV125" s="34">
        <v>0</v>
      </c>
      <c r="GW125" s="34">
        <v>0</v>
      </c>
      <c r="GX125" s="34">
        <v>0</v>
      </c>
      <c r="GY125" s="34">
        <v>1500</v>
      </c>
      <c r="GZ125" s="34">
        <v>300</v>
      </c>
      <c r="HB125" s="34">
        <v>0</v>
      </c>
      <c r="HC125" s="34">
        <v>2880</v>
      </c>
      <c r="HD125" s="34">
        <v>0</v>
      </c>
      <c r="HE125" s="34">
        <v>0</v>
      </c>
      <c r="HF125" s="34" t="s">
        <v>1044</v>
      </c>
      <c r="HK125" s="34" t="s">
        <v>6608</v>
      </c>
      <c r="HL125" s="34" t="s">
        <v>4226</v>
      </c>
      <c r="HM125" s="34" t="s">
        <v>4542</v>
      </c>
      <c r="HN125" s="34" t="s">
        <v>5447</v>
      </c>
      <c r="HO125" s="34">
        <v>49.0787888742882</v>
      </c>
      <c r="HP125" s="34" t="s">
        <v>4896</v>
      </c>
      <c r="HQ125" s="34" t="s">
        <v>4313</v>
      </c>
      <c r="HR125" s="34" t="s">
        <v>4210</v>
      </c>
      <c r="HS125" s="34" t="s">
        <v>4228</v>
      </c>
      <c r="HT125" s="34" t="s">
        <v>4262</v>
      </c>
      <c r="HU125" s="34" t="s">
        <v>5342</v>
      </c>
      <c r="HV125" s="34" t="s">
        <v>5001</v>
      </c>
      <c r="HW125" s="34" t="s">
        <v>3302</v>
      </c>
      <c r="HX125" s="34" t="s">
        <v>3238</v>
      </c>
      <c r="HY125" s="34" t="s">
        <v>4299</v>
      </c>
      <c r="HZ125" s="34" t="s">
        <v>4933</v>
      </c>
      <c r="IA125" s="34" t="s">
        <v>4666</v>
      </c>
      <c r="IB125" s="34" t="s">
        <v>5665</v>
      </c>
      <c r="IC125" s="34" t="s">
        <v>5274</v>
      </c>
      <c r="ID125" s="34" t="s">
        <v>4462</v>
      </c>
      <c r="IM125" s="34" t="s">
        <v>6040</v>
      </c>
      <c r="IQ125" s="34">
        <v>3600</v>
      </c>
      <c r="IR125" s="34" t="s">
        <v>1046</v>
      </c>
      <c r="IS125" s="34" t="s">
        <v>5322</v>
      </c>
      <c r="IT125" s="34">
        <v>1800</v>
      </c>
      <c r="IU125" s="34" t="s">
        <v>5178</v>
      </c>
      <c r="IV125" s="34" t="s">
        <v>4471</v>
      </c>
      <c r="IW125" s="34" t="s">
        <v>4170</v>
      </c>
      <c r="IX125" s="34" t="s">
        <v>6121</v>
      </c>
      <c r="IY125" s="34" t="s">
        <v>5373</v>
      </c>
      <c r="IZ125" s="34" t="s">
        <v>4785</v>
      </c>
      <c r="JA125" s="34" t="s">
        <v>4711</v>
      </c>
      <c r="JB125" s="34" t="s">
        <v>4170</v>
      </c>
      <c r="JC125" s="34">
        <v>0</v>
      </c>
      <c r="JD125" s="34">
        <v>250</v>
      </c>
      <c r="JE125" s="34">
        <v>50</v>
      </c>
      <c r="JG125" s="34">
        <v>0</v>
      </c>
      <c r="JH125" s="34">
        <v>480</v>
      </c>
      <c r="JI125" s="34">
        <v>0</v>
      </c>
      <c r="JJ125" s="34">
        <v>0</v>
      </c>
      <c r="JK125" s="34">
        <v>0</v>
      </c>
      <c r="JL125" s="34">
        <v>8880</v>
      </c>
      <c r="JM125" s="34">
        <v>750</v>
      </c>
      <c r="JN125" s="34">
        <v>9630</v>
      </c>
      <c r="JO125" s="34">
        <v>4440</v>
      </c>
      <c r="JP125" s="34">
        <v>375</v>
      </c>
      <c r="JQ125" s="34">
        <v>4815</v>
      </c>
      <c r="JR125" s="34">
        <v>0.41536863966770499</v>
      </c>
      <c r="JS125" s="34">
        <v>5.1921079958463102E-2</v>
      </c>
      <c r="JU125" s="34">
        <v>0.36344755970924197</v>
      </c>
      <c r="JV125" s="34">
        <v>1.5576323987538899E-2</v>
      </c>
      <c r="JW125" s="34">
        <v>5.1921079958463102E-2</v>
      </c>
      <c r="JX125" s="34">
        <v>2.0768431983385301E-2</v>
      </c>
      <c r="KB125" s="34">
        <v>2.59605399792316E-2</v>
      </c>
      <c r="KC125" s="34">
        <v>5.1921079958463104E-3</v>
      </c>
      <c r="KF125" s="34">
        <v>4.9844236760124602E-2</v>
      </c>
      <c r="KJ125" s="34" t="s">
        <v>5976</v>
      </c>
      <c r="KK125" s="34" t="s">
        <v>5177</v>
      </c>
      <c r="KL125" s="34" t="s">
        <v>4170</v>
      </c>
      <c r="KM125" s="34" t="s">
        <v>4170</v>
      </c>
      <c r="KN125" s="34" t="s">
        <v>5254</v>
      </c>
      <c r="KO125" s="34" t="s">
        <v>4352</v>
      </c>
      <c r="KQ125" s="34" t="s">
        <v>4170</v>
      </c>
      <c r="KR125" s="34" t="s">
        <v>4714</v>
      </c>
      <c r="KS125" s="34" t="s">
        <v>4170</v>
      </c>
      <c r="KT125" s="34" t="s">
        <v>4170</v>
      </c>
      <c r="KU125" s="34" t="s">
        <v>5116</v>
      </c>
      <c r="KV125" s="34" t="s">
        <v>5153</v>
      </c>
      <c r="KW125" s="34" t="s">
        <v>5624</v>
      </c>
      <c r="KX125" s="34" t="s">
        <v>5644</v>
      </c>
      <c r="KY125" s="34" t="s">
        <v>5116</v>
      </c>
      <c r="KZ125" s="34" t="s">
        <v>5850</v>
      </c>
      <c r="LA125" s="34" t="s">
        <v>5993</v>
      </c>
    </row>
    <row r="126" spans="1:313">
      <c r="A126" s="34" t="s">
        <v>6609</v>
      </c>
      <c r="B126" s="34" t="s">
        <v>6607</v>
      </c>
      <c r="C126" s="34" t="s">
        <v>1038</v>
      </c>
      <c r="D126" s="34" t="s">
        <v>1041</v>
      </c>
      <c r="F126" s="34" t="s">
        <v>1041</v>
      </c>
      <c r="G126" s="34">
        <v>37</v>
      </c>
      <c r="H126" s="34" t="s">
        <v>1041</v>
      </c>
      <c r="I126" s="34" t="s">
        <v>1041</v>
      </c>
      <c r="J126" s="34" t="s">
        <v>440</v>
      </c>
      <c r="K126" s="34" t="s">
        <v>1173</v>
      </c>
      <c r="L126" s="34" t="s">
        <v>9567</v>
      </c>
      <c r="M126" s="34" t="s">
        <v>2876</v>
      </c>
      <c r="N126" s="34" t="s">
        <v>9593</v>
      </c>
      <c r="P126" s="34" t="s">
        <v>3065</v>
      </c>
      <c r="Q126" s="34" t="s">
        <v>3123</v>
      </c>
      <c r="R126" s="34" t="s">
        <v>6320</v>
      </c>
      <c r="S126" s="34">
        <v>3</v>
      </c>
      <c r="T126" s="34" t="s">
        <v>4881</v>
      </c>
      <c r="U126" s="34" t="s">
        <v>4170</v>
      </c>
      <c r="V126" s="34" t="s">
        <v>4881</v>
      </c>
      <c r="W126" s="34" t="s">
        <v>4881</v>
      </c>
      <c r="X126" s="34" t="s">
        <v>4881</v>
      </c>
      <c r="Y126" s="34" t="s">
        <v>4881</v>
      </c>
      <c r="Z126" s="34" t="s">
        <v>4609</v>
      </c>
      <c r="AA126" s="34" t="s">
        <v>4170</v>
      </c>
      <c r="AB126" s="34" t="s">
        <v>3681</v>
      </c>
      <c r="AD126" s="34" t="s">
        <v>3696</v>
      </c>
      <c r="AN126" s="34" t="s">
        <v>3719</v>
      </c>
      <c r="AO126" s="34" t="s">
        <v>1044</v>
      </c>
      <c r="BG126" s="34">
        <v>2</v>
      </c>
      <c r="BI126" s="34">
        <v>34</v>
      </c>
      <c r="BJ126" s="34" t="s">
        <v>1041</v>
      </c>
      <c r="BK126" s="34" t="s">
        <v>3727</v>
      </c>
      <c r="BM126" s="34" t="s">
        <v>3739</v>
      </c>
      <c r="BN126" s="34" t="s">
        <v>3745</v>
      </c>
      <c r="BO126" s="34" t="s">
        <v>4881</v>
      </c>
      <c r="BP126" s="34" t="s">
        <v>4170</v>
      </c>
      <c r="BQ126" s="34" t="s">
        <v>4170</v>
      </c>
      <c r="BR126" s="34" t="s">
        <v>4170</v>
      </c>
      <c r="BS126" s="34" t="s">
        <v>3754</v>
      </c>
      <c r="BT126" s="34" t="s">
        <v>3771</v>
      </c>
      <c r="BU126" s="34" t="s">
        <v>1044</v>
      </c>
      <c r="BV126" s="34" t="s">
        <v>1044</v>
      </c>
      <c r="BW126" s="34" t="s">
        <v>1044</v>
      </c>
      <c r="BX126" s="34" t="s">
        <v>3777</v>
      </c>
      <c r="BY126" s="34" t="s">
        <v>4881</v>
      </c>
      <c r="BZ126" s="34" t="s">
        <v>4170</v>
      </c>
      <c r="CA126" s="34" t="s">
        <v>4170</v>
      </c>
      <c r="CB126" s="34" t="s">
        <v>4170</v>
      </c>
      <c r="CC126" s="34" t="s">
        <v>4170</v>
      </c>
      <c r="CD126" s="34" t="s">
        <v>4170</v>
      </c>
      <c r="CE126" s="34" t="s">
        <v>4170</v>
      </c>
      <c r="CF126" s="34" t="s">
        <v>4170</v>
      </c>
      <c r="CG126" s="34" t="s">
        <v>4170</v>
      </c>
      <c r="CH126" s="34" t="s">
        <v>4170</v>
      </c>
      <c r="CI126" s="34" t="s">
        <v>4170</v>
      </c>
      <c r="CJ126" s="34" t="s">
        <v>4170</v>
      </c>
      <c r="CK126" s="34" t="s">
        <v>4170</v>
      </c>
      <c r="CL126" s="34" t="s">
        <v>4170</v>
      </c>
      <c r="CM126" s="34" t="s">
        <v>4170</v>
      </c>
      <c r="CN126" s="34" t="s">
        <v>4170</v>
      </c>
      <c r="CO126" s="34" t="s">
        <v>4170</v>
      </c>
      <c r="CQ126" s="34" t="s">
        <v>1041</v>
      </c>
      <c r="CR126" s="34" t="s">
        <v>1041</v>
      </c>
      <c r="CS126" s="34" t="s">
        <v>1041</v>
      </c>
      <c r="CT126" s="34" t="s">
        <v>1041</v>
      </c>
      <c r="CU126" s="34" t="s">
        <v>1041</v>
      </c>
      <c r="CV126" s="34" t="s">
        <v>1041</v>
      </c>
      <c r="CW126" s="34" t="s">
        <v>1044</v>
      </c>
      <c r="CX126" s="34" t="s">
        <v>1041</v>
      </c>
      <c r="CY126" s="34" t="s">
        <v>3826</v>
      </c>
      <c r="CZ126" s="34" t="s">
        <v>3843</v>
      </c>
      <c r="DA126" s="34" t="s">
        <v>3855</v>
      </c>
      <c r="DB126" s="34" t="s">
        <v>3868</v>
      </c>
      <c r="DC126" s="34" t="s">
        <v>1044</v>
      </c>
      <c r="DD126" s="34" t="s">
        <v>3871</v>
      </c>
      <c r="DE126" s="34" t="s">
        <v>1044</v>
      </c>
      <c r="DF126" s="34" t="s">
        <v>3877</v>
      </c>
      <c r="DG126" s="34" t="s">
        <v>3884</v>
      </c>
      <c r="DH126" s="34" t="s">
        <v>4881</v>
      </c>
      <c r="DI126" s="34" t="s">
        <v>4170</v>
      </c>
      <c r="DJ126" s="34" t="s">
        <v>4170</v>
      </c>
      <c r="DK126" s="34" t="s">
        <v>4170</v>
      </c>
      <c r="DL126" s="34" t="s">
        <v>4170</v>
      </c>
      <c r="DM126" s="34" t="s">
        <v>4170</v>
      </c>
      <c r="DN126" s="34" t="s">
        <v>4170</v>
      </c>
      <c r="DO126" s="34" t="s">
        <v>4170</v>
      </c>
      <c r="DP126" s="34" t="s">
        <v>4170</v>
      </c>
      <c r="DQ126" s="34" t="s">
        <v>4170</v>
      </c>
      <c r="DR126" s="34" t="s">
        <v>4170</v>
      </c>
      <c r="DS126" s="34" t="s">
        <v>4170</v>
      </c>
      <c r="DT126" s="34" t="s">
        <v>4170</v>
      </c>
      <c r="DU126" s="34" t="s">
        <v>4170</v>
      </c>
      <c r="DV126" s="34" t="s">
        <v>4170</v>
      </c>
      <c r="DW126" s="34" t="s">
        <v>4170</v>
      </c>
      <c r="FK126" s="34" t="s">
        <v>1044</v>
      </c>
      <c r="FM126" s="34" t="s">
        <v>3981</v>
      </c>
      <c r="FN126" s="34" t="s">
        <v>6535</v>
      </c>
      <c r="FO126" s="34" t="s">
        <v>4881</v>
      </c>
      <c r="FP126" s="34" t="s">
        <v>4170</v>
      </c>
      <c r="FQ126" s="34" t="s">
        <v>4881</v>
      </c>
      <c r="FR126" s="34" t="s">
        <v>4170</v>
      </c>
      <c r="FS126" s="34" t="s">
        <v>4170</v>
      </c>
      <c r="FT126" s="34" t="s">
        <v>4170</v>
      </c>
      <c r="FU126" s="34" t="s">
        <v>4170</v>
      </c>
      <c r="FV126" s="34" t="s">
        <v>4170</v>
      </c>
      <c r="FW126" s="34" t="s">
        <v>4881</v>
      </c>
      <c r="FX126" s="34" t="s">
        <v>4170</v>
      </c>
      <c r="FY126" s="34" t="s">
        <v>4170</v>
      </c>
      <c r="FZ126" s="34" t="s">
        <v>4170</v>
      </c>
      <c r="GA126" s="34" t="s">
        <v>4170</v>
      </c>
      <c r="GB126" s="34" t="s">
        <v>4170</v>
      </c>
      <c r="GC126" s="34" t="s">
        <v>4170</v>
      </c>
      <c r="GD126" s="34" t="s">
        <v>4170</v>
      </c>
      <c r="GF126" s="34" t="s">
        <v>1044</v>
      </c>
      <c r="GG126" s="34" t="s">
        <v>4170</v>
      </c>
      <c r="GH126" s="34" t="s">
        <v>4170</v>
      </c>
      <c r="GI126" s="34" t="s">
        <v>4170</v>
      </c>
      <c r="GJ126" s="34" t="s">
        <v>4881</v>
      </c>
      <c r="GK126" s="34" t="s">
        <v>4170</v>
      </c>
      <c r="GL126" s="34" t="s">
        <v>4170</v>
      </c>
      <c r="GM126" s="34" t="s">
        <v>4170</v>
      </c>
      <c r="GO126" s="34">
        <v>1500</v>
      </c>
      <c r="GP126" s="34">
        <v>0</v>
      </c>
      <c r="GQ126" s="34">
        <v>0</v>
      </c>
      <c r="GR126" s="34">
        <v>2800</v>
      </c>
      <c r="GS126" s="34">
        <v>500</v>
      </c>
      <c r="GT126" s="34">
        <v>500</v>
      </c>
      <c r="GU126" s="34">
        <v>0</v>
      </c>
      <c r="GV126" s="34">
        <v>0</v>
      </c>
      <c r="GW126" s="34">
        <v>0</v>
      </c>
      <c r="GX126" s="34">
        <v>2000</v>
      </c>
      <c r="GY126" s="34">
        <v>3000</v>
      </c>
      <c r="GZ126" s="34">
        <v>1500</v>
      </c>
      <c r="HA126" s="34">
        <v>0</v>
      </c>
      <c r="HB126" s="34">
        <v>0</v>
      </c>
      <c r="HC126" s="34">
        <v>0</v>
      </c>
      <c r="HD126" s="34">
        <v>0</v>
      </c>
      <c r="HE126" s="34">
        <v>0</v>
      </c>
      <c r="HF126" s="34" t="s">
        <v>1044</v>
      </c>
      <c r="HK126" s="34" t="s">
        <v>6610</v>
      </c>
      <c r="HL126" s="34" t="s">
        <v>4226</v>
      </c>
      <c r="HM126" s="34" t="s">
        <v>4542</v>
      </c>
      <c r="HN126" s="34" t="s">
        <v>5447</v>
      </c>
      <c r="HO126" s="34">
        <v>49.0787888742882</v>
      </c>
      <c r="HP126" s="34" t="s">
        <v>4896</v>
      </c>
      <c r="HQ126" s="34" t="s">
        <v>4316</v>
      </c>
      <c r="HR126" s="34" t="s">
        <v>4219</v>
      </c>
      <c r="HS126" s="34" t="s">
        <v>4248</v>
      </c>
      <c r="HT126" s="34" t="s">
        <v>4262</v>
      </c>
      <c r="HU126" s="34" t="s">
        <v>5342</v>
      </c>
      <c r="HV126" s="34" t="s">
        <v>5001</v>
      </c>
      <c r="HW126" s="34" t="s">
        <v>4560</v>
      </c>
      <c r="HX126" s="34" t="s">
        <v>3238</v>
      </c>
      <c r="HY126" s="34" t="s">
        <v>4299</v>
      </c>
      <c r="HZ126" s="34" t="s">
        <v>4929</v>
      </c>
      <c r="IA126" s="34" t="s">
        <v>4666</v>
      </c>
      <c r="IC126" s="34" t="s">
        <v>5274</v>
      </c>
      <c r="ID126" s="34" t="s">
        <v>4462</v>
      </c>
      <c r="IR126" s="34" t="s">
        <v>1046</v>
      </c>
      <c r="IS126" s="34" t="s">
        <v>5322</v>
      </c>
      <c r="IU126" s="34" t="s">
        <v>5177</v>
      </c>
      <c r="IV126" s="34" t="s">
        <v>4170</v>
      </c>
      <c r="IW126" s="34" t="s">
        <v>4170</v>
      </c>
      <c r="IX126" s="34" t="s">
        <v>5374</v>
      </c>
      <c r="IY126" s="34" t="s">
        <v>4785</v>
      </c>
      <c r="IZ126" s="34" t="s">
        <v>4785</v>
      </c>
      <c r="JA126" s="34" t="s">
        <v>4170</v>
      </c>
      <c r="JB126" s="34" t="s">
        <v>4170</v>
      </c>
      <c r="JC126" s="34">
        <v>333.33333333333297</v>
      </c>
      <c r="JD126" s="34">
        <v>500</v>
      </c>
      <c r="JE126" s="34">
        <v>250</v>
      </c>
      <c r="JF126" s="34">
        <v>0</v>
      </c>
      <c r="JG126" s="34">
        <v>0</v>
      </c>
      <c r="JH126" s="34">
        <v>0</v>
      </c>
      <c r="JI126" s="34">
        <v>0</v>
      </c>
      <c r="JJ126" s="34">
        <v>0</v>
      </c>
      <c r="JK126" s="34">
        <v>0</v>
      </c>
      <c r="JL126" s="34">
        <v>5883.3333333333303</v>
      </c>
      <c r="JM126" s="34">
        <v>500</v>
      </c>
      <c r="JN126" s="34">
        <v>6383.3333333333303</v>
      </c>
      <c r="JO126" s="34">
        <v>1961.1111111111099</v>
      </c>
      <c r="JP126" s="34">
        <v>166.666666666667</v>
      </c>
      <c r="JQ126" s="34">
        <v>2127.7777777777801</v>
      </c>
      <c r="JR126" s="34">
        <v>0.234986945169713</v>
      </c>
      <c r="JU126" s="34">
        <v>0.43864229765013102</v>
      </c>
      <c r="JV126" s="34">
        <v>7.8328981723237601E-2</v>
      </c>
      <c r="JW126" s="34">
        <v>7.8328981723237601E-2</v>
      </c>
      <c r="KA126" s="34">
        <v>5.2219321148825097E-2</v>
      </c>
      <c r="KB126" s="34">
        <v>7.8328981723237601E-2</v>
      </c>
      <c r="KC126" s="34">
        <v>3.91644908616188E-2</v>
      </c>
      <c r="KL126" s="34" t="s">
        <v>4170</v>
      </c>
      <c r="KM126" s="34" t="s">
        <v>4714</v>
      </c>
      <c r="KN126" s="34" t="s">
        <v>5255</v>
      </c>
      <c r="KO126" s="34" t="s">
        <v>5254</v>
      </c>
      <c r="KP126" s="34" t="s">
        <v>4170</v>
      </c>
      <c r="KQ126" s="34" t="s">
        <v>4170</v>
      </c>
      <c r="KR126" s="34" t="s">
        <v>4170</v>
      </c>
      <c r="KS126" s="34" t="s">
        <v>4170</v>
      </c>
      <c r="KT126" s="34" t="s">
        <v>4170</v>
      </c>
      <c r="KU126" s="34" t="s">
        <v>5116</v>
      </c>
      <c r="KV126" s="34" t="s">
        <v>5151</v>
      </c>
      <c r="KW126" s="34" t="s">
        <v>5624</v>
      </c>
      <c r="KX126" s="34" t="s">
        <v>5644</v>
      </c>
      <c r="KY126" s="34" t="s">
        <v>5116</v>
      </c>
      <c r="KZ126" s="34" t="s">
        <v>5850</v>
      </c>
    </row>
    <row r="127" spans="1:313">
      <c r="A127" s="34" t="s">
        <v>6611</v>
      </c>
      <c r="B127" s="34" t="s">
        <v>6607</v>
      </c>
      <c r="C127" s="34" t="s">
        <v>1039</v>
      </c>
      <c r="D127" s="34" t="s">
        <v>1041</v>
      </c>
      <c r="F127" s="34" t="s">
        <v>1041</v>
      </c>
      <c r="G127" s="34">
        <v>38</v>
      </c>
      <c r="H127" s="34" t="s">
        <v>1041</v>
      </c>
      <c r="I127" s="34" t="s">
        <v>1041</v>
      </c>
      <c r="J127" s="34" t="s">
        <v>440</v>
      </c>
      <c r="K127" s="34" t="s">
        <v>1140</v>
      </c>
      <c r="L127" s="34" t="s">
        <v>9594</v>
      </c>
      <c r="M127" s="34" t="s">
        <v>2711</v>
      </c>
      <c r="N127" s="34" t="s">
        <v>9595</v>
      </c>
      <c r="P127" s="34" t="s">
        <v>3068</v>
      </c>
      <c r="Q127" s="34" t="s">
        <v>3099</v>
      </c>
      <c r="R127" s="34" t="s">
        <v>6370</v>
      </c>
      <c r="S127" s="34">
        <v>6</v>
      </c>
      <c r="T127" s="34" t="s">
        <v>4609</v>
      </c>
      <c r="U127" s="34" t="s">
        <v>4609</v>
      </c>
      <c r="V127" s="34" t="s">
        <v>4881</v>
      </c>
      <c r="W127" s="34" t="s">
        <v>4881</v>
      </c>
      <c r="X127" s="34" t="s">
        <v>4609</v>
      </c>
      <c r="Y127" s="34" t="s">
        <v>4848</v>
      </c>
      <c r="Z127" s="34" t="s">
        <v>4848</v>
      </c>
      <c r="AA127" s="34" t="s">
        <v>4170</v>
      </c>
      <c r="AB127" s="34" t="s">
        <v>3681</v>
      </c>
      <c r="AD127" s="34" t="s">
        <v>3696</v>
      </c>
      <c r="AN127" s="34" t="s">
        <v>3719</v>
      </c>
      <c r="AO127" s="34" t="s">
        <v>1044</v>
      </c>
      <c r="BG127" s="34">
        <v>3</v>
      </c>
      <c r="BI127" s="34">
        <v>53</v>
      </c>
      <c r="BJ127" s="34" t="s">
        <v>1041</v>
      </c>
      <c r="BK127" s="34" t="s">
        <v>3730</v>
      </c>
      <c r="BM127" s="34" t="s">
        <v>1044</v>
      </c>
      <c r="BN127" s="34" t="s">
        <v>3745</v>
      </c>
      <c r="BO127" s="34" t="s">
        <v>4881</v>
      </c>
      <c r="BP127" s="34" t="s">
        <v>4170</v>
      </c>
      <c r="BQ127" s="34" t="s">
        <v>4170</v>
      </c>
      <c r="BR127" s="34" t="s">
        <v>4170</v>
      </c>
      <c r="BS127" s="34" t="s">
        <v>3760</v>
      </c>
      <c r="BT127" s="34" t="s">
        <v>1044</v>
      </c>
      <c r="BU127" s="34" t="s">
        <v>1041</v>
      </c>
      <c r="BV127" s="34" t="s">
        <v>1041</v>
      </c>
      <c r="BW127" s="34" t="s">
        <v>1044</v>
      </c>
      <c r="BX127" s="34" t="s">
        <v>6364</v>
      </c>
      <c r="BY127" s="34" t="s">
        <v>4170</v>
      </c>
      <c r="BZ127" s="34" t="s">
        <v>4170</v>
      </c>
      <c r="CA127" s="34" t="s">
        <v>4881</v>
      </c>
      <c r="CB127" s="34" t="s">
        <v>4170</v>
      </c>
      <c r="CC127" s="34" t="s">
        <v>4170</v>
      </c>
      <c r="CD127" s="34" t="s">
        <v>4170</v>
      </c>
      <c r="CE127" s="34" t="s">
        <v>4170</v>
      </c>
      <c r="CF127" s="34" t="s">
        <v>4170</v>
      </c>
      <c r="CG127" s="34" t="s">
        <v>4170</v>
      </c>
      <c r="CH127" s="34" t="s">
        <v>4881</v>
      </c>
      <c r="CI127" s="34" t="s">
        <v>4881</v>
      </c>
      <c r="CJ127" s="34" t="s">
        <v>4170</v>
      </c>
      <c r="CK127" s="34" t="s">
        <v>4170</v>
      </c>
      <c r="CL127" s="34" t="s">
        <v>4170</v>
      </c>
      <c r="CM127" s="34" t="s">
        <v>4170</v>
      </c>
      <c r="CN127" s="34" t="s">
        <v>4170</v>
      </c>
      <c r="CO127" s="34" t="s">
        <v>4170</v>
      </c>
      <c r="CQ127" s="34" t="s">
        <v>1041</v>
      </c>
      <c r="CR127" s="34" t="s">
        <v>1041</v>
      </c>
      <c r="CS127" s="34" t="s">
        <v>1041</v>
      </c>
      <c r="CT127" s="34" t="s">
        <v>1041</v>
      </c>
      <c r="CU127" s="34" t="s">
        <v>1041</v>
      </c>
      <c r="CV127" s="34" t="s">
        <v>1044</v>
      </c>
      <c r="CW127" s="34" t="s">
        <v>1044</v>
      </c>
      <c r="CX127" s="34" t="s">
        <v>1044</v>
      </c>
      <c r="CY127" s="34" t="s">
        <v>3826</v>
      </c>
      <c r="CZ127" s="34" t="s">
        <v>3846</v>
      </c>
      <c r="DA127" s="34" t="s">
        <v>3855</v>
      </c>
      <c r="DB127" s="34" t="s">
        <v>3865</v>
      </c>
      <c r="DC127" s="34" t="s">
        <v>3871</v>
      </c>
      <c r="DD127" s="34" t="s">
        <v>3871</v>
      </c>
      <c r="DE127" s="34" t="s">
        <v>1044</v>
      </c>
      <c r="DF127" s="34" t="s">
        <v>3880</v>
      </c>
      <c r="DG127" s="34" t="s">
        <v>6612</v>
      </c>
      <c r="DH127" s="34" t="s">
        <v>4170</v>
      </c>
      <c r="DI127" s="34" t="s">
        <v>4170</v>
      </c>
      <c r="DJ127" s="34" t="s">
        <v>4170</v>
      </c>
      <c r="DK127" s="34" t="s">
        <v>4881</v>
      </c>
      <c r="DL127" s="34" t="s">
        <v>4170</v>
      </c>
      <c r="DM127" s="34" t="s">
        <v>4170</v>
      </c>
      <c r="DN127" s="34" t="s">
        <v>4170</v>
      </c>
      <c r="DO127" s="34" t="s">
        <v>4881</v>
      </c>
      <c r="DP127" s="34" t="s">
        <v>4170</v>
      </c>
      <c r="DQ127" s="34" t="s">
        <v>4170</v>
      </c>
      <c r="DR127" s="34" t="s">
        <v>4170</v>
      </c>
      <c r="DS127" s="34" t="s">
        <v>4170</v>
      </c>
      <c r="DT127" s="34" t="s">
        <v>4170</v>
      </c>
      <c r="DU127" s="34" t="s">
        <v>4170</v>
      </c>
      <c r="DV127" s="34" t="s">
        <v>4170</v>
      </c>
      <c r="DW127" s="34" t="s">
        <v>4170</v>
      </c>
      <c r="EA127" s="34">
        <v>4000</v>
      </c>
      <c r="FE127" s="34">
        <v>8125</v>
      </c>
      <c r="FK127" s="34" t="s">
        <v>1044</v>
      </c>
      <c r="FM127" s="34" t="s">
        <v>3981</v>
      </c>
      <c r="FN127" s="34" t="s">
        <v>6613</v>
      </c>
      <c r="FO127" s="34" t="s">
        <v>4881</v>
      </c>
      <c r="FP127" s="34" t="s">
        <v>4170</v>
      </c>
      <c r="FQ127" s="34" t="s">
        <v>4170</v>
      </c>
      <c r="FR127" s="34" t="s">
        <v>4881</v>
      </c>
      <c r="FS127" s="34" t="s">
        <v>4170</v>
      </c>
      <c r="FT127" s="34" t="s">
        <v>4170</v>
      </c>
      <c r="FU127" s="34" t="s">
        <v>4170</v>
      </c>
      <c r="FV127" s="34" t="s">
        <v>4170</v>
      </c>
      <c r="FW127" s="34" t="s">
        <v>4170</v>
      </c>
      <c r="FX127" s="34" t="s">
        <v>4170</v>
      </c>
      <c r="FY127" s="34" t="s">
        <v>4881</v>
      </c>
      <c r="FZ127" s="34" t="s">
        <v>4170</v>
      </c>
      <c r="GA127" s="34" t="s">
        <v>4170</v>
      </c>
      <c r="GB127" s="34" t="s">
        <v>4170</v>
      </c>
      <c r="GC127" s="34" t="s">
        <v>4170</v>
      </c>
      <c r="GD127" s="34" t="s">
        <v>4170</v>
      </c>
      <c r="GF127" s="34" t="s">
        <v>1044</v>
      </c>
      <c r="GG127" s="34" t="s">
        <v>4170</v>
      </c>
      <c r="GH127" s="34" t="s">
        <v>4170</v>
      </c>
      <c r="GI127" s="34" t="s">
        <v>4170</v>
      </c>
      <c r="GJ127" s="34" t="s">
        <v>4881</v>
      </c>
      <c r="GK127" s="34" t="s">
        <v>4170</v>
      </c>
      <c r="GL127" s="34" t="s">
        <v>4170</v>
      </c>
      <c r="GM127" s="34" t="s">
        <v>4170</v>
      </c>
      <c r="GO127" s="34">
        <v>5000</v>
      </c>
      <c r="GP127" s="34">
        <v>0</v>
      </c>
      <c r="GQ127" s="34">
        <v>0</v>
      </c>
      <c r="GR127" s="34">
        <v>1400</v>
      </c>
      <c r="GS127" s="34">
        <v>500</v>
      </c>
      <c r="GT127" s="34">
        <v>250</v>
      </c>
      <c r="GU127" s="34">
        <v>0</v>
      </c>
      <c r="GV127" s="34">
        <v>0</v>
      </c>
      <c r="GW127" s="34">
        <v>0</v>
      </c>
      <c r="GX127" s="34">
        <v>2000</v>
      </c>
      <c r="GY127" s="34">
        <v>2000</v>
      </c>
      <c r="GZ127" s="34">
        <v>1400</v>
      </c>
      <c r="HA127" s="34">
        <v>4000</v>
      </c>
      <c r="HB127" s="34">
        <v>650</v>
      </c>
      <c r="HC127" s="34">
        <v>200</v>
      </c>
      <c r="HD127" s="34">
        <v>0</v>
      </c>
      <c r="HE127" s="34">
        <v>0</v>
      </c>
      <c r="HF127" s="34" t="s">
        <v>1044</v>
      </c>
      <c r="HK127" s="34" t="s">
        <v>6614</v>
      </c>
      <c r="HL127" s="34" t="s">
        <v>4226</v>
      </c>
      <c r="HM127" s="34" t="s">
        <v>4542</v>
      </c>
      <c r="HN127" s="34" t="s">
        <v>5447</v>
      </c>
      <c r="HO127" s="34">
        <v>46.057818659658302</v>
      </c>
      <c r="HP127" s="34" t="s">
        <v>4896</v>
      </c>
      <c r="HQ127" s="34" t="s">
        <v>4323</v>
      </c>
      <c r="HR127" s="34" t="s">
        <v>4219</v>
      </c>
      <c r="HS127" s="34" t="s">
        <v>4248</v>
      </c>
      <c r="HT127" s="34" t="s">
        <v>4262</v>
      </c>
      <c r="HU127" s="34" t="s">
        <v>5341</v>
      </c>
      <c r="HV127" s="34" t="s">
        <v>5001</v>
      </c>
      <c r="HW127" s="34" t="s">
        <v>4560</v>
      </c>
      <c r="HX127" s="34" t="s">
        <v>3238</v>
      </c>
      <c r="HY127" s="34" t="s">
        <v>4291</v>
      </c>
      <c r="HZ127" s="34" t="s">
        <v>4933</v>
      </c>
      <c r="IA127" s="34" t="s">
        <v>4665</v>
      </c>
      <c r="IB127" s="34" t="s">
        <v>5665</v>
      </c>
      <c r="IC127" s="34" t="s">
        <v>5274</v>
      </c>
      <c r="ID127" s="34" t="s">
        <v>4461</v>
      </c>
      <c r="IG127" s="34" t="s">
        <v>4877</v>
      </c>
      <c r="IK127" s="34" t="s">
        <v>4591</v>
      </c>
      <c r="IQ127" s="34">
        <v>12125</v>
      </c>
      <c r="IR127" s="34" t="s">
        <v>1046</v>
      </c>
      <c r="IS127" s="34" t="s">
        <v>5322</v>
      </c>
      <c r="IT127" s="34">
        <v>2020.8333333333301</v>
      </c>
      <c r="IU127" s="34" t="s">
        <v>5179</v>
      </c>
      <c r="IV127" s="34" t="s">
        <v>4170</v>
      </c>
      <c r="IW127" s="34" t="s">
        <v>4170</v>
      </c>
      <c r="IX127" s="34" t="s">
        <v>4472</v>
      </c>
      <c r="IY127" s="34" t="s">
        <v>4785</v>
      </c>
      <c r="IZ127" s="34" t="s">
        <v>4784</v>
      </c>
      <c r="JA127" s="34" t="s">
        <v>4170</v>
      </c>
      <c r="JB127" s="34" t="s">
        <v>4170</v>
      </c>
      <c r="JC127" s="34">
        <v>333.33333333333297</v>
      </c>
      <c r="JD127" s="34">
        <v>333.33333333333297</v>
      </c>
      <c r="JE127" s="34">
        <v>233.333333333333</v>
      </c>
      <c r="JF127" s="34">
        <v>666.66666666666697</v>
      </c>
      <c r="JG127" s="34">
        <v>108.333333333333</v>
      </c>
      <c r="JH127" s="34">
        <v>33.3333333333333</v>
      </c>
      <c r="JI127" s="34">
        <v>0</v>
      </c>
      <c r="JJ127" s="34">
        <v>0</v>
      </c>
      <c r="JK127" s="34">
        <v>0</v>
      </c>
      <c r="JL127" s="34">
        <v>7750</v>
      </c>
      <c r="JM127" s="34">
        <v>1108.3333333333301</v>
      </c>
      <c r="JN127" s="34">
        <v>8858.3333333333303</v>
      </c>
      <c r="JO127" s="34">
        <v>1291.6666666666699</v>
      </c>
      <c r="JP127" s="34">
        <v>184.722222222222</v>
      </c>
      <c r="JQ127" s="34">
        <v>1476.3888888888901</v>
      </c>
      <c r="JR127" s="34">
        <v>0.56444026340545606</v>
      </c>
      <c r="JU127" s="34">
        <v>0.158043273753528</v>
      </c>
      <c r="JV127" s="34">
        <v>5.64440263405456E-2</v>
      </c>
      <c r="JW127" s="34">
        <v>2.82220131702728E-2</v>
      </c>
      <c r="KA127" s="34">
        <v>3.7629350893697101E-2</v>
      </c>
      <c r="KB127" s="34">
        <v>3.7629350893697101E-2</v>
      </c>
      <c r="KC127" s="34">
        <v>2.6340545625588001E-2</v>
      </c>
      <c r="KD127" s="34">
        <v>7.5258701787394203E-2</v>
      </c>
      <c r="KE127" s="34">
        <v>1.22295390404516E-2</v>
      </c>
      <c r="KF127" s="34">
        <v>3.7629350893697098E-3</v>
      </c>
      <c r="KJ127" s="34" t="s">
        <v>5977</v>
      </c>
      <c r="KK127" s="34" t="s">
        <v>5178</v>
      </c>
      <c r="KL127" s="34" t="s">
        <v>4170</v>
      </c>
      <c r="KM127" s="34" t="s">
        <v>4714</v>
      </c>
      <c r="KN127" s="34" t="s">
        <v>5255</v>
      </c>
      <c r="KO127" s="34" t="s">
        <v>5254</v>
      </c>
      <c r="KP127" s="34" t="s">
        <v>4354</v>
      </c>
      <c r="KQ127" s="34" t="s">
        <v>4353</v>
      </c>
      <c r="KR127" s="34" t="s">
        <v>4972</v>
      </c>
      <c r="KS127" s="34" t="s">
        <v>4170</v>
      </c>
      <c r="KT127" s="34" t="s">
        <v>4170</v>
      </c>
      <c r="KU127" s="34" t="s">
        <v>5116</v>
      </c>
      <c r="KV127" s="34" t="s">
        <v>5151</v>
      </c>
      <c r="KW127" s="34" t="s">
        <v>5621</v>
      </c>
      <c r="KX127" s="34" t="s">
        <v>5644</v>
      </c>
      <c r="KY127" s="34" t="s">
        <v>5116</v>
      </c>
      <c r="KZ127" s="34" t="s">
        <v>5971</v>
      </c>
      <c r="LA127" s="34" t="s">
        <v>5993</v>
      </c>
    </row>
    <row r="128" spans="1:313">
      <c r="A128" s="34" t="s">
        <v>6615</v>
      </c>
      <c r="B128" s="34" t="s">
        <v>6607</v>
      </c>
      <c r="C128" s="34" t="s">
        <v>1038</v>
      </c>
      <c r="D128" s="34" t="s">
        <v>1041</v>
      </c>
      <c r="F128" s="34" t="s">
        <v>1041</v>
      </c>
      <c r="G128" s="34">
        <v>56</v>
      </c>
      <c r="H128" s="34" t="s">
        <v>1041</v>
      </c>
      <c r="I128" s="34" t="s">
        <v>1041</v>
      </c>
      <c r="J128" s="34" t="s">
        <v>440</v>
      </c>
      <c r="K128" s="34" t="s">
        <v>1161</v>
      </c>
      <c r="L128" s="34" t="s">
        <v>9578</v>
      </c>
      <c r="M128" s="34" t="s">
        <v>3019</v>
      </c>
      <c r="N128" s="34" t="s">
        <v>9596</v>
      </c>
      <c r="P128" s="34" t="s">
        <v>3068</v>
      </c>
      <c r="Q128" s="34" t="s">
        <v>3078</v>
      </c>
      <c r="R128" s="34" t="s">
        <v>6362</v>
      </c>
      <c r="S128" s="34">
        <v>1</v>
      </c>
      <c r="T128" s="34" t="s">
        <v>4170</v>
      </c>
      <c r="U128" s="34" t="s">
        <v>4170</v>
      </c>
      <c r="V128" s="34" t="s">
        <v>4170</v>
      </c>
      <c r="W128" s="34" t="s">
        <v>4881</v>
      </c>
      <c r="X128" s="34" t="s">
        <v>4170</v>
      </c>
      <c r="Y128" s="34" t="s">
        <v>4881</v>
      </c>
      <c r="Z128" s="34" t="s">
        <v>4170</v>
      </c>
      <c r="AA128" s="34" t="s">
        <v>4170</v>
      </c>
      <c r="AB128" s="34" t="s">
        <v>3684</v>
      </c>
      <c r="AD128" s="34" t="s">
        <v>3696</v>
      </c>
      <c r="AN128" s="34" t="s">
        <v>3719</v>
      </c>
      <c r="AO128" s="34" t="s">
        <v>1044</v>
      </c>
      <c r="BG128" s="34">
        <v>1</v>
      </c>
      <c r="BI128" s="34">
        <v>18</v>
      </c>
      <c r="BJ128" s="34" t="s">
        <v>1041</v>
      </c>
      <c r="BK128" s="34" t="s">
        <v>3727</v>
      </c>
      <c r="BM128" s="34" t="s">
        <v>3739</v>
      </c>
      <c r="BN128" s="34" t="s">
        <v>3745</v>
      </c>
      <c r="BO128" s="34" t="s">
        <v>4881</v>
      </c>
      <c r="BP128" s="34" t="s">
        <v>4170</v>
      </c>
      <c r="BQ128" s="34" t="s">
        <v>4170</v>
      </c>
      <c r="BR128" s="34" t="s">
        <v>4170</v>
      </c>
      <c r="BS128" s="34" t="s">
        <v>3754</v>
      </c>
      <c r="BT128" s="34" t="s">
        <v>3771</v>
      </c>
      <c r="BU128" s="34" t="s">
        <v>1044</v>
      </c>
      <c r="BV128" s="34" t="s">
        <v>1041</v>
      </c>
      <c r="BW128" s="34" t="s">
        <v>1044</v>
      </c>
      <c r="BX128" s="34" t="s">
        <v>3777</v>
      </c>
      <c r="BY128" s="34" t="s">
        <v>4881</v>
      </c>
      <c r="BZ128" s="34" t="s">
        <v>4170</v>
      </c>
      <c r="CA128" s="34" t="s">
        <v>4170</v>
      </c>
      <c r="CB128" s="34" t="s">
        <v>4170</v>
      </c>
      <c r="CC128" s="34" t="s">
        <v>4170</v>
      </c>
      <c r="CD128" s="34" t="s">
        <v>4170</v>
      </c>
      <c r="CE128" s="34" t="s">
        <v>4170</v>
      </c>
      <c r="CF128" s="34" t="s">
        <v>4170</v>
      </c>
      <c r="CG128" s="34" t="s">
        <v>4170</v>
      </c>
      <c r="CH128" s="34" t="s">
        <v>4170</v>
      </c>
      <c r="CI128" s="34" t="s">
        <v>4170</v>
      </c>
      <c r="CJ128" s="34" t="s">
        <v>4170</v>
      </c>
      <c r="CK128" s="34" t="s">
        <v>4170</v>
      </c>
      <c r="CL128" s="34" t="s">
        <v>4170</v>
      </c>
      <c r="CM128" s="34" t="s">
        <v>4170</v>
      </c>
      <c r="CN128" s="34" t="s">
        <v>4170</v>
      </c>
      <c r="CO128" s="34" t="s">
        <v>4170</v>
      </c>
      <c r="CQ128" s="34" t="s">
        <v>1041</v>
      </c>
      <c r="CR128" s="34" t="s">
        <v>1041</v>
      </c>
      <c r="CS128" s="34" t="s">
        <v>1041</v>
      </c>
      <c r="CT128" s="34" t="s">
        <v>1041</v>
      </c>
      <c r="CU128" s="34" t="s">
        <v>1041</v>
      </c>
      <c r="CV128" s="34" t="s">
        <v>1041</v>
      </c>
      <c r="CW128" s="34" t="s">
        <v>1044</v>
      </c>
      <c r="CX128" s="34" t="s">
        <v>1044</v>
      </c>
      <c r="CY128" s="34" t="s">
        <v>3829</v>
      </c>
      <c r="CZ128" s="34" t="s">
        <v>3843</v>
      </c>
      <c r="DA128" s="34" t="s">
        <v>3861</v>
      </c>
      <c r="DB128" s="34" t="s">
        <v>3868</v>
      </c>
      <c r="DC128" s="34" t="s">
        <v>3871</v>
      </c>
      <c r="DD128" s="34" t="s">
        <v>3871</v>
      </c>
      <c r="DE128" s="34" t="s">
        <v>1041</v>
      </c>
      <c r="DF128" s="34" t="s">
        <v>3877</v>
      </c>
      <c r="DG128" s="34" t="s">
        <v>157</v>
      </c>
      <c r="DH128" s="34" t="s">
        <v>4170</v>
      </c>
      <c r="DI128" s="34" t="s">
        <v>4170</v>
      </c>
      <c r="DJ128" s="34" t="s">
        <v>4170</v>
      </c>
      <c r="DK128" s="34" t="s">
        <v>4170</v>
      </c>
      <c r="DL128" s="34" t="s">
        <v>4170</v>
      </c>
      <c r="DM128" s="34" t="s">
        <v>4170</v>
      </c>
      <c r="DN128" s="34" t="s">
        <v>4170</v>
      </c>
      <c r="DO128" s="34" t="s">
        <v>4881</v>
      </c>
      <c r="DP128" s="34" t="s">
        <v>4170</v>
      </c>
      <c r="DQ128" s="34" t="s">
        <v>4170</v>
      </c>
      <c r="DR128" s="34" t="s">
        <v>4170</v>
      </c>
      <c r="DS128" s="34" t="s">
        <v>4170</v>
      </c>
      <c r="DT128" s="34" t="s">
        <v>4170</v>
      </c>
      <c r="DU128" s="34" t="s">
        <v>4170</v>
      </c>
      <c r="DV128" s="34" t="s">
        <v>4170</v>
      </c>
      <c r="DW128" s="34" t="s">
        <v>4170</v>
      </c>
      <c r="FE128" s="34">
        <v>1625</v>
      </c>
      <c r="FK128" s="34" t="s">
        <v>1044</v>
      </c>
      <c r="FM128" s="34" t="s">
        <v>3981</v>
      </c>
      <c r="FN128" s="34" t="s">
        <v>6526</v>
      </c>
      <c r="FO128" s="34" t="s">
        <v>4881</v>
      </c>
      <c r="FP128" s="34" t="s">
        <v>4170</v>
      </c>
      <c r="FQ128" s="34" t="s">
        <v>4881</v>
      </c>
      <c r="FR128" s="34" t="s">
        <v>4170</v>
      </c>
      <c r="FS128" s="34" t="s">
        <v>4170</v>
      </c>
      <c r="FT128" s="34" t="s">
        <v>4170</v>
      </c>
      <c r="FU128" s="34" t="s">
        <v>4170</v>
      </c>
      <c r="FV128" s="34" t="s">
        <v>4170</v>
      </c>
      <c r="FW128" s="34" t="s">
        <v>4170</v>
      </c>
      <c r="FX128" s="34" t="s">
        <v>4170</v>
      </c>
      <c r="FY128" s="34" t="s">
        <v>4170</v>
      </c>
      <c r="FZ128" s="34" t="s">
        <v>4170</v>
      </c>
      <c r="GA128" s="34" t="s">
        <v>4170</v>
      </c>
      <c r="GB128" s="34" t="s">
        <v>4170</v>
      </c>
      <c r="GC128" s="34" t="s">
        <v>4170</v>
      </c>
      <c r="GD128" s="34" t="s">
        <v>4170</v>
      </c>
      <c r="GF128" s="34" t="s">
        <v>1044</v>
      </c>
      <c r="GG128" s="34" t="s">
        <v>4170</v>
      </c>
      <c r="GH128" s="34" t="s">
        <v>4170</v>
      </c>
      <c r="GI128" s="34" t="s">
        <v>4170</v>
      </c>
      <c r="GJ128" s="34" t="s">
        <v>4881</v>
      </c>
      <c r="GK128" s="34" t="s">
        <v>4170</v>
      </c>
      <c r="GL128" s="34" t="s">
        <v>4170</v>
      </c>
      <c r="GM128" s="34" t="s">
        <v>4170</v>
      </c>
      <c r="GO128" s="34">
        <v>440</v>
      </c>
      <c r="GP128" s="34">
        <v>0</v>
      </c>
      <c r="GQ128" s="34">
        <v>0</v>
      </c>
      <c r="GR128" s="34">
        <v>600</v>
      </c>
      <c r="GS128" s="34">
        <v>240</v>
      </c>
      <c r="GT128" s="34">
        <v>150</v>
      </c>
      <c r="GU128" s="34">
        <v>0</v>
      </c>
      <c r="GV128" s="34">
        <v>0</v>
      </c>
      <c r="GW128" s="34">
        <v>0</v>
      </c>
      <c r="GX128" s="34">
        <v>0</v>
      </c>
      <c r="GY128" s="34">
        <v>0</v>
      </c>
      <c r="GZ128" s="34">
        <v>0</v>
      </c>
      <c r="HA128" s="34">
        <v>0</v>
      </c>
      <c r="HB128" s="34">
        <v>0</v>
      </c>
      <c r="HC128" s="34">
        <v>0</v>
      </c>
      <c r="HD128" s="34">
        <v>0</v>
      </c>
      <c r="HE128" s="34">
        <v>0</v>
      </c>
      <c r="HF128" s="34" t="s">
        <v>1044</v>
      </c>
      <c r="HK128" s="34" t="s">
        <v>6616</v>
      </c>
      <c r="HL128" s="34" t="s">
        <v>4226</v>
      </c>
      <c r="HM128" s="34" t="s">
        <v>4542</v>
      </c>
      <c r="HN128" s="34" t="s">
        <v>5447</v>
      </c>
      <c r="HO128" s="34">
        <v>38.007829610162098</v>
      </c>
      <c r="HP128" s="34" t="s">
        <v>4896</v>
      </c>
      <c r="HQ128" s="34" t="s">
        <v>4305</v>
      </c>
      <c r="HR128" s="34" t="s">
        <v>4186</v>
      </c>
      <c r="HS128" s="34" t="s">
        <v>4235</v>
      </c>
      <c r="HT128" s="34" t="s">
        <v>4271</v>
      </c>
      <c r="HU128" s="34" t="s">
        <v>5342</v>
      </c>
      <c r="HV128" s="34" t="s">
        <v>5001</v>
      </c>
      <c r="HW128" s="34" t="s">
        <v>4560</v>
      </c>
      <c r="HX128" s="34" t="s">
        <v>3238</v>
      </c>
      <c r="HY128" s="34" t="s">
        <v>4299</v>
      </c>
      <c r="HZ128" s="34" t="s">
        <v>4933</v>
      </c>
      <c r="IA128" s="34" t="s">
        <v>4665</v>
      </c>
      <c r="IC128" s="34" t="s">
        <v>5274</v>
      </c>
      <c r="ID128" s="34" t="s">
        <v>4461</v>
      </c>
      <c r="IK128" s="34" t="s">
        <v>4587</v>
      </c>
      <c r="IQ128" s="34">
        <v>1625</v>
      </c>
      <c r="IR128" s="34" t="s">
        <v>1046</v>
      </c>
      <c r="IT128" s="34">
        <v>1625</v>
      </c>
      <c r="IU128" s="34" t="s">
        <v>5177</v>
      </c>
      <c r="IV128" s="34" t="s">
        <v>4170</v>
      </c>
      <c r="IW128" s="34" t="s">
        <v>4170</v>
      </c>
      <c r="IX128" s="34" t="s">
        <v>6120</v>
      </c>
      <c r="IY128" s="34" t="s">
        <v>5373</v>
      </c>
      <c r="IZ128" s="34" t="s">
        <v>4783</v>
      </c>
      <c r="JA128" s="34" t="s">
        <v>4170</v>
      </c>
      <c r="JB128" s="34" t="s">
        <v>4170</v>
      </c>
      <c r="JC128" s="34">
        <v>0</v>
      </c>
      <c r="JD128" s="34">
        <v>0</v>
      </c>
      <c r="JE128" s="34">
        <v>0</v>
      </c>
      <c r="JF128" s="34">
        <v>0</v>
      </c>
      <c r="JG128" s="34">
        <v>0</v>
      </c>
      <c r="JH128" s="34">
        <v>0</v>
      </c>
      <c r="JI128" s="34">
        <v>0</v>
      </c>
      <c r="JJ128" s="34">
        <v>0</v>
      </c>
      <c r="JK128" s="34">
        <v>0</v>
      </c>
      <c r="JL128" s="34">
        <v>1430</v>
      </c>
      <c r="JM128" s="34">
        <v>0</v>
      </c>
      <c r="JN128" s="34">
        <v>1430</v>
      </c>
      <c r="JO128" s="34">
        <v>1430</v>
      </c>
      <c r="JP128" s="34">
        <v>0</v>
      </c>
      <c r="JQ128" s="34">
        <v>1430</v>
      </c>
      <c r="JR128" s="34">
        <v>0.30769230769230799</v>
      </c>
      <c r="JU128" s="34">
        <v>0.41958041958042003</v>
      </c>
      <c r="JV128" s="34">
        <v>0.16783216783216801</v>
      </c>
      <c r="JW128" s="34">
        <v>0.10489510489510501</v>
      </c>
      <c r="KJ128" s="34" t="s">
        <v>5976</v>
      </c>
      <c r="KK128" s="34" t="s">
        <v>5177</v>
      </c>
      <c r="KL128" s="34" t="s">
        <v>4170</v>
      </c>
      <c r="KM128" s="34" t="s">
        <v>4170</v>
      </c>
      <c r="KN128" s="34" t="s">
        <v>4170</v>
      </c>
      <c r="KO128" s="34" t="s">
        <v>4170</v>
      </c>
      <c r="KP128" s="34" t="s">
        <v>4170</v>
      </c>
      <c r="KQ128" s="34" t="s">
        <v>4170</v>
      </c>
      <c r="KR128" s="34" t="s">
        <v>4170</v>
      </c>
      <c r="KS128" s="34" t="s">
        <v>4170</v>
      </c>
      <c r="KT128" s="34" t="s">
        <v>4170</v>
      </c>
      <c r="KU128" s="34" t="s">
        <v>4973</v>
      </c>
      <c r="KV128" s="34" t="s">
        <v>5151</v>
      </c>
      <c r="KW128" s="34" t="s">
        <v>4170</v>
      </c>
      <c r="KX128" s="34" t="s">
        <v>4170</v>
      </c>
      <c r="KY128" s="34" t="s">
        <v>5952</v>
      </c>
      <c r="KZ128" s="34" t="s">
        <v>5971</v>
      </c>
      <c r="LA128" s="34" t="s">
        <v>5993</v>
      </c>
    </row>
    <row r="129" spans="1:313">
      <c r="A129" s="34" t="s">
        <v>6617</v>
      </c>
      <c r="B129" s="34" t="s">
        <v>6607</v>
      </c>
      <c r="C129" s="34" t="s">
        <v>1036</v>
      </c>
      <c r="D129" s="34" t="s">
        <v>1041</v>
      </c>
      <c r="F129" s="34" t="s">
        <v>1041</v>
      </c>
      <c r="G129" s="34">
        <v>30</v>
      </c>
      <c r="H129" s="34" t="s">
        <v>1041</v>
      </c>
      <c r="I129" s="34" t="s">
        <v>1041</v>
      </c>
      <c r="J129" s="34" t="s">
        <v>442</v>
      </c>
      <c r="K129" s="34" t="s">
        <v>1077</v>
      </c>
      <c r="L129" s="34" t="s">
        <v>9537</v>
      </c>
      <c r="M129" s="34" t="s">
        <v>1548</v>
      </c>
      <c r="N129" s="34" t="s">
        <v>9538</v>
      </c>
      <c r="P129" s="34" t="s">
        <v>3065</v>
      </c>
      <c r="Q129" s="34" t="s">
        <v>3123</v>
      </c>
      <c r="R129" s="34" t="s">
        <v>6374</v>
      </c>
      <c r="S129" s="34">
        <v>2</v>
      </c>
      <c r="T129" s="34" t="s">
        <v>4881</v>
      </c>
      <c r="U129" s="34" t="s">
        <v>4170</v>
      </c>
      <c r="V129" s="34" t="s">
        <v>4170</v>
      </c>
      <c r="W129" s="34" t="s">
        <v>4881</v>
      </c>
      <c r="X129" s="34" t="s">
        <v>4881</v>
      </c>
      <c r="Y129" s="34" t="s">
        <v>4881</v>
      </c>
      <c r="Z129" s="34" t="s">
        <v>4881</v>
      </c>
      <c r="AA129" s="34" t="s">
        <v>4170</v>
      </c>
      <c r="AB129" s="34" t="s">
        <v>3681</v>
      </c>
      <c r="AD129" s="34" t="s">
        <v>3696</v>
      </c>
      <c r="AN129" s="34" t="s">
        <v>3722</v>
      </c>
      <c r="AO129" s="34" t="s">
        <v>1044</v>
      </c>
      <c r="BG129" s="34">
        <v>2</v>
      </c>
      <c r="BI129" s="34">
        <v>30</v>
      </c>
      <c r="BJ129" s="34" t="s">
        <v>1041</v>
      </c>
      <c r="BK129" s="34" t="s">
        <v>3727</v>
      </c>
      <c r="BM129" s="34" t="s">
        <v>3739</v>
      </c>
      <c r="BN129" s="34" t="s">
        <v>3745</v>
      </c>
      <c r="BO129" s="34" t="s">
        <v>4881</v>
      </c>
      <c r="BP129" s="34" t="s">
        <v>4170</v>
      </c>
      <c r="BQ129" s="34" t="s">
        <v>4170</v>
      </c>
      <c r="BR129" s="34" t="s">
        <v>4170</v>
      </c>
      <c r="BS129" s="34" t="s">
        <v>3751</v>
      </c>
      <c r="BT129" s="34" t="s">
        <v>3771</v>
      </c>
      <c r="BU129" s="34" t="s">
        <v>1044</v>
      </c>
      <c r="BV129" s="34" t="s">
        <v>1044</v>
      </c>
      <c r="BW129" s="34" t="s">
        <v>1044</v>
      </c>
      <c r="BX129" s="34" t="s">
        <v>3777</v>
      </c>
      <c r="BY129" s="34" t="s">
        <v>4881</v>
      </c>
      <c r="BZ129" s="34" t="s">
        <v>4170</v>
      </c>
      <c r="CA129" s="34" t="s">
        <v>4170</v>
      </c>
      <c r="CB129" s="34" t="s">
        <v>4170</v>
      </c>
      <c r="CC129" s="34" t="s">
        <v>4170</v>
      </c>
      <c r="CD129" s="34" t="s">
        <v>4170</v>
      </c>
      <c r="CE129" s="34" t="s">
        <v>4170</v>
      </c>
      <c r="CF129" s="34" t="s">
        <v>4170</v>
      </c>
      <c r="CG129" s="34" t="s">
        <v>4170</v>
      </c>
      <c r="CH129" s="34" t="s">
        <v>4170</v>
      </c>
      <c r="CI129" s="34" t="s">
        <v>4170</v>
      </c>
      <c r="CJ129" s="34" t="s">
        <v>4170</v>
      </c>
      <c r="CK129" s="34" t="s">
        <v>4170</v>
      </c>
      <c r="CL129" s="34" t="s">
        <v>4170</v>
      </c>
      <c r="CM129" s="34" t="s">
        <v>4170</v>
      </c>
      <c r="CN129" s="34" t="s">
        <v>4170</v>
      </c>
      <c r="CO129" s="34" t="s">
        <v>4170</v>
      </c>
      <c r="CQ129" s="34" t="s">
        <v>1041</v>
      </c>
      <c r="CR129" s="34" t="s">
        <v>1041</v>
      </c>
      <c r="CS129" s="34" t="s">
        <v>1041</v>
      </c>
      <c r="CT129" s="34" t="s">
        <v>1041</v>
      </c>
      <c r="CU129" s="34" t="s">
        <v>1041</v>
      </c>
      <c r="CV129" s="34" t="s">
        <v>1041</v>
      </c>
      <c r="CW129" s="34" t="s">
        <v>1041</v>
      </c>
      <c r="CX129" s="34" t="s">
        <v>1044</v>
      </c>
      <c r="CY129" s="34" t="s">
        <v>3826</v>
      </c>
      <c r="CZ129" s="34" t="s">
        <v>3843</v>
      </c>
      <c r="DA129" s="34" t="s">
        <v>3855</v>
      </c>
      <c r="DB129" s="34" t="s">
        <v>1044</v>
      </c>
      <c r="DC129" s="34" t="s">
        <v>1044</v>
      </c>
      <c r="DD129" s="34" t="s">
        <v>3871</v>
      </c>
      <c r="DE129" s="34" t="s">
        <v>1044</v>
      </c>
      <c r="DF129" s="34" t="s">
        <v>3877</v>
      </c>
      <c r="DG129" s="34" t="s">
        <v>3884</v>
      </c>
      <c r="DH129" s="34" t="s">
        <v>4881</v>
      </c>
      <c r="DI129" s="34" t="s">
        <v>4170</v>
      </c>
      <c r="DJ129" s="34" t="s">
        <v>4170</v>
      </c>
      <c r="DK129" s="34" t="s">
        <v>4170</v>
      </c>
      <c r="DL129" s="34" t="s">
        <v>4170</v>
      </c>
      <c r="DM129" s="34" t="s">
        <v>4170</v>
      </c>
      <c r="DN129" s="34" t="s">
        <v>4170</v>
      </c>
      <c r="DO129" s="34" t="s">
        <v>4170</v>
      </c>
      <c r="DP129" s="34" t="s">
        <v>4170</v>
      </c>
      <c r="DQ129" s="34" t="s">
        <v>4170</v>
      </c>
      <c r="DR129" s="34" t="s">
        <v>4170</v>
      </c>
      <c r="DS129" s="34" t="s">
        <v>4170</v>
      </c>
      <c r="DT129" s="34" t="s">
        <v>4170</v>
      </c>
      <c r="DU129" s="34" t="s">
        <v>4170</v>
      </c>
      <c r="DV129" s="34" t="s">
        <v>4170</v>
      </c>
      <c r="DW129" s="34" t="s">
        <v>4170</v>
      </c>
      <c r="FK129" s="34" t="s">
        <v>1044</v>
      </c>
      <c r="FM129" s="34" t="s">
        <v>3981</v>
      </c>
      <c r="FN129" s="34" t="s">
        <v>6433</v>
      </c>
      <c r="FO129" s="34" t="s">
        <v>4881</v>
      </c>
      <c r="FP129" s="34" t="s">
        <v>4881</v>
      </c>
      <c r="FQ129" s="34" t="s">
        <v>4881</v>
      </c>
      <c r="FR129" s="34" t="s">
        <v>4170</v>
      </c>
      <c r="FS129" s="34" t="s">
        <v>4170</v>
      </c>
      <c r="FT129" s="34" t="s">
        <v>4170</v>
      </c>
      <c r="FU129" s="34" t="s">
        <v>4881</v>
      </c>
      <c r="FV129" s="34" t="s">
        <v>4881</v>
      </c>
      <c r="FW129" s="34" t="s">
        <v>4881</v>
      </c>
      <c r="FX129" s="34" t="s">
        <v>4170</v>
      </c>
      <c r="FY129" s="34" t="s">
        <v>4170</v>
      </c>
      <c r="FZ129" s="34" t="s">
        <v>4170</v>
      </c>
      <c r="GA129" s="34" t="s">
        <v>4170</v>
      </c>
      <c r="GB129" s="34" t="s">
        <v>4170</v>
      </c>
      <c r="GC129" s="34" t="s">
        <v>4170</v>
      </c>
      <c r="GD129" s="34" t="s">
        <v>4170</v>
      </c>
      <c r="GF129" s="34" t="s">
        <v>1044</v>
      </c>
      <c r="GG129" s="34" t="s">
        <v>4170</v>
      </c>
      <c r="GH129" s="34" t="s">
        <v>4170</v>
      </c>
      <c r="GI129" s="34" t="s">
        <v>4170</v>
      </c>
      <c r="GJ129" s="34" t="s">
        <v>4881</v>
      </c>
      <c r="GK129" s="34" t="s">
        <v>4170</v>
      </c>
      <c r="GL129" s="34" t="s">
        <v>4170</v>
      </c>
      <c r="GM129" s="34" t="s">
        <v>4170</v>
      </c>
      <c r="GO129" s="34">
        <v>10000</v>
      </c>
      <c r="GP129" s="34">
        <v>0</v>
      </c>
      <c r="GQ129" s="34">
        <v>14000</v>
      </c>
      <c r="GR129" s="34">
        <v>3000</v>
      </c>
      <c r="GS129" s="34">
        <v>2000</v>
      </c>
      <c r="GT129" s="34">
        <v>600</v>
      </c>
      <c r="GU129" s="34">
        <v>1000</v>
      </c>
      <c r="GV129" s="34">
        <v>4000</v>
      </c>
      <c r="GW129" s="34">
        <v>1500</v>
      </c>
      <c r="GX129" s="34">
        <v>4000</v>
      </c>
      <c r="GY129" s="34">
        <v>0</v>
      </c>
      <c r="GZ129" s="34">
        <v>0</v>
      </c>
      <c r="HA129" s="34">
        <v>0</v>
      </c>
      <c r="HB129" s="34">
        <v>0</v>
      </c>
      <c r="HC129" s="34">
        <v>0</v>
      </c>
      <c r="HD129" s="34">
        <v>0</v>
      </c>
      <c r="HE129" s="34">
        <v>0</v>
      </c>
      <c r="HF129" s="34" t="s">
        <v>1044</v>
      </c>
      <c r="HK129" s="34" t="s">
        <v>6618</v>
      </c>
      <c r="HL129" s="34" t="s">
        <v>4226</v>
      </c>
      <c r="HM129" s="34" t="s">
        <v>4539</v>
      </c>
      <c r="HN129" s="34" t="s">
        <v>5452</v>
      </c>
      <c r="HO129" s="34">
        <v>42.049934296977703</v>
      </c>
      <c r="HP129" s="34" t="s">
        <v>4896</v>
      </c>
      <c r="HQ129" s="34" t="s">
        <v>4313</v>
      </c>
      <c r="HR129" s="34" t="s">
        <v>4186</v>
      </c>
      <c r="HS129" s="34" t="s">
        <v>4255</v>
      </c>
      <c r="HT129" s="34" t="s">
        <v>4271</v>
      </c>
      <c r="HU129" s="34" t="s">
        <v>5342</v>
      </c>
      <c r="HV129" s="34" t="s">
        <v>5001</v>
      </c>
      <c r="HW129" s="34" t="s">
        <v>4560</v>
      </c>
      <c r="HX129" s="34" t="s">
        <v>3238</v>
      </c>
      <c r="HY129" s="34" t="s">
        <v>4299</v>
      </c>
      <c r="HZ129" s="34" t="s">
        <v>4933</v>
      </c>
      <c r="IA129" s="34" t="s">
        <v>4666</v>
      </c>
      <c r="IC129" s="34" t="s">
        <v>5274</v>
      </c>
      <c r="ID129" s="34" t="s">
        <v>4462</v>
      </c>
      <c r="IR129" s="34" t="s">
        <v>1046</v>
      </c>
      <c r="IU129" s="34" t="s">
        <v>5181</v>
      </c>
      <c r="IV129" s="34" t="s">
        <v>4170</v>
      </c>
      <c r="IW129" s="34" t="s">
        <v>4172</v>
      </c>
      <c r="IX129" s="34" t="s">
        <v>5374</v>
      </c>
      <c r="IY129" s="34" t="s">
        <v>4472</v>
      </c>
      <c r="IZ129" s="34" t="s">
        <v>4354</v>
      </c>
      <c r="JA129" s="34" t="s">
        <v>4716</v>
      </c>
      <c r="JB129" s="34" t="s">
        <v>5850</v>
      </c>
      <c r="JC129" s="34">
        <v>666.66666666666697</v>
      </c>
      <c r="JD129" s="34">
        <v>0</v>
      </c>
      <c r="JE129" s="34">
        <v>0</v>
      </c>
      <c r="JF129" s="34">
        <v>0</v>
      </c>
      <c r="JG129" s="34">
        <v>0</v>
      </c>
      <c r="JH129" s="34">
        <v>0</v>
      </c>
      <c r="JI129" s="34">
        <v>0</v>
      </c>
      <c r="JJ129" s="34">
        <v>0</v>
      </c>
      <c r="JK129" s="34">
        <v>500</v>
      </c>
      <c r="JL129" s="34">
        <v>31266.666666666701</v>
      </c>
      <c r="JM129" s="34">
        <v>4500</v>
      </c>
      <c r="JN129" s="34">
        <v>35766.666666666701</v>
      </c>
      <c r="JO129" s="34">
        <v>15633.333333333299</v>
      </c>
      <c r="JP129" s="34">
        <v>2250</v>
      </c>
      <c r="JQ129" s="34">
        <v>17883.333333333299</v>
      </c>
      <c r="JR129" s="34">
        <v>0.279589934762349</v>
      </c>
      <c r="JT129" s="34">
        <v>0.39142590866728799</v>
      </c>
      <c r="JU129" s="34">
        <v>8.3876980428704603E-2</v>
      </c>
      <c r="JV129" s="34">
        <v>5.5917986952469703E-2</v>
      </c>
      <c r="JW129" s="34">
        <v>1.6775396085740898E-2</v>
      </c>
      <c r="JX129" s="34">
        <v>2.79589934762349E-2</v>
      </c>
      <c r="JY129" s="34">
        <v>0.111835973904939</v>
      </c>
      <c r="JZ129" s="34">
        <v>1.39794967381174E-2</v>
      </c>
      <c r="KA129" s="34">
        <v>1.86393289841566E-2</v>
      </c>
      <c r="KL129" s="34" t="s">
        <v>5796</v>
      </c>
      <c r="KM129" s="34" t="s">
        <v>4716</v>
      </c>
      <c r="KN129" s="34" t="s">
        <v>4170</v>
      </c>
      <c r="KO129" s="34" t="s">
        <v>4170</v>
      </c>
      <c r="KP129" s="34" t="s">
        <v>4170</v>
      </c>
      <c r="KQ129" s="34" t="s">
        <v>4170</v>
      </c>
      <c r="KR129" s="34" t="s">
        <v>4170</v>
      </c>
      <c r="KS129" s="34" t="s">
        <v>4170</v>
      </c>
      <c r="KT129" s="34" t="s">
        <v>4170</v>
      </c>
      <c r="KU129" s="34" t="s">
        <v>5114</v>
      </c>
      <c r="KV129" s="34" t="s">
        <v>5152</v>
      </c>
      <c r="KW129" s="34" t="s">
        <v>5623</v>
      </c>
      <c r="KX129" s="34" t="s">
        <v>5645</v>
      </c>
      <c r="KY129" s="34" t="s">
        <v>5954</v>
      </c>
      <c r="KZ129" s="34" t="s">
        <v>5152</v>
      </c>
    </row>
    <row r="130" spans="1:313">
      <c r="A130" s="34" t="s">
        <v>6619</v>
      </c>
      <c r="B130" s="34" t="s">
        <v>6607</v>
      </c>
      <c r="C130" s="34" t="s">
        <v>1039</v>
      </c>
      <c r="D130" s="34" t="s">
        <v>1041</v>
      </c>
      <c r="F130" s="34" t="s">
        <v>1041</v>
      </c>
      <c r="G130" s="34">
        <v>27</v>
      </c>
      <c r="H130" s="34" t="s">
        <v>1041</v>
      </c>
      <c r="I130" s="34" t="s">
        <v>1041</v>
      </c>
      <c r="J130" s="34" t="s">
        <v>442</v>
      </c>
      <c r="K130" s="34" t="s">
        <v>1077</v>
      </c>
      <c r="L130" s="34" t="s">
        <v>9537</v>
      </c>
      <c r="M130" s="34" t="s">
        <v>1548</v>
      </c>
      <c r="N130" s="34" t="s">
        <v>9538</v>
      </c>
      <c r="P130" s="34" t="s">
        <v>3065</v>
      </c>
      <c r="Q130" s="34" t="s">
        <v>3096</v>
      </c>
      <c r="R130" s="34" t="s">
        <v>6304</v>
      </c>
      <c r="S130" s="34">
        <v>1</v>
      </c>
      <c r="T130" s="34" t="s">
        <v>4170</v>
      </c>
      <c r="U130" s="34" t="s">
        <v>4170</v>
      </c>
      <c r="V130" s="34" t="s">
        <v>4170</v>
      </c>
      <c r="W130" s="34" t="s">
        <v>4170</v>
      </c>
      <c r="X130" s="34" t="s">
        <v>4881</v>
      </c>
      <c r="Y130" s="34" t="s">
        <v>4170</v>
      </c>
      <c r="Z130" s="34" t="s">
        <v>4881</v>
      </c>
      <c r="AA130" s="34" t="s">
        <v>4170</v>
      </c>
      <c r="AB130" s="34" t="s">
        <v>3681</v>
      </c>
      <c r="AD130" s="34" t="s">
        <v>3696</v>
      </c>
      <c r="AN130" s="34" t="s">
        <v>3719</v>
      </c>
      <c r="AO130" s="34" t="s">
        <v>1044</v>
      </c>
      <c r="BG130" s="34">
        <v>1</v>
      </c>
      <c r="BI130" s="34">
        <v>17</v>
      </c>
      <c r="BJ130" s="34" t="s">
        <v>1041</v>
      </c>
      <c r="BK130" s="34" t="s">
        <v>3727</v>
      </c>
      <c r="BM130" s="34" t="s">
        <v>3739</v>
      </c>
      <c r="BN130" s="34" t="s">
        <v>3745</v>
      </c>
      <c r="BO130" s="34" t="s">
        <v>4881</v>
      </c>
      <c r="BP130" s="34" t="s">
        <v>4170</v>
      </c>
      <c r="BQ130" s="34" t="s">
        <v>4170</v>
      </c>
      <c r="BR130" s="34" t="s">
        <v>4170</v>
      </c>
      <c r="BS130" s="34" t="s">
        <v>3754</v>
      </c>
      <c r="BT130" s="34" t="s">
        <v>3771</v>
      </c>
      <c r="BU130" s="34" t="s">
        <v>1044</v>
      </c>
      <c r="BV130" s="34" t="s">
        <v>1044</v>
      </c>
      <c r="BW130" s="34" t="s">
        <v>1044</v>
      </c>
      <c r="BX130" s="34" t="s">
        <v>3777</v>
      </c>
      <c r="BY130" s="34" t="s">
        <v>4881</v>
      </c>
      <c r="BZ130" s="34" t="s">
        <v>4170</v>
      </c>
      <c r="CA130" s="34" t="s">
        <v>4170</v>
      </c>
      <c r="CB130" s="34" t="s">
        <v>4170</v>
      </c>
      <c r="CC130" s="34" t="s">
        <v>4170</v>
      </c>
      <c r="CD130" s="34" t="s">
        <v>4170</v>
      </c>
      <c r="CE130" s="34" t="s">
        <v>4170</v>
      </c>
      <c r="CF130" s="34" t="s">
        <v>4170</v>
      </c>
      <c r="CG130" s="34" t="s">
        <v>4170</v>
      </c>
      <c r="CH130" s="34" t="s">
        <v>4170</v>
      </c>
      <c r="CI130" s="34" t="s">
        <v>4170</v>
      </c>
      <c r="CJ130" s="34" t="s">
        <v>4170</v>
      </c>
      <c r="CK130" s="34" t="s">
        <v>4170</v>
      </c>
      <c r="CL130" s="34" t="s">
        <v>4170</v>
      </c>
      <c r="CM130" s="34" t="s">
        <v>4170</v>
      </c>
      <c r="CN130" s="34" t="s">
        <v>4170</v>
      </c>
      <c r="CO130" s="34" t="s">
        <v>4170</v>
      </c>
      <c r="CQ130" s="34" t="s">
        <v>1041</v>
      </c>
      <c r="CR130" s="34" t="s">
        <v>1041</v>
      </c>
      <c r="CS130" s="34" t="s">
        <v>1041</v>
      </c>
      <c r="CT130" s="34" t="s">
        <v>1041</v>
      </c>
      <c r="CU130" s="34" t="s">
        <v>1041</v>
      </c>
      <c r="CV130" s="34" t="s">
        <v>1041</v>
      </c>
      <c r="CW130" s="34" t="s">
        <v>1041</v>
      </c>
      <c r="CX130" s="34" t="s">
        <v>1044</v>
      </c>
      <c r="CY130" s="34" t="s">
        <v>3826</v>
      </c>
      <c r="CZ130" s="34" t="s">
        <v>3840</v>
      </c>
      <c r="DA130" s="34" t="s">
        <v>3861</v>
      </c>
      <c r="DB130" s="34" t="s">
        <v>1044</v>
      </c>
      <c r="DC130" s="34" t="s">
        <v>3871</v>
      </c>
      <c r="DD130" s="34" t="s">
        <v>3871</v>
      </c>
      <c r="DE130" s="34" t="s">
        <v>1041</v>
      </c>
      <c r="DF130" s="34" t="s">
        <v>3880</v>
      </c>
      <c r="DG130" s="34" t="s">
        <v>169</v>
      </c>
      <c r="DH130" s="34" t="s">
        <v>4170</v>
      </c>
      <c r="DI130" s="34" t="s">
        <v>4881</v>
      </c>
      <c r="DJ130" s="34" t="s">
        <v>4170</v>
      </c>
      <c r="DK130" s="34" t="s">
        <v>4170</v>
      </c>
      <c r="DL130" s="34" t="s">
        <v>4170</v>
      </c>
      <c r="DM130" s="34" t="s">
        <v>4170</v>
      </c>
      <c r="DN130" s="34" t="s">
        <v>4170</v>
      </c>
      <c r="DO130" s="34" t="s">
        <v>4170</v>
      </c>
      <c r="DP130" s="34" t="s">
        <v>4170</v>
      </c>
      <c r="DQ130" s="34" t="s">
        <v>4170</v>
      </c>
      <c r="DR130" s="34" t="s">
        <v>4170</v>
      </c>
      <c r="DS130" s="34" t="s">
        <v>4170</v>
      </c>
      <c r="DT130" s="34" t="s">
        <v>4170</v>
      </c>
      <c r="DU130" s="34" t="s">
        <v>4170</v>
      </c>
      <c r="DV130" s="34" t="s">
        <v>4170</v>
      </c>
      <c r="DW130" s="34" t="s">
        <v>4170</v>
      </c>
      <c r="DY130" s="34">
        <v>10000</v>
      </c>
      <c r="FK130" s="34" t="s">
        <v>3960</v>
      </c>
      <c r="FL130" s="34" t="s">
        <v>3972</v>
      </c>
      <c r="FM130" s="34" t="s">
        <v>3981</v>
      </c>
      <c r="FN130" s="34" t="s">
        <v>6526</v>
      </c>
      <c r="FO130" s="34" t="s">
        <v>4881</v>
      </c>
      <c r="FP130" s="34" t="s">
        <v>4170</v>
      </c>
      <c r="FQ130" s="34" t="s">
        <v>4881</v>
      </c>
      <c r="FR130" s="34" t="s">
        <v>4170</v>
      </c>
      <c r="FS130" s="34" t="s">
        <v>4170</v>
      </c>
      <c r="FT130" s="34" t="s">
        <v>4170</v>
      </c>
      <c r="FU130" s="34" t="s">
        <v>4170</v>
      </c>
      <c r="FV130" s="34" t="s">
        <v>4170</v>
      </c>
      <c r="FW130" s="34" t="s">
        <v>4170</v>
      </c>
      <c r="FX130" s="34" t="s">
        <v>4170</v>
      </c>
      <c r="FY130" s="34" t="s">
        <v>4170</v>
      </c>
      <c r="FZ130" s="34" t="s">
        <v>4170</v>
      </c>
      <c r="GA130" s="34" t="s">
        <v>4170</v>
      </c>
      <c r="GB130" s="34" t="s">
        <v>4170</v>
      </c>
      <c r="GC130" s="34" t="s">
        <v>4170</v>
      </c>
      <c r="GD130" s="34" t="s">
        <v>4170</v>
      </c>
      <c r="GF130" s="34" t="s">
        <v>1044</v>
      </c>
      <c r="GG130" s="34" t="s">
        <v>4170</v>
      </c>
      <c r="GH130" s="34" t="s">
        <v>4170</v>
      </c>
      <c r="GI130" s="34" t="s">
        <v>4170</v>
      </c>
      <c r="GJ130" s="34" t="s">
        <v>4881</v>
      </c>
      <c r="GK130" s="34" t="s">
        <v>4170</v>
      </c>
      <c r="GL130" s="34" t="s">
        <v>4170</v>
      </c>
      <c r="GM130" s="34" t="s">
        <v>4170</v>
      </c>
      <c r="GO130" s="34">
        <v>4000</v>
      </c>
      <c r="GP130" s="34">
        <v>1500</v>
      </c>
      <c r="GQ130" s="34">
        <v>0</v>
      </c>
      <c r="GR130" s="34">
        <v>1500</v>
      </c>
      <c r="GS130" s="34">
        <v>300</v>
      </c>
      <c r="GT130" s="34">
        <v>200</v>
      </c>
      <c r="GU130" s="34">
        <v>200</v>
      </c>
      <c r="GV130" s="34">
        <v>0</v>
      </c>
      <c r="GW130" s="34">
        <v>0</v>
      </c>
      <c r="GX130" s="34">
        <v>5000</v>
      </c>
      <c r="GY130" s="34">
        <v>1500</v>
      </c>
      <c r="GZ130" s="34">
        <v>0</v>
      </c>
      <c r="HA130" s="34">
        <v>0</v>
      </c>
      <c r="HB130" s="34">
        <v>0</v>
      </c>
      <c r="HC130" s="34">
        <v>0</v>
      </c>
      <c r="HD130" s="34">
        <v>0</v>
      </c>
      <c r="HE130" s="34">
        <v>5000</v>
      </c>
      <c r="HF130" s="34" t="s">
        <v>1044</v>
      </c>
      <c r="HK130" s="34" t="s">
        <v>6620</v>
      </c>
      <c r="HL130" s="34" t="s">
        <v>4226</v>
      </c>
      <c r="HM130" s="34" t="s">
        <v>4539</v>
      </c>
      <c r="HN130" s="34" t="s">
        <v>5452</v>
      </c>
      <c r="HO130" s="34">
        <v>4.0393670608847998</v>
      </c>
      <c r="HP130" s="34" t="s">
        <v>4898</v>
      </c>
      <c r="HQ130" s="34" t="s">
        <v>4305</v>
      </c>
      <c r="HR130" s="34" t="s">
        <v>4186</v>
      </c>
      <c r="HS130" s="34" t="s">
        <v>4241</v>
      </c>
      <c r="HT130" s="34" t="s">
        <v>4271</v>
      </c>
      <c r="HU130" s="34" t="s">
        <v>5342</v>
      </c>
      <c r="HV130" s="34" t="s">
        <v>5001</v>
      </c>
      <c r="HW130" s="34" t="s">
        <v>4556</v>
      </c>
      <c r="HX130" s="34" t="s">
        <v>3241</v>
      </c>
      <c r="HY130" s="34" t="s">
        <v>4291</v>
      </c>
      <c r="HZ130" s="34" t="s">
        <v>4933</v>
      </c>
      <c r="IA130" s="34" t="s">
        <v>4666</v>
      </c>
      <c r="IC130" s="34" t="s">
        <v>5274</v>
      </c>
      <c r="ID130" s="34" t="s">
        <v>4462</v>
      </c>
      <c r="IE130" s="34" t="s">
        <v>4879</v>
      </c>
      <c r="IQ130" s="34">
        <v>10000</v>
      </c>
      <c r="IR130" s="34" t="s">
        <v>1046</v>
      </c>
      <c r="IT130" s="34">
        <v>10000</v>
      </c>
      <c r="IU130" s="34" t="s">
        <v>5178</v>
      </c>
      <c r="IV130" s="34" t="s">
        <v>4472</v>
      </c>
      <c r="IW130" s="34" t="s">
        <v>4170</v>
      </c>
      <c r="IX130" s="34" t="s">
        <v>4472</v>
      </c>
      <c r="IY130" s="34" t="s">
        <v>5373</v>
      </c>
      <c r="IZ130" s="34" t="s">
        <v>4783</v>
      </c>
      <c r="JA130" s="34" t="s">
        <v>4711</v>
      </c>
      <c r="JB130" s="34" t="s">
        <v>4170</v>
      </c>
      <c r="JC130" s="34">
        <v>833.33333333333303</v>
      </c>
      <c r="JD130" s="34">
        <v>250</v>
      </c>
      <c r="JE130" s="34">
        <v>0</v>
      </c>
      <c r="JF130" s="34">
        <v>0</v>
      </c>
      <c r="JG130" s="34">
        <v>0</v>
      </c>
      <c r="JH130" s="34">
        <v>0</v>
      </c>
      <c r="JI130" s="34">
        <v>0</v>
      </c>
      <c r="JJ130" s="34">
        <v>833.33333333333303</v>
      </c>
      <c r="JK130" s="34">
        <v>0</v>
      </c>
      <c r="JL130" s="34">
        <v>7033.3333333333303</v>
      </c>
      <c r="JM130" s="34">
        <v>2583.3333333333298</v>
      </c>
      <c r="JN130" s="34">
        <v>9616.6666666666697</v>
      </c>
      <c r="JO130" s="34">
        <v>7033.3333333333303</v>
      </c>
      <c r="JP130" s="34">
        <v>2583.3333333333298</v>
      </c>
      <c r="JQ130" s="34">
        <v>9616.6666666666697</v>
      </c>
      <c r="JR130" s="34">
        <v>0.41594454072790299</v>
      </c>
      <c r="JS130" s="34">
        <v>0.15597920277296401</v>
      </c>
      <c r="JU130" s="34">
        <v>0.15597920277296401</v>
      </c>
      <c r="JV130" s="34">
        <v>3.1195840554592701E-2</v>
      </c>
      <c r="JW130" s="34">
        <v>2.07972270363951E-2</v>
      </c>
      <c r="JX130" s="34">
        <v>2.07972270363951E-2</v>
      </c>
      <c r="KA130" s="34">
        <v>8.6655112651646493E-2</v>
      </c>
      <c r="KB130" s="34">
        <v>2.5996533795493899E-2</v>
      </c>
      <c r="KH130" s="34">
        <v>8.6655112651646493E-2</v>
      </c>
      <c r="KJ130" s="34" t="s">
        <v>5980</v>
      </c>
      <c r="KK130" s="34" t="s">
        <v>5990</v>
      </c>
      <c r="KL130" s="34" t="s">
        <v>4170</v>
      </c>
      <c r="KM130" s="34" t="s">
        <v>4716</v>
      </c>
      <c r="KN130" s="34" t="s">
        <v>5254</v>
      </c>
      <c r="KO130" s="34" t="s">
        <v>4170</v>
      </c>
      <c r="KP130" s="34" t="s">
        <v>4170</v>
      </c>
      <c r="KQ130" s="34" t="s">
        <v>4170</v>
      </c>
      <c r="KR130" s="34" t="s">
        <v>4170</v>
      </c>
      <c r="KS130" s="34" t="s">
        <v>4170</v>
      </c>
      <c r="KT130" s="34" t="s">
        <v>4716</v>
      </c>
      <c r="KU130" s="34" t="s">
        <v>5116</v>
      </c>
      <c r="KV130" s="34" t="s">
        <v>5154</v>
      </c>
      <c r="KW130" s="34" t="s">
        <v>5623</v>
      </c>
      <c r="KX130" s="34" t="s">
        <v>5645</v>
      </c>
      <c r="KY130" s="34" t="s">
        <v>5116</v>
      </c>
      <c r="KZ130" s="34" t="s">
        <v>5155</v>
      </c>
      <c r="LA130" s="34" t="s">
        <v>5992</v>
      </c>
    </row>
    <row r="131" spans="1:313">
      <c r="A131" s="34" t="s">
        <v>6621</v>
      </c>
      <c r="B131" s="34" t="s">
        <v>6607</v>
      </c>
      <c r="C131" s="34" t="s">
        <v>1038</v>
      </c>
      <c r="D131" s="34" t="s">
        <v>1041</v>
      </c>
      <c r="F131" s="34" t="s">
        <v>1041</v>
      </c>
      <c r="G131" s="34">
        <v>30</v>
      </c>
      <c r="H131" s="34" t="s">
        <v>1041</v>
      </c>
      <c r="I131" s="34" t="s">
        <v>1041</v>
      </c>
      <c r="J131" s="34" t="s">
        <v>442</v>
      </c>
      <c r="K131" s="34" t="s">
        <v>1077</v>
      </c>
      <c r="L131" s="34" t="s">
        <v>9537</v>
      </c>
      <c r="M131" s="34" t="s">
        <v>1548</v>
      </c>
      <c r="N131" s="34" t="s">
        <v>9538</v>
      </c>
      <c r="P131" s="34" t="s">
        <v>3065</v>
      </c>
      <c r="Q131" s="34" t="s">
        <v>3123</v>
      </c>
      <c r="R131" s="34" t="s">
        <v>6500</v>
      </c>
      <c r="S131" s="34">
        <v>1</v>
      </c>
      <c r="T131" s="34" t="s">
        <v>4170</v>
      </c>
      <c r="U131" s="34" t="s">
        <v>4170</v>
      </c>
      <c r="V131" s="34" t="s">
        <v>4170</v>
      </c>
      <c r="W131" s="34" t="s">
        <v>4170</v>
      </c>
      <c r="X131" s="34" t="s">
        <v>4881</v>
      </c>
      <c r="Y131" s="34" t="s">
        <v>4170</v>
      </c>
      <c r="Z131" s="34" t="s">
        <v>4881</v>
      </c>
      <c r="AA131" s="34" t="s">
        <v>4170</v>
      </c>
      <c r="AB131" s="34" t="s">
        <v>3681</v>
      </c>
      <c r="AD131" s="34" t="s">
        <v>3696</v>
      </c>
      <c r="AN131" s="34" t="s">
        <v>3719</v>
      </c>
      <c r="AO131" s="34" t="s">
        <v>1044</v>
      </c>
      <c r="BG131" s="34">
        <v>1</v>
      </c>
      <c r="BI131" s="34">
        <v>22</v>
      </c>
      <c r="BJ131" s="34" t="s">
        <v>1041</v>
      </c>
      <c r="BK131" s="34" t="s">
        <v>3727</v>
      </c>
      <c r="BM131" s="34" t="s">
        <v>3739</v>
      </c>
      <c r="BN131" s="34" t="s">
        <v>3745</v>
      </c>
      <c r="BO131" s="34" t="s">
        <v>4881</v>
      </c>
      <c r="BP131" s="34" t="s">
        <v>4170</v>
      </c>
      <c r="BQ131" s="34" t="s">
        <v>4170</v>
      </c>
      <c r="BR131" s="34" t="s">
        <v>4170</v>
      </c>
      <c r="BS131" s="34" t="s">
        <v>3754</v>
      </c>
      <c r="BT131" s="34" t="s">
        <v>3771</v>
      </c>
      <c r="BU131" s="34" t="s">
        <v>1044</v>
      </c>
      <c r="BV131" s="34" t="s">
        <v>1041</v>
      </c>
      <c r="BW131" s="34" t="s">
        <v>1044</v>
      </c>
      <c r="BX131" s="34" t="s">
        <v>3777</v>
      </c>
      <c r="BY131" s="34" t="s">
        <v>4881</v>
      </c>
      <c r="BZ131" s="34" t="s">
        <v>4170</v>
      </c>
      <c r="CA131" s="34" t="s">
        <v>4170</v>
      </c>
      <c r="CB131" s="34" t="s">
        <v>4170</v>
      </c>
      <c r="CC131" s="34" t="s">
        <v>4170</v>
      </c>
      <c r="CD131" s="34" t="s">
        <v>4170</v>
      </c>
      <c r="CE131" s="34" t="s">
        <v>4170</v>
      </c>
      <c r="CF131" s="34" t="s">
        <v>4170</v>
      </c>
      <c r="CG131" s="34" t="s">
        <v>4170</v>
      </c>
      <c r="CH131" s="34" t="s">
        <v>4170</v>
      </c>
      <c r="CI131" s="34" t="s">
        <v>4170</v>
      </c>
      <c r="CJ131" s="34" t="s">
        <v>4170</v>
      </c>
      <c r="CK131" s="34" t="s">
        <v>4170</v>
      </c>
      <c r="CL131" s="34" t="s">
        <v>4170</v>
      </c>
      <c r="CM131" s="34" t="s">
        <v>4170</v>
      </c>
      <c r="CN131" s="34" t="s">
        <v>4170</v>
      </c>
      <c r="CO131" s="34" t="s">
        <v>4170</v>
      </c>
      <c r="CQ131" s="34" t="s">
        <v>1041</v>
      </c>
      <c r="CR131" s="34" t="s">
        <v>1041</v>
      </c>
      <c r="CS131" s="34" t="s">
        <v>1041</v>
      </c>
      <c r="CT131" s="34" t="s">
        <v>1041</v>
      </c>
      <c r="CU131" s="34" t="s">
        <v>1041</v>
      </c>
      <c r="CV131" s="34" t="s">
        <v>1041</v>
      </c>
      <c r="CW131" s="34" t="s">
        <v>1044</v>
      </c>
      <c r="CX131" s="34" t="s">
        <v>1044</v>
      </c>
      <c r="CY131" s="34" t="s">
        <v>3826</v>
      </c>
      <c r="CZ131" s="34" t="s">
        <v>3843</v>
      </c>
      <c r="DA131" s="34" t="s">
        <v>3855</v>
      </c>
      <c r="DB131" s="34" t="s">
        <v>1044</v>
      </c>
      <c r="DC131" s="34" t="s">
        <v>1044</v>
      </c>
      <c r="DD131" s="34" t="s">
        <v>3871</v>
      </c>
      <c r="DE131" s="34" t="s">
        <v>1044</v>
      </c>
      <c r="DF131" s="34" t="s">
        <v>3877</v>
      </c>
      <c r="DG131" s="34" t="s">
        <v>3889</v>
      </c>
      <c r="DH131" s="34" t="s">
        <v>4170</v>
      </c>
      <c r="DI131" s="34" t="s">
        <v>4170</v>
      </c>
      <c r="DJ131" s="34" t="s">
        <v>4881</v>
      </c>
      <c r="DK131" s="34" t="s">
        <v>4170</v>
      </c>
      <c r="DL131" s="34" t="s">
        <v>4170</v>
      </c>
      <c r="DM131" s="34" t="s">
        <v>4170</v>
      </c>
      <c r="DN131" s="34" t="s">
        <v>4170</v>
      </c>
      <c r="DO131" s="34" t="s">
        <v>4170</v>
      </c>
      <c r="DP131" s="34" t="s">
        <v>4170</v>
      </c>
      <c r="DQ131" s="34" t="s">
        <v>4170</v>
      </c>
      <c r="DR131" s="34" t="s">
        <v>4170</v>
      </c>
      <c r="DS131" s="34" t="s">
        <v>4170</v>
      </c>
      <c r="DT131" s="34" t="s">
        <v>4170</v>
      </c>
      <c r="DU131" s="34" t="s">
        <v>4170</v>
      </c>
      <c r="DV131" s="34" t="s">
        <v>4170</v>
      </c>
      <c r="DW131" s="34" t="s">
        <v>4170</v>
      </c>
      <c r="FK131" s="34" t="s">
        <v>1044</v>
      </c>
      <c r="FM131" s="34" t="s">
        <v>3981</v>
      </c>
      <c r="FN131" s="34" t="s">
        <v>6329</v>
      </c>
      <c r="FO131" s="34" t="s">
        <v>4881</v>
      </c>
      <c r="FP131" s="34" t="s">
        <v>4881</v>
      </c>
      <c r="FQ131" s="34" t="s">
        <v>4881</v>
      </c>
      <c r="FR131" s="34" t="s">
        <v>4170</v>
      </c>
      <c r="FS131" s="34" t="s">
        <v>4170</v>
      </c>
      <c r="FT131" s="34" t="s">
        <v>4170</v>
      </c>
      <c r="FU131" s="34" t="s">
        <v>4170</v>
      </c>
      <c r="FV131" s="34" t="s">
        <v>4881</v>
      </c>
      <c r="FW131" s="34" t="s">
        <v>4881</v>
      </c>
      <c r="FX131" s="34" t="s">
        <v>4170</v>
      </c>
      <c r="FY131" s="34" t="s">
        <v>4170</v>
      </c>
      <c r="FZ131" s="34" t="s">
        <v>4170</v>
      </c>
      <c r="GA131" s="34" t="s">
        <v>4170</v>
      </c>
      <c r="GB131" s="34" t="s">
        <v>4170</v>
      </c>
      <c r="GC131" s="34" t="s">
        <v>4170</v>
      </c>
      <c r="GD131" s="34" t="s">
        <v>4170</v>
      </c>
      <c r="GF131" s="34" t="s">
        <v>1044</v>
      </c>
      <c r="GG131" s="34" t="s">
        <v>4170</v>
      </c>
      <c r="GH131" s="34" t="s">
        <v>4170</v>
      </c>
      <c r="GI131" s="34" t="s">
        <v>4170</v>
      </c>
      <c r="GJ131" s="34" t="s">
        <v>4881</v>
      </c>
      <c r="GK131" s="34" t="s">
        <v>4170</v>
      </c>
      <c r="GL131" s="34" t="s">
        <v>4170</v>
      </c>
      <c r="GM131" s="34" t="s">
        <v>4170</v>
      </c>
      <c r="GO131" s="34">
        <v>10000</v>
      </c>
      <c r="GP131" s="34">
        <v>800</v>
      </c>
      <c r="GQ131" s="34">
        <v>7000</v>
      </c>
      <c r="GR131" s="34">
        <v>3500</v>
      </c>
      <c r="GS131" s="34">
        <v>1000</v>
      </c>
      <c r="GT131" s="34">
        <v>500</v>
      </c>
      <c r="GU131" s="34">
        <v>1000</v>
      </c>
      <c r="GV131" s="34">
        <v>0</v>
      </c>
      <c r="GW131" s="34">
        <v>0</v>
      </c>
      <c r="GX131" s="34">
        <v>5000</v>
      </c>
      <c r="GY131" s="34">
        <v>0</v>
      </c>
      <c r="GZ131" s="34">
        <v>0</v>
      </c>
      <c r="HA131" s="34">
        <v>0</v>
      </c>
      <c r="HB131" s="34">
        <v>0</v>
      </c>
      <c r="HC131" s="34">
        <v>0</v>
      </c>
      <c r="HD131" s="34">
        <v>0</v>
      </c>
      <c r="HE131" s="34">
        <v>0</v>
      </c>
      <c r="HF131" s="34" t="s">
        <v>1044</v>
      </c>
      <c r="HK131" s="34" t="s">
        <v>6622</v>
      </c>
      <c r="HL131" s="34" t="s">
        <v>4226</v>
      </c>
      <c r="HM131" s="34" t="s">
        <v>4539</v>
      </c>
      <c r="HN131" s="34" t="s">
        <v>5452</v>
      </c>
      <c r="HO131" s="34">
        <v>17.0157139728428</v>
      </c>
      <c r="HP131" s="34" t="s">
        <v>4894</v>
      </c>
      <c r="HQ131" s="34" t="s">
        <v>4305</v>
      </c>
      <c r="HR131" s="34" t="s">
        <v>4186</v>
      </c>
      <c r="HS131" s="34" t="s">
        <v>4241</v>
      </c>
      <c r="HT131" s="34" t="s">
        <v>4271</v>
      </c>
      <c r="HU131" s="34" t="s">
        <v>5342</v>
      </c>
      <c r="HV131" s="34" t="s">
        <v>5001</v>
      </c>
      <c r="HW131" s="34" t="s">
        <v>4556</v>
      </c>
      <c r="HX131" s="34" t="s">
        <v>3238</v>
      </c>
      <c r="HY131" s="34" t="s">
        <v>4291</v>
      </c>
      <c r="HZ131" s="34" t="s">
        <v>4933</v>
      </c>
      <c r="IA131" s="34" t="s">
        <v>4666</v>
      </c>
      <c r="IC131" s="34" t="s">
        <v>5274</v>
      </c>
      <c r="ID131" s="34" t="s">
        <v>4461</v>
      </c>
      <c r="IR131" s="34" t="s">
        <v>1046</v>
      </c>
      <c r="IU131" s="34" t="s">
        <v>5181</v>
      </c>
      <c r="IV131" s="34" t="s">
        <v>4474</v>
      </c>
      <c r="IW131" s="34" t="s">
        <v>4175</v>
      </c>
      <c r="IX131" s="34" t="s">
        <v>6121</v>
      </c>
      <c r="IY131" s="34" t="s">
        <v>4474</v>
      </c>
      <c r="IZ131" s="34" t="s">
        <v>4785</v>
      </c>
      <c r="JA131" s="34" t="s">
        <v>4716</v>
      </c>
      <c r="JB131" s="34" t="s">
        <v>4170</v>
      </c>
      <c r="JC131" s="34">
        <v>833.33333333333303</v>
      </c>
      <c r="JD131" s="34">
        <v>0</v>
      </c>
      <c r="JE131" s="34">
        <v>0</v>
      </c>
      <c r="JF131" s="34">
        <v>0</v>
      </c>
      <c r="JG131" s="34">
        <v>0</v>
      </c>
      <c r="JH131" s="34">
        <v>0</v>
      </c>
      <c r="JI131" s="34">
        <v>0</v>
      </c>
      <c r="JJ131" s="34">
        <v>0</v>
      </c>
      <c r="JK131" s="34">
        <v>0</v>
      </c>
      <c r="JL131" s="34">
        <v>23833.333333333299</v>
      </c>
      <c r="JM131" s="34">
        <v>800</v>
      </c>
      <c r="JN131" s="34">
        <v>24633.333333333299</v>
      </c>
      <c r="JO131" s="34">
        <v>23833.333333333299</v>
      </c>
      <c r="JP131" s="34">
        <v>800</v>
      </c>
      <c r="JQ131" s="34">
        <v>24633.333333333299</v>
      </c>
      <c r="JR131" s="34">
        <v>0.40595399188092002</v>
      </c>
      <c r="JS131" s="34">
        <v>3.2476319350473598E-2</v>
      </c>
      <c r="JT131" s="34">
        <v>0.28416779431664402</v>
      </c>
      <c r="JU131" s="34">
        <v>0.14208389715832201</v>
      </c>
      <c r="JV131" s="34">
        <v>4.0595399188091998E-2</v>
      </c>
      <c r="JW131" s="34">
        <v>2.0297699594045999E-2</v>
      </c>
      <c r="JX131" s="34">
        <v>4.0595399188091998E-2</v>
      </c>
      <c r="KA131" s="34">
        <v>3.3829499323409999E-2</v>
      </c>
      <c r="KL131" s="34" t="s">
        <v>4170</v>
      </c>
      <c r="KM131" s="34" t="s">
        <v>4716</v>
      </c>
      <c r="KN131" s="34" t="s">
        <v>4170</v>
      </c>
      <c r="KO131" s="34" t="s">
        <v>4170</v>
      </c>
      <c r="KP131" s="34" t="s">
        <v>4170</v>
      </c>
      <c r="KQ131" s="34" t="s">
        <v>4170</v>
      </c>
      <c r="KR131" s="34" t="s">
        <v>4170</v>
      </c>
      <c r="KS131" s="34" t="s">
        <v>4170</v>
      </c>
      <c r="KT131" s="34" t="s">
        <v>4170</v>
      </c>
      <c r="KU131" s="34" t="s">
        <v>5113</v>
      </c>
      <c r="KV131" s="34" t="s">
        <v>4876</v>
      </c>
      <c r="KW131" s="34" t="s">
        <v>5624</v>
      </c>
      <c r="KX131" s="34" t="s">
        <v>5646</v>
      </c>
      <c r="KY131" s="34" t="s">
        <v>5953</v>
      </c>
      <c r="KZ131" s="34" t="s">
        <v>5224</v>
      </c>
    </row>
    <row r="132" spans="1:313">
      <c r="A132" s="34" t="s">
        <v>6623</v>
      </c>
      <c r="B132" s="34" t="s">
        <v>6607</v>
      </c>
      <c r="C132" s="34" t="s">
        <v>1037</v>
      </c>
      <c r="D132" s="34" t="s">
        <v>1041</v>
      </c>
      <c r="F132" s="34" t="s">
        <v>1041</v>
      </c>
      <c r="G132" s="34">
        <v>32</v>
      </c>
      <c r="H132" s="34" t="s">
        <v>1041</v>
      </c>
      <c r="I132" s="34" t="s">
        <v>1041</v>
      </c>
      <c r="J132" s="34" t="s">
        <v>440</v>
      </c>
      <c r="K132" s="34" t="s">
        <v>1077</v>
      </c>
      <c r="L132" s="34" t="s">
        <v>9537</v>
      </c>
      <c r="M132" s="34" t="s">
        <v>1548</v>
      </c>
      <c r="N132" s="34" t="s">
        <v>9538</v>
      </c>
      <c r="P132" s="34" t="s">
        <v>3065</v>
      </c>
      <c r="Q132" s="34" t="s">
        <v>3138</v>
      </c>
      <c r="R132" s="34" t="s">
        <v>6395</v>
      </c>
      <c r="S132" s="34">
        <v>5</v>
      </c>
      <c r="T132" s="34" t="s">
        <v>4609</v>
      </c>
      <c r="U132" s="34" t="s">
        <v>4881</v>
      </c>
      <c r="V132" s="34" t="s">
        <v>4609</v>
      </c>
      <c r="W132" s="34" t="s">
        <v>4881</v>
      </c>
      <c r="X132" s="34" t="s">
        <v>4881</v>
      </c>
      <c r="Y132" s="34" t="s">
        <v>4609</v>
      </c>
      <c r="Z132" s="34" t="s">
        <v>4848</v>
      </c>
      <c r="AA132" s="34" t="s">
        <v>4170</v>
      </c>
      <c r="AB132" s="34" t="s">
        <v>3681</v>
      </c>
      <c r="AD132" s="34" t="s">
        <v>3696</v>
      </c>
      <c r="AN132" s="34" t="s">
        <v>3722</v>
      </c>
      <c r="AO132" s="34" t="s">
        <v>1044</v>
      </c>
      <c r="BG132" s="34">
        <v>3</v>
      </c>
      <c r="BI132" s="34">
        <v>60</v>
      </c>
      <c r="BJ132" s="34" t="s">
        <v>1041</v>
      </c>
      <c r="BK132" s="34" t="s">
        <v>3727</v>
      </c>
      <c r="BM132" s="34" t="s">
        <v>3739</v>
      </c>
      <c r="BN132" s="34" t="s">
        <v>3745</v>
      </c>
      <c r="BO132" s="34" t="s">
        <v>4881</v>
      </c>
      <c r="BP132" s="34" t="s">
        <v>4170</v>
      </c>
      <c r="BQ132" s="34" t="s">
        <v>4170</v>
      </c>
      <c r="BR132" s="34" t="s">
        <v>4170</v>
      </c>
      <c r="BS132" s="34" t="s">
        <v>3751</v>
      </c>
      <c r="BT132" s="34" t="s">
        <v>3739</v>
      </c>
      <c r="BU132" s="34" t="s">
        <v>1044</v>
      </c>
      <c r="BV132" s="34" t="s">
        <v>1044</v>
      </c>
      <c r="BW132" s="34" t="s">
        <v>1044</v>
      </c>
      <c r="BX132" s="34" t="s">
        <v>3777</v>
      </c>
      <c r="BY132" s="34" t="s">
        <v>4881</v>
      </c>
      <c r="BZ132" s="34" t="s">
        <v>4170</v>
      </c>
      <c r="CA132" s="34" t="s">
        <v>4170</v>
      </c>
      <c r="CB132" s="34" t="s">
        <v>4170</v>
      </c>
      <c r="CC132" s="34" t="s">
        <v>4170</v>
      </c>
      <c r="CD132" s="34" t="s">
        <v>4170</v>
      </c>
      <c r="CE132" s="34" t="s">
        <v>4170</v>
      </c>
      <c r="CF132" s="34" t="s">
        <v>4170</v>
      </c>
      <c r="CG132" s="34" t="s">
        <v>4170</v>
      </c>
      <c r="CH132" s="34" t="s">
        <v>4170</v>
      </c>
      <c r="CI132" s="34" t="s">
        <v>4170</v>
      </c>
      <c r="CJ132" s="34" t="s">
        <v>4170</v>
      </c>
      <c r="CK132" s="34" t="s">
        <v>4170</v>
      </c>
      <c r="CL132" s="34" t="s">
        <v>4170</v>
      </c>
      <c r="CM132" s="34" t="s">
        <v>4170</v>
      </c>
      <c r="CN132" s="34" t="s">
        <v>4170</v>
      </c>
      <c r="CO132" s="34" t="s">
        <v>4170</v>
      </c>
      <c r="CQ132" s="34" t="s">
        <v>1041</v>
      </c>
      <c r="CR132" s="34" t="s">
        <v>1041</v>
      </c>
      <c r="CS132" s="34" t="s">
        <v>1044</v>
      </c>
      <c r="CT132" s="34" t="s">
        <v>1041</v>
      </c>
      <c r="CU132" s="34" t="s">
        <v>1041</v>
      </c>
      <c r="CV132" s="34" t="s">
        <v>1041</v>
      </c>
      <c r="CW132" s="34" t="s">
        <v>1044</v>
      </c>
      <c r="CX132" s="34" t="s">
        <v>1044</v>
      </c>
      <c r="CY132" s="34" t="s">
        <v>3826</v>
      </c>
      <c r="CZ132" s="34" t="s">
        <v>3846</v>
      </c>
      <c r="DA132" s="34" t="s">
        <v>3858</v>
      </c>
      <c r="DB132" s="34" t="s">
        <v>3868</v>
      </c>
      <c r="DC132" s="34" t="s">
        <v>1044</v>
      </c>
      <c r="DD132" s="34" t="s">
        <v>3871</v>
      </c>
      <c r="DE132" s="34" t="s">
        <v>1044</v>
      </c>
      <c r="DF132" s="34" t="s">
        <v>3880</v>
      </c>
      <c r="DG132" s="34" t="s">
        <v>6425</v>
      </c>
      <c r="DH132" s="34" t="s">
        <v>4170</v>
      </c>
      <c r="DI132" s="34" t="s">
        <v>4881</v>
      </c>
      <c r="DJ132" s="34" t="s">
        <v>4881</v>
      </c>
      <c r="DK132" s="34" t="s">
        <v>4170</v>
      </c>
      <c r="DL132" s="34" t="s">
        <v>4170</v>
      </c>
      <c r="DM132" s="34" t="s">
        <v>4170</v>
      </c>
      <c r="DN132" s="34" t="s">
        <v>4170</v>
      </c>
      <c r="DO132" s="34" t="s">
        <v>4170</v>
      </c>
      <c r="DP132" s="34" t="s">
        <v>4170</v>
      </c>
      <c r="DQ132" s="34" t="s">
        <v>4170</v>
      </c>
      <c r="DR132" s="34" t="s">
        <v>4170</v>
      </c>
      <c r="DS132" s="34" t="s">
        <v>4170</v>
      </c>
      <c r="DT132" s="34" t="s">
        <v>4170</v>
      </c>
      <c r="DU132" s="34" t="s">
        <v>4170</v>
      </c>
      <c r="DV132" s="34" t="s">
        <v>4170</v>
      </c>
      <c r="DW132" s="34" t="s">
        <v>4170</v>
      </c>
      <c r="DY132" s="34">
        <v>15000</v>
      </c>
      <c r="DZ132" s="34">
        <v>4000</v>
      </c>
      <c r="FK132" s="34" t="s">
        <v>1044</v>
      </c>
      <c r="FM132" s="34" t="s">
        <v>3990</v>
      </c>
      <c r="GF132" s="34" t="s">
        <v>1044</v>
      </c>
      <c r="GG132" s="34" t="s">
        <v>4170</v>
      </c>
      <c r="GH132" s="34" t="s">
        <v>4170</v>
      </c>
      <c r="GI132" s="34" t="s">
        <v>4170</v>
      </c>
      <c r="GJ132" s="34" t="s">
        <v>4881</v>
      </c>
      <c r="GK132" s="34" t="s">
        <v>4170</v>
      </c>
      <c r="GL132" s="34" t="s">
        <v>4170</v>
      </c>
      <c r="GM132" s="34" t="s">
        <v>4170</v>
      </c>
      <c r="GO132" s="34">
        <v>6000</v>
      </c>
      <c r="GP132" s="34">
        <v>0</v>
      </c>
      <c r="GQ132" s="34">
        <v>5000</v>
      </c>
      <c r="GR132" s="34">
        <v>6500</v>
      </c>
      <c r="GS132" s="34">
        <v>500</v>
      </c>
      <c r="GT132" s="34">
        <v>600</v>
      </c>
      <c r="GU132" s="34">
        <v>1000</v>
      </c>
      <c r="GV132" s="34">
        <v>0</v>
      </c>
      <c r="GW132" s="34">
        <v>0</v>
      </c>
      <c r="GX132" s="34">
        <v>8000</v>
      </c>
      <c r="GY132" s="34">
        <v>20000</v>
      </c>
      <c r="GZ132" s="34">
        <v>0</v>
      </c>
      <c r="HA132" s="34">
        <v>0</v>
      </c>
      <c r="HB132" s="34">
        <v>0</v>
      </c>
      <c r="HC132" s="34">
        <v>2500</v>
      </c>
      <c r="HD132" s="34">
        <v>0</v>
      </c>
      <c r="HE132" s="34">
        <v>0</v>
      </c>
      <c r="HF132" s="34" t="s">
        <v>1044</v>
      </c>
      <c r="HK132" s="34" t="s">
        <v>6624</v>
      </c>
      <c r="HL132" s="34" t="s">
        <v>4226</v>
      </c>
      <c r="HM132" s="34" t="s">
        <v>4539</v>
      </c>
      <c r="HN132" s="34" t="s">
        <v>5446</v>
      </c>
      <c r="HO132" s="34">
        <v>10.052562417871201</v>
      </c>
      <c r="HP132" s="34" t="s">
        <v>4897</v>
      </c>
      <c r="HQ132" s="34" t="s">
        <v>4323</v>
      </c>
      <c r="HR132" s="34" t="s">
        <v>4219</v>
      </c>
      <c r="HS132" s="34" t="s">
        <v>4248</v>
      </c>
      <c r="HT132" s="34" t="s">
        <v>4262</v>
      </c>
      <c r="HU132" s="34" t="s">
        <v>5342</v>
      </c>
      <c r="HV132" s="34" t="s">
        <v>5001</v>
      </c>
      <c r="HW132" s="34" t="s">
        <v>4556</v>
      </c>
      <c r="HX132" s="34" t="s">
        <v>3235</v>
      </c>
      <c r="HY132" s="34" t="s">
        <v>4291</v>
      </c>
      <c r="HZ132" s="34" t="s">
        <v>4933</v>
      </c>
      <c r="IA132" s="34" t="s">
        <v>4665</v>
      </c>
      <c r="IB132" s="34" t="s">
        <v>5665</v>
      </c>
      <c r="IC132" s="34" t="s">
        <v>5274</v>
      </c>
      <c r="ID132" s="34" t="s">
        <v>4462</v>
      </c>
      <c r="IE132" s="34" t="s">
        <v>5112</v>
      </c>
      <c r="IF132" s="34" t="s">
        <v>4877</v>
      </c>
      <c r="IQ132" s="34">
        <v>19000</v>
      </c>
      <c r="IR132" s="34" t="s">
        <v>1046</v>
      </c>
      <c r="IS132" s="34" t="s">
        <v>5322</v>
      </c>
      <c r="IT132" s="34">
        <v>3800</v>
      </c>
      <c r="IU132" s="34" t="s">
        <v>5179</v>
      </c>
      <c r="IV132" s="34" t="s">
        <v>4170</v>
      </c>
      <c r="IW132" s="34" t="s">
        <v>4174</v>
      </c>
      <c r="IX132" s="34" t="s">
        <v>6122</v>
      </c>
      <c r="IY132" s="34" t="s">
        <v>4785</v>
      </c>
      <c r="IZ132" s="34" t="s">
        <v>4354</v>
      </c>
      <c r="JA132" s="34" t="s">
        <v>4716</v>
      </c>
      <c r="JB132" s="34" t="s">
        <v>4170</v>
      </c>
      <c r="JC132" s="34">
        <v>1333.3333333333301</v>
      </c>
      <c r="JD132" s="34">
        <v>3333.3333333333298</v>
      </c>
      <c r="JE132" s="34">
        <v>0</v>
      </c>
      <c r="JF132" s="34">
        <v>0</v>
      </c>
      <c r="JG132" s="34">
        <v>0</v>
      </c>
      <c r="JH132" s="34">
        <v>416.66666666666703</v>
      </c>
      <c r="JI132" s="34">
        <v>0</v>
      </c>
      <c r="JJ132" s="34">
        <v>0</v>
      </c>
      <c r="JK132" s="34">
        <v>0</v>
      </c>
      <c r="JL132" s="34">
        <v>21350</v>
      </c>
      <c r="JM132" s="34">
        <v>3333.3333333333298</v>
      </c>
      <c r="JN132" s="34">
        <v>24683.333333333299</v>
      </c>
      <c r="JO132" s="34">
        <v>4270</v>
      </c>
      <c r="JP132" s="34">
        <v>666.66666666666697</v>
      </c>
      <c r="JQ132" s="34">
        <v>4936.6666666666697</v>
      </c>
      <c r="JR132" s="34">
        <v>0.24307900067521901</v>
      </c>
      <c r="JT132" s="34">
        <v>0.20256583389601601</v>
      </c>
      <c r="JU132" s="34">
        <v>0.26333558406482099</v>
      </c>
      <c r="JV132" s="34">
        <v>2.0256583389601599E-2</v>
      </c>
      <c r="JW132" s="34">
        <v>2.4307900067521902E-2</v>
      </c>
      <c r="JX132" s="34">
        <v>4.0513166779203198E-2</v>
      </c>
      <c r="KA132" s="34">
        <v>5.4017555705604299E-2</v>
      </c>
      <c r="KB132" s="34">
        <v>0.13504388926401101</v>
      </c>
      <c r="KF132" s="34">
        <v>1.68804861580014E-2</v>
      </c>
      <c r="KJ132" s="34" t="s">
        <v>5977</v>
      </c>
      <c r="KK132" s="34" t="s">
        <v>5178</v>
      </c>
      <c r="KL132" s="34" t="s">
        <v>4170</v>
      </c>
      <c r="KM132" s="34" t="s">
        <v>4712</v>
      </c>
      <c r="KN132" s="34" t="s">
        <v>4715</v>
      </c>
      <c r="KO132" s="34" t="s">
        <v>4170</v>
      </c>
      <c r="KP132" s="34" t="s">
        <v>4170</v>
      </c>
      <c r="KQ132" s="34" t="s">
        <v>4170</v>
      </c>
      <c r="KR132" s="34" t="s">
        <v>4714</v>
      </c>
      <c r="KS132" s="34" t="s">
        <v>4170</v>
      </c>
      <c r="KT132" s="34" t="s">
        <v>4170</v>
      </c>
      <c r="KU132" s="34" t="s">
        <v>5113</v>
      </c>
      <c r="KV132" s="34" t="s">
        <v>5153</v>
      </c>
      <c r="KW132" s="34" t="s">
        <v>5623</v>
      </c>
      <c r="KX132" s="34" t="s">
        <v>5646</v>
      </c>
      <c r="KY132" s="34" t="s">
        <v>5953</v>
      </c>
      <c r="KZ132" s="34" t="s">
        <v>5850</v>
      </c>
      <c r="LA132" s="34" t="s">
        <v>5992</v>
      </c>
    </row>
    <row r="133" spans="1:313">
      <c r="A133" s="34" t="s">
        <v>6625</v>
      </c>
      <c r="B133" s="34" t="s">
        <v>6607</v>
      </c>
      <c r="C133" s="34" t="s">
        <v>1039</v>
      </c>
      <c r="D133" s="34" t="s">
        <v>1041</v>
      </c>
      <c r="F133" s="34" t="s">
        <v>1041</v>
      </c>
      <c r="G133" s="34">
        <v>35</v>
      </c>
      <c r="H133" s="34" t="s">
        <v>1041</v>
      </c>
      <c r="I133" s="34" t="s">
        <v>1041</v>
      </c>
      <c r="J133" s="34" t="s">
        <v>442</v>
      </c>
      <c r="K133" s="34" t="s">
        <v>1077</v>
      </c>
      <c r="L133" s="34" t="s">
        <v>9537</v>
      </c>
      <c r="M133" s="34" t="s">
        <v>1548</v>
      </c>
      <c r="N133" s="34" t="s">
        <v>9538</v>
      </c>
      <c r="P133" s="34" t="s">
        <v>3065</v>
      </c>
      <c r="Q133" s="34" t="s">
        <v>3123</v>
      </c>
      <c r="R133" s="34" t="s">
        <v>6315</v>
      </c>
      <c r="S133" s="34">
        <v>1</v>
      </c>
      <c r="T133" s="34" t="s">
        <v>4170</v>
      </c>
      <c r="U133" s="34" t="s">
        <v>4170</v>
      </c>
      <c r="V133" s="34" t="s">
        <v>4170</v>
      </c>
      <c r="W133" s="34" t="s">
        <v>4170</v>
      </c>
      <c r="X133" s="34" t="s">
        <v>4881</v>
      </c>
      <c r="Y133" s="34" t="s">
        <v>4170</v>
      </c>
      <c r="Z133" s="34" t="s">
        <v>4881</v>
      </c>
      <c r="AA133" s="34" t="s">
        <v>4170</v>
      </c>
      <c r="AB133" s="34" t="s">
        <v>3681</v>
      </c>
      <c r="AD133" s="34" t="s">
        <v>3696</v>
      </c>
      <c r="AN133" s="34" t="s">
        <v>3722</v>
      </c>
      <c r="AO133" s="34" t="s">
        <v>1044</v>
      </c>
      <c r="BG133" s="34">
        <v>1</v>
      </c>
      <c r="BI133" s="34">
        <v>20</v>
      </c>
      <c r="BJ133" s="34" t="s">
        <v>1041</v>
      </c>
      <c r="BK133" s="34" t="s">
        <v>3727</v>
      </c>
      <c r="BM133" s="34" t="s">
        <v>3739</v>
      </c>
      <c r="BN133" s="34" t="s">
        <v>3745</v>
      </c>
      <c r="BO133" s="34" t="s">
        <v>4881</v>
      </c>
      <c r="BP133" s="34" t="s">
        <v>4170</v>
      </c>
      <c r="BQ133" s="34" t="s">
        <v>4170</v>
      </c>
      <c r="BR133" s="34" t="s">
        <v>4170</v>
      </c>
      <c r="BS133" s="34" t="s">
        <v>3754</v>
      </c>
      <c r="BT133" s="34" t="s">
        <v>3771</v>
      </c>
      <c r="BU133" s="34" t="s">
        <v>1044</v>
      </c>
      <c r="BV133" s="34" t="s">
        <v>1044</v>
      </c>
      <c r="BW133" s="34" t="s">
        <v>1044</v>
      </c>
      <c r="BX133" s="34" t="s">
        <v>3777</v>
      </c>
      <c r="BY133" s="34" t="s">
        <v>4881</v>
      </c>
      <c r="BZ133" s="34" t="s">
        <v>4170</v>
      </c>
      <c r="CA133" s="34" t="s">
        <v>4170</v>
      </c>
      <c r="CB133" s="34" t="s">
        <v>4170</v>
      </c>
      <c r="CC133" s="34" t="s">
        <v>4170</v>
      </c>
      <c r="CD133" s="34" t="s">
        <v>4170</v>
      </c>
      <c r="CE133" s="34" t="s">
        <v>4170</v>
      </c>
      <c r="CF133" s="34" t="s">
        <v>4170</v>
      </c>
      <c r="CG133" s="34" t="s">
        <v>4170</v>
      </c>
      <c r="CH133" s="34" t="s">
        <v>4170</v>
      </c>
      <c r="CI133" s="34" t="s">
        <v>4170</v>
      </c>
      <c r="CJ133" s="34" t="s">
        <v>4170</v>
      </c>
      <c r="CK133" s="34" t="s">
        <v>4170</v>
      </c>
      <c r="CL133" s="34" t="s">
        <v>4170</v>
      </c>
      <c r="CM133" s="34" t="s">
        <v>4170</v>
      </c>
      <c r="CN133" s="34" t="s">
        <v>4170</v>
      </c>
      <c r="CO133" s="34" t="s">
        <v>4170</v>
      </c>
      <c r="CQ133" s="34" t="s">
        <v>1041</v>
      </c>
      <c r="CR133" s="34" t="s">
        <v>1041</v>
      </c>
      <c r="CS133" s="34" t="s">
        <v>1041</v>
      </c>
      <c r="CT133" s="34" t="s">
        <v>1041</v>
      </c>
      <c r="CU133" s="34" t="s">
        <v>1041</v>
      </c>
      <c r="CV133" s="34" t="s">
        <v>1041</v>
      </c>
      <c r="CW133" s="34" t="s">
        <v>1041</v>
      </c>
      <c r="CX133" s="34" t="s">
        <v>1044</v>
      </c>
      <c r="CY133" s="34" t="s">
        <v>3823</v>
      </c>
      <c r="CZ133" s="34" t="s">
        <v>3843</v>
      </c>
      <c r="DA133" s="34" t="s">
        <v>3855</v>
      </c>
      <c r="DB133" s="34" t="s">
        <v>1044</v>
      </c>
      <c r="DC133" s="34" t="s">
        <v>1044</v>
      </c>
      <c r="DD133" s="34" t="s">
        <v>3871</v>
      </c>
      <c r="DE133" s="34" t="s">
        <v>1044</v>
      </c>
      <c r="DF133" s="34" t="s">
        <v>3877</v>
      </c>
      <c r="DG133" s="34" t="s">
        <v>3889</v>
      </c>
      <c r="DH133" s="34" t="s">
        <v>4170</v>
      </c>
      <c r="DI133" s="34" t="s">
        <v>4170</v>
      </c>
      <c r="DJ133" s="34" t="s">
        <v>4881</v>
      </c>
      <c r="DK133" s="34" t="s">
        <v>4170</v>
      </c>
      <c r="DL133" s="34" t="s">
        <v>4170</v>
      </c>
      <c r="DM133" s="34" t="s">
        <v>4170</v>
      </c>
      <c r="DN133" s="34" t="s">
        <v>4170</v>
      </c>
      <c r="DO133" s="34" t="s">
        <v>4170</v>
      </c>
      <c r="DP133" s="34" t="s">
        <v>4170</v>
      </c>
      <c r="DQ133" s="34" t="s">
        <v>4170</v>
      </c>
      <c r="DR133" s="34" t="s">
        <v>4170</v>
      </c>
      <c r="DS133" s="34" t="s">
        <v>4170</v>
      </c>
      <c r="DT133" s="34" t="s">
        <v>4170</v>
      </c>
      <c r="DU133" s="34" t="s">
        <v>4170</v>
      </c>
      <c r="DV133" s="34" t="s">
        <v>4170</v>
      </c>
      <c r="DW133" s="34" t="s">
        <v>4170</v>
      </c>
      <c r="FK133" s="34" t="s">
        <v>1044</v>
      </c>
      <c r="FM133" s="34" t="s">
        <v>3981</v>
      </c>
      <c r="FN133" s="34" t="s">
        <v>6433</v>
      </c>
      <c r="FO133" s="34" t="s">
        <v>4881</v>
      </c>
      <c r="FP133" s="34" t="s">
        <v>4881</v>
      </c>
      <c r="FQ133" s="34" t="s">
        <v>4881</v>
      </c>
      <c r="FR133" s="34" t="s">
        <v>4170</v>
      </c>
      <c r="FS133" s="34" t="s">
        <v>4170</v>
      </c>
      <c r="FT133" s="34" t="s">
        <v>4170</v>
      </c>
      <c r="FU133" s="34" t="s">
        <v>4881</v>
      </c>
      <c r="FV133" s="34" t="s">
        <v>4881</v>
      </c>
      <c r="FW133" s="34" t="s">
        <v>4881</v>
      </c>
      <c r="FX133" s="34" t="s">
        <v>4170</v>
      </c>
      <c r="FY133" s="34" t="s">
        <v>4170</v>
      </c>
      <c r="FZ133" s="34" t="s">
        <v>4170</v>
      </c>
      <c r="GA133" s="34" t="s">
        <v>4170</v>
      </c>
      <c r="GB133" s="34" t="s">
        <v>4170</v>
      </c>
      <c r="GC133" s="34" t="s">
        <v>4170</v>
      </c>
      <c r="GD133" s="34" t="s">
        <v>4170</v>
      </c>
      <c r="GF133" s="34" t="s">
        <v>1044</v>
      </c>
      <c r="GG133" s="34" t="s">
        <v>4170</v>
      </c>
      <c r="GH133" s="34" t="s">
        <v>4170</v>
      </c>
      <c r="GI133" s="34" t="s">
        <v>4170</v>
      </c>
      <c r="GJ133" s="34" t="s">
        <v>4881</v>
      </c>
      <c r="GK133" s="34" t="s">
        <v>4170</v>
      </c>
      <c r="GL133" s="34" t="s">
        <v>4170</v>
      </c>
      <c r="GM133" s="34" t="s">
        <v>4170</v>
      </c>
      <c r="GO133" s="34">
        <v>8000</v>
      </c>
      <c r="GP133" s="34">
        <v>3000</v>
      </c>
      <c r="GQ133" s="34">
        <v>10000</v>
      </c>
      <c r="GR133" s="34">
        <v>2500</v>
      </c>
      <c r="GS133" s="34">
        <v>1000</v>
      </c>
      <c r="GT133" s="34">
        <v>200</v>
      </c>
      <c r="GU133" s="34">
        <v>500</v>
      </c>
      <c r="GV133" s="34">
        <v>3000</v>
      </c>
      <c r="GW133" s="34">
        <v>0</v>
      </c>
      <c r="GX133" s="34">
        <v>15000</v>
      </c>
      <c r="GY133" s="34">
        <v>3000</v>
      </c>
      <c r="GZ133" s="34">
        <v>0</v>
      </c>
      <c r="HA133" s="34">
        <v>0</v>
      </c>
      <c r="HB133" s="34">
        <v>0</v>
      </c>
      <c r="HC133" s="34">
        <v>0</v>
      </c>
      <c r="HD133" s="34">
        <v>0</v>
      </c>
      <c r="HE133" s="34">
        <v>85000</v>
      </c>
      <c r="HF133" s="34" t="s">
        <v>1044</v>
      </c>
      <c r="HK133" s="34" t="s">
        <v>6626</v>
      </c>
      <c r="HL133" s="34" t="s">
        <v>4226</v>
      </c>
      <c r="HM133" s="34" t="s">
        <v>4542</v>
      </c>
      <c r="HN133" s="34" t="s">
        <v>5453</v>
      </c>
      <c r="HO133" s="34">
        <v>26.017028033289499</v>
      </c>
      <c r="HP133" s="34" t="s">
        <v>4895</v>
      </c>
      <c r="HQ133" s="34" t="s">
        <v>4305</v>
      </c>
      <c r="HR133" s="34" t="s">
        <v>4186</v>
      </c>
      <c r="HS133" s="34" t="s">
        <v>4241</v>
      </c>
      <c r="HT133" s="34" t="s">
        <v>4271</v>
      </c>
      <c r="HU133" s="34" t="s">
        <v>5342</v>
      </c>
      <c r="HV133" s="34" t="s">
        <v>5001</v>
      </c>
      <c r="HW133" s="34" t="s">
        <v>4556</v>
      </c>
      <c r="HX133" s="34" t="s">
        <v>3241</v>
      </c>
      <c r="HY133" s="34" t="s">
        <v>4291</v>
      </c>
      <c r="HZ133" s="34" t="s">
        <v>4933</v>
      </c>
      <c r="IA133" s="34" t="s">
        <v>4666</v>
      </c>
      <c r="IC133" s="34" t="s">
        <v>5274</v>
      </c>
      <c r="ID133" s="34" t="s">
        <v>4462</v>
      </c>
      <c r="IR133" s="34" t="s">
        <v>1046</v>
      </c>
      <c r="IU133" s="34" t="s">
        <v>5180</v>
      </c>
      <c r="IV133" s="34" t="s">
        <v>4473</v>
      </c>
      <c r="IW133" s="34" t="s">
        <v>4176</v>
      </c>
      <c r="IX133" s="34" t="s">
        <v>5374</v>
      </c>
      <c r="IY133" s="34" t="s">
        <v>4474</v>
      </c>
      <c r="IZ133" s="34" t="s">
        <v>4783</v>
      </c>
      <c r="JA133" s="34" t="s">
        <v>4785</v>
      </c>
      <c r="JB133" s="34" t="s">
        <v>5850</v>
      </c>
      <c r="JC133" s="34">
        <v>2500</v>
      </c>
      <c r="JD133" s="34">
        <v>500</v>
      </c>
      <c r="JE133" s="34">
        <v>0</v>
      </c>
      <c r="JF133" s="34">
        <v>0</v>
      </c>
      <c r="JG133" s="34">
        <v>0</v>
      </c>
      <c r="JH133" s="34">
        <v>0</v>
      </c>
      <c r="JI133" s="34">
        <v>0</v>
      </c>
      <c r="JJ133" s="34">
        <v>14166.666666666701</v>
      </c>
      <c r="JK133" s="34">
        <v>0</v>
      </c>
      <c r="JL133" s="34">
        <v>24700</v>
      </c>
      <c r="JM133" s="34">
        <v>20666.666666666701</v>
      </c>
      <c r="JN133" s="34">
        <v>45366.666666666701</v>
      </c>
      <c r="JO133" s="34">
        <v>24700</v>
      </c>
      <c r="JP133" s="34">
        <v>20666.666666666701</v>
      </c>
      <c r="JQ133" s="34">
        <v>45366.666666666701</v>
      </c>
      <c r="JR133" s="34">
        <v>0.17634092578985999</v>
      </c>
      <c r="JS133" s="34">
        <v>6.6127847171197698E-2</v>
      </c>
      <c r="JT133" s="34">
        <v>0.220426157237326</v>
      </c>
      <c r="JU133" s="34">
        <v>5.5106539309331397E-2</v>
      </c>
      <c r="JV133" s="34">
        <v>2.20426157237326E-2</v>
      </c>
      <c r="JW133" s="34">
        <v>4.40852314474651E-3</v>
      </c>
      <c r="JX133" s="34">
        <v>1.10213078618663E-2</v>
      </c>
      <c r="JY133" s="34">
        <v>6.6127847171197698E-2</v>
      </c>
      <c r="KA133" s="34">
        <v>5.5106539309331397E-2</v>
      </c>
      <c r="KB133" s="34">
        <v>1.10213078618663E-2</v>
      </c>
      <c r="KH133" s="34">
        <v>0.31227038941954399</v>
      </c>
      <c r="KL133" s="34" t="s">
        <v>4170</v>
      </c>
      <c r="KM133" s="34" t="s">
        <v>4713</v>
      </c>
      <c r="KN133" s="34" t="s">
        <v>5255</v>
      </c>
      <c r="KO133" s="34" t="s">
        <v>4170</v>
      </c>
      <c r="KP133" s="34" t="s">
        <v>4170</v>
      </c>
      <c r="KQ133" s="34" t="s">
        <v>4170</v>
      </c>
      <c r="KR133" s="34" t="s">
        <v>4170</v>
      </c>
      <c r="KS133" s="34" t="s">
        <v>4170</v>
      </c>
      <c r="KT133" s="34" t="s">
        <v>5928</v>
      </c>
      <c r="KU133" s="34" t="s">
        <v>5113</v>
      </c>
      <c r="KV133" s="34" t="s">
        <v>4876</v>
      </c>
      <c r="KW133" s="34" t="s">
        <v>5622</v>
      </c>
      <c r="KX133" s="34" t="s">
        <v>5585</v>
      </c>
      <c r="KY133" s="34" t="s">
        <v>5954</v>
      </c>
      <c r="KZ133" s="34" t="s">
        <v>5115</v>
      </c>
    </row>
    <row r="134" spans="1:313">
      <c r="A134" s="34" t="s">
        <v>6627</v>
      </c>
      <c r="B134" s="34" t="s">
        <v>6607</v>
      </c>
      <c r="C134" s="34" t="s">
        <v>1038</v>
      </c>
      <c r="D134" s="34" t="s">
        <v>1041</v>
      </c>
      <c r="F134" s="34" t="s">
        <v>1041</v>
      </c>
      <c r="G134" s="34">
        <v>60</v>
      </c>
      <c r="H134" s="34" t="s">
        <v>1041</v>
      </c>
      <c r="I134" s="34" t="s">
        <v>1041</v>
      </c>
      <c r="J134" s="34" t="s">
        <v>442</v>
      </c>
      <c r="K134" s="34" t="s">
        <v>1077</v>
      </c>
      <c r="L134" s="34" t="s">
        <v>9537</v>
      </c>
      <c r="M134" s="34" t="s">
        <v>1558</v>
      </c>
      <c r="N134" s="34" t="s">
        <v>9597</v>
      </c>
      <c r="P134" s="34" t="s">
        <v>3065</v>
      </c>
      <c r="Q134" s="34" t="s">
        <v>3078</v>
      </c>
      <c r="R134" s="34" t="s">
        <v>6418</v>
      </c>
      <c r="S134" s="34">
        <v>1</v>
      </c>
      <c r="T134" s="34" t="s">
        <v>4170</v>
      </c>
      <c r="U134" s="34" t="s">
        <v>4170</v>
      </c>
      <c r="V134" s="34" t="s">
        <v>4170</v>
      </c>
      <c r="W134" s="34" t="s">
        <v>4170</v>
      </c>
      <c r="X134" s="34" t="s">
        <v>4881</v>
      </c>
      <c r="Y134" s="34" t="s">
        <v>4170</v>
      </c>
      <c r="Z134" s="34" t="s">
        <v>4881</v>
      </c>
      <c r="AA134" s="34" t="s">
        <v>4170</v>
      </c>
      <c r="AB134" s="34" t="s">
        <v>3684</v>
      </c>
      <c r="AD134" s="34" t="s">
        <v>3696</v>
      </c>
      <c r="AN134" s="34" t="s">
        <v>3719</v>
      </c>
      <c r="AO134" s="34" t="s">
        <v>1044</v>
      </c>
      <c r="BG134" s="34">
        <v>1</v>
      </c>
      <c r="BI134" s="34">
        <v>15</v>
      </c>
      <c r="BJ134" s="34" t="s">
        <v>1041</v>
      </c>
      <c r="BK134" s="34" t="s">
        <v>3727</v>
      </c>
      <c r="BM134" s="34" t="s">
        <v>3739</v>
      </c>
      <c r="BN134" s="34" t="s">
        <v>3745</v>
      </c>
      <c r="BO134" s="34" t="s">
        <v>4881</v>
      </c>
      <c r="BP134" s="34" t="s">
        <v>4170</v>
      </c>
      <c r="BQ134" s="34" t="s">
        <v>4170</v>
      </c>
      <c r="BR134" s="34" t="s">
        <v>4170</v>
      </c>
      <c r="BS134" s="34" t="s">
        <v>3751</v>
      </c>
      <c r="BT134" s="34" t="s">
        <v>3739</v>
      </c>
      <c r="BU134" s="34" t="s">
        <v>1044</v>
      </c>
      <c r="BV134" s="34" t="s">
        <v>1041</v>
      </c>
      <c r="BW134" s="34" t="s">
        <v>1044</v>
      </c>
      <c r="BX134" s="34" t="s">
        <v>3777</v>
      </c>
      <c r="BY134" s="34" t="s">
        <v>4881</v>
      </c>
      <c r="BZ134" s="34" t="s">
        <v>4170</v>
      </c>
      <c r="CA134" s="34" t="s">
        <v>4170</v>
      </c>
      <c r="CB134" s="34" t="s">
        <v>4170</v>
      </c>
      <c r="CC134" s="34" t="s">
        <v>4170</v>
      </c>
      <c r="CD134" s="34" t="s">
        <v>4170</v>
      </c>
      <c r="CE134" s="34" t="s">
        <v>4170</v>
      </c>
      <c r="CF134" s="34" t="s">
        <v>4170</v>
      </c>
      <c r="CG134" s="34" t="s">
        <v>4170</v>
      </c>
      <c r="CH134" s="34" t="s">
        <v>4170</v>
      </c>
      <c r="CI134" s="34" t="s">
        <v>4170</v>
      </c>
      <c r="CJ134" s="34" t="s">
        <v>4170</v>
      </c>
      <c r="CK134" s="34" t="s">
        <v>4170</v>
      </c>
      <c r="CL134" s="34" t="s">
        <v>4170</v>
      </c>
      <c r="CM134" s="34" t="s">
        <v>4170</v>
      </c>
      <c r="CN134" s="34" t="s">
        <v>4170</v>
      </c>
      <c r="CO134" s="34" t="s">
        <v>4170</v>
      </c>
      <c r="CQ134" s="34" t="s">
        <v>1041</v>
      </c>
      <c r="CR134" s="34" t="s">
        <v>1041</v>
      </c>
      <c r="CS134" s="34" t="s">
        <v>1044</v>
      </c>
      <c r="CT134" s="34" t="s">
        <v>1044</v>
      </c>
      <c r="CU134" s="34" t="s">
        <v>1041</v>
      </c>
      <c r="CV134" s="34" t="s">
        <v>1041</v>
      </c>
      <c r="CW134" s="34" t="s">
        <v>1044</v>
      </c>
      <c r="CX134" s="34" t="s">
        <v>1044</v>
      </c>
      <c r="CY134" s="34" t="s">
        <v>3829</v>
      </c>
      <c r="CZ134" s="34" t="s">
        <v>3843</v>
      </c>
      <c r="DA134" s="34" t="s">
        <v>3861</v>
      </c>
      <c r="DB134" s="34" t="s">
        <v>1044</v>
      </c>
      <c r="DC134" s="34" t="s">
        <v>1044</v>
      </c>
      <c r="DD134" s="34" t="s">
        <v>3871</v>
      </c>
      <c r="DE134" s="34" t="s">
        <v>1041</v>
      </c>
      <c r="DF134" s="34" t="s">
        <v>3877</v>
      </c>
      <c r="DG134" s="34" t="s">
        <v>157</v>
      </c>
      <c r="DH134" s="34" t="s">
        <v>4170</v>
      </c>
      <c r="DI134" s="34" t="s">
        <v>4170</v>
      </c>
      <c r="DJ134" s="34" t="s">
        <v>4170</v>
      </c>
      <c r="DK134" s="34" t="s">
        <v>4170</v>
      </c>
      <c r="DL134" s="34" t="s">
        <v>4170</v>
      </c>
      <c r="DM134" s="34" t="s">
        <v>4170</v>
      </c>
      <c r="DN134" s="34" t="s">
        <v>4170</v>
      </c>
      <c r="DO134" s="34" t="s">
        <v>4881</v>
      </c>
      <c r="DP134" s="34" t="s">
        <v>4170</v>
      </c>
      <c r="DQ134" s="34" t="s">
        <v>4170</v>
      </c>
      <c r="DR134" s="34" t="s">
        <v>4170</v>
      </c>
      <c r="DS134" s="34" t="s">
        <v>4170</v>
      </c>
      <c r="DT134" s="34" t="s">
        <v>4170</v>
      </c>
      <c r="DU134" s="34" t="s">
        <v>4170</v>
      </c>
      <c r="DV134" s="34" t="s">
        <v>4170</v>
      </c>
      <c r="DW134" s="34" t="s">
        <v>4170</v>
      </c>
      <c r="FE134" s="34">
        <v>1625</v>
      </c>
      <c r="FK134" s="34" t="s">
        <v>1044</v>
      </c>
      <c r="FM134" s="34" t="s">
        <v>3990</v>
      </c>
      <c r="GF134" s="34" t="s">
        <v>4036</v>
      </c>
      <c r="GG134" s="34" t="s">
        <v>4170</v>
      </c>
      <c r="GH134" s="34" t="s">
        <v>4170</v>
      </c>
      <c r="GI134" s="34" t="s">
        <v>4881</v>
      </c>
      <c r="GJ134" s="34" t="s">
        <v>4170</v>
      </c>
      <c r="GK134" s="34" t="s">
        <v>4170</v>
      </c>
      <c r="GL134" s="34" t="s">
        <v>4170</v>
      </c>
      <c r="GM134" s="34" t="s">
        <v>4170</v>
      </c>
      <c r="GO134" s="34">
        <v>600</v>
      </c>
      <c r="GP134" s="34">
        <v>0</v>
      </c>
      <c r="GQ134" s="34">
        <v>0</v>
      </c>
      <c r="GR134" s="34">
        <v>500</v>
      </c>
      <c r="GS134" s="34">
        <v>100</v>
      </c>
      <c r="GT134" s="34">
        <v>50</v>
      </c>
      <c r="GU134" s="34">
        <v>0</v>
      </c>
      <c r="GV134" s="34">
        <v>0</v>
      </c>
      <c r="GW134" s="34">
        <v>0</v>
      </c>
      <c r="GX134" s="34">
        <v>0</v>
      </c>
      <c r="GY134" s="34">
        <v>0</v>
      </c>
      <c r="GZ134" s="34">
        <v>0</v>
      </c>
      <c r="HA134" s="34">
        <v>0</v>
      </c>
      <c r="HB134" s="34">
        <v>0</v>
      </c>
      <c r="HC134" s="34">
        <v>0</v>
      </c>
      <c r="HD134" s="34">
        <v>0</v>
      </c>
      <c r="HE134" s="34">
        <v>0</v>
      </c>
      <c r="HF134" s="34" t="s">
        <v>1044</v>
      </c>
      <c r="HK134" s="34" t="s">
        <v>6628</v>
      </c>
      <c r="HL134" s="34" t="s">
        <v>4226</v>
      </c>
      <c r="HM134" s="34" t="s">
        <v>4546</v>
      </c>
      <c r="HN134" s="34" t="s">
        <v>5455</v>
      </c>
      <c r="HO134" s="34">
        <v>44.053876478318003</v>
      </c>
      <c r="HP134" s="34" t="s">
        <v>4896</v>
      </c>
      <c r="HQ134" s="34" t="s">
        <v>4305</v>
      </c>
      <c r="HR134" s="34" t="s">
        <v>4195</v>
      </c>
      <c r="HS134" s="34" t="s">
        <v>4241</v>
      </c>
      <c r="HT134" s="34" t="s">
        <v>4271</v>
      </c>
      <c r="HU134" s="34" t="s">
        <v>5342</v>
      </c>
      <c r="HV134" s="34" t="s">
        <v>5001</v>
      </c>
      <c r="HW134" s="34" t="s">
        <v>4560</v>
      </c>
      <c r="HX134" s="34" t="s">
        <v>3238</v>
      </c>
      <c r="HY134" s="34" t="s">
        <v>4299</v>
      </c>
      <c r="HZ134" s="34" t="s">
        <v>4929</v>
      </c>
      <c r="IA134" s="34" t="s">
        <v>4665</v>
      </c>
      <c r="IB134" s="34" t="s">
        <v>5665</v>
      </c>
      <c r="IC134" s="34" t="s">
        <v>5274</v>
      </c>
      <c r="ID134" s="34" t="s">
        <v>4461</v>
      </c>
      <c r="IK134" s="34" t="s">
        <v>4587</v>
      </c>
      <c r="IQ134" s="34">
        <v>1625</v>
      </c>
      <c r="IR134" s="34" t="s">
        <v>1043</v>
      </c>
      <c r="IT134" s="34">
        <v>1625</v>
      </c>
      <c r="IU134" s="34" t="s">
        <v>5177</v>
      </c>
      <c r="IV134" s="34" t="s">
        <v>4170</v>
      </c>
      <c r="IW134" s="34" t="s">
        <v>4170</v>
      </c>
      <c r="IX134" s="34" t="s">
        <v>6120</v>
      </c>
      <c r="IY134" s="34" t="s">
        <v>5373</v>
      </c>
      <c r="IZ134" s="34" t="s">
        <v>4352</v>
      </c>
      <c r="JA134" s="34" t="s">
        <v>4170</v>
      </c>
      <c r="JB134" s="34" t="s">
        <v>4170</v>
      </c>
      <c r="JC134" s="34">
        <v>0</v>
      </c>
      <c r="JD134" s="34">
        <v>0</v>
      </c>
      <c r="JE134" s="34">
        <v>0</v>
      </c>
      <c r="JF134" s="34">
        <v>0</v>
      </c>
      <c r="JG134" s="34">
        <v>0</v>
      </c>
      <c r="JH134" s="34">
        <v>0</v>
      </c>
      <c r="JI134" s="34">
        <v>0</v>
      </c>
      <c r="JJ134" s="34">
        <v>0</v>
      </c>
      <c r="JK134" s="34">
        <v>0</v>
      </c>
      <c r="JL134" s="34">
        <v>1250</v>
      </c>
      <c r="JM134" s="34">
        <v>0</v>
      </c>
      <c r="JN134" s="34">
        <v>1250</v>
      </c>
      <c r="JO134" s="34">
        <v>1250</v>
      </c>
      <c r="JP134" s="34">
        <v>0</v>
      </c>
      <c r="JQ134" s="34">
        <v>1250</v>
      </c>
      <c r="JR134" s="34">
        <v>0.48</v>
      </c>
      <c r="JU134" s="34">
        <v>0.4</v>
      </c>
      <c r="JV134" s="34">
        <v>0.08</v>
      </c>
      <c r="JW134" s="34">
        <v>0.04</v>
      </c>
      <c r="KJ134" s="34" t="s">
        <v>5976</v>
      </c>
      <c r="KK134" s="34" t="s">
        <v>5177</v>
      </c>
      <c r="KL134" s="34" t="s">
        <v>4170</v>
      </c>
      <c r="KM134" s="34" t="s">
        <v>4170</v>
      </c>
      <c r="KN134" s="34" t="s">
        <v>4170</v>
      </c>
      <c r="KO134" s="34" t="s">
        <v>4170</v>
      </c>
      <c r="KP134" s="34" t="s">
        <v>4170</v>
      </c>
      <c r="KQ134" s="34" t="s">
        <v>4170</v>
      </c>
      <c r="KR134" s="34" t="s">
        <v>4170</v>
      </c>
      <c r="KS134" s="34" t="s">
        <v>4170</v>
      </c>
      <c r="KT134" s="34" t="s">
        <v>4170</v>
      </c>
      <c r="KU134" s="34" t="s">
        <v>4973</v>
      </c>
      <c r="KV134" s="34" t="s">
        <v>5151</v>
      </c>
      <c r="KW134" s="34" t="s">
        <v>4170</v>
      </c>
      <c r="KX134" s="34" t="s">
        <v>4170</v>
      </c>
      <c r="KY134" s="34" t="s">
        <v>5952</v>
      </c>
      <c r="KZ134" s="34" t="s">
        <v>5971</v>
      </c>
      <c r="LA134" s="34" t="s">
        <v>5993</v>
      </c>
    </row>
    <row r="135" spans="1:313">
      <c r="A135" s="34" t="s">
        <v>6629</v>
      </c>
      <c r="B135" s="34" t="s">
        <v>6607</v>
      </c>
      <c r="C135" s="34" t="s">
        <v>1037</v>
      </c>
      <c r="D135" s="34" t="s">
        <v>1041</v>
      </c>
      <c r="F135" s="34" t="s">
        <v>1041</v>
      </c>
      <c r="G135" s="34">
        <v>28</v>
      </c>
      <c r="H135" s="34" t="s">
        <v>1041</v>
      </c>
      <c r="I135" s="34" t="s">
        <v>1041</v>
      </c>
      <c r="J135" s="34" t="s">
        <v>442</v>
      </c>
      <c r="K135" s="34" t="s">
        <v>1077</v>
      </c>
      <c r="L135" s="34" t="s">
        <v>9537</v>
      </c>
      <c r="M135" s="34" t="s">
        <v>1548</v>
      </c>
      <c r="N135" s="34" t="s">
        <v>9538</v>
      </c>
      <c r="P135" s="34" t="s">
        <v>3065</v>
      </c>
      <c r="Q135" s="34" t="s">
        <v>3123</v>
      </c>
      <c r="R135" s="34" t="s">
        <v>6432</v>
      </c>
      <c r="S135" s="34">
        <v>2</v>
      </c>
      <c r="T135" s="34" t="s">
        <v>4881</v>
      </c>
      <c r="U135" s="34" t="s">
        <v>4170</v>
      </c>
      <c r="V135" s="34" t="s">
        <v>4170</v>
      </c>
      <c r="W135" s="34" t="s">
        <v>4881</v>
      </c>
      <c r="X135" s="34" t="s">
        <v>4881</v>
      </c>
      <c r="Y135" s="34" t="s">
        <v>4881</v>
      </c>
      <c r="Z135" s="34" t="s">
        <v>4881</v>
      </c>
      <c r="AA135" s="34" t="s">
        <v>4170</v>
      </c>
      <c r="AB135" s="34" t="s">
        <v>3681</v>
      </c>
      <c r="AD135" s="34" t="s">
        <v>3696</v>
      </c>
      <c r="AN135" s="34" t="s">
        <v>3719</v>
      </c>
      <c r="AO135" s="34" t="s">
        <v>1044</v>
      </c>
      <c r="BG135" s="34">
        <v>1</v>
      </c>
      <c r="BI135" s="34">
        <v>20</v>
      </c>
      <c r="BJ135" s="34" t="s">
        <v>1041</v>
      </c>
      <c r="BK135" s="34" t="s">
        <v>3727</v>
      </c>
      <c r="BM135" s="34" t="s">
        <v>3739</v>
      </c>
      <c r="BN135" s="34" t="s">
        <v>3745</v>
      </c>
      <c r="BO135" s="34" t="s">
        <v>4881</v>
      </c>
      <c r="BP135" s="34" t="s">
        <v>4170</v>
      </c>
      <c r="BQ135" s="34" t="s">
        <v>4170</v>
      </c>
      <c r="BR135" s="34" t="s">
        <v>4170</v>
      </c>
      <c r="BS135" s="34" t="s">
        <v>3754</v>
      </c>
      <c r="BT135" s="34" t="s">
        <v>3771</v>
      </c>
      <c r="BU135" s="34" t="s">
        <v>1044</v>
      </c>
      <c r="BV135" s="34" t="s">
        <v>1044</v>
      </c>
      <c r="BW135" s="34" t="s">
        <v>1044</v>
      </c>
      <c r="BX135" s="34" t="s">
        <v>3777</v>
      </c>
      <c r="BY135" s="34" t="s">
        <v>4881</v>
      </c>
      <c r="BZ135" s="34" t="s">
        <v>4170</v>
      </c>
      <c r="CA135" s="34" t="s">
        <v>4170</v>
      </c>
      <c r="CB135" s="34" t="s">
        <v>4170</v>
      </c>
      <c r="CC135" s="34" t="s">
        <v>4170</v>
      </c>
      <c r="CD135" s="34" t="s">
        <v>4170</v>
      </c>
      <c r="CE135" s="34" t="s">
        <v>4170</v>
      </c>
      <c r="CF135" s="34" t="s">
        <v>4170</v>
      </c>
      <c r="CG135" s="34" t="s">
        <v>4170</v>
      </c>
      <c r="CH135" s="34" t="s">
        <v>4170</v>
      </c>
      <c r="CI135" s="34" t="s">
        <v>4170</v>
      </c>
      <c r="CJ135" s="34" t="s">
        <v>4170</v>
      </c>
      <c r="CK135" s="34" t="s">
        <v>4170</v>
      </c>
      <c r="CL135" s="34" t="s">
        <v>4170</v>
      </c>
      <c r="CM135" s="34" t="s">
        <v>4170</v>
      </c>
      <c r="CN135" s="34" t="s">
        <v>4170</v>
      </c>
      <c r="CO135" s="34" t="s">
        <v>4170</v>
      </c>
      <c r="CQ135" s="34" t="s">
        <v>1041</v>
      </c>
      <c r="CR135" s="34" t="s">
        <v>1041</v>
      </c>
      <c r="CS135" s="34" t="s">
        <v>1041</v>
      </c>
      <c r="CT135" s="34" t="s">
        <v>1041</v>
      </c>
      <c r="CU135" s="34" t="s">
        <v>1041</v>
      </c>
      <c r="CV135" s="34" t="s">
        <v>1041</v>
      </c>
      <c r="CW135" s="34" t="s">
        <v>1041</v>
      </c>
      <c r="CX135" s="34" t="s">
        <v>1041</v>
      </c>
      <c r="CY135" s="34" t="s">
        <v>3820</v>
      </c>
      <c r="CZ135" s="34" t="s">
        <v>3840</v>
      </c>
      <c r="DA135" s="34" t="s">
        <v>3861</v>
      </c>
      <c r="DB135" s="34" t="s">
        <v>1044</v>
      </c>
      <c r="DC135" s="34" t="s">
        <v>1044</v>
      </c>
      <c r="DD135" s="34" t="s">
        <v>3871</v>
      </c>
      <c r="DE135" s="34" t="s">
        <v>1041</v>
      </c>
      <c r="DF135" s="34" t="s">
        <v>3877</v>
      </c>
      <c r="DG135" s="34" t="s">
        <v>169</v>
      </c>
      <c r="DH135" s="34" t="s">
        <v>4170</v>
      </c>
      <c r="DI135" s="34" t="s">
        <v>4881</v>
      </c>
      <c r="DJ135" s="34" t="s">
        <v>4170</v>
      </c>
      <c r="DK135" s="34" t="s">
        <v>4170</v>
      </c>
      <c r="DL135" s="34" t="s">
        <v>4170</v>
      </c>
      <c r="DM135" s="34" t="s">
        <v>4170</v>
      </c>
      <c r="DN135" s="34" t="s">
        <v>4170</v>
      </c>
      <c r="DO135" s="34" t="s">
        <v>4170</v>
      </c>
      <c r="DP135" s="34" t="s">
        <v>4170</v>
      </c>
      <c r="DQ135" s="34" t="s">
        <v>4170</v>
      </c>
      <c r="DR135" s="34" t="s">
        <v>4170</v>
      </c>
      <c r="DS135" s="34" t="s">
        <v>4170</v>
      </c>
      <c r="DT135" s="34" t="s">
        <v>4170</v>
      </c>
      <c r="DU135" s="34" t="s">
        <v>4170</v>
      </c>
      <c r="DV135" s="34" t="s">
        <v>4170</v>
      </c>
      <c r="DW135" s="34" t="s">
        <v>4170</v>
      </c>
      <c r="FK135" s="34" t="s">
        <v>1044</v>
      </c>
      <c r="FM135" s="34" t="s">
        <v>3987</v>
      </c>
      <c r="GF135" s="34" t="s">
        <v>1044</v>
      </c>
      <c r="GG135" s="34" t="s">
        <v>4170</v>
      </c>
      <c r="GH135" s="34" t="s">
        <v>4170</v>
      </c>
      <c r="GI135" s="34" t="s">
        <v>4170</v>
      </c>
      <c r="GJ135" s="34" t="s">
        <v>4881</v>
      </c>
      <c r="GK135" s="34" t="s">
        <v>4170</v>
      </c>
      <c r="GL135" s="34" t="s">
        <v>4170</v>
      </c>
      <c r="GM135" s="34" t="s">
        <v>4170</v>
      </c>
      <c r="GO135" s="34">
        <v>6000</v>
      </c>
      <c r="GP135" s="34">
        <v>0</v>
      </c>
      <c r="GQ135" s="34">
        <v>10000</v>
      </c>
      <c r="GR135" s="34">
        <v>3000</v>
      </c>
      <c r="GS135" s="34">
        <v>500</v>
      </c>
      <c r="GT135" s="34">
        <v>0</v>
      </c>
      <c r="GU135" s="34">
        <v>0</v>
      </c>
      <c r="GV135" s="34">
        <v>300</v>
      </c>
      <c r="GW135" s="34">
        <v>0</v>
      </c>
      <c r="GX135" s="34">
        <v>2000</v>
      </c>
      <c r="GY135" s="34">
        <v>10000</v>
      </c>
      <c r="GZ135" s="34">
        <v>5000</v>
      </c>
      <c r="HA135" s="34">
        <v>0</v>
      </c>
      <c r="HB135" s="34">
        <v>0</v>
      </c>
      <c r="HC135" s="34">
        <v>0</v>
      </c>
      <c r="HD135" s="34">
        <v>0</v>
      </c>
      <c r="HE135" s="34">
        <v>0</v>
      </c>
      <c r="HF135" s="34" t="s">
        <v>1044</v>
      </c>
      <c r="HK135" s="34" t="s">
        <v>6630</v>
      </c>
      <c r="HL135" s="34" t="s">
        <v>4226</v>
      </c>
      <c r="HM135" s="34" t="s">
        <v>4539</v>
      </c>
      <c r="HN135" s="34" t="s">
        <v>5452</v>
      </c>
      <c r="HO135" s="34">
        <v>9.0670170827858101</v>
      </c>
      <c r="HP135" s="34" t="s">
        <v>4897</v>
      </c>
      <c r="HQ135" s="34" t="s">
        <v>4313</v>
      </c>
      <c r="HR135" s="34" t="s">
        <v>4186</v>
      </c>
      <c r="HS135" s="34" t="s">
        <v>4255</v>
      </c>
      <c r="HT135" s="34" t="s">
        <v>4271</v>
      </c>
      <c r="HU135" s="34" t="s">
        <v>5342</v>
      </c>
      <c r="HV135" s="34" t="s">
        <v>5001</v>
      </c>
      <c r="HW135" s="34" t="s">
        <v>4556</v>
      </c>
      <c r="HX135" s="34" t="s">
        <v>3241</v>
      </c>
      <c r="HY135" s="34" t="s">
        <v>4291</v>
      </c>
      <c r="HZ135" s="34" t="s">
        <v>4933</v>
      </c>
      <c r="IA135" s="34" t="s">
        <v>4666</v>
      </c>
      <c r="IB135" s="34" t="s">
        <v>5665</v>
      </c>
      <c r="IC135" s="34" t="s">
        <v>5274</v>
      </c>
      <c r="ID135" s="34" t="s">
        <v>4462</v>
      </c>
      <c r="IR135" s="34" t="s">
        <v>1046</v>
      </c>
      <c r="IU135" s="34" t="s">
        <v>5179</v>
      </c>
      <c r="IV135" s="34" t="s">
        <v>4170</v>
      </c>
      <c r="IW135" s="34" t="s">
        <v>4176</v>
      </c>
      <c r="IX135" s="34" t="s">
        <v>5374</v>
      </c>
      <c r="IY135" s="34" t="s">
        <v>4785</v>
      </c>
      <c r="IZ135" s="34" t="s">
        <v>4170</v>
      </c>
      <c r="JA135" s="34" t="s">
        <v>4170</v>
      </c>
      <c r="JB135" s="34" t="s">
        <v>4714</v>
      </c>
      <c r="JC135" s="34">
        <v>333.33333333333297</v>
      </c>
      <c r="JD135" s="34">
        <v>1666.6666666666699</v>
      </c>
      <c r="JE135" s="34">
        <v>833.33333333333303</v>
      </c>
      <c r="JF135" s="34">
        <v>0</v>
      </c>
      <c r="JG135" s="34">
        <v>0</v>
      </c>
      <c r="JH135" s="34">
        <v>0</v>
      </c>
      <c r="JI135" s="34">
        <v>0</v>
      </c>
      <c r="JJ135" s="34">
        <v>0</v>
      </c>
      <c r="JK135" s="34">
        <v>0</v>
      </c>
      <c r="JL135" s="34">
        <v>20666.666666666701</v>
      </c>
      <c r="JM135" s="34">
        <v>1966.6666666666699</v>
      </c>
      <c r="JN135" s="34">
        <v>22633.333333333299</v>
      </c>
      <c r="JO135" s="34">
        <v>10333.333333333299</v>
      </c>
      <c r="JP135" s="34">
        <v>983.33333333333303</v>
      </c>
      <c r="JQ135" s="34">
        <v>11316.666666666701</v>
      </c>
      <c r="JR135" s="34">
        <v>0.26509572901325501</v>
      </c>
      <c r="JT135" s="34">
        <v>0.44182621502209102</v>
      </c>
      <c r="JU135" s="34">
        <v>0.13254786450662701</v>
      </c>
      <c r="JV135" s="34">
        <v>2.2091310751104602E-2</v>
      </c>
      <c r="JY135" s="34">
        <v>1.3254786450662699E-2</v>
      </c>
      <c r="KA135" s="34">
        <v>1.4727540500736399E-2</v>
      </c>
      <c r="KB135" s="34">
        <v>7.3637702503681901E-2</v>
      </c>
      <c r="KC135" s="34">
        <v>3.6818851251840902E-2</v>
      </c>
      <c r="KL135" s="34" t="s">
        <v>4170</v>
      </c>
      <c r="KM135" s="34" t="s">
        <v>4714</v>
      </c>
      <c r="KN135" s="34" t="s">
        <v>5253</v>
      </c>
      <c r="KO135" s="34" t="s">
        <v>4716</v>
      </c>
      <c r="KP135" s="34" t="s">
        <v>4170</v>
      </c>
      <c r="KQ135" s="34" t="s">
        <v>4170</v>
      </c>
      <c r="KR135" s="34" t="s">
        <v>4170</v>
      </c>
      <c r="KS135" s="34" t="s">
        <v>4170</v>
      </c>
      <c r="KT135" s="34" t="s">
        <v>4170</v>
      </c>
      <c r="KU135" s="34" t="s">
        <v>5113</v>
      </c>
      <c r="KV135" s="34" t="s">
        <v>5155</v>
      </c>
      <c r="KW135" s="34" t="s">
        <v>5621</v>
      </c>
      <c r="KX135" s="34" t="s">
        <v>5647</v>
      </c>
      <c r="KY135" s="34" t="s">
        <v>5953</v>
      </c>
      <c r="KZ135" s="34" t="s">
        <v>5155</v>
      </c>
    </row>
    <row r="136" spans="1:313">
      <c r="A136" s="34" t="s">
        <v>6631</v>
      </c>
      <c r="B136" s="34" t="s">
        <v>6607</v>
      </c>
      <c r="C136" s="34" t="s">
        <v>1036</v>
      </c>
      <c r="D136" s="34" t="s">
        <v>1041</v>
      </c>
      <c r="F136" s="34" t="s">
        <v>1041</v>
      </c>
      <c r="G136" s="34">
        <v>40</v>
      </c>
      <c r="H136" s="34" t="s">
        <v>1041</v>
      </c>
      <c r="I136" s="34" t="s">
        <v>1041</v>
      </c>
      <c r="J136" s="34" t="s">
        <v>440</v>
      </c>
      <c r="K136" s="34" t="s">
        <v>1113</v>
      </c>
      <c r="L136" s="34" t="s">
        <v>9551</v>
      </c>
      <c r="M136" s="34" t="s">
        <v>2208</v>
      </c>
      <c r="N136" s="34" t="s">
        <v>9552</v>
      </c>
      <c r="P136" s="34" t="s">
        <v>3065</v>
      </c>
      <c r="Q136" s="34" t="s">
        <v>3120</v>
      </c>
      <c r="R136" s="34" t="s">
        <v>6515</v>
      </c>
      <c r="S136" s="34">
        <v>14</v>
      </c>
      <c r="T136" s="34" t="s">
        <v>4626</v>
      </c>
      <c r="U136" s="34" t="s">
        <v>4628</v>
      </c>
      <c r="V136" s="34" t="s">
        <v>4626</v>
      </c>
      <c r="W136" s="34" t="s">
        <v>4881</v>
      </c>
      <c r="X136" s="34" t="s">
        <v>4626</v>
      </c>
      <c r="Y136" s="34" t="s">
        <v>5326</v>
      </c>
      <c r="Z136" s="34" t="s">
        <v>4534</v>
      </c>
      <c r="AA136" s="34" t="s">
        <v>4170</v>
      </c>
      <c r="AB136" s="34" t="s">
        <v>3687</v>
      </c>
      <c r="AD136" s="34" t="s">
        <v>3702</v>
      </c>
      <c r="AE136" s="34" t="s">
        <v>3705</v>
      </c>
      <c r="AF136" s="34" t="s">
        <v>4881</v>
      </c>
      <c r="AG136" s="34" t="s">
        <v>4170</v>
      </c>
      <c r="AH136" s="34" t="s">
        <v>4170</v>
      </c>
      <c r="AI136" s="34" t="s">
        <v>4170</v>
      </c>
      <c r="AJ136" s="34" t="s">
        <v>4170</v>
      </c>
      <c r="AK136" s="34" t="s">
        <v>4170</v>
      </c>
      <c r="AL136" s="34" t="s">
        <v>4170</v>
      </c>
      <c r="AN136" s="34" t="s">
        <v>3722</v>
      </c>
      <c r="AO136" s="34" t="s">
        <v>1044</v>
      </c>
      <c r="BG136" s="34">
        <v>4</v>
      </c>
      <c r="BH136" s="34" t="s">
        <v>4140</v>
      </c>
      <c r="BI136" s="34">
        <v>70</v>
      </c>
      <c r="BJ136" s="34" t="s">
        <v>1041</v>
      </c>
      <c r="BK136" s="34" t="s">
        <v>3727</v>
      </c>
      <c r="BM136" s="34" t="s">
        <v>3739</v>
      </c>
      <c r="BN136" s="34" t="s">
        <v>1044</v>
      </c>
      <c r="BO136" s="34" t="s">
        <v>4170</v>
      </c>
      <c r="BP136" s="34" t="s">
        <v>4170</v>
      </c>
      <c r="BQ136" s="34" t="s">
        <v>4881</v>
      </c>
      <c r="BR136" s="34" t="s">
        <v>4170</v>
      </c>
      <c r="BS136" s="34" t="s">
        <v>3751</v>
      </c>
      <c r="BT136" s="34" t="s">
        <v>3771</v>
      </c>
      <c r="BU136" s="34" t="s">
        <v>1044</v>
      </c>
      <c r="BV136" s="34" t="s">
        <v>1044</v>
      </c>
      <c r="BW136" s="34" t="s">
        <v>1044</v>
      </c>
      <c r="BX136" s="34" t="s">
        <v>3777</v>
      </c>
      <c r="BY136" s="34" t="s">
        <v>4881</v>
      </c>
      <c r="BZ136" s="34" t="s">
        <v>4170</v>
      </c>
      <c r="CA136" s="34" t="s">
        <v>4170</v>
      </c>
      <c r="CB136" s="34" t="s">
        <v>4170</v>
      </c>
      <c r="CC136" s="34" t="s">
        <v>4170</v>
      </c>
      <c r="CD136" s="34" t="s">
        <v>4170</v>
      </c>
      <c r="CE136" s="34" t="s">
        <v>4170</v>
      </c>
      <c r="CF136" s="34" t="s">
        <v>4170</v>
      </c>
      <c r="CG136" s="34" t="s">
        <v>4170</v>
      </c>
      <c r="CH136" s="34" t="s">
        <v>4170</v>
      </c>
      <c r="CI136" s="34" t="s">
        <v>4170</v>
      </c>
      <c r="CJ136" s="34" t="s">
        <v>4170</v>
      </c>
      <c r="CK136" s="34" t="s">
        <v>4170</v>
      </c>
      <c r="CL136" s="34" t="s">
        <v>4170</v>
      </c>
      <c r="CM136" s="34" t="s">
        <v>4170</v>
      </c>
      <c r="CN136" s="34" t="s">
        <v>4170</v>
      </c>
      <c r="CO136" s="34" t="s">
        <v>4170</v>
      </c>
      <c r="CQ136" s="34" t="s">
        <v>1041</v>
      </c>
      <c r="CR136" s="34" t="s">
        <v>1041</v>
      </c>
      <c r="CS136" s="34" t="s">
        <v>1044</v>
      </c>
      <c r="CT136" s="34" t="s">
        <v>1044</v>
      </c>
      <c r="CU136" s="34" t="s">
        <v>1041</v>
      </c>
      <c r="CV136" s="34" t="s">
        <v>1044</v>
      </c>
      <c r="CW136" s="34" t="s">
        <v>1044</v>
      </c>
      <c r="CX136" s="34" t="s">
        <v>1044</v>
      </c>
      <c r="CY136" s="34" t="s">
        <v>3823</v>
      </c>
      <c r="CZ136" s="34" t="s">
        <v>3837</v>
      </c>
      <c r="DA136" s="34" t="s">
        <v>3861</v>
      </c>
      <c r="DB136" s="34" t="s">
        <v>3871</v>
      </c>
      <c r="DC136" s="34" t="s">
        <v>3871</v>
      </c>
      <c r="DD136" s="34" t="s">
        <v>3871</v>
      </c>
      <c r="DE136" s="34" t="s">
        <v>1044</v>
      </c>
      <c r="DF136" s="34" t="s">
        <v>3877</v>
      </c>
      <c r="DG136" s="34" t="s">
        <v>157</v>
      </c>
      <c r="DH136" s="34" t="s">
        <v>4170</v>
      </c>
      <c r="DI136" s="34" t="s">
        <v>4170</v>
      </c>
      <c r="DJ136" s="34" t="s">
        <v>4170</v>
      </c>
      <c r="DK136" s="34" t="s">
        <v>4170</v>
      </c>
      <c r="DL136" s="34" t="s">
        <v>4170</v>
      </c>
      <c r="DM136" s="34" t="s">
        <v>4170</v>
      </c>
      <c r="DN136" s="34" t="s">
        <v>4170</v>
      </c>
      <c r="DO136" s="34" t="s">
        <v>4881</v>
      </c>
      <c r="DP136" s="34" t="s">
        <v>4170</v>
      </c>
      <c r="DQ136" s="34" t="s">
        <v>4170</v>
      </c>
      <c r="DR136" s="34" t="s">
        <v>4170</v>
      </c>
      <c r="DS136" s="34" t="s">
        <v>4170</v>
      </c>
      <c r="DT136" s="34" t="s">
        <v>4170</v>
      </c>
      <c r="DU136" s="34" t="s">
        <v>4170</v>
      </c>
      <c r="DV136" s="34" t="s">
        <v>4170</v>
      </c>
      <c r="DW136" s="34" t="s">
        <v>4170</v>
      </c>
      <c r="FE136" s="34">
        <v>16250</v>
      </c>
      <c r="FK136" s="34" t="s">
        <v>1044</v>
      </c>
      <c r="FM136" s="34" t="s">
        <v>3990</v>
      </c>
      <c r="GF136" s="34" t="s">
        <v>1044</v>
      </c>
      <c r="GG136" s="34" t="s">
        <v>4170</v>
      </c>
      <c r="GH136" s="34" t="s">
        <v>4170</v>
      </c>
      <c r="GI136" s="34" t="s">
        <v>4170</v>
      </c>
      <c r="GJ136" s="34" t="s">
        <v>4881</v>
      </c>
      <c r="GK136" s="34" t="s">
        <v>4170</v>
      </c>
      <c r="GL136" s="34" t="s">
        <v>4170</v>
      </c>
      <c r="GM136" s="34" t="s">
        <v>4170</v>
      </c>
      <c r="GO136" s="34">
        <v>8000</v>
      </c>
      <c r="GP136" s="34">
        <v>0</v>
      </c>
      <c r="GQ136" s="34">
        <v>0</v>
      </c>
      <c r="GR136" s="34">
        <v>0</v>
      </c>
      <c r="GS136" s="34">
        <v>3000</v>
      </c>
      <c r="GT136" s="34">
        <v>1000</v>
      </c>
      <c r="GU136" s="34">
        <v>2000</v>
      </c>
      <c r="GV136" s="34">
        <v>0</v>
      </c>
      <c r="GW136" s="34">
        <v>0</v>
      </c>
      <c r="GX136" s="34">
        <v>15000</v>
      </c>
      <c r="GZ136" s="34">
        <v>6000</v>
      </c>
      <c r="HA136" s="34">
        <v>0</v>
      </c>
      <c r="HB136" s="34">
        <v>0</v>
      </c>
      <c r="HC136" s="34">
        <v>4500</v>
      </c>
      <c r="HD136" s="34">
        <v>0</v>
      </c>
      <c r="HE136" s="34">
        <v>0</v>
      </c>
      <c r="HF136" s="34" t="s">
        <v>1044</v>
      </c>
      <c r="HK136" s="34" t="s">
        <v>6632</v>
      </c>
      <c r="HL136" s="34" t="s">
        <v>4226</v>
      </c>
      <c r="HM136" s="34" t="s">
        <v>4542</v>
      </c>
      <c r="HN136" s="34" t="s">
        <v>5447</v>
      </c>
      <c r="HO136" s="34">
        <v>32.063074901445503</v>
      </c>
      <c r="HP136" s="34" t="s">
        <v>4895</v>
      </c>
      <c r="HQ136" s="34" t="s">
        <v>4323</v>
      </c>
      <c r="HR136" s="34" t="s">
        <v>4219</v>
      </c>
      <c r="HS136" s="34" t="s">
        <v>4248</v>
      </c>
      <c r="HT136" s="34" t="s">
        <v>4262</v>
      </c>
      <c r="HU136" s="34" t="s">
        <v>5342</v>
      </c>
      <c r="HV136" s="34" t="s">
        <v>5002</v>
      </c>
      <c r="HW136" s="34" t="s">
        <v>4560</v>
      </c>
      <c r="HX136" s="34" t="s">
        <v>3235</v>
      </c>
      <c r="HY136" s="34" t="s">
        <v>4299</v>
      </c>
      <c r="HZ136" s="34" t="s">
        <v>4933</v>
      </c>
      <c r="IA136" s="34" t="s">
        <v>4665</v>
      </c>
      <c r="IB136" s="34" t="s">
        <v>5665</v>
      </c>
      <c r="IC136" s="34" t="s">
        <v>5274</v>
      </c>
      <c r="ID136" s="34" t="s">
        <v>4462</v>
      </c>
      <c r="IK136" s="34" t="s">
        <v>4592</v>
      </c>
      <c r="IQ136" s="34">
        <v>16250</v>
      </c>
      <c r="IR136" s="34" t="s">
        <v>1046</v>
      </c>
      <c r="IS136" s="34" t="s">
        <v>5322</v>
      </c>
      <c r="IT136" s="34">
        <v>1160.7142857142901</v>
      </c>
      <c r="IU136" s="34" t="s">
        <v>5180</v>
      </c>
      <c r="IV136" s="34" t="s">
        <v>4170</v>
      </c>
      <c r="IW136" s="34" t="s">
        <v>4170</v>
      </c>
      <c r="IX136" s="34" t="s">
        <v>4170</v>
      </c>
      <c r="IY136" s="34" t="s">
        <v>5374</v>
      </c>
      <c r="IZ136" s="34" t="s">
        <v>4354</v>
      </c>
      <c r="JA136" s="34" t="s">
        <v>5581</v>
      </c>
      <c r="JB136" s="34" t="s">
        <v>4170</v>
      </c>
      <c r="JC136" s="34">
        <v>2500</v>
      </c>
      <c r="JE136" s="34">
        <v>1000</v>
      </c>
      <c r="JF136" s="34">
        <v>0</v>
      </c>
      <c r="JG136" s="34">
        <v>0</v>
      </c>
      <c r="JH136" s="34">
        <v>750</v>
      </c>
      <c r="JI136" s="34">
        <v>0</v>
      </c>
      <c r="JJ136" s="34">
        <v>0</v>
      </c>
      <c r="JK136" s="34">
        <v>0</v>
      </c>
      <c r="JL136" s="34">
        <v>18250</v>
      </c>
      <c r="JM136" s="34">
        <v>0</v>
      </c>
      <c r="JN136" s="34">
        <v>18250</v>
      </c>
      <c r="JO136" s="34">
        <v>1303.57142857143</v>
      </c>
      <c r="JP136" s="34">
        <v>0</v>
      </c>
      <c r="JQ136" s="34">
        <v>1303.57142857143</v>
      </c>
      <c r="JR136" s="34">
        <v>0.43835616438356201</v>
      </c>
      <c r="JV136" s="34">
        <v>0.164383561643836</v>
      </c>
      <c r="JW136" s="34">
        <v>5.4794520547945202E-2</v>
      </c>
      <c r="JX136" s="34">
        <v>0.10958904109589</v>
      </c>
      <c r="KA136" s="34">
        <v>0.13698630136986301</v>
      </c>
      <c r="KC136" s="34">
        <v>5.4794520547945202E-2</v>
      </c>
      <c r="KF136" s="34">
        <v>4.1095890410958902E-2</v>
      </c>
      <c r="KJ136" s="34" t="s">
        <v>5977</v>
      </c>
      <c r="KK136" s="34" t="s">
        <v>5177</v>
      </c>
      <c r="KL136" s="34" t="s">
        <v>4170</v>
      </c>
      <c r="KM136" s="34" t="s">
        <v>4713</v>
      </c>
      <c r="KO136" s="34" t="s">
        <v>4716</v>
      </c>
      <c r="KP136" s="34" t="s">
        <v>4170</v>
      </c>
      <c r="KQ136" s="34" t="s">
        <v>4170</v>
      </c>
      <c r="KR136" s="34" t="s">
        <v>4716</v>
      </c>
      <c r="KS136" s="34" t="s">
        <v>4170</v>
      </c>
      <c r="KT136" s="34" t="s">
        <v>4170</v>
      </c>
      <c r="KU136" s="34" t="s">
        <v>5113</v>
      </c>
      <c r="KV136" s="34" t="s">
        <v>5151</v>
      </c>
      <c r="KW136" s="34" t="s">
        <v>4170</v>
      </c>
      <c r="KX136" s="34" t="s">
        <v>4170</v>
      </c>
      <c r="KY136" s="34" t="s">
        <v>5223</v>
      </c>
      <c r="KZ136" s="34" t="s">
        <v>5971</v>
      </c>
      <c r="LA136" s="34" t="s">
        <v>5993</v>
      </c>
    </row>
    <row r="137" spans="1:313">
      <c r="A137" s="34" t="s">
        <v>6633</v>
      </c>
      <c r="B137" s="34" t="s">
        <v>6607</v>
      </c>
      <c r="C137" s="34" t="s">
        <v>1036</v>
      </c>
      <c r="D137" s="34" t="s">
        <v>1041</v>
      </c>
      <c r="F137" s="34" t="s">
        <v>1041</v>
      </c>
      <c r="G137" s="34">
        <v>82</v>
      </c>
      <c r="H137" s="34" t="s">
        <v>1041</v>
      </c>
      <c r="I137" s="34" t="s">
        <v>1041</v>
      </c>
      <c r="J137" s="34" t="s">
        <v>440</v>
      </c>
      <c r="K137" s="34" t="s">
        <v>1143</v>
      </c>
      <c r="L137" s="34" t="s">
        <v>9598</v>
      </c>
      <c r="M137" s="34" t="s">
        <v>2727</v>
      </c>
      <c r="N137" s="34" t="s">
        <v>9599</v>
      </c>
      <c r="P137" s="34" t="s">
        <v>3065</v>
      </c>
      <c r="Q137" s="34" t="s">
        <v>3123</v>
      </c>
      <c r="R137" s="34" t="s">
        <v>6320</v>
      </c>
      <c r="S137" s="34">
        <v>4</v>
      </c>
      <c r="T137" s="34" t="s">
        <v>4170</v>
      </c>
      <c r="U137" s="34" t="s">
        <v>4170</v>
      </c>
      <c r="V137" s="34" t="s">
        <v>4170</v>
      </c>
      <c r="W137" s="34" t="s">
        <v>4609</v>
      </c>
      <c r="X137" s="34" t="s">
        <v>4609</v>
      </c>
      <c r="Y137" s="34" t="s">
        <v>4609</v>
      </c>
      <c r="Z137" s="34" t="s">
        <v>4609</v>
      </c>
      <c r="AA137" s="34" t="s">
        <v>4170</v>
      </c>
      <c r="AB137" s="34" t="s">
        <v>3684</v>
      </c>
      <c r="AD137" s="34" t="s">
        <v>3699</v>
      </c>
      <c r="AE137" s="34" t="s">
        <v>3711</v>
      </c>
      <c r="AF137" s="34" t="s">
        <v>4170</v>
      </c>
      <c r="AG137" s="34" t="s">
        <v>4170</v>
      </c>
      <c r="AH137" s="34" t="s">
        <v>4881</v>
      </c>
      <c r="AI137" s="34" t="s">
        <v>4170</v>
      </c>
      <c r="AJ137" s="34" t="s">
        <v>4170</v>
      </c>
      <c r="AK137" s="34" t="s">
        <v>4170</v>
      </c>
      <c r="AL137" s="34" t="s">
        <v>4170</v>
      </c>
      <c r="AN137" s="34" t="s">
        <v>3719</v>
      </c>
      <c r="AO137" s="34" t="s">
        <v>1044</v>
      </c>
      <c r="BG137" s="34">
        <v>4</v>
      </c>
      <c r="BI137" s="34">
        <v>60</v>
      </c>
      <c r="BJ137" s="34" t="s">
        <v>1041</v>
      </c>
      <c r="BK137" s="34" t="s">
        <v>3727</v>
      </c>
      <c r="BM137" s="34" t="s">
        <v>3742</v>
      </c>
      <c r="BN137" s="34" t="s">
        <v>3745</v>
      </c>
      <c r="BO137" s="34" t="s">
        <v>4881</v>
      </c>
      <c r="BP137" s="34" t="s">
        <v>4170</v>
      </c>
      <c r="BQ137" s="34" t="s">
        <v>4170</v>
      </c>
      <c r="BR137" s="34" t="s">
        <v>4170</v>
      </c>
      <c r="BS137" s="34" t="s">
        <v>3754</v>
      </c>
      <c r="BT137" s="34" t="s">
        <v>3771</v>
      </c>
      <c r="BU137" s="34" t="s">
        <v>1044</v>
      </c>
      <c r="BV137" s="34" t="s">
        <v>1041</v>
      </c>
      <c r="BW137" s="34" t="s">
        <v>1044</v>
      </c>
      <c r="BX137" s="34" t="s">
        <v>3777</v>
      </c>
      <c r="BY137" s="34" t="s">
        <v>4881</v>
      </c>
      <c r="BZ137" s="34" t="s">
        <v>4170</v>
      </c>
      <c r="CA137" s="34" t="s">
        <v>4170</v>
      </c>
      <c r="CB137" s="34" t="s">
        <v>4170</v>
      </c>
      <c r="CC137" s="34" t="s">
        <v>4170</v>
      </c>
      <c r="CD137" s="34" t="s">
        <v>4170</v>
      </c>
      <c r="CE137" s="34" t="s">
        <v>4170</v>
      </c>
      <c r="CF137" s="34" t="s">
        <v>4170</v>
      </c>
      <c r="CG137" s="34" t="s">
        <v>4170</v>
      </c>
      <c r="CH137" s="34" t="s">
        <v>4170</v>
      </c>
      <c r="CI137" s="34" t="s">
        <v>4170</v>
      </c>
      <c r="CJ137" s="34" t="s">
        <v>4170</v>
      </c>
      <c r="CK137" s="34" t="s">
        <v>4170</v>
      </c>
      <c r="CL137" s="34" t="s">
        <v>4170</v>
      </c>
      <c r="CM137" s="34" t="s">
        <v>4170</v>
      </c>
      <c r="CN137" s="34" t="s">
        <v>4170</v>
      </c>
      <c r="CO137" s="34" t="s">
        <v>4170</v>
      </c>
      <c r="CQ137" s="34" t="s">
        <v>1041</v>
      </c>
      <c r="CR137" s="34" t="s">
        <v>1044</v>
      </c>
      <c r="CS137" s="34" t="s">
        <v>1044</v>
      </c>
      <c r="CT137" s="34" t="s">
        <v>1044</v>
      </c>
      <c r="CU137" s="34" t="s">
        <v>1041</v>
      </c>
      <c r="CV137" s="34" t="s">
        <v>1041</v>
      </c>
      <c r="CW137" s="34" t="s">
        <v>1044</v>
      </c>
      <c r="CX137" s="34" t="s">
        <v>1044</v>
      </c>
      <c r="CY137" s="34" t="s">
        <v>3826</v>
      </c>
      <c r="CZ137" s="34" t="s">
        <v>3843</v>
      </c>
      <c r="DA137" s="34" t="s">
        <v>3861</v>
      </c>
      <c r="DB137" s="34" t="s">
        <v>1044</v>
      </c>
      <c r="DC137" s="34" t="s">
        <v>3871</v>
      </c>
      <c r="DD137" s="34" t="s">
        <v>3871</v>
      </c>
      <c r="DE137" s="34" t="s">
        <v>1044</v>
      </c>
      <c r="DF137" s="34" t="s">
        <v>3877</v>
      </c>
      <c r="DG137" s="34" t="s">
        <v>6360</v>
      </c>
      <c r="DH137" s="34" t="s">
        <v>4170</v>
      </c>
      <c r="DI137" s="34" t="s">
        <v>4170</v>
      </c>
      <c r="DJ137" s="34" t="s">
        <v>4170</v>
      </c>
      <c r="DK137" s="34" t="s">
        <v>4170</v>
      </c>
      <c r="DL137" s="34" t="s">
        <v>4170</v>
      </c>
      <c r="DM137" s="34" t="s">
        <v>4881</v>
      </c>
      <c r="DN137" s="34" t="s">
        <v>4881</v>
      </c>
      <c r="DO137" s="34" t="s">
        <v>4881</v>
      </c>
      <c r="DP137" s="34" t="s">
        <v>4170</v>
      </c>
      <c r="DQ137" s="34" t="s">
        <v>4170</v>
      </c>
      <c r="DR137" s="34" t="s">
        <v>4170</v>
      </c>
      <c r="DS137" s="34" t="s">
        <v>4170</v>
      </c>
      <c r="DT137" s="34" t="s">
        <v>4170</v>
      </c>
      <c r="DU137" s="34" t="s">
        <v>4170</v>
      </c>
      <c r="DV137" s="34" t="s">
        <v>4170</v>
      </c>
      <c r="DW137" s="34" t="s">
        <v>4170</v>
      </c>
      <c r="EC137" s="34" t="s">
        <v>3934</v>
      </c>
      <c r="ED137" s="34" t="s">
        <v>4170</v>
      </c>
      <c r="EE137" s="34" t="s">
        <v>4170</v>
      </c>
      <c r="EF137" s="34" t="s">
        <v>4170</v>
      </c>
      <c r="EG137" s="34" t="s">
        <v>4170</v>
      </c>
      <c r="EH137" s="34" t="s">
        <v>4170</v>
      </c>
      <c r="EI137" s="34" t="s">
        <v>4170</v>
      </c>
      <c r="EJ137" s="34" t="s">
        <v>4881</v>
      </c>
      <c r="EK137" s="34" t="s">
        <v>4170</v>
      </c>
      <c r="EL137" s="34" t="s">
        <v>4170</v>
      </c>
      <c r="EM137" s="34" t="s">
        <v>4170</v>
      </c>
      <c r="EN137" s="34" t="s">
        <v>4170</v>
      </c>
      <c r="EO137" s="34" t="s">
        <v>4170</v>
      </c>
      <c r="EP137" s="34" t="s">
        <v>4170</v>
      </c>
      <c r="ER137" s="34">
        <v>4000</v>
      </c>
      <c r="ES137" s="34" t="s">
        <v>3951</v>
      </c>
      <c r="ET137" s="34" t="s">
        <v>4170</v>
      </c>
      <c r="EU137" s="34" t="s">
        <v>4170</v>
      </c>
      <c r="EV137" s="34" t="s">
        <v>4170</v>
      </c>
      <c r="EW137" s="34" t="s">
        <v>4170</v>
      </c>
      <c r="EX137" s="34" t="s">
        <v>4881</v>
      </c>
      <c r="EY137" s="34" t="s">
        <v>4170</v>
      </c>
      <c r="EZ137" s="34" t="s">
        <v>4170</v>
      </c>
      <c r="FA137" s="34" t="s">
        <v>4170</v>
      </c>
      <c r="FB137" s="34" t="s">
        <v>4170</v>
      </c>
      <c r="FD137" s="34">
        <v>2000</v>
      </c>
      <c r="FE137" s="34">
        <v>1625</v>
      </c>
      <c r="FK137" s="34" t="s">
        <v>1044</v>
      </c>
      <c r="FM137" s="34" t="s">
        <v>3990</v>
      </c>
      <c r="GF137" s="34" t="s">
        <v>1044</v>
      </c>
      <c r="GG137" s="34" t="s">
        <v>4170</v>
      </c>
      <c r="GH137" s="34" t="s">
        <v>4170</v>
      </c>
      <c r="GI137" s="34" t="s">
        <v>4170</v>
      </c>
      <c r="GJ137" s="34" t="s">
        <v>4881</v>
      </c>
      <c r="GK137" s="34" t="s">
        <v>4170</v>
      </c>
      <c r="GL137" s="34" t="s">
        <v>4170</v>
      </c>
      <c r="GM137" s="34" t="s">
        <v>4170</v>
      </c>
      <c r="GO137" s="34">
        <v>4000</v>
      </c>
      <c r="GP137" s="34">
        <v>0</v>
      </c>
      <c r="GQ137" s="34">
        <v>0</v>
      </c>
      <c r="GR137" s="34">
        <v>5000</v>
      </c>
      <c r="GS137" s="34">
        <v>1000</v>
      </c>
      <c r="GT137" s="34">
        <v>300</v>
      </c>
      <c r="GU137" s="34">
        <v>0</v>
      </c>
      <c r="GV137" s="34">
        <v>0</v>
      </c>
      <c r="GW137" s="34">
        <v>0</v>
      </c>
      <c r="GX137" s="34">
        <v>0</v>
      </c>
      <c r="GY137" s="34">
        <v>9000</v>
      </c>
      <c r="GZ137" s="34">
        <v>1000</v>
      </c>
      <c r="HA137" s="34">
        <v>0</v>
      </c>
      <c r="HB137" s="34">
        <v>0</v>
      </c>
      <c r="HC137" s="34">
        <v>0</v>
      </c>
      <c r="HD137" s="34">
        <v>0</v>
      </c>
      <c r="HE137" s="34">
        <v>0</v>
      </c>
      <c r="HF137" s="34" t="s">
        <v>1044</v>
      </c>
      <c r="HK137" s="34" t="s">
        <v>6634</v>
      </c>
      <c r="HL137" s="34" t="s">
        <v>4226</v>
      </c>
      <c r="HM137" s="34" t="s">
        <v>4546</v>
      </c>
      <c r="HN137" s="34" t="s">
        <v>5449</v>
      </c>
      <c r="HO137" s="34">
        <v>49.0787888742882</v>
      </c>
      <c r="HP137" s="34" t="s">
        <v>4896</v>
      </c>
      <c r="HQ137" s="34" t="s">
        <v>4316</v>
      </c>
      <c r="HR137" s="34" t="s">
        <v>4210</v>
      </c>
      <c r="HS137" s="34" t="s">
        <v>4255</v>
      </c>
      <c r="HT137" s="34" t="s">
        <v>4271</v>
      </c>
      <c r="HU137" s="34" t="s">
        <v>5342</v>
      </c>
      <c r="HV137" s="34" t="s">
        <v>5001</v>
      </c>
      <c r="HW137" s="34" t="s">
        <v>4560</v>
      </c>
      <c r="HX137" s="34" t="s">
        <v>3229</v>
      </c>
      <c r="HY137" s="34" t="s">
        <v>4299</v>
      </c>
      <c r="HZ137" s="34" t="s">
        <v>4929</v>
      </c>
      <c r="IA137" s="34" t="s">
        <v>4665</v>
      </c>
      <c r="IB137" s="34" t="s">
        <v>5665</v>
      </c>
      <c r="IC137" s="34" t="s">
        <v>5275</v>
      </c>
      <c r="ID137" s="34" t="s">
        <v>4461</v>
      </c>
      <c r="II137" s="34" t="s">
        <v>5583</v>
      </c>
      <c r="IJ137" s="34">
        <v>797.2</v>
      </c>
      <c r="IK137" s="34" t="s">
        <v>4587</v>
      </c>
      <c r="IQ137" s="34">
        <v>6422.2</v>
      </c>
      <c r="IR137" s="34" t="s">
        <v>1046</v>
      </c>
      <c r="IT137" s="34">
        <v>1605.55</v>
      </c>
      <c r="IU137" s="34" t="s">
        <v>5178</v>
      </c>
      <c r="IV137" s="34" t="s">
        <v>4170</v>
      </c>
      <c r="IW137" s="34" t="s">
        <v>4170</v>
      </c>
      <c r="IX137" s="34" t="s">
        <v>5179</v>
      </c>
      <c r="IY137" s="34" t="s">
        <v>4474</v>
      </c>
      <c r="IZ137" s="34" t="s">
        <v>4784</v>
      </c>
      <c r="JA137" s="34" t="s">
        <v>4170</v>
      </c>
      <c r="JB137" s="34" t="s">
        <v>4170</v>
      </c>
      <c r="JC137" s="34">
        <v>0</v>
      </c>
      <c r="JD137" s="34">
        <v>1500</v>
      </c>
      <c r="JE137" s="34">
        <v>166.666666666667</v>
      </c>
      <c r="JF137" s="34">
        <v>0</v>
      </c>
      <c r="JG137" s="34">
        <v>0</v>
      </c>
      <c r="JH137" s="34">
        <v>0</v>
      </c>
      <c r="JI137" s="34">
        <v>0</v>
      </c>
      <c r="JJ137" s="34">
        <v>0</v>
      </c>
      <c r="JK137" s="34">
        <v>0</v>
      </c>
      <c r="JL137" s="34">
        <v>10466.666666666701</v>
      </c>
      <c r="JM137" s="34">
        <v>1500</v>
      </c>
      <c r="JN137" s="34">
        <v>11966.666666666701</v>
      </c>
      <c r="JO137" s="34">
        <v>2616.6666666666702</v>
      </c>
      <c r="JP137" s="34">
        <v>375</v>
      </c>
      <c r="JQ137" s="34">
        <v>2991.6666666666702</v>
      </c>
      <c r="JR137" s="34">
        <v>0.33426183844011098</v>
      </c>
      <c r="JU137" s="34">
        <v>0.41782729805013902</v>
      </c>
      <c r="JV137" s="34">
        <v>8.3565459610027898E-2</v>
      </c>
      <c r="JW137" s="34">
        <v>2.5069637883008401E-2</v>
      </c>
      <c r="KB137" s="34">
        <v>0.125348189415042</v>
      </c>
      <c r="KC137" s="34">
        <v>1.39275766016713E-2</v>
      </c>
      <c r="KI137" s="34" t="s">
        <v>6082</v>
      </c>
      <c r="KJ137" s="34" t="s">
        <v>5980</v>
      </c>
      <c r="KK137" s="34" t="s">
        <v>5177</v>
      </c>
      <c r="KL137" s="34" t="s">
        <v>4170</v>
      </c>
      <c r="KM137" s="34" t="s">
        <v>4170</v>
      </c>
      <c r="KN137" s="34" t="s">
        <v>5253</v>
      </c>
      <c r="KO137" s="34" t="s">
        <v>5254</v>
      </c>
      <c r="KP137" s="34" t="s">
        <v>4170</v>
      </c>
      <c r="KQ137" s="34" t="s">
        <v>4170</v>
      </c>
      <c r="KR137" s="34" t="s">
        <v>4170</v>
      </c>
      <c r="KS137" s="34" t="s">
        <v>4170</v>
      </c>
      <c r="KT137" s="34" t="s">
        <v>4170</v>
      </c>
      <c r="KU137" s="34" t="s">
        <v>5112</v>
      </c>
      <c r="KV137" s="34" t="s">
        <v>5153</v>
      </c>
      <c r="KW137" s="34" t="s">
        <v>5621</v>
      </c>
      <c r="KX137" s="34" t="s">
        <v>5644</v>
      </c>
      <c r="KY137" s="34" t="s">
        <v>5112</v>
      </c>
      <c r="KZ137" s="34" t="s">
        <v>5850</v>
      </c>
      <c r="LA137" s="34" t="s">
        <v>5993</v>
      </c>
    </row>
    <row r="138" spans="1:313">
      <c r="A138" s="34" t="s">
        <v>6635</v>
      </c>
      <c r="B138" s="34" t="s">
        <v>6607</v>
      </c>
      <c r="C138" s="34" t="s">
        <v>1038</v>
      </c>
      <c r="D138" s="34" t="s">
        <v>1041</v>
      </c>
      <c r="F138" s="34" t="s">
        <v>1041</v>
      </c>
      <c r="G138" s="34">
        <v>58</v>
      </c>
      <c r="H138" s="34" t="s">
        <v>1041</v>
      </c>
      <c r="I138" s="34" t="s">
        <v>1041</v>
      </c>
      <c r="J138" s="34" t="s">
        <v>440</v>
      </c>
      <c r="K138" s="34" t="s">
        <v>1131</v>
      </c>
      <c r="L138" s="34" t="s">
        <v>9600</v>
      </c>
      <c r="M138" s="34" t="s">
        <v>2561</v>
      </c>
      <c r="N138" s="34" t="s">
        <v>9601</v>
      </c>
      <c r="P138" s="34" t="s">
        <v>3068</v>
      </c>
      <c r="Q138" s="34" t="s">
        <v>3123</v>
      </c>
      <c r="R138" s="34" t="s">
        <v>6320</v>
      </c>
      <c r="S138" s="34">
        <v>2</v>
      </c>
      <c r="T138" s="34" t="s">
        <v>4170</v>
      </c>
      <c r="U138" s="34" t="s">
        <v>4170</v>
      </c>
      <c r="V138" s="34" t="s">
        <v>4170</v>
      </c>
      <c r="W138" s="34" t="s">
        <v>4881</v>
      </c>
      <c r="X138" s="34" t="s">
        <v>4881</v>
      </c>
      <c r="Y138" s="34" t="s">
        <v>4881</v>
      </c>
      <c r="Z138" s="34" t="s">
        <v>4881</v>
      </c>
      <c r="AA138" s="34" t="s">
        <v>4170</v>
      </c>
      <c r="AB138" s="34" t="s">
        <v>3681</v>
      </c>
      <c r="AD138" s="34" t="s">
        <v>3696</v>
      </c>
      <c r="AN138" s="34" t="s">
        <v>3719</v>
      </c>
      <c r="AO138" s="34" t="s">
        <v>1044</v>
      </c>
      <c r="BG138" s="34">
        <v>2</v>
      </c>
      <c r="BI138" s="34">
        <v>44</v>
      </c>
      <c r="BJ138" s="34" t="s">
        <v>1041</v>
      </c>
      <c r="BK138" s="34" t="s">
        <v>3730</v>
      </c>
      <c r="BM138" s="34" t="s">
        <v>3742</v>
      </c>
      <c r="BN138" s="34" t="s">
        <v>3745</v>
      </c>
      <c r="BO138" s="34" t="s">
        <v>4881</v>
      </c>
      <c r="BP138" s="34" t="s">
        <v>4170</v>
      </c>
      <c r="BQ138" s="34" t="s">
        <v>4170</v>
      </c>
      <c r="BR138" s="34" t="s">
        <v>4170</v>
      </c>
      <c r="BS138" s="34" t="s">
        <v>3754</v>
      </c>
      <c r="BT138" s="34" t="s">
        <v>3771</v>
      </c>
      <c r="BU138" s="34" t="s">
        <v>1044</v>
      </c>
      <c r="BV138" s="34" t="s">
        <v>1044</v>
      </c>
      <c r="BW138" s="34" t="s">
        <v>1044</v>
      </c>
      <c r="BX138" s="34" t="s">
        <v>3777</v>
      </c>
      <c r="BY138" s="34" t="s">
        <v>4881</v>
      </c>
      <c r="BZ138" s="34" t="s">
        <v>4170</v>
      </c>
      <c r="CA138" s="34" t="s">
        <v>4170</v>
      </c>
      <c r="CB138" s="34" t="s">
        <v>4170</v>
      </c>
      <c r="CC138" s="34" t="s">
        <v>4170</v>
      </c>
      <c r="CD138" s="34" t="s">
        <v>4170</v>
      </c>
      <c r="CE138" s="34" t="s">
        <v>4170</v>
      </c>
      <c r="CF138" s="34" t="s">
        <v>4170</v>
      </c>
      <c r="CG138" s="34" t="s">
        <v>4170</v>
      </c>
      <c r="CH138" s="34" t="s">
        <v>4170</v>
      </c>
      <c r="CI138" s="34" t="s">
        <v>4170</v>
      </c>
      <c r="CJ138" s="34" t="s">
        <v>4170</v>
      </c>
      <c r="CK138" s="34" t="s">
        <v>4170</v>
      </c>
      <c r="CL138" s="34" t="s">
        <v>4170</v>
      </c>
      <c r="CM138" s="34" t="s">
        <v>4170</v>
      </c>
      <c r="CN138" s="34" t="s">
        <v>4170</v>
      </c>
      <c r="CO138" s="34" t="s">
        <v>4170</v>
      </c>
      <c r="CQ138" s="34" t="s">
        <v>1041</v>
      </c>
      <c r="CR138" s="34" t="s">
        <v>1041</v>
      </c>
      <c r="CS138" s="34" t="s">
        <v>1044</v>
      </c>
      <c r="CT138" s="34" t="s">
        <v>1044</v>
      </c>
      <c r="CU138" s="34" t="s">
        <v>1041</v>
      </c>
      <c r="CV138" s="34" t="s">
        <v>1041</v>
      </c>
      <c r="CW138" s="34" t="s">
        <v>1044</v>
      </c>
      <c r="CX138" s="34" t="s">
        <v>1044</v>
      </c>
      <c r="CY138" s="34" t="s">
        <v>3829</v>
      </c>
      <c r="CZ138" s="34" t="s">
        <v>3843</v>
      </c>
      <c r="DA138" s="34" t="s">
        <v>3861</v>
      </c>
      <c r="DB138" s="34" t="s">
        <v>1044</v>
      </c>
      <c r="DC138" s="34" t="s">
        <v>3871</v>
      </c>
      <c r="DD138" s="34" t="s">
        <v>3871</v>
      </c>
      <c r="DE138" s="34" t="s">
        <v>1044</v>
      </c>
      <c r="DF138" s="34" t="s">
        <v>3877</v>
      </c>
      <c r="DG138" s="34" t="s">
        <v>6636</v>
      </c>
      <c r="DH138" s="34" t="s">
        <v>4170</v>
      </c>
      <c r="DI138" s="34" t="s">
        <v>4170</v>
      </c>
      <c r="DJ138" s="34" t="s">
        <v>4170</v>
      </c>
      <c r="DK138" s="34" t="s">
        <v>4170</v>
      </c>
      <c r="DL138" s="34" t="s">
        <v>4170</v>
      </c>
      <c r="DM138" s="34" t="s">
        <v>4881</v>
      </c>
      <c r="DN138" s="34" t="s">
        <v>4170</v>
      </c>
      <c r="DO138" s="34" t="s">
        <v>4170</v>
      </c>
      <c r="DP138" s="34" t="s">
        <v>4170</v>
      </c>
      <c r="DQ138" s="34" t="s">
        <v>4881</v>
      </c>
      <c r="DR138" s="34" t="s">
        <v>4170</v>
      </c>
      <c r="DS138" s="34" t="s">
        <v>4170</v>
      </c>
      <c r="DT138" s="34" t="s">
        <v>4170</v>
      </c>
      <c r="DU138" s="34" t="s">
        <v>4170</v>
      </c>
      <c r="DV138" s="34" t="s">
        <v>4170</v>
      </c>
      <c r="DW138" s="34" t="s">
        <v>4170</v>
      </c>
      <c r="EC138" s="34" t="s">
        <v>3934</v>
      </c>
      <c r="ED138" s="34" t="s">
        <v>4170</v>
      </c>
      <c r="EE138" s="34" t="s">
        <v>4170</v>
      </c>
      <c r="EF138" s="34" t="s">
        <v>4170</v>
      </c>
      <c r="EG138" s="34" t="s">
        <v>4170</v>
      </c>
      <c r="EH138" s="34" t="s">
        <v>4170</v>
      </c>
      <c r="EI138" s="34" t="s">
        <v>4170</v>
      </c>
      <c r="EJ138" s="34" t="s">
        <v>4881</v>
      </c>
      <c r="EK138" s="34" t="s">
        <v>4170</v>
      </c>
      <c r="EL138" s="34" t="s">
        <v>4170</v>
      </c>
      <c r="EM138" s="34" t="s">
        <v>4170</v>
      </c>
      <c r="EN138" s="34" t="s">
        <v>4170</v>
      </c>
      <c r="EO138" s="34" t="s">
        <v>4170</v>
      </c>
      <c r="EP138" s="34" t="s">
        <v>4170</v>
      </c>
      <c r="ER138" s="34">
        <v>3000</v>
      </c>
      <c r="FG138" s="34">
        <v>5000</v>
      </c>
      <c r="FK138" s="34" t="s">
        <v>3963</v>
      </c>
      <c r="FL138" s="34" t="s">
        <v>3975</v>
      </c>
      <c r="FM138" s="34" t="s">
        <v>3990</v>
      </c>
      <c r="GF138" s="34" t="s">
        <v>1044</v>
      </c>
      <c r="GG138" s="34" t="s">
        <v>4170</v>
      </c>
      <c r="GH138" s="34" t="s">
        <v>4170</v>
      </c>
      <c r="GI138" s="34" t="s">
        <v>4170</v>
      </c>
      <c r="GJ138" s="34" t="s">
        <v>4881</v>
      </c>
      <c r="GK138" s="34" t="s">
        <v>4170</v>
      </c>
      <c r="GL138" s="34" t="s">
        <v>4170</v>
      </c>
      <c r="GM138" s="34" t="s">
        <v>4170</v>
      </c>
      <c r="GO138" s="34">
        <v>4000</v>
      </c>
      <c r="GP138" s="34">
        <v>0</v>
      </c>
      <c r="GQ138" s="34">
        <v>0</v>
      </c>
      <c r="GR138" s="34">
        <v>2000</v>
      </c>
      <c r="GS138" s="34">
        <v>500</v>
      </c>
      <c r="GT138" s="34">
        <v>300</v>
      </c>
      <c r="GU138" s="34">
        <v>0</v>
      </c>
      <c r="GV138" s="34">
        <v>0</v>
      </c>
      <c r="GW138" s="34">
        <v>0</v>
      </c>
      <c r="GX138" s="34">
        <v>2000</v>
      </c>
      <c r="GY138" s="34">
        <v>0</v>
      </c>
      <c r="GZ138" s="34">
        <v>0</v>
      </c>
      <c r="HA138" s="34">
        <v>0</v>
      </c>
      <c r="HB138" s="34">
        <v>3000</v>
      </c>
      <c r="HC138" s="34">
        <v>0</v>
      </c>
      <c r="HD138" s="34">
        <v>0</v>
      </c>
      <c r="HE138" s="34">
        <v>0</v>
      </c>
      <c r="HF138" s="34" t="s">
        <v>1044</v>
      </c>
      <c r="HK138" s="34" t="s">
        <v>6637</v>
      </c>
      <c r="HL138" s="34" t="s">
        <v>4226</v>
      </c>
      <c r="HM138" s="34" t="s">
        <v>4542</v>
      </c>
      <c r="HN138" s="34" t="s">
        <v>5447</v>
      </c>
      <c r="HO138" s="34">
        <v>49.0787888742882</v>
      </c>
      <c r="HP138" s="34" t="s">
        <v>4896</v>
      </c>
      <c r="HQ138" s="34" t="s">
        <v>4313</v>
      </c>
      <c r="HR138" s="34" t="s">
        <v>4186</v>
      </c>
      <c r="HS138" s="34" t="s">
        <v>4255</v>
      </c>
      <c r="HT138" s="34" t="s">
        <v>4271</v>
      </c>
      <c r="HU138" s="34" t="s">
        <v>5342</v>
      </c>
      <c r="HV138" s="34" t="s">
        <v>5001</v>
      </c>
      <c r="HW138" s="34" t="s">
        <v>4560</v>
      </c>
      <c r="HX138" s="34" t="s">
        <v>3238</v>
      </c>
      <c r="HY138" s="34" t="s">
        <v>4299</v>
      </c>
      <c r="HZ138" s="34" t="s">
        <v>4933</v>
      </c>
      <c r="IA138" s="34" t="s">
        <v>4665</v>
      </c>
      <c r="IC138" s="34" t="s">
        <v>5274</v>
      </c>
      <c r="ID138" s="34" t="s">
        <v>4462</v>
      </c>
      <c r="II138" s="34" t="s">
        <v>5582</v>
      </c>
      <c r="IM138" s="34" t="s">
        <v>6040</v>
      </c>
      <c r="IQ138" s="34">
        <v>8000</v>
      </c>
      <c r="IR138" s="34" t="s">
        <v>1046</v>
      </c>
      <c r="IT138" s="34">
        <v>4000</v>
      </c>
      <c r="IU138" s="34" t="s">
        <v>5178</v>
      </c>
      <c r="IV138" s="34" t="s">
        <v>4170</v>
      </c>
      <c r="IW138" s="34" t="s">
        <v>4170</v>
      </c>
      <c r="IX138" s="34" t="s">
        <v>4472</v>
      </c>
      <c r="IY138" s="34" t="s">
        <v>4785</v>
      </c>
      <c r="IZ138" s="34" t="s">
        <v>4784</v>
      </c>
      <c r="JA138" s="34" t="s">
        <v>4170</v>
      </c>
      <c r="JB138" s="34" t="s">
        <v>4170</v>
      </c>
      <c r="JC138" s="34">
        <v>333.33333333333297</v>
      </c>
      <c r="JD138" s="34">
        <v>0</v>
      </c>
      <c r="JE138" s="34">
        <v>0</v>
      </c>
      <c r="JF138" s="34">
        <v>0</v>
      </c>
      <c r="JG138" s="34">
        <v>500</v>
      </c>
      <c r="JH138" s="34">
        <v>0</v>
      </c>
      <c r="JI138" s="34">
        <v>0</v>
      </c>
      <c r="JJ138" s="34">
        <v>0</v>
      </c>
      <c r="JK138" s="34">
        <v>0</v>
      </c>
      <c r="JL138" s="34">
        <v>7133.3333333333303</v>
      </c>
      <c r="JM138" s="34">
        <v>500</v>
      </c>
      <c r="JN138" s="34">
        <v>7633.3333333333303</v>
      </c>
      <c r="JO138" s="34">
        <v>3566.6666666666702</v>
      </c>
      <c r="JP138" s="34">
        <v>250</v>
      </c>
      <c r="JQ138" s="34">
        <v>3816.6666666666702</v>
      </c>
      <c r="JR138" s="34">
        <v>0.52401746724890796</v>
      </c>
      <c r="JU138" s="34">
        <v>0.26200873362445398</v>
      </c>
      <c r="JV138" s="34">
        <v>6.5502183406113496E-2</v>
      </c>
      <c r="JW138" s="34">
        <v>3.9301310043668103E-2</v>
      </c>
      <c r="KA138" s="34">
        <v>4.3668122270742397E-2</v>
      </c>
      <c r="KE138" s="34">
        <v>6.5502183406113496E-2</v>
      </c>
      <c r="KJ138" s="34" t="s">
        <v>5980</v>
      </c>
      <c r="KK138" s="34" t="s">
        <v>5178</v>
      </c>
      <c r="KL138" s="34" t="s">
        <v>4170</v>
      </c>
      <c r="KM138" s="34" t="s">
        <v>4714</v>
      </c>
      <c r="KN138" s="34" t="s">
        <v>4170</v>
      </c>
      <c r="KO138" s="34" t="s">
        <v>4170</v>
      </c>
      <c r="KP138" s="34" t="s">
        <v>4170</v>
      </c>
      <c r="KQ138" s="34" t="s">
        <v>4353</v>
      </c>
      <c r="KR138" s="34" t="s">
        <v>4170</v>
      </c>
      <c r="KS138" s="34" t="s">
        <v>4170</v>
      </c>
      <c r="KT138" s="34" t="s">
        <v>4170</v>
      </c>
      <c r="KU138" s="34" t="s">
        <v>5116</v>
      </c>
      <c r="KV138" s="34" t="s">
        <v>5153</v>
      </c>
      <c r="KW138" s="34" t="s">
        <v>5624</v>
      </c>
      <c r="KX138" s="34" t="s">
        <v>5644</v>
      </c>
      <c r="KY138" s="34" t="s">
        <v>5116</v>
      </c>
      <c r="KZ138" s="34" t="s">
        <v>5850</v>
      </c>
      <c r="LA138" s="34" t="s">
        <v>5992</v>
      </c>
    </row>
    <row r="139" spans="1:313">
      <c r="A139" s="34" t="s">
        <v>6638</v>
      </c>
      <c r="B139" s="34" t="s">
        <v>6607</v>
      </c>
      <c r="C139" s="34" t="s">
        <v>1037</v>
      </c>
      <c r="D139" s="34" t="s">
        <v>1041</v>
      </c>
      <c r="F139" s="34" t="s">
        <v>1041</v>
      </c>
      <c r="G139" s="34">
        <v>46</v>
      </c>
      <c r="H139" s="34" t="s">
        <v>1041</v>
      </c>
      <c r="I139" s="34" t="s">
        <v>1041</v>
      </c>
      <c r="J139" s="34" t="s">
        <v>442</v>
      </c>
      <c r="K139" s="34" t="s">
        <v>1077</v>
      </c>
      <c r="L139" s="34" t="s">
        <v>9537</v>
      </c>
      <c r="M139" s="34" t="s">
        <v>1548</v>
      </c>
      <c r="N139" s="34" t="s">
        <v>9538</v>
      </c>
      <c r="P139" s="34" t="s">
        <v>3065</v>
      </c>
      <c r="Q139" s="34" t="s">
        <v>3111</v>
      </c>
      <c r="R139" s="34" t="s">
        <v>6413</v>
      </c>
      <c r="S139" s="34">
        <v>5</v>
      </c>
      <c r="T139" s="34" t="s">
        <v>4881</v>
      </c>
      <c r="U139" s="34" t="s">
        <v>4609</v>
      </c>
      <c r="V139" s="34" t="s">
        <v>4881</v>
      </c>
      <c r="W139" s="34" t="s">
        <v>4881</v>
      </c>
      <c r="X139" s="34" t="s">
        <v>4881</v>
      </c>
      <c r="Y139" s="34" t="s">
        <v>4848</v>
      </c>
      <c r="Z139" s="34" t="s">
        <v>4609</v>
      </c>
      <c r="AA139" s="34" t="s">
        <v>4170</v>
      </c>
      <c r="AB139" s="34" t="s">
        <v>3681</v>
      </c>
      <c r="AD139" s="34" t="s">
        <v>3696</v>
      </c>
      <c r="AN139" s="34" t="s">
        <v>3719</v>
      </c>
      <c r="AO139" s="34" t="s">
        <v>1044</v>
      </c>
      <c r="BG139" s="34">
        <v>2</v>
      </c>
      <c r="BI139" s="34">
        <v>35</v>
      </c>
      <c r="BJ139" s="34" t="s">
        <v>1041</v>
      </c>
      <c r="BK139" s="34" t="s">
        <v>3727</v>
      </c>
      <c r="BM139" s="34" t="s">
        <v>3739</v>
      </c>
      <c r="BN139" s="34" t="s">
        <v>3745</v>
      </c>
      <c r="BO139" s="34" t="s">
        <v>4881</v>
      </c>
      <c r="BP139" s="34" t="s">
        <v>4170</v>
      </c>
      <c r="BQ139" s="34" t="s">
        <v>4170</v>
      </c>
      <c r="BR139" s="34" t="s">
        <v>4170</v>
      </c>
      <c r="BS139" s="34" t="s">
        <v>3754</v>
      </c>
      <c r="BT139" s="34" t="s">
        <v>3771</v>
      </c>
      <c r="BU139" s="34" t="s">
        <v>1044</v>
      </c>
      <c r="BV139" s="34" t="s">
        <v>1044</v>
      </c>
      <c r="BW139" s="34" t="s">
        <v>1044</v>
      </c>
      <c r="BX139" s="34" t="s">
        <v>3783</v>
      </c>
      <c r="BY139" s="34" t="s">
        <v>4170</v>
      </c>
      <c r="BZ139" s="34" t="s">
        <v>4170</v>
      </c>
      <c r="CA139" s="34" t="s">
        <v>4881</v>
      </c>
      <c r="CB139" s="34" t="s">
        <v>4170</v>
      </c>
      <c r="CC139" s="34" t="s">
        <v>4170</v>
      </c>
      <c r="CD139" s="34" t="s">
        <v>4170</v>
      </c>
      <c r="CE139" s="34" t="s">
        <v>4170</v>
      </c>
      <c r="CF139" s="34" t="s">
        <v>4170</v>
      </c>
      <c r="CG139" s="34" t="s">
        <v>4170</v>
      </c>
      <c r="CH139" s="34" t="s">
        <v>4170</v>
      </c>
      <c r="CI139" s="34" t="s">
        <v>4170</v>
      </c>
      <c r="CJ139" s="34" t="s">
        <v>4170</v>
      </c>
      <c r="CK139" s="34" t="s">
        <v>4170</v>
      </c>
      <c r="CL139" s="34" t="s">
        <v>4170</v>
      </c>
      <c r="CM139" s="34" t="s">
        <v>4170</v>
      </c>
      <c r="CN139" s="34" t="s">
        <v>4170</v>
      </c>
      <c r="CO139" s="34" t="s">
        <v>4170</v>
      </c>
      <c r="CQ139" s="34" t="s">
        <v>1041</v>
      </c>
      <c r="CR139" s="34" t="s">
        <v>1041</v>
      </c>
      <c r="CS139" s="34" t="s">
        <v>1041</v>
      </c>
      <c r="CT139" s="34" t="s">
        <v>1041</v>
      </c>
      <c r="CU139" s="34" t="s">
        <v>1041</v>
      </c>
      <c r="CV139" s="34" t="s">
        <v>1041</v>
      </c>
      <c r="CW139" s="34" t="s">
        <v>1044</v>
      </c>
      <c r="CX139" s="34" t="s">
        <v>1044</v>
      </c>
      <c r="CY139" s="34" t="s">
        <v>3826</v>
      </c>
      <c r="CZ139" s="34" t="s">
        <v>3843</v>
      </c>
      <c r="DA139" s="34" t="s">
        <v>3861</v>
      </c>
      <c r="DB139" s="34" t="s">
        <v>3865</v>
      </c>
      <c r="DC139" s="34" t="s">
        <v>3871</v>
      </c>
      <c r="DD139" s="34" t="s">
        <v>3871</v>
      </c>
      <c r="DE139" s="34" t="s">
        <v>1044</v>
      </c>
      <c r="DF139" s="34" t="s">
        <v>3877</v>
      </c>
      <c r="DG139" s="34" t="s">
        <v>169</v>
      </c>
      <c r="DH139" s="34" t="s">
        <v>4170</v>
      </c>
      <c r="DI139" s="34" t="s">
        <v>4881</v>
      </c>
      <c r="DJ139" s="34" t="s">
        <v>4170</v>
      </c>
      <c r="DK139" s="34" t="s">
        <v>4170</v>
      </c>
      <c r="DL139" s="34" t="s">
        <v>4170</v>
      </c>
      <c r="DM139" s="34" t="s">
        <v>4170</v>
      </c>
      <c r="DN139" s="34" t="s">
        <v>4170</v>
      </c>
      <c r="DO139" s="34" t="s">
        <v>4170</v>
      </c>
      <c r="DP139" s="34" t="s">
        <v>4170</v>
      </c>
      <c r="DQ139" s="34" t="s">
        <v>4170</v>
      </c>
      <c r="DR139" s="34" t="s">
        <v>4170</v>
      </c>
      <c r="DS139" s="34" t="s">
        <v>4170</v>
      </c>
      <c r="DT139" s="34" t="s">
        <v>4170</v>
      </c>
      <c r="DU139" s="34" t="s">
        <v>4170</v>
      </c>
      <c r="DV139" s="34" t="s">
        <v>4170</v>
      </c>
      <c r="DW139" s="34" t="s">
        <v>4170</v>
      </c>
      <c r="FK139" s="34" t="s">
        <v>1044</v>
      </c>
      <c r="FM139" s="34" t="s">
        <v>3981</v>
      </c>
      <c r="FN139" s="34" t="s">
        <v>3998</v>
      </c>
      <c r="FO139" s="34" t="s">
        <v>4170</v>
      </c>
      <c r="FP139" s="34" t="s">
        <v>4170</v>
      </c>
      <c r="FQ139" s="34" t="s">
        <v>4881</v>
      </c>
      <c r="FR139" s="34" t="s">
        <v>4170</v>
      </c>
      <c r="FS139" s="34" t="s">
        <v>4170</v>
      </c>
      <c r="FT139" s="34" t="s">
        <v>4170</v>
      </c>
      <c r="FU139" s="34" t="s">
        <v>4170</v>
      </c>
      <c r="FV139" s="34" t="s">
        <v>4170</v>
      </c>
      <c r="FW139" s="34" t="s">
        <v>4170</v>
      </c>
      <c r="FX139" s="34" t="s">
        <v>4170</v>
      </c>
      <c r="FY139" s="34" t="s">
        <v>4170</v>
      </c>
      <c r="FZ139" s="34" t="s">
        <v>4170</v>
      </c>
      <c r="GA139" s="34" t="s">
        <v>4170</v>
      </c>
      <c r="GB139" s="34" t="s">
        <v>4170</v>
      </c>
      <c r="GC139" s="34" t="s">
        <v>4170</v>
      </c>
      <c r="GD139" s="34" t="s">
        <v>4170</v>
      </c>
      <c r="GF139" s="34" t="s">
        <v>1044</v>
      </c>
      <c r="GG139" s="34" t="s">
        <v>4170</v>
      </c>
      <c r="GH139" s="34" t="s">
        <v>4170</v>
      </c>
      <c r="GI139" s="34" t="s">
        <v>4170</v>
      </c>
      <c r="GJ139" s="34" t="s">
        <v>4881</v>
      </c>
      <c r="GK139" s="34" t="s">
        <v>4170</v>
      </c>
      <c r="GL139" s="34" t="s">
        <v>4170</v>
      </c>
      <c r="GM139" s="34" t="s">
        <v>4170</v>
      </c>
      <c r="GO139" s="34">
        <v>7000</v>
      </c>
      <c r="GP139" s="34">
        <v>0</v>
      </c>
      <c r="GQ139" s="34">
        <v>0</v>
      </c>
      <c r="GR139" s="34">
        <v>4000</v>
      </c>
      <c r="GS139" s="34">
        <v>3000</v>
      </c>
      <c r="GT139" s="34">
        <v>600</v>
      </c>
      <c r="GU139" s="34">
        <v>400</v>
      </c>
      <c r="GV139" s="34">
        <v>300</v>
      </c>
      <c r="GW139" s="34">
        <v>1000</v>
      </c>
      <c r="GX139" s="34">
        <v>0</v>
      </c>
      <c r="GY139" s="34">
        <v>4000</v>
      </c>
      <c r="GZ139" s="34">
        <v>3000</v>
      </c>
      <c r="HA139" s="34">
        <v>0</v>
      </c>
      <c r="HB139" s="34">
        <v>0</v>
      </c>
      <c r="HC139" s="34">
        <v>1000</v>
      </c>
      <c r="HD139" s="34">
        <v>0</v>
      </c>
      <c r="HE139" s="34">
        <v>0</v>
      </c>
      <c r="HF139" s="34" t="s">
        <v>1041</v>
      </c>
      <c r="HG139" s="34" t="s">
        <v>4048</v>
      </c>
      <c r="HI139" s="34" t="s">
        <v>4054</v>
      </c>
      <c r="HK139" s="34" t="s">
        <v>6639</v>
      </c>
      <c r="HL139" s="34" t="s">
        <v>4226</v>
      </c>
      <c r="HM139" s="34" t="s">
        <v>4542</v>
      </c>
      <c r="HN139" s="34" t="s">
        <v>5453</v>
      </c>
      <c r="HO139" s="34">
        <v>13.073532632501101</v>
      </c>
      <c r="HP139" s="34" t="s">
        <v>4894</v>
      </c>
      <c r="HQ139" s="34" t="s">
        <v>4323</v>
      </c>
      <c r="HR139" s="34" t="s">
        <v>4219</v>
      </c>
      <c r="HS139" s="34" t="s">
        <v>4248</v>
      </c>
      <c r="HT139" s="34" t="s">
        <v>4262</v>
      </c>
      <c r="HU139" s="34" t="s">
        <v>5341</v>
      </c>
      <c r="HV139" s="34" t="s">
        <v>5001</v>
      </c>
      <c r="HW139" s="34" t="s">
        <v>4556</v>
      </c>
      <c r="HX139" s="34" t="s">
        <v>3244</v>
      </c>
      <c r="HY139" s="34" t="s">
        <v>4291</v>
      </c>
      <c r="HZ139" s="34" t="s">
        <v>4933</v>
      </c>
      <c r="IA139" s="34" t="s">
        <v>4666</v>
      </c>
      <c r="IB139" s="34" t="s">
        <v>5665</v>
      </c>
      <c r="IC139" s="34" t="s">
        <v>5274</v>
      </c>
      <c r="ID139" s="34" t="s">
        <v>4462</v>
      </c>
      <c r="IR139" s="34" t="s">
        <v>1046</v>
      </c>
      <c r="IS139" s="34" t="s">
        <v>5322</v>
      </c>
      <c r="IU139" s="34" t="s">
        <v>5180</v>
      </c>
      <c r="IV139" s="34" t="s">
        <v>4170</v>
      </c>
      <c r="IW139" s="34" t="s">
        <v>4170</v>
      </c>
      <c r="IX139" s="34" t="s">
        <v>6121</v>
      </c>
      <c r="IY139" s="34" t="s">
        <v>5374</v>
      </c>
      <c r="IZ139" s="34" t="s">
        <v>4354</v>
      </c>
      <c r="JA139" s="34" t="s">
        <v>4785</v>
      </c>
      <c r="JB139" s="34" t="s">
        <v>4714</v>
      </c>
      <c r="JC139" s="34">
        <v>0</v>
      </c>
      <c r="JD139" s="34">
        <v>666.66666666666697</v>
      </c>
      <c r="JE139" s="34">
        <v>500</v>
      </c>
      <c r="JF139" s="34">
        <v>0</v>
      </c>
      <c r="JG139" s="34">
        <v>0</v>
      </c>
      <c r="JH139" s="34">
        <v>166.666666666667</v>
      </c>
      <c r="JI139" s="34">
        <v>0</v>
      </c>
      <c r="JJ139" s="34">
        <v>0</v>
      </c>
      <c r="JK139" s="34">
        <v>333.33333333333297</v>
      </c>
      <c r="JL139" s="34">
        <v>15666.666666666701</v>
      </c>
      <c r="JM139" s="34">
        <v>1300</v>
      </c>
      <c r="JN139" s="34">
        <v>16966.666666666701</v>
      </c>
      <c r="JO139" s="34">
        <v>3133.3333333333298</v>
      </c>
      <c r="JP139" s="34">
        <v>260</v>
      </c>
      <c r="JQ139" s="34">
        <v>3393.3333333333298</v>
      </c>
      <c r="JR139" s="34">
        <v>0.412573673870334</v>
      </c>
      <c r="JU139" s="34">
        <v>0.23575638506876201</v>
      </c>
      <c r="JV139" s="34">
        <v>0.17681728880157199</v>
      </c>
      <c r="JW139" s="34">
        <v>3.5363457760314299E-2</v>
      </c>
      <c r="JX139" s="34">
        <v>2.35756385068762E-2</v>
      </c>
      <c r="JY139" s="34">
        <v>1.7681728880157201E-2</v>
      </c>
      <c r="JZ139" s="34">
        <v>1.9646365422396901E-2</v>
      </c>
      <c r="KB139" s="34">
        <v>3.9292730844793698E-2</v>
      </c>
      <c r="KC139" s="34">
        <v>2.94695481335953E-2</v>
      </c>
      <c r="KF139" s="34">
        <v>9.8231827111984298E-3</v>
      </c>
      <c r="KL139" s="34" t="s">
        <v>5796</v>
      </c>
      <c r="KM139" s="34" t="s">
        <v>4170</v>
      </c>
      <c r="KN139" s="34" t="s">
        <v>4716</v>
      </c>
      <c r="KO139" s="34" t="s">
        <v>5255</v>
      </c>
      <c r="KP139" s="34" t="s">
        <v>4170</v>
      </c>
      <c r="KQ139" s="34" t="s">
        <v>4170</v>
      </c>
      <c r="KR139" s="34" t="s">
        <v>4975</v>
      </c>
      <c r="KS139" s="34" t="s">
        <v>4170</v>
      </c>
      <c r="KT139" s="34" t="s">
        <v>4170</v>
      </c>
      <c r="KU139" s="34" t="s">
        <v>5113</v>
      </c>
      <c r="KV139" s="34" t="s">
        <v>5153</v>
      </c>
      <c r="KW139" s="34" t="s">
        <v>5621</v>
      </c>
      <c r="KX139" s="34" t="s">
        <v>5644</v>
      </c>
      <c r="KY139" s="34" t="s">
        <v>5223</v>
      </c>
      <c r="KZ139" s="34" t="s">
        <v>5850</v>
      </c>
    </row>
    <row r="140" spans="1:313">
      <c r="A140" s="34" t="s">
        <v>6640</v>
      </c>
      <c r="B140" s="34" t="s">
        <v>6607</v>
      </c>
      <c r="C140" s="34" t="s">
        <v>1039</v>
      </c>
      <c r="D140" s="34" t="s">
        <v>1041</v>
      </c>
      <c r="F140" s="34" t="s">
        <v>1041</v>
      </c>
      <c r="G140" s="34">
        <v>29</v>
      </c>
      <c r="H140" s="34" t="s">
        <v>1041</v>
      </c>
      <c r="I140" s="34" t="s">
        <v>1041</v>
      </c>
      <c r="J140" s="34" t="s">
        <v>442</v>
      </c>
      <c r="K140" s="34" t="s">
        <v>1077</v>
      </c>
      <c r="L140" s="34" t="s">
        <v>9537</v>
      </c>
      <c r="M140" s="34" t="s">
        <v>1548</v>
      </c>
      <c r="N140" s="34" t="s">
        <v>9538</v>
      </c>
      <c r="P140" s="34" t="s">
        <v>3065</v>
      </c>
      <c r="Q140" s="34" t="s">
        <v>3123</v>
      </c>
      <c r="R140" s="34" t="s">
        <v>6641</v>
      </c>
      <c r="S140" s="34">
        <v>2</v>
      </c>
      <c r="T140" s="34" t="s">
        <v>4881</v>
      </c>
      <c r="U140" s="34" t="s">
        <v>4170</v>
      </c>
      <c r="V140" s="34" t="s">
        <v>4170</v>
      </c>
      <c r="W140" s="34" t="s">
        <v>4881</v>
      </c>
      <c r="X140" s="34" t="s">
        <v>4881</v>
      </c>
      <c r="Y140" s="34" t="s">
        <v>4881</v>
      </c>
      <c r="Z140" s="34" t="s">
        <v>4881</v>
      </c>
      <c r="AA140" s="34" t="s">
        <v>4170</v>
      </c>
      <c r="AB140" s="34" t="s">
        <v>3681</v>
      </c>
      <c r="AD140" s="34" t="s">
        <v>3696</v>
      </c>
      <c r="AN140" s="34" t="s">
        <v>3722</v>
      </c>
      <c r="AO140" s="34" t="s">
        <v>1044</v>
      </c>
      <c r="BG140" s="34">
        <v>1</v>
      </c>
      <c r="BI140" s="34">
        <v>17</v>
      </c>
      <c r="BJ140" s="34" t="s">
        <v>1041</v>
      </c>
      <c r="BK140" s="34" t="s">
        <v>3727</v>
      </c>
      <c r="BM140" s="34" t="s">
        <v>3739</v>
      </c>
      <c r="BN140" s="34" t="s">
        <v>3745</v>
      </c>
      <c r="BO140" s="34" t="s">
        <v>4881</v>
      </c>
      <c r="BP140" s="34" t="s">
        <v>4170</v>
      </c>
      <c r="BQ140" s="34" t="s">
        <v>4170</v>
      </c>
      <c r="BR140" s="34" t="s">
        <v>4170</v>
      </c>
      <c r="BS140" s="34" t="s">
        <v>3754</v>
      </c>
      <c r="BT140" s="34" t="s">
        <v>3771</v>
      </c>
      <c r="BU140" s="34" t="s">
        <v>1044</v>
      </c>
      <c r="BV140" s="34" t="s">
        <v>1044</v>
      </c>
      <c r="BW140" s="34" t="s">
        <v>1044</v>
      </c>
      <c r="BX140" s="34" t="s">
        <v>3783</v>
      </c>
      <c r="BY140" s="34" t="s">
        <v>4170</v>
      </c>
      <c r="BZ140" s="34" t="s">
        <v>4170</v>
      </c>
      <c r="CA140" s="34" t="s">
        <v>4881</v>
      </c>
      <c r="CB140" s="34" t="s">
        <v>4170</v>
      </c>
      <c r="CC140" s="34" t="s">
        <v>4170</v>
      </c>
      <c r="CD140" s="34" t="s">
        <v>4170</v>
      </c>
      <c r="CE140" s="34" t="s">
        <v>4170</v>
      </c>
      <c r="CF140" s="34" t="s">
        <v>4170</v>
      </c>
      <c r="CG140" s="34" t="s">
        <v>4170</v>
      </c>
      <c r="CH140" s="34" t="s">
        <v>4170</v>
      </c>
      <c r="CI140" s="34" t="s">
        <v>4170</v>
      </c>
      <c r="CJ140" s="34" t="s">
        <v>4170</v>
      </c>
      <c r="CK140" s="34" t="s">
        <v>4170</v>
      </c>
      <c r="CL140" s="34" t="s">
        <v>4170</v>
      </c>
      <c r="CM140" s="34" t="s">
        <v>4170</v>
      </c>
      <c r="CN140" s="34" t="s">
        <v>4170</v>
      </c>
      <c r="CO140" s="34" t="s">
        <v>4170</v>
      </c>
      <c r="CQ140" s="34" t="s">
        <v>1041</v>
      </c>
      <c r="CR140" s="34" t="s">
        <v>1041</v>
      </c>
      <c r="CS140" s="34" t="s">
        <v>1041</v>
      </c>
      <c r="CT140" s="34" t="s">
        <v>1041</v>
      </c>
      <c r="CU140" s="34" t="s">
        <v>1041</v>
      </c>
      <c r="CV140" s="34" t="s">
        <v>1041</v>
      </c>
      <c r="CW140" s="34" t="s">
        <v>1041</v>
      </c>
      <c r="CX140" s="34" t="s">
        <v>1044</v>
      </c>
      <c r="CY140" s="34" t="s">
        <v>3823</v>
      </c>
      <c r="CZ140" s="34" t="s">
        <v>3843</v>
      </c>
      <c r="DA140" s="34" t="s">
        <v>3855</v>
      </c>
      <c r="DB140" s="34" t="s">
        <v>1044</v>
      </c>
      <c r="DC140" s="34" t="s">
        <v>1044</v>
      </c>
      <c r="DD140" s="34" t="s">
        <v>3871</v>
      </c>
      <c r="DE140" s="34" t="s">
        <v>1044</v>
      </c>
      <c r="DF140" s="34" t="s">
        <v>3877</v>
      </c>
      <c r="DG140" s="34" t="s">
        <v>3889</v>
      </c>
      <c r="DH140" s="34" t="s">
        <v>4170</v>
      </c>
      <c r="DI140" s="34" t="s">
        <v>4170</v>
      </c>
      <c r="DJ140" s="34" t="s">
        <v>4881</v>
      </c>
      <c r="DK140" s="34" t="s">
        <v>4170</v>
      </c>
      <c r="DL140" s="34" t="s">
        <v>4170</v>
      </c>
      <c r="DM140" s="34" t="s">
        <v>4170</v>
      </c>
      <c r="DN140" s="34" t="s">
        <v>4170</v>
      </c>
      <c r="DO140" s="34" t="s">
        <v>4170</v>
      </c>
      <c r="DP140" s="34" t="s">
        <v>4170</v>
      </c>
      <c r="DQ140" s="34" t="s">
        <v>4170</v>
      </c>
      <c r="DR140" s="34" t="s">
        <v>4170</v>
      </c>
      <c r="DS140" s="34" t="s">
        <v>4170</v>
      </c>
      <c r="DT140" s="34" t="s">
        <v>4170</v>
      </c>
      <c r="DU140" s="34" t="s">
        <v>4170</v>
      </c>
      <c r="DV140" s="34" t="s">
        <v>4170</v>
      </c>
      <c r="DW140" s="34" t="s">
        <v>4170</v>
      </c>
      <c r="FK140" s="34" t="s">
        <v>1044</v>
      </c>
      <c r="FM140" s="34" t="s">
        <v>3981</v>
      </c>
      <c r="FN140" s="34" t="s">
        <v>6433</v>
      </c>
      <c r="FO140" s="34" t="s">
        <v>4881</v>
      </c>
      <c r="FP140" s="34" t="s">
        <v>4881</v>
      </c>
      <c r="FQ140" s="34" t="s">
        <v>4881</v>
      </c>
      <c r="FR140" s="34" t="s">
        <v>4170</v>
      </c>
      <c r="FS140" s="34" t="s">
        <v>4170</v>
      </c>
      <c r="FT140" s="34" t="s">
        <v>4170</v>
      </c>
      <c r="FU140" s="34" t="s">
        <v>4881</v>
      </c>
      <c r="FV140" s="34" t="s">
        <v>4881</v>
      </c>
      <c r="FW140" s="34" t="s">
        <v>4881</v>
      </c>
      <c r="FX140" s="34" t="s">
        <v>4170</v>
      </c>
      <c r="FY140" s="34" t="s">
        <v>4170</v>
      </c>
      <c r="FZ140" s="34" t="s">
        <v>4170</v>
      </c>
      <c r="GA140" s="34" t="s">
        <v>4170</v>
      </c>
      <c r="GB140" s="34" t="s">
        <v>4170</v>
      </c>
      <c r="GC140" s="34" t="s">
        <v>4170</v>
      </c>
      <c r="GD140" s="34" t="s">
        <v>4170</v>
      </c>
      <c r="GF140" s="34" t="s">
        <v>1044</v>
      </c>
      <c r="GG140" s="34" t="s">
        <v>4170</v>
      </c>
      <c r="GH140" s="34" t="s">
        <v>4170</v>
      </c>
      <c r="GI140" s="34" t="s">
        <v>4170</v>
      </c>
      <c r="GJ140" s="34" t="s">
        <v>4881</v>
      </c>
      <c r="GK140" s="34" t="s">
        <v>4170</v>
      </c>
      <c r="GL140" s="34" t="s">
        <v>4170</v>
      </c>
      <c r="GM140" s="34" t="s">
        <v>4170</v>
      </c>
      <c r="GO140" s="34">
        <v>10000</v>
      </c>
      <c r="GP140" s="34">
        <v>2000</v>
      </c>
      <c r="GQ140" s="34">
        <v>8000</v>
      </c>
      <c r="GR140" s="34">
        <v>2000</v>
      </c>
      <c r="GS140" s="34">
        <v>500</v>
      </c>
      <c r="GT140" s="34">
        <v>300</v>
      </c>
      <c r="GU140" s="34">
        <v>1000</v>
      </c>
      <c r="GV140" s="34">
        <v>3000</v>
      </c>
      <c r="GW140" s="34">
        <v>500</v>
      </c>
      <c r="GY140" s="34">
        <v>0</v>
      </c>
      <c r="GZ140" s="34">
        <v>0</v>
      </c>
      <c r="HA140" s="34">
        <v>0</v>
      </c>
      <c r="HB140" s="34">
        <v>0</v>
      </c>
      <c r="HC140" s="34">
        <v>0</v>
      </c>
      <c r="HD140" s="34">
        <v>0</v>
      </c>
      <c r="HE140" s="34">
        <v>0</v>
      </c>
      <c r="HF140" s="34" t="s">
        <v>3071</v>
      </c>
      <c r="HK140" s="34" t="s">
        <v>6642</v>
      </c>
      <c r="HL140" s="34" t="s">
        <v>4226</v>
      </c>
      <c r="HM140" s="34" t="s">
        <v>4539</v>
      </c>
      <c r="HN140" s="34" t="s">
        <v>5452</v>
      </c>
      <c r="HO140" s="34">
        <v>1.0827310556285601</v>
      </c>
      <c r="HP140" s="34" t="s">
        <v>4898</v>
      </c>
      <c r="HQ140" s="34" t="s">
        <v>4313</v>
      </c>
      <c r="HR140" s="34" t="s">
        <v>4186</v>
      </c>
      <c r="HS140" s="34" t="s">
        <v>4255</v>
      </c>
      <c r="HT140" s="34" t="s">
        <v>4271</v>
      </c>
      <c r="HU140" s="34" t="s">
        <v>5342</v>
      </c>
      <c r="HV140" s="34" t="s">
        <v>5001</v>
      </c>
      <c r="HW140" s="34" t="s">
        <v>4556</v>
      </c>
      <c r="HX140" s="34" t="s">
        <v>3241</v>
      </c>
      <c r="HY140" s="34" t="s">
        <v>4291</v>
      </c>
      <c r="HZ140" s="34" t="s">
        <v>4933</v>
      </c>
      <c r="IA140" s="34" t="s">
        <v>4666</v>
      </c>
      <c r="IC140" s="34" t="s">
        <v>5274</v>
      </c>
      <c r="ID140" s="34" t="s">
        <v>4462</v>
      </c>
      <c r="IR140" s="34" t="s">
        <v>1046</v>
      </c>
      <c r="IU140" s="34" t="s">
        <v>5181</v>
      </c>
      <c r="IV140" s="34" t="s">
        <v>4472</v>
      </c>
      <c r="IW140" s="34" t="s">
        <v>4176</v>
      </c>
      <c r="IX140" s="34" t="s">
        <v>4472</v>
      </c>
      <c r="IY140" s="34" t="s">
        <v>4785</v>
      </c>
      <c r="IZ140" s="34" t="s">
        <v>4784</v>
      </c>
      <c r="JA140" s="34" t="s">
        <v>4716</v>
      </c>
      <c r="JB140" s="34" t="s">
        <v>5850</v>
      </c>
      <c r="JD140" s="34">
        <v>0</v>
      </c>
      <c r="JE140" s="34">
        <v>0</v>
      </c>
      <c r="JF140" s="34">
        <v>0</v>
      </c>
      <c r="JG140" s="34">
        <v>0</v>
      </c>
      <c r="JH140" s="34">
        <v>0</v>
      </c>
      <c r="JI140" s="34">
        <v>0</v>
      </c>
      <c r="JJ140" s="34">
        <v>0</v>
      </c>
      <c r="JK140" s="34">
        <v>166.666666666667</v>
      </c>
      <c r="JL140" s="34">
        <v>21800</v>
      </c>
      <c r="JM140" s="34">
        <v>5166.6666666666697</v>
      </c>
      <c r="JN140" s="34">
        <v>26966.666666666701</v>
      </c>
      <c r="JO140" s="34">
        <v>10900</v>
      </c>
      <c r="JP140" s="34">
        <v>2583.3333333333298</v>
      </c>
      <c r="JQ140" s="34">
        <v>13483.333333333299</v>
      </c>
      <c r="JR140" s="34">
        <v>0.37082818294190401</v>
      </c>
      <c r="JS140" s="34">
        <v>7.4165636588380698E-2</v>
      </c>
      <c r="JT140" s="34">
        <v>0.29666254635352302</v>
      </c>
      <c r="JU140" s="34">
        <v>7.4165636588380698E-2</v>
      </c>
      <c r="JV140" s="34">
        <v>1.8541409147095199E-2</v>
      </c>
      <c r="JW140" s="34">
        <v>1.1124845488257099E-2</v>
      </c>
      <c r="JX140" s="34">
        <v>3.7082818294190398E-2</v>
      </c>
      <c r="JY140" s="34">
        <v>0.111248454882571</v>
      </c>
      <c r="JZ140" s="34">
        <v>6.1804697156983904E-3</v>
      </c>
      <c r="KL140" s="34" t="s">
        <v>5794</v>
      </c>
      <c r="KN140" s="34" t="s">
        <v>4170</v>
      </c>
      <c r="KO140" s="34" t="s">
        <v>4170</v>
      </c>
      <c r="KP140" s="34" t="s">
        <v>4170</v>
      </c>
      <c r="KQ140" s="34" t="s">
        <v>4170</v>
      </c>
      <c r="KR140" s="34" t="s">
        <v>4170</v>
      </c>
      <c r="KS140" s="34" t="s">
        <v>4170</v>
      </c>
      <c r="KT140" s="34" t="s">
        <v>4170</v>
      </c>
      <c r="KU140" s="34" t="s">
        <v>5113</v>
      </c>
      <c r="KV140" s="34" t="s">
        <v>5155</v>
      </c>
      <c r="KW140" s="34" t="s">
        <v>5625</v>
      </c>
      <c r="KX140" s="34" t="s">
        <v>5645</v>
      </c>
      <c r="KY140" s="34" t="s">
        <v>5953</v>
      </c>
      <c r="KZ140" s="34" t="s">
        <v>5152</v>
      </c>
    </row>
    <row r="141" spans="1:313">
      <c r="A141" s="34" t="s">
        <v>6643</v>
      </c>
      <c r="B141" s="34" t="s">
        <v>6607</v>
      </c>
      <c r="C141" s="34" t="s">
        <v>1036</v>
      </c>
      <c r="D141" s="34" t="s">
        <v>1041</v>
      </c>
      <c r="F141" s="34" t="s">
        <v>1041</v>
      </c>
      <c r="G141" s="34">
        <v>25</v>
      </c>
      <c r="H141" s="34" t="s">
        <v>1041</v>
      </c>
      <c r="I141" s="34" t="s">
        <v>1041</v>
      </c>
      <c r="J141" s="34" t="s">
        <v>442</v>
      </c>
      <c r="K141" s="34" t="s">
        <v>1077</v>
      </c>
      <c r="L141" s="34" t="s">
        <v>9537</v>
      </c>
      <c r="M141" s="34" t="s">
        <v>1548</v>
      </c>
      <c r="N141" s="34" t="s">
        <v>9538</v>
      </c>
      <c r="P141" s="34" t="s">
        <v>3065</v>
      </c>
      <c r="Q141" s="34" t="s">
        <v>3084</v>
      </c>
      <c r="R141" s="34" t="s">
        <v>6320</v>
      </c>
      <c r="S141" s="34">
        <v>2</v>
      </c>
      <c r="T141" s="34" t="s">
        <v>4881</v>
      </c>
      <c r="U141" s="34" t="s">
        <v>4170</v>
      </c>
      <c r="V141" s="34" t="s">
        <v>4170</v>
      </c>
      <c r="W141" s="34" t="s">
        <v>4881</v>
      </c>
      <c r="X141" s="34" t="s">
        <v>4881</v>
      </c>
      <c r="Y141" s="34" t="s">
        <v>4881</v>
      </c>
      <c r="Z141" s="34" t="s">
        <v>4881</v>
      </c>
      <c r="AA141" s="34" t="s">
        <v>4170</v>
      </c>
      <c r="AB141" s="34" t="s">
        <v>3681</v>
      </c>
      <c r="AD141" s="34" t="s">
        <v>3696</v>
      </c>
      <c r="AN141" s="34" t="s">
        <v>3719</v>
      </c>
      <c r="AO141" s="34" t="s">
        <v>1044</v>
      </c>
      <c r="BG141" s="34">
        <v>1</v>
      </c>
      <c r="BI141" s="34">
        <v>15</v>
      </c>
      <c r="BJ141" s="34" t="s">
        <v>1041</v>
      </c>
      <c r="BK141" s="34" t="s">
        <v>3727</v>
      </c>
      <c r="BM141" s="34" t="s">
        <v>3742</v>
      </c>
      <c r="BN141" s="34" t="s">
        <v>1044</v>
      </c>
      <c r="BO141" s="34" t="s">
        <v>4170</v>
      </c>
      <c r="BP141" s="34" t="s">
        <v>4170</v>
      </c>
      <c r="BQ141" s="34" t="s">
        <v>4881</v>
      </c>
      <c r="BR141" s="34" t="s">
        <v>4170</v>
      </c>
      <c r="BS141" s="34" t="s">
        <v>3754</v>
      </c>
      <c r="BT141" s="34" t="s">
        <v>3771</v>
      </c>
      <c r="BU141" s="34" t="s">
        <v>1044</v>
      </c>
      <c r="BV141" s="34" t="s">
        <v>1044</v>
      </c>
      <c r="BW141" s="34" t="s">
        <v>1044</v>
      </c>
      <c r="BX141" s="34" t="s">
        <v>3783</v>
      </c>
      <c r="BY141" s="34" t="s">
        <v>4170</v>
      </c>
      <c r="BZ141" s="34" t="s">
        <v>4170</v>
      </c>
      <c r="CA141" s="34" t="s">
        <v>4881</v>
      </c>
      <c r="CB141" s="34" t="s">
        <v>4170</v>
      </c>
      <c r="CC141" s="34" t="s">
        <v>4170</v>
      </c>
      <c r="CD141" s="34" t="s">
        <v>4170</v>
      </c>
      <c r="CE141" s="34" t="s">
        <v>4170</v>
      </c>
      <c r="CF141" s="34" t="s">
        <v>4170</v>
      </c>
      <c r="CG141" s="34" t="s">
        <v>4170</v>
      </c>
      <c r="CH141" s="34" t="s">
        <v>4170</v>
      </c>
      <c r="CI141" s="34" t="s">
        <v>4170</v>
      </c>
      <c r="CJ141" s="34" t="s">
        <v>4170</v>
      </c>
      <c r="CK141" s="34" t="s">
        <v>4170</v>
      </c>
      <c r="CL141" s="34" t="s">
        <v>4170</v>
      </c>
      <c r="CM141" s="34" t="s">
        <v>4170</v>
      </c>
      <c r="CN141" s="34" t="s">
        <v>4170</v>
      </c>
      <c r="CO141" s="34" t="s">
        <v>4170</v>
      </c>
      <c r="CQ141" s="34" t="s">
        <v>1041</v>
      </c>
      <c r="CR141" s="34" t="s">
        <v>1041</v>
      </c>
      <c r="CS141" s="34" t="s">
        <v>1041</v>
      </c>
      <c r="CT141" s="34" t="s">
        <v>1041</v>
      </c>
      <c r="CU141" s="34" t="s">
        <v>1041</v>
      </c>
      <c r="CV141" s="34" t="s">
        <v>1041</v>
      </c>
      <c r="CW141" s="34" t="s">
        <v>1041</v>
      </c>
      <c r="CX141" s="34" t="s">
        <v>1041</v>
      </c>
      <c r="CY141" s="34" t="s">
        <v>3823</v>
      </c>
      <c r="CZ141" s="34" t="s">
        <v>3840</v>
      </c>
      <c r="DA141" s="34" t="s">
        <v>3861</v>
      </c>
      <c r="DB141" s="34" t="s">
        <v>1044</v>
      </c>
      <c r="DC141" s="34" t="s">
        <v>1044</v>
      </c>
      <c r="DD141" s="34" t="s">
        <v>3871</v>
      </c>
      <c r="DE141" s="34" t="s">
        <v>1041</v>
      </c>
      <c r="DF141" s="34" t="s">
        <v>3874</v>
      </c>
      <c r="DG141" s="34" t="s">
        <v>169</v>
      </c>
      <c r="DH141" s="34" t="s">
        <v>4170</v>
      </c>
      <c r="DI141" s="34" t="s">
        <v>4881</v>
      </c>
      <c r="DJ141" s="34" t="s">
        <v>4170</v>
      </c>
      <c r="DK141" s="34" t="s">
        <v>4170</v>
      </c>
      <c r="DL141" s="34" t="s">
        <v>4170</v>
      </c>
      <c r="DM141" s="34" t="s">
        <v>4170</v>
      </c>
      <c r="DN141" s="34" t="s">
        <v>4170</v>
      </c>
      <c r="DO141" s="34" t="s">
        <v>4170</v>
      </c>
      <c r="DP141" s="34" t="s">
        <v>4170</v>
      </c>
      <c r="DQ141" s="34" t="s">
        <v>4170</v>
      </c>
      <c r="DR141" s="34" t="s">
        <v>4170</v>
      </c>
      <c r="DS141" s="34" t="s">
        <v>4170</v>
      </c>
      <c r="DT141" s="34" t="s">
        <v>4170</v>
      </c>
      <c r="DU141" s="34" t="s">
        <v>4170</v>
      </c>
      <c r="DV141" s="34" t="s">
        <v>4170</v>
      </c>
      <c r="DW141" s="34" t="s">
        <v>4170</v>
      </c>
      <c r="DY141" s="34">
        <v>20000</v>
      </c>
      <c r="FK141" s="34" t="s">
        <v>1044</v>
      </c>
      <c r="FM141" s="34" t="s">
        <v>3990</v>
      </c>
      <c r="GF141" s="34" t="s">
        <v>1044</v>
      </c>
      <c r="GG141" s="34" t="s">
        <v>4170</v>
      </c>
      <c r="GH141" s="34" t="s">
        <v>4170</v>
      </c>
      <c r="GI141" s="34" t="s">
        <v>4170</v>
      </c>
      <c r="GJ141" s="34" t="s">
        <v>4881</v>
      </c>
      <c r="GK141" s="34" t="s">
        <v>4170</v>
      </c>
      <c r="GL141" s="34" t="s">
        <v>4170</v>
      </c>
      <c r="GM141" s="34" t="s">
        <v>4170</v>
      </c>
      <c r="GO141" s="34">
        <v>12000</v>
      </c>
      <c r="GP141" s="34">
        <v>0</v>
      </c>
      <c r="GQ141" s="34">
        <v>4500</v>
      </c>
      <c r="GR141" s="34">
        <v>3000</v>
      </c>
      <c r="GS141" s="34">
        <v>600</v>
      </c>
      <c r="GT141" s="34">
        <v>400</v>
      </c>
      <c r="GU141" s="34">
        <v>3000</v>
      </c>
      <c r="GV141" s="34">
        <v>0</v>
      </c>
      <c r="GW141" s="34">
        <v>1000</v>
      </c>
      <c r="GX141" s="34">
        <v>8000</v>
      </c>
      <c r="GY141" s="34">
        <v>4000</v>
      </c>
      <c r="GZ141" s="34">
        <v>1000</v>
      </c>
      <c r="HA141" s="34">
        <v>0</v>
      </c>
      <c r="HB141" s="34">
        <v>0</v>
      </c>
      <c r="HC141" s="34">
        <v>1000</v>
      </c>
      <c r="HD141" s="34">
        <v>0</v>
      </c>
      <c r="HE141" s="34">
        <v>0</v>
      </c>
      <c r="HF141" s="34" t="s">
        <v>1041</v>
      </c>
      <c r="HG141" s="34" t="s">
        <v>4039</v>
      </c>
      <c r="HI141" s="34" t="s">
        <v>4057</v>
      </c>
      <c r="HK141" s="34" t="s">
        <v>6644</v>
      </c>
      <c r="HL141" s="34" t="s">
        <v>4226</v>
      </c>
      <c r="HM141" s="34" t="s">
        <v>4539</v>
      </c>
      <c r="HN141" s="34" t="s">
        <v>5452</v>
      </c>
      <c r="HO141" s="34">
        <v>49.0787888742882</v>
      </c>
      <c r="HP141" s="34" t="s">
        <v>4896</v>
      </c>
      <c r="HQ141" s="34" t="s">
        <v>4313</v>
      </c>
      <c r="HR141" s="34" t="s">
        <v>4186</v>
      </c>
      <c r="HS141" s="34" t="s">
        <v>4255</v>
      </c>
      <c r="HT141" s="34" t="s">
        <v>4271</v>
      </c>
      <c r="HU141" s="34" t="s">
        <v>5342</v>
      </c>
      <c r="HV141" s="34" t="s">
        <v>5001</v>
      </c>
      <c r="HW141" s="34" t="s">
        <v>4556</v>
      </c>
      <c r="HX141" s="34" t="s">
        <v>3235</v>
      </c>
      <c r="HY141" s="34" t="s">
        <v>4291</v>
      </c>
      <c r="HZ141" s="34" t="s">
        <v>4933</v>
      </c>
      <c r="IA141" s="34" t="s">
        <v>4666</v>
      </c>
      <c r="IC141" s="34" t="s">
        <v>5274</v>
      </c>
      <c r="ID141" s="34" t="s">
        <v>4462</v>
      </c>
      <c r="IE141" s="34" t="s">
        <v>5223</v>
      </c>
      <c r="IQ141" s="34">
        <v>20000</v>
      </c>
      <c r="IR141" s="34" t="s">
        <v>1046</v>
      </c>
      <c r="IT141" s="34">
        <v>10000</v>
      </c>
      <c r="IU141" s="34" t="s">
        <v>5181</v>
      </c>
      <c r="IV141" s="34" t="s">
        <v>4170</v>
      </c>
      <c r="IW141" s="34" t="s">
        <v>4174</v>
      </c>
      <c r="IX141" s="34" t="s">
        <v>5374</v>
      </c>
      <c r="IY141" s="34" t="s">
        <v>4474</v>
      </c>
      <c r="IZ141" s="34" t="s">
        <v>4785</v>
      </c>
      <c r="JA141" s="34" t="s">
        <v>6053</v>
      </c>
      <c r="JB141" s="34" t="s">
        <v>4170</v>
      </c>
      <c r="JC141" s="34">
        <v>1333.3333333333301</v>
      </c>
      <c r="JD141" s="34">
        <v>666.66666666666697</v>
      </c>
      <c r="JE141" s="34">
        <v>166.666666666667</v>
      </c>
      <c r="JF141" s="34">
        <v>0</v>
      </c>
      <c r="JG141" s="34">
        <v>0</v>
      </c>
      <c r="JH141" s="34">
        <v>166.666666666667</v>
      </c>
      <c r="JI141" s="34">
        <v>0</v>
      </c>
      <c r="JJ141" s="34">
        <v>0</v>
      </c>
      <c r="JK141" s="34">
        <v>333.33333333333297</v>
      </c>
      <c r="JL141" s="34">
        <v>25166.666666666701</v>
      </c>
      <c r="JM141" s="34">
        <v>1000</v>
      </c>
      <c r="JN141" s="34">
        <v>26166.666666666701</v>
      </c>
      <c r="JO141" s="34">
        <v>12583.333333333299</v>
      </c>
      <c r="JP141" s="34">
        <v>500</v>
      </c>
      <c r="JQ141" s="34">
        <v>13083.333333333299</v>
      </c>
      <c r="JR141" s="34">
        <v>0.45859872611465002</v>
      </c>
      <c r="JT141" s="34">
        <v>0.17197452229299401</v>
      </c>
      <c r="JU141" s="34">
        <v>0.11464968152866201</v>
      </c>
      <c r="JV141" s="34">
        <v>2.29299363057325E-2</v>
      </c>
      <c r="JW141" s="34">
        <v>1.5286624203821699E-2</v>
      </c>
      <c r="JX141" s="34">
        <v>0.11464968152866201</v>
      </c>
      <c r="JZ141" s="34">
        <v>1.27388535031847E-2</v>
      </c>
      <c r="KA141" s="34">
        <v>5.0955414012738801E-2</v>
      </c>
      <c r="KB141" s="34">
        <v>2.54777070063694E-2</v>
      </c>
      <c r="KC141" s="34">
        <v>6.3694267515923596E-3</v>
      </c>
      <c r="KF141" s="34">
        <v>6.3694267515923596E-3</v>
      </c>
      <c r="KJ141" s="34" t="s">
        <v>5977</v>
      </c>
      <c r="KK141" s="34" t="s">
        <v>5990</v>
      </c>
      <c r="KL141" s="34" t="s">
        <v>5796</v>
      </c>
      <c r="KM141" s="34" t="s">
        <v>4712</v>
      </c>
      <c r="KN141" s="34" t="s">
        <v>4716</v>
      </c>
      <c r="KO141" s="34" t="s">
        <v>5254</v>
      </c>
      <c r="KP141" s="34" t="s">
        <v>4170</v>
      </c>
      <c r="KQ141" s="34" t="s">
        <v>4170</v>
      </c>
      <c r="KR141" s="34" t="s">
        <v>4975</v>
      </c>
      <c r="KS141" s="34" t="s">
        <v>4170</v>
      </c>
      <c r="KT141" s="34" t="s">
        <v>4170</v>
      </c>
      <c r="KU141" s="34" t="s">
        <v>5114</v>
      </c>
      <c r="KV141" s="34" t="s">
        <v>5152</v>
      </c>
      <c r="KW141" s="34" t="s">
        <v>5624</v>
      </c>
      <c r="KX141" s="34" t="s">
        <v>5646</v>
      </c>
      <c r="KY141" s="34" t="s">
        <v>5953</v>
      </c>
      <c r="KZ141" s="34" t="s">
        <v>5152</v>
      </c>
      <c r="LA141" s="34" t="s">
        <v>5992</v>
      </c>
    </row>
    <row r="142" spans="1:313">
      <c r="A142" s="34" t="s">
        <v>6645</v>
      </c>
      <c r="B142" s="34" t="s">
        <v>6607</v>
      </c>
      <c r="C142" s="34" t="s">
        <v>1039</v>
      </c>
      <c r="D142" s="34" t="s">
        <v>1041</v>
      </c>
      <c r="F142" s="34" t="s">
        <v>1041</v>
      </c>
      <c r="G142" s="34">
        <v>74</v>
      </c>
      <c r="H142" s="34" t="s">
        <v>1041</v>
      </c>
      <c r="I142" s="34" t="s">
        <v>1041</v>
      </c>
      <c r="J142" s="34" t="s">
        <v>440</v>
      </c>
      <c r="K142" s="34" t="s">
        <v>1161</v>
      </c>
      <c r="L142" s="34" t="s">
        <v>9578</v>
      </c>
      <c r="M142" s="34" t="s">
        <v>1161</v>
      </c>
      <c r="N142" s="34" t="s">
        <v>9579</v>
      </c>
      <c r="P142" s="34" t="s">
        <v>3065</v>
      </c>
      <c r="Q142" s="34" t="s">
        <v>3099</v>
      </c>
      <c r="R142" s="34" t="s">
        <v>6320</v>
      </c>
      <c r="S142" s="34">
        <v>1</v>
      </c>
      <c r="T142" s="34" t="s">
        <v>4170</v>
      </c>
      <c r="U142" s="34" t="s">
        <v>4170</v>
      </c>
      <c r="V142" s="34" t="s">
        <v>4170</v>
      </c>
      <c r="W142" s="34" t="s">
        <v>4881</v>
      </c>
      <c r="X142" s="34" t="s">
        <v>4170</v>
      </c>
      <c r="Y142" s="34" t="s">
        <v>4881</v>
      </c>
      <c r="Z142" s="34" t="s">
        <v>4170</v>
      </c>
      <c r="AA142" s="34" t="s">
        <v>4170</v>
      </c>
      <c r="AB142" s="34" t="s">
        <v>3684</v>
      </c>
      <c r="AD142" s="34" t="s">
        <v>3699</v>
      </c>
      <c r="AE142" s="34" t="s">
        <v>3714</v>
      </c>
      <c r="AF142" s="34" t="s">
        <v>4170</v>
      </c>
      <c r="AG142" s="34" t="s">
        <v>4170</v>
      </c>
      <c r="AH142" s="34" t="s">
        <v>4170</v>
      </c>
      <c r="AI142" s="34" t="s">
        <v>4881</v>
      </c>
      <c r="AJ142" s="34" t="s">
        <v>4170</v>
      </c>
      <c r="AK142" s="34" t="s">
        <v>4170</v>
      </c>
      <c r="AL142" s="34" t="s">
        <v>4170</v>
      </c>
      <c r="AN142" s="34" t="s">
        <v>3719</v>
      </c>
      <c r="AO142" s="34" t="s">
        <v>1044</v>
      </c>
      <c r="BG142" s="34">
        <v>1</v>
      </c>
      <c r="BI142" s="34">
        <v>12</v>
      </c>
      <c r="BJ142" s="34" t="s">
        <v>1041</v>
      </c>
      <c r="BK142" s="34" t="s">
        <v>3727</v>
      </c>
      <c r="BM142" s="34" t="s">
        <v>3742</v>
      </c>
      <c r="BN142" s="34" t="s">
        <v>3745</v>
      </c>
      <c r="BO142" s="34" t="s">
        <v>4881</v>
      </c>
      <c r="BP142" s="34" t="s">
        <v>4170</v>
      </c>
      <c r="BQ142" s="34" t="s">
        <v>4170</v>
      </c>
      <c r="BR142" s="34" t="s">
        <v>4170</v>
      </c>
      <c r="BS142" s="34" t="s">
        <v>3760</v>
      </c>
      <c r="BT142" s="34" t="s">
        <v>1044</v>
      </c>
      <c r="BU142" s="34" t="s">
        <v>1041</v>
      </c>
      <c r="BV142" s="34" t="s">
        <v>1041</v>
      </c>
      <c r="BW142" s="34" t="s">
        <v>1044</v>
      </c>
      <c r="BX142" s="34" t="s">
        <v>3807</v>
      </c>
      <c r="BY142" s="34" t="s">
        <v>4170</v>
      </c>
      <c r="BZ142" s="34" t="s">
        <v>4170</v>
      </c>
      <c r="CA142" s="34" t="s">
        <v>4170</v>
      </c>
      <c r="CB142" s="34" t="s">
        <v>4170</v>
      </c>
      <c r="CC142" s="34" t="s">
        <v>4170</v>
      </c>
      <c r="CD142" s="34" t="s">
        <v>4170</v>
      </c>
      <c r="CE142" s="34" t="s">
        <v>4170</v>
      </c>
      <c r="CF142" s="34" t="s">
        <v>4170</v>
      </c>
      <c r="CG142" s="34" t="s">
        <v>4170</v>
      </c>
      <c r="CH142" s="34" t="s">
        <v>4170</v>
      </c>
      <c r="CI142" s="34" t="s">
        <v>4881</v>
      </c>
      <c r="CJ142" s="34" t="s">
        <v>4170</v>
      </c>
      <c r="CK142" s="34" t="s">
        <v>4170</v>
      </c>
      <c r="CL142" s="34" t="s">
        <v>4170</v>
      </c>
      <c r="CM142" s="34" t="s">
        <v>4170</v>
      </c>
      <c r="CN142" s="34" t="s">
        <v>4170</v>
      </c>
      <c r="CO142" s="34" t="s">
        <v>4170</v>
      </c>
      <c r="CQ142" s="34" t="s">
        <v>1041</v>
      </c>
      <c r="CR142" s="34" t="s">
        <v>1041</v>
      </c>
      <c r="CS142" s="34" t="s">
        <v>1044</v>
      </c>
      <c r="CT142" s="34" t="s">
        <v>1041</v>
      </c>
      <c r="CU142" s="34" t="s">
        <v>1044</v>
      </c>
      <c r="CV142" s="34" t="s">
        <v>1044</v>
      </c>
      <c r="CW142" s="34" t="s">
        <v>1044</v>
      </c>
      <c r="CX142" s="34" t="s">
        <v>1044</v>
      </c>
      <c r="CY142" s="34" t="s">
        <v>3826</v>
      </c>
      <c r="CZ142" s="34" t="s">
        <v>3843</v>
      </c>
      <c r="DA142" s="34" t="s">
        <v>3861</v>
      </c>
      <c r="DB142" s="34" t="s">
        <v>1044</v>
      </c>
      <c r="DC142" s="34" t="s">
        <v>1044</v>
      </c>
      <c r="DD142" s="34" t="s">
        <v>3871</v>
      </c>
      <c r="DE142" s="34" t="s">
        <v>1044</v>
      </c>
      <c r="DF142" s="34" t="s">
        <v>3877</v>
      </c>
      <c r="DG142" s="34" t="s">
        <v>157</v>
      </c>
      <c r="DH142" s="34" t="s">
        <v>4170</v>
      </c>
      <c r="DI142" s="34" t="s">
        <v>4170</v>
      </c>
      <c r="DJ142" s="34" t="s">
        <v>4170</v>
      </c>
      <c r="DK142" s="34" t="s">
        <v>4170</v>
      </c>
      <c r="DL142" s="34" t="s">
        <v>4170</v>
      </c>
      <c r="DM142" s="34" t="s">
        <v>4170</v>
      </c>
      <c r="DN142" s="34" t="s">
        <v>4170</v>
      </c>
      <c r="DO142" s="34" t="s">
        <v>4881</v>
      </c>
      <c r="DP142" s="34" t="s">
        <v>4170</v>
      </c>
      <c r="DQ142" s="34" t="s">
        <v>4170</v>
      </c>
      <c r="DR142" s="34" t="s">
        <v>4170</v>
      </c>
      <c r="DS142" s="34" t="s">
        <v>4170</v>
      </c>
      <c r="DT142" s="34" t="s">
        <v>4170</v>
      </c>
      <c r="DU142" s="34" t="s">
        <v>4170</v>
      </c>
      <c r="DV142" s="34" t="s">
        <v>4170</v>
      </c>
      <c r="DW142" s="34" t="s">
        <v>4170</v>
      </c>
      <c r="FE142" s="34">
        <v>1625</v>
      </c>
      <c r="FK142" s="34" t="s">
        <v>1044</v>
      </c>
      <c r="FM142" s="34" t="s">
        <v>3990</v>
      </c>
      <c r="GF142" s="34" t="s">
        <v>1044</v>
      </c>
      <c r="GG142" s="34" t="s">
        <v>4170</v>
      </c>
      <c r="GH142" s="34" t="s">
        <v>4170</v>
      </c>
      <c r="GI142" s="34" t="s">
        <v>4170</v>
      </c>
      <c r="GJ142" s="34" t="s">
        <v>4881</v>
      </c>
      <c r="GK142" s="34" t="s">
        <v>4170</v>
      </c>
      <c r="GL142" s="34" t="s">
        <v>4170</v>
      </c>
      <c r="GM142" s="34" t="s">
        <v>4170</v>
      </c>
      <c r="GO142" s="34">
        <v>400</v>
      </c>
      <c r="GP142" s="34">
        <v>0</v>
      </c>
      <c r="GQ142" s="34">
        <v>500</v>
      </c>
      <c r="GR142" s="34">
        <v>500</v>
      </c>
      <c r="GS142" s="34">
        <v>50</v>
      </c>
      <c r="GT142" s="34">
        <v>50</v>
      </c>
      <c r="GU142" s="34">
        <v>0</v>
      </c>
      <c r="GV142" s="34">
        <v>0</v>
      </c>
      <c r="GW142" s="34">
        <v>0</v>
      </c>
      <c r="GX142" s="34">
        <v>0</v>
      </c>
      <c r="GY142" s="34">
        <v>0</v>
      </c>
      <c r="GZ142" s="34">
        <v>0</v>
      </c>
      <c r="HA142" s="34">
        <v>0</v>
      </c>
      <c r="HB142" s="34">
        <v>0</v>
      </c>
      <c r="HC142" s="34">
        <v>0</v>
      </c>
      <c r="HD142" s="34">
        <v>0</v>
      </c>
      <c r="HE142" s="34">
        <v>0</v>
      </c>
      <c r="HF142" s="34" t="s">
        <v>1044</v>
      </c>
      <c r="HK142" s="34" t="s">
        <v>6646</v>
      </c>
      <c r="HL142" s="34" t="s">
        <v>4226</v>
      </c>
      <c r="HM142" s="34" t="s">
        <v>4546</v>
      </c>
      <c r="HN142" s="34" t="s">
        <v>5449</v>
      </c>
      <c r="HO142" s="34">
        <v>49.0787888742882</v>
      </c>
      <c r="HP142" s="34" t="s">
        <v>4896</v>
      </c>
      <c r="HQ142" s="34" t="s">
        <v>4305</v>
      </c>
      <c r="HR142" s="34" t="s">
        <v>4195</v>
      </c>
      <c r="HS142" s="34" t="s">
        <v>4235</v>
      </c>
      <c r="HT142" s="34" t="s">
        <v>4271</v>
      </c>
      <c r="HU142" s="34" t="s">
        <v>5342</v>
      </c>
      <c r="HV142" s="34" t="s">
        <v>5001</v>
      </c>
      <c r="HW142" s="34" t="s">
        <v>4560</v>
      </c>
      <c r="HX142" s="34" t="s">
        <v>3238</v>
      </c>
      <c r="HY142" s="34" t="s">
        <v>4299</v>
      </c>
      <c r="HZ142" s="34" t="s">
        <v>4933</v>
      </c>
      <c r="IA142" s="34" t="s">
        <v>4665</v>
      </c>
      <c r="IB142" s="34" t="s">
        <v>5665</v>
      </c>
      <c r="IC142" s="34" t="s">
        <v>5274</v>
      </c>
      <c r="ID142" s="34" t="s">
        <v>4461</v>
      </c>
      <c r="IK142" s="34" t="s">
        <v>4587</v>
      </c>
      <c r="IQ142" s="34">
        <v>1625</v>
      </c>
      <c r="IR142" s="34" t="s">
        <v>1046</v>
      </c>
      <c r="IT142" s="34">
        <v>1625</v>
      </c>
      <c r="IU142" s="34" t="s">
        <v>5177</v>
      </c>
      <c r="IV142" s="34" t="s">
        <v>4170</v>
      </c>
      <c r="IW142" s="34" t="s">
        <v>4171</v>
      </c>
      <c r="IX142" s="34" t="s">
        <v>6120</v>
      </c>
      <c r="IY142" s="34" t="s">
        <v>5373</v>
      </c>
      <c r="IZ142" s="34" t="s">
        <v>4352</v>
      </c>
      <c r="JA142" s="34" t="s">
        <v>4170</v>
      </c>
      <c r="JB142" s="34" t="s">
        <v>4170</v>
      </c>
      <c r="JC142" s="34">
        <v>0</v>
      </c>
      <c r="JD142" s="34">
        <v>0</v>
      </c>
      <c r="JE142" s="34">
        <v>0</v>
      </c>
      <c r="JF142" s="34">
        <v>0</v>
      </c>
      <c r="JG142" s="34">
        <v>0</v>
      </c>
      <c r="JH142" s="34">
        <v>0</v>
      </c>
      <c r="JI142" s="34">
        <v>0</v>
      </c>
      <c r="JJ142" s="34">
        <v>0</v>
      </c>
      <c r="JK142" s="34">
        <v>0</v>
      </c>
      <c r="JL142" s="34">
        <v>1500</v>
      </c>
      <c r="JM142" s="34">
        <v>0</v>
      </c>
      <c r="JN142" s="34">
        <v>1500</v>
      </c>
      <c r="JO142" s="34">
        <v>1500</v>
      </c>
      <c r="JP142" s="34">
        <v>0</v>
      </c>
      <c r="JQ142" s="34">
        <v>1500</v>
      </c>
      <c r="JR142" s="34">
        <v>0.266666666666667</v>
      </c>
      <c r="JT142" s="34">
        <v>0.33333333333333298</v>
      </c>
      <c r="JU142" s="34">
        <v>0.33333333333333298</v>
      </c>
      <c r="JV142" s="34">
        <v>3.3333333333333298E-2</v>
      </c>
      <c r="JW142" s="34">
        <v>3.3333333333333298E-2</v>
      </c>
      <c r="KJ142" s="34" t="s">
        <v>5976</v>
      </c>
      <c r="KK142" s="34" t="s">
        <v>5177</v>
      </c>
      <c r="KL142" s="34" t="s">
        <v>4170</v>
      </c>
      <c r="KM142" s="34" t="s">
        <v>4170</v>
      </c>
      <c r="KN142" s="34" t="s">
        <v>4170</v>
      </c>
      <c r="KO142" s="34" t="s">
        <v>4170</v>
      </c>
      <c r="KP142" s="34" t="s">
        <v>4170</v>
      </c>
      <c r="KQ142" s="34" t="s">
        <v>4170</v>
      </c>
      <c r="KR142" s="34" t="s">
        <v>4170</v>
      </c>
      <c r="KS142" s="34" t="s">
        <v>4170</v>
      </c>
      <c r="KT142" s="34" t="s">
        <v>4170</v>
      </c>
      <c r="KU142" s="34" t="s">
        <v>4973</v>
      </c>
      <c r="KV142" s="34" t="s">
        <v>5151</v>
      </c>
      <c r="KW142" s="34" t="s">
        <v>4170</v>
      </c>
      <c r="KX142" s="34" t="s">
        <v>4170</v>
      </c>
      <c r="KY142" s="34" t="s">
        <v>5952</v>
      </c>
      <c r="KZ142" s="34" t="s">
        <v>5971</v>
      </c>
      <c r="LA142" s="34" t="s">
        <v>5993</v>
      </c>
    </row>
    <row r="143" spans="1:313">
      <c r="A143" s="34" t="s">
        <v>6647</v>
      </c>
      <c r="B143" s="34" t="s">
        <v>6607</v>
      </c>
      <c r="C143" s="34" t="s">
        <v>1039</v>
      </c>
      <c r="D143" s="34" t="s">
        <v>1041</v>
      </c>
      <c r="F143" s="34" t="s">
        <v>1041</v>
      </c>
      <c r="G143" s="34">
        <v>80</v>
      </c>
      <c r="H143" s="34" t="s">
        <v>1041</v>
      </c>
      <c r="I143" s="34" t="s">
        <v>1041</v>
      </c>
      <c r="J143" s="34" t="s">
        <v>440</v>
      </c>
      <c r="K143" s="34" t="s">
        <v>1056</v>
      </c>
      <c r="L143" s="34" t="s">
        <v>9543</v>
      </c>
      <c r="M143" s="34" t="s">
        <v>1185</v>
      </c>
      <c r="N143" s="34" t="s">
        <v>9575</v>
      </c>
      <c r="P143" s="34" t="s">
        <v>3065</v>
      </c>
      <c r="Q143" s="34" t="s">
        <v>3087</v>
      </c>
      <c r="R143" s="34" t="s">
        <v>6377</v>
      </c>
      <c r="S143" s="34">
        <v>1</v>
      </c>
      <c r="T143" s="34" t="s">
        <v>4170</v>
      </c>
      <c r="U143" s="34" t="s">
        <v>4170</v>
      </c>
      <c r="V143" s="34" t="s">
        <v>4170</v>
      </c>
      <c r="W143" s="34" t="s">
        <v>4881</v>
      </c>
      <c r="X143" s="34" t="s">
        <v>4170</v>
      </c>
      <c r="Y143" s="34" t="s">
        <v>4881</v>
      </c>
      <c r="Z143" s="34" t="s">
        <v>4170</v>
      </c>
      <c r="AA143" s="34" t="s">
        <v>4170</v>
      </c>
      <c r="AB143" s="34" t="s">
        <v>3684</v>
      </c>
      <c r="AD143" s="34" t="s">
        <v>3702</v>
      </c>
      <c r="AE143" s="34" t="s">
        <v>3711</v>
      </c>
      <c r="AF143" s="34" t="s">
        <v>4170</v>
      </c>
      <c r="AG143" s="34" t="s">
        <v>4170</v>
      </c>
      <c r="AH143" s="34" t="s">
        <v>4881</v>
      </c>
      <c r="AI143" s="34" t="s">
        <v>4170</v>
      </c>
      <c r="AJ143" s="34" t="s">
        <v>4170</v>
      </c>
      <c r="AK143" s="34" t="s">
        <v>4170</v>
      </c>
      <c r="AL143" s="34" t="s">
        <v>4170</v>
      </c>
      <c r="AN143" s="34" t="s">
        <v>3719</v>
      </c>
      <c r="AO143" s="34" t="s">
        <v>3071</v>
      </c>
      <c r="BG143" s="34">
        <v>1</v>
      </c>
      <c r="BI143" s="34">
        <v>12</v>
      </c>
      <c r="BJ143" s="34" t="s">
        <v>1041</v>
      </c>
      <c r="BK143" s="34" t="s">
        <v>3727</v>
      </c>
      <c r="BM143" s="34" t="s">
        <v>3742</v>
      </c>
      <c r="BN143" s="34" t="s">
        <v>3745</v>
      </c>
      <c r="BO143" s="34" t="s">
        <v>4881</v>
      </c>
      <c r="BP143" s="34" t="s">
        <v>4170</v>
      </c>
      <c r="BQ143" s="34" t="s">
        <v>4170</v>
      </c>
      <c r="BR143" s="34" t="s">
        <v>4170</v>
      </c>
      <c r="BS143" s="34" t="s">
        <v>3754</v>
      </c>
      <c r="BT143" s="34" t="s">
        <v>1044</v>
      </c>
      <c r="BU143" s="34" t="s">
        <v>1044</v>
      </c>
      <c r="BV143" s="34" t="s">
        <v>1044</v>
      </c>
      <c r="BW143" s="34" t="s">
        <v>1044</v>
      </c>
      <c r="BX143" s="34" t="s">
        <v>3807</v>
      </c>
      <c r="BY143" s="34" t="s">
        <v>4170</v>
      </c>
      <c r="BZ143" s="34" t="s">
        <v>4170</v>
      </c>
      <c r="CA143" s="34" t="s">
        <v>4170</v>
      </c>
      <c r="CB143" s="34" t="s">
        <v>4170</v>
      </c>
      <c r="CC143" s="34" t="s">
        <v>4170</v>
      </c>
      <c r="CD143" s="34" t="s">
        <v>4170</v>
      </c>
      <c r="CE143" s="34" t="s">
        <v>4170</v>
      </c>
      <c r="CF143" s="34" t="s">
        <v>4170</v>
      </c>
      <c r="CG143" s="34" t="s">
        <v>4170</v>
      </c>
      <c r="CH143" s="34" t="s">
        <v>4170</v>
      </c>
      <c r="CI143" s="34" t="s">
        <v>4881</v>
      </c>
      <c r="CJ143" s="34" t="s">
        <v>4170</v>
      </c>
      <c r="CK143" s="34" t="s">
        <v>4170</v>
      </c>
      <c r="CL143" s="34" t="s">
        <v>4170</v>
      </c>
      <c r="CM143" s="34" t="s">
        <v>4170</v>
      </c>
      <c r="CN143" s="34" t="s">
        <v>4170</v>
      </c>
      <c r="CO143" s="34" t="s">
        <v>4170</v>
      </c>
      <c r="CQ143" s="34" t="s">
        <v>1041</v>
      </c>
      <c r="CR143" s="34" t="s">
        <v>1044</v>
      </c>
      <c r="CS143" s="34" t="s">
        <v>1044</v>
      </c>
      <c r="CT143" s="34" t="s">
        <v>1041</v>
      </c>
      <c r="CU143" s="34" t="s">
        <v>1041</v>
      </c>
      <c r="CV143" s="34" t="s">
        <v>1044</v>
      </c>
      <c r="CW143" s="34" t="s">
        <v>1044</v>
      </c>
      <c r="CX143" s="34" t="s">
        <v>1044</v>
      </c>
      <c r="CY143" s="34" t="s">
        <v>3826</v>
      </c>
      <c r="CZ143" s="34" t="s">
        <v>3846</v>
      </c>
      <c r="DA143" s="34" t="s">
        <v>3861</v>
      </c>
      <c r="DB143" s="34" t="s">
        <v>3871</v>
      </c>
      <c r="DC143" s="34" t="s">
        <v>3871</v>
      </c>
      <c r="DD143" s="34" t="s">
        <v>3871</v>
      </c>
      <c r="DE143" s="34" t="s">
        <v>1044</v>
      </c>
      <c r="DF143" s="34" t="s">
        <v>3877</v>
      </c>
      <c r="DG143" s="34" t="s">
        <v>6305</v>
      </c>
      <c r="DH143" s="34" t="s">
        <v>4170</v>
      </c>
      <c r="DI143" s="34" t="s">
        <v>4170</v>
      </c>
      <c r="DJ143" s="34" t="s">
        <v>4170</v>
      </c>
      <c r="DK143" s="34" t="s">
        <v>4170</v>
      </c>
      <c r="DL143" s="34" t="s">
        <v>4170</v>
      </c>
      <c r="DM143" s="34" t="s">
        <v>4170</v>
      </c>
      <c r="DN143" s="34" t="s">
        <v>4881</v>
      </c>
      <c r="DO143" s="34" t="s">
        <v>4881</v>
      </c>
      <c r="DP143" s="34" t="s">
        <v>4170</v>
      </c>
      <c r="DQ143" s="34" t="s">
        <v>4170</v>
      </c>
      <c r="DR143" s="34" t="s">
        <v>4170</v>
      </c>
      <c r="DS143" s="34" t="s">
        <v>4170</v>
      </c>
      <c r="DT143" s="34" t="s">
        <v>4170</v>
      </c>
      <c r="DU143" s="34" t="s">
        <v>4170</v>
      </c>
      <c r="DV143" s="34" t="s">
        <v>4170</v>
      </c>
      <c r="DW143" s="34" t="s">
        <v>4170</v>
      </c>
      <c r="ES143" s="34" t="s">
        <v>3951</v>
      </c>
      <c r="ET143" s="34" t="s">
        <v>4170</v>
      </c>
      <c r="EU143" s="34" t="s">
        <v>4170</v>
      </c>
      <c r="EV143" s="34" t="s">
        <v>4170</v>
      </c>
      <c r="EW143" s="34" t="s">
        <v>4170</v>
      </c>
      <c r="EX143" s="34" t="s">
        <v>4881</v>
      </c>
      <c r="EY143" s="34" t="s">
        <v>4170</v>
      </c>
      <c r="EZ143" s="34" t="s">
        <v>4170</v>
      </c>
      <c r="FA143" s="34" t="s">
        <v>4170</v>
      </c>
      <c r="FB143" s="34" t="s">
        <v>4170</v>
      </c>
      <c r="FD143" s="34">
        <v>5000</v>
      </c>
      <c r="FE143" s="34">
        <v>1625</v>
      </c>
      <c r="FK143" s="34" t="s">
        <v>1044</v>
      </c>
      <c r="FM143" s="34" t="s">
        <v>3990</v>
      </c>
      <c r="GF143" s="34" t="s">
        <v>1044</v>
      </c>
      <c r="GG143" s="34" t="s">
        <v>4170</v>
      </c>
      <c r="GH143" s="34" t="s">
        <v>4170</v>
      </c>
      <c r="GI143" s="34" t="s">
        <v>4170</v>
      </c>
      <c r="GJ143" s="34" t="s">
        <v>4881</v>
      </c>
      <c r="GK143" s="34" t="s">
        <v>4170</v>
      </c>
      <c r="GL143" s="34" t="s">
        <v>4170</v>
      </c>
      <c r="GM143" s="34" t="s">
        <v>4170</v>
      </c>
      <c r="GO143" s="34">
        <v>1000</v>
      </c>
      <c r="GP143" s="34">
        <v>0</v>
      </c>
      <c r="GQ143" s="34">
        <v>0</v>
      </c>
      <c r="GR143" s="34">
        <v>0</v>
      </c>
      <c r="GS143" s="34">
        <v>0</v>
      </c>
      <c r="GT143" s="34">
        <v>50</v>
      </c>
      <c r="GU143" s="34">
        <v>0</v>
      </c>
      <c r="GV143" s="34">
        <v>0</v>
      </c>
      <c r="GW143" s="34">
        <v>0</v>
      </c>
      <c r="GX143" s="34">
        <v>0</v>
      </c>
      <c r="GY143" s="34">
        <v>1000</v>
      </c>
      <c r="GZ143" s="34">
        <v>0</v>
      </c>
      <c r="HA143" s="34">
        <v>0</v>
      </c>
      <c r="HB143" s="34">
        <v>0</v>
      </c>
      <c r="HC143" s="34">
        <v>0</v>
      </c>
      <c r="HD143" s="34">
        <v>0</v>
      </c>
      <c r="HE143" s="34">
        <v>0</v>
      </c>
      <c r="HF143" s="34" t="s">
        <v>3071</v>
      </c>
      <c r="HK143" s="34" t="s">
        <v>6648</v>
      </c>
      <c r="HL143" s="34" t="s">
        <v>4226</v>
      </c>
      <c r="HM143" s="34" t="s">
        <v>4546</v>
      </c>
      <c r="HN143" s="34" t="s">
        <v>5449</v>
      </c>
      <c r="HO143" s="34">
        <v>48.061760840998701</v>
      </c>
      <c r="HP143" s="34" t="s">
        <v>4896</v>
      </c>
      <c r="HQ143" s="34" t="s">
        <v>4305</v>
      </c>
      <c r="HR143" s="34" t="s">
        <v>4195</v>
      </c>
      <c r="HS143" s="34" t="s">
        <v>4235</v>
      </c>
      <c r="HT143" s="34" t="s">
        <v>4271</v>
      </c>
      <c r="HU143" s="34" t="s">
        <v>5342</v>
      </c>
      <c r="HV143" s="34" t="s">
        <v>5001</v>
      </c>
      <c r="HW143" s="34" t="s">
        <v>4560</v>
      </c>
      <c r="HX143" s="34" t="s">
        <v>3238</v>
      </c>
      <c r="HY143" s="34" t="s">
        <v>4299</v>
      </c>
      <c r="HZ143" s="34" t="s">
        <v>4933</v>
      </c>
      <c r="IA143" s="34" t="s">
        <v>4665</v>
      </c>
      <c r="IB143" s="34" t="s">
        <v>5665</v>
      </c>
      <c r="IC143" s="34" t="s">
        <v>5274</v>
      </c>
      <c r="ID143" s="34" t="s">
        <v>4462</v>
      </c>
      <c r="IJ143" s="34">
        <v>1993</v>
      </c>
      <c r="IK143" s="34" t="s">
        <v>4587</v>
      </c>
      <c r="IQ143" s="34">
        <v>3618</v>
      </c>
      <c r="IR143" s="34" t="s">
        <v>1046</v>
      </c>
      <c r="IT143" s="34">
        <v>3618</v>
      </c>
      <c r="IU143" s="34" t="s">
        <v>5177</v>
      </c>
      <c r="IV143" s="34" t="s">
        <v>4170</v>
      </c>
      <c r="IW143" s="34" t="s">
        <v>4170</v>
      </c>
      <c r="IX143" s="34" t="s">
        <v>4170</v>
      </c>
      <c r="IY143" s="34" t="s">
        <v>4170</v>
      </c>
      <c r="IZ143" s="34" t="s">
        <v>4352</v>
      </c>
      <c r="JA143" s="34" t="s">
        <v>4170</v>
      </c>
      <c r="JB143" s="34" t="s">
        <v>4170</v>
      </c>
      <c r="JC143" s="34">
        <v>0</v>
      </c>
      <c r="JD143" s="34">
        <v>166.666666666667</v>
      </c>
      <c r="JE143" s="34">
        <v>0</v>
      </c>
      <c r="JF143" s="34">
        <v>0</v>
      </c>
      <c r="JG143" s="34">
        <v>0</v>
      </c>
      <c r="JH143" s="34">
        <v>0</v>
      </c>
      <c r="JI143" s="34">
        <v>0</v>
      </c>
      <c r="JJ143" s="34">
        <v>0</v>
      </c>
      <c r="JK143" s="34">
        <v>0</v>
      </c>
      <c r="JL143" s="34">
        <v>1050</v>
      </c>
      <c r="JM143" s="34">
        <v>166.666666666667</v>
      </c>
      <c r="JN143" s="34">
        <v>1216.6666666666699</v>
      </c>
      <c r="JO143" s="34">
        <v>1050</v>
      </c>
      <c r="JP143" s="34">
        <v>166.666666666667</v>
      </c>
      <c r="JQ143" s="34">
        <v>1216.6666666666699</v>
      </c>
      <c r="JR143" s="34">
        <v>0.82191780821917804</v>
      </c>
      <c r="JW143" s="34">
        <v>4.1095890410958902E-2</v>
      </c>
      <c r="KB143" s="34">
        <v>0.13698630136986301</v>
      </c>
      <c r="KI143" s="34" t="s">
        <v>6083</v>
      </c>
      <c r="KJ143" s="34" t="s">
        <v>5976</v>
      </c>
      <c r="KK143" s="34" t="s">
        <v>5178</v>
      </c>
      <c r="KL143" s="34" t="s">
        <v>4170</v>
      </c>
      <c r="KM143" s="34" t="s">
        <v>4170</v>
      </c>
      <c r="KN143" s="34" t="s">
        <v>5254</v>
      </c>
      <c r="KO143" s="34" t="s">
        <v>4170</v>
      </c>
      <c r="KP143" s="34" t="s">
        <v>4170</v>
      </c>
      <c r="KQ143" s="34" t="s">
        <v>4170</v>
      </c>
      <c r="KR143" s="34" t="s">
        <v>4170</v>
      </c>
      <c r="KS143" s="34" t="s">
        <v>4170</v>
      </c>
      <c r="KT143" s="34" t="s">
        <v>4170</v>
      </c>
      <c r="KU143" s="34" t="s">
        <v>4973</v>
      </c>
      <c r="KV143" s="34" t="s">
        <v>5151</v>
      </c>
      <c r="KW143" s="34" t="s">
        <v>5620</v>
      </c>
      <c r="KX143" s="34" t="s">
        <v>5644</v>
      </c>
      <c r="KY143" s="34" t="s">
        <v>5952</v>
      </c>
      <c r="KZ143" s="34" t="s">
        <v>5971</v>
      </c>
      <c r="LA143" s="34" t="s">
        <v>5992</v>
      </c>
    </row>
    <row r="144" spans="1:313">
      <c r="A144" s="34" t="s">
        <v>6649</v>
      </c>
      <c r="B144" s="34" t="s">
        <v>6607</v>
      </c>
      <c r="C144" s="34" t="s">
        <v>1037</v>
      </c>
      <c r="D144" s="34" t="s">
        <v>1041</v>
      </c>
      <c r="F144" s="34" t="s">
        <v>1041</v>
      </c>
      <c r="G144" s="34">
        <v>41</v>
      </c>
      <c r="H144" s="34" t="s">
        <v>1041</v>
      </c>
      <c r="I144" s="34" t="s">
        <v>1041</v>
      </c>
      <c r="J144" s="34" t="s">
        <v>440</v>
      </c>
      <c r="K144" s="34" t="s">
        <v>1077</v>
      </c>
      <c r="L144" s="34" t="s">
        <v>9537</v>
      </c>
      <c r="M144" s="34" t="s">
        <v>1548</v>
      </c>
      <c r="N144" s="34" t="s">
        <v>9538</v>
      </c>
      <c r="P144" s="34" t="s">
        <v>3065</v>
      </c>
      <c r="Q144" s="34" t="s">
        <v>3120</v>
      </c>
      <c r="R144" s="34" t="s">
        <v>6362</v>
      </c>
      <c r="S144" s="34">
        <v>2</v>
      </c>
      <c r="T144" s="34" t="s">
        <v>4881</v>
      </c>
      <c r="U144" s="34" t="s">
        <v>4170</v>
      </c>
      <c r="V144" s="34" t="s">
        <v>4881</v>
      </c>
      <c r="W144" s="34" t="s">
        <v>4881</v>
      </c>
      <c r="X144" s="34" t="s">
        <v>4170</v>
      </c>
      <c r="Y144" s="34" t="s">
        <v>4881</v>
      </c>
      <c r="Z144" s="34" t="s">
        <v>4881</v>
      </c>
      <c r="AA144" s="34" t="s">
        <v>4170</v>
      </c>
      <c r="AB144" s="34" t="s">
        <v>3681</v>
      </c>
      <c r="AD144" s="34" t="s">
        <v>3696</v>
      </c>
      <c r="AN144" s="34" t="s">
        <v>3722</v>
      </c>
      <c r="AO144" s="34" t="s">
        <v>1044</v>
      </c>
      <c r="BG144" s="34">
        <v>2</v>
      </c>
      <c r="BI144" s="34">
        <v>35</v>
      </c>
      <c r="BJ144" s="34" t="s">
        <v>1041</v>
      </c>
      <c r="BK144" s="34" t="s">
        <v>3727</v>
      </c>
      <c r="BM144" s="34" t="s">
        <v>3739</v>
      </c>
      <c r="BN144" s="34" t="s">
        <v>1044</v>
      </c>
      <c r="BO144" s="34" t="s">
        <v>4170</v>
      </c>
      <c r="BP144" s="34" t="s">
        <v>4170</v>
      </c>
      <c r="BQ144" s="34" t="s">
        <v>4881</v>
      </c>
      <c r="BR144" s="34" t="s">
        <v>4170</v>
      </c>
      <c r="BS144" s="34" t="s">
        <v>3751</v>
      </c>
      <c r="BT144" s="34" t="s">
        <v>3771</v>
      </c>
      <c r="BU144" s="34" t="s">
        <v>1044</v>
      </c>
      <c r="BV144" s="34" t="s">
        <v>1044</v>
      </c>
      <c r="BW144" s="34" t="s">
        <v>1044</v>
      </c>
      <c r="BX144" s="34" t="s">
        <v>3777</v>
      </c>
      <c r="BY144" s="34" t="s">
        <v>4881</v>
      </c>
      <c r="BZ144" s="34" t="s">
        <v>4170</v>
      </c>
      <c r="CA144" s="34" t="s">
        <v>4170</v>
      </c>
      <c r="CB144" s="34" t="s">
        <v>4170</v>
      </c>
      <c r="CC144" s="34" t="s">
        <v>4170</v>
      </c>
      <c r="CD144" s="34" t="s">
        <v>4170</v>
      </c>
      <c r="CE144" s="34" t="s">
        <v>4170</v>
      </c>
      <c r="CF144" s="34" t="s">
        <v>4170</v>
      </c>
      <c r="CG144" s="34" t="s">
        <v>4170</v>
      </c>
      <c r="CH144" s="34" t="s">
        <v>4170</v>
      </c>
      <c r="CI144" s="34" t="s">
        <v>4170</v>
      </c>
      <c r="CJ144" s="34" t="s">
        <v>4170</v>
      </c>
      <c r="CK144" s="34" t="s">
        <v>4170</v>
      </c>
      <c r="CL144" s="34" t="s">
        <v>4170</v>
      </c>
      <c r="CM144" s="34" t="s">
        <v>4170</v>
      </c>
      <c r="CN144" s="34" t="s">
        <v>4170</v>
      </c>
      <c r="CO144" s="34" t="s">
        <v>4170</v>
      </c>
      <c r="CQ144" s="34" t="s">
        <v>1041</v>
      </c>
      <c r="CR144" s="34" t="s">
        <v>1041</v>
      </c>
      <c r="CS144" s="34" t="s">
        <v>1041</v>
      </c>
      <c r="CT144" s="34" t="s">
        <v>1041</v>
      </c>
      <c r="CU144" s="34" t="s">
        <v>1041</v>
      </c>
      <c r="CV144" s="34" t="s">
        <v>1041</v>
      </c>
      <c r="CW144" s="34" t="s">
        <v>1044</v>
      </c>
      <c r="CX144" s="34" t="s">
        <v>1041</v>
      </c>
      <c r="CY144" s="34" t="s">
        <v>3823</v>
      </c>
      <c r="CZ144" s="34" t="s">
        <v>3843</v>
      </c>
      <c r="DA144" s="34" t="s">
        <v>3855</v>
      </c>
      <c r="DB144" s="34" t="s">
        <v>1044</v>
      </c>
      <c r="DC144" s="34" t="s">
        <v>1044</v>
      </c>
      <c r="DD144" s="34" t="s">
        <v>3871</v>
      </c>
      <c r="DE144" s="34" t="s">
        <v>1044</v>
      </c>
      <c r="DF144" s="34" t="s">
        <v>3877</v>
      </c>
      <c r="DG144" s="34" t="s">
        <v>171</v>
      </c>
      <c r="DH144" s="34" t="s">
        <v>4170</v>
      </c>
      <c r="DI144" s="34" t="s">
        <v>4170</v>
      </c>
      <c r="DJ144" s="34" t="s">
        <v>4170</v>
      </c>
      <c r="DK144" s="34" t="s">
        <v>4170</v>
      </c>
      <c r="DL144" s="34" t="s">
        <v>4170</v>
      </c>
      <c r="DM144" s="34" t="s">
        <v>4170</v>
      </c>
      <c r="DN144" s="34" t="s">
        <v>4170</v>
      </c>
      <c r="DO144" s="34" t="s">
        <v>4170</v>
      </c>
      <c r="DP144" s="34" t="s">
        <v>4170</v>
      </c>
      <c r="DQ144" s="34" t="s">
        <v>4881</v>
      </c>
      <c r="DR144" s="34" t="s">
        <v>4170</v>
      </c>
      <c r="DS144" s="34" t="s">
        <v>4170</v>
      </c>
      <c r="DT144" s="34" t="s">
        <v>4170</v>
      </c>
      <c r="DU144" s="34" t="s">
        <v>4170</v>
      </c>
      <c r="DV144" s="34" t="s">
        <v>4170</v>
      </c>
      <c r="DW144" s="34" t="s">
        <v>4170</v>
      </c>
      <c r="FK144" s="34" t="s">
        <v>3963</v>
      </c>
      <c r="FL144" s="34" t="s">
        <v>3978</v>
      </c>
      <c r="FM144" s="34" t="s">
        <v>3981</v>
      </c>
      <c r="FN144" s="34" t="s">
        <v>3995</v>
      </c>
      <c r="FO144" s="34" t="s">
        <v>4170</v>
      </c>
      <c r="FP144" s="34" t="s">
        <v>4881</v>
      </c>
      <c r="FQ144" s="34" t="s">
        <v>4170</v>
      </c>
      <c r="FR144" s="34" t="s">
        <v>4170</v>
      </c>
      <c r="FS144" s="34" t="s">
        <v>4170</v>
      </c>
      <c r="FT144" s="34" t="s">
        <v>4170</v>
      </c>
      <c r="FU144" s="34" t="s">
        <v>4170</v>
      </c>
      <c r="FV144" s="34" t="s">
        <v>4170</v>
      </c>
      <c r="FW144" s="34" t="s">
        <v>4170</v>
      </c>
      <c r="FX144" s="34" t="s">
        <v>4170</v>
      </c>
      <c r="FY144" s="34" t="s">
        <v>4170</v>
      </c>
      <c r="FZ144" s="34" t="s">
        <v>4170</v>
      </c>
      <c r="GA144" s="34" t="s">
        <v>4170</v>
      </c>
      <c r="GB144" s="34" t="s">
        <v>4170</v>
      </c>
      <c r="GC144" s="34" t="s">
        <v>4170</v>
      </c>
      <c r="GD144" s="34" t="s">
        <v>4170</v>
      </c>
      <c r="GF144" s="34" t="s">
        <v>1044</v>
      </c>
      <c r="GG144" s="34" t="s">
        <v>4170</v>
      </c>
      <c r="GH144" s="34" t="s">
        <v>4170</v>
      </c>
      <c r="GI144" s="34" t="s">
        <v>4170</v>
      </c>
      <c r="GJ144" s="34" t="s">
        <v>4881</v>
      </c>
      <c r="GK144" s="34" t="s">
        <v>4170</v>
      </c>
      <c r="GL144" s="34" t="s">
        <v>4170</v>
      </c>
      <c r="GM144" s="34" t="s">
        <v>4170</v>
      </c>
      <c r="GO144" s="34">
        <v>5000</v>
      </c>
      <c r="GP144" s="34">
        <v>0</v>
      </c>
      <c r="GQ144" s="34">
        <v>5600</v>
      </c>
      <c r="GR144" s="34">
        <v>3300</v>
      </c>
      <c r="GS144" s="34">
        <v>200</v>
      </c>
      <c r="GT144" s="34">
        <v>500</v>
      </c>
      <c r="GU144" s="34">
        <v>200</v>
      </c>
      <c r="GV144" s="34">
        <v>0</v>
      </c>
      <c r="GW144" s="34">
        <v>1000</v>
      </c>
      <c r="GX144" s="34">
        <v>3000</v>
      </c>
      <c r="GY144" s="34">
        <v>0</v>
      </c>
      <c r="GZ144" s="34">
        <v>0</v>
      </c>
      <c r="HA144" s="34">
        <v>0</v>
      </c>
      <c r="HB144" s="34">
        <v>0</v>
      </c>
      <c r="HC144" s="34">
        <v>20000</v>
      </c>
      <c r="HD144" s="34">
        <v>0</v>
      </c>
      <c r="HE144" s="34">
        <v>0</v>
      </c>
      <c r="HF144" s="34" t="s">
        <v>1044</v>
      </c>
      <c r="HK144" s="34" t="s">
        <v>6650</v>
      </c>
      <c r="HL144" s="34" t="s">
        <v>4226</v>
      </c>
      <c r="HM144" s="34" t="s">
        <v>4542</v>
      </c>
      <c r="HN144" s="34" t="s">
        <v>5447</v>
      </c>
      <c r="HO144" s="34">
        <v>38.007829610162098</v>
      </c>
      <c r="HP144" s="34" t="s">
        <v>4896</v>
      </c>
      <c r="HQ144" s="34" t="s">
        <v>4313</v>
      </c>
      <c r="HR144" s="34" t="s">
        <v>4210</v>
      </c>
      <c r="HS144" s="34" t="s">
        <v>4228</v>
      </c>
      <c r="HT144" s="34" t="s">
        <v>4262</v>
      </c>
      <c r="HU144" s="34" t="s">
        <v>5342</v>
      </c>
      <c r="HV144" s="34" t="s">
        <v>5001</v>
      </c>
      <c r="HW144" s="34" t="s">
        <v>4560</v>
      </c>
      <c r="HX144" s="34" t="s">
        <v>3235</v>
      </c>
      <c r="HY144" s="34" t="s">
        <v>4299</v>
      </c>
      <c r="HZ144" s="34" t="s">
        <v>4933</v>
      </c>
      <c r="IA144" s="34" t="s">
        <v>4666</v>
      </c>
      <c r="IC144" s="34" t="s">
        <v>5274</v>
      </c>
      <c r="ID144" s="34" t="s">
        <v>4462</v>
      </c>
      <c r="IR144" s="34" t="s">
        <v>1046</v>
      </c>
      <c r="IS144" s="34" t="s">
        <v>5322</v>
      </c>
      <c r="IU144" s="34" t="s">
        <v>5179</v>
      </c>
      <c r="IV144" s="34" t="s">
        <v>4170</v>
      </c>
      <c r="IW144" s="34" t="s">
        <v>4175</v>
      </c>
      <c r="IX144" s="34" t="s">
        <v>6121</v>
      </c>
      <c r="IY144" s="34" t="s">
        <v>5373</v>
      </c>
      <c r="IZ144" s="34" t="s">
        <v>4785</v>
      </c>
      <c r="JA144" s="34" t="s">
        <v>4711</v>
      </c>
      <c r="JB144" s="34" t="s">
        <v>4170</v>
      </c>
      <c r="JC144" s="34">
        <v>500</v>
      </c>
      <c r="JD144" s="34">
        <v>0</v>
      </c>
      <c r="JE144" s="34">
        <v>0</v>
      </c>
      <c r="JF144" s="34">
        <v>0</v>
      </c>
      <c r="JG144" s="34">
        <v>0</v>
      </c>
      <c r="JH144" s="34">
        <v>3333.3333333333298</v>
      </c>
      <c r="JI144" s="34">
        <v>0</v>
      </c>
      <c r="JJ144" s="34">
        <v>0</v>
      </c>
      <c r="JK144" s="34">
        <v>333.33333333333297</v>
      </c>
      <c r="JL144" s="34">
        <v>18633.333333333299</v>
      </c>
      <c r="JM144" s="34">
        <v>333.33333333333297</v>
      </c>
      <c r="JN144" s="34">
        <v>18966.666666666701</v>
      </c>
      <c r="JO144" s="34">
        <v>9316.6666666666697</v>
      </c>
      <c r="JP144" s="34">
        <v>166.666666666667</v>
      </c>
      <c r="JQ144" s="34">
        <v>9483.3333333333303</v>
      </c>
      <c r="JR144" s="34">
        <v>0.26362038664323401</v>
      </c>
      <c r="JT144" s="34">
        <v>0.29525483304042199</v>
      </c>
      <c r="JU144" s="34">
        <v>0.17398945518453399</v>
      </c>
      <c r="JV144" s="34">
        <v>1.05448154657294E-2</v>
      </c>
      <c r="JW144" s="34">
        <v>2.6362038664323399E-2</v>
      </c>
      <c r="JX144" s="34">
        <v>1.05448154657294E-2</v>
      </c>
      <c r="JZ144" s="34">
        <v>1.75746924428823E-2</v>
      </c>
      <c r="KA144" s="34">
        <v>2.6362038664323399E-2</v>
      </c>
      <c r="KF144" s="34">
        <v>0.175746924428823</v>
      </c>
      <c r="KL144" s="34" t="s">
        <v>5796</v>
      </c>
      <c r="KM144" s="34" t="s">
        <v>4714</v>
      </c>
      <c r="KN144" s="34" t="s">
        <v>4170</v>
      </c>
      <c r="KO144" s="34" t="s">
        <v>4170</v>
      </c>
      <c r="KP144" s="34" t="s">
        <v>4170</v>
      </c>
      <c r="KQ144" s="34" t="s">
        <v>4170</v>
      </c>
      <c r="KR144" s="34" t="s">
        <v>4973</v>
      </c>
      <c r="KS144" s="34" t="s">
        <v>4170</v>
      </c>
      <c r="KT144" s="34" t="s">
        <v>4170</v>
      </c>
      <c r="KU144" s="34" t="s">
        <v>5113</v>
      </c>
      <c r="KV144" s="34" t="s">
        <v>5155</v>
      </c>
      <c r="KW144" s="34" t="s">
        <v>5624</v>
      </c>
      <c r="KX144" s="34" t="s">
        <v>5644</v>
      </c>
      <c r="KY144" s="34" t="s">
        <v>5223</v>
      </c>
      <c r="KZ144" s="34" t="s">
        <v>5155</v>
      </c>
    </row>
    <row r="145" spans="1:313">
      <c r="A145" s="34" t="s">
        <v>6651</v>
      </c>
      <c r="B145" s="34" t="s">
        <v>6607</v>
      </c>
      <c r="C145" s="34" t="s">
        <v>1036</v>
      </c>
      <c r="D145" s="34" t="s">
        <v>1041</v>
      </c>
      <c r="F145" s="34" t="s">
        <v>1041</v>
      </c>
      <c r="G145" s="34">
        <v>62</v>
      </c>
      <c r="H145" s="34" t="s">
        <v>1041</v>
      </c>
      <c r="I145" s="34" t="s">
        <v>1041</v>
      </c>
      <c r="J145" s="34" t="s">
        <v>440</v>
      </c>
      <c r="K145" s="34" t="s">
        <v>1134</v>
      </c>
      <c r="L145" s="34" t="s">
        <v>9602</v>
      </c>
      <c r="M145" s="34" t="s">
        <v>2566</v>
      </c>
      <c r="N145" s="34" t="s">
        <v>9603</v>
      </c>
      <c r="P145" s="34" t="s">
        <v>3065</v>
      </c>
      <c r="Q145" s="34" t="s">
        <v>3096</v>
      </c>
      <c r="R145" s="34" t="s">
        <v>6377</v>
      </c>
      <c r="S145" s="34">
        <v>2</v>
      </c>
      <c r="T145" s="34" t="s">
        <v>4170</v>
      </c>
      <c r="U145" s="34" t="s">
        <v>4170</v>
      </c>
      <c r="V145" s="34" t="s">
        <v>4170</v>
      </c>
      <c r="W145" s="34" t="s">
        <v>4881</v>
      </c>
      <c r="X145" s="34" t="s">
        <v>4881</v>
      </c>
      <c r="Y145" s="34" t="s">
        <v>4881</v>
      </c>
      <c r="Z145" s="34" t="s">
        <v>4881</v>
      </c>
      <c r="AA145" s="34" t="s">
        <v>4170</v>
      </c>
      <c r="AB145" s="34" t="s">
        <v>3681</v>
      </c>
      <c r="AD145" s="34" t="s">
        <v>3696</v>
      </c>
      <c r="AN145" s="34" t="s">
        <v>3719</v>
      </c>
      <c r="AO145" s="34" t="s">
        <v>1044</v>
      </c>
      <c r="BG145" s="34">
        <v>2</v>
      </c>
      <c r="BI145" s="34">
        <v>30</v>
      </c>
      <c r="BJ145" s="34" t="s">
        <v>1041</v>
      </c>
      <c r="BK145" s="34" t="s">
        <v>3727</v>
      </c>
      <c r="BM145" s="34" t="s">
        <v>3742</v>
      </c>
      <c r="BN145" s="34" t="s">
        <v>3748</v>
      </c>
      <c r="BO145" s="34" t="s">
        <v>4170</v>
      </c>
      <c r="BP145" s="34" t="s">
        <v>4881</v>
      </c>
      <c r="BQ145" s="34" t="s">
        <v>4170</v>
      </c>
      <c r="BR145" s="34" t="s">
        <v>4170</v>
      </c>
      <c r="BS145" s="34" t="s">
        <v>3760</v>
      </c>
      <c r="BT145" s="34" t="s">
        <v>3771</v>
      </c>
      <c r="BU145" s="34" t="s">
        <v>1044</v>
      </c>
      <c r="BV145" s="34" t="s">
        <v>1044</v>
      </c>
      <c r="BW145" s="34" t="s">
        <v>1044</v>
      </c>
      <c r="BX145" s="34" t="s">
        <v>3777</v>
      </c>
      <c r="BY145" s="34" t="s">
        <v>4881</v>
      </c>
      <c r="BZ145" s="34" t="s">
        <v>4170</v>
      </c>
      <c r="CA145" s="34" t="s">
        <v>4170</v>
      </c>
      <c r="CB145" s="34" t="s">
        <v>4170</v>
      </c>
      <c r="CC145" s="34" t="s">
        <v>4170</v>
      </c>
      <c r="CD145" s="34" t="s">
        <v>4170</v>
      </c>
      <c r="CE145" s="34" t="s">
        <v>4170</v>
      </c>
      <c r="CF145" s="34" t="s">
        <v>4170</v>
      </c>
      <c r="CG145" s="34" t="s">
        <v>4170</v>
      </c>
      <c r="CH145" s="34" t="s">
        <v>4170</v>
      </c>
      <c r="CI145" s="34" t="s">
        <v>4170</v>
      </c>
      <c r="CJ145" s="34" t="s">
        <v>4170</v>
      </c>
      <c r="CK145" s="34" t="s">
        <v>4170</v>
      </c>
      <c r="CL145" s="34" t="s">
        <v>4170</v>
      </c>
      <c r="CM145" s="34" t="s">
        <v>4170</v>
      </c>
      <c r="CN145" s="34" t="s">
        <v>4170</v>
      </c>
      <c r="CO145" s="34" t="s">
        <v>4170</v>
      </c>
      <c r="CQ145" s="34" t="s">
        <v>1041</v>
      </c>
      <c r="CR145" s="34" t="s">
        <v>1044</v>
      </c>
      <c r="CS145" s="34" t="s">
        <v>1041</v>
      </c>
      <c r="CT145" s="34" t="s">
        <v>1041</v>
      </c>
      <c r="CU145" s="34" t="s">
        <v>1041</v>
      </c>
      <c r="CV145" s="34" t="s">
        <v>1041</v>
      </c>
      <c r="CW145" s="34" t="s">
        <v>1044</v>
      </c>
      <c r="CX145" s="34" t="s">
        <v>1044</v>
      </c>
      <c r="CY145" s="34" t="s">
        <v>3826</v>
      </c>
      <c r="CZ145" s="34" t="s">
        <v>3849</v>
      </c>
      <c r="DA145" s="34" t="s">
        <v>3858</v>
      </c>
      <c r="DB145" s="34" t="s">
        <v>3868</v>
      </c>
      <c r="DC145" s="34" t="s">
        <v>3868</v>
      </c>
      <c r="DD145" s="34" t="s">
        <v>3868</v>
      </c>
      <c r="DE145" s="34" t="s">
        <v>1044</v>
      </c>
      <c r="DF145" s="34" t="s">
        <v>3880</v>
      </c>
      <c r="DG145" s="34" t="s">
        <v>6349</v>
      </c>
      <c r="DH145" s="34" t="s">
        <v>4170</v>
      </c>
      <c r="DI145" s="34" t="s">
        <v>4170</v>
      </c>
      <c r="DJ145" s="34" t="s">
        <v>4170</v>
      </c>
      <c r="DK145" s="34" t="s">
        <v>4170</v>
      </c>
      <c r="DL145" s="34" t="s">
        <v>4170</v>
      </c>
      <c r="DM145" s="34" t="s">
        <v>4170</v>
      </c>
      <c r="DN145" s="34" t="s">
        <v>4881</v>
      </c>
      <c r="DO145" s="34" t="s">
        <v>4881</v>
      </c>
      <c r="DP145" s="34" t="s">
        <v>4170</v>
      </c>
      <c r="DQ145" s="34" t="s">
        <v>4881</v>
      </c>
      <c r="DR145" s="34" t="s">
        <v>4170</v>
      </c>
      <c r="DS145" s="34" t="s">
        <v>4170</v>
      </c>
      <c r="DT145" s="34" t="s">
        <v>4170</v>
      </c>
      <c r="DU145" s="34" t="s">
        <v>4170</v>
      </c>
      <c r="DV145" s="34" t="s">
        <v>4170</v>
      </c>
      <c r="DW145" s="34" t="s">
        <v>4170</v>
      </c>
      <c r="ES145" s="34" t="s">
        <v>3951</v>
      </c>
      <c r="ET145" s="34" t="s">
        <v>4170</v>
      </c>
      <c r="EU145" s="34" t="s">
        <v>4170</v>
      </c>
      <c r="EV145" s="34" t="s">
        <v>4170</v>
      </c>
      <c r="EW145" s="34" t="s">
        <v>4170</v>
      </c>
      <c r="EX145" s="34" t="s">
        <v>4881</v>
      </c>
      <c r="EY145" s="34" t="s">
        <v>4170</v>
      </c>
      <c r="EZ145" s="34" t="s">
        <v>4170</v>
      </c>
      <c r="FA145" s="34" t="s">
        <v>4170</v>
      </c>
      <c r="FB145" s="34" t="s">
        <v>4170</v>
      </c>
      <c r="FD145" s="34">
        <v>10000</v>
      </c>
      <c r="FE145" s="34">
        <v>3250</v>
      </c>
      <c r="FG145" s="34">
        <v>3000</v>
      </c>
      <c r="FK145" s="34" t="s">
        <v>3957</v>
      </c>
      <c r="FL145" s="34" t="s">
        <v>3969</v>
      </c>
      <c r="FM145" s="34" t="s">
        <v>3990</v>
      </c>
      <c r="GF145" s="34" t="s">
        <v>4033</v>
      </c>
      <c r="GG145" s="34" t="s">
        <v>4170</v>
      </c>
      <c r="GH145" s="34" t="s">
        <v>4881</v>
      </c>
      <c r="GI145" s="34" t="s">
        <v>4170</v>
      </c>
      <c r="GJ145" s="34" t="s">
        <v>4881</v>
      </c>
      <c r="GK145" s="34" t="s">
        <v>4170</v>
      </c>
      <c r="GL145" s="34" t="s">
        <v>4170</v>
      </c>
      <c r="GM145" s="34" t="s">
        <v>4170</v>
      </c>
      <c r="GO145" s="34">
        <v>1500</v>
      </c>
      <c r="GP145" s="34">
        <v>0</v>
      </c>
      <c r="GQ145" s="34">
        <v>1500</v>
      </c>
      <c r="GR145" s="34">
        <v>1000</v>
      </c>
      <c r="GS145" s="34">
        <v>300</v>
      </c>
      <c r="GT145" s="34">
        <v>270</v>
      </c>
      <c r="GU145" s="34">
        <v>700</v>
      </c>
      <c r="GV145" s="34">
        <v>0</v>
      </c>
      <c r="GW145" s="34">
        <v>0</v>
      </c>
      <c r="GX145" s="34">
        <v>0</v>
      </c>
      <c r="GY145" s="34">
        <v>3000</v>
      </c>
      <c r="GZ145" s="34">
        <v>0</v>
      </c>
      <c r="HA145" s="34">
        <v>3000</v>
      </c>
      <c r="HB145" s="34">
        <v>0</v>
      </c>
      <c r="HC145" s="34">
        <v>0</v>
      </c>
      <c r="HD145" s="34">
        <v>0</v>
      </c>
      <c r="HE145" s="34">
        <v>0</v>
      </c>
      <c r="HF145" s="34" t="s">
        <v>1044</v>
      </c>
      <c r="HK145" s="34" t="s">
        <v>6652</v>
      </c>
      <c r="HL145" s="34" t="s">
        <v>4226</v>
      </c>
      <c r="HM145" s="34" t="s">
        <v>4546</v>
      </c>
      <c r="HN145" s="34" t="s">
        <v>5449</v>
      </c>
      <c r="HO145" s="34">
        <v>48.061760840998701</v>
      </c>
      <c r="HP145" s="34" t="s">
        <v>4896</v>
      </c>
      <c r="HQ145" s="34" t="s">
        <v>4313</v>
      </c>
      <c r="HR145" s="34" t="s">
        <v>4195</v>
      </c>
      <c r="HS145" s="34" t="s">
        <v>4255</v>
      </c>
      <c r="HT145" s="34" t="s">
        <v>4271</v>
      </c>
      <c r="HU145" s="34" t="s">
        <v>5342</v>
      </c>
      <c r="HV145" s="34" t="s">
        <v>5001</v>
      </c>
      <c r="HW145" s="34" t="s">
        <v>4560</v>
      </c>
      <c r="HX145" s="34" t="s">
        <v>3238</v>
      </c>
      <c r="HY145" s="34" t="s">
        <v>4299</v>
      </c>
      <c r="HZ145" s="34" t="s">
        <v>4933</v>
      </c>
      <c r="IA145" s="34" t="s">
        <v>4665</v>
      </c>
      <c r="IB145" s="34" t="s">
        <v>5665</v>
      </c>
      <c r="IC145" s="34" t="s">
        <v>5274</v>
      </c>
      <c r="ID145" s="34" t="s">
        <v>4462</v>
      </c>
      <c r="IJ145" s="34">
        <v>3986</v>
      </c>
      <c r="IK145" s="34" t="s">
        <v>4588</v>
      </c>
      <c r="IM145" s="34" t="s">
        <v>5582</v>
      </c>
      <c r="IQ145" s="34">
        <v>10236</v>
      </c>
      <c r="IR145" s="34" t="s">
        <v>1043</v>
      </c>
      <c r="IT145" s="34">
        <v>5118</v>
      </c>
      <c r="IU145" s="34" t="s">
        <v>5177</v>
      </c>
      <c r="IV145" s="34" t="s">
        <v>4170</v>
      </c>
      <c r="IW145" s="34" t="s">
        <v>4171</v>
      </c>
      <c r="IX145" s="34" t="s">
        <v>6120</v>
      </c>
      <c r="IY145" s="34" t="s">
        <v>5373</v>
      </c>
      <c r="IZ145" s="34" t="s">
        <v>4784</v>
      </c>
      <c r="JA145" s="34" t="s">
        <v>4716</v>
      </c>
      <c r="JB145" s="34" t="s">
        <v>4170</v>
      </c>
      <c r="JC145" s="34">
        <v>0</v>
      </c>
      <c r="JD145" s="34">
        <v>500</v>
      </c>
      <c r="JE145" s="34">
        <v>0</v>
      </c>
      <c r="JF145" s="34">
        <v>500</v>
      </c>
      <c r="JG145" s="34">
        <v>0</v>
      </c>
      <c r="JH145" s="34">
        <v>0</v>
      </c>
      <c r="JI145" s="34">
        <v>0</v>
      </c>
      <c r="JJ145" s="34">
        <v>0</v>
      </c>
      <c r="JK145" s="34">
        <v>0</v>
      </c>
      <c r="JL145" s="34">
        <v>5270</v>
      </c>
      <c r="JM145" s="34">
        <v>1000</v>
      </c>
      <c r="JN145" s="34">
        <v>6270</v>
      </c>
      <c r="JO145" s="34">
        <v>2635</v>
      </c>
      <c r="JP145" s="34">
        <v>500</v>
      </c>
      <c r="JQ145" s="34">
        <v>3135</v>
      </c>
      <c r="JR145" s="34">
        <v>0.23923444976076599</v>
      </c>
      <c r="JT145" s="34">
        <v>0.23923444976076599</v>
      </c>
      <c r="JU145" s="34">
        <v>0.15948963317384399</v>
      </c>
      <c r="JV145" s="34">
        <v>4.7846889952153103E-2</v>
      </c>
      <c r="JW145" s="34">
        <v>4.3062200956937802E-2</v>
      </c>
      <c r="JX145" s="34">
        <v>0.111642743221691</v>
      </c>
      <c r="KB145" s="34">
        <v>7.9744816586921896E-2</v>
      </c>
      <c r="KD145" s="34">
        <v>7.9744816586921896E-2</v>
      </c>
      <c r="KI145" s="34" t="s">
        <v>6084</v>
      </c>
      <c r="KJ145" s="34" t="s">
        <v>5977</v>
      </c>
      <c r="KK145" s="34" t="s">
        <v>5989</v>
      </c>
      <c r="KL145" s="34" t="s">
        <v>4170</v>
      </c>
      <c r="KM145" s="34" t="s">
        <v>4170</v>
      </c>
      <c r="KN145" s="34" t="s">
        <v>5255</v>
      </c>
      <c r="KO145" s="34" t="s">
        <v>4170</v>
      </c>
      <c r="KP145" s="34" t="s">
        <v>4471</v>
      </c>
      <c r="KQ145" s="34" t="s">
        <v>4170</v>
      </c>
      <c r="KR145" s="34" t="s">
        <v>4170</v>
      </c>
      <c r="KS145" s="34" t="s">
        <v>4170</v>
      </c>
      <c r="KT145" s="34" t="s">
        <v>4170</v>
      </c>
      <c r="KU145" s="34" t="s">
        <v>5116</v>
      </c>
      <c r="KV145" s="34" t="s">
        <v>5153</v>
      </c>
      <c r="KW145" s="34" t="s">
        <v>5624</v>
      </c>
      <c r="KX145" s="34" t="s">
        <v>5646</v>
      </c>
      <c r="KY145" s="34" t="s">
        <v>5116</v>
      </c>
      <c r="KZ145" s="34" t="s">
        <v>5850</v>
      </c>
      <c r="LA145" s="34" t="s">
        <v>5992</v>
      </c>
    </row>
    <row r="146" spans="1:313">
      <c r="A146" s="34" t="s">
        <v>6653</v>
      </c>
      <c r="B146" s="34" t="s">
        <v>6607</v>
      </c>
      <c r="C146" s="34" t="s">
        <v>1038</v>
      </c>
      <c r="D146" s="34" t="s">
        <v>1041</v>
      </c>
      <c r="F146" s="34" t="s">
        <v>1041</v>
      </c>
      <c r="G146" s="34">
        <v>35</v>
      </c>
      <c r="H146" s="34" t="s">
        <v>1041</v>
      </c>
      <c r="I146" s="34" t="s">
        <v>1041</v>
      </c>
      <c r="J146" s="34" t="s">
        <v>440</v>
      </c>
      <c r="K146" s="34" t="s">
        <v>1077</v>
      </c>
      <c r="L146" s="34" t="s">
        <v>9537</v>
      </c>
      <c r="M146" s="34" t="s">
        <v>1548</v>
      </c>
      <c r="N146" s="34" t="s">
        <v>9538</v>
      </c>
      <c r="P146" s="34" t="s">
        <v>3065</v>
      </c>
      <c r="Q146" s="34" t="s">
        <v>3123</v>
      </c>
      <c r="R146" s="34" t="s">
        <v>6320</v>
      </c>
      <c r="S146" s="34">
        <v>2</v>
      </c>
      <c r="T146" s="34" t="s">
        <v>4881</v>
      </c>
      <c r="U146" s="34" t="s">
        <v>4881</v>
      </c>
      <c r="V146" s="34" t="s">
        <v>4170</v>
      </c>
      <c r="W146" s="34" t="s">
        <v>4881</v>
      </c>
      <c r="X146" s="34" t="s">
        <v>4170</v>
      </c>
      <c r="Y146" s="34" t="s">
        <v>4609</v>
      </c>
      <c r="Z146" s="34" t="s">
        <v>4170</v>
      </c>
      <c r="AA146" s="34" t="s">
        <v>4170</v>
      </c>
      <c r="AB146" s="34" t="s">
        <v>3681</v>
      </c>
      <c r="AD146" s="34" t="s">
        <v>3696</v>
      </c>
      <c r="AN146" s="34" t="s">
        <v>3722</v>
      </c>
      <c r="AO146" s="34" t="s">
        <v>1044</v>
      </c>
      <c r="BG146" s="34">
        <v>2</v>
      </c>
      <c r="BI146" s="34">
        <v>40</v>
      </c>
      <c r="BJ146" s="34" t="s">
        <v>1041</v>
      </c>
      <c r="BK146" s="34" t="s">
        <v>3727</v>
      </c>
      <c r="BM146" s="34" t="s">
        <v>3739</v>
      </c>
      <c r="BN146" s="34" t="s">
        <v>3745</v>
      </c>
      <c r="BO146" s="34" t="s">
        <v>4881</v>
      </c>
      <c r="BP146" s="34" t="s">
        <v>4170</v>
      </c>
      <c r="BQ146" s="34" t="s">
        <v>4170</v>
      </c>
      <c r="BR146" s="34" t="s">
        <v>4170</v>
      </c>
      <c r="BS146" s="34" t="s">
        <v>3751</v>
      </c>
      <c r="BT146" s="34" t="s">
        <v>3739</v>
      </c>
      <c r="BU146" s="34" t="s">
        <v>1044</v>
      </c>
      <c r="BV146" s="34" t="s">
        <v>1044</v>
      </c>
      <c r="BW146" s="34" t="s">
        <v>1044</v>
      </c>
      <c r="BX146" s="34" t="s">
        <v>3777</v>
      </c>
      <c r="BY146" s="34" t="s">
        <v>4881</v>
      </c>
      <c r="BZ146" s="34" t="s">
        <v>4170</v>
      </c>
      <c r="CA146" s="34" t="s">
        <v>4170</v>
      </c>
      <c r="CB146" s="34" t="s">
        <v>4170</v>
      </c>
      <c r="CC146" s="34" t="s">
        <v>4170</v>
      </c>
      <c r="CD146" s="34" t="s">
        <v>4170</v>
      </c>
      <c r="CE146" s="34" t="s">
        <v>4170</v>
      </c>
      <c r="CF146" s="34" t="s">
        <v>4170</v>
      </c>
      <c r="CG146" s="34" t="s">
        <v>4170</v>
      </c>
      <c r="CH146" s="34" t="s">
        <v>4170</v>
      </c>
      <c r="CI146" s="34" t="s">
        <v>4170</v>
      </c>
      <c r="CJ146" s="34" t="s">
        <v>4170</v>
      </c>
      <c r="CK146" s="34" t="s">
        <v>4170</v>
      </c>
      <c r="CL146" s="34" t="s">
        <v>4170</v>
      </c>
      <c r="CM146" s="34" t="s">
        <v>4170</v>
      </c>
      <c r="CN146" s="34" t="s">
        <v>4170</v>
      </c>
      <c r="CO146" s="34" t="s">
        <v>4170</v>
      </c>
      <c r="CQ146" s="34" t="s">
        <v>1041</v>
      </c>
      <c r="CR146" s="34" t="s">
        <v>1041</v>
      </c>
      <c r="CS146" s="34" t="s">
        <v>1041</v>
      </c>
      <c r="CT146" s="34" t="s">
        <v>1041</v>
      </c>
      <c r="CU146" s="34" t="s">
        <v>1041</v>
      </c>
      <c r="CV146" s="34" t="s">
        <v>1041</v>
      </c>
      <c r="CW146" s="34" t="s">
        <v>1041</v>
      </c>
      <c r="CX146" s="34" t="s">
        <v>1044</v>
      </c>
      <c r="CY146" s="34" t="s">
        <v>3826</v>
      </c>
      <c r="CZ146" s="34" t="s">
        <v>3843</v>
      </c>
      <c r="DA146" s="34" t="s">
        <v>3861</v>
      </c>
      <c r="DB146" s="34" t="s">
        <v>3868</v>
      </c>
      <c r="DC146" s="34" t="s">
        <v>3868</v>
      </c>
      <c r="DD146" s="34" t="s">
        <v>3871</v>
      </c>
      <c r="DE146" s="34" t="s">
        <v>1044</v>
      </c>
      <c r="DF146" s="34" t="s">
        <v>3880</v>
      </c>
      <c r="DG146" s="34" t="s">
        <v>172</v>
      </c>
      <c r="DH146" s="34" t="s">
        <v>4170</v>
      </c>
      <c r="DI146" s="34" t="s">
        <v>4170</v>
      </c>
      <c r="DJ146" s="34" t="s">
        <v>4170</v>
      </c>
      <c r="DK146" s="34" t="s">
        <v>4170</v>
      </c>
      <c r="DL146" s="34" t="s">
        <v>4170</v>
      </c>
      <c r="DM146" s="34" t="s">
        <v>4170</v>
      </c>
      <c r="DN146" s="34" t="s">
        <v>4170</v>
      </c>
      <c r="DO146" s="34" t="s">
        <v>4170</v>
      </c>
      <c r="DP146" s="34" t="s">
        <v>4170</v>
      </c>
      <c r="DQ146" s="34" t="s">
        <v>4170</v>
      </c>
      <c r="DR146" s="34" t="s">
        <v>4881</v>
      </c>
      <c r="DS146" s="34" t="s">
        <v>4170</v>
      </c>
      <c r="DT146" s="34" t="s">
        <v>4170</v>
      </c>
      <c r="DU146" s="34" t="s">
        <v>4170</v>
      </c>
      <c r="DV146" s="34" t="s">
        <v>4170</v>
      </c>
      <c r="DW146" s="34" t="s">
        <v>4170</v>
      </c>
      <c r="FH146" s="34">
        <v>10000</v>
      </c>
      <c r="FK146" s="34" t="s">
        <v>3963</v>
      </c>
      <c r="FL146" s="34" t="s">
        <v>3975</v>
      </c>
      <c r="FM146" s="34" t="s">
        <v>3981</v>
      </c>
      <c r="FN146" s="34" t="s">
        <v>6654</v>
      </c>
      <c r="FO146" s="34" t="s">
        <v>4881</v>
      </c>
      <c r="FP146" s="34" t="s">
        <v>4170</v>
      </c>
      <c r="FQ146" s="34" t="s">
        <v>4170</v>
      </c>
      <c r="FR146" s="34" t="s">
        <v>4170</v>
      </c>
      <c r="FS146" s="34" t="s">
        <v>4170</v>
      </c>
      <c r="FT146" s="34" t="s">
        <v>4170</v>
      </c>
      <c r="FU146" s="34" t="s">
        <v>4170</v>
      </c>
      <c r="FV146" s="34" t="s">
        <v>4881</v>
      </c>
      <c r="FW146" s="34" t="s">
        <v>4881</v>
      </c>
      <c r="FX146" s="34" t="s">
        <v>4170</v>
      </c>
      <c r="FY146" s="34" t="s">
        <v>4170</v>
      </c>
      <c r="FZ146" s="34" t="s">
        <v>4170</v>
      </c>
      <c r="GA146" s="34" t="s">
        <v>4170</v>
      </c>
      <c r="GB146" s="34" t="s">
        <v>4170</v>
      </c>
      <c r="GC146" s="34" t="s">
        <v>4170</v>
      </c>
      <c r="GD146" s="34" t="s">
        <v>4170</v>
      </c>
      <c r="GF146" s="34" t="s">
        <v>1044</v>
      </c>
      <c r="GG146" s="34" t="s">
        <v>4170</v>
      </c>
      <c r="GH146" s="34" t="s">
        <v>4170</v>
      </c>
      <c r="GI146" s="34" t="s">
        <v>4170</v>
      </c>
      <c r="GJ146" s="34" t="s">
        <v>4881</v>
      </c>
      <c r="GK146" s="34" t="s">
        <v>4170</v>
      </c>
      <c r="GL146" s="34" t="s">
        <v>4170</v>
      </c>
      <c r="GM146" s="34" t="s">
        <v>4170</v>
      </c>
      <c r="GO146" s="34">
        <v>3000</v>
      </c>
      <c r="GP146" s="34">
        <v>0</v>
      </c>
      <c r="GQ146" s="34">
        <v>6000</v>
      </c>
      <c r="GR146" s="34">
        <v>4000</v>
      </c>
      <c r="GS146" s="34">
        <v>100</v>
      </c>
      <c r="GT146" s="34">
        <v>150</v>
      </c>
      <c r="GU146" s="34">
        <v>240</v>
      </c>
      <c r="GV146" s="34">
        <v>0</v>
      </c>
      <c r="GW146" s="34">
        <v>0</v>
      </c>
      <c r="GX146" s="34">
        <v>5000</v>
      </c>
      <c r="GY146" s="34">
        <v>0</v>
      </c>
      <c r="GZ146" s="34">
        <v>0</v>
      </c>
      <c r="HA146" s="34">
        <v>0</v>
      </c>
      <c r="HB146" s="34">
        <v>0</v>
      </c>
      <c r="HC146" s="34">
        <v>5000</v>
      </c>
      <c r="HD146" s="34">
        <v>0</v>
      </c>
      <c r="HE146" s="34">
        <v>0</v>
      </c>
      <c r="HF146" s="34" t="s">
        <v>1044</v>
      </c>
      <c r="HK146" s="34" t="s">
        <v>6655</v>
      </c>
      <c r="HL146" s="34" t="s">
        <v>4226</v>
      </c>
      <c r="HM146" s="34" t="s">
        <v>4542</v>
      </c>
      <c r="HN146" s="34" t="s">
        <v>5447</v>
      </c>
      <c r="HO146" s="34">
        <v>49.0787888742882</v>
      </c>
      <c r="HP146" s="34" t="s">
        <v>4896</v>
      </c>
      <c r="HQ146" s="34" t="s">
        <v>4313</v>
      </c>
      <c r="HR146" s="34" t="s">
        <v>4210</v>
      </c>
      <c r="HS146" s="34" t="s">
        <v>4228</v>
      </c>
      <c r="HT146" s="34" t="s">
        <v>4262</v>
      </c>
      <c r="HU146" s="34" t="s">
        <v>5342</v>
      </c>
      <c r="HV146" s="34" t="s">
        <v>5001</v>
      </c>
      <c r="HW146" s="34" t="s">
        <v>4560</v>
      </c>
      <c r="HX146" s="34" t="s">
        <v>3244</v>
      </c>
      <c r="HY146" s="34" t="s">
        <v>4299</v>
      </c>
      <c r="HZ146" s="34" t="s">
        <v>4933</v>
      </c>
      <c r="IA146" s="34" t="s">
        <v>4666</v>
      </c>
      <c r="IC146" s="34" t="s">
        <v>5274</v>
      </c>
      <c r="ID146" s="34" t="s">
        <v>4462</v>
      </c>
      <c r="IN146" s="34" t="s">
        <v>5116</v>
      </c>
      <c r="IQ146" s="34">
        <v>10000</v>
      </c>
      <c r="IR146" s="34" t="s">
        <v>1046</v>
      </c>
      <c r="IS146" s="34" t="s">
        <v>5322</v>
      </c>
      <c r="IT146" s="34">
        <v>5000</v>
      </c>
      <c r="IU146" s="34" t="s">
        <v>5178</v>
      </c>
      <c r="IV146" s="34" t="s">
        <v>4170</v>
      </c>
      <c r="IW146" s="34" t="s">
        <v>4175</v>
      </c>
      <c r="IX146" s="34" t="s">
        <v>6121</v>
      </c>
      <c r="IY146" s="34" t="s">
        <v>5373</v>
      </c>
      <c r="IZ146" s="34" t="s">
        <v>4783</v>
      </c>
      <c r="JA146" s="34" t="s">
        <v>4784</v>
      </c>
      <c r="JB146" s="34" t="s">
        <v>4170</v>
      </c>
      <c r="JC146" s="34">
        <v>833.33333333333303</v>
      </c>
      <c r="JD146" s="34">
        <v>0</v>
      </c>
      <c r="JE146" s="34">
        <v>0</v>
      </c>
      <c r="JF146" s="34">
        <v>0</v>
      </c>
      <c r="JG146" s="34">
        <v>0</v>
      </c>
      <c r="JH146" s="34">
        <v>833.33333333333303</v>
      </c>
      <c r="JI146" s="34">
        <v>0</v>
      </c>
      <c r="JJ146" s="34">
        <v>0</v>
      </c>
      <c r="JK146" s="34">
        <v>0</v>
      </c>
      <c r="JL146" s="34">
        <v>15156.666666666701</v>
      </c>
      <c r="JM146" s="34">
        <v>0</v>
      </c>
      <c r="JN146" s="34">
        <v>15156.666666666701</v>
      </c>
      <c r="JO146" s="34">
        <v>7578.3333333333303</v>
      </c>
      <c r="JP146" s="34">
        <v>0</v>
      </c>
      <c r="JQ146" s="34">
        <v>7578.3333333333303</v>
      </c>
      <c r="JR146" s="34">
        <v>0.19793270288102</v>
      </c>
      <c r="JT146" s="34">
        <v>0.39586540576204099</v>
      </c>
      <c r="JU146" s="34">
        <v>0.26391027050802701</v>
      </c>
      <c r="JV146" s="34">
        <v>6.5977567627006801E-3</v>
      </c>
      <c r="JW146" s="34">
        <v>9.8966351440510202E-3</v>
      </c>
      <c r="JX146" s="34">
        <v>1.5834616230481598E-2</v>
      </c>
      <c r="KA146" s="34">
        <v>5.4981306355838998E-2</v>
      </c>
      <c r="KF146" s="34">
        <v>5.4981306355838998E-2</v>
      </c>
      <c r="KJ146" s="34" t="s">
        <v>5980</v>
      </c>
      <c r="KK146" s="34" t="s">
        <v>5989</v>
      </c>
      <c r="KL146" s="34" t="s">
        <v>4170</v>
      </c>
      <c r="KM146" s="34" t="s">
        <v>4716</v>
      </c>
      <c r="KN146" s="34" t="s">
        <v>4170</v>
      </c>
      <c r="KO146" s="34" t="s">
        <v>4170</v>
      </c>
      <c r="KP146" s="34" t="s">
        <v>4170</v>
      </c>
      <c r="KQ146" s="34" t="s">
        <v>4170</v>
      </c>
      <c r="KR146" s="34" t="s">
        <v>4716</v>
      </c>
      <c r="KS146" s="34" t="s">
        <v>4170</v>
      </c>
      <c r="KT146" s="34" t="s">
        <v>4170</v>
      </c>
      <c r="KU146" s="34" t="s">
        <v>5113</v>
      </c>
      <c r="KV146" s="34" t="s">
        <v>5154</v>
      </c>
      <c r="KW146" s="34" t="s">
        <v>4170</v>
      </c>
      <c r="KX146" s="34" t="s">
        <v>4170</v>
      </c>
      <c r="KY146" s="34" t="s">
        <v>5223</v>
      </c>
      <c r="KZ146" s="34" t="s">
        <v>5154</v>
      </c>
      <c r="LA146" s="34" t="s">
        <v>5992</v>
      </c>
    </row>
    <row r="147" spans="1:313">
      <c r="A147" s="34" t="s">
        <v>6656</v>
      </c>
      <c r="B147" s="34" t="s">
        <v>6607</v>
      </c>
      <c r="C147" s="34" t="s">
        <v>1036</v>
      </c>
      <c r="D147" s="34" t="s">
        <v>1041</v>
      </c>
      <c r="F147" s="34" t="s">
        <v>1041</v>
      </c>
      <c r="G147" s="34">
        <v>30</v>
      </c>
      <c r="H147" s="34" t="s">
        <v>1041</v>
      </c>
      <c r="I147" s="34" t="s">
        <v>1041</v>
      </c>
      <c r="J147" s="34" t="s">
        <v>440</v>
      </c>
      <c r="K147" s="34" t="s">
        <v>1164</v>
      </c>
      <c r="L147" s="34" t="s">
        <v>9578</v>
      </c>
      <c r="M147" s="34" t="s">
        <v>2927</v>
      </c>
      <c r="N147" s="34" t="s">
        <v>9604</v>
      </c>
      <c r="P147" s="34" t="s">
        <v>3068</v>
      </c>
      <c r="Q147" s="34" t="s">
        <v>3123</v>
      </c>
      <c r="R147" s="34" t="s">
        <v>6320</v>
      </c>
      <c r="S147" s="34">
        <v>2</v>
      </c>
      <c r="T147" s="34" t="s">
        <v>4881</v>
      </c>
      <c r="U147" s="34" t="s">
        <v>4170</v>
      </c>
      <c r="V147" s="34" t="s">
        <v>4881</v>
      </c>
      <c r="W147" s="34" t="s">
        <v>4881</v>
      </c>
      <c r="X147" s="34" t="s">
        <v>4170</v>
      </c>
      <c r="Y147" s="34" t="s">
        <v>4881</v>
      </c>
      <c r="Z147" s="34" t="s">
        <v>4881</v>
      </c>
      <c r="AA147" s="34" t="s">
        <v>4170</v>
      </c>
      <c r="AB147" s="34" t="s">
        <v>3681</v>
      </c>
      <c r="AD147" s="34" t="s">
        <v>3696</v>
      </c>
      <c r="AN147" s="34" t="s">
        <v>3719</v>
      </c>
      <c r="AO147" s="34" t="s">
        <v>1044</v>
      </c>
      <c r="BG147" s="34">
        <v>1</v>
      </c>
      <c r="BI147" s="34">
        <v>15</v>
      </c>
      <c r="BJ147" s="34" t="s">
        <v>1041</v>
      </c>
      <c r="BK147" s="34" t="s">
        <v>3727</v>
      </c>
      <c r="BM147" s="34" t="s">
        <v>3742</v>
      </c>
      <c r="BN147" s="34" t="s">
        <v>3745</v>
      </c>
      <c r="BO147" s="34" t="s">
        <v>4881</v>
      </c>
      <c r="BP147" s="34" t="s">
        <v>4170</v>
      </c>
      <c r="BQ147" s="34" t="s">
        <v>4170</v>
      </c>
      <c r="BR147" s="34" t="s">
        <v>4170</v>
      </c>
      <c r="BS147" s="34" t="s">
        <v>3754</v>
      </c>
      <c r="BT147" s="34" t="s">
        <v>3771</v>
      </c>
      <c r="BU147" s="34" t="s">
        <v>1044</v>
      </c>
      <c r="BV147" s="34" t="s">
        <v>1044</v>
      </c>
      <c r="BW147" s="34" t="s">
        <v>1044</v>
      </c>
      <c r="BX147" s="34" t="s">
        <v>3783</v>
      </c>
      <c r="BY147" s="34" t="s">
        <v>4170</v>
      </c>
      <c r="BZ147" s="34" t="s">
        <v>4170</v>
      </c>
      <c r="CA147" s="34" t="s">
        <v>4881</v>
      </c>
      <c r="CB147" s="34" t="s">
        <v>4170</v>
      </c>
      <c r="CC147" s="34" t="s">
        <v>4170</v>
      </c>
      <c r="CD147" s="34" t="s">
        <v>4170</v>
      </c>
      <c r="CE147" s="34" t="s">
        <v>4170</v>
      </c>
      <c r="CF147" s="34" t="s">
        <v>4170</v>
      </c>
      <c r="CG147" s="34" t="s">
        <v>4170</v>
      </c>
      <c r="CH147" s="34" t="s">
        <v>4170</v>
      </c>
      <c r="CI147" s="34" t="s">
        <v>4170</v>
      </c>
      <c r="CJ147" s="34" t="s">
        <v>4170</v>
      </c>
      <c r="CK147" s="34" t="s">
        <v>4170</v>
      </c>
      <c r="CL147" s="34" t="s">
        <v>4170</v>
      </c>
      <c r="CM147" s="34" t="s">
        <v>4170</v>
      </c>
      <c r="CN147" s="34" t="s">
        <v>4170</v>
      </c>
      <c r="CO147" s="34" t="s">
        <v>4170</v>
      </c>
      <c r="CQ147" s="34" t="s">
        <v>1041</v>
      </c>
      <c r="CR147" s="34" t="s">
        <v>1041</v>
      </c>
      <c r="CS147" s="34" t="s">
        <v>1044</v>
      </c>
      <c r="CT147" s="34" t="s">
        <v>1041</v>
      </c>
      <c r="CU147" s="34" t="s">
        <v>1041</v>
      </c>
      <c r="CV147" s="34" t="s">
        <v>1041</v>
      </c>
      <c r="CW147" s="34" t="s">
        <v>1044</v>
      </c>
      <c r="CX147" s="34" t="s">
        <v>1044</v>
      </c>
      <c r="CY147" s="34" t="s">
        <v>3826</v>
      </c>
      <c r="CZ147" s="34" t="s">
        <v>3843</v>
      </c>
      <c r="DA147" s="34" t="s">
        <v>3858</v>
      </c>
      <c r="DB147" s="34" t="s">
        <v>3868</v>
      </c>
      <c r="DC147" s="34" t="s">
        <v>3868</v>
      </c>
      <c r="DD147" s="34" t="s">
        <v>3868</v>
      </c>
      <c r="DE147" s="34" t="s">
        <v>1044</v>
      </c>
      <c r="DF147" s="34" t="s">
        <v>3877</v>
      </c>
      <c r="DG147" s="34" t="s">
        <v>3884</v>
      </c>
      <c r="DH147" s="34" t="s">
        <v>4881</v>
      </c>
      <c r="DI147" s="34" t="s">
        <v>4170</v>
      </c>
      <c r="DJ147" s="34" t="s">
        <v>4170</v>
      </c>
      <c r="DK147" s="34" t="s">
        <v>4170</v>
      </c>
      <c r="DL147" s="34" t="s">
        <v>4170</v>
      </c>
      <c r="DM147" s="34" t="s">
        <v>4170</v>
      </c>
      <c r="DN147" s="34" t="s">
        <v>4170</v>
      </c>
      <c r="DO147" s="34" t="s">
        <v>4170</v>
      </c>
      <c r="DP147" s="34" t="s">
        <v>4170</v>
      </c>
      <c r="DQ147" s="34" t="s">
        <v>4170</v>
      </c>
      <c r="DR147" s="34" t="s">
        <v>4170</v>
      </c>
      <c r="DS147" s="34" t="s">
        <v>4170</v>
      </c>
      <c r="DT147" s="34" t="s">
        <v>4170</v>
      </c>
      <c r="DU147" s="34" t="s">
        <v>4170</v>
      </c>
      <c r="DV147" s="34" t="s">
        <v>4170</v>
      </c>
      <c r="DW147" s="34" t="s">
        <v>4170</v>
      </c>
      <c r="FK147" s="34" t="s">
        <v>1044</v>
      </c>
      <c r="FM147" s="34" t="s">
        <v>3984</v>
      </c>
      <c r="FN147" s="34" t="s">
        <v>6657</v>
      </c>
      <c r="FO147" s="34" t="s">
        <v>4881</v>
      </c>
      <c r="FP147" s="34" t="s">
        <v>4881</v>
      </c>
      <c r="FQ147" s="34" t="s">
        <v>4881</v>
      </c>
      <c r="FR147" s="34" t="s">
        <v>4881</v>
      </c>
      <c r="FS147" s="34" t="s">
        <v>4170</v>
      </c>
      <c r="FT147" s="34" t="s">
        <v>4170</v>
      </c>
      <c r="FU147" s="34" t="s">
        <v>4170</v>
      </c>
      <c r="FV147" s="34" t="s">
        <v>4881</v>
      </c>
      <c r="FW147" s="34" t="s">
        <v>4881</v>
      </c>
      <c r="FX147" s="34" t="s">
        <v>4170</v>
      </c>
      <c r="FY147" s="34" t="s">
        <v>4170</v>
      </c>
      <c r="FZ147" s="34" t="s">
        <v>4170</v>
      </c>
      <c r="GA147" s="34" t="s">
        <v>4170</v>
      </c>
      <c r="GB147" s="34" t="s">
        <v>4170</v>
      </c>
      <c r="GC147" s="34" t="s">
        <v>4170</v>
      </c>
      <c r="GD147" s="34" t="s">
        <v>4170</v>
      </c>
      <c r="GF147" s="34" t="s">
        <v>4033</v>
      </c>
      <c r="GG147" s="34" t="s">
        <v>4170</v>
      </c>
      <c r="GH147" s="34" t="s">
        <v>4881</v>
      </c>
      <c r="GI147" s="34" t="s">
        <v>4170</v>
      </c>
      <c r="GJ147" s="34" t="s">
        <v>4881</v>
      </c>
      <c r="GK147" s="34" t="s">
        <v>4170</v>
      </c>
      <c r="GL147" s="34" t="s">
        <v>4170</v>
      </c>
      <c r="GM147" s="34" t="s">
        <v>4170</v>
      </c>
      <c r="GO147" s="34">
        <v>4000</v>
      </c>
      <c r="GP147" s="34">
        <v>0</v>
      </c>
      <c r="GQ147" s="34">
        <v>4000</v>
      </c>
      <c r="GR147" s="34">
        <v>4000</v>
      </c>
      <c r="GS147" s="34">
        <v>1000</v>
      </c>
      <c r="GT147" s="34">
        <v>200</v>
      </c>
      <c r="GU147" s="34">
        <v>200</v>
      </c>
      <c r="GV147" s="34">
        <v>0</v>
      </c>
      <c r="GW147" s="34">
        <v>0</v>
      </c>
      <c r="GX147" s="34">
        <v>2000</v>
      </c>
      <c r="GY147" s="34">
        <v>8000</v>
      </c>
      <c r="GZ147" s="34">
        <v>1000</v>
      </c>
      <c r="HA147" s="34">
        <v>10000</v>
      </c>
      <c r="HB147" s="34">
        <v>0</v>
      </c>
      <c r="HC147" s="34">
        <v>2000</v>
      </c>
      <c r="HD147" s="34">
        <v>0</v>
      </c>
      <c r="HE147" s="34">
        <v>0</v>
      </c>
      <c r="HF147" s="34" t="s">
        <v>1044</v>
      </c>
      <c r="HK147" s="34" t="s">
        <v>6658</v>
      </c>
      <c r="HL147" s="34" t="s">
        <v>4226</v>
      </c>
      <c r="HM147" s="34" t="s">
        <v>4539</v>
      </c>
      <c r="HN147" s="34" t="s">
        <v>5446</v>
      </c>
      <c r="HO147" s="34">
        <v>49.0787888742882</v>
      </c>
      <c r="HP147" s="34" t="s">
        <v>4896</v>
      </c>
      <c r="HQ147" s="34" t="s">
        <v>4313</v>
      </c>
      <c r="HR147" s="34" t="s">
        <v>4210</v>
      </c>
      <c r="HS147" s="34" t="s">
        <v>4228</v>
      </c>
      <c r="HT147" s="34" t="s">
        <v>4262</v>
      </c>
      <c r="HU147" s="34" t="s">
        <v>5342</v>
      </c>
      <c r="HV147" s="34" t="s">
        <v>5001</v>
      </c>
      <c r="HW147" s="34" t="s">
        <v>4560</v>
      </c>
      <c r="HX147" s="34" t="s">
        <v>3232</v>
      </c>
      <c r="HY147" s="34" t="s">
        <v>4299</v>
      </c>
      <c r="HZ147" s="34" t="s">
        <v>4933</v>
      </c>
      <c r="IA147" s="34" t="s">
        <v>4665</v>
      </c>
      <c r="IC147" s="34" t="s">
        <v>5274</v>
      </c>
      <c r="ID147" s="34" t="s">
        <v>4462</v>
      </c>
      <c r="IR147" s="34" t="s">
        <v>1043</v>
      </c>
      <c r="IS147" s="34" t="s">
        <v>5323</v>
      </c>
      <c r="IU147" s="34" t="s">
        <v>5178</v>
      </c>
      <c r="IV147" s="34" t="s">
        <v>4170</v>
      </c>
      <c r="IW147" s="34" t="s">
        <v>4174</v>
      </c>
      <c r="IX147" s="34" t="s">
        <v>6121</v>
      </c>
      <c r="IY147" s="34" t="s">
        <v>4474</v>
      </c>
      <c r="IZ147" s="34" t="s">
        <v>4783</v>
      </c>
      <c r="JA147" s="34" t="s">
        <v>4711</v>
      </c>
      <c r="JB147" s="34" t="s">
        <v>4170</v>
      </c>
      <c r="JC147" s="34">
        <v>333.33333333333297</v>
      </c>
      <c r="JD147" s="34">
        <v>1333.3333333333301</v>
      </c>
      <c r="JE147" s="34">
        <v>166.666666666667</v>
      </c>
      <c r="JF147" s="34">
        <v>1666.6666666666699</v>
      </c>
      <c r="JG147" s="34">
        <v>0</v>
      </c>
      <c r="JH147" s="34">
        <v>333.33333333333297</v>
      </c>
      <c r="JI147" s="34">
        <v>0</v>
      </c>
      <c r="JJ147" s="34">
        <v>0</v>
      </c>
      <c r="JK147" s="34">
        <v>0</v>
      </c>
      <c r="JL147" s="34">
        <v>14233.333333333299</v>
      </c>
      <c r="JM147" s="34">
        <v>3000</v>
      </c>
      <c r="JN147" s="34">
        <v>17233.333333333299</v>
      </c>
      <c r="JO147" s="34">
        <v>7116.6666666666697</v>
      </c>
      <c r="JP147" s="34">
        <v>1500</v>
      </c>
      <c r="JQ147" s="34">
        <v>8616.6666666666697</v>
      </c>
      <c r="JR147" s="34">
        <v>0.23210831721469999</v>
      </c>
      <c r="JT147" s="34">
        <v>0.23210831721469999</v>
      </c>
      <c r="JU147" s="34">
        <v>0.23210831721469999</v>
      </c>
      <c r="JV147" s="34">
        <v>5.8027079303674997E-2</v>
      </c>
      <c r="JW147" s="34">
        <v>1.1605415860735E-2</v>
      </c>
      <c r="JX147" s="34">
        <v>1.1605415860735E-2</v>
      </c>
      <c r="KA147" s="34">
        <v>1.9342359767891702E-2</v>
      </c>
      <c r="KB147" s="34">
        <v>7.7369439071566695E-2</v>
      </c>
      <c r="KC147" s="34">
        <v>9.6711798839458404E-3</v>
      </c>
      <c r="KD147" s="34">
        <v>9.6711798839458393E-2</v>
      </c>
      <c r="KF147" s="34">
        <v>1.9342359767891702E-2</v>
      </c>
      <c r="KL147" s="34" t="s">
        <v>4170</v>
      </c>
      <c r="KM147" s="34" t="s">
        <v>4714</v>
      </c>
      <c r="KN147" s="34" t="s">
        <v>5253</v>
      </c>
      <c r="KO147" s="34" t="s">
        <v>5254</v>
      </c>
      <c r="KP147" s="34" t="s">
        <v>4354</v>
      </c>
      <c r="KQ147" s="34" t="s">
        <v>4170</v>
      </c>
      <c r="KR147" s="34" t="s">
        <v>4714</v>
      </c>
      <c r="KS147" s="34" t="s">
        <v>4170</v>
      </c>
      <c r="KT147" s="34" t="s">
        <v>4170</v>
      </c>
      <c r="KU147" s="34" t="s">
        <v>5112</v>
      </c>
      <c r="KV147" s="34" t="s">
        <v>5154</v>
      </c>
      <c r="KW147" s="34" t="s">
        <v>5623</v>
      </c>
      <c r="KX147" s="34" t="s">
        <v>5647</v>
      </c>
      <c r="KY147" s="34" t="s">
        <v>5223</v>
      </c>
      <c r="KZ147" s="34" t="s">
        <v>5155</v>
      </c>
    </row>
    <row r="148" spans="1:313">
      <c r="A148" s="34" t="s">
        <v>6659</v>
      </c>
      <c r="B148" s="34" t="s">
        <v>6607</v>
      </c>
      <c r="C148" s="34" t="s">
        <v>1037</v>
      </c>
      <c r="D148" s="34" t="s">
        <v>1041</v>
      </c>
      <c r="F148" s="34" t="s">
        <v>1041</v>
      </c>
      <c r="G148" s="34">
        <v>40</v>
      </c>
      <c r="H148" s="34" t="s">
        <v>1041</v>
      </c>
      <c r="I148" s="34" t="s">
        <v>1041</v>
      </c>
      <c r="J148" s="34" t="s">
        <v>440</v>
      </c>
      <c r="K148" s="34" t="s">
        <v>1077</v>
      </c>
      <c r="L148" s="34" t="s">
        <v>9537</v>
      </c>
      <c r="M148" s="34" t="s">
        <v>1548</v>
      </c>
      <c r="N148" s="34" t="s">
        <v>9538</v>
      </c>
      <c r="P148" s="34" t="s">
        <v>3065</v>
      </c>
      <c r="Q148" s="34" t="s">
        <v>3138</v>
      </c>
      <c r="R148" s="34" t="s">
        <v>6320</v>
      </c>
      <c r="S148" s="34">
        <v>2</v>
      </c>
      <c r="T148" s="34" t="s">
        <v>4881</v>
      </c>
      <c r="U148" s="34" t="s">
        <v>4170</v>
      </c>
      <c r="V148" s="34" t="s">
        <v>4881</v>
      </c>
      <c r="W148" s="34" t="s">
        <v>4881</v>
      </c>
      <c r="X148" s="34" t="s">
        <v>4170</v>
      </c>
      <c r="Y148" s="34" t="s">
        <v>4881</v>
      </c>
      <c r="Z148" s="34" t="s">
        <v>4881</v>
      </c>
      <c r="AA148" s="34" t="s">
        <v>4170</v>
      </c>
      <c r="AB148" s="34" t="s">
        <v>3681</v>
      </c>
      <c r="AD148" s="34" t="s">
        <v>3696</v>
      </c>
      <c r="AN148" s="34" t="s">
        <v>3719</v>
      </c>
      <c r="AO148" s="34" t="s">
        <v>1044</v>
      </c>
      <c r="BG148" s="34">
        <v>1</v>
      </c>
      <c r="BI148" s="34">
        <v>15</v>
      </c>
      <c r="BJ148" s="34" t="s">
        <v>1041</v>
      </c>
      <c r="BK148" s="34" t="s">
        <v>3727</v>
      </c>
      <c r="BM148" s="34" t="s">
        <v>3739</v>
      </c>
      <c r="BN148" s="34" t="s">
        <v>3745</v>
      </c>
      <c r="BO148" s="34" t="s">
        <v>4881</v>
      </c>
      <c r="BP148" s="34" t="s">
        <v>4170</v>
      </c>
      <c r="BQ148" s="34" t="s">
        <v>4170</v>
      </c>
      <c r="BR148" s="34" t="s">
        <v>4170</v>
      </c>
      <c r="BS148" s="34" t="s">
        <v>3760</v>
      </c>
      <c r="BT148" s="34" t="s">
        <v>3771</v>
      </c>
      <c r="BU148" s="34" t="s">
        <v>1044</v>
      </c>
      <c r="BV148" s="34" t="s">
        <v>1044</v>
      </c>
      <c r="BW148" s="34" t="s">
        <v>1044</v>
      </c>
      <c r="BX148" s="34" t="s">
        <v>3783</v>
      </c>
      <c r="BY148" s="34" t="s">
        <v>4170</v>
      </c>
      <c r="BZ148" s="34" t="s">
        <v>4170</v>
      </c>
      <c r="CA148" s="34" t="s">
        <v>4881</v>
      </c>
      <c r="CB148" s="34" t="s">
        <v>4170</v>
      </c>
      <c r="CC148" s="34" t="s">
        <v>4170</v>
      </c>
      <c r="CD148" s="34" t="s">
        <v>4170</v>
      </c>
      <c r="CE148" s="34" t="s">
        <v>4170</v>
      </c>
      <c r="CF148" s="34" t="s">
        <v>4170</v>
      </c>
      <c r="CG148" s="34" t="s">
        <v>4170</v>
      </c>
      <c r="CH148" s="34" t="s">
        <v>4170</v>
      </c>
      <c r="CI148" s="34" t="s">
        <v>4170</v>
      </c>
      <c r="CJ148" s="34" t="s">
        <v>4170</v>
      </c>
      <c r="CK148" s="34" t="s">
        <v>4170</v>
      </c>
      <c r="CL148" s="34" t="s">
        <v>4170</v>
      </c>
      <c r="CM148" s="34" t="s">
        <v>4170</v>
      </c>
      <c r="CN148" s="34" t="s">
        <v>4170</v>
      </c>
      <c r="CO148" s="34" t="s">
        <v>4170</v>
      </c>
      <c r="CQ148" s="34" t="s">
        <v>1041</v>
      </c>
      <c r="CR148" s="34" t="s">
        <v>1041</v>
      </c>
      <c r="CS148" s="34" t="s">
        <v>1044</v>
      </c>
      <c r="CT148" s="34" t="s">
        <v>1041</v>
      </c>
      <c r="CU148" s="34" t="s">
        <v>1041</v>
      </c>
      <c r="CV148" s="34" t="s">
        <v>1041</v>
      </c>
      <c r="CW148" s="34" t="s">
        <v>1044</v>
      </c>
      <c r="CX148" s="34" t="s">
        <v>1044</v>
      </c>
      <c r="CY148" s="34" t="s">
        <v>3826</v>
      </c>
      <c r="CZ148" s="34" t="s">
        <v>3846</v>
      </c>
      <c r="DA148" s="34" t="s">
        <v>3858</v>
      </c>
      <c r="DB148" s="34" t="s">
        <v>1044</v>
      </c>
      <c r="DC148" s="34" t="s">
        <v>3871</v>
      </c>
      <c r="DD148" s="34" t="s">
        <v>3871</v>
      </c>
      <c r="DE148" s="34" t="s">
        <v>1041</v>
      </c>
      <c r="DF148" s="34" t="s">
        <v>3880</v>
      </c>
      <c r="DG148" s="34" t="s">
        <v>6401</v>
      </c>
      <c r="DH148" s="34" t="s">
        <v>4170</v>
      </c>
      <c r="DI148" s="34" t="s">
        <v>4170</v>
      </c>
      <c r="DJ148" s="34" t="s">
        <v>4170</v>
      </c>
      <c r="DK148" s="34" t="s">
        <v>4170</v>
      </c>
      <c r="DL148" s="34" t="s">
        <v>4170</v>
      </c>
      <c r="DM148" s="34" t="s">
        <v>4170</v>
      </c>
      <c r="DN148" s="34" t="s">
        <v>4170</v>
      </c>
      <c r="DO148" s="34" t="s">
        <v>4881</v>
      </c>
      <c r="DP148" s="34" t="s">
        <v>4170</v>
      </c>
      <c r="DQ148" s="34" t="s">
        <v>4881</v>
      </c>
      <c r="DR148" s="34" t="s">
        <v>4170</v>
      </c>
      <c r="DS148" s="34" t="s">
        <v>4170</v>
      </c>
      <c r="DT148" s="34" t="s">
        <v>4170</v>
      </c>
      <c r="DU148" s="34" t="s">
        <v>4170</v>
      </c>
      <c r="DV148" s="34" t="s">
        <v>4170</v>
      </c>
      <c r="DW148" s="34" t="s">
        <v>4170</v>
      </c>
      <c r="FE148" s="34">
        <v>3250</v>
      </c>
      <c r="FG148" s="34">
        <v>1600</v>
      </c>
      <c r="FK148" s="34" t="s">
        <v>3960</v>
      </c>
      <c r="FL148" s="34" t="s">
        <v>3972</v>
      </c>
      <c r="FM148" s="34" t="s">
        <v>3990</v>
      </c>
      <c r="GF148" s="34" t="s">
        <v>4036</v>
      </c>
      <c r="GG148" s="34" t="s">
        <v>4170</v>
      </c>
      <c r="GH148" s="34" t="s">
        <v>4170</v>
      </c>
      <c r="GI148" s="34" t="s">
        <v>4881</v>
      </c>
      <c r="GJ148" s="34" t="s">
        <v>4170</v>
      </c>
      <c r="GK148" s="34" t="s">
        <v>4170</v>
      </c>
      <c r="GL148" s="34" t="s">
        <v>4170</v>
      </c>
      <c r="GM148" s="34" t="s">
        <v>4170</v>
      </c>
      <c r="GO148" s="34">
        <v>8000</v>
      </c>
      <c r="GP148" s="34">
        <v>0</v>
      </c>
      <c r="GQ148" s="34">
        <v>0</v>
      </c>
      <c r="GR148" s="34">
        <v>3000</v>
      </c>
      <c r="GS148" s="34">
        <v>3000</v>
      </c>
      <c r="GT148" s="34">
        <v>200</v>
      </c>
      <c r="GU148" s="34">
        <v>1200</v>
      </c>
      <c r="GV148" s="34">
        <v>0</v>
      </c>
      <c r="GW148" s="34">
        <v>0</v>
      </c>
      <c r="GX148" s="34">
        <v>10000</v>
      </c>
      <c r="GY148" s="34">
        <v>5000</v>
      </c>
      <c r="GZ148" s="34">
        <v>12000</v>
      </c>
      <c r="HB148" s="34">
        <v>0</v>
      </c>
      <c r="HC148" s="34">
        <v>3500</v>
      </c>
      <c r="HD148" s="34">
        <v>0</v>
      </c>
      <c r="HE148" s="34">
        <v>0</v>
      </c>
      <c r="HF148" s="34" t="s">
        <v>1044</v>
      </c>
      <c r="HK148" s="34" t="s">
        <v>6660</v>
      </c>
      <c r="HL148" s="34" t="s">
        <v>4226</v>
      </c>
      <c r="HM148" s="34" t="s">
        <v>4542</v>
      </c>
      <c r="HN148" s="34" t="s">
        <v>5447</v>
      </c>
      <c r="HO148" s="34">
        <v>49.0787888742882</v>
      </c>
      <c r="HP148" s="34" t="s">
        <v>4896</v>
      </c>
      <c r="HQ148" s="34" t="s">
        <v>4313</v>
      </c>
      <c r="HR148" s="34" t="s">
        <v>4210</v>
      </c>
      <c r="HS148" s="34" t="s">
        <v>4228</v>
      </c>
      <c r="HT148" s="34" t="s">
        <v>4262</v>
      </c>
      <c r="HU148" s="34" t="s">
        <v>5342</v>
      </c>
      <c r="HV148" s="34" t="s">
        <v>5001</v>
      </c>
      <c r="HW148" s="34" t="s">
        <v>4560</v>
      </c>
      <c r="HX148" s="34" t="s">
        <v>3244</v>
      </c>
      <c r="HY148" s="34" t="s">
        <v>4299</v>
      </c>
      <c r="HZ148" s="34" t="s">
        <v>4929</v>
      </c>
      <c r="IA148" s="34" t="s">
        <v>4665</v>
      </c>
      <c r="IB148" s="34" t="s">
        <v>5665</v>
      </c>
      <c r="IC148" s="34" t="s">
        <v>5274</v>
      </c>
      <c r="ID148" s="34" t="s">
        <v>4462</v>
      </c>
      <c r="IK148" s="34" t="s">
        <v>4588</v>
      </c>
      <c r="IM148" s="34" t="s">
        <v>5971</v>
      </c>
      <c r="IQ148" s="34">
        <v>4850</v>
      </c>
      <c r="IR148" s="34" t="s">
        <v>1043</v>
      </c>
      <c r="IS148" s="34" t="s">
        <v>5322</v>
      </c>
      <c r="IT148" s="34">
        <v>2425</v>
      </c>
      <c r="IU148" s="34" t="s">
        <v>5180</v>
      </c>
      <c r="IV148" s="34" t="s">
        <v>4170</v>
      </c>
      <c r="IW148" s="34" t="s">
        <v>4170</v>
      </c>
      <c r="IX148" s="34" t="s">
        <v>5374</v>
      </c>
      <c r="IY148" s="34" t="s">
        <v>5374</v>
      </c>
      <c r="IZ148" s="34" t="s">
        <v>4783</v>
      </c>
      <c r="JA148" s="34" t="s">
        <v>5581</v>
      </c>
      <c r="JB148" s="34" t="s">
        <v>4170</v>
      </c>
      <c r="JC148" s="34">
        <v>1666.6666666666699</v>
      </c>
      <c r="JD148" s="34">
        <v>833.33333333333303</v>
      </c>
      <c r="JE148" s="34">
        <v>2000</v>
      </c>
      <c r="JG148" s="34">
        <v>0</v>
      </c>
      <c r="JH148" s="34">
        <v>583.33333333333303</v>
      </c>
      <c r="JI148" s="34">
        <v>0</v>
      </c>
      <c r="JJ148" s="34">
        <v>0</v>
      </c>
      <c r="JK148" s="34">
        <v>0</v>
      </c>
      <c r="JL148" s="34">
        <v>19650</v>
      </c>
      <c r="JM148" s="34">
        <v>833.33333333333303</v>
      </c>
      <c r="JN148" s="34">
        <v>20483.333333333299</v>
      </c>
      <c r="JO148" s="34">
        <v>9825</v>
      </c>
      <c r="JP148" s="34">
        <v>416.66666666666703</v>
      </c>
      <c r="JQ148" s="34">
        <v>10241.666666666701</v>
      </c>
      <c r="JR148" s="34">
        <v>0.39056143205858401</v>
      </c>
      <c r="JU148" s="34">
        <v>0.14646053702196901</v>
      </c>
      <c r="JV148" s="34">
        <v>0.14646053702196901</v>
      </c>
      <c r="JW148" s="34">
        <v>9.7640358014646107E-3</v>
      </c>
      <c r="JX148" s="34">
        <v>5.8584214808787602E-2</v>
      </c>
      <c r="KA148" s="34">
        <v>8.1366965012205097E-2</v>
      </c>
      <c r="KB148" s="34">
        <v>4.06834825061025E-2</v>
      </c>
      <c r="KC148" s="34">
        <v>9.76403580146461E-2</v>
      </c>
      <c r="KF148" s="34">
        <v>2.84784377542718E-2</v>
      </c>
      <c r="KJ148" s="34" t="s">
        <v>5976</v>
      </c>
      <c r="KK148" s="34" t="s">
        <v>5178</v>
      </c>
      <c r="KL148" s="34" t="s">
        <v>4170</v>
      </c>
      <c r="KM148" s="34" t="s">
        <v>4712</v>
      </c>
      <c r="KN148" s="34" t="s">
        <v>4716</v>
      </c>
      <c r="KO148" s="34" t="s">
        <v>5253</v>
      </c>
      <c r="KQ148" s="34" t="s">
        <v>4170</v>
      </c>
      <c r="KR148" s="34" t="s">
        <v>4716</v>
      </c>
      <c r="KS148" s="34" t="s">
        <v>4170</v>
      </c>
      <c r="KT148" s="34" t="s">
        <v>4170</v>
      </c>
      <c r="KU148" s="34" t="s">
        <v>5113</v>
      </c>
      <c r="KV148" s="34" t="s">
        <v>5155</v>
      </c>
      <c r="KW148" s="34" t="s">
        <v>5624</v>
      </c>
      <c r="KX148" s="34" t="s">
        <v>5646</v>
      </c>
      <c r="KY148" s="34" t="s">
        <v>5953</v>
      </c>
      <c r="KZ148" s="34" t="s">
        <v>5155</v>
      </c>
      <c r="LA148" s="34" t="s">
        <v>5992</v>
      </c>
    </row>
    <row r="149" spans="1:313">
      <c r="A149" s="34" t="s">
        <v>6661</v>
      </c>
      <c r="B149" s="34" t="s">
        <v>6662</v>
      </c>
      <c r="C149" s="34" t="s">
        <v>1039</v>
      </c>
      <c r="D149" s="34" t="s">
        <v>1041</v>
      </c>
      <c r="F149" s="34" t="s">
        <v>1041</v>
      </c>
      <c r="G149" s="34">
        <v>22</v>
      </c>
      <c r="H149" s="34" t="s">
        <v>1041</v>
      </c>
      <c r="I149" s="34" t="s">
        <v>1041</v>
      </c>
      <c r="J149" s="34" t="s">
        <v>442</v>
      </c>
      <c r="K149" s="34" t="s">
        <v>1077</v>
      </c>
      <c r="L149" s="34" t="s">
        <v>9537</v>
      </c>
      <c r="M149" s="34" t="s">
        <v>1554</v>
      </c>
      <c r="N149" s="34" t="s">
        <v>9605</v>
      </c>
      <c r="P149" s="34" t="s">
        <v>3065</v>
      </c>
      <c r="Q149" s="34" t="s">
        <v>3123</v>
      </c>
      <c r="R149" s="34" t="s">
        <v>6309</v>
      </c>
      <c r="S149" s="34">
        <v>1</v>
      </c>
      <c r="T149" s="34" t="s">
        <v>4170</v>
      </c>
      <c r="U149" s="34" t="s">
        <v>4170</v>
      </c>
      <c r="V149" s="34" t="s">
        <v>4170</v>
      </c>
      <c r="W149" s="34" t="s">
        <v>4170</v>
      </c>
      <c r="X149" s="34" t="s">
        <v>4881</v>
      </c>
      <c r="Y149" s="34" t="s">
        <v>4170</v>
      </c>
      <c r="Z149" s="34" t="s">
        <v>4881</v>
      </c>
      <c r="AA149" s="34" t="s">
        <v>4170</v>
      </c>
      <c r="AB149" s="34" t="s">
        <v>3681</v>
      </c>
      <c r="AD149" s="34" t="s">
        <v>3696</v>
      </c>
      <c r="AN149" s="34" t="s">
        <v>3722</v>
      </c>
      <c r="AO149" s="34" t="s">
        <v>1044</v>
      </c>
      <c r="BG149" s="34">
        <v>2</v>
      </c>
      <c r="BI149" s="34">
        <v>28</v>
      </c>
      <c r="BJ149" s="34" t="s">
        <v>1041</v>
      </c>
      <c r="BK149" s="34" t="s">
        <v>3727</v>
      </c>
      <c r="BM149" s="34" t="s">
        <v>3739</v>
      </c>
      <c r="BN149" s="34" t="s">
        <v>3745</v>
      </c>
      <c r="BO149" s="34" t="s">
        <v>4881</v>
      </c>
      <c r="BP149" s="34" t="s">
        <v>4170</v>
      </c>
      <c r="BQ149" s="34" t="s">
        <v>4170</v>
      </c>
      <c r="BR149" s="34" t="s">
        <v>4170</v>
      </c>
      <c r="BS149" s="34" t="s">
        <v>3754</v>
      </c>
      <c r="BT149" s="34" t="s">
        <v>3771</v>
      </c>
      <c r="BU149" s="34" t="s">
        <v>1044</v>
      </c>
      <c r="BV149" s="34" t="s">
        <v>1044</v>
      </c>
      <c r="BW149" s="34" t="s">
        <v>1044</v>
      </c>
      <c r="BX149" s="34" t="s">
        <v>3777</v>
      </c>
      <c r="BY149" s="34" t="s">
        <v>4881</v>
      </c>
      <c r="BZ149" s="34" t="s">
        <v>4170</v>
      </c>
      <c r="CA149" s="34" t="s">
        <v>4170</v>
      </c>
      <c r="CB149" s="34" t="s">
        <v>4170</v>
      </c>
      <c r="CC149" s="34" t="s">
        <v>4170</v>
      </c>
      <c r="CD149" s="34" t="s">
        <v>4170</v>
      </c>
      <c r="CE149" s="34" t="s">
        <v>4170</v>
      </c>
      <c r="CF149" s="34" t="s">
        <v>4170</v>
      </c>
      <c r="CG149" s="34" t="s">
        <v>4170</v>
      </c>
      <c r="CH149" s="34" t="s">
        <v>4170</v>
      </c>
      <c r="CI149" s="34" t="s">
        <v>4170</v>
      </c>
      <c r="CJ149" s="34" t="s">
        <v>4170</v>
      </c>
      <c r="CK149" s="34" t="s">
        <v>4170</v>
      </c>
      <c r="CL149" s="34" t="s">
        <v>4170</v>
      </c>
      <c r="CM149" s="34" t="s">
        <v>4170</v>
      </c>
      <c r="CN149" s="34" t="s">
        <v>4170</v>
      </c>
      <c r="CO149" s="34" t="s">
        <v>4170</v>
      </c>
      <c r="CQ149" s="34" t="s">
        <v>1041</v>
      </c>
      <c r="CR149" s="34" t="s">
        <v>1041</v>
      </c>
      <c r="CS149" s="34" t="s">
        <v>1041</v>
      </c>
      <c r="CT149" s="34" t="s">
        <v>1041</v>
      </c>
      <c r="CU149" s="34" t="s">
        <v>1041</v>
      </c>
      <c r="CV149" s="34" t="s">
        <v>1041</v>
      </c>
      <c r="CW149" s="34" t="s">
        <v>1041</v>
      </c>
      <c r="CX149" s="34" t="s">
        <v>1044</v>
      </c>
      <c r="CY149" s="34" t="s">
        <v>3826</v>
      </c>
      <c r="CZ149" s="34" t="s">
        <v>3846</v>
      </c>
      <c r="DA149" s="34" t="s">
        <v>3861</v>
      </c>
      <c r="DB149" s="34" t="s">
        <v>1044</v>
      </c>
      <c r="DC149" s="34" t="s">
        <v>1044</v>
      </c>
      <c r="DD149" s="34" t="s">
        <v>3871</v>
      </c>
      <c r="DE149" s="34" t="s">
        <v>1044</v>
      </c>
      <c r="DF149" s="34" t="s">
        <v>3880</v>
      </c>
      <c r="DG149" s="34" t="s">
        <v>169</v>
      </c>
      <c r="DH149" s="34" t="s">
        <v>4170</v>
      </c>
      <c r="DI149" s="34" t="s">
        <v>4881</v>
      </c>
      <c r="DJ149" s="34" t="s">
        <v>4170</v>
      </c>
      <c r="DK149" s="34" t="s">
        <v>4170</v>
      </c>
      <c r="DL149" s="34" t="s">
        <v>4170</v>
      </c>
      <c r="DM149" s="34" t="s">
        <v>4170</v>
      </c>
      <c r="DN149" s="34" t="s">
        <v>4170</v>
      </c>
      <c r="DO149" s="34" t="s">
        <v>4170</v>
      </c>
      <c r="DP149" s="34" t="s">
        <v>4170</v>
      </c>
      <c r="DQ149" s="34" t="s">
        <v>4170</v>
      </c>
      <c r="DR149" s="34" t="s">
        <v>4170</v>
      </c>
      <c r="DS149" s="34" t="s">
        <v>4170</v>
      </c>
      <c r="DT149" s="34" t="s">
        <v>4170</v>
      </c>
      <c r="DU149" s="34" t="s">
        <v>4170</v>
      </c>
      <c r="DV149" s="34" t="s">
        <v>4170</v>
      </c>
      <c r="DW149" s="34" t="s">
        <v>4170</v>
      </c>
      <c r="FK149" s="34" t="s">
        <v>3865</v>
      </c>
      <c r="FL149" s="34" t="s">
        <v>3966</v>
      </c>
      <c r="FM149" s="34" t="s">
        <v>3990</v>
      </c>
      <c r="GF149" s="34" t="s">
        <v>1044</v>
      </c>
      <c r="GG149" s="34" t="s">
        <v>4170</v>
      </c>
      <c r="GH149" s="34" t="s">
        <v>4170</v>
      </c>
      <c r="GI149" s="34" t="s">
        <v>4170</v>
      </c>
      <c r="GJ149" s="34" t="s">
        <v>4881</v>
      </c>
      <c r="GK149" s="34" t="s">
        <v>4170</v>
      </c>
      <c r="GL149" s="34" t="s">
        <v>4170</v>
      </c>
      <c r="GM149" s="34" t="s">
        <v>4170</v>
      </c>
      <c r="GO149" s="34">
        <v>7000</v>
      </c>
      <c r="GP149" s="34">
        <v>1500</v>
      </c>
      <c r="GQ149" s="34">
        <v>7000</v>
      </c>
      <c r="GR149" s="34">
        <v>3000</v>
      </c>
      <c r="GS149" s="34">
        <v>500</v>
      </c>
      <c r="GT149" s="34">
        <v>200</v>
      </c>
      <c r="GU149" s="34">
        <v>1000</v>
      </c>
      <c r="GV149" s="34">
        <v>1500</v>
      </c>
      <c r="GW149" s="34">
        <v>0</v>
      </c>
      <c r="GX149" s="34">
        <v>10000</v>
      </c>
      <c r="GY149" s="34">
        <v>200</v>
      </c>
      <c r="GZ149" s="34">
        <v>0</v>
      </c>
      <c r="HA149" s="34">
        <v>0</v>
      </c>
      <c r="HB149" s="34">
        <v>0</v>
      </c>
      <c r="HC149" s="34">
        <v>0</v>
      </c>
      <c r="HD149" s="34">
        <v>0</v>
      </c>
      <c r="HE149" s="34">
        <v>0</v>
      </c>
      <c r="HF149" s="34" t="s">
        <v>3071</v>
      </c>
      <c r="HK149" s="34" t="s">
        <v>6663</v>
      </c>
      <c r="HL149" s="34" t="s">
        <v>4226</v>
      </c>
      <c r="HM149" s="34" t="s">
        <v>4539</v>
      </c>
      <c r="HN149" s="34" t="s">
        <v>5452</v>
      </c>
      <c r="HO149" s="34">
        <v>6.14323258869908</v>
      </c>
      <c r="HP149" s="34" t="s">
        <v>4897</v>
      </c>
      <c r="HQ149" s="34" t="s">
        <v>4305</v>
      </c>
      <c r="HR149" s="34" t="s">
        <v>4186</v>
      </c>
      <c r="HS149" s="34" t="s">
        <v>4241</v>
      </c>
      <c r="HT149" s="34" t="s">
        <v>4271</v>
      </c>
      <c r="HU149" s="34" t="s">
        <v>5342</v>
      </c>
      <c r="HV149" s="34" t="s">
        <v>5001</v>
      </c>
      <c r="HW149" s="34" t="s">
        <v>4556</v>
      </c>
      <c r="HX149" s="34" t="s">
        <v>3241</v>
      </c>
      <c r="HY149" s="34" t="s">
        <v>4291</v>
      </c>
      <c r="HZ149" s="34" t="s">
        <v>4933</v>
      </c>
      <c r="IA149" s="34" t="s">
        <v>4666</v>
      </c>
      <c r="IC149" s="34" t="s">
        <v>5274</v>
      </c>
      <c r="ID149" s="34" t="s">
        <v>4462</v>
      </c>
      <c r="IR149" s="34" t="s">
        <v>1046</v>
      </c>
      <c r="IU149" s="34" t="s">
        <v>5180</v>
      </c>
      <c r="IV149" s="34" t="s">
        <v>4472</v>
      </c>
      <c r="IW149" s="34" t="s">
        <v>4175</v>
      </c>
      <c r="IX149" s="34" t="s">
        <v>5374</v>
      </c>
      <c r="IY149" s="34" t="s">
        <v>4785</v>
      </c>
      <c r="IZ149" s="34" t="s">
        <v>4783</v>
      </c>
      <c r="JA149" s="34" t="s">
        <v>4716</v>
      </c>
      <c r="JB149" s="34" t="s">
        <v>5581</v>
      </c>
      <c r="JC149" s="34">
        <v>1666.6666666666699</v>
      </c>
      <c r="JD149" s="34">
        <v>33.3333333333333</v>
      </c>
      <c r="JE149" s="34">
        <v>0</v>
      </c>
      <c r="JF149" s="34">
        <v>0</v>
      </c>
      <c r="JG149" s="34">
        <v>0</v>
      </c>
      <c r="JH149" s="34">
        <v>0</v>
      </c>
      <c r="JI149" s="34">
        <v>0</v>
      </c>
      <c r="JJ149" s="34">
        <v>0</v>
      </c>
      <c r="JK149" s="34">
        <v>0</v>
      </c>
      <c r="JL149" s="34">
        <v>20366.666666666701</v>
      </c>
      <c r="JM149" s="34">
        <v>3033.3333333333298</v>
      </c>
      <c r="JN149" s="34">
        <v>23400</v>
      </c>
      <c r="JO149" s="34">
        <v>20366.666666666701</v>
      </c>
      <c r="JP149" s="34">
        <v>3033.3333333333298</v>
      </c>
      <c r="JQ149" s="34">
        <v>23400</v>
      </c>
      <c r="JR149" s="34">
        <v>0.29914529914529903</v>
      </c>
      <c r="JS149" s="34">
        <v>6.4102564102564097E-2</v>
      </c>
      <c r="JT149" s="34">
        <v>0.29914529914529903</v>
      </c>
      <c r="JU149" s="34">
        <v>0.128205128205128</v>
      </c>
      <c r="JV149" s="34">
        <v>2.1367521367521399E-2</v>
      </c>
      <c r="JW149" s="34">
        <v>8.5470085470085496E-3</v>
      </c>
      <c r="JX149" s="34">
        <v>4.2735042735042701E-2</v>
      </c>
      <c r="JY149" s="34">
        <v>6.4102564102564097E-2</v>
      </c>
      <c r="KA149" s="34">
        <v>7.1225071225071199E-2</v>
      </c>
      <c r="KB149" s="34">
        <v>1.42450142450142E-3</v>
      </c>
      <c r="KL149" s="34" t="s">
        <v>4170</v>
      </c>
      <c r="KM149" s="34" t="s">
        <v>4712</v>
      </c>
      <c r="KN149" s="34" t="s">
        <v>4352</v>
      </c>
      <c r="KO149" s="34" t="s">
        <v>4170</v>
      </c>
      <c r="KP149" s="34" t="s">
        <v>4170</v>
      </c>
      <c r="KQ149" s="34" t="s">
        <v>4170</v>
      </c>
      <c r="KR149" s="34" t="s">
        <v>4170</v>
      </c>
      <c r="KS149" s="34" t="s">
        <v>4170</v>
      </c>
      <c r="KT149" s="34" t="s">
        <v>4170</v>
      </c>
      <c r="KU149" s="34" t="s">
        <v>5113</v>
      </c>
      <c r="KV149" s="34" t="s">
        <v>4876</v>
      </c>
      <c r="KW149" s="34" t="s">
        <v>5623</v>
      </c>
      <c r="KX149" s="34" t="s">
        <v>5645</v>
      </c>
      <c r="KY149" s="34" t="s">
        <v>5953</v>
      </c>
      <c r="KZ149" s="34" t="s">
        <v>5224</v>
      </c>
    </row>
    <row r="150" spans="1:313">
      <c r="A150" s="34" t="s">
        <v>6664</v>
      </c>
      <c r="B150" s="34" t="s">
        <v>6662</v>
      </c>
      <c r="C150" s="34" t="s">
        <v>1038</v>
      </c>
      <c r="D150" s="34" t="s">
        <v>1041</v>
      </c>
      <c r="F150" s="34" t="s">
        <v>1041</v>
      </c>
      <c r="G150" s="34">
        <v>39</v>
      </c>
      <c r="H150" s="34" t="s">
        <v>1041</v>
      </c>
      <c r="I150" s="34" t="s">
        <v>1041</v>
      </c>
      <c r="J150" s="34" t="s">
        <v>440</v>
      </c>
      <c r="K150" s="34" t="s">
        <v>1059</v>
      </c>
      <c r="L150" s="34" t="s">
        <v>9539</v>
      </c>
      <c r="M150" s="34" t="s">
        <v>1229</v>
      </c>
      <c r="N150" s="34" t="s">
        <v>9540</v>
      </c>
      <c r="P150" s="34" t="s">
        <v>3065</v>
      </c>
      <c r="Q150" s="34" t="s">
        <v>3123</v>
      </c>
      <c r="R150" s="34" t="s">
        <v>6320</v>
      </c>
      <c r="S150" s="34">
        <v>3</v>
      </c>
      <c r="T150" s="34" t="s">
        <v>4881</v>
      </c>
      <c r="U150" s="34" t="s">
        <v>4170</v>
      </c>
      <c r="V150" s="34" t="s">
        <v>4609</v>
      </c>
      <c r="W150" s="34" t="s">
        <v>4881</v>
      </c>
      <c r="X150" s="34" t="s">
        <v>4170</v>
      </c>
      <c r="Y150" s="34" t="s">
        <v>4881</v>
      </c>
      <c r="Z150" s="34" t="s">
        <v>4609</v>
      </c>
      <c r="AA150" s="34" t="s">
        <v>4170</v>
      </c>
      <c r="AB150" s="34" t="s">
        <v>3681</v>
      </c>
      <c r="AD150" s="34" t="s">
        <v>3696</v>
      </c>
      <c r="AN150" s="34" t="s">
        <v>3719</v>
      </c>
      <c r="AO150" s="34" t="s">
        <v>1044</v>
      </c>
      <c r="BG150" s="34">
        <v>2</v>
      </c>
      <c r="BI150" s="34">
        <v>44</v>
      </c>
      <c r="BJ150" s="34" t="s">
        <v>1041</v>
      </c>
      <c r="BK150" s="34" t="s">
        <v>3727</v>
      </c>
      <c r="BM150" s="34" t="s">
        <v>3739</v>
      </c>
      <c r="BN150" s="34" t="s">
        <v>3745</v>
      </c>
      <c r="BO150" s="34" t="s">
        <v>4881</v>
      </c>
      <c r="BP150" s="34" t="s">
        <v>4170</v>
      </c>
      <c r="BQ150" s="34" t="s">
        <v>4170</v>
      </c>
      <c r="BR150" s="34" t="s">
        <v>4170</v>
      </c>
      <c r="BS150" s="34" t="s">
        <v>3751</v>
      </c>
      <c r="BT150" s="34" t="s">
        <v>3739</v>
      </c>
      <c r="BU150" s="34" t="s">
        <v>1044</v>
      </c>
      <c r="BV150" s="34" t="s">
        <v>1044</v>
      </c>
      <c r="BW150" s="34" t="s">
        <v>1044</v>
      </c>
      <c r="BX150" s="34" t="s">
        <v>3777</v>
      </c>
      <c r="BY150" s="34" t="s">
        <v>4881</v>
      </c>
      <c r="BZ150" s="34" t="s">
        <v>4170</v>
      </c>
      <c r="CA150" s="34" t="s">
        <v>4170</v>
      </c>
      <c r="CB150" s="34" t="s">
        <v>4170</v>
      </c>
      <c r="CC150" s="34" t="s">
        <v>4170</v>
      </c>
      <c r="CD150" s="34" t="s">
        <v>4170</v>
      </c>
      <c r="CE150" s="34" t="s">
        <v>4170</v>
      </c>
      <c r="CF150" s="34" t="s">
        <v>4170</v>
      </c>
      <c r="CG150" s="34" t="s">
        <v>4170</v>
      </c>
      <c r="CH150" s="34" t="s">
        <v>4170</v>
      </c>
      <c r="CI150" s="34" t="s">
        <v>4170</v>
      </c>
      <c r="CJ150" s="34" t="s">
        <v>4170</v>
      </c>
      <c r="CK150" s="34" t="s">
        <v>4170</v>
      </c>
      <c r="CL150" s="34" t="s">
        <v>4170</v>
      </c>
      <c r="CM150" s="34" t="s">
        <v>4170</v>
      </c>
      <c r="CN150" s="34" t="s">
        <v>4170</v>
      </c>
      <c r="CO150" s="34" t="s">
        <v>4170</v>
      </c>
      <c r="CQ150" s="34" t="s">
        <v>1041</v>
      </c>
      <c r="CR150" s="34" t="s">
        <v>1041</v>
      </c>
      <c r="CS150" s="34" t="s">
        <v>1041</v>
      </c>
      <c r="CT150" s="34" t="s">
        <v>1041</v>
      </c>
      <c r="CU150" s="34" t="s">
        <v>1041</v>
      </c>
      <c r="CV150" s="34" t="s">
        <v>1041</v>
      </c>
      <c r="CW150" s="34" t="s">
        <v>1041</v>
      </c>
      <c r="CX150" s="34" t="s">
        <v>1044</v>
      </c>
      <c r="CY150" s="34" t="s">
        <v>3826</v>
      </c>
      <c r="CZ150" s="34" t="s">
        <v>3843</v>
      </c>
      <c r="DA150" s="34" t="s">
        <v>3861</v>
      </c>
      <c r="DB150" s="34" t="s">
        <v>3868</v>
      </c>
      <c r="DC150" s="34" t="s">
        <v>3868</v>
      </c>
      <c r="DD150" s="34" t="s">
        <v>3871</v>
      </c>
      <c r="DE150" s="34" t="s">
        <v>1041</v>
      </c>
      <c r="DF150" s="34" t="s">
        <v>3877</v>
      </c>
      <c r="DG150" s="34" t="s">
        <v>6324</v>
      </c>
      <c r="DH150" s="34" t="s">
        <v>4170</v>
      </c>
      <c r="DI150" s="34" t="s">
        <v>4881</v>
      </c>
      <c r="DJ150" s="34" t="s">
        <v>4170</v>
      </c>
      <c r="DK150" s="34" t="s">
        <v>4170</v>
      </c>
      <c r="DL150" s="34" t="s">
        <v>4170</v>
      </c>
      <c r="DM150" s="34" t="s">
        <v>4170</v>
      </c>
      <c r="DN150" s="34" t="s">
        <v>4170</v>
      </c>
      <c r="DO150" s="34" t="s">
        <v>4881</v>
      </c>
      <c r="DP150" s="34" t="s">
        <v>4170</v>
      </c>
      <c r="DQ150" s="34" t="s">
        <v>4170</v>
      </c>
      <c r="DR150" s="34" t="s">
        <v>4170</v>
      </c>
      <c r="DS150" s="34" t="s">
        <v>4170</v>
      </c>
      <c r="DT150" s="34" t="s">
        <v>4170</v>
      </c>
      <c r="DU150" s="34" t="s">
        <v>4170</v>
      </c>
      <c r="DV150" s="34" t="s">
        <v>4170</v>
      </c>
      <c r="DW150" s="34" t="s">
        <v>4170</v>
      </c>
      <c r="DY150" s="34">
        <v>13000</v>
      </c>
      <c r="FE150" s="34">
        <v>4875</v>
      </c>
      <c r="FK150" s="34" t="s">
        <v>1044</v>
      </c>
      <c r="FM150" s="34" t="s">
        <v>3990</v>
      </c>
      <c r="GF150" s="34" t="s">
        <v>1044</v>
      </c>
      <c r="GG150" s="34" t="s">
        <v>4170</v>
      </c>
      <c r="GH150" s="34" t="s">
        <v>4170</v>
      </c>
      <c r="GI150" s="34" t="s">
        <v>4170</v>
      </c>
      <c r="GJ150" s="34" t="s">
        <v>4881</v>
      </c>
      <c r="GK150" s="34" t="s">
        <v>4170</v>
      </c>
      <c r="GL150" s="34" t="s">
        <v>4170</v>
      </c>
      <c r="GM150" s="34" t="s">
        <v>4170</v>
      </c>
      <c r="GO150" s="34">
        <v>8000</v>
      </c>
      <c r="GP150" s="34">
        <v>0</v>
      </c>
      <c r="GQ150" s="34">
        <v>5000</v>
      </c>
      <c r="GR150" s="34">
        <v>3500</v>
      </c>
      <c r="GS150" s="34">
        <v>600</v>
      </c>
      <c r="GT150" s="34">
        <v>300</v>
      </c>
      <c r="GU150" s="34">
        <v>400</v>
      </c>
      <c r="GV150" s="34">
        <v>0</v>
      </c>
      <c r="GW150" s="34">
        <v>1000</v>
      </c>
      <c r="GX150" s="34">
        <v>5000</v>
      </c>
      <c r="GY150" s="34">
        <v>0</v>
      </c>
      <c r="GZ150" s="34">
        <v>0</v>
      </c>
      <c r="HA150" s="34">
        <v>0</v>
      </c>
      <c r="HB150" s="34">
        <v>0</v>
      </c>
      <c r="HC150" s="34">
        <v>10000</v>
      </c>
      <c r="HD150" s="34">
        <v>0</v>
      </c>
      <c r="HE150" s="34">
        <v>0</v>
      </c>
      <c r="HF150" s="34" t="s">
        <v>1044</v>
      </c>
      <c r="HK150" s="34" t="s">
        <v>6665</v>
      </c>
      <c r="HL150" s="34" t="s">
        <v>4226</v>
      </c>
      <c r="HM150" s="34" t="s">
        <v>4542</v>
      </c>
      <c r="HN150" s="34" t="s">
        <v>5447</v>
      </c>
      <c r="HO150" s="34">
        <v>49.177343407796798</v>
      </c>
      <c r="HP150" s="34" t="s">
        <v>4896</v>
      </c>
      <c r="HQ150" s="34" t="s">
        <v>4316</v>
      </c>
      <c r="HR150" s="34" t="s">
        <v>4210</v>
      </c>
      <c r="HS150" s="34" t="s">
        <v>4228</v>
      </c>
      <c r="HT150" s="34" t="s">
        <v>4262</v>
      </c>
      <c r="HU150" s="34" t="s">
        <v>5342</v>
      </c>
      <c r="HV150" s="34" t="s">
        <v>5001</v>
      </c>
      <c r="HW150" s="34" t="s">
        <v>4556</v>
      </c>
      <c r="HX150" s="34" t="s">
        <v>3244</v>
      </c>
      <c r="HY150" s="34" t="s">
        <v>4291</v>
      </c>
      <c r="HZ150" s="34" t="s">
        <v>4933</v>
      </c>
      <c r="IA150" s="34" t="s">
        <v>4665</v>
      </c>
      <c r="IC150" s="34" t="s">
        <v>5274</v>
      </c>
      <c r="ID150" s="34" t="s">
        <v>4462</v>
      </c>
      <c r="IE150" s="34" t="s">
        <v>5112</v>
      </c>
      <c r="IK150" s="34" t="s">
        <v>4589</v>
      </c>
      <c r="IQ150" s="34">
        <v>17875</v>
      </c>
      <c r="IR150" s="34" t="s">
        <v>1046</v>
      </c>
      <c r="IS150" s="34" t="s">
        <v>5322</v>
      </c>
      <c r="IT150" s="34">
        <v>5958.3333333333303</v>
      </c>
      <c r="IU150" s="34" t="s">
        <v>5180</v>
      </c>
      <c r="IV150" s="34" t="s">
        <v>4170</v>
      </c>
      <c r="IW150" s="34" t="s">
        <v>4174</v>
      </c>
      <c r="IX150" s="34" t="s">
        <v>6121</v>
      </c>
      <c r="IY150" s="34" t="s">
        <v>4474</v>
      </c>
      <c r="IZ150" s="34" t="s">
        <v>4784</v>
      </c>
      <c r="JA150" s="34" t="s">
        <v>4785</v>
      </c>
      <c r="JB150" s="34" t="s">
        <v>4170</v>
      </c>
      <c r="JC150" s="34">
        <v>833.33333333333303</v>
      </c>
      <c r="JD150" s="34">
        <v>0</v>
      </c>
      <c r="JE150" s="34">
        <v>0</v>
      </c>
      <c r="JF150" s="34">
        <v>0</v>
      </c>
      <c r="JG150" s="34">
        <v>0</v>
      </c>
      <c r="JH150" s="34">
        <v>1666.6666666666699</v>
      </c>
      <c r="JI150" s="34">
        <v>0</v>
      </c>
      <c r="JJ150" s="34">
        <v>0</v>
      </c>
      <c r="JK150" s="34">
        <v>333.33333333333297</v>
      </c>
      <c r="JL150" s="34">
        <v>20300</v>
      </c>
      <c r="JM150" s="34">
        <v>333.33333333333297</v>
      </c>
      <c r="JN150" s="34">
        <v>20633.333333333299</v>
      </c>
      <c r="JO150" s="34">
        <v>6766.6666666666697</v>
      </c>
      <c r="JP150" s="34">
        <v>111.111111111111</v>
      </c>
      <c r="JQ150" s="34">
        <v>6877.7777777777801</v>
      </c>
      <c r="JR150" s="34">
        <v>0.38772213247172899</v>
      </c>
      <c r="JT150" s="34">
        <v>0.24232633279483001</v>
      </c>
      <c r="JU150" s="34">
        <v>0.169628432956381</v>
      </c>
      <c r="JV150" s="34">
        <v>2.90791599353796E-2</v>
      </c>
      <c r="JW150" s="34">
        <v>1.45395799676898E-2</v>
      </c>
      <c r="JX150" s="34">
        <v>1.9386106623586401E-2</v>
      </c>
      <c r="JZ150" s="34">
        <v>1.6155088852988699E-2</v>
      </c>
      <c r="KA150" s="34">
        <v>4.0387722132471701E-2</v>
      </c>
      <c r="KF150" s="34">
        <v>8.0775444264943499E-2</v>
      </c>
      <c r="KJ150" s="34" t="s">
        <v>5977</v>
      </c>
      <c r="KK150" s="34" t="s">
        <v>5989</v>
      </c>
      <c r="KL150" s="34" t="s">
        <v>5796</v>
      </c>
      <c r="KM150" s="34" t="s">
        <v>4716</v>
      </c>
      <c r="KN150" s="34" t="s">
        <v>4170</v>
      </c>
      <c r="KO150" s="34" t="s">
        <v>4170</v>
      </c>
      <c r="KP150" s="34" t="s">
        <v>4170</v>
      </c>
      <c r="KQ150" s="34" t="s">
        <v>4170</v>
      </c>
      <c r="KR150" s="34" t="s">
        <v>4973</v>
      </c>
      <c r="KS150" s="34" t="s">
        <v>4170</v>
      </c>
      <c r="KT150" s="34" t="s">
        <v>4170</v>
      </c>
      <c r="KU150" s="34" t="s">
        <v>5113</v>
      </c>
      <c r="KV150" s="34" t="s">
        <v>5154</v>
      </c>
      <c r="KW150" s="34" t="s">
        <v>5624</v>
      </c>
      <c r="KX150" s="34" t="s">
        <v>5643</v>
      </c>
      <c r="KY150" s="34" t="s">
        <v>5953</v>
      </c>
      <c r="KZ150" s="34" t="s">
        <v>5154</v>
      </c>
      <c r="LA150" s="34" t="s">
        <v>5992</v>
      </c>
    </row>
    <row r="151" spans="1:313">
      <c r="A151" s="34" t="s">
        <v>6666</v>
      </c>
      <c r="B151" s="34" t="s">
        <v>6662</v>
      </c>
      <c r="C151" s="34" t="s">
        <v>1037</v>
      </c>
      <c r="D151" s="34" t="s">
        <v>1041</v>
      </c>
      <c r="F151" s="34" t="s">
        <v>1041</v>
      </c>
      <c r="G151" s="34">
        <v>36</v>
      </c>
      <c r="H151" s="34" t="s">
        <v>1041</v>
      </c>
      <c r="I151" s="34" t="s">
        <v>1041</v>
      </c>
      <c r="J151" s="34" t="s">
        <v>442</v>
      </c>
      <c r="K151" s="34" t="s">
        <v>1077</v>
      </c>
      <c r="L151" s="34" t="s">
        <v>9537</v>
      </c>
      <c r="M151" s="34" t="s">
        <v>1548</v>
      </c>
      <c r="N151" s="34" t="s">
        <v>9538</v>
      </c>
      <c r="P151" s="34" t="s">
        <v>3065</v>
      </c>
      <c r="Q151" s="34" t="s">
        <v>3096</v>
      </c>
      <c r="R151" s="34" t="s">
        <v>6337</v>
      </c>
      <c r="S151" s="34">
        <v>3</v>
      </c>
      <c r="T151" s="34" t="s">
        <v>4609</v>
      </c>
      <c r="U151" s="34" t="s">
        <v>4881</v>
      </c>
      <c r="V151" s="34" t="s">
        <v>4170</v>
      </c>
      <c r="W151" s="34" t="s">
        <v>4881</v>
      </c>
      <c r="X151" s="34" t="s">
        <v>4881</v>
      </c>
      <c r="Y151" s="34" t="s">
        <v>4609</v>
      </c>
      <c r="Z151" s="34" t="s">
        <v>4881</v>
      </c>
      <c r="AA151" s="34" t="s">
        <v>4170</v>
      </c>
      <c r="AB151" s="34" t="s">
        <v>3681</v>
      </c>
      <c r="AD151" s="34" t="s">
        <v>3696</v>
      </c>
      <c r="AN151" s="34" t="s">
        <v>3722</v>
      </c>
      <c r="AO151" s="34" t="s">
        <v>1044</v>
      </c>
      <c r="BG151" s="34">
        <v>2</v>
      </c>
      <c r="BI151" s="34">
        <v>36</v>
      </c>
      <c r="BJ151" s="34" t="s">
        <v>1041</v>
      </c>
      <c r="BK151" s="34" t="s">
        <v>3727</v>
      </c>
      <c r="BM151" s="34" t="s">
        <v>3739</v>
      </c>
      <c r="BN151" s="34" t="s">
        <v>3745</v>
      </c>
      <c r="BO151" s="34" t="s">
        <v>4881</v>
      </c>
      <c r="BP151" s="34" t="s">
        <v>4170</v>
      </c>
      <c r="BQ151" s="34" t="s">
        <v>4170</v>
      </c>
      <c r="BR151" s="34" t="s">
        <v>4170</v>
      </c>
      <c r="BS151" s="34" t="s">
        <v>3754</v>
      </c>
      <c r="BT151" s="34" t="s">
        <v>3771</v>
      </c>
      <c r="BU151" s="34" t="s">
        <v>1044</v>
      </c>
      <c r="BV151" s="34" t="s">
        <v>1044</v>
      </c>
      <c r="BW151" s="34" t="s">
        <v>1044</v>
      </c>
      <c r="BX151" s="34" t="s">
        <v>3777</v>
      </c>
      <c r="BY151" s="34" t="s">
        <v>4881</v>
      </c>
      <c r="BZ151" s="34" t="s">
        <v>4170</v>
      </c>
      <c r="CA151" s="34" t="s">
        <v>4170</v>
      </c>
      <c r="CB151" s="34" t="s">
        <v>4170</v>
      </c>
      <c r="CC151" s="34" t="s">
        <v>4170</v>
      </c>
      <c r="CD151" s="34" t="s">
        <v>4170</v>
      </c>
      <c r="CE151" s="34" t="s">
        <v>4170</v>
      </c>
      <c r="CF151" s="34" t="s">
        <v>4170</v>
      </c>
      <c r="CG151" s="34" t="s">
        <v>4170</v>
      </c>
      <c r="CH151" s="34" t="s">
        <v>4170</v>
      </c>
      <c r="CI151" s="34" t="s">
        <v>4170</v>
      </c>
      <c r="CJ151" s="34" t="s">
        <v>4170</v>
      </c>
      <c r="CK151" s="34" t="s">
        <v>4170</v>
      </c>
      <c r="CL151" s="34" t="s">
        <v>4170</v>
      </c>
      <c r="CM151" s="34" t="s">
        <v>4170</v>
      </c>
      <c r="CN151" s="34" t="s">
        <v>4170</v>
      </c>
      <c r="CO151" s="34" t="s">
        <v>4170</v>
      </c>
      <c r="CQ151" s="34" t="s">
        <v>1041</v>
      </c>
      <c r="CR151" s="34" t="s">
        <v>1044</v>
      </c>
      <c r="CS151" s="34" t="s">
        <v>1041</v>
      </c>
      <c r="CT151" s="34" t="s">
        <v>1041</v>
      </c>
      <c r="CU151" s="34" t="s">
        <v>1041</v>
      </c>
      <c r="CV151" s="34" t="s">
        <v>1041</v>
      </c>
      <c r="CW151" s="34" t="s">
        <v>1044</v>
      </c>
      <c r="CX151" s="34" t="s">
        <v>1044</v>
      </c>
      <c r="CY151" s="34" t="s">
        <v>3829</v>
      </c>
      <c r="CZ151" s="34" t="s">
        <v>3846</v>
      </c>
      <c r="DA151" s="34" t="s">
        <v>3855</v>
      </c>
      <c r="DB151" s="34" t="s">
        <v>1044</v>
      </c>
      <c r="DC151" s="34" t="s">
        <v>1044</v>
      </c>
      <c r="DD151" s="34" t="s">
        <v>3871</v>
      </c>
      <c r="DE151" s="34" t="s">
        <v>1044</v>
      </c>
      <c r="DF151" s="34" t="s">
        <v>3880</v>
      </c>
      <c r="DG151" s="34" t="s">
        <v>6401</v>
      </c>
      <c r="DH151" s="34" t="s">
        <v>4170</v>
      </c>
      <c r="DI151" s="34" t="s">
        <v>4170</v>
      </c>
      <c r="DJ151" s="34" t="s">
        <v>4170</v>
      </c>
      <c r="DK151" s="34" t="s">
        <v>4170</v>
      </c>
      <c r="DL151" s="34" t="s">
        <v>4170</v>
      </c>
      <c r="DM151" s="34" t="s">
        <v>4170</v>
      </c>
      <c r="DN151" s="34" t="s">
        <v>4170</v>
      </c>
      <c r="DO151" s="34" t="s">
        <v>4881</v>
      </c>
      <c r="DP151" s="34" t="s">
        <v>4170</v>
      </c>
      <c r="DQ151" s="34" t="s">
        <v>4881</v>
      </c>
      <c r="DR151" s="34" t="s">
        <v>4170</v>
      </c>
      <c r="DS151" s="34" t="s">
        <v>4170</v>
      </c>
      <c r="DT151" s="34" t="s">
        <v>4170</v>
      </c>
      <c r="DU151" s="34" t="s">
        <v>4170</v>
      </c>
      <c r="DV151" s="34" t="s">
        <v>4170</v>
      </c>
      <c r="DW151" s="34" t="s">
        <v>4170</v>
      </c>
      <c r="FE151" s="34">
        <v>4875</v>
      </c>
      <c r="FG151" s="34">
        <v>6000</v>
      </c>
      <c r="FK151" s="34" t="s">
        <v>3963</v>
      </c>
      <c r="FL151" s="34" t="s">
        <v>3975</v>
      </c>
      <c r="FM151" s="34" t="s">
        <v>3981</v>
      </c>
      <c r="FN151" s="34" t="s">
        <v>6302</v>
      </c>
      <c r="FO151" s="34" t="s">
        <v>4881</v>
      </c>
      <c r="FP151" s="34" t="s">
        <v>4881</v>
      </c>
      <c r="FQ151" s="34" t="s">
        <v>4881</v>
      </c>
      <c r="FR151" s="34" t="s">
        <v>4170</v>
      </c>
      <c r="FS151" s="34" t="s">
        <v>4170</v>
      </c>
      <c r="FT151" s="34" t="s">
        <v>4170</v>
      </c>
      <c r="FU151" s="34" t="s">
        <v>4170</v>
      </c>
      <c r="FV151" s="34" t="s">
        <v>4170</v>
      </c>
      <c r="FW151" s="34" t="s">
        <v>4170</v>
      </c>
      <c r="FX151" s="34" t="s">
        <v>4170</v>
      </c>
      <c r="FY151" s="34" t="s">
        <v>4170</v>
      </c>
      <c r="FZ151" s="34" t="s">
        <v>4170</v>
      </c>
      <c r="GA151" s="34" t="s">
        <v>4170</v>
      </c>
      <c r="GB151" s="34" t="s">
        <v>4170</v>
      </c>
      <c r="GC151" s="34" t="s">
        <v>4170</v>
      </c>
      <c r="GD151" s="34" t="s">
        <v>4170</v>
      </c>
      <c r="GF151" s="34" t="s">
        <v>1044</v>
      </c>
      <c r="GG151" s="34" t="s">
        <v>4170</v>
      </c>
      <c r="GH151" s="34" t="s">
        <v>4170</v>
      </c>
      <c r="GI151" s="34" t="s">
        <v>4170</v>
      </c>
      <c r="GJ151" s="34" t="s">
        <v>4881</v>
      </c>
      <c r="GK151" s="34" t="s">
        <v>4170</v>
      </c>
      <c r="GL151" s="34" t="s">
        <v>4170</v>
      </c>
      <c r="GM151" s="34" t="s">
        <v>4170</v>
      </c>
      <c r="GO151" s="34">
        <v>10000</v>
      </c>
      <c r="GP151" s="34">
        <v>0</v>
      </c>
      <c r="GQ151" s="34">
        <v>6000</v>
      </c>
      <c r="GR151" s="34">
        <v>2000</v>
      </c>
      <c r="GS151" s="34">
        <v>400</v>
      </c>
      <c r="GT151" s="34">
        <v>300</v>
      </c>
      <c r="GU151" s="34">
        <v>50</v>
      </c>
      <c r="GV151" s="34">
        <v>0</v>
      </c>
      <c r="GW151" s="34">
        <v>0</v>
      </c>
      <c r="GX151" s="34">
        <v>2000</v>
      </c>
      <c r="GY151" s="34">
        <v>3500</v>
      </c>
      <c r="GZ151" s="34">
        <v>1000</v>
      </c>
      <c r="HA151" s="34">
        <v>0</v>
      </c>
      <c r="HB151" s="34">
        <v>0</v>
      </c>
      <c r="HC151" s="34">
        <v>0</v>
      </c>
      <c r="HD151" s="34">
        <v>0</v>
      </c>
      <c r="HE151" s="34">
        <v>0</v>
      </c>
      <c r="HF151" s="34" t="s">
        <v>1044</v>
      </c>
      <c r="HK151" s="34" t="s">
        <v>6667</v>
      </c>
      <c r="HL151" s="34" t="s">
        <v>4226</v>
      </c>
      <c r="HM151" s="34" t="s">
        <v>4542</v>
      </c>
      <c r="HN151" s="34" t="s">
        <v>5453</v>
      </c>
      <c r="HO151" s="34">
        <v>16.1287231712659</v>
      </c>
      <c r="HP151" s="34" t="s">
        <v>4894</v>
      </c>
      <c r="HQ151" s="34" t="s">
        <v>4316</v>
      </c>
      <c r="HR151" s="34" t="s">
        <v>4219</v>
      </c>
      <c r="HS151" s="34" t="s">
        <v>4248</v>
      </c>
      <c r="HT151" s="34" t="s">
        <v>4262</v>
      </c>
      <c r="HU151" s="34" t="s">
        <v>5342</v>
      </c>
      <c r="HV151" s="34" t="s">
        <v>5001</v>
      </c>
      <c r="HW151" s="34" t="s">
        <v>4560</v>
      </c>
      <c r="HX151" s="34" t="s">
        <v>3244</v>
      </c>
      <c r="HY151" s="34" t="s">
        <v>4299</v>
      </c>
      <c r="HZ151" s="34" t="s">
        <v>4933</v>
      </c>
      <c r="IA151" s="34" t="s">
        <v>4665</v>
      </c>
      <c r="IC151" s="34" t="s">
        <v>5274</v>
      </c>
      <c r="ID151" s="34" t="s">
        <v>4462</v>
      </c>
      <c r="IK151" s="34" t="s">
        <v>4589</v>
      </c>
      <c r="IM151" s="34" t="s">
        <v>6041</v>
      </c>
      <c r="IQ151" s="34">
        <v>10875</v>
      </c>
      <c r="IR151" s="34" t="s">
        <v>1046</v>
      </c>
      <c r="IS151" s="34" t="s">
        <v>5322</v>
      </c>
      <c r="IT151" s="34">
        <v>3625</v>
      </c>
      <c r="IU151" s="34" t="s">
        <v>5181</v>
      </c>
      <c r="IV151" s="34" t="s">
        <v>4170</v>
      </c>
      <c r="IW151" s="34" t="s">
        <v>4175</v>
      </c>
      <c r="IX151" s="34" t="s">
        <v>4472</v>
      </c>
      <c r="IY151" s="34" t="s">
        <v>4785</v>
      </c>
      <c r="IZ151" s="34" t="s">
        <v>4784</v>
      </c>
      <c r="JA151" s="34" t="s">
        <v>4711</v>
      </c>
      <c r="JB151" s="34" t="s">
        <v>4170</v>
      </c>
      <c r="JC151" s="34">
        <v>333.33333333333297</v>
      </c>
      <c r="JD151" s="34">
        <v>583.33333333333303</v>
      </c>
      <c r="JE151" s="34">
        <v>166.666666666667</v>
      </c>
      <c r="JF151" s="34">
        <v>0</v>
      </c>
      <c r="JG151" s="34">
        <v>0</v>
      </c>
      <c r="JH151" s="34">
        <v>0</v>
      </c>
      <c r="JI151" s="34">
        <v>0</v>
      </c>
      <c r="JJ151" s="34">
        <v>0</v>
      </c>
      <c r="JK151" s="34">
        <v>0</v>
      </c>
      <c r="JL151" s="34">
        <v>19250</v>
      </c>
      <c r="JM151" s="34">
        <v>583.33333333333303</v>
      </c>
      <c r="JN151" s="34">
        <v>19833.333333333299</v>
      </c>
      <c r="JO151" s="34">
        <v>6416.6666666666697</v>
      </c>
      <c r="JP151" s="34">
        <v>194.444444444444</v>
      </c>
      <c r="JQ151" s="34">
        <v>6611.1111111111104</v>
      </c>
      <c r="JR151" s="34">
        <v>0.504201680672269</v>
      </c>
      <c r="JT151" s="34">
        <v>0.30252100840336099</v>
      </c>
      <c r="JU151" s="34">
        <v>0.10084033613445401</v>
      </c>
      <c r="JV151" s="34">
        <v>2.0168067226890799E-2</v>
      </c>
      <c r="JW151" s="34">
        <v>1.51260504201681E-2</v>
      </c>
      <c r="JX151" s="34">
        <v>2.5210084033613399E-3</v>
      </c>
      <c r="KA151" s="34">
        <v>1.6806722689075598E-2</v>
      </c>
      <c r="KB151" s="34">
        <v>2.9411764705882401E-2</v>
      </c>
      <c r="KC151" s="34">
        <v>8.4033613445378096E-3</v>
      </c>
      <c r="KJ151" s="34" t="s">
        <v>5977</v>
      </c>
      <c r="KK151" s="34" t="s">
        <v>5178</v>
      </c>
      <c r="KL151" s="34" t="s">
        <v>4170</v>
      </c>
      <c r="KM151" s="34" t="s">
        <v>4714</v>
      </c>
      <c r="KN151" s="34" t="s">
        <v>4716</v>
      </c>
      <c r="KO151" s="34" t="s">
        <v>5254</v>
      </c>
      <c r="KP151" s="34" t="s">
        <v>4170</v>
      </c>
      <c r="KQ151" s="34" t="s">
        <v>4170</v>
      </c>
      <c r="KR151" s="34" t="s">
        <v>4170</v>
      </c>
      <c r="KS151" s="34" t="s">
        <v>4170</v>
      </c>
      <c r="KT151" s="34" t="s">
        <v>4170</v>
      </c>
      <c r="KU151" s="34" t="s">
        <v>5113</v>
      </c>
      <c r="KV151" s="34" t="s">
        <v>5154</v>
      </c>
      <c r="KW151" s="34" t="s">
        <v>5624</v>
      </c>
      <c r="KX151" s="34" t="s">
        <v>5644</v>
      </c>
      <c r="KY151" s="34" t="s">
        <v>5223</v>
      </c>
      <c r="KZ151" s="34" t="s">
        <v>5154</v>
      </c>
      <c r="LA151" s="34" t="s">
        <v>5992</v>
      </c>
    </row>
    <row r="152" spans="1:313">
      <c r="A152" s="34" t="s">
        <v>6668</v>
      </c>
      <c r="B152" s="34" t="s">
        <v>6607</v>
      </c>
      <c r="C152" s="34" t="s">
        <v>1036</v>
      </c>
      <c r="D152" s="34" t="s">
        <v>1041</v>
      </c>
      <c r="F152" s="34" t="s">
        <v>1041</v>
      </c>
      <c r="G152" s="34">
        <v>29</v>
      </c>
      <c r="H152" s="34" t="s">
        <v>1041</v>
      </c>
      <c r="I152" s="34" t="s">
        <v>1041</v>
      </c>
      <c r="J152" s="34" t="s">
        <v>442</v>
      </c>
      <c r="K152" s="34" t="s">
        <v>1077</v>
      </c>
      <c r="L152" s="34" t="s">
        <v>9537</v>
      </c>
      <c r="M152" s="34" t="s">
        <v>1548</v>
      </c>
      <c r="N152" s="34" t="s">
        <v>9538</v>
      </c>
      <c r="P152" s="34" t="s">
        <v>3065</v>
      </c>
      <c r="Q152" s="34" t="s">
        <v>3096</v>
      </c>
      <c r="R152" s="34" t="s">
        <v>6382</v>
      </c>
      <c r="S152" s="34">
        <v>2</v>
      </c>
      <c r="T152" s="34" t="s">
        <v>4881</v>
      </c>
      <c r="U152" s="34" t="s">
        <v>4170</v>
      </c>
      <c r="V152" s="34" t="s">
        <v>4170</v>
      </c>
      <c r="W152" s="34" t="s">
        <v>4881</v>
      </c>
      <c r="X152" s="34" t="s">
        <v>4881</v>
      </c>
      <c r="Y152" s="34" t="s">
        <v>4881</v>
      </c>
      <c r="Z152" s="34" t="s">
        <v>4881</v>
      </c>
      <c r="AA152" s="34" t="s">
        <v>4170</v>
      </c>
      <c r="AB152" s="34" t="s">
        <v>3681</v>
      </c>
      <c r="AD152" s="34" t="s">
        <v>3696</v>
      </c>
      <c r="AN152" s="34" t="s">
        <v>3719</v>
      </c>
      <c r="AO152" s="34" t="s">
        <v>1041</v>
      </c>
      <c r="AP152" s="34" t="s">
        <v>4095</v>
      </c>
      <c r="AQ152" s="34" t="s">
        <v>4170</v>
      </c>
      <c r="AR152" s="34" t="s">
        <v>4170</v>
      </c>
      <c r="AS152" s="34" t="s">
        <v>4170</v>
      </c>
      <c r="AT152" s="34" t="s">
        <v>4170</v>
      </c>
      <c r="AU152" s="34" t="s">
        <v>4881</v>
      </c>
      <c r="AV152" s="34" t="s">
        <v>4170</v>
      </c>
      <c r="AW152" s="34" t="s">
        <v>4170</v>
      </c>
      <c r="AX152" s="34" t="s">
        <v>4170</v>
      </c>
      <c r="AY152" s="34" t="s">
        <v>4170</v>
      </c>
      <c r="AZ152" s="34" t="s">
        <v>4170</v>
      </c>
      <c r="BA152" s="34" t="s">
        <v>4170</v>
      </c>
      <c r="BB152" s="34" t="s">
        <v>4170</v>
      </c>
      <c r="BD152" s="34" t="s">
        <v>4113</v>
      </c>
      <c r="BG152" s="34">
        <v>2</v>
      </c>
      <c r="BI152" s="34">
        <v>25</v>
      </c>
      <c r="BJ152" s="34" t="s">
        <v>1041</v>
      </c>
      <c r="BK152" s="34" t="s">
        <v>3727</v>
      </c>
      <c r="BM152" s="34" t="s">
        <v>3739</v>
      </c>
      <c r="BN152" s="34" t="s">
        <v>1044</v>
      </c>
      <c r="BO152" s="34" t="s">
        <v>4170</v>
      </c>
      <c r="BP152" s="34" t="s">
        <v>4170</v>
      </c>
      <c r="BQ152" s="34" t="s">
        <v>4881</v>
      </c>
      <c r="BR152" s="34" t="s">
        <v>4170</v>
      </c>
      <c r="BS152" s="34" t="s">
        <v>3751</v>
      </c>
      <c r="BT152" s="34" t="s">
        <v>3771</v>
      </c>
      <c r="BU152" s="34" t="s">
        <v>1044</v>
      </c>
      <c r="BV152" s="34" t="s">
        <v>1044</v>
      </c>
      <c r="BW152" s="34" t="s">
        <v>1044</v>
      </c>
      <c r="BX152" s="34" t="s">
        <v>3777</v>
      </c>
      <c r="BY152" s="34" t="s">
        <v>4881</v>
      </c>
      <c r="BZ152" s="34" t="s">
        <v>4170</v>
      </c>
      <c r="CA152" s="34" t="s">
        <v>4170</v>
      </c>
      <c r="CB152" s="34" t="s">
        <v>4170</v>
      </c>
      <c r="CC152" s="34" t="s">
        <v>4170</v>
      </c>
      <c r="CD152" s="34" t="s">
        <v>4170</v>
      </c>
      <c r="CE152" s="34" t="s">
        <v>4170</v>
      </c>
      <c r="CF152" s="34" t="s">
        <v>4170</v>
      </c>
      <c r="CG152" s="34" t="s">
        <v>4170</v>
      </c>
      <c r="CH152" s="34" t="s">
        <v>4170</v>
      </c>
      <c r="CI152" s="34" t="s">
        <v>4170</v>
      </c>
      <c r="CJ152" s="34" t="s">
        <v>4170</v>
      </c>
      <c r="CK152" s="34" t="s">
        <v>4170</v>
      </c>
      <c r="CL152" s="34" t="s">
        <v>4170</v>
      </c>
      <c r="CM152" s="34" t="s">
        <v>4170</v>
      </c>
      <c r="CN152" s="34" t="s">
        <v>4170</v>
      </c>
      <c r="CO152" s="34" t="s">
        <v>4170</v>
      </c>
      <c r="CQ152" s="34" t="s">
        <v>1041</v>
      </c>
      <c r="CR152" s="34" t="s">
        <v>1041</v>
      </c>
      <c r="CS152" s="34" t="s">
        <v>1041</v>
      </c>
      <c r="CT152" s="34" t="s">
        <v>1041</v>
      </c>
      <c r="CU152" s="34" t="s">
        <v>1041</v>
      </c>
      <c r="CV152" s="34" t="s">
        <v>1041</v>
      </c>
      <c r="CW152" s="34" t="s">
        <v>1041</v>
      </c>
      <c r="CX152" s="34" t="s">
        <v>1044</v>
      </c>
      <c r="CY152" s="34" t="s">
        <v>3826</v>
      </c>
      <c r="CZ152" s="34" t="s">
        <v>3843</v>
      </c>
      <c r="DA152" s="34" t="s">
        <v>3852</v>
      </c>
      <c r="DB152" s="34" t="s">
        <v>1044</v>
      </c>
      <c r="DC152" s="34" t="s">
        <v>1044</v>
      </c>
      <c r="DD152" s="34" t="s">
        <v>3871</v>
      </c>
      <c r="DE152" s="34" t="s">
        <v>1044</v>
      </c>
      <c r="DF152" s="34" t="s">
        <v>3877</v>
      </c>
      <c r="DG152" s="34" t="s">
        <v>169</v>
      </c>
      <c r="DH152" s="34" t="s">
        <v>4170</v>
      </c>
      <c r="DI152" s="34" t="s">
        <v>4881</v>
      </c>
      <c r="DJ152" s="34" t="s">
        <v>4170</v>
      </c>
      <c r="DK152" s="34" t="s">
        <v>4170</v>
      </c>
      <c r="DL152" s="34" t="s">
        <v>4170</v>
      </c>
      <c r="DM152" s="34" t="s">
        <v>4170</v>
      </c>
      <c r="DN152" s="34" t="s">
        <v>4170</v>
      </c>
      <c r="DO152" s="34" t="s">
        <v>4170</v>
      </c>
      <c r="DP152" s="34" t="s">
        <v>4170</v>
      </c>
      <c r="DQ152" s="34" t="s">
        <v>4170</v>
      </c>
      <c r="DR152" s="34" t="s">
        <v>4170</v>
      </c>
      <c r="DS152" s="34" t="s">
        <v>4170</v>
      </c>
      <c r="DT152" s="34" t="s">
        <v>4170</v>
      </c>
      <c r="DU152" s="34" t="s">
        <v>4170</v>
      </c>
      <c r="DV152" s="34" t="s">
        <v>4170</v>
      </c>
      <c r="DW152" s="34" t="s">
        <v>4170</v>
      </c>
      <c r="DY152" s="34">
        <v>40000</v>
      </c>
      <c r="FK152" s="34" t="s">
        <v>3960</v>
      </c>
      <c r="FL152" s="34" t="s">
        <v>3966</v>
      </c>
      <c r="FM152" s="34" t="s">
        <v>3981</v>
      </c>
      <c r="FN152" s="34" t="s">
        <v>6302</v>
      </c>
      <c r="FO152" s="34" t="s">
        <v>4881</v>
      </c>
      <c r="FP152" s="34" t="s">
        <v>4881</v>
      </c>
      <c r="FQ152" s="34" t="s">
        <v>4881</v>
      </c>
      <c r="FR152" s="34" t="s">
        <v>4170</v>
      </c>
      <c r="FS152" s="34" t="s">
        <v>4170</v>
      </c>
      <c r="FT152" s="34" t="s">
        <v>4170</v>
      </c>
      <c r="FU152" s="34" t="s">
        <v>4170</v>
      </c>
      <c r="FV152" s="34" t="s">
        <v>4170</v>
      </c>
      <c r="FW152" s="34" t="s">
        <v>4170</v>
      </c>
      <c r="FX152" s="34" t="s">
        <v>4170</v>
      </c>
      <c r="FY152" s="34" t="s">
        <v>4170</v>
      </c>
      <c r="FZ152" s="34" t="s">
        <v>4170</v>
      </c>
      <c r="GA152" s="34" t="s">
        <v>4170</v>
      </c>
      <c r="GB152" s="34" t="s">
        <v>4170</v>
      </c>
      <c r="GC152" s="34" t="s">
        <v>4170</v>
      </c>
      <c r="GD152" s="34" t="s">
        <v>4170</v>
      </c>
      <c r="GF152" s="34" t="s">
        <v>1044</v>
      </c>
      <c r="GG152" s="34" t="s">
        <v>4170</v>
      </c>
      <c r="GH152" s="34" t="s">
        <v>4170</v>
      </c>
      <c r="GI152" s="34" t="s">
        <v>4170</v>
      </c>
      <c r="GJ152" s="34" t="s">
        <v>4881</v>
      </c>
      <c r="GK152" s="34" t="s">
        <v>4170</v>
      </c>
      <c r="GL152" s="34" t="s">
        <v>4170</v>
      </c>
      <c r="GM152" s="34" t="s">
        <v>4170</v>
      </c>
      <c r="GO152" s="34">
        <v>8000</v>
      </c>
      <c r="GP152" s="34">
        <v>1000</v>
      </c>
      <c r="GQ152" s="34">
        <v>10000</v>
      </c>
      <c r="GR152" s="34">
        <v>4000</v>
      </c>
      <c r="GS152" s="34">
        <v>400</v>
      </c>
      <c r="GT152" s="34">
        <v>170</v>
      </c>
      <c r="GU152" s="34">
        <v>300</v>
      </c>
      <c r="GV152" s="34">
        <v>1000</v>
      </c>
      <c r="GW152" s="34">
        <v>0</v>
      </c>
      <c r="GX152" s="34">
        <v>0</v>
      </c>
      <c r="GY152" s="34">
        <v>2000</v>
      </c>
      <c r="GZ152" s="34">
        <v>2000</v>
      </c>
      <c r="HA152" s="34">
        <v>7000</v>
      </c>
      <c r="HB152" s="34">
        <v>0</v>
      </c>
      <c r="HC152" s="34">
        <v>0</v>
      </c>
      <c r="HD152" s="34">
        <v>0</v>
      </c>
      <c r="HE152" s="34">
        <v>36000</v>
      </c>
      <c r="HF152" s="34" t="s">
        <v>1041</v>
      </c>
      <c r="HG152" s="34" t="s">
        <v>4039</v>
      </c>
      <c r="HI152" s="34" t="s">
        <v>4069</v>
      </c>
      <c r="HK152" s="34" t="s">
        <v>6669</v>
      </c>
      <c r="HL152" s="34" t="s">
        <v>4226</v>
      </c>
      <c r="HM152" s="34" t="s">
        <v>4539</v>
      </c>
      <c r="HN152" s="34" t="s">
        <v>5452</v>
      </c>
      <c r="HO152" s="34">
        <v>20.039421813403401</v>
      </c>
      <c r="HP152" s="34" t="s">
        <v>4894</v>
      </c>
      <c r="HQ152" s="34" t="s">
        <v>4313</v>
      </c>
      <c r="HR152" s="34" t="s">
        <v>4186</v>
      </c>
      <c r="HS152" s="34" t="s">
        <v>4255</v>
      </c>
      <c r="HT152" s="34" t="s">
        <v>4271</v>
      </c>
      <c r="HU152" s="34" t="s">
        <v>5342</v>
      </c>
      <c r="HV152" s="34" t="s">
        <v>5001</v>
      </c>
      <c r="HW152" s="34" t="s">
        <v>4556</v>
      </c>
      <c r="HX152" s="34" t="s">
        <v>3247</v>
      </c>
      <c r="HY152" s="34" t="s">
        <v>4291</v>
      </c>
      <c r="HZ152" s="34" t="s">
        <v>4933</v>
      </c>
      <c r="IA152" s="34" t="s">
        <v>4665</v>
      </c>
      <c r="IC152" s="34" t="s">
        <v>5274</v>
      </c>
      <c r="ID152" s="34" t="s">
        <v>4462</v>
      </c>
      <c r="IE152" s="34" t="s">
        <v>5224</v>
      </c>
      <c r="IQ152" s="34">
        <v>40000</v>
      </c>
      <c r="IR152" s="34" t="s">
        <v>1046</v>
      </c>
      <c r="IT152" s="34">
        <v>20000</v>
      </c>
      <c r="IU152" s="34" t="s">
        <v>5180</v>
      </c>
      <c r="IV152" s="34" t="s">
        <v>4474</v>
      </c>
      <c r="IW152" s="34" t="s">
        <v>4176</v>
      </c>
      <c r="IX152" s="34" t="s">
        <v>6121</v>
      </c>
      <c r="IY152" s="34" t="s">
        <v>4785</v>
      </c>
      <c r="IZ152" s="34" t="s">
        <v>4783</v>
      </c>
      <c r="JA152" s="34" t="s">
        <v>4784</v>
      </c>
      <c r="JB152" s="34" t="s">
        <v>4716</v>
      </c>
      <c r="JC152" s="34">
        <v>0</v>
      </c>
      <c r="JD152" s="34">
        <v>333.33333333333297</v>
      </c>
      <c r="JE152" s="34">
        <v>333.33333333333297</v>
      </c>
      <c r="JF152" s="34">
        <v>1166.6666666666699</v>
      </c>
      <c r="JG152" s="34">
        <v>0</v>
      </c>
      <c r="JH152" s="34">
        <v>0</v>
      </c>
      <c r="JI152" s="34">
        <v>0</v>
      </c>
      <c r="JJ152" s="34">
        <v>6000</v>
      </c>
      <c r="JK152" s="34">
        <v>0</v>
      </c>
      <c r="JL152" s="34">
        <v>23203.333333333299</v>
      </c>
      <c r="JM152" s="34">
        <v>9500</v>
      </c>
      <c r="JN152" s="34">
        <v>32703.333333333299</v>
      </c>
      <c r="JO152" s="34">
        <v>11601.666666666701</v>
      </c>
      <c r="JP152" s="34">
        <v>4750</v>
      </c>
      <c r="JQ152" s="34">
        <v>16351.666666666701</v>
      </c>
      <c r="JR152" s="34">
        <v>0.244623381918255</v>
      </c>
      <c r="JS152" s="34">
        <v>3.0577922739781899E-2</v>
      </c>
      <c r="JT152" s="34">
        <v>0.30577922739781899</v>
      </c>
      <c r="JU152" s="34">
        <v>0.122311690959128</v>
      </c>
      <c r="JV152" s="34">
        <v>1.22311690959128E-2</v>
      </c>
      <c r="JW152" s="34">
        <v>5.1982468657629198E-3</v>
      </c>
      <c r="JX152" s="34">
        <v>9.1733768219345608E-3</v>
      </c>
      <c r="JY152" s="34">
        <v>3.0577922739781899E-2</v>
      </c>
      <c r="KB152" s="34">
        <v>1.01926409132606E-2</v>
      </c>
      <c r="KC152" s="34">
        <v>1.01926409132606E-2</v>
      </c>
      <c r="KD152" s="34">
        <v>3.56742431964122E-2</v>
      </c>
      <c r="KH152" s="34">
        <v>0.18346753643869099</v>
      </c>
      <c r="KJ152" s="34" t="s">
        <v>5979</v>
      </c>
      <c r="KK152" s="34" t="s">
        <v>5987</v>
      </c>
      <c r="KL152" s="34" t="s">
        <v>4170</v>
      </c>
      <c r="KM152" s="34" t="s">
        <v>4170</v>
      </c>
      <c r="KN152" s="34" t="s">
        <v>5255</v>
      </c>
      <c r="KO152" s="34" t="s">
        <v>5255</v>
      </c>
      <c r="KP152" s="34" t="s">
        <v>4354</v>
      </c>
      <c r="KQ152" s="34" t="s">
        <v>4170</v>
      </c>
      <c r="KR152" s="34" t="s">
        <v>4170</v>
      </c>
      <c r="KS152" s="34" t="s">
        <v>4170</v>
      </c>
      <c r="KT152" s="34" t="s">
        <v>5927</v>
      </c>
      <c r="KU152" s="34" t="s">
        <v>5113</v>
      </c>
      <c r="KV152" s="34" t="s">
        <v>5155</v>
      </c>
      <c r="KW152" s="34" t="s">
        <v>5625</v>
      </c>
      <c r="KX152" s="34" t="s">
        <v>5645</v>
      </c>
      <c r="KY152" s="34" t="s">
        <v>5954</v>
      </c>
      <c r="KZ152" s="34" t="s">
        <v>5152</v>
      </c>
      <c r="LA152" s="34" t="s">
        <v>5992</v>
      </c>
    </row>
    <row r="153" spans="1:313">
      <c r="A153" s="34" t="s">
        <v>6670</v>
      </c>
      <c r="B153" s="34" t="s">
        <v>6662</v>
      </c>
      <c r="C153" s="34" t="s">
        <v>1039</v>
      </c>
      <c r="D153" s="34" t="s">
        <v>1041</v>
      </c>
      <c r="F153" s="34" t="s">
        <v>1041</v>
      </c>
      <c r="G153" s="34">
        <v>74</v>
      </c>
      <c r="H153" s="34" t="s">
        <v>1041</v>
      </c>
      <c r="I153" s="34" t="s">
        <v>1041</v>
      </c>
      <c r="J153" s="34" t="s">
        <v>442</v>
      </c>
      <c r="K153" s="34" t="s">
        <v>1077</v>
      </c>
      <c r="L153" s="34" t="s">
        <v>9537</v>
      </c>
      <c r="M153" s="34" t="s">
        <v>1548</v>
      </c>
      <c r="N153" s="34" t="s">
        <v>9538</v>
      </c>
      <c r="P153" s="34" t="s">
        <v>3065</v>
      </c>
      <c r="Q153" s="34" t="s">
        <v>3090</v>
      </c>
      <c r="R153" s="34" t="s">
        <v>6374</v>
      </c>
      <c r="S153" s="34">
        <v>2</v>
      </c>
      <c r="T153" s="34" t="s">
        <v>4170</v>
      </c>
      <c r="U153" s="34" t="s">
        <v>4170</v>
      </c>
      <c r="V153" s="34" t="s">
        <v>4170</v>
      </c>
      <c r="W153" s="34" t="s">
        <v>4881</v>
      </c>
      <c r="X153" s="34" t="s">
        <v>4881</v>
      </c>
      <c r="Y153" s="34" t="s">
        <v>4881</v>
      </c>
      <c r="Z153" s="34" t="s">
        <v>4881</v>
      </c>
      <c r="AA153" s="34" t="s">
        <v>4170</v>
      </c>
      <c r="AB153" s="34" t="s">
        <v>3681</v>
      </c>
      <c r="AD153" s="34" t="s">
        <v>3696</v>
      </c>
      <c r="AN153" s="34" t="s">
        <v>3719</v>
      </c>
      <c r="AO153" s="34" t="s">
        <v>1044</v>
      </c>
      <c r="BG153" s="34">
        <v>1</v>
      </c>
      <c r="BI153" s="34">
        <v>15</v>
      </c>
      <c r="BJ153" s="34" t="s">
        <v>1041</v>
      </c>
      <c r="BK153" s="34" t="s">
        <v>3727</v>
      </c>
      <c r="BM153" s="34" t="s">
        <v>3739</v>
      </c>
      <c r="BN153" s="34" t="s">
        <v>3745</v>
      </c>
      <c r="BO153" s="34" t="s">
        <v>4881</v>
      </c>
      <c r="BP153" s="34" t="s">
        <v>4170</v>
      </c>
      <c r="BQ153" s="34" t="s">
        <v>4170</v>
      </c>
      <c r="BR153" s="34" t="s">
        <v>4170</v>
      </c>
      <c r="BS153" s="34" t="s">
        <v>3751</v>
      </c>
      <c r="BT153" s="34" t="s">
        <v>3739</v>
      </c>
      <c r="BU153" s="34" t="s">
        <v>1044</v>
      </c>
      <c r="BV153" s="34" t="s">
        <v>1044</v>
      </c>
      <c r="BW153" s="34" t="s">
        <v>1044</v>
      </c>
      <c r="BX153" s="34" t="s">
        <v>3783</v>
      </c>
      <c r="BY153" s="34" t="s">
        <v>4170</v>
      </c>
      <c r="BZ153" s="34" t="s">
        <v>4170</v>
      </c>
      <c r="CA153" s="34" t="s">
        <v>4881</v>
      </c>
      <c r="CB153" s="34" t="s">
        <v>4170</v>
      </c>
      <c r="CC153" s="34" t="s">
        <v>4170</v>
      </c>
      <c r="CD153" s="34" t="s">
        <v>4170</v>
      </c>
      <c r="CE153" s="34" t="s">
        <v>4170</v>
      </c>
      <c r="CF153" s="34" t="s">
        <v>4170</v>
      </c>
      <c r="CG153" s="34" t="s">
        <v>4170</v>
      </c>
      <c r="CH153" s="34" t="s">
        <v>4170</v>
      </c>
      <c r="CI153" s="34" t="s">
        <v>4170</v>
      </c>
      <c r="CJ153" s="34" t="s">
        <v>4170</v>
      </c>
      <c r="CK153" s="34" t="s">
        <v>4170</v>
      </c>
      <c r="CL153" s="34" t="s">
        <v>4170</v>
      </c>
      <c r="CM153" s="34" t="s">
        <v>4170</v>
      </c>
      <c r="CN153" s="34" t="s">
        <v>4170</v>
      </c>
      <c r="CO153" s="34" t="s">
        <v>4170</v>
      </c>
      <c r="CQ153" s="34" t="s">
        <v>1041</v>
      </c>
      <c r="CR153" s="34" t="s">
        <v>1041</v>
      </c>
      <c r="CS153" s="34" t="s">
        <v>1044</v>
      </c>
      <c r="CT153" s="34" t="s">
        <v>1041</v>
      </c>
      <c r="CU153" s="34" t="s">
        <v>1041</v>
      </c>
      <c r="CV153" s="34" t="s">
        <v>1041</v>
      </c>
      <c r="CW153" s="34" t="s">
        <v>1044</v>
      </c>
      <c r="CX153" s="34" t="s">
        <v>1044</v>
      </c>
      <c r="CY153" s="34" t="s">
        <v>3826</v>
      </c>
      <c r="CZ153" s="34" t="s">
        <v>3843</v>
      </c>
      <c r="DA153" s="34" t="s">
        <v>3861</v>
      </c>
      <c r="DB153" s="34" t="s">
        <v>3868</v>
      </c>
      <c r="DC153" s="34" t="s">
        <v>1044</v>
      </c>
      <c r="DD153" s="34" t="s">
        <v>3871</v>
      </c>
      <c r="DE153" s="34" t="s">
        <v>1044</v>
      </c>
      <c r="DF153" s="34" t="s">
        <v>3877</v>
      </c>
      <c r="DG153" s="34" t="s">
        <v>6305</v>
      </c>
      <c r="DH153" s="34" t="s">
        <v>4170</v>
      </c>
      <c r="DI153" s="34" t="s">
        <v>4170</v>
      </c>
      <c r="DJ153" s="34" t="s">
        <v>4170</v>
      </c>
      <c r="DK153" s="34" t="s">
        <v>4170</v>
      </c>
      <c r="DL153" s="34" t="s">
        <v>4170</v>
      </c>
      <c r="DM153" s="34" t="s">
        <v>4170</v>
      </c>
      <c r="DN153" s="34" t="s">
        <v>4881</v>
      </c>
      <c r="DO153" s="34" t="s">
        <v>4881</v>
      </c>
      <c r="DP153" s="34" t="s">
        <v>4170</v>
      </c>
      <c r="DQ153" s="34" t="s">
        <v>4170</v>
      </c>
      <c r="DR153" s="34" t="s">
        <v>4170</v>
      </c>
      <c r="DS153" s="34" t="s">
        <v>4170</v>
      </c>
      <c r="DT153" s="34" t="s">
        <v>4170</v>
      </c>
      <c r="DU153" s="34" t="s">
        <v>4170</v>
      </c>
      <c r="DV153" s="34" t="s">
        <v>4170</v>
      </c>
      <c r="DW153" s="34" t="s">
        <v>4170</v>
      </c>
      <c r="ES153" s="34" t="s">
        <v>3951</v>
      </c>
      <c r="ET153" s="34" t="s">
        <v>4170</v>
      </c>
      <c r="EU153" s="34" t="s">
        <v>4170</v>
      </c>
      <c r="EV153" s="34" t="s">
        <v>4170</v>
      </c>
      <c r="EW153" s="34" t="s">
        <v>4170</v>
      </c>
      <c r="EX153" s="34" t="s">
        <v>4881</v>
      </c>
      <c r="EY153" s="34" t="s">
        <v>4170</v>
      </c>
      <c r="EZ153" s="34" t="s">
        <v>4170</v>
      </c>
      <c r="FA153" s="34" t="s">
        <v>4170</v>
      </c>
      <c r="FB153" s="34" t="s">
        <v>4170</v>
      </c>
      <c r="FD153" s="34">
        <v>10000</v>
      </c>
      <c r="FE153" s="34">
        <v>3250</v>
      </c>
      <c r="FK153" s="34" t="s">
        <v>1044</v>
      </c>
      <c r="FM153" s="34" t="s">
        <v>3990</v>
      </c>
      <c r="GF153" s="34" t="s">
        <v>1044</v>
      </c>
      <c r="GG153" s="34" t="s">
        <v>4170</v>
      </c>
      <c r="GH153" s="34" t="s">
        <v>4170</v>
      </c>
      <c r="GI153" s="34" t="s">
        <v>4170</v>
      </c>
      <c r="GJ153" s="34" t="s">
        <v>4881</v>
      </c>
      <c r="GK153" s="34" t="s">
        <v>4170</v>
      </c>
      <c r="GL153" s="34" t="s">
        <v>4170</v>
      </c>
      <c r="GM153" s="34" t="s">
        <v>4170</v>
      </c>
      <c r="GO153" s="34">
        <v>3000</v>
      </c>
      <c r="GP153" s="34">
        <v>0</v>
      </c>
      <c r="GQ153" s="34">
        <v>5000</v>
      </c>
      <c r="GR153" s="34">
        <v>3300</v>
      </c>
      <c r="GS153" s="34">
        <v>200</v>
      </c>
      <c r="GT153" s="34">
        <v>150</v>
      </c>
      <c r="GU153" s="34">
        <v>0</v>
      </c>
      <c r="GV153" s="34">
        <v>0</v>
      </c>
      <c r="GW153" s="34">
        <v>0</v>
      </c>
      <c r="GX153" s="34">
        <v>0</v>
      </c>
      <c r="GY153" s="34">
        <v>3000</v>
      </c>
      <c r="GZ153" s="34">
        <v>0</v>
      </c>
      <c r="HA153" s="34">
        <v>0</v>
      </c>
      <c r="HB153" s="34">
        <v>0</v>
      </c>
      <c r="HC153" s="34">
        <v>0</v>
      </c>
      <c r="HD153" s="34">
        <v>0</v>
      </c>
      <c r="HE153" s="34">
        <v>0</v>
      </c>
      <c r="HF153" s="34" t="s">
        <v>1044</v>
      </c>
      <c r="HK153" s="34" t="s">
        <v>6671</v>
      </c>
      <c r="HL153" s="34" t="s">
        <v>4226</v>
      </c>
      <c r="HM153" s="34" t="s">
        <v>4546</v>
      </c>
      <c r="HN153" s="34" t="s">
        <v>5455</v>
      </c>
      <c r="HO153" s="34">
        <v>42.148488830486201</v>
      </c>
      <c r="HP153" s="34" t="s">
        <v>4896</v>
      </c>
      <c r="HQ153" s="34" t="s">
        <v>4313</v>
      </c>
      <c r="HR153" s="34" t="s">
        <v>4195</v>
      </c>
      <c r="HS153" s="34" t="s">
        <v>4255</v>
      </c>
      <c r="HT153" s="34" t="s">
        <v>4271</v>
      </c>
      <c r="HU153" s="34" t="s">
        <v>5342</v>
      </c>
      <c r="HV153" s="34" t="s">
        <v>5001</v>
      </c>
      <c r="HW153" s="34" t="s">
        <v>4560</v>
      </c>
      <c r="HX153" s="34" t="s">
        <v>3238</v>
      </c>
      <c r="HY153" s="34" t="s">
        <v>4299</v>
      </c>
      <c r="HZ153" s="34" t="s">
        <v>4933</v>
      </c>
      <c r="IA153" s="34" t="s">
        <v>4665</v>
      </c>
      <c r="IB153" s="34" t="s">
        <v>5665</v>
      </c>
      <c r="IC153" s="34" t="s">
        <v>5274</v>
      </c>
      <c r="ID153" s="34" t="s">
        <v>4462</v>
      </c>
      <c r="IJ153" s="34">
        <v>3986</v>
      </c>
      <c r="IK153" s="34" t="s">
        <v>4588</v>
      </c>
      <c r="IQ153" s="34">
        <v>7236</v>
      </c>
      <c r="IR153" s="34" t="s">
        <v>1046</v>
      </c>
      <c r="IT153" s="34">
        <v>3618</v>
      </c>
      <c r="IU153" s="34" t="s">
        <v>5178</v>
      </c>
      <c r="IV153" s="34" t="s">
        <v>4170</v>
      </c>
      <c r="IW153" s="34" t="s">
        <v>4174</v>
      </c>
      <c r="IX153" s="34" t="s">
        <v>6121</v>
      </c>
      <c r="IY153" s="34" t="s">
        <v>5373</v>
      </c>
      <c r="IZ153" s="34" t="s">
        <v>4783</v>
      </c>
      <c r="JA153" s="34" t="s">
        <v>4170</v>
      </c>
      <c r="JB153" s="34" t="s">
        <v>4170</v>
      </c>
      <c r="JC153" s="34">
        <v>0</v>
      </c>
      <c r="JD153" s="34">
        <v>500</v>
      </c>
      <c r="JE153" s="34">
        <v>0</v>
      </c>
      <c r="JF153" s="34">
        <v>0</v>
      </c>
      <c r="JG153" s="34">
        <v>0</v>
      </c>
      <c r="JH153" s="34">
        <v>0</v>
      </c>
      <c r="JI153" s="34">
        <v>0</v>
      </c>
      <c r="JJ153" s="34">
        <v>0</v>
      </c>
      <c r="JK153" s="34">
        <v>0</v>
      </c>
      <c r="JL153" s="34">
        <v>11650</v>
      </c>
      <c r="JM153" s="34">
        <v>500</v>
      </c>
      <c r="JN153" s="34">
        <v>12150</v>
      </c>
      <c r="JO153" s="34">
        <v>5825</v>
      </c>
      <c r="JP153" s="34">
        <v>250</v>
      </c>
      <c r="JQ153" s="34">
        <v>6075</v>
      </c>
      <c r="JR153" s="34">
        <v>0.24691358024691401</v>
      </c>
      <c r="JT153" s="34">
        <v>0.41152263374485598</v>
      </c>
      <c r="JU153" s="34">
        <v>0.27160493827160498</v>
      </c>
      <c r="JV153" s="34">
        <v>1.6460905349794198E-2</v>
      </c>
      <c r="JW153" s="34">
        <v>1.2345679012345699E-2</v>
      </c>
      <c r="KB153" s="34">
        <v>4.1152263374485597E-2</v>
      </c>
      <c r="KI153" s="34" t="s">
        <v>6084</v>
      </c>
      <c r="KJ153" s="34" t="s">
        <v>5980</v>
      </c>
      <c r="KK153" s="34" t="s">
        <v>5178</v>
      </c>
      <c r="KL153" s="34" t="s">
        <v>4170</v>
      </c>
      <c r="KM153" s="34" t="s">
        <v>4170</v>
      </c>
      <c r="KN153" s="34" t="s">
        <v>5255</v>
      </c>
      <c r="KO153" s="34" t="s">
        <v>4170</v>
      </c>
      <c r="KP153" s="34" t="s">
        <v>4170</v>
      </c>
      <c r="KQ153" s="34" t="s">
        <v>4170</v>
      </c>
      <c r="KR153" s="34" t="s">
        <v>4170</v>
      </c>
      <c r="KS153" s="34" t="s">
        <v>4170</v>
      </c>
      <c r="KT153" s="34" t="s">
        <v>4170</v>
      </c>
      <c r="KU153" s="34" t="s">
        <v>5112</v>
      </c>
      <c r="KV153" s="34" t="s">
        <v>5154</v>
      </c>
      <c r="KW153" s="34" t="s">
        <v>5624</v>
      </c>
      <c r="KX153" s="34" t="s">
        <v>5644</v>
      </c>
      <c r="KY153" s="34" t="s">
        <v>5112</v>
      </c>
      <c r="KZ153" s="34" t="s">
        <v>5154</v>
      </c>
      <c r="LA153" s="34" t="s">
        <v>5992</v>
      </c>
    </row>
    <row r="154" spans="1:313">
      <c r="A154" s="34" t="s">
        <v>6672</v>
      </c>
      <c r="B154" s="34" t="s">
        <v>6662</v>
      </c>
      <c r="C154" s="34" t="s">
        <v>1038</v>
      </c>
      <c r="D154" s="34" t="s">
        <v>1041</v>
      </c>
      <c r="F154" s="34" t="s">
        <v>1041</v>
      </c>
      <c r="G154" s="34">
        <v>34</v>
      </c>
      <c r="H154" s="34" t="s">
        <v>1041</v>
      </c>
      <c r="I154" s="34" t="s">
        <v>1041</v>
      </c>
      <c r="J154" s="34" t="s">
        <v>440</v>
      </c>
      <c r="K154" s="34" t="s">
        <v>1077</v>
      </c>
      <c r="L154" s="34" t="s">
        <v>9537</v>
      </c>
      <c r="M154" s="34" t="s">
        <v>1548</v>
      </c>
      <c r="N154" s="34" t="s">
        <v>9538</v>
      </c>
      <c r="P154" s="34" t="s">
        <v>3065</v>
      </c>
      <c r="Q154" s="34" t="s">
        <v>3123</v>
      </c>
      <c r="R154" s="34" t="s">
        <v>6320</v>
      </c>
      <c r="S154" s="34">
        <v>2</v>
      </c>
      <c r="T154" s="34" t="s">
        <v>4881</v>
      </c>
      <c r="U154" s="34" t="s">
        <v>4881</v>
      </c>
      <c r="V154" s="34" t="s">
        <v>4170</v>
      </c>
      <c r="W154" s="34" t="s">
        <v>4881</v>
      </c>
      <c r="X154" s="34" t="s">
        <v>4170</v>
      </c>
      <c r="Y154" s="34" t="s">
        <v>4609</v>
      </c>
      <c r="Z154" s="34" t="s">
        <v>4170</v>
      </c>
      <c r="AA154" s="34" t="s">
        <v>4170</v>
      </c>
      <c r="AB154" s="34" t="s">
        <v>3681</v>
      </c>
      <c r="AD154" s="34" t="s">
        <v>3696</v>
      </c>
      <c r="AN154" s="34" t="s">
        <v>3722</v>
      </c>
      <c r="AO154" s="34" t="s">
        <v>1044</v>
      </c>
      <c r="BG154" s="34">
        <v>1</v>
      </c>
      <c r="BI154" s="34">
        <v>19</v>
      </c>
      <c r="BJ154" s="34" t="s">
        <v>1041</v>
      </c>
      <c r="BK154" s="34" t="s">
        <v>3727</v>
      </c>
      <c r="BM154" s="34" t="s">
        <v>3739</v>
      </c>
      <c r="BN154" s="34" t="s">
        <v>3745</v>
      </c>
      <c r="BO154" s="34" t="s">
        <v>4881</v>
      </c>
      <c r="BP154" s="34" t="s">
        <v>4170</v>
      </c>
      <c r="BQ154" s="34" t="s">
        <v>4170</v>
      </c>
      <c r="BR154" s="34" t="s">
        <v>4170</v>
      </c>
      <c r="BS154" s="34" t="s">
        <v>3754</v>
      </c>
      <c r="BT154" s="34" t="s">
        <v>3771</v>
      </c>
      <c r="BU154" s="34" t="s">
        <v>1044</v>
      </c>
      <c r="BV154" s="34" t="s">
        <v>1044</v>
      </c>
      <c r="BW154" s="34" t="s">
        <v>1044</v>
      </c>
      <c r="BX154" s="34" t="s">
        <v>3777</v>
      </c>
      <c r="BY154" s="34" t="s">
        <v>4881</v>
      </c>
      <c r="BZ154" s="34" t="s">
        <v>4170</v>
      </c>
      <c r="CA154" s="34" t="s">
        <v>4170</v>
      </c>
      <c r="CB154" s="34" t="s">
        <v>4170</v>
      </c>
      <c r="CC154" s="34" t="s">
        <v>4170</v>
      </c>
      <c r="CD154" s="34" t="s">
        <v>4170</v>
      </c>
      <c r="CE154" s="34" t="s">
        <v>4170</v>
      </c>
      <c r="CF154" s="34" t="s">
        <v>4170</v>
      </c>
      <c r="CG154" s="34" t="s">
        <v>4170</v>
      </c>
      <c r="CH154" s="34" t="s">
        <v>4170</v>
      </c>
      <c r="CI154" s="34" t="s">
        <v>4170</v>
      </c>
      <c r="CJ154" s="34" t="s">
        <v>4170</v>
      </c>
      <c r="CK154" s="34" t="s">
        <v>4170</v>
      </c>
      <c r="CL154" s="34" t="s">
        <v>4170</v>
      </c>
      <c r="CM154" s="34" t="s">
        <v>4170</v>
      </c>
      <c r="CN154" s="34" t="s">
        <v>4170</v>
      </c>
      <c r="CO154" s="34" t="s">
        <v>4170</v>
      </c>
      <c r="CQ154" s="34" t="s">
        <v>1041</v>
      </c>
      <c r="CR154" s="34" t="s">
        <v>1041</v>
      </c>
      <c r="CS154" s="34" t="s">
        <v>1041</v>
      </c>
      <c r="CT154" s="34" t="s">
        <v>1041</v>
      </c>
      <c r="CU154" s="34" t="s">
        <v>1041</v>
      </c>
      <c r="CV154" s="34" t="s">
        <v>1041</v>
      </c>
      <c r="CW154" s="34" t="s">
        <v>1044</v>
      </c>
      <c r="CX154" s="34" t="s">
        <v>1044</v>
      </c>
      <c r="CY154" s="34" t="s">
        <v>3826</v>
      </c>
      <c r="CZ154" s="34" t="s">
        <v>3843</v>
      </c>
      <c r="DA154" s="34" t="s">
        <v>3861</v>
      </c>
      <c r="DB154" s="34" t="s">
        <v>3868</v>
      </c>
      <c r="DC154" s="34" t="s">
        <v>3868</v>
      </c>
      <c r="DD154" s="34" t="s">
        <v>3871</v>
      </c>
      <c r="DE154" s="34" t="s">
        <v>1044</v>
      </c>
      <c r="DF154" s="34" t="s">
        <v>3877</v>
      </c>
      <c r="DG154" s="34" t="s">
        <v>172</v>
      </c>
      <c r="DH154" s="34" t="s">
        <v>4170</v>
      </c>
      <c r="DI154" s="34" t="s">
        <v>4170</v>
      </c>
      <c r="DJ154" s="34" t="s">
        <v>4170</v>
      </c>
      <c r="DK154" s="34" t="s">
        <v>4170</v>
      </c>
      <c r="DL154" s="34" t="s">
        <v>4170</v>
      </c>
      <c r="DM154" s="34" t="s">
        <v>4170</v>
      </c>
      <c r="DN154" s="34" t="s">
        <v>4170</v>
      </c>
      <c r="DO154" s="34" t="s">
        <v>4170</v>
      </c>
      <c r="DP154" s="34" t="s">
        <v>4170</v>
      </c>
      <c r="DQ154" s="34" t="s">
        <v>4170</v>
      </c>
      <c r="DR154" s="34" t="s">
        <v>4881</v>
      </c>
      <c r="DS154" s="34" t="s">
        <v>4170</v>
      </c>
      <c r="DT154" s="34" t="s">
        <v>4170</v>
      </c>
      <c r="DU154" s="34" t="s">
        <v>4170</v>
      </c>
      <c r="DV154" s="34" t="s">
        <v>4170</v>
      </c>
      <c r="DW154" s="34" t="s">
        <v>4170</v>
      </c>
      <c r="FH154" s="34">
        <v>23000</v>
      </c>
      <c r="FK154" s="34" t="s">
        <v>3963</v>
      </c>
      <c r="FL154" s="34" t="s">
        <v>3978</v>
      </c>
      <c r="FM154" s="34" t="s">
        <v>3990</v>
      </c>
      <c r="GF154" s="34" t="s">
        <v>1044</v>
      </c>
      <c r="GG154" s="34" t="s">
        <v>4170</v>
      </c>
      <c r="GH154" s="34" t="s">
        <v>4170</v>
      </c>
      <c r="GI154" s="34" t="s">
        <v>4170</v>
      </c>
      <c r="GJ154" s="34" t="s">
        <v>4881</v>
      </c>
      <c r="GK154" s="34" t="s">
        <v>4170</v>
      </c>
      <c r="GL154" s="34" t="s">
        <v>4170</v>
      </c>
      <c r="GM154" s="34" t="s">
        <v>4170</v>
      </c>
      <c r="GO154" s="34">
        <v>7000</v>
      </c>
      <c r="GP154" s="34">
        <v>0</v>
      </c>
      <c r="GQ154" s="34">
        <v>7500</v>
      </c>
      <c r="GR154" s="34">
        <v>6350</v>
      </c>
      <c r="GS154" s="34">
        <v>1500</v>
      </c>
      <c r="GT154" s="34">
        <v>170</v>
      </c>
      <c r="GU154" s="34">
        <v>234</v>
      </c>
      <c r="GV154" s="34">
        <v>0</v>
      </c>
      <c r="GW154" s="34">
        <v>0</v>
      </c>
      <c r="GX154" s="34">
        <v>25000</v>
      </c>
      <c r="GY154" s="34">
        <v>12000</v>
      </c>
      <c r="GZ154" s="34">
        <v>6000</v>
      </c>
      <c r="HA154" s="34">
        <v>0</v>
      </c>
      <c r="HB154" s="34">
        <v>0</v>
      </c>
      <c r="HC154" s="34">
        <v>4500</v>
      </c>
      <c r="HD154" s="34">
        <v>0</v>
      </c>
      <c r="HE154" s="34">
        <v>0</v>
      </c>
      <c r="HF154" s="34" t="s">
        <v>1044</v>
      </c>
      <c r="HK154" s="34" t="s">
        <v>6673</v>
      </c>
      <c r="HL154" s="34" t="s">
        <v>4226</v>
      </c>
      <c r="HM154" s="34" t="s">
        <v>4539</v>
      </c>
      <c r="HN154" s="34" t="s">
        <v>5446</v>
      </c>
      <c r="HO154" s="34">
        <v>49.177343407796798</v>
      </c>
      <c r="HP154" s="34" t="s">
        <v>4896</v>
      </c>
      <c r="HQ154" s="34" t="s">
        <v>4313</v>
      </c>
      <c r="HR154" s="34" t="s">
        <v>4210</v>
      </c>
      <c r="HS154" s="34" t="s">
        <v>4228</v>
      </c>
      <c r="HT154" s="34" t="s">
        <v>4262</v>
      </c>
      <c r="HU154" s="34" t="s">
        <v>5342</v>
      </c>
      <c r="HV154" s="34" t="s">
        <v>5001</v>
      </c>
      <c r="HW154" s="34" t="s">
        <v>4560</v>
      </c>
      <c r="HX154" s="34" t="s">
        <v>3238</v>
      </c>
      <c r="HY154" s="34" t="s">
        <v>4299</v>
      </c>
      <c r="HZ154" s="34" t="s">
        <v>4933</v>
      </c>
      <c r="IA154" s="34" t="s">
        <v>4665</v>
      </c>
      <c r="IB154" s="34" t="s">
        <v>5665</v>
      </c>
      <c r="IC154" s="34" t="s">
        <v>5274</v>
      </c>
      <c r="ID154" s="34" t="s">
        <v>4462</v>
      </c>
      <c r="IN154" s="34" t="s">
        <v>5224</v>
      </c>
      <c r="IQ154" s="34">
        <v>23000</v>
      </c>
      <c r="IR154" s="34" t="s">
        <v>1046</v>
      </c>
      <c r="IS154" s="34" t="s">
        <v>5322</v>
      </c>
      <c r="IT154" s="34">
        <v>11500</v>
      </c>
      <c r="IU154" s="34" t="s">
        <v>5180</v>
      </c>
      <c r="IV154" s="34" t="s">
        <v>4170</v>
      </c>
      <c r="IW154" s="34" t="s">
        <v>4176</v>
      </c>
      <c r="IX154" s="34" t="s">
        <v>6122</v>
      </c>
      <c r="IY154" s="34" t="s">
        <v>4472</v>
      </c>
      <c r="IZ154" s="34" t="s">
        <v>4783</v>
      </c>
      <c r="JA154" s="34" t="s">
        <v>4784</v>
      </c>
      <c r="JB154" s="34" t="s">
        <v>4170</v>
      </c>
      <c r="JC154" s="34">
        <v>4166.6666666666697</v>
      </c>
      <c r="JD154" s="34">
        <v>2000</v>
      </c>
      <c r="JE154" s="34">
        <v>1000</v>
      </c>
      <c r="JF154" s="34">
        <v>0</v>
      </c>
      <c r="JG154" s="34">
        <v>0</v>
      </c>
      <c r="JH154" s="34">
        <v>750</v>
      </c>
      <c r="JI154" s="34">
        <v>0</v>
      </c>
      <c r="JJ154" s="34">
        <v>0</v>
      </c>
      <c r="JK154" s="34">
        <v>0</v>
      </c>
      <c r="JL154" s="34">
        <v>28670.666666666701</v>
      </c>
      <c r="JM154" s="34">
        <v>2000</v>
      </c>
      <c r="JN154" s="34">
        <v>30670.666666666701</v>
      </c>
      <c r="JO154" s="34">
        <v>14335.333333333299</v>
      </c>
      <c r="JP154" s="34">
        <v>1000</v>
      </c>
      <c r="JQ154" s="34">
        <v>15335.333333333299</v>
      </c>
      <c r="JR154" s="34">
        <v>0.228231100291266</v>
      </c>
      <c r="JT154" s="34">
        <v>0.24453332174064299</v>
      </c>
      <c r="JU154" s="34">
        <v>0.20703821240707701</v>
      </c>
      <c r="JV154" s="34">
        <v>4.8906664348128501E-2</v>
      </c>
      <c r="JW154" s="34">
        <v>5.5427552927878997E-3</v>
      </c>
      <c r="JX154" s="34">
        <v>7.6294396383080497E-3</v>
      </c>
      <c r="KA154" s="34">
        <v>0.135851845411468</v>
      </c>
      <c r="KB154" s="34">
        <v>6.5208885797504695E-2</v>
      </c>
      <c r="KC154" s="34">
        <v>3.2604442898752299E-2</v>
      </c>
      <c r="KF154" s="34">
        <v>2.4453332174064299E-2</v>
      </c>
      <c r="KJ154" s="34" t="s">
        <v>5978</v>
      </c>
      <c r="KK154" s="34" t="s">
        <v>5990</v>
      </c>
      <c r="KL154" s="34" t="s">
        <v>4170</v>
      </c>
      <c r="KM154" s="34" t="s">
        <v>4715</v>
      </c>
      <c r="KN154" s="34" t="s">
        <v>5253</v>
      </c>
      <c r="KO154" s="34" t="s">
        <v>4716</v>
      </c>
      <c r="KP154" s="34" t="s">
        <v>4170</v>
      </c>
      <c r="KQ154" s="34" t="s">
        <v>4170</v>
      </c>
      <c r="KR154" s="34" t="s">
        <v>4716</v>
      </c>
      <c r="KS154" s="34" t="s">
        <v>4170</v>
      </c>
      <c r="KT154" s="34" t="s">
        <v>4170</v>
      </c>
      <c r="KU154" s="34" t="s">
        <v>5114</v>
      </c>
      <c r="KV154" s="34" t="s">
        <v>5152</v>
      </c>
      <c r="KW154" s="34" t="s">
        <v>5621</v>
      </c>
      <c r="KX154" s="34" t="s">
        <v>5647</v>
      </c>
      <c r="KY154" s="34" t="s">
        <v>5954</v>
      </c>
      <c r="KZ154" s="34" t="s">
        <v>5152</v>
      </c>
      <c r="LA154" s="34" t="s">
        <v>5992</v>
      </c>
    </row>
    <row r="155" spans="1:313">
      <c r="A155" s="34" t="s">
        <v>6674</v>
      </c>
      <c r="B155" s="34" t="s">
        <v>6662</v>
      </c>
      <c r="C155" s="34" t="s">
        <v>1037</v>
      </c>
      <c r="D155" s="34" t="s">
        <v>1041</v>
      </c>
      <c r="F155" s="34" t="s">
        <v>1041</v>
      </c>
      <c r="G155" s="34">
        <v>74</v>
      </c>
      <c r="H155" s="34" t="s">
        <v>1041</v>
      </c>
      <c r="I155" s="34" t="s">
        <v>1041</v>
      </c>
      <c r="J155" s="34" t="s">
        <v>440</v>
      </c>
      <c r="K155" s="34" t="s">
        <v>1077</v>
      </c>
      <c r="L155" s="34" t="s">
        <v>9537</v>
      </c>
      <c r="M155" s="34" t="s">
        <v>1548</v>
      </c>
      <c r="N155" s="34" t="s">
        <v>9538</v>
      </c>
      <c r="P155" s="34" t="s">
        <v>3065</v>
      </c>
      <c r="Q155" s="34" t="s">
        <v>3120</v>
      </c>
      <c r="R155" s="34" t="s">
        <v>6370</v>
      </c>
      <c r="S155" s="34">
        <v>3</v>
      </c>
      <c r="T155" s="34" t="s">
        <v>4881</v>
      </c>
      <c r="U155" s="34" t="s">
        <v>4881</v>
      </c>
      <c r="V155" s="34" t="s">
        <v>4170</v>
      </c>
      <c r="W155" s="34" t="s">
        <v>4609</v>
      </c>
      <c r="X155" s="34" t="s">
        <v>4170</v>
      </c>
      <c r="Y155" s="34" t="s">
        <v>4848</v>
      </c>
      <c r="Z155" s="34" t="s">
        <v>4170</v>
      </c>
      <c r="AA155" s="34" t="s">
        <v>4170</v>
      </c>
      <c r="AB155" s="34" t="s">
        <v>3681</v>
      </c>
      <c r="AD155" s="34" t="s">
        <v>3696</v>
      </c>
      <c r="AN155" s="34" t="s">
        <v>3722</v>
      </c>
      <c r="AO155" s="34" t="s">
        <v>1044</v>
      </c>
      <c r="BG155" s="34">
        <v>2</v>
      </c>
      <c r="BI155" s="34">
        <v>40</v>
      </c>
      <c r="BJ155" s="34" t="s">
        <v>1041</v>
      </c>
      <c r="BK155" s="34" t="s">
        <v>3727</v>
      </c>
      <c r="BM155" s="34" t="s">
        <v>3739</v>
      </c>
      <c r="BN155" s="34" t="s">
        <v>3745</v>
      </c>
      <c r="BO155" s="34" t="s">
        <v>4881</v>
      </c>
      <c r="BP155" s="34" t="s">
        <v>4170</v>
      </c>
      <c r="BQ155" s="34" t="s">
        <v>4170</v>
      </c>
      <c r="BR155" s="34" t="s">
        <v>4170</v>
      </c>
      <c r="BS155" s="34" t="s">
        <v>3751</v>
      </c>
      <c r="BT155" s="34" t="s">
        <v>3771</v>
      </c>
      <c r="BU155" s="34" t="s">
        <v>1044</v>
      </c>
      <c r="BV155" s="34" t="s">
        <v>1044</v>
      </c>
      <c r="BW155" s="34" t="s">
        <v>1044</v>
      </c>
      <c r="BX155" s="34" t="s">
        <v>3777</v>
      </c>
      <c r="BY155" s="34" t="s">
        <v>4881</v>
      </c>
      <c r="BZ155" s="34" t="s">
        <v>4170</v>
      </c>
      <c r="CA155" s="34" t="s">
        <v>4170</v>
      </c>
      <c r="CB155" s="34" t="s">
        <v>4170</v>
      </c>
      <c r="CC155" s="34" t="s">
        <v>4170</v>
      </c>
      <c r="CD155" s="34" t="s">
        <v>4170</v>
      </c>
      <c r="CE155" s="34" t="s">
        <v>4170</v>
      </c>
      <c r="CF155" s="34" t="s">
        <v>4170</v>
      </c>
      <c r="CG155" s="34" t="s">
        <v>4170</v>
      </c>
      <c r="CH155" s="34" t="s">
        <v>4170</v>
      </c>
      <c r="CI155" s="34" t="s">
        <v>4170</v>
      </c>
      <c r="CJ155" s="34" t="s">
        <v>4170</v>
      </c>
      <c r="CK155" s="34" t="s">
        <v>4170</v>
      </c>
      <c r="CL155" s="34" t="s">
        <v>4170</v>
      </c>
      <c r="CM155" s="34" t="s">
        <v>4170</v>
      </c>
      <c r="CN155" s="34" t="s">
        <v>4170</v>
      </c>
      <c r="CO155" s="34" t="s">
        <v>4170</v>
      </c>
      <c r="CQ155" s="34" t="s">
        <v>1041</v>
      </c>
      <c r="CR155" s="34" t="s">
        <v>1041</v>
      </c>
      <c r="CS155" s="34" t="s">
        <v>1041</v>
      </c>
      <c r="CT155" s="34" t="s">
        <v>1044</v>
      </c>
      <c r="CU155" s="34" t="s">
        <v>1041</v>
      </c>
      <c r="CV155" s="34" t="s">
        <v>1041</v>
      </c>
      <c r="CW155" s="34" t="s">
        <v>1044</v>
      </c>
      <c r="CX155" s="34" t="s">
        <v>1044</v>
      </c>
      <c r="CY155" s="34" t="s">
        <v>3826</v>
      </c>
      <c r="CZ155" s="34" t="s">
        <v>3846</v>
      </c>
      <c r="DA155" s="34" t="s">
        <v>3855</v>
      </c>
      <c r="DB155" s="34" t="s">
        <v>1044</v>
      </c>
      <c r="DC155" s="34" t="s">
        <v>1044</v>
      </c>
      <c r="DD155" s="34" t="s">
        <v>3871</v>
      </c>
      <c r="DE155" s="34" t="s">
        <v>1041</v>
      </c>
      <c r="DF155" s="34" t="s">
        <v>3877</v>
      </c>
      <c r="DG155" s="34" t="s">
        <v>6347</v>
      </c>
      <c r="DH155" s="34" t="s">
        <v>4170</v>
      </c>
      <c r="DI155" s="34" t="s">
        <v>4881</v>
      </c>
      <c r="DJ155" s="34" t="s">
        <v>4170</v>
      </c>
      <c r="DK155" s="34" t="s">
        <v>4170</v>
      </c>
      <c r="DL155" s="34" t="s">
        <v>4170</v>
      </c>
      <c r="DM155" s="34" t="s">
        <v>4170</v>
      </c>
      <c r="DN155" s="34" t="s">
        <v>4881</v>
      </c>
      <c r="DO155" s="34" t="s">
        <v>4881</v>
      </c>
      <c r="DP155" s="34" t="s">
        <v>4170</v>
      </c>
      <c r="DQ155" s="34" t="s">
        <v>4170</v>
      </c>
      <c r="DR155" s="34" t="s">
        <v>4170</v>
      </c>
      <c r="DS155" s="34" t="s">
        <v>4170</v>
      </c>
      <c r="DT155" s="34" t="s">
        <v>4170</v>
      </c>
      <c r="DU155" s="34" t="s">
        <v>4170</v>
      </c>
      <c r="DV155" s="34" t="s">
        <v>4170</v>
      </c>
      <c r="DW155" s="34" t="s">
        <v>4170</v>
      </c>
      <c r="DY155" s="34">
        <v>6000</v>
      </c>
      <c r="ES155" s="34" t="s">
        <v>3951</v>
      </c>
      <c r="ET155" s="34" t="s">
        <v>4170</v>
      </c>
      <c r="EU155" s="34" t="s">
        <v>4170</v>
      </c>
      <c r="EV155" s="34" t="s">
        <v>4170</v>
      </c>
      <c r="EW155" s="34" t="s">
        <v>4170</v>
      </c>
      <c r="EX155" s="34" t="s">
        <v>4881</v>
      </c>
      <c r="EY155" s="34" t="s">
        <v>4170</v>
      </c>
      <c r="EZ155" s="34" t="s">
        <v>4170</v>
      </c>
      <c r="FA155" s="34" t="s">
        <v>4170</v>
      </c>
      <c r="FB155" s="34" t="s">
        <v>4170</v>
      </c>
      <c r="FD155" s="34">
        <v>4800</v>
      </c>
      <c r="FE155" s="34">
        <v>4875</v>
      </c>
      <c r="FK155" s="34" t="s">
        <v>1044</v>
      </c>
      <c r="FM155" s="34" t="s">
        <v>3981</v>
      </c>
      <c r="FN155" s="34" t="s">
        <v>3998</v>
      </c>
      <c r="FO155" s="34" t="s">
        <v>4170</v>
      </c>
      <c r="FP155" s="34" t="s">
        <v>4170</v>
      </c>
      <c r="FQ155" s="34" t="s">
        <v>4881</v>
      </c>
      <c r="FR155" s="34" t="s">
        <v>4170</v>
      </c>
      <c r="FS155" s="34" t="s">
        <v>4170</v>
      </c>
      <c r="FT155" s="34" t="s">
        <v>4170</v>
      </c>
      <c r="FU155" s="34" t="s">
        <v>4170</v>
      </c>
      <c r="FV155" s="34" t="s">
        <v>4170</v>
      </c>
      <c r="FW155" s="34" t="s">
        <v>4170</v>
      </c>
      <c r="FX155" s="34" t="s">
        <v>4170</v>
      </c>
      <c r="FY155" s="34" t="s">
        <v>4170</v>
      </c>
      <c r="FZ155" s="34" t="s">
        <v>4170</v>
      </c>
      <c r="GA155" s="34" t="s">
        <v>4170</v>
      </c>
      <c r="GB155" s="34" t="s">
        <v>4170</v>
      </c>
      <c r="GC155" s="34" t="s">
        <v>4170</v>
      </c>
      <c r="GD155" s="34" t="s">
        <v>4170</v>
      </c>
      <c r="GF155" s="34" t="s">
        <v>1044</v>
      </c>
      <c r="GG155" s="34" t="s">
        <v>4170</v>
      </c>
      <c r="GH155" s="34" t="s">
        <v>4170</v>
      </c>
      <c r="GI155" s="34" t="s">
        <v>4170</v>
      </c>
      <c r="GJ155" s="34" t="s">
        <v>4881</v>
      </c>
      <c r="GK155" s="34" t="s">
        <v>4170</v>
      </c>
      <c r="GL155" s="34" t="s">
        <v>4170</v>
      </c>
      <c r="GM155" s="34" t="s">
        <v>4170</v>
      </c>
      <c r="GO155" s="34">
        <v>4000</v>
      </c>
      <c r="GP155" s="34">
        <v>0</v>
      </c>
      <c r="GQ155" s="34">
        <v>4600</v>
      </c>
      <c r="GR155" s="34">
        <v>3000</v>
      </c>
      <c r="GS155" s="34">
        <v>500</v>
      </c>
      <c r="GT155" s="34">
        <v>240</v>
      </c>
      <c r="GU155" s="34">
        <v>468</v>
      </c>
      <c r="GV155" s="34">
        <v>0</v>
      </c>
      <c r="GW155" s="34">
        <v>0</v>
      </c>
      <c r="GX155" s="34">
        <v>2000</v>
      </c>
      <c r="GY155" s="34">
        <v>1000</v>
      </c>
      <c r="GZ155" s="34">
        <v>1000</v>
      </c>
      <c r="HA155" s="34">
        <v>0</v>
      </c>
      <c r="HB155" s="34">
        <v>0</v>
      </c>
      <c r="HC155" s="34">
        <v>1000</v>
      </c>
      <c r="HD155" s="34">
        <v>0</v>
      </c>
      <c r="HE155" s="34">
        <v>0</v>
      </c>
      <c r="HF155" s="34" t="s">
        <v>1044</v>
      </c>
      <c r="HK155" s="34" t="s">
        <v>6675</v>
      </c>
      <c r="HL155" s="34" t="s">
        <v>4226</v>
      </c>
      <c r="HM155" s="34" t="s">
        <v>4546</v>
      </c>
      <c r="HN155" s="34" t="s">
        <v>5449</v>
      </c>
      <c r="HO155" s="34">
        <v>46.1563731931669</v>
      </c>
      <c r="HP155" s="34" t="s">
        <v>4896</v>
      </c>
      <c r="HQ155" s="34" t="s">
        <v>4316</v>
      </c>
      <c r="HR155" s="34" t="s">
        <v>4203</v>
      </c>
      <c r="HS155" s="34" t="s">
        <v>4228</v>
      </c>
      <c r="HT155" s="34" t="s">
        <v>4262</v>
      </c>
      <c r="HU155" s="34" t="s">
        <v>5342</v>
      </c>
      <c r="HV155" s="34" t="s">
        <v>5001</v>
      </c>
      <c r="HW155" s="34" t="s">
        <v>4560</v>
      </c>
      <c r="HX155" s="34" t="s">
        <v>3235</v>
      </c>
      <c r="HY155" s="34" t="s">
        <v>4291</v>
      </c>
      <c r="HZ155" s="34" t="s">
        <v>4933</v>
      </c>
      <c r="IA155" s="34" t="s">
        <v>4665</v>
      </c>
      <c r="IB155" s="34" t="s">
        <v>5665</v>
      </c>
      <c r="IC155" s="34" t="s">
        <v>5274</v>
      </c>
      <c r="ID155" s="34" t="s">
        <v>4462</v>
      </c>
      <c r="IE155" s="34" t="s">
        <v>5222</v>
      </c>
      <c r="IJ155" s="34">
        <v>1913.28</v>
      </c>
      <c r="IK155" s="34" t="s">
        <v>4589</v>
      </c>
      <c r="IQ155" s="34">
        <v>12788.28</v>
      </c>
      <c r="IR155" s="34" t="s">
        <v>1046</v>
      </c>
      <c r="IS155" s="34" t="s">
        <v>5322</v>
      </c>
      <c r="IT155" s="34">
        <v>4262.76</v>
      </c>
      <c r="IU155" s="34" t="s">
        <v>5178</v>
      </c>
      <c r="IV155" s="34" t="s">
        <v>4170</v>
      </c>
      <c r="IW155" s="34" t="s">
        <v>4174</v>
      </c>
      <c r="IX155" s="34" t="s">
        <v>5374</v>
      </c>
      <c r="IY155" s="34" t="s">
        <v>4785</v>
      </c>
      <c r="IZ155" s="34" t="s">
        <v>4784</v>
      </c>
      <c r="JA155" s="34" t="s">
        <v>4785</v>
      </c>
      <c r="JB155" s="34" t="s">
        <v>4170</v>
      </c>
      <c r="JC155" s="34">
        <v>333.33333333333297</v>
      </c>
      <c r="JD155" s="34">
        <v>166.666666666667</v>
      </c>
      <c r="JE155" s="34">
        <v>166.666666666667</v>
      </c>
      <c r="JF155" s="34">
        <v>0</v>
      </c>
      <c r="JG155" s="34">
        <v>0</v>
      </c>
      <c r="JH155" s="34">
        <v>166.666666666667</v>
      </c>
      <c r="JI155" s="34">
        <v>0</v>
      </c>
      <c r="JJ155" s="34">
        <v>0</v>
      </c>
      <c r="JK155" s="34">
        <v>0</v>
      </c>
      <c r="JL155" s="34">
        <v>13474.666666666701</v>
      </c>
      <c r="JM155" s="34">
        <v>166.666666666667</v>
      </c>
      <c r="JN155" s="34">
        <v>13641.333333333299</v>
      </c>
      <c r="JO155" s="34">
        <v>4491.5555555555602</v>
      </c>
      <c r="JP155" s="34">
        <v>55.5555555555556</v>
      </c>
      <c r="JQ155" s="34">
        <v>4547.1111111111104</v>
      </c>
      <c r="JR155" s="34">
        <v>0.29322646857589701</v>
      </c>
      <c r="JT155" s="34">
        <v>0.33721043886228103</v>
      </c>
      <c r="JU155" s="34">
        <v>0.219919851431923</v>
      </c>
      <c r="JV155" s="34">
        <v>3.6653308571987099E-2</v>
      </c>
      <c r="JW155" s="34">
        <v>1.7593588114553801E-2</v>
      </c>
      <c r="JX155" s="34">
        <v>3.4307496823379899E-2</v>
      </c>
      <c r="KA155" s="34">
        <v>2.4435539047991402E-2</v>
      </c>
      <c r="KB155" s="34">
        <v>1.2217769523995701E-2</v>
      </c>
      <c r="KC155" s="34">
        <v>1.2217769523995701E-2</v>
      </c>
      <c r="KF155" s="34">
        <v>1.2217769523995701E-2</v>
      </c>
      <c r="KI155" s="34" t="s">
        <v>6083</v>
      </c>
      <c r="KJ155" s="34" t="s">
        <v>5977</v>
      </c>
      <c r="KK155" s="34" t="s">
        <v>5989</v>
      </c>
      <c r="KL155" s="34" t="s">
        <v>4170</v>
      </c>
      <c r="KM155" s="34" t="s">
        <v>4714</v>
      </c>
      <c r="KN155" s="34" t="s">
        <v>5254</v>
      </c>
      <c r="KO155" s="34" t="s">
        <v>5254</v>
      </c>
      <c r="KP155" s="34" t="s">
        <v>4170</v>
      </c>
      <c r="KQ155" s="34" t="s">
        <v>4170</v>
      </c>
      <c r="KR155" s="34" t="s">
        <v>4975</v>
      </c>
      <c r="KS155" s="34" t="s">
        <v>4170</v>
      </c>
      <c r="KT155" s="34" t="s">
        <v>4170</v>
      </c>
      <c r="KU155" s="34" t="s">
        <v>5112</v>
      </c>
      <c r="KV155" s="34" t="s">
        <v>5153</v>
      </c>
      <c r="KW155" s="34" t="s">
        <v>5620</v>
      </c>
      <c r="KX155" s="34" t="s">
        <v>5643</v>
      </c>
      <c r="KY155" s="34" t="s">
        <v>5112</v>
      </c>
      <c r="KZ155" s="34" t="s">
        <v>5850</v>
      </c>
      <c r="LA155" s="34" t="s">
        <v>5992</v>
      </c>
    </row>
    <row r="156" spans="1:313">
      <c r="A156" s="34" t="s">
        <v>6676</v>
      </c>
      <c r="B156" s="34" t="s">
        <v>6662</v>
      </c>
      <c r="C156" s="34" t="s">
        <v>1036</v>
      </c>
      <c r="D156" s="34" t="s">
        <v>1041</v>
      </c>
      <c r="F156" s="34" t="s">
        <v>1041</v>
      </c>
      <c r="G156" s="34">
        <v>61</v>
      </c>
      <c r="H156" s="34" t="s">
        <v>1041</v>
      </c>
      <c r="I156" s="34" t="s">
        <v>1041</v>
      </c>
      <c r="J156" s="34" t="s">
        <v>440</v>
      </c>
      <c r="K156" s="34" t="s">
        <v>1077</v>
      </c>
      <c r="L156" s="34" t="s">
        <v>9537</v>
      </c>
      <c r="M156" s="34" t="s">
        <v>1548</v>
      </c>
      <c r="N156" s="34" t="s">
        <v>9538</v>
      </c>
      <c r="P156" s="34" t="s">
        <v>3065</v>
      </c>
      <c r="Q156" s="34" t="s">
        <v>3147</v>
      </c>
      <c r="R156" s="34" t="s">
        <v>6677</v>
      </c>
      <c r="S156" s="34">
        <v>1</v>
      </c>
      <c r="T156" s="34" t="s">
        <v>4170</v>
      </c>
      <c r="U156" s="34" t="s">
        <v>4170</v>
      </c>
      <c r="V156" s="34" t="s">
        <v>4170</v>
      </c>
      <c r="W156" s="34" t="s">
        <v>4881</v>
      </c>
      <c r="X156" s="34" t="s">
        <v>4170</v>
      </c>
      <c r="Y156" s="34" t="s">
        <v>4881</v>
      </c>
      <c r="Z156" s="34" t="s">
        <v>4170</v>
      </c>
      <c r="AA156" s="34" t="s">
        <v>4170</v>
      </c>
      <c r="AB156" s="34" t="s">
        <v>3684</v>
      </c>
      <c r="AD156" s="34" t="s">
        <v>3702</v>
      </c>
      <c r="AE156" s="34" t="s">
        <v>3711</v>
      </c>
      <c r="AF156" s="34" t="s">
        <v>4170</v>
      </c>
      <c r="AG156" s="34" t="s">
        <v>4170</v>
      </c>
      <c r="AH156" s="34" t="s">
        <v>4881</v>
      </c>
      <c r="AI156" s="34" t="s">
        <v>4170</v>
      </c>
      <c r="AJ156" s="34" t="s">
        <v>4170</v>
      </c>
      <c r="AK156" s="34" t="s">
        <v>4170</v>
      </c>
      <c r="AL156" s="34" t="s">
        <v>4170</v>
      </c>
      <c r="AN156" s="34" t="s">
        <v>3719</v>
      </c>
      <c r="AO156" s="34" t="s">
        <v>1044</v>
      </c>
      <c r="BG156" s="34">
        <v>1</v>
      </c>
      <c r="BI156" s="34">
        <v>12</v>
      </c>
      <c r="BJ156" s="34" t="s">
        <v>1041</v>
      </c>
      <c r="BK156" s="34" t="s">
        <v>3727</v>
      </c>
      <c r="BM156" s="34" t="s">
        <v>3739</v>
      </c>
      <c r="BN156" s="34" t="s">
        <v>1044</v>
      </c>
      <c r="BO156" s="34" t="s">
        <v>4170</v>
      </c>
      <c r="BP156" s="34" t="s">
        <v>4170</v>
      </c>
      <c r="BQ156" s="34" t="s">
        <v>4881</v>
      </c>
      <c r="BR156" s="34" t="s">
        <v>4170</v>
      </c>
      <c r="BS156" s="34" t="s">
        <v>3754</v>
      </c>
      <c r="BT156" s="34" t="s">
        <v>3771</v>
      </c>
      <c r="BU156" s="34" t="s">
        <v>1044</v>
      </c>
      <c r="BV156" s="34" t="s">
        <v>1044</v>
      </c>
      <c r="BW156" s="34" t="s">
        <v>1044</v>
      </c>
      <c r="BX156" s="34" t="s">
        <v>3777</v>
      </c>
      <c r="BY156" s="34" t="s">
        <v>4881</v>
      </c>
      <c r="BZ156" s="34" t="s">
        <v>4170</v>
      </c>
      <c r="CA156" s="34" t="s">
        <v>4170</v>
      </c>
      <c r="CB156" s="34" t="s">
        <v>4170</v>
      </c>
      <c r="CC156" s="34" t="s">
        <v>4170</v>
      </c>
      <c r="CD156" s="34" t="s">
        <v>4170</v>
      </c>
      <c r="CE156" s="34" t="s">
        <v>4170</v>
      </c>
      <c r="CF156" s="34" t="s">
        <v>4170</v>
      </c>
      <c r="CG156" s="34" t="s">
        <v>4170</v>
      </c>
      <c r="CH156" s="34" t="s">
        <v>4170</v>
      </c>
      <c r="CI156" s="34" t="s">
        <v>4170</v>
      </c>
      <c r="CJ156" s="34" t="s">
        <v>4170</v>
      </c>
      <c r="CK156" s="34" t="s">
        <v>4170</v>
      </c>
      <c r="CL156" s="34" t="s">
        <v>4170</v>
      </c>
      <c r="CM156" s="34" t="s">
        <v>4170</v>
      </c>
      <c r="CN156" s="34" t="s">
        <v>4170</v>
      </c>
      <c r="CO156" s="34" t="s">
        <v>4170</v>
      </c>
      <c r="CQ156" s="34" t="s">
        <v>1041</v>
      </c>
      <c r="CR156" s="34" t="s">
        <v>1044</v>
      </c>
      <c r="CS156" s="34" t="s">
        <v>1044</v>
      </c>
      <c r="CT156" s="34" t="s">
        <v>1041</v>
      </c>
      <c r="CU156" s="34" t="s">
        <v>1041</v>
      </c>
      <c r="CV156" s="34" t="s">
        <v>1041</v>
      </c>
      <c r="CW156" s="34" t="s">
        <v>1044</v>
      </c>
      <c r="CX156" s="34" t="s">
        <v>1044</v>
      </c>
      <c r="CY156" s="34" t="s">
        <v>3826</v>
      </c>
      <c r="CZ156" s="34" t="s">
        <v>3846</v>
      </c>
      <c r="DA156" s="34" t="s">
        <v>3861</v>
      </c>
      <c r="DB156" s="34" t="s">
        <v>3871</v>
      </c>
      <c r="DC156" s="34" t="s">
        <v>3871</v>
      </c>
      <c r="DD156" s="34" t="s">
        <v>3871</v>
      </c>
      <c r="DE156" s="34" t="s">
        <v>1044</v>
      </c>
      <c r="DF156" s="34" t="s">
        <v>3880</v>
      </c>
      <c r="DG156" s="34" t="s">
        <v>6305</v>
      </c>
      <c r="DH156" s="34" t="s">
        <v>4170</v>
      </c>
      <c r="DI156" s="34" t="s">
        <v>4170</v>
      </c>
      <c r="DJ156" s="34" t="s">
        <v>4170</v>
      </c>
      <c r="DK156" s="34" t="s">
        <v>4170</v>
      </c>
      <c r="DL156" s="34" t="s">
        <v>4170</v>
      </c>
      <c r="DM156" s="34" t="s">
        <v>4170</v>
      </c>
      <c r="DN156" s="34" t="s">
        <v>4881</v>
      </c>
      <c r="DO156" s="34" t="s">
        <v>4881</v>
      </c>
      <c r="DP156" s="34" t="s">
        <v>4170</v>
      </c>
      <c r="DQ156" s="34" t="s">
        <v>4170</v>
      </c>
      <c r="DR156" s="34" t="s">
        <v>4170</v>
      </c>
      <c r="DS156" s="34" t="s">
        <v>4170</v>
      </c>
      <c r="DT156" s="34" t="s">
        <v>4170</v>
      </c>
      <c r="DU156" s="34" t="s">
        <v>4170</v>
      </c>
      <c r="DV156" s="34" t="s">
        <v>4170</v>
      </c>
      <c r="DW156" s="34" t="s">
        <v>4170</v>
      </c>
      <c r="ES156" s="34" t="s">
        <v>3951</v>
      </c>
      <c r="ET156" s="34" t="s">
        <v>4170</v>
      </c>
      <c r="EU156" s="34" t="s">
        <v>4170</v>
      </c>
      <c r="EV156" s="34" t="s">
        <v>4170</v>
      </c>
      <c r="EW156" s="34" t="s">
        <v>4170</v>
      </c>
      <c r="EX156" s="34" t="s">
        <v>4881</v>
      </c>
      <c r="EY156" s="34" t="s">
        <v>4170</v>
      </c>
      <c r="EZ156" s="34" t="s">
        <v>4170</v>
      </c>
      <c r="FA156" s="34" t="s">
        <v>4170</v>
      </c>
      <c r="FB156" s="34" t="s">
        <v>4170</v>
      </c>
      <c r="FD156" s="34">
        <v>7300</v>
      </c>
      <c r="FE156" s="34">
        <v>1625</v>
      </c>
      <c r="FK156" s="34" t="s">
        <v>1044</v>
      </c>
      <c r="FM156" s="34" t="s">
        <v>3990</v>
      </c>
      <c r="GF156" s="34" t="s">
        <v>1044</v>
      </c>
      <c r="GG156" s="34" t="s">
        <v>4170</v>
      </c>
      <c r="GH156" s="34" t="s">
        <v>4170</v>
      </c>
      <c r="GI156" s="34" t="s">
        <v>4170</v>
      </c>
      <c r="GJ156" s="34" t="s">
        <v>4881</v>
      </c>
      <c r="GK156" s="34" t="s">
        <v>4170</v>
      </c>
      <c r="GL156" s="34" t="s">
        <v>4170</v>
      </c>
      <c r="GM156" s="34" t="s">
        <v>4170</v>
      </c>
      <c r="GO156" s="34">
        <v>6000</v>
      </c>
      <c r="GP156" s="34">
        <v>0</v>
      </c>
      <c r="GQ156" s="34">
        <v>0</v>
      </c>
      <c r="GR156" s="34">
        <v>0</v>
      </c>
      <c r="GS156" s="34">
        <v>300</v>
      </c>
      <c r="GT156" s="34">
        <v>300</v>
      </c>
      <c r="GU156" s="34">
        <v>300</v>
      </c>
      <c r="GV156" s="34">
        <v>0</v>
      </c>
      <c r="GW156" s="34">
        <v>0</v>
      </c>
      <c r="GY156" s="34">
        <v>2000</v>
      </c>
      <c r="GZ156" s="34">
        <v>2000</v>
      </c>
      <c r="HA156" s="34">
        <v>0</v>
      </c>
      <c r="HB156" s="34">
        <v>0</v>
      </c>
      <c r="HC156" s="34">
        <v>0</v>
      </c>
      <c r="HD156" s="34">
        <v>0</v>
      </c>
      <c r="HE156" s="34">
        <v>0</v>
      </c>
      <c r="HF156" s="34" t="s">
        <v>1044</v>
      </c>
      <c r="HK156" s="34" t="s">
        <v>6678</v>
      </c>
      <c r="HL156" s="34" t="s">
        <v>4226</v>
      </c>
      <c r="HM156" s="34" t="s">
        <v>4546</v>
      </c>
      <c r="HN156" s="34" t="s">
        <v>5449</v>
      </c>
      <c r="HO156" s="34">
        <v>15.110326325010901</v>
      </c>
      <c r="HP156" s="34" t="s">
        <v>4894</v>
      </c>
      <c r="HQ156" s="34" t="s">
        <v>4305</v>
      </c>
      <c r="HR156" s="34" t="s">
        <v>4195</v>
      </c>
      <c r="HS156" s="34" t="s">
        <v>4235</v>
      </c>
      <c r="HT156" s="34" t="s">
        <v>4271</v>
      </c>
      <c r="HU156" s="34" t="s">
        <v>5342</v>
      </c>
      <c r="HV156" s="34" t="s">
        <v>5001</v>
      </c>
      <c r="HW156" s="34" t="s">
        <v>4560</v>
      </c>
      <c r="HX156" s="34" t="s">
        <v>3232</v>
      </c>
      <c r="HY156" s="34" t="s">
        <v>4299</v>
      </c>
      <c r="HZ156" s="34" t="s">
        <v>4933</v>
      </c>
      <c r="IA156" s="34" t="s">
        <v>4665</v>
      </c>
      <c r="IC156" s="34" t="s">
        <v>5274</v>
      </c>
      <c r="ID156" s="34" t="s">
        <v>4462</v>
      </c>
      <c r="IJ156" s="34">
        <v>2909.78</v>
      </c>
      <c r="IK156" s="34" t="s">
        <v>4587</v>
      </c>
      <c r="IQ156" s="34">
        <v>4534.78</v>
      </c>
      <c r="IR156" s="34" t="s">
        <v>1046</v>
      </c>
      <c r="IT156" s="34">
        <v>4534.78</v>
      </c>
      <c r="IU156" s="34" t="s">
        <v>5179</v>
      </c>
      <c r="IV156" s="34" t="s">
        <v>4170</v>
      </c>
      <c r="IW156" s="34" t="s">
        <v>4170</v>
      </c>
      <c r="IX156" s="34" t="s">
        <v>4170</v>
      </c>
      <c r="IY156" s="34" t="s">
        <v>5373</v>
      </c>
      <c r="IZ156" s="34" t="s">
        <v>4784</v>
      </c>
      <c r="JA156" s="34" t="s">
        <v>4784</v>
      </c>
      <c r="JB156" s="34" t="s">
        <v>4170</v>
      </c>
      <c r="JD156" s="34">
        <v>333.33333333333297</v>
      </c>
      <c r="JE156" s="34">
        <v>333.33333333333297</v>
      </c>
      <c r="JF156" s="34">
        <v>0</v>
      </c>
      <c r="JG156" s="34">
        <v>0</v>
      </c>
      <c r="JH156" s="34">
        <v>0</v>
      </c>
      <c r="JI156" s="34">
        <v>0</v>
      </c>
      <c r="JJ156" s="34">
        <v>0</v>
      </c>
      <c r="JK156" s="34">
        <v>0</v>
      </c>
      <c r="JL156" s="34">
        <v>7233.3333333333303</v>
      </c>
      <c r="JM156" s="34">
        <v>333.33333333333297</v>
      </c>
      <c r="JN156" s="34">
        <v>7566.6666666666697</v>
      </c>
      <c r="JO156" s="34">
        <v>7233.3333333333303</v>
      </c>
      <c r="JP156" s="34">
        <v>333.33333333333297</v>
      </c>
      <c r="JQ156" s="34">
        <v>7566.6666666666697</v>
      </c>
      <c r="JR156" s="34">
        <v>0.79295154185021999</v>
      </c>
      <c r="JV156" s="34">
        <v>3.9647577092511002E-2</v>
      </c>
      <c r="JW156" s="34">
        <v>3.9647577092511002E-2</v>
      </c>
      <c r="JX156" s="34">
        <v>3.9647577092511002E-2</v>
      </c>
      <c r="KB156" s="34">
        <v>4.4052863436123399E-2</v>
      </c>
      <c r="KC156" s="34">
        <v>4.4052863436123399E-2</v>
      </c>
      <c r="KI156" s="34" t="s">
        <v>6083</v>
      </c>
      <c r="KJ156" s="34" t="s">
        <v>5976</v>
      </c>
      <c r="KK156" s="34" t="s">
        <v>5989</v>
      </c>
      <c r="KL156" s="34" t="s">
        <v>4170</v>
      </c>
      <c r="KN156" s="34" t="s">
        <v>5255</v>
      </c>
      <c r="KO156" s="34" t="s">
        <v>5255</v>
      </c>
      <c r="KP156" s="34" t="s">
        <v>4170</v>
      </c>
      <c r="KQ156" s="34" t="s">
        <v>4170</v>
      </c>
      <c r="KR156" s="34" t="s">
        <v>4170</v>
      </c>
      <c r="KS156" s="34" t="s">
        <v>4170</v>
      </c>
      <c r="KT156" s="34" t="s">
        <v>4170</v>
      </c>
      <c r="KU156" s="34" t="s">
        <v>5116</v>
      </c>
      <c r="KV156" s="34" t="s">
        <v>5154</v>
      </c>
      <c r="KW156" s="34" t="s">
        <v>5624</v>
      </c>
      <c r="KX156" s="34" t="s">
        <v>5644</v>
      </c>
      <c r="KY156" s="34" t="s">
        <v>5116</v>
      </c>
      <c r="KZ156" s="34" t="s">
        <v>5154</v>
      </c>
      <c r="LA156" s="34" t="s">
        <v>5992</v>
      </c>
    </row>
    <row r="157" spans="1:313">
      <c r="A157" s="34" t="s">
        <v>6679</v>
      </c>
      <c r="B157" s="34" t="s">
        <v>6662</v>
      </c>
      <c r="C157" s="34" t="s">
        <v>1039</v>
      </c>
      <c r="D157" s="34" t="s">
        <v>1041</v>
      </c>
      <c r="F157" s="34" t="s">
        <v>1041</v>
      </c>
      <c r="G157" s="34">
        <v>33</v>
      </c>
      <c r="H157" s="34" t="s">
        <v>1041</v>
      </c>
      <c r="I157" s="34" t="s">
        <v>1041</v>
      </c>
      <c r="J157" s="34" t="s">
        <v>440</v>
      </c>
      <c r="K157" s="34" t="s">
        <v>1059</v>
      </c>
      <c r="L157" s="34" t="s">
        <v>9539</v>
      </c>
      <c r="M157" s="34" t="s">
        <v>1229</v>
      </c>
      <c r="N157" s="34" t="s">
        <v>9540</v>
      </c>
      <c r="P157" s="34" t="s">
        <v>3065</v>
      </c>
      <c r="Q157" s="34" t="s">
        <v>3123</v>
      </c>
      <c r="R157" s="34" t="s">
        <v>6320</v>
      </c>
      <c r="S157" s="34">
        <v>1</v>
      </c>
      <c r="T157" s="34" t="s">
        <v>4881</v>
      </c>
      <c r="U157" s="34" t="s">
        <v>4170</v>
      </c>
      <c r="V157" s="34" t="s">
        <v>4170</v>
      </c>
      <c r="W157" s="34" t="s">
        <v>4881</v>
      </c>
      <c r="X157" s="34" t="s">
        <v>4170</v>
      </c>
      <c r="Y157" s="34" t="s">
        <v>4881</v>
      </c>
      <c r="Z157" s="34" t="s">
        <v>4170</v>
      </c>
      <c r="AA157" s="34" t="s">
        <v>4170</v>
      </c>
      <c r="AB157" s="34" t="s">
        <v>3684</v>
      </c>
      <c r="AD157" s="34" t="s">
        <v>3699</v>
      </c>
      <c r="AE157" s="34" t="s">
        <v>3711</v>
      </c>
      <c r="AF157" s="34" t="s">
        <v>4170</v>
      </c>
      <c r="AG157" s="34" t="s">
        <v>4170</v>
      </c>
      <c r="AH157" s="34" t="s">
        <v>4881</v>
      </c>
      <c r="AI157" s="34" t="s">
        <v>4170</v>
      </c>
      <c r="AJ157" s="34" t="s">
        <v>4170</v>
      </c>
      <c r="AK157" s="34" t="s">
        <v>4170</v>
      </c>
      <c r="AL157" s="34" t="s">
        <v>4170</v>
      </c>
      <c r="AN157" s="34" t="s">
        <v>3719</v>
      </c>
      <c r="AO157" s="34" t="s">
        <v>1041</v>
      </c>
      <c r="AP157" s="34" t="s">
        <v>4104</v>
      </c>
      <c r="AQ157" s="34" t="s">
        <v>4170</v>
      </c>
      <c r="AR157" s="34" t="s">
        <v>4170</v>
      </c>
      <c r="AS157" s="34" t="s">
        <v>4170</v>
      </c>
      <c r="AT157" s="34" t="s">
        <v>4170</v>
      </c>
      <c r="AU157" s="34" t="s">
        <v>4170</v>
      </c>
      <c r="AV157" s="34" t="s">
        <v>4170</v>
      </c>
      <c r="AW157" s="34" t="s">
        <v>4170</v>
      </c>
      <c r="AX157" s="34" t="s">
        <v>4881</v>
      </c>
      <c r="AY157" s="34" t="s">
        <v>4170</v>
      </c>
      <c r="AZ157" s="34" t="s">
        <v>4170</v>
      </c>
      <c r="BA157" s="34" t="s">
        <v>4170</v>
      </c>
      <c r="BB157" s="34" t="s">
        <v>4170</v>
      </c>
      <c r="BD157" s="34" t="s">
        <v>4113</v>
      </c>
      <c r="BG157" s="34">
        <v>1</v>
      </c>
      <c r="BI157" s="34">
        <v>15</v>
      </c>
      <c r="BJ157" s="34" t="s">
        <v>1041</v>
      </c>
      <c r="BK157" s="34" t="s">
        <v>3727</v>
      </c>
      <c r="BM157" s="34" t="s">
        <v>3739</v>
      </c>
      <c r="BN157" s="34" t="s">
        <v>3745</v>
      </c>
      <c r="BO157" s="34" t="s">
        <v>4881</v>
      </c>
      <c r="BP157" s="34" t="s">
        <v>4170</v>
      </c>
      <c r="BQ157" s="34" t="s">
        <v>4170</v>
      </c>
      <c r="BR157" s="34" t="s">
        <v>4170</v>
      </c>
      <c r="BS157" s="34" t="s">
        <v>3751</v>
      </c>
      <c r="BT157" s="34" t="s">
        <v>3739</v>
      </c>
      <c r="BU157" s="34" t="s">
        <v>1044</v>
      </c>
      <c r="BV157" s="34" t="s">
        <v>1044</v>
      </c>
      <c r="BW157" s="34" t="s">
        <v>1044</v>
      </c>
      <c r="BX157" s="34" t="s">
        <v>3777</v>
      </c>
      <c r="BY157" s="34" t="s">
        <v>4881</v>
      </c>
      <c r="BZ157" s="34" t="s">
        <v>4170</v>
      </c>
      <c r="CA157" s="34" t="s">
        <v>4170</v>
      </c>
      <c r="CB157" s="34" t="s">
        <v>4170</v>
      </c>
      <c r="CC157" s="34" t="s">
        <v>4170</v>
      </c>
      <c r="CD157" s="34" t="s">
        <v>4170</v>
      </c>
      <c r="CE157" s="34" t="s">
        <v>4170</v>
      </c>
      <c r="CF157" s="34" t="s">
        <v>4170</v>
      </c>
      <c r="CG157" s="34" t="s">
        <v>4170</v>
      </c>
      <c r="CH157" s="34" t="s">
        <v>4170</v>
      </c>
      <c r="CI157" s="34" t="s">
        <v>4170</v>
      </c>
      <c r="CJ157" s="34" t="s">
        <v>4170</v>
      </c>
      <c r="CK157" s="34" t="s">
        <v>4170</v>
      </c>
      <c r="CL157" s="34" t="s">
        <v>4170</v>
      </c>
      <c r="CM157" s="34" t="s">
        <v>4170</v>
      </c>
      <c r="CN157" s="34" t="s">
        <v>4170</v>
      </c>
      <c r="CO157" s="34" t="s">
        <v>4170</v>
      </c>
      <c r="CQ157" s="34" t="s">
        <v>1041</v>
      </c>
      <c r="CR157" s="34" t="s">
        <v>1044</v>
      </c>
      <c r="CS157" s="34" t="s">
        <v>1044</v>
      </c>
      <c r="CT157" s="34" t="s">
        <v>1044</v>
      </c>
      <c r="CU157" s="34" t="s">
        <v>1041</v>
      </c>
      <c r="CV157" s="34" t="s">
        <v>1044</v>
      </c>
      <c r="CW157" s="34" t="s">
        <v>1044</v>
      </c>
      <c r="CX157" s="34" t="s">
        <v>1044</v>
      </c>
      <c r="CY157" s="34" t="s">
        <v>3826</v>
      </c>
      <c r="CZ157" s="34" t="s">
        <v>3846</v>
      </c>
      <c r="DA157" s="34" t="s">
        <v>3855</v>
      </c>
      <c r="DB157" s="34" t="s">
        <v>3868</v>
      </c>
      <c r="DC157" s="34" t="s">
        <v>3871</v>
      </c>
      <c r="DD157" s="34" t="s">
        <v>3871</v>
      </c>
      <c r="DE157" s="34" t="s">
        <v>1044</v>
      </c>
      <c r="DF157" s="34" t="s">
        <v>3880</v>
      </c>
      <c r="DG157" s="34" t="s">
        <v>3884</v>
      </c>
      <c r="DH157" s="34" t="s">
        <v>4881</v>
      </c>
      <c r="DI157" s="34" t="s">
        <v>4170</v>
      </c>
      <c r="DJ157" s="34" t="s">
        <v>4170</v>
      </c>
      <c r="DK157" s="34" t="s">
        <v>4170</v>
      </c>
      <c r="DL157" s="34" t="s">
        <v>4170</v>
      </c>
      <c r="DM157" s="34" t="s">
        <v>4170</v>
      </c>
      <c r="DN157" s="34" t="s">
        <v>4170</v>
      </c>
      <c r="DO157" s="34" t="s">
        <v>4170</v>
      </c>
      <c r="DP157" s="34" t="s">
        <v>4170</v>
      </c>
      <c r="DQ157" s="34" t="s">
        <v>4170</v>
      </c>
      <c r="DR157" s="34" t="s">
        <v>4170</v>
      </c>
      <c r="DS157" s="34" t="s">
        <v>4170</v>
      </c>
      <c r="DT157" s="34" t="s">
        <v>4170</v>
      </c>
      <c r="DU157" s="34" t="s">
        <v>4170</v>
      </c>
      <c r="DV157" s="34" t="s">
        <v>4170</v>
      </c>
      <c r="DW157" s="34" t="s">
        <v>4170</v>
      </c>
      <c r="FK157" s="34" t="s">
        <v>1044</v>
      </c>
      <c r="FM157" s="34" t="s">
        <v>3984</v>
      </c>
      <c r="FN157" s="34" t="s">
        <v>6680</v>
      </c>
      <c r="FO157" s="34" t="s">
        <v>4881</v>
      </c>
      <c r="FP157" s="34" t="s">
        <v>4170</v>
      </c>
      <c r="FQ157" s="34" t="s">
        <v>4881</v>
      </c>
      <c r="FR157" s="34" t="s">
        <v>4881</v>
      </c>
      <c r="FS157" s="34" t="s">
        <v>4170</v>
      </c>
      <c r="FT157" s="34" t="s">
        <v>4170</v>
      </c>
      <c r="FU157" s="34" t="s">
        <v>4170</v>
      </c>
      <c r="FV157" s="34" t="s">
        <v>4881</v>
      </c>
      <c r="FW157" s="34" t="s">
        <v>4881</v>
      </c>
      <c r="FX157" s="34" t="s">
        <v>4170</v>
      </c>
      <c r="FY157" s="34" t="s">
        <v>4170</v>
      </c>
      <c r="FZ157" s="34" t="s">
        <v>4170</v>
      </c>
      <c r="GA157" s="34" t="s">
        <v>4170</v>
      </c>
      <c r="GB157" s="34" t="s">
        <v>4170</v>
      </c>
      <c r="GC157" s="34" t="s">
        <v>4170</v>
      </c>
      <c r="GD157" s="34" t="s">
        <v>4170</v>
      </c>
      <c r="GF157" s="34" t="s">
        <v>1044</v>
      </c>
      <c r="GG157" s="34" t="s">
        <v>4170</v>
      </c>
      <c r="GH157" s="34" t="s">
        <v>4170</v>
      </c>
      <c r="GI157" s="34" t="s">
        <v>4170</v>
      </c>
      <c r="GJ157" s="34" t="s">
        <v>4881</v>
      </c>
      <c r="GK157" s="34" t="s">
        <v>4170</v>
      </c>
      <c r="GL157" s="34" t="s">
        <v>4170</v>
      </c>
      <c r="GM157" s="34" t="s">
        <v>4170</v>
      </c>
      <c r="GO157" s="34">
        <v>2000</v>
      </c>
      <c r="GP157" s="34">
        <v>0</v>
      </c>
      <c r="GQ157" s="34">
        <v>0</v>
      </c>
      <c r="GR157" s="34">
        <v>2000</v>
      </c>
      <c r="GS157" s="34">
        <v>0</v>
      </c>
      <c r="GT157" s="34">
        <v>80</v>
      </c>
      <c r="GU157" s="34">
        <v>100</v>
      </c>
      <c r="GV157" s="34">
        <v>0</v>
      </c>
      <c r="GW157" s="34">
        <v>0</v>
      </c>
      <c r="GX157" s="34">
        <v>0</v>
      </c>
      <c r="GY157" s="34">
        <v>1000</v>
      </c>
      <c r="GZ157" s="34">
        <v>1000</v>
      </c>
      <c r="HA157" s="34">
        <v>0</v>
      </c>
      <c r="HB157" s="34">
        <v>0</v>
      </c>
      <c r="HC157" s="34">
        <v>0</v>
      </c>
      <c r="HD157" s="34">
        <v>0</v>
      </c>
      <c r="HE157" s="34">
        <v>0</v>
      </c>
      <c r="HF157" s="34" t="s">
        <v>1041</v>
      </c>
      <c r="HG157" s="34" t="s">
        <v>4042</v>
      </c>
      <c r="HI157" s="34" t="s">
        <v>4054</v>
      </c>
      <c r="HK157" s="34" t="s">
        <v>6681</v>
      </c>
      <c r="HL157" s="34" t="s">
        <v>4226</v>
      </c>
      <c r="HM157" s="34" t="s">
        <v>4539</v>
      </c>
      <c r="HN157" s="34" t="s">
        <v>5446</v>
      </c>
      <c r="HO157" s="34">
        <v>49.177343407796798</v>
      </c>
      <c r="HP157" s="34" t="s">
        <v>4896</v>
      </c>
      <c r="HQ157" s="34" t="s">
        <v>4305</v>
      </c>
      <c r="HR157" s="34" t="s">
        <v>4186</v>
      </c>
      <c r="HS157" s="34" t="s">
        <v>4235</v>
      </c>
      <c r="HT157" s="34" t="s">
        <v>4271</v>
      </c>
      <c r="HU157" s="34" t="s">
        <v>5342</v>
      </c>
      <c r="HV157" s="34" t="s">
        <v>5001</v>
      </c>
      <c r="HW157" s="34" t="s">
        <v>3302</v>
      </c>
      <c r="HX157" s="34" t="s">
        <v>3238</v>
      </c>
      <c r="HY157" s="34" t="s">
        <v>4299</v>
      </c>
      <c r="HZ157" s="34" t="s">
        <v>4933</v>
      </c>
      <c r="IA157" s="34" t="s">
        <v>4666</v>
      </c>
      <c r="IB157" s="34" t="s">
        <v>5665</v>
      </c>
      <c r="IC157" s="34" t="s">
        <v>5274</v>
      </c>
      <c r="ID157" s="34" t="s">
        <v>4462</v>
      </c>
      <c r="IR157" s="34" t="s">
        <v>1046</v>
      </c>
      <c r="IU157" s="34" t="s">
        <v>5177</v>
      </c>
      <c r="IV157" s="34" t="s">
        <v>4170</v>
      </c>
      <c r="IW157" s="34" t="s">
        <v>4170</v>
      </c>
      <c r="IX157" s="34" t="s">
        <v>4472</v>
      </c>
      <c r="IY157" s="34" t="s">
        <v>4170</v>
      </c>
      <c r="IZ157" s="34" t="s">
        <v>4352</v>
      </c>
      <c r="JA157" s="34" t="s">
        <v>4711</v>
      </c>
      <c r="JB157" s="34" t="s">
        <v>4170</v>
      </c>
      <c r="JC157" s="34">
        <v>0</v>
      </c>
      <c r="JD157" s="34">
        <v>166.666666666667</v>
      </c>
      <c r="JE157" s="34">
        <v>166.666666666667</v>
      </c>
      <c r="JF157" s="34">
        <v>0</v>
      </c>
      <c r="JG157" s="34">
        <v>0</v>
      </c>
      <c r="JH157" s="34">
        <v>0</v>
      </c>
      <c r="JI157" s="34">
        <v>0</v>
      </c>
      <c r="JJ157" s="34">
        <v>0</v>
      </c>
      <c r="JK157" s="34">
        <v>0</v>
      </c>
      <c r="JL157" s="34">
        <v>4346.6666666666697</v>
      </c>
      <c r="JM157" s="34">
        <v>166.666666666667</v>
      </c>
      <c r="JN157" s="34">
        <v>4513.3333333333303</v>
      </c>
      <c r="JO157" s="34">
        <v>4346.6666666666697</v>
      </c>
      <c r="JP157" s="34">
        <v>166.666666666667</v>
      </c>
      <c r="JQ157" s="34">
        <v>4513.3333333333303</v>
      </c>
      <c r="JR157" s="34">
        <v>0.443131462333826</v>
      </c>
      <c r="JU157" s="34">
        <v>0.443131462333826</v>
      </c>
      <c r="JW157" s="34">
        <v>1.7725258493353001E-2</v>
      </c>
      <c r="JX157" s="34">
        <v>2.2156573116691301E-2</v>
      </c>
      <c r="KB157" s="34">
        <v>3.6927621861152102E-2</v>
      </c>
      <c r="KC157" s="34">
        <v>3.6927621861152102E-2</v>
      </c>
      <c r="KL157" s="34" t="s">
        <v>4170</v>
      </c>
      <c r="KM157" s="34" t="s">
        <v>4170</v>
      </c>
      <c r="KN157" s="34" t="s">
        <v>5254</v>
      </c>
      <c r="KO157" s="34" t="s">
        <v>5254</v>
      </c>
      <c r="KP157" s="34" t="s">
        <v>4170</v>
      </c>
      <c r="KQ157" s="34" t="s">
        <v>4170</v>
      </c>
      <c r="KR157" s="34" t="s">
        <v>4170</v>
      </c>
      <c r="KS157" s="34" t="s">
        <v>4170</v>
      </c>
      <c r="KT157" s="34" t="s">
        <v>4170</v>
      </c>
      <c r="KU157" s="34" t="s">
        <v>4973</v>
      </c>
      <c r="KV157" s="34" t="s">
        <v>5153</v>
      </c>
      <c r="KW157" s="34" t="s">
        <v>5620</v>
      </c>
      <c r="KX157" s="34" t="s">
        <v>5644</v>
      </c>
      <c r="KY157" s="34" t="s">
        <v>5952</v>
      </c>
      <c r="KZ157" s="34" t="s">
        <v>5850</v>
      </c>
    </row>
    <row r="158" spans="1:313">
      <c r="A158" s="34" t="s">
        <v>6682</v>
      </c>
      <c r="B158" s="34" t="s">
        <v>6662</v>
      </c>
      <c r="C158" s="34" t="s">
        <v>1038</v>
      </c>
      <c r="D158" s="34" t="s">
        <v>1041</v>
      </c>
      <c r="F158" s="34" t="s">
        <v>1041</v>
      </c>
      <c r="G158" s="34">
        <v>35</v>
      </c>
      <c r="H158" s="34" t="s">
        <v>1041</v>
      </c>
      <c r="I158" s="34" t="s">
        <v>1041</v>
      </c>
      <c r="J158" s="34" t="s">
        <v>440</v>
      </c>
      <c r="K158" s="34" t="s">
        <v>1077</v>
      </c>
      <c r="L158" s="34" t="s">
        <v>9537</v>
      </c>
      <c r="M158" s="34" t="s">
        <v>1548</v>
      </c>
      <c r="N158" s="34" t="s">
        <v>9538</v>
      </c>
      <c r="P158" s="34" t="s">
        <v>3065</v>
      </c>
      <c r="Q158" s="34" t="s">
        <v>3099</v>
      </c>
      <c r="R158" s="34" t="s">
        <v>6380</v>
      </c>
      <c r="S158" s="34">
        <v>3</v>
      </c>
      <c r="T158" s="34" t="s">
        <v>4881</v>
      </c>
      <c r="U158" s="34" t="s">
        <v>4881</v>
      </c>
      <c r="V158" s="34" t="s">
        <v>4881</v>
      </c>
      <c r="W158" s="34" t="s">
        <v>4881</v>
      </c>
      <c r="X158" s="34" t="s">
        <v>4170</v>
      </c>
      <c r="Y158" s="34" t="s">
        <v>4609</v>
      </c>
      <c r="Z158" s="34" t="s">
        <v>4881</v>
      </c>
      <c r="AA158" s="34" t="s">
        <v>4170</v>
      </c>
      <c r="AB158" s="34" t="s">
        <v>3681</v>
      </c>
      <c r="AD158" s="34" t="s">
        <v>3696</v>
      </c>
      <c r="AN158" s="34" t="s">
        <v>3722</v>
      </c>
      <c r="AO158" s="34" t="s">
        <v>1044</v>
      </c>
      <c r="BG158" s="34">
        <v>2</v>
      </c>
      <c r="BI158" s="34">
        <v>38</v>
      </c>
      <c r="BJ158" s="34" t="s">
        <v>1041</v>
      </c>
      <c r="BK158" s="34" t="s">
        <v>3727</v>
      </c>
      <c r="BM158" s="34" t="s">
        <v>3739</v>
      </c>
      <c r="BN158" s="34" t="s">
        <v>3745</v>
      </c>
      <c r="BO158" s="34" t="s">
        <v>4881</v>
      </c>
      <c r="BP158" s="34" t="s">
        <v>4170</v>
      </c>
      <c r="BQ158" s="34" t="s">
        <v>4170</v>
      </c>
      <c r="BR158" s="34" t="s">
        <v>4170</v>
      </c>
      <c r="BS158" s="34" t="s">
        <v>3751</v>
      </c>
      <c r="BT158" s="34" t="s">
        <v>3771</v>
      </c>
      <c r="BU158" s="34" t="s">
        <v>1044</v>
      </c>
      <c r="BV158" s="34" t="s">
        <v>1041</v>
      </c>
      <c r="BW158" s="34" t="s">
        <v>1044</v>
      </c>
      <c r="BX158" s="34" t="s">
        <v>3777</v>
      </c>
      <c r="BY158" s="34" t="s">
        <v>4881</v>
      </c>
      <c r="BZ158" s="34" t="s">
        <v>4170</v>
      </c>
      <c r="CA158" s="34" t="s">
        <v>4170</v>
      </c>
      <c r="CB158" s="34" t="s">
        <v>4170</v>
      </c>
      <c r="CC158" s="34" t="s">
        <v>4170</v>
      </c>
      <c r="CD158" s="34" t="s">
        <v>4170</v>
      </c>
      <c r="CE158" s="34" t="s">
        <v>4170</v>
      </c>
      <c r="CF158" s="34" t="s">
        <v>4170</v>
      </c>
      <c r="CG158" s="34" t="s">
        <v>4170</v>
      </c>
      <c r="CH158" s="34" t="s">
        <v>4170</v>
      </c>
      <c r="CI158" s="34" t="s">
        <v>4170</v>
      </c>
      <c r="CJ158" s="34" t="s">
        <v>4170</v>
      </c>
      <c r="CK158" s="34" t="s">
        <v>4170</v>
      </c>
      <c r="CL158" s="34" t="s">
        <v>4170</v>
      </c>
      <c r="CM158" s="34" t="s">
        <v>4170</v>
      </c>
      <c r="CN158" s="34" t="s">
        <v>4170</v>
      </c>
      <c r="CO158" s="34" t="s">
        <v>4170</v>
      </c>
      <c r="CQ158" s="34" t="s">
        <v>1041</v>
      </c>
      <c r="CR158" s="34" t="s">
        <v>1041</v>
      </c>
      <c r="CS158" s="34" t="s">
        <v>1041</v>
      </c>
      <c r="CT158" s="34" t="s">
        <v>1041</v>
      </c>
      <c r="CU158" s="34" t="s">
        <v>1041</v>
      </c>
      <c r="CV158" s="34" t="s">
        <v>1041</v>
      </c>
      <c r="CW158" s="34" t="s">
        <v>1041</v>
      </c>
      <c r="CX158" s="34" t="s">
        <v>1044</v>
      </c>
      <c r="CY158" s="34" t="s">
        <v>3826</v>
      </c>
      <c r="CZ158" s="34" t="s">
        <v>3843</v>
      </c>
      <c r="DA158" s="34" t="s">
        <v>3861</v>
      </c>
      <c r="DB158" s="34" t="s">
        <v>1044</v>
      </c>
      <c r="DC158" s="34" t="s">
        <v>1044</v>
      </c>
      <c r="DD158" s="34" t="s">
        <v>3871</v>
      </c>
      <c r="DE158" s="34" t="s">
        <v>1044</v>
      </c>
      <c r="DF158" s="34" t="s">
        <v>3877</v>
      </c>
      <c r="DG158" s="34" t="s">
        <v>172</v>
      </c>
      <c r="DH158" s="34" t="s">
        <v>4170</v>
      </c>
      <c r="DI158" s="34" t="s">
        <v>4170</v>
      </c>
      <c r="DJ158" s="34" t="s">
        <v>4170</v>
      </c>
      <c r="DK158" s="34" t="s">
        <v>4170</v>
      </c>
      <c r="DL158" s="34" t="s">
        <v>4170</v>
      </c>
      <c r="DM158" s="34" t="s">
        <v>4170</v>
      </c>
      <c r="DN158" s="34" t="s">
        <v>4170</v>
      </c>
      <c r="DO158" s="34" t="s">
        <v>4170</v>
      </c>
      <c r="DP158" s="34" t="s">
        <v>4170</v>
      </c>
      <c r="DQ158" s="34" t="s">
        <v>4170</v>
      </c>
      <c r="DR158" s="34" t="s">
        <v>4881</v>
      </c>
      <c r="DS158" s="34" t="s">
        <v>4170</v>
      </c>
      <c r="DT158" s="34" t="s">
        <v>4170</v>
      </c>
      <c r="DU158" s="34" t="s">
        <v>4170</v>
      </c>
      <c r="DV158" s="34" t="s">
        <v>4170</v>
      </c>
      <c r="DW158" s="34" t="s">
        <v>4170</v>
      </c>
      <c r="FH158" s="34">
        <v>26000</v>
      </c>
      <c r="FK158" s="34" t="s">
        <v>3865</v>
      </c>
      <c r="FM158" s="34" t="s">
        <v>3990</v>
      </c>
      <c r="GF158" s="34" t="s">
        <v>1044</v>
      </c>
      <c r="GG158" s="34" t="s">
        <v>4170</v>
      </c>
      <c r="GH158" s="34" t="s">
        <v>4170</v>
      </c>
      <c r="GI158" s="34" t="s">
        <v>4170</v>
      </c>
      <c r="GJ158" s="34" t="s">
        <v>4881</v>
      </c>
      <c r="GK158" s="34" t="s">
        <v>4170</v>
      </c>
      <c r="GL158" s="34" t="s">
        <v>4170</v>
      </c>
      <c r="GM158" s="34" t="s">
        <v>4170</v>
      </c>
      <c r="GO158" s="34">
        <v>11000</v>
      </c>
      <c r="GP158" s="34">
        <v>500</v>
      </c>
      <c r="GQ158" s="34">
        <v>8000</v>
      </c>
      <c r="GR158" s="34">
        <v>5000</v>
      </c>
      <c r="GS158" s="34">
        <v>1000</v>
      </c>
      <c r="GT158" s="34">
        <v>300</v>
      </c>
      <c r="GU158" s="34">
        <v>50</v>
      </c>
      <c r="GV158" s="34">
        <v>0</v>
      </c>
      <c r="GW158" s="34">
        <v>0</v>
      </c>
      <c r="GX158" s="34">
        <v>4000</v>
      </c>
      <c r="GY158" s="34">
        <v>1000</v>
      </c>
      <c r="GZ158" s="34">
        <v>1000</v>
      </c>
      <c r="HA158" s="34">
        <v>0</v>
      </c>
      <c r="HB158" s="34">
        <v>0</v>
      </c>
      <c r="HC158" s="34">
        <v>1300</v>
      </c>
      <c r="HD158" s="34">
        <v>0</v>
      </c>
      <c r="HE158" s="34">
        <v>0</v>
      </c>
      <c r="HF158" s="34" t="s">
        <v>1044</v>
      </c>
      <c r="HK158" s="34" t="s">
        <v>6683</v>
      </c>
      <c r="HL158" s="34" t="s">
        <v>4226</v>
      </c>
      <c r="HM158" s="34" t="s">
        <v>4542</v>
      </c>
      <c r="HN158" s="34" t="s">
        <v>5447</v>
      </c>
      <c r="HO158" s="34">
        <v>33.180026281208903</v>
      </c>
      <c r="HP158" s="34" t="s">
        <v>4895</v>
      </c>
      <c r="HQ158" s="34" t="s">
        <v>4316</v>
      </c>
      <c r="HR158" s="34" t="s">
        <v>4210</v>
      </c>
      <c r="HS158" s="34" t="s">
        <v>4228</v>
      </c>
      <c r="HT158" s="34" t="s">
        <v>4262</v>
      </c>
      <c r="HU158" s="34" t="s">
        <v>5342</v>
      </c>
      <c r="HV158" s="34" t="s">
        <v>5001</v>
      </c>
      <c r="HW158" s="34" t="s">
        <v>4560</v>
      </c>
      <c r="HX158" s="34" t="s">
        <v>3244</v>
      </c>
      <c r="HY158" s="34" t="s">
        <v>4299</v>
      </c>
      <c r="HZ158" s="34" t="s">
        <v>4933</v>
      </c>
      <c r="IA158" s="34" t="s">
        <v>4666</v>
      </c>
      <c r="IC158" s="34" t="s">
        <v>5274</v>
      </c>
      <c r="ID158" s="34" t="s">
        <v>4461</v>
      </c>
      <c r="IN158" s="34" t="s">
        <v>5224</v>
      </c>
      <c r="IQ158" s="34">
        <v>26000</v>
      </c>
      <c r="IR158" s="34" t="s">
        <v>1046</v>
      </c>
      <c r="IS158" s="34" t="s">
        <v>5322</v>
      </c>
      <c r="IT158" s="34">
        <v>8666.6666666666697</v>
      </c>
      <c r="IU158" s="34" t="s">
        <v>5181</v>
      </c>
      <c r="IV158" s="34" t="s">
        <v>4471</v>
      </c>
      <c r="IW158" s="34" t="s">
        <v>4176</v>
      </c>
      <c r="IX158" s="34" t="s">
        <v>5179</v>
      </c>
      <c r="IY158" s="34" t="s">
        <v>4474</v>
      </c>
      <c r="IZ158" s="34" t="s">
        <v>4784</v>
      </c>
      <c r="JA158" s="34" t="s">
        <v>4711</v>
      </c>
      <c r="JB158" s="34" t="s">
        <v>4170</v>
      </c>
      <c r="JC158" s="34">
        <v>666.66666666666697</v>
      </c>
      <c r="JD158" s="34">
        <v>166.666666666667</v>
      </c>
      <c r="JE158" s="34">
        <v>166.666666666667</v>
      </c>
      <c r="JF158" s="34">
        <v>0</v>
      </c>
      <c r="JG158" s="34">
        <v>0</v>
      </c>
      <c r="JH158" s="34">
        <v>216.666666666667</v>
      </c>
      <c r="JI158" s="34">
        <v>0</v>
      </c>
      <c r="JJ158" s="34">
        <v>0</v>
      </c>
      <c r="JK158" s="34">
        <v>0</v>
      </c>
      <c r="JL158" s="34">
        <v>26400</v>
      </c>
      <c r="JM158" s="34">
        <v>666.66666666666697</v>
      </c>
      <c r="JN158" s="34">
        <v>27066.666666666701</v>
      </c>
      <c r="JO158" s="34">
        <v>8800</v>
      </c>
      <c r="JP158" s="34">
        <v>222.222222222222</v>
      </c>
      <c r="JQ158" s="34">
        <v>9022.2222222222208</v>
      </c>
      <c r="JR158" s="34">
        <v>0.40640394088670001</v>
      </c>
      <c r="JS158" s="34">
        <v>1.8472906403940899E-2</v>
      </c>
      <c r="JT158" s="34">
        <v>0.29556650246305399</v>
      </c>
      <c r="JU158" s="34">
        <v>0.184729064039409</v>
      </c>
      <c r="JV158" s="34">
        <v>3.6945812807881798E-2</v>
      </c>
      <c r="JW158" s="34">
        <v>1.1083743842364499E-2</v>
      </c>
      <c r="JX158" s="34">
        <v>1.8472906403940901E-3</v>
      </c>
      <c r="KA158" s="34">
        <v>2.4630541871921201E-2</v>
      </c>
      <c r="KB158" s="34">
        <v>6.1576354679802898E-3</v>
      </c>
      <c r="KC158" s="34">
        <v>6.1576354679802898E-3</v>
      </c>
      <c r="KF158" s="34">
        <v>8.0049261083743797E-3</v>
      </c>
      <c r="KJ158" s="34" t="s">
        <v>5978</v>
      </c>
      <c r="KK158" s="34" t="s">
        <v>5990</v>
      </c>
      <c r="KL158" s="34" t="s">
        <v>4170</v>
      </c>
      <c r="KM158" s="34" t="s">
        <v>4716</v>
      </c>
      <c r="KN158" s="34" t="s">
        <v>5254</v>
      </c>
      <c r="KO158" s="34" t="s">
        <v>5254</v>
      </c>
      <c r="KP158" s="34" t="s">
        <v>4170</v>
      </c>
      <c r="KQ158" s="34" t="s">
        <v>4170</v>
      </c>
      <c r="KR158" s="34" t="s">
        <v>4714</v>
      </c>
      <c r="KS158" s="34" t="s">
        <v>4170</v>
      </c>
      <c r="KT158" s="34" t="s">
        <v>4170</v>
      </c>
      <c r="KU158" s="34" t="s">
        <v>5114</v>
      </c>
      <c r="KV158" s="34" t="s">
        <v>5155</v>
      </c>
      <c r="KW158" s="34" t="s">
        <v>5624</v>
      </c>
      <c r="KX158" s="34" t="s">
        <v>5644</v>
      </c>
      <c r="KY158" s="34" t="s">
        <v>5953</v>
      </c>
      <c r="KZ158" s="34" t="s">
        <v>5155</v>
      </c>
      <c r="LA158" s="34" t="s">
        <v>5992</v>
      </c>
    </row>
    <row r="159" spans="1:313">
      <c r="A159" s="34" t="s">
        <v>6684</v>
      </c>
      <c r="B159" s="34" t="s">
        <v>6662</v>
      </c>
      <c r="C159" s="34" t="s">
        <v>1036</v>
      </c>
      <c r="D159" s="34" t="s">
        <v>1041</v>
      </c>
      <c r="F159" s="34" t="s">
        <v>1041</v>
      </c>
      <c r="G159" s="34">
        <v>28</v>
      </c>
      <c r="H159" s="34" t="s">
        <v>1041</v>
      </c>
      <c r="I159" s="34" t="s">
        <v>1041</v>
      </c>
      <c r="J159" s="34" t="s">
        <v>442</v>
      </c>
      <c r="K159" s="34" t="s">
        <v>1077</v>
      </c>
      <c r="L159" s="34" t="s">
        <v>9537</v>
      </c>
      <c r="M159" s="34" t="s">
        <v>1548</v>
      </c>
      <c r="N159" s="34" t="s">
        <v>9538</v>
      </c>
      <c r="P159" s="34" t="s">
        <v>3065</v>
      </c>
      <c r="Q159" s="34" t="s">
        <v>3123</v>
      </c>
      <c r="R159" s="34" t="s">
        <v>6340</v>
      </c>
      <c r="S159" s="34">
        <v>2</v>
      </c>
      <c r="T159" s="34" t="s">
        <v>4881</v>
      </c>
      <c r="U159" s="34" t="s">
        <v>4170</v>
      </c>
      <c r="V159" s="34" t="s">
        <v>4170</v>
      </c>
      <c r="W159" s="34" t="s">
        <v>4881</v>
      </c>
      <c r="X159" s="34" t="s">
        <v>4881</v>
      </c>
      <c r="Y159" s="34" t="s">
        <v>4881</v>
      </c>
      <c r="Z159" s="34" t="s">
        <v>4881</v>
      </c>
      <c r="AA159" s="34" t="s">
        <v>4170</v>
      </c>
      <c r="AB159" s="34" t="s">
        <v>3681</v>
      </c>
      <c r="AD159" s="34" t="s">
        <v>3696</v>
      </c>
      <c r="AN159" s="34" t="s">
        <v>3719</v>
      </c>
      <c r="AO159" s="34" t="s">
        <v>1044</v>
      </c>
      <c r="BG159" s="34">
        <v>2</v>
      </c>
      <c r="BI159" s="34">
        <v>40</v>
      </c>
      <c r="BJ159" s="34" t="s">
        <v>1041</v>
      </c>
      <c r="BK159" s="34" t="s">
        <v>3727</v>
      </c>
      <c r="BM159" s="34" t="s">
        <v>3739</v>
      </c>
      <c r="BN159" s="34" t="s">
        <v>3745</v>
      </c>
      <c r="BO159" s="34" t="s">
        <v>4881</v>
      </c>
      <c r="BP159" s="34" t="s">
        <v>4170</v>
      </c>
      <c r="BQ159" s="34" t="s">
        <v>4170</v>
      </c>
      <c r="BR159" s="34" t="s">
        <v>4170</v>
      </c>
      <c r="BS159" s="34" t="s">
        <v>3754</v>
      </c>
      <c r="BT159" s="34" t="s">
        <v>3771</v>
      </c>
      <c r="BU159" s="34" t="s">
        <v>1044</v>
      </c>
      <c r="BV159" s="34" t="s">
        <v>1044</v>
      </c>
      <c r="BW159" s="34" t="s">
        <v>1044</v>
      </c>
      <c r="BX159" s="34" t="s">
        <v>3777</v>
      </c>
      <c r="BY159" s="34" t="s">
        <v>4881</v>
      </c>
      <c r="BZ159" s="34" t="s">
        <v>4170</v>
      </c>
      <c r="CA159" s="34" t="s">
        <v>4170</v>
      </c>
      <c r="CB159" s="34" t="s">
        <v>4170</v>
      </c>
      <c r="CC159" s="34" t="s">
        <v>4170</v>
      </c>
      <c r="CD159" s="34" t="s">
        <v>4170</v>
      </c>
      <c r="CE159" s="34" t="s">
        <v>4170</v>
      </c>
      <c r="CF159" s="34" t="s">
        <v>4170</v>
      </c>
      <c r="CG159" s="34" t="s">
        <v>4170</v>
      </c>
      <c r="CH159" s="34" t="s">
        <v>4170</v>
      </c>
      <c r="CI159" s="34" t="s">
        <v>4170</v>
      </c>
      <c r="CJ159" s="34" t="s">
        <v>4170</v>
      </c>
      <c r="CK159" s="34" t="s">
        <v>4170</v>
      </c>
      <c r="CL159" s="34" t="s">
        <v>4170</v>
      </c>
      <c r="CM159" s="34" t="s">
        <v>4170</v>
      </c>
      <c r="CN159" s="34" t="s">
        <v>4170</v>
      </c>
      <c r="CO159" s="34" t="s">
        <v>4170</v>
      </c>
      <c r="CQ159" s="34" t="s">
        <v>1041</v>
      </c>
      <c r="CR159" s="34" t="s">
        <v>1041</v>
      </c>
      <c r="CS159" s="34" t="s">
        <v>1041</v>
      </c>
      <c r="CT159" s="34" t="s">
        <v>1041</v>
      </c>
      <c r="CU159" s="34" t="s">
        <v>1041</v>
      </c>
      <c r="CV159" s="34" t="s">
        <v>1041</v>
      </c>
      <c r="CW159" s="34" t="s">
        <v>1041</v>
      </c>
      <c r="CX159" s="34" t="s">
        <v>1044</v>
      </c>
      <c r="CY159" s="34" t="s">
        <v>3820</v>
      </c>
      <c r="CZ159" s="34" t="s">
        <v>3843</v>
      </c>
      <c r="DA159" s="34" t="s">
        <v>3855</v>
      </c>
      <c r="DB159" s="34" t="s">
        <v>1044</v>
      </c>
      <c r="DC159" s="34" t="s">
        <v>3871</v>
      </c>
      <c r="DD159" s="34" t="s">
        <v>3871</v>
      </c>
      <c r="DE159" s="34" t="s">
        <v>1044</v>
      </c>
      <c r="DF159" s="34" t="s">
        <v>3877</v>
      </c>
      <c r="DG159" s="34" t="s">
        <v>3889</v>
      </c>
      <c r="DH159" s="34" t="s">
        <v>4170</v>
      </c>
      <c r="DI159" s="34" t="s">
        <v>4170</v>
      </c>
      <c r="DJ159" s="34" t="s">
        <v>4881</v>
      </c>
      <c r="DK159" s="34" t="s">
        <v>4170</v>
      </c>
      <c r="DL159" s="34" t="s">
        <v>4170</v>
      </c>
      <c r="DM159" s="34" t="s">
        <v>4170</v>
      </c>
      <c r="DN159" s="34" t="s">
        <v>4170</v>
      </c>
      <c r="DO159" s="34" t="s">
        <v>4170</v>
      </c>
      <c r="DP159" s="34" t="s">
        <v>4170</v>
      </c>
      <c r="DQ159" s="34" t="s">
        <v>4170</v>
      </c>
      <c r="DR159" s="34" t="s">
        <v>4170</v>
      </c>
      <c r="DS159" s="34" t="s">
        <v>4170</v>
      </c>
      <c r="DT159" s="34" t="s">
        <v>4170</v>
      </c>
      <c r="DU159" s="34" t="s">
        <v>4170</v>
      </c>
      <c r="DV159" s="34" t="s">
        <v>4170</v>
      </c>
      <c r="DW159" s="34" t="s">
        <v>4170</v>
      </c>
      <c r="FK159" s="34" t="s">
        <v>1044</v>
      </c>
      <c r="FM159" s="34" t="s">
        <v>3984</v>
      </c>
      <c r="FN159" s="34" t="s">
        <v>6685</v>
      </c>
      <c r="FO159" s="34" t="s">
        <v>4881</v>
      </c>
      <c r="FP159" s="34" t="s">
        <v>4170</v>
      </c>
      <c r="FQ159" s="34" t="s">
        <v>4881</v>
      </c>
      <c r="FR159" s="34" t="s">
        <v>4170</v>
      </c>
      <c r="FS159" s="34" t="s">
        <v>4881</v>
      </c>
      <c r="FT159" s="34" t="s">
        <v>4170</v>
      </c>
      <c r="FU159" s="34" t="s">
        <v>4881</v>
      </c>
      <c r="FV159" s="34" t="s">
        <v>4170</v>
      </c>
      <c r="FW159" s="34" t="s">
        <v>4881</v>
      </c>
      <c r="FX159" s="34" t="s">
        <v>4170</v>
      </c>
      <c r="FY159" s="34" t="s">
        <v>4170</v>
      </c>
      <c r="FZ159" s="34" t="s">
        <v>4170</v>
      </c>
      <c r="GA159" s="34" t="s">
        <v>4170</v>
      </c>
      <c r="GB159" s="34" t="s">
        <v>4170</v>
      </c>
      <c r="GC159" s="34" t="s">
        <v>4170</v>
      </c>
      <c r="GD159" s="34" t="s">
        <v>4170</v>
      </c>
      <c r="GF159" s="34" t="s">
        <v>1044</v>
      </c>
      <c r="GG159" s="34" t="s">
        <v>4170</v>
      </c>
      <c r="GH159" s="34" t="s">
        <v>4170</v>
      </c>
      <c r="GI159" s="34" t="s">
        <v>4170</v>
      </c>
      <c r="GJ159" s="34" t="s">
        <v>4881</v>
      </c>
      <c r="GK159" s="34" t="s">
        <v>4170</v>
      </c>
      <c r="GL159" s="34" t="s">
        <v>4170</v>
      </c>
      <c r="GM159" s="34" t="s">
        <v>4170</v>
      </c>
      <c r="GO159" s="34">
        <v>8000</v>
      </c>
      <c r="GP159" s="34">
        <v>0</v>
      </c>
      <c r="GQ159" s="34">
        <v>0</v>
      </c>
      <c r="GR159" s="34">
        <v>3000</v>
      </c>
      <c r="GS159" s="34">
        <v>0</v>
      </c>
      <c r="GT159" s="34">
        <v>420</v>
      </c>
      <c r="GU159" s="34">
        <v>0</v>
      </c>
      <c r="GV159" s="34">
        <v>1000</v>
      </c>
      <c r="GW159" s="34">
        <v>1500</v>
      </c>
      <c r="GX159" s="34">
        <v>18000</v>
      </c>
      <c r="GY159" s="34">
        <v>6000</v>
      </c>
      <c r="GZ159" s="34">
        <v>6000</v>
      </c>
      <c r="HA159" s="34">
        <v>0</v>
      </c>
      <c r="HB159" s="34">
        <v>0</v>
      </c>
      <c r="HD159" s="34">
        <v>0</v>
      </c>
      <c r="HE159" s="34">
        <v>0</v>
      </c>
      <c r="HF159" s="34" t="s">
        <v>3071</v>
      </c>
      <c r="HK159" s="34" t="s">
        <v>6686</v>
      </c>
      <c r="HL159" s="34" t="s">
        <v>4226</v>
      </c>
      <c r="HM159" s="34" t="s">
        <v>4539</v>
      </c>
      <c r="HN159" s="34" t="s">
        <v>5452</v>
      </c>
      <c r="HO159" s="34">
        <v>11.1695137976347</v>
      </c>
      <c r="HP159" s="34" t="s">
        <v>4897</v>
      </c>
      <c r="HQ159" s="34" t="s">
        <v>4313</v>
      </c>
      <c r="HR159" s="34" t="s">
        <v>4186</v>
      </c>
      <c r="HS159" s="34" t="s">
        <v>4255</v>
      </c>
      <c r="HT159" s="34" t="s">
        <v>4271</v>
      </c>
      <c r="HU159" s="34" t="s">
        <v>5342</v>
      </c>
      <c r="HV159" s="34" t="s">
        <v>5001</v>
      </c>
      <c r="HW159" s="34" t="s">
        <v>4556</v>
      </c>
      <c r="HX159" s="34" t="s">
        <v>3232</v>
      </c>
      <c r="HY159" s="34" t="s">
        <v>4291</v>
      </c>
      <c r="HZ159" s="34" t="s">
        <v>4933</v>
      </c>
      <c r="IA159" s="34" t="s">
        <v>4666</v>
      </c>
      <c r="IC159" s="34" t="s">
        <v>5274</v>
      </c>
      <c r="ID159" s="34" t="s">
        <v>4462</v>
      </c>
      <c r="IR159" s="34" t="s">
        <v>1046</v>
      </c>
      <c r="IU159" s="34" t="s">
        <v>5180</v>
      </c>
      <c r="IV159" s="34" t="s">
        <v>4170</v>
      </c>
      <c r="IW159" s="34" t="s">
        <v>4170</v>
      </c>
      <c r="IX159" s="34" t="s">
        <v>5374</v>
      </c>
      <c r="IY159" s="34" t="s">
        <v>4170</v>
      </c>
      <c r="IZ159" s="34" t="s">
        <v>4785</v>
      </c>
      <c r="JA159" s="34" t="s">
        <v>4170</v>
      </c>
      <c r="JB159" s="34" t="s">
        <v>4716</v>
      </c>
      <c r="JC159" s="34">
        <v>3000</v>
      </c>
      <c r="JD159" s="34">
        <v>1000</v>
      </c>
      <c r="JE159" s="34">
        <v>1000</v>
      </c>
      <c r="JF159" s="34">
        <v>0</v>
      </c>
      <c r="JG159" s="34">
        <v>0</v>
      </c>
      <c r="JI159" s="34">
        <v>0</v>
      </c>
      <c r="JJ159" s="34">
        <v>0</v>
      </c>
      <c r="JK159" s="34">
        <v>500</v>
      </c>
      <c r="JL159" s="34">
        <v>15420</v>
      </c>
      <c r="JM159" s="34">
        <v>2500</v>
      </c>
      <c r="JN159" s="34">
        <v>17920</v>
      </c>
      <c r="JO159" s="34">
        <v>7710</v>
      </c>
      <c r="JP159" s="34">
        <v>1250</v>
      </c>
      <c r="JQ159" s="34">
        <v>8960</v>
      </c>
      <c r="JR159" s="34">
        <v>0.44642857142857101</v>
      </c>
      <c r="JU159" s="34">
        <v>0.167410714285714</v>
      </c>
      <c r="JW159" s="34">
        <v>2.34375E-2</v>
      </c>
      <c r="JY159" s="34">
        <v>5.5803571428571397E-2</v>
      </c>
      <c r="JZ159" s="34">
        <v>2.7901785714285698E-2</v>
      </c>
      <c r="KA159" s="34">
        <v>0.167410714285714</v>
      </c>
      <c r="KB159" s="34">
        <v>5.5803571428571397E-2</v>
      </c>
      <c r="KC159" s="34">
        <v>5.5803571428571397E-2</v>
      </c>
      <c r="KL159" s="34" t="s">
        <v>5796</v>
      </c>
      <c r="KM159" s="34" t="s">
        <v>4713</v>
      </c>
      <c r="KN159" s="34" t="s">
        <v>4716</v>
      </c>
      <c r="KO159" s="34" t="s">
        <v>4716</v>
      </c>
      <c r="KP159" s="34" t="s">
        <v>4170</v>
      </c>
      <c r="KQ159" s="34" t="s">
        <v>4170</v>
      </c>
      <c r="KS159" s="34" t="s">
        <v>4170</v>
      </c>
      <c r="KT159" s="34" t="s">
        <v>4170</v>
      </c>
      <c r="KU159" s="34" t="s">
        <v>5113</v>
      </c>
      <c r="KV159" s="34" t="s">
        <v>5154</v>
      </c>
      <c r="KW159" s="34" t="s">
        <v>5621</v>
      </c>
      <c r="KX159" s="34" t="s">
        <v>5647</v>
      </c>
      <c r="KY159" s="34" t="s">
        <v>5223</v>
      </c>
      <c r="KZ159" s="34" t="s">
        <v>5155</v>
      </c>
    </row>
    <row r="160" spans="1:313">
      <c r="A160" s="34" t="s">
        <v>6687</v>
      </c>
      <c r="B160" s="34" t="s">
        <v>6662</v>
      </c>
      <c r="C160" s="34" t="s">
        <v>1037</v>
      </c>
      <c r="D160" s="34" t="s">
        <v>1041</v>
      </c>
      <c r="F160" s="34" t="s">
        <v>1041</v>
      </c>
      <c r="G160" s="34">
        <v>49</v>
      </c>
      <c r="H160" s="34" t="s">
        <v>1041</v>
      </c>
      <c r="I160" s="34" t="s">
        <v>1041</v>
      </c>
      <c r="J160" s="34" t="s">
        <v>440</v>
      </c>
      <c r="K160" s="34" t="s">
        <v>1077</v>
      </c>
      <c r="L160" s="34" t="s">
        <v>9537</v>
      </c>
      <c r="M160" s="34" t="s">
        <v>1548</v>
      </c>
      <c r="N160" s="34" t="s">
        <v>9538</v>
      </c>
      <c r="P160" s="34" t="s">
        <v>3065</v>
      </c>
      <c r="Q160" s="34" t="s">
        <v>3114</v>
      </c>
      <c r="R160" s="34" t="s">
        <v>6323</v>
      </c>
      <c r="S160" s="34">
        <v>3</v>
      </c>
      <c r="T160" s="34" t="s">
        <v>4881</v>
      </c>
      <c r="U160" s="34" t="s">
        <v>4170</v>
      </c>
      <c r="V160" s="34" t="s">
        <v>4170</v>
      </c>
      <c r="W160" s="34" t="s">
        <v>4609</v>
      </c>
      <c r="X160" s="34" t="s">
        <v>4881</v>
      </c>
      <c r="Y160" s="34" t="s">
        <v>4609</v>
      </c>
      <c r="Z160" s="34" t="s">
        <v>4881</v>
      </c>
      <c r="AA160" s="34" t="s">
        <v>4170</v>
      </c>
      <c r="AB160" s="34" t="s">
        <v>3681</v>
      </c>
      <c r="AD160" s="34" t="s">
        <v>3696</v>
      </c>
      <c r="AN160" s="34" t="s">
        <v>3722</v>
      </c>
      <c r="AO160" s="34" t="s">
        <v>1044</v>
      </c>
      <c r="BG160" s="34">
        <v>1</v>
      </c>
      <c r="BI160" s="34">
        <v>12</v>
      </c>
      <c r="BJ160" s="34" t="s">
        <v>1041</v>
      </c>
      <c r="BK160" s="34" t="s">
        <v>3727</v>
      </c>
      <c r="BM160" s="34" t="s">
        <v>3739</v>
      </c>
      <c r="BN160" s="34" t="s">
        <v>3745</v>
      </c>
      <c r="BO160" s="34" t="s">
        <v>4881</v>
      </c>
      <c r="BP160" s="34" t="s">
        <v>4170</v>
      </c>
      <c r="BQ160" s="34" t="s">
        <v>4170</v>
      </c>
      <c r="BR160" s="34" t="s">
        <v>4170</v>
      </c>
      <c r="BS160" s="34" t="s">
        <v>3754</v>
      </c>
      <c r="BT160" s="34" t="s">
        <v>3771</v>
      </c>
      <c r="BU160" s="34" t="s">
        <v>1044</v>
      </c>
      <c r="BV160" s="34" t="s">
        <v>1044</v>
      </c>
      <c r="BW160" s="34" t="s">
        <v>1044</v>
      </c>
      <c r="BX160" s="34" t="s">
        <v>3783</v>
      </c>
      <c r="BY160" s="34" t="s">
        <v>4170</v>
      </c>
      <c r="BZ160" s="34" t="s">
        <v>4170</v>
      </c>
      <c r="CA160" s="34" t="s">
        <v>4881</v>
      </c>
      <c r="CB160" s="34" t="s">
        <v>4170</v>
      </c>
      <c r="CC160" s="34" t="s">
        <v>4170</v>
      </c>
      <c r="CD160" s="34" t="s">
        <v>4170</v>
      </c>
      <c r="CE160" s="34" t="s">
        <v>4170</v>
      </c>
      <c r="CF160" s="34" t="s">
        <v>4170</v>
      </c>
      <c r="CG160" s="34" t="s">
        <v>4170</v>
      </c>
      <c r="CH160" s="34" t="s">
        <v>4170</v>
      </c>
      <c r="CI160" s="34" t="s">
        <v>4170</v>
      </c>
      <c r="CJ160" s="34" t="s">
        <v>4170</v>
      </c>
      <c r="CK160" s="34" t="s">
        <v>4170</v>
      </c>
      <c r="CL160" s="34" t="s">
        <v>4170</v>
      </c>
      <c r="CM160" s="34" t="s">
        <v>4170</v>
      </c>
      <c r="CN160" s="34" t="s">
        <v>4170</v>
      </c>
      <c r="CO160" s="34" t="s">
        <v>4170</v>
      </c>
      <c r="CQ160" s="34" t="s">
        <v>1041</v>
      </c>
      <c r="CR160" s="34" t="s">
        <v>1041</v>
      </c>
      <c r="CS160" s="34" t="s">
        <v>1044</v>
      </c>
      <c r="CT160" s="34" t="s">
        <v>1041</v>
      </c>
      <c r="CU160" s="34" t="s">
        <v>1041</v>
      </c>
      <c r="CV160" s="34" t="s">
        <v>1041</v>
      </c>
      <c r="CW160" s="34" t="s">
        <v>1044</v>
      </c>
      <c r="CX160" s="34" t="s">
        <v>1044</v>
      </c>
      <c r="CY160" s="34" t="s">
        <v>3829</v>
      </c>
      <c r="CZ160" s="34" t="s">
        <v>3846</v>
      </c>
      <c r="DA160" s="34" t="s">
        <v>3861</v>
      </c>
      <c r="DB160" s="34" t="s">
        <v>1044</v>
      </c>
      <c r="DC160" s="34" t="s">
        <v>1044</v>
      </c>
      <c r="DD160" s="34" t="s">
        <v>3871</v>
      </c>
      <c r="DE160" s="34" t="s">
        <v>1044</v>
      </c>
      <c r="DF160" s="34" t="s">
        <v>3880</v>
      </c>
      <c r="DG160" s="34" t="s">
        <v>6688</v>
      </c>
      <c r="DH160" s="34" t="s">
        <v>4170</v>
      </c>
      <c r="DI160" s="34" t="s">
        <v>4170</v>
      </c>
      <c r="DJ160" s="34" t="s">
        <v>4881</v>
      </c>
      <c r="DK160" s="34" t="s">
        <v>4170</v>
      </c>
      <c r="DL160" s="34" t="s">
        <v>4170</v>
      </c>
      <c r="DM160" s="34" t="s">
        <v>4170</v>
      </c>
      <c r="DN160" s="34" t="s">
        <v>4881</v>
      </c>
      <c r="DO160" s="34" t="s">
        <v>4170</v>
      </c>
      <c r="DP160" s="34" t="s">
        <v>4170</v>
      </c>
      <c r="DQ160" s="34" t="s">
        <v>4170</v>
      </c>
      <c r="DR160" s="34" t="s">
        <v>4170</v>
      </c>
      <c r="DS160" s="34" t="s">
        <v>4170</v>
      </c>
      <c r="DT160" s="34" t="s">
        <v>4170</v>
      </c>
      <c r="DU160" s="34" t="s">
        <v>4170</v>
      </c>
      <c r="DV160" s="34" t="s">
        <v>4170</v>
      </c>
      <c r="DW160" s="34" t="s">
        <v>4170</v>
      </c>
      <c r="DZ160" s="34">
        <v>5000</v>
      </c>
      <c r="ES160" s="34" t="s">
        <v>3951</v>
      </c>
      <c r="ET160" s="34" t="s">
        <v>4170</v>
      </c>
      <c r="EU160" s="34" t="s">
        <v>4170</v>
      </c>
      <c r="EV160" s="34" t="s">
        <v>4170</v>
      </c>
      <c r="EW160" s="34" t="s">
        <v>4170</v>
      </c>
      <c r="EX160" s="34" t="s">
        <v>4881</v>
      </c>
      <c r="EY160" s="34" t="s">
        <v>4170</v>
      </c>
      <c r="EZ160" s="34" t="s">
        <v>4170</v>
      </c>
      <c r="FA160" s="34" t="s">
        <v>4170</v>
      </c>
      <c r="FB160" s="34" t="s">
        <v>4170</v>
      </c>
      <c r="FD160" s="34">
        <v>5000</v>
      </c>
      <c r="FK160" s="34" t="s">
        <v>1044</v>
      </c>
      <c r="FM160" s="34" t="s">
        <v>3990</v>
      </c>
      <c r="GF160" s="34" t="s">
        <v>1044</v>
      </c>
      <c r="GG160" s="34" t="s">
        <v>4170</v>
      </c>
      <c r="GH160" s="34" t="s">
        <v>4170</v>
      </c>
      <c r="GI160" s="34" t="s">
        <v>4170</v>
      </c>
      <c r="GJ160" s="34" t="s">
        <v>4881</v>
      </c>
      <c r="GK160" s="34" t="s">
        <v>4170</v>
      </c>
      <c r="GL160" s="34" t="s">
        <v>4170</v>
      </c>
      <c r="GM160" s="34" t="s">
        <v>4170</v>
      </c>
      <c r="GO160" s="34">
        <v>3000</v>
      </c>
      <c r="GP160" s="34">
        <v>0</v>
      </c>
      <c r="GQ160" s="34">
        <v>8000</v>
      </c>
      <c r="GR160" s="34">
        <v>2000</v>
      </c>
      <c r="GS160" s="34">
        <v>500</v>
      </c>
      <c r="GT160" s="34">
        <v>160</v>
      </c>
      <c r="GU160" s="34">
        <v>100</v>
      </c>
      <c r="GV160" s="34">
        <v>0</v>
      </c>
      <c r="GW160" s="34">
        <v>0</v>
      </c>
      <c r="GX160" s="34">
        <v>2000</v>
      </c>
      <c r="GY160" s="34">
        <v>4000</v>
      </c>
      <c r="GZ160" s="34">
        <v>700</v>
      </c>
      <c r="HA160" s="34">
        <v>0</v>
      </c>
      <c r="HB160" s="34">
        <v>0</v>
      </c>
      <c r="HC160" s="34">
        <v>0</v>
      </c>
      <c r="HD160" s="34">
        <v>0</v>
      </c>
      <c r="HE160" s="34">
        <v>0</v>
      </c>
      <c r="HF160" s="34" t="s">
        <v>1041</v>
      </c>
      <c r="HG160" s="34" t="s">
        <v>4045</v>
      </c>
      <c r="HI160" s="34" t="s">
        <v>4072</v>
      </c>
      <c r="HK160" s="34" t="s">
        <v>6689</v>
      </c>
      <c r="HL160" s="34" t="s">
        <v>4226</v>
      </c>
      <c r="HM160" s="34" t="s">
        <v>4542</v>
      </c>
      <c r="HN160" s="34" t="s">
        <v>5447</v>
      </c>
      <c r="HO160" s="34">
        <v>30.157687253613702</v>
      </c>
      <c r="HP160" s="34" t="s">
        <v>4895</v>
      </c>
      <c r="HQ160" s="34" t="s">
        <v>4316</v>
      </c>
      <c r="HR160" s="34" t="s">
        <v>4219</v>
      </c>
      <c r="HS160" s="34" t="s">
        <v>4255</v>
      </c>
      <c r="HT160" s="34" t="s">
        <v>4271</v>
      </c>
      <c r="HU160" s="34" t="s">
        <v>5342</v>
      </c>
      <c r="HV160" s="34" t="s">
        <v>5001</v>
      </c>
      <c r="HW160" s="34" t="s">
        <v>4556</v>
      </c>
      <c r="HX160" s="34" t="s">
        <v>3235</v>
      </c>
      <c r="HY160" s="34" t="s">
        <v>4291</v>
      </c>
      <c r="HZ160" s="34" t="s">
        <v>4933</v>
      </c>
      <c r="IA160" s="34" t="s">
        <v>4665</v>
      </c>
      <c r="IC160" s="34" t="s">
        <v>5274</v>
      </c>
      <c r="ID160" s="34" t="s">
        <v>4462</v>
      </c>
      <c r="IF160" s="34" t="s">
        <v>4878</v>
      </c>
      <c r="IJ160" s="34">
        <v>1993</v>
      </c>
      <c r="IQ160" s="34">
        <v>6993</v>
      </c>
      <c r="IR160" s="34" t="s">
        <v>1046</v>
      </c>
      <c r="IT160" s="34">
        <v>2331</v>
      </c>
      <c r="IU160" s="34" t="s">
        <v>5178</v>
      </c>
      <c r="IV160" s="34" t="s">
        <v>4170</v>
      </c>
      <c r="IW160" s="34" t="s">
        <v>4176</v>
      </c>
      <c r="IX160" s="34" t="s">
        <v>4472</v>
      </c>
      <c r="IY160" s="34" t="s">
        <v>4785</v>
      </c>
      <c r="IZ160" s="34" t="s">
        <v>4783</v>
      </c>
      <c r="JA160" s="34" t="s">
        <v>4711</v>
      </c>
      <c r="JB160" s="34" t="s">
        <v>4170</v>
      </c>
      <c r="JC160" s="34">
        <v>333.33333333333297</v>
      </c>
      <c r="JD160" s="34">
        <v>666.66666666666697</v>
      </c>
      <c r="JE160" s="34">
        <v>116.666666666667</v>
      </c>
      <c r="JF160" s="34">
        <v>0</v>
      </c>
      <c r="JG160" s="34">
        <v>0</v>
      </c>
      <c r="JH160" s="34">
        <v>0</v>
      </c>
      <c r="JI160" s="34">
        <v>0</v>
      </c>
      <c r="JJ160" s="34">
        <v>0</v>
      </c>
      <c r="JK160" s="34">
        <v>0</v>
      </c>
      <c r="JL160" s="34">
        <v>14210</v>
      </c>
      <c r="JM160" s="34">
        <v>666.66666666666697</v>
      </c>
      <c r="JN160" s="34">
        <v>14876.666666666701</v>
      </c>
      <c r="JO160" s="34">
        <v>4736.6666666666697</v>
      </c>
      <c r="JP160" s="34">
        <v>222.222222222222</v>
      </c>
      <c r="JQ160" s="34">
        <v>4958.8888888888896</v>
      </c>
      <c r="JR160" s="34">
        <v>0.201658077526328</v>
      </c>
      <c r="JT160" s="34">
        <v>0.53775487340354</v>
      </c>
      <c r="JU160" s="34">
        <v>0.134438718350885</v>
      </c>
      <c r="JV160" s="34">
        <v>3.3609679587721299E-2</v>
      </c>
      <c r="JW160" s="34">
        <v>1.0755097468070801E-2</v>
      </c>
      <c r="JX160" s="34">
        <v>6.7219359175442498E-3</v>
      </c>
      <c r="KA160" s="34">
        <v>2.24064530584808E-2</v>
      </c>
      <c r="KB160" s="34">
        <v>4.4812906116961697E-2</v>
      </c>
      <c r="KC160" s="34">
        <v>7.8422585704683006E-3</v>
      </c>
      <c r="KI160" s="34" t="s">
        <v>6083</v>
      </c>
      <c r="KJ160" s="34" t="s">
        <v>5980</v>
      </c>
      <c r="KK160" s="34" t="s">
        <v>5178</v>
      </c>
      <c r="KL160" s="34" t="s">
        <v>4170</v>
      </c>
      <c r="KM160" s="34" t="s">
        <v>4714</v>
      </c>
      <c r="KN160" s="34" t="s">
        <v>4716</v>
      </c>
      <c r="KO160" s="34" t="s">
        <v>5254</v>
      </c>
      <c r="KP160" s="34" t="s">
        <v>4170</v>
      </c>
      <c r="KQ160" s="34" t="s">
        <v>4170</v>
      </c>
      <c r="KR160" s="34" t="s">
        <v>4170</v>
      </c>
      <c r="KS160" s="34" t="s">
        <v>4170</v>
      </c>
      <c r="KT160" s="34" t="s">
        <v>4170</v>
      </c>
      <c r="KU160" s="34" t="s">
        <v>5112</v>
      </c>
      <c r="KV160" s="34" t="s">
        <v>5153</v>
      </c>
      <c r="KW160" s="34" t="s">
        <v>5624</v>
      </c>
      <c r="KX160" s="34" t="s">
        <v>5644</v>
      </c>
      <c r="KY160" s="34" t="s">
        <v>5112</v>
      </c>
      <c r="KZ160" s="34" t="s">
        <v>5850</v>
      </c>
      <c r="LA160" s="34" t="s">
        <v>5992</v>
      </c>
    </row>
    <row r="161" spans="1:313">
      <c r="A161" s="34" t="s">
        <v>6690</v>
      </c>
      <c r="B161" s="34" t="s">
        <v>6662</v>
      </c>
      <c r="C161" s="34" t="s">
        <v>1039</v>
      </c>
      <c r="D161" s="34" t="s">
        <v>1041</v>
      </c>
      <c r="F161" s="34" t="s">
        <v>1041</v>
      </c>
      <c r="G161" s="34">
        <v>32</v>
      </c>
      <c r="H161" s="34" t="s">
        <v>1041</v>
      </c>
      <c r="I161" s="34" t="s">
        <v>1041</v>
      </c>
      <c r="J161" s="34" t="s">
        <v>440</v>
      </c>
      <c r="K161" s="34" t="s">
        <v>1077</v>
      </c>
      <c r="L161" s="34" t="s">
        <v>9537</v>
      </c>
      <c r="M161" s="34" t="s">
        <v>1548</v>
      </c>
      <c r="N161" s="34" t="s">
        <v>9538</v>
      </c>
      <c r="P161" s="34" t="s">
        <v>3065</v>
      </c>
      <c r="Q161" s="34" t="s">
        <v>3120</v>
      </c>
      <c r="R161" s="34" t="s">
        <v>6333</v>
      </c>
      <c r="S161" s="34">
        <v>3</v>
      </c>
      <c r="T161" s="34" t="s">
        <v>4881</v>
      </c>
      <c r="U161" s="34" t="s">
        <v>4881</v>
      </c>
      <c r="V161" s="34" t="s">
        <v>4170</v>
      </c>
      <c r="W161" s="34" t="s">
        <v>4881</v>
      </c>
      <c r="X161" s="34" t="s">
        <v>4881</v>
      </c>
      <c r="Y161" s="34" t="s">
        <v>4609</v>
      </c>
      <c r="Z161" s="34" t="s">
        <v>4881</v>
      </c>
      <c r="AA161" s="34" t="s">
        <v>4170</v>
      </c>
      <c r="AB161" s="34" t="s">
        <v>3681</v>
      </c>
      <c r="AD161" s="34" t="s">
        <v>3696</v>
      </c>
      <c r="AN161" s="34" t="s">
        <v>3722</v>
      </c>
      <c r="AO161" s="34" t="s">
        <v>1044</v>
      </c>
      <c r="BG161" s="34">
        <v>1</v>
      </c>
      <c r="BI161" s="34">
        <v>18</v>
      </c>
      <c r="BJ161" s="34" t="s">
        <v>1041</v>
      </c>
      <c r="BK161" s="34" t="s">
        <v>3727</v>
      </c>
      <c r="BM161" s="34" t="s">
        <v>3739</v>
      </c>
      <c r="BN161" s="34" t="s">
        <v>3745</v>
      </c>
      <c r="BO161" s="34" t="s">
        <v>4881</v>
      </c>
      <c r="BP161" s="34" t="s">
        <v>4170</v>
      </c>
      <c r="BQ161" s="34" t="s">
        <v>4170</v>
      </c>
      <c r="BR161" s="34" t="s">
        <v>4170</v>
      </c>
      <c r="BS161" s="34" t="s">
        <v>3754</v>
      </c>
      <c r="BT161" s="34" t="s">
        <v>3771</v>
      </c>
      <c r="BU161" s="34" t="s">
        <v>1044</v>
      </c>
      <c r="BV161" s="34" t="s">
        <v>1044</v>
      </c>
      <c r="BW161" s="34" t="s">
        <v>1044</v>
      </c>
      <c r="BX161" s="34" t="s">
        <v>3783</v>
      </c>
      <c r="BY161" s="34" t="s">
        <v>4170</v>
      </c>
      <c r="BZ161" s="34" t="s">
        <v>4170</v>
      </c>
      <c r="CA161" s="34" t="s">
        <v>4881</v>
      </c>
      <c r="CB161" s="34" t="s">
        <v>4170</v>
      </c>
      <c r="CC161" s="34" t="s">
        <v>4170</v>
      </c>
      <c r="CD161" s="34" t="s">
        <v>4170</v>
      </c>
      <c r="CE161" s="34" t="s">
        <v>4170</v>
      </c>
      <c r="CF161" s="34" t="s">
        <v>4170</v>
      </c>
      <c r="CG161" s="34" t="s">
        <v>4170</v>
      </c>
      <c r="CH161" s="34" t="s">
        <v>4170</v>
      </c>
      <c r="CI161" s="34" t="s">
        <v>4170</v>
      </c>
      <c r="CJ161" s="34" t="s">
        <v>4170</v>
      </c>
      <c r="CK161" s="34" t="s">
        <v>4170</v>
      </c>
      <c r="CL161" s="34" t="s">
        <v>4170</v>
      </c>
      <c r="CM161" s="34" t="s">
        <v>4170</v>
      </c>
      <c r="CN161" s="34" t="s">
        <v>4170</v>
      </c>
      <c r="CO161" s="34" t="s">
        <v>4170</v>
      </c>
      <c r="CQ161" s="34" t="s">
        <v>1041</v>
      </c>
      <c r="CR161" s="34" t="s">
        <v>1041</v>
      </c>
      <c r="CS161" s="34" t="s">
        <v>1041</v>
      </c>
      <c r="CT161" s="34" t="s">
        <v>1041</v>
      </c>
      <c r="CU161" s="34" t="s">
        <v>1041</v>
      </c>
      <c r="CV161" s="34" t="s">
        <v>1041</v>
      </c>
      <c r="CW161" s="34" t="s">
        <v>1041</v>
      </c>
      <c r="CX161" s="34" t="s">
        <v>1041</v>
      </c>
      <c r="CY161" s="34" t="s">
        <v>3823</v>
      </c>
      <c r="CZ161" s="34" t="s">
        <v>3843</v>
      </c>
      <c r="DA161" s="34" t="s">
        <v>3852</v>
      </c>
      <c r="DB161" s="34" t="s">
        <v>1044</v>
      </c>
      <c r="DC161" s="34" t="s">
        <v>3868</v>
      </c>
      <c r="DD161" s="34" t="s">
        <v>3871</v>
      </c>
      <c r="DE161" s="34" t="s">
        <v>1041</v>
      </c>
      <c r="DF161" s="34" t="s">
        <v>3877</v>
      </c>
      <c r="DG161" s="34" t="s">
        <v>169</v>
      </c>
      <c r="DH161" s="34" t="s">
        <v>4170</v>
      </c>
      <c r="DI161" s="34" t="s">
        <v>4881</v>
      </c>
      <c r="DJ161" s="34" t="s">
        <v>4170</v>
      </c>
      <c r="DK161" s="34" t="s">
        <v>4170</v>
      </c>
      <c r="DL161" s="34" t="s">
        <v>4170</v>
      </c>
      <c r="DM161" s="34" t="s">
        <v>4170</v>
      </c>
      <c r="DN161" s="34" t="s">
        <v>4170</v>
      </c>
      <c r="DO161" s="34" t="s">
        <v>4170</v>
      </c>
      <c r="DP161" s="34" t="s">
        <v>4170</v>
      </c>
      <c r="DQ161" s="34" t="s">
        <v>4170</v>
      </c>
      <c r="DR161" s="34" t="s">
        <v>4170</v>
      </c>
      <c r="DS161" s="34" t="s">
        <v>4170</v>
      </c>
      <c r="DT161" s="34" t="s">
        <v>4170</v>
      </c>
      <c r="DU161" s="34" t="s">
        <v>4170</v>
      </c>
      <c r="DV161" s="34" t="s">
        <v>4170</v>
      </c>
      <c r="DW161" s="34" t="s">
        <v>4170</v>
      </c>
      <c r="FK161" s="34" t="s">
        <v>3957</v>
      </c>
      <c r="FL161" s="34" t="s">
        <v>3969</v>
      </c>
      <c r="FM161" s="34" t="s">
        <v>3981</v>
      </c>
      <c r="FN161" s="34" t="s">
        <v>6691</v>
      </c>
      <c r="FO161" s="34" t="s">
        <v>4881</v>
      </c>
      <c r="FP161" s="34" t="s">
        <v>4881</v>
      </c>
      <c r="FQ161" s="34" t="s">
        <v>4881</v>
      </c>
      <c r="FR161" s="34" t="s">
        <v>4881</v>
      </c>
      <c r="FS161" s="34" t="s">
        <v>4170</v>
      </c>
      <c r="FT161" s="34" t="s">
        <v>4170</v>
      </c>
      <c r="FU161" s="34" t="s">
        <v>4170</v>
      </c>
      <c r="FV161" s="34" t="s">
        <v>4170</v>
      </c>
      <c r="FW161" s="34" t="s">
        <v>4170</v>
      </c>
      <c r="FX161" s="34" t="s">
        <v>4170</v>
      </c>
      <c r="FY161" s="34" t="s">
        <v>4170</v>
      </c>
      <c r="FZ161" s="34" t="s">
        <v>4170</v>
      </c>
      <c r="GA161" s="34" t="s">
        <v>4170</v>
      </c>
      <c r="GB161" s="34" t="s">
        <v>4170</v>
      </c>
      <c r="GC161" s="34" t="s">
        <v>4170</v>
      </c>
      <c r="GD161" s="34" t="s">
        <v>4170</v>
      </c>
      <c r="GF161" s="34" t="s">
        <v>1044</v>
      </c>
      <c r="GG161" s="34" t="s">
        <v>4170</v>
      </c>
      <c r="GH161" s="34" t="s">
        <v>4170</v>
      </c>
      <c r="GI161" s="34" t="s">
        <v>4170</v>
      </c>
      <c r="GJ161" s="34" t="s">
        <v>4881</v>
      </c>
      <c r="GK161" s="34" t="s">
        <v>4170</v>
      </c>
      <c r="GL161" s="34" t="s">
        <v>4170</v>
      </c>
      <c r="GM161" s="34" t="s">
        <v>4170</v>
      </c>
      <c r="GO161" s="34">
        <v>7000</v>
      </c>
      <c r="GP161" s="34">
        <v>2500</v>
      </c>
      <c r="GQ161" s="34">
        <v>6000</v>
      </c>
      <c r="GR161" s="34">
        <v>4000</v>
      </c>
      <c r="GS161" s="34">
        <v>2000</v>
      </c>
      <c r="GT161" s="34">
        <v>200</v>
      </c>
      <c r="GU161" s="34">
        <v>1000</v>
      </c>
      <c r="GV161" s="34">
        <v>0</v>
      </c>
      <c r="GW161" s="34">
        <v>0</v>
      </c>
      <c r="GX161" s="34">
        <v>6000</v>
      </c>
      <c r="GY161" s="34">
        <v>7000</v>
      </c>
      <c r="GZ161" s="34">
        <v>10000</v>
      </c>
      <c r="HA161" s="34">
        <v>0</v>
      </c>
      <c r="HB161" s="34">
        <v>0</v>
      </c>
      <c r="HC161" s="34">
        <v>30000</v>
      </c>
      <c r="HD161" s="34">
        <v>0</v>
      </c>
      <c r="HE161" s="34">
        <v>0</v>
      </c>
      <c r="HF161" s="34" t="s">
        <v>1044</v>
      </c>
      <c r="HK161" s="34" t="s">
        <v>6692</v>
      </c>
      <c r="HL161" s="34" t="s">
        <v>4226</v>
      </c>
      <c r="HM161" s="34" t="s">
        <v>4539</v>
      </c>
      <c r="HN161" s="34" t="s">
        <v>5446</v>
      </c>
      <c r="HO161" s="34">
        <v>47.174770039421801</v>
      </c>
      <c r="HP161" s="34" t="s">
        <v>4896</v>
      </c>
      <c r="HQ161" s="34" t="s">
        <v>4316</v>
      </c>
      <c r="HR161" s="34" t="s">
        <v>4219</v>
      </c>
      <c r="HS161" s="34" t="s">
        <v>4248</v>
      </c>
      <c r="HT161" s="34" t="s">
        <v>4262</v>
      </c>
      <c r="HU161" s="34" t="s">
        <v>5342</v>
      </c>
      <c r="HV161" s="34" t="s">
        <v>5001</v>
      </c>
      <c r="HW161" s="34" t="s">
        <v>4560</v>
      </c>
      <c r="HX161" s="34" t="s">
        <v>3247</v>
      </c>
      <c r="HY161" s="34" t="s">
        <v>4291</v>
      </c>
      <c r="HZ161" s="34" t="s">
        <v>4933</v>
      </c>
      <c r="IA161" s="34" t="s">
        <v>4666</v>
      </c>
      <c r="IB161" s="34" t="s">
        <v>5665</v>
      </c>
      <c r="IC161" s="34" t="s">
        <v>5274</v>
      </c>
      <c r="ID161" s="34" t="s">
        <v>4462</v>
      </c>
      <c r="IR161" s="34" t="s">
        <v>1046</v>
      </c>
      <c r="IS161" s="34" t="s">
        <v>5322</v>
      </c>
      <c r="IU161" s="34" t="s">
        <v>5180</v>
      </c>
      <c r="IV161" s="34" t="s">
        <v>4473</v>
      </c>
      <c r="IW161" s="34" t="s">
        <v>4175</v>
      </c>
      <c r="IX161" s="34" t="s">
        <v>6121</v>
      </c>
      <c r="IY161" s="34" t="s">
        <v>4472</v>
      </c>
      <c r="IZ161" s="34" t="s">
        <v>4783</v>
      </c>
      <c r="JA161" s="34" t="s">
        <v>4716</v>
      </c>
      <c r="JB161" s="34" t="s">
        <v>4170</v>
      </c>
      <c r="JC161" s="34">
        <v>1000</v>
      </c>
      <c r="JD161" s="34">
        <v>1166.6666666666699</v>
      </c>
      <c r="JE161" s="34">
        <v>1666.6666666666699</v>
      </c>
      <c r="JF161" s="34">
        <v>0</v>
      </c>
      <c r="JG161" s="34">
        <v>0</v>
      </c>
      <c r="JH161" s="34">
        <v>5000</v>
      </c>
      <c r="JI161" s="34">
        <v>0</v>
      </c>
      <c r="JJ161" s="34">
        <v>0</v>
      </c>
      <c r="JK161" s="34">
        <v>0</v>
      </c>
      <c r="JL161" s="34">
        <v>27866.666666666701</v>
      </c>
      <c r="JM161" s="34">
        <v>3666.6666666666702</v>
      </c>
      <c r="JN161" s="34">
        <v>31533.333333333299</v>
      </c>
      <c r="JO161" s="34">
        <v>9288.8888888888905</v>
      </c>
      <c r="JP161" s="34">
        <v>1222.2222222222199</v>
      </c>
      <c r="JQ161" s="34">
        <v>10511.1111111111</v>
      </c>
      <c r="JR161" s="34">
        <v>0.22198731501057101</v>
      </c>
      <c r="JS161" s="34">
        <v>7.9281183932346705E-2</v>
      </c>
      <c r="JT161" s="34">
        <v>0.19027484143763199</v>
      </c>
      <c r="JU161" s="34">
        <v>0.126849894291755</v>
      </c>
      <c r="JV161" s="34">
        <v>6.3424947145877403E-2</v>
      </c>
      <c r="JW161" s="34">
        <v>6.3424947145877403E-3</v>
      </c>
      <c r="JX161" s="34">
        <v>3.1712473572938701E-2</v>
      </c>
      <c r="KA161" s="34">
        <v>3.1712473572938701E-2</v>
      </c>
      <c r="KB161" s="34">
        <v>3.6997885835095098E-2</v>
      </c>
      <c r="KC161" s="34">
        <v>5.2854122621564498E-2</v>
      </c>
      <c r="KF161" s="34">
        <v>0.15856236786469299</v>
      </c>
      <c r="KL161" s="34" t="s">
        <v>4170</v>
      </c>
      <c r="KM161" s="34" t="s">
        <v>4716</v>
      </c>
      <c r="KN161" s="34" t="s">
        <v>5253</v>
      </c>
      <c r="KO161" s="34" t="s">
        <v>5253</v>
      </c>
      <c r="KP161" s="34" t="s">
        <v>4170</v>
      </c>
      <c r="KQ161" s="34" t="s">
        <v>4170</v>
      </c>
      <c r="KR161" s="34" t="s">
        <v>4973</v>
      </c>
      <c r="KS161" s="34" t="s">
        <v>4170</v>
      </c>
      <c r="KT161" s="34" t="s">
        <v>4170</v>
      </c>
      <c r="KU161" s="34" t="s">
        <v>5114</v>
      </c>
      <c r="KV161" s="34" t="s">
        <v>5155</v>
      </c>
      <c r="KW161" s="34" t="s">
        <v>5623</v>
      </c>
      <c r="KX161" s="34" t="s">
        <v>5647</v>
      </c>
      <c r="KY161" s="34" t="s">
        <v>5954</v>
      </c>
      <c r="KZ161" s="34" t="s">
        <v>5155</v>
      </c>
    </row>
    <row r="162" spans="1:313">
      <c r="A162" s="34" t="s">
        <v>6693</v>
      </c>
      <c r="B162" s="34" t="s">
        <v>6662</v>
      </c>
      <c r="C162" s="34" t="s">
        <v>1038</v>
      </c>
      <c r="D162" s="34" t="s">
        <v>1041</v>
      </c>
      <c r="F162" s="34" t="s">
        <v>1041</v>
      </c>
      <c r="G162" s="34">
        <v>32</v>
      </c>
      <c r="H162" s="34" t="s">
        <v>1041</v>
      </c>
      <c r="I162" s="34" t="s">
        <v>1041</v>
      </c>
      <c r="J162" s="34" t="s">
        <v>440</v>
      </c>
      <c r="K162" s="34" t="s">
        <v>1110</v>
      </c>
      <c r="L162" s="34" t="s">
        <v>9565</v>
      </c>
      <c r="M162" s="34" t="s">
        <v>2045</v>
      </c>
      <c r="N162" s="34" t="s">
        <v>9606</v>
      </c>
      <c r="P162" s="34" t="s">
        <v>3065</v>
      </c>
      <c r="Q162" s="34" t="s">
        <v>3120</v>
      </c>
      <c r="R162" s="34" t="s">
        <v>6320</v>
      </c>
      <c r="S162" s="34">
        <v>2</v>
      </c>
      <c r="T162" s="34" t="s">
        <v>4881</v>
      </c>
      <c r="U162" s="34" t="s">
        <v>4170</v>
      </c>
      <c r="V162" s="34" t="s">
        <v>4881</v>
      </c>
      <c r="W162" s="34" t="s">
        <v>4881</v>
      </c>
      <c r="X162" s="34" t="s">
        <v>4170</v>
      </c>
      <c r="Y162" s="34" t="s">
        <v>4881</v>
      </c>
      <c r="Z162" s="34" t="s">
        <v>4881</v>
      </c>
      <c r="AA162" s="34" t="s">
        <v>4170</v>
      </c>
      <c r="AB162" s="34" t="s">
        <v>3681</v>
      </c>
      <c r="AD162" s="34" t="s">
        <v>3696</v>
      </c>
      <c r="AN162" s="34" t="s">
        <v>3719</v>
      </c>
      <c r="AO162" s="34" t="s">
        <v>1044</v>
      </c>
      <c r="BG162" s="34">
        <v>1</v>
      </c>
      <c r="BI162" s="34">
        <v>20</v>
      </c>
      <c r="BJ162" s="34" t="s">
        <v>1041</v>
      </c>
      <c r="BK162" s="34" t="s">
        <v>3727</v>
      </c>
      <c r="BM162" s="34" t="s">
        <v>3739</v>
      </c>
      <c r="BN162" s="34" t="s">
        <v>3745</v>
      </c>
      <c r="BO162" s="34" t="s">
        <v>4881</v>
      </c>
      <c r="BP162" s="34" t="s">
        <v>4170</v>
      </c>
      <c r="BQ162" s="34" t="s">
        <v>4170</v>
      </c>
      <c r="BR162" s="34" t="s">
        <v>4170</v>
      </c>
      <c r="BS162" s="34" t="s">
        <v>3754</v>
      </c>
      <c r="BT162" s="34" t="s">
        <v>3771</v>
      </c>
      <c r="BU162" s="34" t="s">
        <v>1044</v>
      </c>
      <c r="BV162" s="34" t="s">
        <v>1041</v>
      </c>
      <c r="BW162" s="34" t="s">
        <v>1044</v>
      </c>
      <c r="BX162" s="34" t="s">
        <v>3777</v>
      </c>
      <c r="BY162" s="34" t="s">
        <v>4881</v>
      </c>
      <c r="BZ162" s="34" t="s">
        <v>4170</v>
      </c>
      <c r="CA162" s="34" t="s">
        <v>4170</v>
      </c>
      <c r="CB162" s="34" t="s">
        <v>4170</v>
      </c>
      <c r="CC162" s="34" t="s">
        <v>4170</v>
      </c>
      <c r="CD162" s="34" t="s">
        <v>4170</v>
      </c>
      <c r="CE162" s="34" t="s">
        <v>4170</v>
      </c>
      <c r="CF162" s="34" t="s">
        <v>4170</v>
      </c>
      <c r="CG162" s="34" t="s">
        <v>4170</v>
      </c>
      <c r="CH162" s="34" t="s">
        <v>4170</v>
      </c>
      <c r="CI162" s="34" t="s">
        <v>4170</v>
      </c>
      <c r="CJ162" s="34" t="s">
        <v>4170</v>
      </c>
      <c r="CK162" s="34" t="s">
        <v>4170</v>
      </c>
      <c r="CL162" s="34" t="s">
        <v>4170</v>
      </c>
      <c r="CM162" s="34" t="s">
        <v>4170</v>
      </c>
      <c r="CN162" s="34" t="s">
        <v>4170</v>
      </c>
      <c r="CO162" s="34" t="s">
        <v>4170</v>
      </c>
      <c r="CQ162" s="34" t="s">
        <v>1041</v>
      </c>
      <c r="CR162" s="34" t="s">
        <v>1044</v>
      </c>
      <c r="CS162" s="34" t="s">
        <v>1041</v>
      </c>
      <c r="CT162" s="34" t="s">
        <v>1041</v>
      </c>
      <c r="CU162" s="34" t="s">
        <v>1041</v>
      </c>
      <c r="CV162" s="34" t="s">
        <v>1041</v>
      </c>
      <c r="CW162" s="34" t="s">
        <v>1044</v>
      </c>
      <c r="CX162" s="34" t="s">
        <v>1044</v>
      </c>
      <c r="CY162" s="34" t="s">
        <v>3829</v>
      </c>
      <c r="CZ162" s="34" t="s">
        <v>3846</v>
      </c>
      <c r="DA162" s="34" t="s">
        <v>3861</v>
      </c>
      <c r="DB162" s="34" t="s">
        <v>3868</v>
      </c>
      <c r="DC162" s="34" t="s">
        <v>3868</v>
      </c>
      <c r="DD162" s="34" t="s">
        <v>3871</v>
      </c>
      <c r="DE162" s="34" t="s">
        <v>1044</v>
      </c>
      <c r="DF162" s="34" t="s">
        <v>3880</v>
      </c>
      <c r="DG162" s="34" t="s">
        <v>170</v>
      </c>
      <c r="DH162" s="34" t="s">
        <v>4170</v>
      </c>
      <c r="DI162" s="34" t="s">
        <v>4170</v>
      </c>
      <c r="DJ162" s="34" t="s">
        <v>4170</v>
      </c>
      <c r="DK162" s="34" t="s">
        <v>4881</v>
      </c>
      <c r="DL162" s="34" t="s">
        <v>4170</v>
      </c>
      <c r="DM162" s="34" t="s">
        <v>4170</v>
      </c>
      <c r="DN162" s="34" t="s">
        <v>4170</v>
      </c>
      <c r="DO162" s="34" t="s">
        <v>4170</v>
      </c>
      <c r="DP162" s="34" t="s">
        <v>4170</v>
      </c>
      <c r="DQ162" s="34" t="s">
        <v>4170</v>
      </c>
      <c r="DR162" s="34" t="s">
        <v>4170</v>
      </c>
      <c r="DS162" s="34" t="s">
        <v>4170</v>
      </c>
      <c r="DT162" s="34" t="s">
        <v>4170</v>
      </c>
      <c r="DU162" s="34" t="s">
        <v>4170</v>
      </c>
      <c r="DV162" s="34" t="s">
        <v>4170</v>
      </c>
      <c r="DW162" s="34" t="s">
        <v>4170</v>
      </c>
      <c r="EA162" s="34">
        <v>10000</v>
      </c>
      <c r="FK162" s="34" t="s">
        <v>1044</v>
      </c>
      <c r="FM162" s="34" t="s">
        <v>3990</v>
      </c>
      <c r="GF162" s="34" t="s">
        <v>1044</v>
      </c>
      <c r="GG162" s="34" t="s">
        <v>4170</v>
      </c>
      <c r="GH162" s="34" t="s">
        <v>4170</v>
      </c>
      <c r="GI162" s="34" t="s">
        <v>4170</v>
      </c>
      <c r="GJ162" s="34" t="s">
        <v>4881</v>
      </c>
      <c r="GK162" s="34" t="s">
        <v>4170</v>
      </c>
      <c r="GL162" s="34" t="s">
        <v>4170</v>
      </c>
      <c r="GM162" s="34" t="s">
        <v>4170</v>
      </c>
      <c r="GO162" s="34">
        <v>3000</v>
      </c>
      <c r="GP162" s="34">
        <v>0</v>
      </c>
      <c r="GQ162" s="34">
        <v>3500</v>
      </c>
      <c r="GR162" s="34">
        <v>2500</v>
      </c>
      <c r="GS162" s="34">
        <v>400</v>
      </c>
      <c r="GT162" s="34">
        <v>100</v>
      </c>
      <c r="GU162" s="34">
        <v>1050</v>
      </c>
      <c r="GV162" s="34">
        <v>0</v>
      </c>
      <c r="GW162" s="34">
        <v>0</v>
      </c>
      <c r="GX162" s="34">
        <v>2000</v>
      </c>
      <c r="GY162" s="34">
        <v>0</v>
      </c>
      <c r="GZ162" s="34">
        <v>0</v>
      </c>
      <c r="HA162" s="34">
        <v>0</v>
      </c>
      <c r="HB162" s="34">
        <v>0</v>
      </c>
      <c r="HC162" s="34">
        <v>1000</v>
      </c>
      <c r="HD162" s="34">
        <v>0</v>
      </c>
      <c r="HE162" s="34">
        <v>0</v>
      </c>
      <c r="HF162" s="34" t="s">
        <v>1044</v>
      </c>
      <c r="HK162" s="34" t="s">
        <v>6694</v>
      </c>
      <c r="HL162" s="34" t="s">
        <v>4226</v>
      </c>
      <c r="HM162" s="34" t="s">
        <v>4539</v>
      </c>
      <c r="HN162" s="34" t="s">
        <v>5446</v>
      </c>
      <c r="HO162" s="34">
        <v>49.177343407796798</v>
      </c>
      <c r="HP162" s="34" t="s">
        <v>4896</v>
      </c>
      <c r="HQ162" s="34" t="s">
        <v>4313</v>
      </c>
      <c r="HR162" s="34" t="s">
        <v>4210</v>
      </c>
      <c r="HS162" s="34" t="s">
        <v>4228</v>
      </c>
      <c r="HT162" s="34" t="s">
        <v>4262</v>
      </c>
      <c r="HU162" s="34" t="s">
        <v>5342</v>
      </c>
      <c r="HV162" s="34" t="s">
        <v>5001</v>
      </c>
      <c r="HW162" s="34" t="s">
        <v>4556</v>
      </c>
      <c r="HX162" s="34" t="s">
        <v>3238</v>
      </c>
      <c r="HY162" s="34" t="s">
        <v>4291</v>
      </c>
      <c r="HZ162" s="34" t="s">
        <v>4933</v>
      </c>
      <c r="IA162" s="34" t="s">
        <v>4666</v>
      </c>
      <c r="IC162" s="34" t="s">
        <v>5274</v>
      </c>
      <c r="ID162" s="34" t="s">
        <v>4461</v>
      </c>
      <c r="IG162" s="34" t="s">
        <v>4879</v>
      </c>
      <c r="IQ162" s="34">
        <v>10000</v>
      </c>
      <c r="IR162" s="34" t="s">
        <v>1046</v>
      </c>
      <c r="IS162" s="34" t="s">
        <v>5322</v>
      </c>
      <c r="IT162" s="34">
        <v>5000</v>
      </c>
      <c r="IU162" s="34" t="s">
        <v>5178</v>
      </c>
      <c r="IV162" s="34" t="s">
        <v>4170</v>
      </c>
      <c r="IW162" s="34" t="s">
        <v>4174</v>
      </c>
      <c r="IX162" s="34" t="s">
        <v>5374</v>
      </c>
      <c r="IY162" s="34" t="s">
        <v>4785</v>
      </c>
      <c r="IZ162" s="34" t="s">
        <v>4352</v>
      </c>
      <c r="JA162" s="34" t="s">
        <v>5581</v>
      </c>
      <c r="JB162" s="34" t="s">
        <v>4170</v>
      </c>
      <c r="JC162" s="34">
        <v>333.33333333333297</v>
      </c>
      <c r="JD162" s="34">
        <v>0</v>
      </c>
      <c r="JE162" s="34">
        <v>0</v>
      </c>
      <c r="JF162" s="34">
        <v>0</v>
      </c>
      <c r="JG162" s="34">
        <v>0</v>
      </c>
      <c r="JH162" s="34">
        <v>166.666666666667</v>
      </c>
      <c r="JI162" s="34">
        <v>0</v>
      </c>
      <c r="JJ162" s="34">
        <v>0</v>
      </c>
      <c r="JK162" s="34">
        <v>0</v>
      </c>
      <c r="JL162" s="34">
        <v>11050</v>
      </c>
      <c r="JM162" s="34">
        <v>0</v>
      </c>
      <c r="JN162" s="34">
        <v>11050</v>
      </c>
      <c r="JO162" s="34">
        <v>5525</v>
      </c>
      <c r="JP162" s="34">
        <v>0</v>
      </c>
      <c r="JQ162" s="34">
        <v>5525</v>
      </c>
      <c r="JR162" s="34">
        <v>0.27149321266968302</v>
      </c>
      <c r="JT162" s="34">
        <v>0.31674208144796401</v>
      </c>
      <c r="JU162" s="34">
        <v>0.22624434389140299</v>
      </c>
      <c r="JV162" s="34">
        <v>3.6199095022624403E-2</v>
      </c>
      <c r="JW162" s="34">
        <v>9.0497737556561094E-3</v>
      </c>
      <c r="JX162" s="34">
        <v>9.5022624434389094E-2</v>
      </c>
      <c r="KA162" s="34">
        <v>3.0165912518853699E-2</v>
      </c>
      <c r="KF162" s="34">
        <v>1.5082956259426799E-2</v>
      </c>
      <c r="KJ162" s="34" t="s">
        <v>5980</v>
      </c>
      <c r="KK162" s="34" t="s">
        <v>5989</v>
      </c>
      <c r="KL162" s="34" t="s">
        <v>4170</v>
      </c>
      <c r="KM162" s="34" t="s">
        <v>4714</v>
      </c>
      <c r="KN162" s="34" t="s">
        <v>4170</v>
      </c>
      <c r="KO162" s="34" t="s">
        <v>4170</v>
      </c>
      <c r="KP162" s="34" t="s">
        <v>4170</v>
      </c>
      <c r="KQ162" s="34" t="s">
        <v>4170</v>
      </c>
      <c r="KR162" s="34" t="s">
        <v>4975</v>
      </c>
      <c r="KS162" s="34" t="s">
        <v>4170</v>
      </c>
      <c r="KT162" s="34" t="s">
        <v>4170</v>
      </c>
      <c r="KU162" s="34" t="s">
        <v>5112</v>
      </c>
      <c r="KV162" s="34" t="s">
        <v>5154</v>
      </c>
      <c r="KW162" s="34" t="s">
        <v>4170</v>
      </c>
      <c r="KX162" s="34" t="s">
        <v>4170</v>
      </c>
      <c r="KY162" s="34" t="s">
        <v>5112</v>
      </c>
      <c r="KZ162" s="34" t="s">
        <v>5154</v>
      </c>
      <c r="LA162" s="34" t="s">
        <v>5992</v>
      </c>
    </row>
    <row r="163" spans="1:313">
      <c r="A163" s="34" t="s">
        <v>6695</v>
      </c>
      <c r="B163" s="34" t="s">
        <v>6662</v>
      </c>
      <c r="C163" s="34" t="s">
        <v>1037</v>
      </c>
      <c r="D163" s="34" t="s">
        <v>1041</v>
      </c>
      <c r="F163" s="34" t="s">
        <v>1041</v>
      </c>
      <c r="G163" s="34">
        <v>40</v>
      </c>
      <c r="H163" s="34" t="s">
        <v>1041</v>
      </c>
      <c r="I163" s="34" t="s">
        <v>1041</v>
      </c>
      <c r="J163" s="34" t="s">
        <v>440</v>
      </c>
      <c r="K163" s="34" t="s">
        <v>1077</v>
      </c>
      <c r="L163" s="34" t="s">
        <v>9537</v>
      </c>
      <c r="M163" s="34" t="s">
        <v>1548</v>
      </c>
      <c r="N163" s="34" t="s">
        <v>9538</v>
      </c>
      <c r="P163" s="34" t="s">
        <v>3065</v>
      </c>
      <c r="Q163" s="34" t="s">
        <v>3123</v>
      </c>
      <c r="R163" s="34" t="s">
        <v>6449</v>
      </c>
      <c r="S163" s="34">
        <v>4</v>
      </c>
      <c r="T163" s="34" t="s">
        <v>4881</v>
      </c>
      <c r="U163" s="34" t="s">
        <v>4170</v>
      </c>
      <c r="V163" s="34" t="s">
        <v>4609</v>
      </c>
      <c r="W163" s="34" t="s">
        <v>4881</v>
      </c>
      <c r="X163" s="34" t="s">
        <v>4881</v>
      </c>
      <c r="Y163" s="34" t="s">
        <v>4881</v>
      </c>
      <c r="Z163" s="34" t="s">
        <v>4848</v>
      </c>
      <c r="AA163" s="34" t="s">
        <v>4170</v>
      </c>
      <c r="AB163" s="34" t="s">
        <v>3681</v>
      </c>
      <c r="AD163" s="34" t="s">
        <v>3696</v>
      </c>
      <c r="AN163" s="34" t="s">
        <v>3722</v>
      </c>
      <c r="AO163" s="34" t="s">
        <v>1044</v>
      </c>
      <c r="BG163" s="34">
        <v>4</v>
      </c>
      <c r="BI163" s="34">
        <v>60</v>
      </c>
      <c r="BJ163" s="34" t="s">
        <v>1041</v>
      </c>
      <c r="BK163" s="34" t="s">
        <v>3727</v>
      </c>
      <c r="BM163" s="34" t="s">
        <v>3739</v>
      </c>
      <c r="BN163" s="34" t="s">
        <v>3745</v>
      </c>
      <c r="BO163" s="34" t="s">
        <v>4881</v>
      </c>
      <c r="BP163" s="34" t="s">
        <v>4170</v>
      </c>
      <c r="BQ163" s="34" t="s">
        <v>4170</v>
      </c>
      <c r="BR163" s="34" t="s">
        <v>4170</v>
      </c>
      <c r="BS163" s="34" t="s">
        <v>3754</v>
      </c>
      <c r="BT163" s="34" t="s">
        <v>3771</v>
      </c>
      <c r="BU163" s="34" t="s">
        <v>1044</v>
      </c>
      <c r="BV163" s="34" t="s">
        <v>1044</v>
      </c>
      <c r="BW163" s="34" t="s">
        <v>1044</v>
      </c>
      <c r="BX163" s="34" t="s">
        <v>3777</v>
      </c>
      <c r="BY163" s="34" t="s">
        <v>4881</v>
      </c>
      <c r="BZ163" s="34" t="s">
        <v>4170</v>
      </c>
      <c r="CA163" s="34" t="s">
        <v>4170</v>
      </c>
      <c r="CB163" s="34" t="s">
        <v>4170</v>
      </c>
      <c r="CC163" s="34" t="s">
        <v>4170</v>
      </c>
      <c r="CD163" s="34" t="s">
        <v>4170</v>
      </c>
      <c r="CE163" s="34" t="s">
        <v>4170</v>
      </c>
      <c r="CF163" s="34" t="s">
        <v>4170</v>
      </c>
      <c r="CG163" s="34" t="s">
        <v>4170</v>
      </c>
      <c r="CH163" s="34" t="s">
        <v>4170</v>
      </c>
      <c r="CI163" s="34" t="s">
        <v>4170</v>
      </c>
      <c r="CJ163" s="34" t="s">
        <v>4170</v>
      </c>
      <c r="CK163" s="34" t="s">
        <v>4170</v>
      </c>
      <c r="CL163" s="34" t="s">
        <v>4170</v>
      </c>
      <c r="CM163" s="34" t="s">
        <v>4170</v>
      </c>
      <c r="CN163" s="34" t="s">
        <v>4170</v>
      </c>
      <c r="CO163" s="34" t="s">
        <v>4170</v>
      </c>
      <c r="CQ163" s="34" t="s">
        <v>1041</v>
      </c>
      <c r="CR163" s="34" t="s">
        <v>1041</v>
      </c>
      <c r="CS163" s="34" t="s">
        <v>1041</v>
      </c>
      <c r="CT163" s="34" t="s">
        <v>1041</v>
      </c>
      <c r="CU163" s="34" t="s">
        <v>1041</v>
      </c>
      <c r="CV163" s="34" t="s">
        <v>1041</v>
      </c>
      <c r="CW163" s="34" t="s">
        <v>1041</v>
      </c>
      <c r="CX163" s="34" t="s">
        <v>1041</v>
      </c>
      <c r="CY163" s="34" t="s">
        <v>3823</v>
      </c>
      <c r="CZ163" s="34" t="s">
        <v>3843</v>
      </c>
      <c r="DA163" s="34" t="s">
        <v>3852</v>
      </c>
      <c r="DB163" s="34" t="s">
        <v>1044</v>
      </c>
      <c r="DC163" s="34" t="s">
        <v>1044</v>
      </c>
      <c r="DD163" s="34" t="s">
        <v>3871</v>
      </c>
      <c r="DE163" s="34" t="s">
        <v>1044</v>
      </c>
      <c r="DF163" s="34" t="s">
        <v>3880</v>
      </c>
      <c r="DG163" s="34" t="s">
        <v>169</v>
      </c>
      <c r="DH163" s="34" t="s">
        <v>4170</v>
      </c>
      <c r="DI163" s="34" t="s">
        <v>4881</v>
      </c>
      <c r="DJ163" s="34" t="s">
        <v>4170</v>
      </c>
      <c r="DK163" s="34" t="s">
        <v>4170</v>
      </c>
      <c r="DL163" s="34" t="s">
        <v>4170</v>
      </c>
      <c r="DM163" s="34" t="s">
        <v>4170</v>
      </c>
      <c r="DN163" s="34" t="s">
        <v>4170</v>
      </c>
      <c r="DO163" s="34" t="s">
        <v>4170</v>
      </c>
      <c r="DP163" s="34" t="s">
        <v>4170</v>
      </c>
      <c r="DQ163" s="34" t="s">
        <v>4170</v>
      </c>
      <c r="DR163" s="34" t="s">
        <v>4170</v>
      </c>
      <c r="DS163" s="34" t="s">
        <v>4170</v>
      </c>
      <c r="DT163" s="34" t="s">
        <v>4170</v>
      </c>
      <c r="DU163" s="34" t="s">
        <v>4170</v>
      </c>
      <c r="DV163" s="34" t="s">
        <v>4170</v>
      </c>
      <c r="DW163" s="34" t="s">
        <v>4170</v>
      </c>
      <c r="FK163" s="34" t="s">
        <v>1044</v>
      </c>
      <c r="FM163" s="34" t="s">
        <v>3987</v>
      </c>
      <c r="GF163" s="34" t="s">
        <v>1044</v>
      </c>
      <c r="GG163" s="34" t="s">
        <v>4170</v>
      </c>
      <c r="GH163" s="34" t="s">
        <v>4170</v>
      </c>
      <c r="GI163" s="34" t="s">
        <v>4170</v>
      </c>
      <c r="GJ163" s="34" t="s">
        <v>4881</v>
      </c>
      <c r="GK163" s="34" t="s">
        <v>4170</v>
      </c>
      <c r="GL163" s="34" t="s">
        <v>4170</v>
      </c>
      <c r="GM163" s="34" t="s">
        <v>4170</v>
      </c>
      <c r="GO163" s="34">
        <v>17000</v>
      </c>
      <c r="GP163" s="34">
        <v>0</v>
      </c>
      <c r="GQ163" s="34">
        <v>20000</v>
      </c>
      <c r="GR163" s="34">
        <v>6000</v>
      </c>
      <c r="GS163" s="34">
        <v>3000</v>
      </c>
      <c r="GT163" s="34">
        <v>300</v>
      </c>
      <c r="GU163" s="34">
        <v>1500</v>
      </c>
      <c r="GV163" s="34">
        <v>0</v>
      </c>
      <c r="GW163" s="34">
        <v>0</v>
      </c>
      <c r="GX163" s="34">
        <v>0</v>
      </c>
      <c r="GY163" s="34">
        <v>15000</v>
      </c>
      <c r="GZ163" s="34">
        <v>1000</v>
      </c>
      <c r="HA163" s="34">
        <v>0</v>
      </c>
      <c r="HB163" s="34">
        <v>0</v>
      </c>
      <c r="HC163" s="34">
        <v>20000</v>
      </c>
      <c r="HD163" s="34">
        <v>0</v>
      </c>
      <c r="HE163" s="34">
        <v>0</v>
      </c>
      <c r="HF163" s="34" t="s">
        <v>1044</v>
      </c>
      <c r="HK163" s="34" t="s">
        <v>6696</v>
      </c>
      <c r="HL163" s="34" t="s">
        <v>4226</v>
      </c>
      <c r="HM163" s="34" t="s">
        <v>4542</v>
      </c>
      <c r="HN163" s="34" t="s">
        <v>5447</v>
      </c>
      <c r="HO163" s="34">
        <v>5.1234669294787603</v>
      </c>
      <c r="HP163" s="34" t="s">
        <v>4898</v>
      </c>
      <c r="HQ163" s="34" t="s">
        <v>4316</v>
      </c>
      <c r="HR163" s="34" t="s">
        <v>4219</v>
      </c>
      <c r="HS163" s="34" t="s">
        <v>4248</v>
      </c>
      <c r="HT163" s="34" t="s">
        <v>4262</v>
      </c>
      <c r="HU163" s="34" t="s">
        <v>5342</v>
      </c>
      <c r="HV163" s="34" t="s">
        <v>5001</v>
      </c>
      <c r="HW163" s="34" t="s">
        <v>4560</v>
      </c>
      <c r="HX163" s="34" t="s">
        <v>3244</v>
      </c>
      <c r="HY163" s="34" t="s">
        <v>4291</v>
      </c>
      <c r="HZ163" s="34" t="s">
        <v>4933</v>
      </c>
      <c r="IA163" s="34" t="s">
        <v>4665</v>
      </c>
      <c r="IB163" s="34" t="s">
        <v>5665</v>
      </c>
      <c r="IC163" s="34" t="s">
        <v>5274</v>
      </c>
      <c r="ID163" s="34" t="s">
        <v>4462</v>
      </c>
      <c r="IR163" s="34" t="s">
        <v>1046</v>
      </c>
      <c r="IS163" s="34" t="s">
        <v>5322</v>
      </c>
      <c r="IU163" s="34" t="s">
        <v>4173</v>
      </c>
      <c r="IV163" s="34" t="s">
        <v>4170</v>
      </c>
      <c r="IW163" s="34" t="s">
        <v>4173</v>
      </c>
      <c r="IX163" s="34" t="s">
        <v>5179</v>
      </c>
      <c r="IY163" s="34" t="s">
        <v>5374</v>
      </c>
      <c r="IZ163" s="34" t="s">
        <v>4784</v>
      </c>
      <c r="JA163" s="34" t="s">
        <v>5581</v>
      </c>
      <c r="JB163" s="34" t="s">
        <v>4170</v>
      </c>
      <c r="JC163" s="34">
        <v>0</v>
      </c>
      <c r="JD163" s="34">
        <v>2500</v>
      </c>
      <c r="JE163" s="34">
        <v>166.666666666667</v>
      </c>
      <c r="JF163" s="34">
        <v>0</v>
      </c>
      <c r="JG163" s="34">
        <v>0</v>
      </c>
      <c r="JH163" s="34">
        <v>3333.3333333333298</v>
      </c>
      <c r="JI163" s="34">
        <v>0</v>
      </c>
      <c r="JJ163" s="34">
        <v>0</v>
      </c>
      <c r="JK163" s="34">
        <v>0</v>
      </c>
      <c r="JL163" s="34">
        <v>51300</v>
      </c>
      <c r="JM163" s="34">
        <v>2500</v>
      </c>
      <c r="JN163" s="34">
        <v>53800</v>
      </c>
      <c r="JO163" s="34">
        <v>12825</v>
      </c>
      <c r="JP163" s="34">
        <v>625</v>
      </c>
      <c r="JQ163" s="34">
        <v>13450</v>
      </c>
      <c r="JR163" s="34">
        <v>0.31598513011152402</v>
      </c>
      <c r="JT163" s="34">
        <v>0.37174721189591098</v>
      </c>
      <c r="JU163" s="34">
        <v>0.111524163568773</v>
      </c>
      <c r="JV163" s="34">
        <v>5.5762081784386602E-2</v>
      </c>
      <c r="JW163" s="34">
        <v>5.5762081784386597E-3</v>
      </c>
      <c r="JX163" s="34">
        <v>2.7881040892193301E-2</v>
      </c>
      <c r="KB163" s="34">
        <v>4.6468401486988803E-2</v>
      </c>
      <c r="KC163" s="34">
        <v>3.0978934324659198E-3</v>
      </c>
      <c r="KF163" s="34">
        <v>6.1957868649318501E-2</v>
      </c>
      <c r="KL163" s="34" t="s">
        <v>4170</v>
      </c>
      <c r="KM163" s="34" t="s">
        <v>4170</v>
      </c>
      <c r="KN163" s="34" t="s">
        <v>5253</v>
      </c>
      <c r="KO163" s="34" t="s">
        <v>5254</v>
      </c>
      <c r="KP163" s="34" t="s">
        <v>4170</v>
      </c>
      <c r="KQ163" s="34" t="s">
        <v>4170</v>
      </c>
      <c r="KR163" s="34" t="s">
        <v>4973</v>
      </c>
      <c r="KS163" s="34" t="s">
        <v>4170</v>
      </c>
      <c r="KT163" s="34" t="s">
        <v>4170</v>
      </c>
      <c r="KU163" s="34" t="s">
        <v>5115</v>
      </c>
      <c r="KV163" s="34" t="s">
        <v>5152</v>
      </c>
      <c r="KW163" s="34" t="s">
        <v>5621</v>
      </c>
      <c r="KX163" s="34" t="s">
        <v>5646</v>
      </c>
      <c r="KY163" s="34" t="s">
        <v>5955</v>
      </c>
      <c r="KZ163" s="34" t="s">
        <v>5152</v>
      </c>
    </row>
    <row r="164" spans="1:313">
      <c r="A164" s="34" t="s">
        <v>6697</v>
      </c>
      <c r="B164" s="34" t="s">
        <v>6662</v>
      </c>
      <c r="C164" s="34" t="s">
        <v>1036</v>
      </c>
      <c r="D164" s="34" t="s">
        <v>1041</v>
      </c>
      <c r="F164" s="34" t="s">
        <v>1041</v>
      </c>
      <c r="G164" s="34">
        <v>40</v>
      </c>
      <c r="H164" s="34" t="s">
        <v>1041</v>
      </c>
      <c r="I164" s="34" t="s">
        <v>1041</v>
      </c>
      <c r="J164" s="34" t="s">
        <v>440</v>
      </c>
      <c r="K164" s="34" t="s">
        <v>1056</v>
      </c>
      <c r="L164" s="34" t="s">
        <v>9543</v>
      </c>
      <c r="M164" s="34" t="s">
        <v>1185</v>
      </c>
      <c r="N164" s="34" t="s">
        <v>9575</v>
      </c>
      <c r="P164" s="34" t="s">
        <v>3065</v>
      </c>
      <c r="Q164" s="34" t="s">
        <v>3123</v>
      </c>
      <c r="R164" s="34" t="s">
        <v>6320</v>
      </c>
      <c r="S164" s="34">
        <v>4</v>
      </c>
      <c r="T164" s="34" t="s">
        <v>4881</v>
      </c>
      <c r="U164" s="34" t="s">
        <v>4881</v>
      </c>
      <c r="V164" s="34" t="s">
        <v>4881</v>
      </c>
      <c r="W164" s="34" t="s">
        <v>4881</v>
      </c>
      <c r="X164" s="34" t="s">
        <v>4881</v>
      </c>
      <c r="Y164" s="34" t="s">
        <v>4609</v>
      </c>
      <c r="Z164" s="34" t="s">
        <v>4609</v>
      </c>
      <c r="AA164" s="34" t="s">
        <v>4170</v>
      </c>
      <c r="AB164" s="34" t="s">
        <v>3681</v>
      </c>
      <c r="AD164" s="34" t="s">
        <v>3696</v>
      </c>
      <c r="AN164" s="34" t="s">
        <v>3719</v>
      </c>
      <c r="AO164" s="34" t="s">
        <v>1044</v>
      </c>
      <c r="BG164" s="34">
        <v>3</v>
      </c>
      <c r="BI164" s="34">
        <v>40</v>
      </c>
      <c r="BJ164" s="34" t="s">
        <v>1041</v>
      </c>
      <c r="BK164" s="34" t="s">
        <v>3727</v>
      </c>
      <c r="BM164" s="34" t="s">
        <v>3739</v>
      </c>
      <c r="BN164" s="34" t="s">
        <v>3748</v>
      </c>
      <c r="BO164" s="34" t="s">
        <v>4170</v>
      </c>
      <c r="BP164" s="34" t="s">
        <v>4881</v>
      </c>
      <c r="BQ164" s="34" t="s">
        <v>4170</v>
      </c>
      <c r="BR164" s="34" t="s">
        <v>4170</v>
      </c>
      <c r="BS164" s="34" t="s">
        <v>3754</v>
      </c>
      <c r="BT164" s="34" t="s">
        <v>3771</v>
      </c>
      <c r="BU164" s="34" t="s">
        <v>1044</v>
      </c>
      <c r="BV164" s="34" t="s">
        <v>1044</v>
      </c>
      <c r="BW164" s="34" t="s">
        <v>1044</v>
      </c>
      <c r="BX164" s="34" t="s">
        <v>3777</v>
      </c>
      <c r="BY164" s="34" t="s">
        <v>4881</v>
      </c>
      <c r="BZ164" s="34" t="s">
        <v>4170</v>
      </c>
      <c r="CA164" s="34" t="s">
        <v>4170</v>
      </c>
      <c r="CB164" s="34" t="s">
        <v>4170</v>
      </c>
      <c r="CC164" s="34" t="s">
        <v>4170</v>
      </c>
      <c r="CD164" s="34" t="s">
        <v>4170</v>
      </c>
      <c r="CE164" s="34" t="s">
        <v>4170</v>
      </c>
      <c r="CF164" s="34" t="s">
        <v>4170</v>
      </c>
      <c r="CG164" s="34" t="s">
        <v>4170</v>
      </c>
      <c r="CH164" s="34" t="s">
        <v>4170</v>
      </c>
      <c r="CI164" s="34" t="s">
        <v>4170</v>
      </c>
      <c r="CJ164" s="34" t="s">
        <v>4170</v>
      </c>
      <c r="CK164" s="34" t="s">
        <v>4170</v>
      </c>
      <c r="CL164" s="34" t="s">
        <v>4170</v>
      </c>
      <c r="CM164" s="34" t="s">
        <v>4170</v>
      </c>
      <c r="CN164" s="34" t="s">
        <v>4170</v>
      </c>
      <c r="CO164" s="34" t="s">
        <v>4170</v>
      </c>
      <c r="CQ164" s="34" t="s">
        <v>1041</v>
      </c>
      <c r="CR164" s="34" t="s">
        <v>1041</v>
      </c>
      <c r="CS164" s="34" t="s">
        <v>1041</v>
      </c>
      <c r="CT164" s="34" t="s">
        <v>1041</v>
      </c>
      <c r="CU164" s="34" t="s">
        <v>1041</v>
      </c>
      <c r="CV164" s="34" t="s">
        <v>1041</v>
      </c>
      <c r="CW164" s="34" t="s">
        <v>1044</v>
      </c>
      <c r="CX164" s="34" t="s">
        <v>1044</v>
      </c>
      <c r="CY164" s="34" t="s">
        <v>3826</v>
      </c>
      <c r="CZ164" s="34" t="s">
        <v>3843</v>
      </c>
      <c r="DA164" s="34" t="s">
        <v>3861</v>
      </c>
      <c r="DB164" s="34" t="s">
        <v>3865</v>
      </c>
      <c r="DC164" s="34" t="s">
        <v>1044</v>
      </c>
      <c r="DD164" s="34" t="s">
        <v>3871</v>
      </c>
      <c r="DE164" s="34" t="s">
        <v>1041</v>
      </c>
      <c r="DF164" s="34" t="s">
        <v>3877</v>
      </c>
      <c r="DG164" s="34" t="s">
        <v>169</v>
      </c>
      <c r="DH164" s="34" t="s">
        <v>4170</v>
      </c>
      <c r="DI164" s="34" t="s">
        <v>4881</v>
      </c>
      <c r="DJ164" s="34" t="s">
        <v>4170</v>
      </c>
      <c r="DK164" s="34" t="s">
        <v>4170</v>
      </c>
      <c r="DL164" s="34" t="s">
        <v>4170</v>
      </c>
      <c r="DM164" s="34" t="s">
        <v>4170</v>
      </c>
      <c r="DN164" s="34" t="s">
        <v>4170</v>
      </c>
      <c r="DO164" s="34" t="s">
        <v>4170</v>
      </c>
      <c r="DP164" s="34" t="s">
        <v>4170</v>
      </c>
      <c r="DQ164" s="34" t="s">
        <v>4170</v>
      </c>
      <c r="DR164" s="34" t="s">
        <v>4170</v>
      </c>
      <c r="DS164" s="34" t="s">
        <v>4170</v>
      </c>
      <c r="DT164" s="34" t="s">
        <v>4170</v>
      </c>
      <c r="DU164" s="34" t="s">
        <v>4170</v>
      </c>
      <c r="DV164" s="34" t="s">
        <v>4170</v>
      </c>
      <c r="DW164" s="34" t="s">
        <v>4170</v>
      </c>
      <c r="DY164" s="34">
        <v>10000</v>
      </c>
      <c r="FK164" s="34" t="s">
        <v>1044</v>
      </c>
      <c r="FM164" s="34" t="s">
        <v>3990</v>
      </c>
      <c r="GF164" s="34" t="s">
        <v>1044</v>
      </c>
      <c r="GG164" s="34" t="s">
        <v>4170</v>
      </c>
      <c r="GH164" s="34" t="s">
        <v>4170</v>
      </c>
      <c r="GI164" s="34" t="s">
        <v>4170</v>
      </c>
      <c r="GJ164" s="34" t="s">
        <v>4881</v>
      </c>
      <c r="GK164" s="34" t="s">
        <v>4170</v>
      </c>
      <c r="GL164" s="34" t="s">
        <v>4170</v>
      </c>
      <c r="GM164" s="34" t="s">
        <v>4170</v>
      </c>
      <c r="GO164" s="34">
        <v>7000</v>
      </c>
      <c r="GP164" s="34">
        <v>0</v>
      </c>
      <c r="GQ164" s="34">
        <v>5000</v>
      </c>
      <c r="GR164" s="34">
        <v>1500</v>
      </c>
      <c r="GS164" s="34">
        <v>3000</v>
      </c>
      <c r="GT164" s="34">
        <v>300</v>
      </c>
      <c r="GU164" s="34">
        <v>2000</v>
      </c>
      <c r="GV164" s="34">
        <v>0</v>
      </c>
      <c r="GW164" s="34">
        <v>0</v>
      </c>
      <c r="GX164" s="34">
        <v>4000</v>
      </c>
      <c r="GY164" s="34">
        <v>54000</v>
      </c>
      <c r="GZ164" s="34">
        <v>0</v>
      </c>
      <c r="HA164" s="34">
        <v>0</v>
      </c>
      <c r="HB164" s="34">
        <v>0</v>
      </c>
      <c r="HC164" s="34">
        <v>0</v>
      </c>
      <c r="HD164" s="34">
        <v>0</v>
      </c>
      <c r="HE164" s="34">
        <v>0</v>
      </c>
      <c r="HF164" s="34" t="s">
        <v>1041</v>
      </c>
      <c r="HG164" s="34" t="s">
        <v>4039</v>
      </c>
      <c r="HI164" s="34" t="s">
        <v>4054</v>
      </c>
      <c r="HK164" s="34" t="s">
        <v>6698</v>
      </c>
      <c r="HL164" s="34" t="s">
        <v>4226</v>
      </c>
      <c r="HM164" s="34" t="s">
        <v>4542</v>
      </c>
      <c r="HN164" s="34" t="s">
        <v>5447</v>
      </c>
      <c r="HO164" s="34">
        <v>49.177343407796798</v>
      </c>
      <c r="HP164" s="34" t="s">
        <v>4896</v>
      </c>
      <c r="HQ164" s="34" t="s">
        <v>4316</v>
      </c>
      <c r="HR164" s="34" t="s">
        <v>4219</v>
      </c>
      <c r="HS164" s="34" t="s">
        <v>4248</v>
      </c>
      <c r="HT164" s="34" t="s">
        <v>4262</v>
      </c>
      <c r="HU164" s="34" t="s">
        <v>5342</v>
      </c>
      <c r="HV164" s="34" t="s">
        <v>5001</v>
      </c>
      <c r="HW164" s="34" t="s">
        <v>4560</v>
      </c>
      <c r="HX164" s="34" t="s">
        <v>3235</v>
      </c>
      <c r="HY164" s="34" t="s">
        <v>4291</v>
      </c>
      <c r="HZ164" s="34" t="s">
        <v>4929</v>
      </c>
      <c r="IA164" s="34" t="s">
        <v>4665</v>
      </c>
      <c r="IC164" s="34" t="s">
        <v>5274</v>
      </c>
      <c r="ID164" s="34" t="s">
        <v>4462</v>
      </c>
      <c r="IE164" s="34" t="s">
        <v>4879</v>
      </c>
      <c r="IQ164" s="34">
        <v>10000</v>
      </c>
      <c r="IR164" s="34" t="s">
        <v>1046</v>
      </c>
      <c r="IS164" s="34" t="s">
        <v>5322</v>
      </c>
      <c r="IT164" s="34">
        <v>2500</v>
      </c>
      <c r="IU164" s="34" t="s">
        <v>5180</v>
      </c>
      <c r="IV164" s="34" t="s">
        <v>4170</v>
      </c>
      <c r="IW164" s="34" t="s">
        <v>4174</v>
      </c>
      <c r="IX164" s="34" t="s">
        <v>4472</v>
      </c>
      <c r="IY164" s="34" t="s">
        <v>5374</v>
      </c>
      <c r="IZ164" s="34" t="s">
        <v>4784</v>
      </c>
      <c r="JA164" s="34" t="s">
        <v>5581</v>
      </c>
      <c r="JB164" s="34" t="s">
        <v>4170</v>
      </c>
      <c r="JC164" s="34">
        <v>666.66666666666697</v>
      </c>
      <c r="JD164" s="34">
        <v>9000</v>
      </c>
      <c r="JE164" s="34">
        <v>0</v>
      </c>
      <c r="JF164" s="34">
        <v>0</v>
      </c>
      <c r="JG164" s="34">
        <v>0</v>
      </c>
      <c r="JH164" s="34">
        <v>0</v>
      </c>
      <c r="JI164" s="34">
        <v>0</v>
      </c>
      <c r="JJ164" s="34">
        <v>0</v>
      </c>
      <c r="JK164" s="34">
        <v>0</v>
      </c>
      <c r="JL164" s="34">
        <v>19466.666666666701</v>
      </c>
      <c r="JM164" s="34">
        <v>9000</v>
      </c>
      <c r="JN164" s="34">
        <v>28466.666666666701</v>
      </c>
      <c r="JO164" s="34">
        <v>4866.6666666666697</v>
      </c>
      <c r="JP164" s="34">
        <v>2250</v>
      </c>
      <c r="JQ164" s="34">
        <v>7116.6666666666697</v>
      </c>
      <c r="JR164" s="34">
        <v>0.24590163934426201</v>
      </c>
      <c r="JT164" s="34">
        <v>0.175644028103044</v>
      </c>
      <c r="JU164" s="34">
        <v>5.2693208430913303E-2</v>
      </c>
      <c r="JV164" s="34">
        <v>0.105386416861827</v>
      </c>
      <c r="JW164" s="34">
        <v>1.0538641686182701E-2</v>
      </c>
      <c r="JX164" s="34">
        <v>7.0257611241217793E-2</v>
      </c>
      <c r="KA164" s="34">
        <v>2.3419203747072601E-2</v>
      </c>
      <c r="KB164" s="34">
        <v>0.31615925058548</v>
      </c>
      <c r="KJ164" s="34" t="s">
        <v>5980</v>
      </c>
      <c r="KK164" s="34" t="s">
        <v>5178</v>
      </c>
      <c r="KL164" s="34" t="s">
        <v>4170</v>
      </c>
      <c r="KM164" s="34" t="s">
        <v>4716</v>
      </c>
      <c r="KN164" s="34" t="s">
        <v>4715</v>
      </c>
      <c r="KO164" s="34" t="s">
        <v>4170</v>
      </c>
      <c r="KP164" s="34" t="s">
        <v>4170</v>
      </c>
      <c r="KQ164" s="34" t="s">
        <v>4170</v>
      </c>
      <c r="KR164" s="34" t="s">
        <v>4170</v>
      </c>
      <c r="KS164" s="34" t="s">
        <v>4170</v>
      </c>
      <c r="KT164" s="34" t="s">
        <v>4170</v>
      </c>
      <c r="KU164" s="34" t="s">
        <v>5113</v>
      </c>
      <c r="KV164" s="34" t="s">
        <v>5153</v>
      </c>
      <c r="KW164" s="34" t="s">
        <v>5625</v>
      </c>
      <c r="KX164" s="34" t="s">
        <v>5645</v>
      </c>
      <c r="KY164" s="34" t="s">
        <v>5953</v>
      </c>
      <c r="KZ164" s="34" t="s">
        <v>5154</v>
      </c>
      <c r="LA164" s="34" t="s">
        <v>5992</v>
      </c>
    </row>
    <row r="165" spans="1:313">
      <c r="A165" s="34" t="s">
        <v>6699</v>
      </c>
      <c r="B165" s="34" t="s">
        <v>6662</v>
      </c>
      <c r="C165" s="34" t="s">
        <v>1038</v>
      </c>
      <c r="D165" s="34" t="s">
        <v>1041</v>
      </c>
      <c r="F165" s="34" t="s">
        <v>1041</v>
      </c>
      <c r="G165" s="34">
        <v>31</v>
      </c>
      <c r="H165" s="34" t="s">
        <v>1041</v>
      </c>
      <c r="I165" s="34" t="s">
        <v>1041</v>
      </c>
      <c r="J165" s="34" t="s">
        <v>440</v>
      </c>
      <c r="K165" s="34" t="s">
        <v>1077</v>
      </c>
      <c r="L165" s="34" t="s">
        <v>9537</v>
      </c>
      <c r="M165" s="34" t="s">
        <v>1548</v>
      </c>
      <c r="N165" s="34" t="s">
        <v>9538</v>
      </c>
      <c r="P165" s="34" t="s">
        <v>3065</v>
      </c>
      <c r="Q165" s="34" t="s">
        <v>3123</v>
      </c>
      <c r="R165" s="34" t="s">
        <v>6444</v>
      </c>
      <c r="S165" s="34">
        <v>2</v>
      </c>
      <c r="T165" s="34" t="s">
        <v>4881</v>
      </c>
      <c r="U165" s="34" t="s">
        <v>4170</v>
      </c>
      <c r="V165" s="34" t="s">
        <v>4881</v>
      </c>
      <c r="W165" s="34" t="s">
        <v>4881</v>
      </c>
      <c r="X165" s="34" t="s">
        <v>4170</v>
      </c>
      <c r="Y165" s="34" t="s">
        <v>4881</v>
      </c>
      <c r="Z165" s="34" t="s">
        <v>4881</v>
      </c>
      <c r="AA165" s="34" t="s">
        <v>4170</v>
      </c>
      <c r="AB165" s="34" t="s">
        <v>3681</v>
      </c>
      <c r="AD165" s="34" t="s">
        <v>3696</v>
      </c>
      <c r="AN165" s="34" t="s">
        <v>3722</v>
      </c>
      <c r="AO165" s="34" t="s">
        <v>1044</v>
      </c>
      <c r="BG165" s="34">
        <v>1</v>
      </c>
      <c r="BI165" s="34">
        <v>25</v>
      </c>
      <c r="BJ165" s="34" t="s">
        <v>1041</v>
      </c>
      <c r="BK165" s="34" t="s">
        <v>3727</v>
      </c>
      <c r="BM165" s="34" t="s">
        <v>3739</v>
      </c>
      <c r="BN165" s="34" t="s">
        <v>3745</v>
      </c>
      <c r="BO165" s="34" t="s">
        <v>4881</v>
      </c>
      <c r="BP165" s="34" t="s">
        <v>4170</v>
      </c>
      <c r="BQ165" s="34" t="s">
        <v>4170</v>
      </c>
      <c r="BR165" s="34" t="s">
        <v>4170</v>
      </c>
      <c r="BS165" s="34" t="s">
        <v>3754</v>
      </c>
      <c r="BT165" s="34" t="s">
        <v>3771</v>
      </c>
      <c r="BU165" s="34" t="s">
        <v>1044</v>
      </c>
      <c r="BV165" s="34" t="s">
        <v>1044</v>
      </c>
      <c r="BW165" s="34" t="s">
        <v>1044</v>
      </c>
      <c r="BX165" s="34" t="s">
        <v>3777</v>
      </c>
      <c r="BY165" s="34" t="s">
        <v>4881</v>
      </c>
      <c r="BZ165" s="34" t="s">
        <v>4170</v>
      </c>
      <c r="CA165" s="34" t="s">
        <v>4170</v>
      </c>
      <c r="CB165" s="34" t="s">
        <v>4170</v>
      </c>
      <c r="CC165" s="34" t="s">
        <v>4170</v>
      </c>
      <c r="CD165" s="34" t="s">
        <v>4170</v>
      </c>
      <c r="CE165" s="34" t="s">
        <v>4170</v>
      </c>
      <c r="CF165" s="34" t="s">
        <v>4170</v>
      </c>
      <c r="CG165" s="34" t="s">
        <v>4170</v>
      </c>
      <c r="CH165" s="34" t="s">
        <v>4170</v>
      </c>
      <c r="CI165" s="34" t="s">
        <v>4170</v>
      </c>
      <c r="CJ165" s="34" t="s">
        <v>4170</v>
      </c>
      <c r="CK165" s="34" t="s">
        <v>4170</v>
      </c>
      <c r="CL165" s="34" t="s">
        <v>4170</v>
      </c>
      <c r="CM165" s="34" t="s">
        <v>4170</v>
      </c>
      <c r="CN165" s="34" t="s">
        <v>4170</v>
      </c>
      <c r="CO165" s="34" t="s">
        <v>4170</v>
      </c>
      <c r="CQ165" s="34" t="s">
        <v>1041</v>
      </c>
      <c r="CR165" s="34" t="s">
        <v>1041</v>
      </c>
      <c r="CS165" s="34" t="s">
        <v>1041</v>
      </c>
      <c r="CT165" s="34" t="s">
        <v>1041</v>
      </c>
      <c r="CU165" s="34" t="s">
        <v>1041</v>
      </c>
      <c r="CV165" s="34" t="s">
        <v>1041</v>
      </c>
      <c r="CW165" s="34" t="s">
        <v>1041</v>
      </c>
      <c r="CX165" s="34" t="s">
        <v>1041</v>
      </c>
      <c r="CY165" s="34" t="s">
        <v>3826</v>
      </c>
      <c r="CZ165" s="34" t="s">
        <v>3843</v>
      </c>
      <c r="DA165" s="34" t="s">
        <v>3861</v>
      </c>
      <c r="DB165" s="34" t="s">
        <v>1044</v>
      </c>
      <c r="DC165" s="34" t="s">
        <v>1044</v>
      </c>
      <c r="DD165" s="34" t="s">
        <v>3871</v>
      </c>
      <c r="DE165" s="34" t="s">
        <v>1044</v>
      </c>
      <c r="DF165" s="34" t="s">
        <v>3877</v>
      </c>
      <c r="DG165" s="34" t="s">
        <v>172</v>
      </c>
      <c r="DH165" s="34" t="s">
        <v>4170</v>
      </c>
      <c r="DI165" s="34" t="s">
        <v>4170</v>
      </c>
      <c r="DJ165" s="34" t="s">
        <v>4170</v>
      </c>
      <c r="DK165" s="34" t="s">
        <v>4170</v>
      </c>
      <c r="DL165" s="34" t="s">
        <v>4170</v>
      </c>
      <c r="DM165" s="34" t="s">
        <v>4170</v>
      </c>
      <c r="DN165" s="34" t="s">
        <v>4170</v>
      </c>
      <c r="DO165" s="34" t="s">
        <v>4170</v>
      </c>
      <c r="DP165" s="34" t="s">
        <v>4170</v>
      </c>
      <c r="DQ165" s="34" t="s">
        <v>4170</v>
      </c>
      <c r="DR165" s="34" t="s">
        <v>4881</v>
      </c>
      <c r="DS165" s="34" t="s">
        <v>4170</v>
      </c>
      <c r="DT165" s="34" t="s">
        <v>4170</v>
      </c>
      <c r="DU165" s="34" t="s">
        <v>4170</v>
      </c>
      <c r="DV165" s="34" t="s">
        <v>4170</v>
      </c>
      <c r="DW165" s="34" t="s">
        <v>4170</v>
      </c>
      <c r="FH165" s="34">
        <v>30000</v>
      </c>
      <c r="FK165" s="34" t="s">
        <v>3963</v>
      </c>
      <c r="FL165" s="34" t="s">
        <v>3978</v>
      </c>
      <c r="FM165" s="34" t="s">
        <v>3990</v>
      </c>
      <c r="GF165" s="34" t="s">
        <v>1044</v>
      </c>
      <c r="GG165" s="34" t="s">
        <v>4170</v>
      </c>
      <c r="GH165" s="34" t="s">
        <v>4170</v>
      </c>
      <c r="GI165" s="34" t="s">
        <v>4170</v>
      </c>
      <c r="GJ165" s="34" t="s">
        <v>4881</v>
      </c>
      <c r="GK165" s="34" t="s">
        <v>4170</v>
      </c>
      <c r="GL165" s="34" t="s">
        <v>4170</v>
      </c>
      <c r="GM165" s="34" t="s">
        <v>4170</v>
      </c>
      <c r="GO165" s="34">
        <v>6000</v>
      </c>
      <c r="GP165" s="34">
        <v>0</v>
      </c>
      <c r="GQ165" s="34">
        <v>10000</v>
      </c>
      <c r="GR165" s="34">
        <v>3000</v>
      </c>
      <c r="GS165" s="34">
        <v>1000</v>
      </c>
      <c r="GT165" s="34">
        <v>200</v>
      </c>
      <c r="GU165" s="34">
        <v>3000</v>
      </c>
      <c r="GV165" s="34">
        <v>0</v>
      </c>
      <c r="GW165" s="34">
        <v>1000</v>
      </c>
      <c r="GX165" s="34">
        <v>30000</v>
      </c>
      <c r="GY165" s="34">
        <v>10000</v>
      </c>
      <c r="GZ165" s="34">
        <v>20000</v>
      </c>
      <c r="HA165" s="34">
        <v>0</v>
      </c>
      <c r="HB165" s="34">
        <v>2000</v>
      </c>
      <c r="HC165" s="34">
        <v>90000</v>
      </c>
      <c r="HD165" s="34">
        <v>200</v>
      </c>
      <c r="HE165" s="34">
        <v>0</v>
      </c>
      <c r="HF165" s="34" t="s">
        <v>1041</v>
      </c>
      <c r="HG165" s="34" t="s">
        <v>4048</v>
      </c>
      <c r="HI165" s="34" t="s">
        <v>3071</v>
      </c>
      <c r="HK165" s="34" t="s">
        <v>6700</v>
      </c>
      <c r="HL165" s="34" t="s">
        <v>4226</v>
      </c>
      <c r="HM165" s="34" t="s">
        <v>4539</v>
      </c>
      <c r="HN165" s="34" t="s">
        <v>5446</v>
      </c>
      <c r="HO165" s="34">
        <v>45.170827858081502</v>
      </c>
      <c r="HP165" s="34" t="s">
        <v>4896</v>
      </c>
      <c r="HQ165" s="34" t="s">
        <v>4313</v>
      </c>
      <c r="HR165" s="34" t="s">
        <v>4210</v>
      </c>
      <c r="HS165" s="34" t="s">
        <v>4228</v>
      </c>
      <c r="HT165" s="34" t="s">
        <v>4262</v>
      </c>
      <c r="HU165" s="34" t="s">
        <v>5342</v>
      </c>
      <c r="HV165" s="34" t="s">
        <v>5001</v>
      </c>
      <c r="HW165" s="34" t="s">
        <v>4560</v>
      </c>
      <c r="HX165" s="34" t="s">
        <v>3244</v>
      </c>
      <c r="HY165" s="34" t="s">
        <v>4299</v>
      </c>
      <c r="HZ165" s="34" t="s">
        <v>4933</v>
      </c>
      <c r="IA165" s="34" t="s">
        <v>4665</v>
      </c>
      <c r="IC165" s="34" t="s">
        <v>5274</v>
      </c>
      <c r="ID165" s="34" t="s">
        <v>4462</v>
      </c>
      <c r="IN165" s="34" t="s">
        <v>5224</v>
      </c>
      <c r="IQ165" s="34">
        <v>30000</v>
      </c>
      <c r="IR165" s="34" t="s">
        <v>1046</v>
      </c>
      <c r="IS165" s="34" t="s">
        <v>5322</v>
      </c>
      <c r="IT165" s="34">
        <v>15000</v>
      </c>
      <c r="IU165" s="34" t="s">
        <v>5179</v>
      </c>
      <c r="IV165" s="34" t="s">
        <v>4170</v>
      </c>
      <c r="IW165" s="34" t="s">
        <v>4176</v>
      </c>
      <c r="IX165" s="34" t="s">
        <v>5374</v>
      </c>
      <c r="IY165" s="34" t="s">
        <v>4474</v>
      </c>
      <c r="IZ165" s="34" t="s">
        <v>4783</v>
      </c>
      <c r="JA165" s="34" t="s">
        <v>6053</v>
      </c>
      <c r="JB165" s="34" t="s">
        <v>4170</v>
      </c>
      <c r="JC165" s="34">
        <v>5000</v>
      </c>
      <c r="JD165" s="34">
        <v>1666.6666666666699</v>
      </c>
      <c r="JE165" s="34">
        <v>3333.3333333333298</v>
      </c>
      <c r="JF165" s="34">
        <v>0</v>
      </c>
      <c r="JG165" s="34">
        <v>333.33333333333297</v>
      </c>
      <c r="JH165" s="34">
        <v>15000</v>
      </c>
      <c r="JI165" s="34">
        <v>33.3333333333333</v>
      </c>
      <c r="JJ165" s="34">
        <v>0</v>
      </c>
      <c r="JK165" s="34">
        <v>333.33333333333297</v>
      </c>
      <c r="JL165" s="34">
        <v>46533.333333333299</v>
      </c>
      <c r="JM165" s="34">
        <v>2366.6666666666702</v>
      </c>
      <c r="JN165" s="34">
        <v>48900</v>
      </c>
      <c r="JO165" s="34">
        <v>23266.666666666701</v>
      </c>
      <c r="JP165" s="34">
        <v>1183.3333333333301</v>
      </c>
      <c r="JQ165" s="34">
        <v>24450</v>
      </c>
      <c r="JR165" s="34">
        <v>0.122699386503067</v>
      </c>
      <c r="JT165" s="34">
        <v>0.20449897750511201</v>
      </c>
      <c r="JU165" s="34">
        <v>6.13496932515337E-2</v>
      </c>
      <c r="JV165" s="34">
        <v>2.04498977505112E-2</v>
      </c>
      <c r="JW165" s="34">
        <v>4.0899795501022499E-3</v>
      </c>
      <c r="JX165" s="34">
        <v>6.13496932515337E-2</v>
      </c>
      <c r="JZ165" s="34">
        <v>6.8166325835037501E-3</v>
      </c>
      <c r="KA165" s="34">
        <v>0.102249488752556</v>
      </c>
      <c r="KB165" s="34">
        <v>3.40831629175187E-2</v>
      </c>
      <c r="KC165" s="34">
        <v>6.8166325835037497E-2</v>
      </c>
      <c r="KE165" s="34">
        <v>6.8166325835037501E-3</v>
      </c>
      <c r="KF165" s="34">
        <v>0.30674846625766899</v>
      </c>
      <c r="KG165" s="34">
        <v>6.8166325835037505E-4</v>
      </c>
      <c r="KJ165" s="34" t="s">
        <v>5978</v>
      </c>
      <c r="KK165" s="34" t="s">
        <v>5987</v>
      </c>
      <c r="KL165" s="34" t="s">
        <v>5796</v>
      </c>
      <c r="KM165" s="34" t="s">
        <v>4715</v>
      </c>
      <c r="KN165" s="34" t="s">
        <v>5253</v>
      </c>
      <c r="KO165" s="34" t="s">
        <v>4715</v>
      </c>
      <c r="KP165" s="34" t="s">
        <v>4170</v>
      </c>
      <c r="KQ165" s="34" t="s">
        <v>4353</v>
      </c>
      <c r="KR165" s="34" t="s">
        <v>4974</v>
      </c>
      <c r="KS165" s="34" t="s">
        <v>4972</v>
      </c>
      <c r="KT165" s="34" t="s">
        <v>4170</v>
      </c>
      <c r="KU165" s="34" t="s">
        <v>5115</v>
      </c>
      <c r="KV165" s="34" t="s">
        <v>4876</v>
      </c>
      <c r="KW165" s="34" t="s">
        <v>5621</v>
      </c>
      <c r="KX165" s="34" t="s">
        <v>5647</v>
      </c>
      <c r="KY165" s="34" t="s">
        <v>5954</v>
      </c>
      <c r="KZ165" s="34" t="s">
        <v>5224</v>
      </c>
      <c r="LA165" s="34" t="s">
        <v>5992</v>
      </c>
    </row>
    <row r="166" spans="1:313">
      <c r="A166" s="34" t="s">
        <v>6701</v>
      </c>
      <c r="B166" s="34" t="s">
        <v>6662</v>
      </c>
      <c r="C166" s="34" t="s">
        <v>1037</v>
      </c>
      <c r="D166" s="34" t="s">
        <v>1041</v>
      </c>
      <c r="F166" s="34" t="s">
        <v>1041</v>
      </c>
      <c r="G166" s="34">
        <v>24</v>
      </c>
      <c r="H166" s="34" t="s">
        <v>1041</v>
      </c>
      <c r="I166" s="34" t="s">
        <v>1041</v>
      </c>
      <c r="J166" s="34" t="s">
        <v>440</v>
      </c>
      <c r="K166" s="34" t="s">
        <v>1077</v>
      </c>
      <c r="L166" s="34" t="s">
        <v>9537</v>
      </c>
      <c r="M166" s="34" t="s">
        <v>1548</v>
      </c>
      <c r="N166" s="34" t="s">
        <v>9538</v>
      </c>
      <c r="P166" s="34" t="s">
        <v>3065</v>
      </c>
      <c r="Q166" s="34" t="s">
        <v>3123</v>
      </c>
      <c r="R166" s="34" t="s">
        <v>6301</v>
      </c>
      <c r="S166" s="34">
        <v>3</v>
      </c>
      <c r="T166" s="34" t="s">
        <v>4881</v>
      </c>
      <c r="U166" s="34" t="s">
        <v>4881</v>
      </c>
      <c r="V166" s="34" t="s">
        <v>4881</v>
      </c>
      <c r="W166" s="34" t="s">
        <v>4881</v>
      </c>
      <c r="X166" s="34" t="s">
        <v>4170</v>
      </c>
      <c r="Y166" s="34" t="s">
        <v>4609</v>
      </c>
      <c r="Z166" s="34" t="s">
        <v>4881</v>
      </c>
      <c r="AA166" s="34" t="s">
        <v>4170</v>
      </c>
      <c r="AB166" s="34" t="s">
        <v>3687</v>
      </c>
      <c r="AD166" s="34" t="s">
        <v>3696</v>
      </c>
      <c r="AN166" s="34" t="s">
        <v>3719</v>
      </c>
      <c r="AO166" s="34" t="s">
        <v>1044</v>
      </c>
      <c r="BG166" s="34">
        <v>1</v>
      </c>
      <c r="BH166" s="34" t="s">
        <v>4140</v>
      </c>
      <c r="BI166" s="34">
        <v>8</v>
      </c>
      <c r="BJ166" s="34" t="s">
        <v>1041</v>
      </c>
      <c r="BK166" s="34" t="s">
        <v>3727</v>
      </c>
      <c r="BM166" s="34" t="s">
        <v>3739</v>
      </c>
      <c r="BN166" s="34" t="s">
        <v>1044</v>
      </c>
      <c r="BO166" s="34" t="s">
        <v>4170</v>
      </c>
      <c r="BP166" s="34" t="s">
        <v>4170</v>
      </c>
      <c r="BQ166" s="34" t="s">
        <v>4881</v>
      </c>
      <c r="BR166" s="34" t="s">
        <v>4170</v>
      </c>
      <c r="BS166" s="34" t="s">
        <v>3751</v>
      </c>
      <c r="BT166" s="34" t="s">
        <v>3771</v>
      </c>
      <c r="BU166" s="34" t="s">
        <v>1044</v>
      </c>
      <c r="BV166" s="34" t="s">
        <v>1044</v>
      </c>
      <c r="BW166" s="34" t="s">
        <v>1044</v>
      </c>
      <c r="BX166" s="34" t="s">
        <v>3777</v>
      </c>
      <c r="BY166" s="34" t="s">
        <v>4881</v>
      </c>
      <c r="BZ166" s="34" t="s">
        <v>4170</v>
      </c>
      <c r="CA166" s="34" t="s">
        <v>4170</v>
      </c>
      <c r="CB166" s="34" t="s">
        <v>4170</v>
      </c>
      <c r="CC166" s="34" t="s">
        <v>4170</v>
      </c>
      <c r="CD166" s="34" t="s">
        <v>4170</v>
      </c>
      <c r="CE166" s="34" t="s">
        <v>4170</v>
      </c>
      <c r="CF166" s="34" t="s">
        <v>4170</v>
      </c>
      <c r="CG166" s="34" t="s">
        <v>4170</v>
      </c>
      <c r="CH166" s="34" t="s">
        <v>4170</v>
      </c>
      <c r="CI166" s="34" t="s">
        <v>4170</v>
      </c>
      <c r="CJ166" s="34" t="s">
        <v>4170</v>
      </c>
      <c r="CK166" s="34" t="s">
        <v>4170</v>
      </c>
      <c r="CL166" s="34" t="s">
        <v>4170</v>
      </c>
      <c r="CM166" s="34" t="s">
        <v>4170</v>
      </c>
      <c r="CN166" s="34" t="s">
        <v>4170</v>
      </c>
      <c r="CO166" s="34" t="s">
        <v>4170</v>
      </c>
      <c r="CQ166" s="34" t="s">
        <v>1041</v>
      </c>
      <c r="CR166" s="34" t="s">
        <v>1041</v>
      </c>
      <c r="CS166" s="34" t="s">
        <v>1044</v>
      </c>
      <c r="CT166" s="34" t="s">
        <v>1041</v>
      </c>
      <c r="CU166" s="34" t="s">
        <v>1041</v>
      </c>
      <c r="CV166" s="34" t="s">
        <v>1041</v>
      </c>
      <c r="CW166" s="34" t="s">
        <v>1044</v>
      </c>
      <c r="CX166" s="34" t="s">
        <v>1044</v>
      </c>
      <c r="CY166" s="34" t="s">
        <v>3826</v>
      </c>
      <c r="CZ166" s="34" t="s">
        <v>3840</v>
      </c>
      <c r="DA166" s="34" t="s">
        <v>3855</v>
      </c>
      <c r="DB166" s="34" t="s">
        <v>3868</v>
      </c>
      <c r="DC166" s="34" t="s">
        <v>3868</v>
      </c>
      <c r="DD166" s="34" t="s">
        <v>3871</v>
      </c>
      <c r="DE166" s="34" t="s">
        <v>1044</v>
      </c>
      <c r="DF166" s="34" t="s">
        <v>3877</v>
      </c>
      <c r="DG166" s="34" t="s">
        <v>6401</v>
      </c>
      <c r="DH166" s="34" t="s">
        <v>4170</v>
      </c>
      <c r="DI166" s="34" t="s">
        <v>4170</v>
      </c>
      <c r="DJ166" s="34" t="s">
        <v>4170</v>
      </c>
      <c r="DK166" s="34" t="s">
        <v>4170</v>
      </c>
      <c r="DL166" s="34" t="s">
        <v>4170</v>
      </c>
      <c r="DM166" s="34" t="s">
        <v>4170</v>
      </c>
      <c r="DN166" s="34" t="s">
        <v>4170</v>
      </c>
      <c r="DO166" s="34" t="s">
        <v>4881</v>
      </c>
      <c r="DP166" s="34" t="s">
        <v>4170</v>
      </c>
      <c r="DQ166" s="34" t="s">
        <v>4881</v>
      </c>
      <c r="DR166" s="34" t="s">
        <v>4170</v>
      </c>
      <c r="DS166" s="34" t="s">
        <v>4170</v>
      </c>
      <c r="DT166" s="34" t="s">
        <v>4170</v>
      </c>
      <c r="DU166" s="34" t="s">
        <v>4170</v>
      </c>
      <c r="DV166" s="34" t="s">
        <v>4170</v>
      </c>
      <c r="DW166" s="34" t="s">
        <v>4170</v>
      </c>
      <c r="FE166" s="34">
        <v>4875</v>
      </c>
      <c r="FG166" s="34">
        <v>3500</v>
      </c>
      <c r="FK166" s="34" t="s">
        <v>3957</v>
      </c>
      <c r="FL166" s="34" t="s">
        <v>3969</v>
      </c>
      <c r="FM166" s="34" t="s">
        <v>3981</v>
      </c>
      <c r="FN166" s="34" t="s">
        <v>6302</v>
      </c>
      <c r="FO166" s="34" t="s">
        <v>4881</v>
      </c>
      <c r="FP166" s="34" t="s">
        <v>4881</v>
      </c>
      <c r="FQ166" s="34" t="s">
        <v>4881</v>
      </c>
      <c r="FR166" s="34" t="s">
        <v>4170</v>
      </c>
      <c r="FS166" s="34" t="s">
        <v>4170</v>
      </c>
      <c r="FT166" s="34" t="s">
        <v>4170</v>
      </c>
      <c r="FU166" s="34" t="s">
        <v>4170</v>
      </c>
      <c r="FV166" s="34" t="s">
        <v>4170</v>
      </c>
      <c r="FW166" s="34" t="s">
        <v>4170</v>
      </c>
      <c r="FX166" s="34" t="s">
        <v>4170</v>
      </c>
      <c r="FY166" s="34" t="s">
        <v>4170</v>
      </c>
      <c r="FZ166" s="34" t="s">
        <v>4170</v>
      </c>
      <c r="GA166" s="34" t="s">
        <v>4170</v>
      </c>
      <c r="GB166" s="34" t="s">
        <v>4170</v>
      </c>
      <c r="GC166" s="34" t="s">
        <v>4170</v>
      </c>
      <c r="GD166" s="34" t="s">
        <v>4170</v>
      </c>
      <c r="GF166" s="34" t="s">
        <v>1044</v>
      </c>
      <c r="GG166" s="34" t="s">
        <v>4170</v>
      </c>
      <c r="GH166" s="34" t="s">
        <v>4170</v>
      </c>
      <c r="GI166" s="34" t="s">
        <v>4170</v>
      </c>
      <c r="GJ166" s="34" t="s">
        <v>4881</v>
      </c>
      <c r="GK166" s="34" t="s">
        <v>4170</v>
      </c>
      <c r="GL166" s="34" t="s">
        <v>4170</v>
      </c>
      <c r="GM166" s="34" t="s">
        <v>4170</v>
      </c>
      <c r="GO166" s="34">
        <v>6000</v>
      </c>
      <c r="GP166" s="34">
        <v>0</v>
      </c>
      <c r="GQ166" s="34">
        <v>5000</v>
      </c>
      <c r="GR166" s="34">
        <v>1300</v>
      </c>
      <c r="GS166" s="34">
        <v>1000</v>
      </c>
      <c r="GT166" s="34">
        <v>280</v>
      </c>
      <c r="GU166" s="34">
        <v>200</v>
      </c>
      <c r="GV166" s="34">
        <v>0</v>
      </c>
      <c r="GW166" s="34">
        <v>0</v>
      </c>
      <c r="GX166" s="34">
        <v>3500</v>
      </c>
      <c r="GY166" s="34">
        <v>2500</v>
      </c>
      <c r="GZ166" s="34">
        <v>0</v>
      </c>
      <c r="HA166" s="34">
        <v>0</v>
      </c>
      <c r="HB166" s="34">
        <v>0</v>
      </c>
      <c r="HC166" s="34">
        <v>0</v>
      </c>
      <c r="HD166" s="34">
        <v>0</v>
      </c>
      <c r="HE166" s="34">
        <v>0</v>
      </c>
      <c r="HF166" s="34" t="s">
        <v>1044</v>
      </c>
      <c r="HK166" s="34" t="s">
        <v>6702</v>
      </c>
      <c r="HL166" s="34" t="s">
        <v>4226</v>
      </c>
      <c r="HM166" s="34" t="s">
        <v>4539</v>
      </c>
      <c r="HN166" s="34" t="s">
        <v>5446</v>
      </c>
      <c r="HO166" s="34">
        <v>7.1287779237844902</v>
      </c>
      <c r="HP166" s="34" t="s">
        <v>4897</v>
      </c>
      <c r="HQ166" s="34" t="s">
        <v>4316</v>
      </c>
      <c r="HR166" s="34" t="s">
        <v>4210</v>
      </c>
      <c r="HS166" s="34" t="s">
        <v>4228</v>
      </c>
      <c r="HT166" s="34" t="s">
        <v>4262</v>
      </c>
      <c r="HU166" s="34" t="s">
        <v>5341</v>
      </c>
      <c r="HV166" s="34" t="s">
        <v>5001</v>
      </c>
      <c r="HW166" s="34" t="s">
        <v>4560</v>
      </c>
      <c r="HX166" s="34" t="s">
        <v>3232</v>
      </c>
      <c r="HY166" s="34" t="s">
        <v>4299</v>
      </c>
      <c r="HZ166" s="34" t="s">
        <v>4933</v>
      </c>
      <c r="IA166" s="34" t="s">
        <v>4666</v>
      </c>
      <c r="IC166" s="34" t="s">
        <v>5274</v>
      </c>
      <c r="ID166" s="34" t="s">
        <v>4462</v>
      </c>
      <c r="IK166" s="34" t="s">
        <v>4589</v>
      </c>
      <c r="IM166" s="34" t="s">
        <v>6040</v>
      </c>
      <c r="IQ166" s="34">
        <v>8375</v>
      </c>
      <c r="IR166" s="34" t="s">
        <v>1046</v>
      </c>
      <c r="IS166" s="34" t="s">
        <v>5323</v>
      </c>
      <c r="IT166" s="34">
        <v>2791.6666666666702</v>
      </c>
      <c r="IU166" s="34" t="s">
        <v>5179</v>
      </c>
      <c r="IV166" s="34" t="s">
        <v>4170</v>
      </c>
      <c r="IW166" s="34" t="s">
        <v>4174</v>
      </c>
      <c r="IX166" s="34" t="s">
        <v>4472</v>
      </c>
      <c r="IY166" s="34" t="s">
        <v>4474</v>
      </c>
      <c r="IZ166" s="34" t="s">
        <v>4784</v>
      </c>
      <c r="JA166" s="34" t="s">
        <v>4711</v>
      </c>
      <c r="JB166" s="34" t="s">
        <v>4170</v>
      </c>
      <c r="JC166" s="34">
        <v>583.33333333333303</v>
      </c>
      <c r="JD166" s="34">
        <v>416.66666666666703</v>
      </c>
      <c r="JE166" s="34">
        <v>0</v>
      </c>
      <c r="JF166" s="34">
        <v>0</v>
      </c>
      <c r="JG166" s="34">
        <v>0</v>
      </c>
      <c r="JH166" s="34">
        <v>0</v>
      </c>
      <c r="JI166" s="34">
        <v>0</v>
      </c>
      <c r="JJ166" s="34">
        <v>0</v>
      </c>
      <c r="JK166" s="34">
        <v>0</v>
      </c>
      <c r="JL166" s="34">
        <v>14363.333333333299</v>
      </c>
      <c r="JM166" s="34">
        <v>416.66666666666703</v>
      </c>
      <c r="JN166" s="34">
        <v>14780</v>
      </c>
      <c r="JO166" s="34">
        <v>4787.7777777777801</v>
      </c>
      <c r="JP166" s="34">
        <v>138.888888888889</v>
      </c>
      <c r="JQ166" s="34">
        <v>4926.6666666666697</v>
      </c>
      <c r="JR166" s="34">
        <v>0.40595399188092002</v>
      </c>
      <c r="JT166" s="34">
        <v>0.33829499323410001</v>
      </c>
      <c r="JU166" s="34">
        <v>8.7956698240865994E-2</v>
      </c>
      <c r="JV166" s="34">
        <v>6.7658998646819998E-2</v>
      </c>
      <c r="JW166" s="34">
        <v>1.8944519621109601E-2</v>
      </c>
      <c r="JX166" s="34">
        <v>1.3531799729364E-2</v>
      </c>
      <c r="KA166" s="34">
        <v>3.9467749210644998E-2</v>
      </c>
      <c r="KB166" s="34">
        <v>2.8191249436175E-2</v>
      </c>
      <c r="KJ166" s="34" t="s">
        <v>5980</v>
      </c>
      <c r="KK166" s="34" t="s">
        <v>5178</v>
      </c>
      <c r="KL166" s="34" t="s">
        <v>4170</v>
      </c>
      <c r="KM166" s="34" t="s">
        <v>4716</v>
      </c>
      <c r="KN166" s="34" t="s">
        <v>5255</v>
      </c>
      <c r="KO166" s="34" t="s">
        <v>4170</v>
      </c>
      <c r="KP166" s="34" t="s">
        <v>4170</v>
      </c>
      <c r="KQ166" s="34" t="s">
        <v>4170</v>
      </c>
      <c r="KR166" s="34" t="s">
        <v>4170</v>
      </c>
      <c r="KS166" s="34" t="s">
        <v>4170</v>
      </c>
      <c r="KT166" s="34" t="s">
        <v>4170</v>
      </c>
      <c r="KU166" s="34" t="s">
        <v>5112</v>
      </c>
      <c r="KV166" s="34" t="s">
        <v>5153</v>
      </c>
      <c r="KW166" s="34" t="s">
        <v>5624</v>
      </c>
      <c r="KX166" s="34" t="s">
        <v>5643</v>
      </c>
      <c r="KY166" s="34" t="s">
        <v>5112</v>
      </c>
      <c r="KZ166" s="34" t="s">
        <v>5850</v>
      </c>
      <c r="LA166" s="34" t="s">
        <v>5992</v>
      </c>
    </row>
    <row r="167" spans="1:313">
      <c r="A167" s="34" t="s">
        <v>6703</v>
      </c>
      <c r="B167" s="34" t="s">
        <v>6662</v>
      </c>
      <c r="C167" s="34" t="s">
        <v>1039</v>
      </c>
      <c r="D167" s="34" t="s">
        <v>1041</v>
      </c>
      <c r="F167" s="34" t="s">
        <v>1041</v>
      </c>
      <c r="G167" s="34">
        <v>39</v>
      </c>
      <c r="H167" s="34" t="s">
        <v>1041</v>
      </c>
      <c r="I167" s="34" t="s">
        <v>1041</v>
      </c>
      <c r="J167" s="34" t="s">
        <v>442</v>
      </c>
      <c r="K167" s="34" t="s">
        <v>1077</v>
      </c>
      <c r="L167" s="34" t="s">
        <v>9537</v>
      </c>
      <c r="M167" s="34" t="s">
        <v>1548</v>
      </c>
      <c r="N167" s="34" t="s">
        <v>9538</v>
      </c>
      <c r="P167" s="34" t="s">
        <v>3065</v>
      </c>
      <c r="Q167" s="34" t="s">
        <v>3099</v>
      </c>
      <c r="R167" s="34" t="s">
        <v>6704</v>
      </c>
      <c r="S167" s="34">
        <v>3</v>
      </c>
      <c r="T167" s="34" t="s">
        <v>4881</v>
      </c>
      <c r="U167" s="34" t="s">
        <v>4881</v>
      </c>
      <c r="V167" s="34" t="s">
        <v>4170</v>
      </c>
      <c r="W167" s="34" t="s">
        <v>4881</v>
      </c>
      <c r="X167" s="34" t="s">
        <v>4881</v>
      </c>
      <c r="Y167" s="34" t="s">
        <v>4609</v>
      </c>
      <c r="Z167" s="34" t="s">
        <v>4881</v>
      </c>
      <c r="AA167" s="34" t="s">
        <v>4170</v>
      </c>
      <c r="AB167" s="34" t="s">
        <v>3681</v>
      </c>
      <c r="AD167" s="34" t="s">
        <v>3696</v>
      </c>
      <c r="AN167" s="34" t="s">
        <v>3722</v>
      </c>
      <c r="AO167" s="34" t="s">
        <v>1044</v>
      </c>
      <c r="BG167" s="34">
        <v>2</v>
      </c>
      <c r="BI167" s="34">
        <v>40</v>
      </c>
      <c r="BJ167" s="34" t="s">
        <v>1041</v>
      </c>
      <c r="BK167" s="34" t="s">
        <v>3727</v>
      </c>
      <c r="BM167" s="34" t="s">
        <v>3739</v>
      </c>
      <c r="BN167" s="34" t="s">
        <v>3745</v>
      </c>
      <c r="BO167" s="34" t="s">
        <v>4881</v>
      </c>
      <c r="BP167" s="34" t="s">
        <v>4170</v>
      </c>
      <c r="BQ167" s="34" t="s">
        <v>4170</v>
      </c>
      <c r="BR167" s="34" t="s">
        <v>4170</v>
      </c>
      <c r="BS167" s="34" t="s">
        <v>3754</v>
      </c>
      <c r="BT167" s="34" t="s">
        <v>3771</v>
      </c>
      <c r="BU167" s="34" t="s">
        <v>1044</v>
      </c>
      <c r="BV167" s="34" t="s">
        <v>1044</v>
      </c>
      <c r="BW167" s="34" t="s">
        <v>1044</v>
      </c>
      <c r="BX167" s="34" t="s">
        <v>3777</v>
      </c>
      <c r="BY167" s="34" t="s">
        <v>4881</v>
      </c>
      <c r="BZ167" s="34" t="s">
        <v>4170</v>
      </c>
      <c r="CA167" s="34" t="s">
        <v>4170</v>
      </c>
      <c r="CB167" s="34" t="s">
        <v>4170</v>
      </c>
      <c r="CC167" s="34" t="s">
        <v>4170</v>
      </c>
      <c r="CD167" s="34" t="s">
        <v>4170</v>
      </c>
      <c r="CE167" s="34" t="s">
        <v>4170</v>
      </c>
      <c r="CF167" s="34" t="s">
        <v>4170</v>
      </c>
      <c r="CG167" s="34" t="s">
        <v>4170</v>
      </c>
      <c r="CH167" s="34" t="s">
        <v>4170</v>
      </c>
      <c r="CI167" s="34" t="s">
        <v>4170</v>
      </c>
      <c r="CJ167" s="34" t="s">
        <v>4170</v>
      </c>
      <c r="CK167" s="34" t="s">
        <v>4170</v>
      </c>
      <c r="CL167" s="34" t="s">
        <v>4170</v>
      </c>
      <c r="CM167" s="34" t="s">
        <v>4170</v>
      </c>
      <c r="CN167" s="34" t="s">
        <v>4170</v>
      </c>
      <c r="CO167" s="34" t="s">
        <v>4170</v>
      </c>
      <c r="CQ167" s="34" t="s">
        <v>1041</v>
      </c>
      <c r="CR167" s="34" t="s">
        <v>1041</v>
      </c>
      <c r="CS167" s="34" t="s">
        <v>1041</v>
      </c>
      <c r="CT167" s="34" t="s">
        <v>1041</v>
      </c>
      <c r="CU167" s="34" t="s">
        <v>1041</v>
      </c>
      <c r="CV167" s="34" t="s">
        <v>1041</v>
      </c>
      <c r="CW167" s="34" t="s">
        <v>1041</v>
      </c>
      <c r="CX167" s="34" t="s">
        <v>1041</v>
      </c>
      <c r="CY167" s="34" t="s">
        <v>3826</v>
      </c>
      <c r="CZ167" s="34" t="s">
        <v>3843</v>
      </c>
      <c r="DA167" s="34" t="s">
        <v>3855</v>
      </c>
      <c r="DB167" s="34" t="s">
        <v>1044</v>
      </c>
      <c r="DC167" s="34" t="s">
        <v>1044</v>
      </c>
      <c r="DD167" s="34" t="s">
        <v>3871</v>
      </c>
      <c r="DE167" s="34" t="s">
        <v>1044</v>
      </c>
      <c r="DF167" s="34" t="s">
        <v>3877</v>
      </c>
      <c r="DG167" s="34" t="s">
        <v>3884</v>
      </c>
      <c r="DH167" s="34" t="s">
        <v>4881</v>
      </c>
      <c r="DI167" s="34" t="s">
        <v>4170</v>
      </c>
      <c r="DJ167" s="34" t="s">
        <v>4170</v>
      </c>
      <c r="DK167" s="34" t="s">
        <v>4170</v>
      </c>
      <c r="DL167" s="34" t="s">
        <v>4170</v>
      </c>
      <c r="DM167" s="34" t="s">
        <v>4170</v>
      </c>
      <c r="DN167" s="34" t="s">
        <v>4170</v>
      </c>
      <c r="DO167" s="34" t="s">
        <v>4170</v>
      </c>
      <c r="DP167" s="34" t="s">
        <v>4170</v>
      </c>
      <c r="DQ167" s="34" t="s">
        <v>4170</v>
      </c>
      <c r="DR167" s="34" t="s">
        <v>4170</v>
      </c>
      <c r="DS167" s="34" t="s">
        <v>4170</v>
      </c>
      <c r="DT167" s="34" t="s">
        <v>4170</v>
      </c>
      <c r="DU167" s="34" t="s">
        <v>4170</v>
      </c>
      <c r="DV167" s="34" t="s">
        <v>4170</v>
      </c>
      <c r="DW167" s="34" t="s">
        <v>4170</v>
      </c>
      <c r="FK167" s="34" t="s">
        <v>1044</v>
      </c>
      <c r="FM167" s="34" t="s">
        <v>3981</v>
      </c>
      <c r="FN167" s="34" t="s">
        <v>6705</v>
      </c>
      <c r="FO167" s="34" t="s">
        <v>4881</v>
      </c>
      <c r="FP167" s="34" t="s">
        <v>4881</v>
      </c>
      <c r="FQ167" s="34" t="s">
        <v>4881</v>
      </c>
      <c r="FR167" s="34" t="s">
        <v>4881</v>
      </c>
      <c r="FS167" s="34" t="s">
        <v>4881</v>
      </c>
      <c r="FT167" s="34" t="s">
        <v>4170</v>
      </c>
      <c r="FU167" s="34" t="s">
        <v>4881</v>
      </c>
      <c r="FV167" s="34" t="s">
        <v>4881</v>
      </c>
      <c r="FW167" s="34" t="s">
        <v>4881</v>
      </c>
      <c r="FX167" s="34" t="s">
        <v>4170</v>
      </c>
      <c r="FY167" s="34" t="s">
        <v>4170</v>
      </c>
      <c r="FZ167" s="34" t="s">
        <v>4170</v>
      </c>
      <c r="GA167" s="34" t="s">
        <v>4170</v>
      </c>
      <c r="GB167" s="34" t="s">
        <v>4170</v>
      </c>
      <c r="GC167" s="34" t="s">
        <v>4170</v>
      </c>
      <c r="GD167" s="34" t="s">
        <v>4170</v>
      </c>
      <c r="GF167" s="34" t="s">
        <v>1044</v>
      </c>
      <c r="GG167" s="34" t="s">
        <v>4170</v>
      </c>
      <c r="GH167" s="34" t="s">
        <v>4170</v>
      </c>
      <c r="GI167" s="34" t="s">
        <v>4170</v>
      </c>
      <c r="GJ167" s="34" t="s">
        <v>4881</v>
      </c>
      <c r="GK167" s="34" t="s">
        <v>4170</v>
      </c>
      <c r="GL167" s="34" t="s">
        <v>4170</v>
      </c>
      <c r="GM167" s="34" t="s">
        <v>4170</v>
      </c>
      <c r="GO167" s="34">
        <v>15000</v>
      </c>
      <c r="GP167" s="34">
        <v>3000</v>
      </c>
      <c r="GQ167" s="34">
        <v>10000</v>
      </c>
      <c r="GR167" s="34">
        <v>3000</v>
      </c>
      <c r="GS167" s="34">
        <v>500</v>
      </c>
      <c r="GT167" s="34">
        <v>200</v>
      </c>
      <c r="GU167" s="34">
        <v>5000</v>
      </c>
      <c r="GV167" s="34">
        <v>3000</v>
      </c>
      <c r="GW167" s="34">
        <v>0</v>
      </c>
      <c r="GX167" s="34">
        <v>20000</v>
      </c>
      <c r="GY167" s="34">
        <v>1600</v>
      </c>
      <c r="GZ167" s="34">
        <v>3000</v>
      </c>
      <c r="HA167" s="34">
        <v>0</v>
      </c>
      <c r="HB167" s="34">
        <v>0</v>
      </c>
      <c r="HC167" s="34">
        <v>120000</v>
      </c>
      <c r="HD167" s="34">
        <v>0</v>
      </c>
      <c r="HE167" s="34">
        <v>0</v>
      </c>
      <c r="HF167" s="34" t="s">
        <v>1044</v>
      </c>
      <c r="HK167" s="34" t="s">
        <v>6706</v>
      </c>
      <c r="HL167" s="34" t="s">
        <v>4226</v>
      </c>
      <c r="HM167" s="34" t="s">
        <v>4542</v>
      </c>
      <c r="HN167" s="34" t="s">
        <v>5453</v>
      </c>
      <c r="HO167" s="34">
        <v>34.1655716162944</v>
      </c>
      <c r="HP167" s="34" t="s">
        <v>4895</v>
      </c>
      <c r="HQ167" s="34" t="s">
        <v>4316</v>
      </c>
      <c r="HR167" s="34" t="s">
        <v>4219</v>
      </c>
      <c r="HS167" s="34" t="s">
        <v>4248</v>
      </c>
      <c r="HT167" s="34" t="s">
        <v>4262</v>
      </c>
      <c r="HU167" s="34" t="s">
        <v>5342</v>
      </c>
      <c r="HV167" s="34" t="s">
        <v>5001</v>
      </c>
      <c r="HW167" s="34" t="s">
        <v>4560</v>
      </c>
      <c r="HX167" s="34" t="s">
        <v>3238</v>
      </c>
      <c r="HY167" s="34" t="s">
        <v>4299</v>
      </c>
      <c r="HZ167" s="34" t="s">
        <v>4933</v>
      </c>
      <c r="IA167" s="34" t="s">
        <v>4666</v>
      </c>
      <c r="IB167" s="34" t="s">
        <v>5665</v>
      </c>
      <c r="IC167" s="34" t="s">
        <v>5274</v>
      </c>
      <c r="ID167" s="34" t="s">
        <v>4462</v>
      </c>
      <c r="IR167" s="34" t="s">
        <v>1046</v>
      </c>
      <c r="IS167" s="34" t="s">
        <v>5322</v>
      </c>
      <c r="IU167" s="34" t="s">
        <v>5181</v>
      </c>
      <c r="IV167" s="34" t="s">
        <v>4473</v>
      </c>
      <c r="IW167" s="34" t="s">
        <v>4176</v>
      </c>
      <c r="IX167" s="34" t="s">
        <v>5374</v>
      </c>
      <c r="IY167" s="34" t="s">
        <v>4785</v>
      </c>
      <c r="IZ167" s="34" t="s">
        <v>4783</v>
      </c>
      <c r="JA167" s="34" t="s">
        <v>6053</v>
      </c>
      <c r="JB167" s="34" t="s">
        <v>5850</v>
      </c>
      <c r="JC167" s="34">
        <v>3333.3333333333298</v>
      </c>
      <c r="JD167" s="34">
        <v>266.66666666666703</v>
      </c>
      <c r="JE167" s="34">
        <v>500</v>
      </c>
      <c r="JF167" s="34">
        <v>0</v>
      </c>
      <c r="JG167" s="34">
        <v>0</v>
      </c>
      <c r="JH167" s="34">
        <v>20000</v>
      </c>
      <c r="JI167" s="34">
        <v>0</v>
      </c>
      <c r="JJ167" s="34">
        <v>0</v>
      </c>
      <c r="JK167" s="34">
        <v>0</v>
      </c>
      <c r="JL167" s="34">
        <v>57533.333333333299</v>
      </c>
      <c r="JM167" s="34">
        <v>6266.6666666666697</v>
      </c>
      <c r="JN167" s="34">
        <v>63800</v>
      </c>
      <c r="JO167" s="34">
        <v>19177.777777777799</v>
      </c>
      <c r="JP167" s="34">
        <v>2088.8888888888901</v>
      </c>
      <c r="JQ167" s="34">
        <v>21266.666666666701</v>
      </c>
      <c r="JR167" s="34">
        <v>0.23510971786833901</v>
      </c>
      <c r="JS167" s="34">
        <v>4.70219435736677E-2</v>
      </c>
      <c r="JT167" s="34">
        <v>0.156739811912226</v>
      </c>
      <c r="JU167" s="34">
        <v>4.70219435736677E-2</v>
      </c>
      <c r="JV167" s="34">
        <v>7.8369905956112793E-3</v>
      </c>
      <c r="JW167" s="34">
        <v>3.1347962382445101E-3</v>
      </c>
      <c r="JX167" s="34">
        <v>7.8369905956112901E-2</v>
      </c>
      <c r="JY167" s="34">
        <v>4.70219435736677E-2</v>
      </c>
      <c r="KA167" s="34">
        <v>5.2246603970741899E-2</v>
      </c>
      <c r="KB167" s="34">
        <v>4.17972831765935E-3</v>
      </c>
      <c r="KC167" s="34">
        <v>7.8369905956112793E-3</v>
      </c>
      <c r="KF167" s="34">
        <v>0.31347962382445099</v>
      </c>
      <c r="KL167" s="34" t="s">
        <v>4170</v>
      </c>
      <c r="KM167" s="34" t="s">
        <v>4715</v>
      </c>
      <c r="KN167" s="34" t="s">
        <v>5255</v>
      </c>
      <c r="KO167" s="34" t="s">
        <v>5255</v>
      </c>
      <c r="KP167" s="34" t="s">
        <v>4170</v>
      </c>
      <c r="KQ167" s="34" t="s">
        <v>4170</v>
      </c>
      <c r="KR167" s="34" t="s">
        <v>4974</v>
      </c>
      <c r="KS167" s="34" t="s">
        <v>4170</v>
      </c>
      <c r="KT167" s="34" t="s">
        <v>4170</v>
      </c>
      <c r="KU167" s="34" t="s">
        <v>5115</v>
      </c>
      <c r="KV167" s="34" t="s">
        <v>5152</v>
      </c>
      <c r="KW167" s="34" t="s">
        <v>5625</v>
      </c>
      <c r="KX167" s="34" t="s">
        <v>5645</v>
      </c>
      <c r="KY167" s="34" t="s">
        <v>5955</v>
      </c>
      <c r="KZ167" s="34" t="s">
        <v>5224</v>
      </c>
    </row>
    <row r="168" spans="1:313">
      <c r="A168" s="34" t="s">
        <v>6707</v>
      </c>
      <c r="B168" s="34" t="s">
        <v>6662</v>
      </c>
      <c r="C168" s="34" t="s">
        <v>1036</v>
      </c>
      <c r="D168" s="34" t="s">
        <v>1041</v>
      </c>
      <c r="F168" s="34" t="s">
        <v>1041</v>
      </c>
      <c r="G168" s="34">
        <v>64</v>
      </c>
      <c r="H168" s="34" t="s">
        <v>1041</v>
      </c>
      <c r="I168" s="34" t="s">
        <v>1041</v>
      </c>
      <c r="J168" s="34" t="s">
        <v>440</v>
      </c>
      <c r="K168" s="34" t="s">
        <v>1068</v>
      </c>
      <c r="L168" s="34" t="s">
        <v>9557</v>
      </c>
      <c r="M168" s="34" t="s">
        <v>1326</v>
      </c>
      <c r="N168" s="34" t="s">
        <v>9607</v>
      </c>
      <c r="P168" s="34" t="s">
        <v>3068</v>
      </c>
      <c r="Q168" s="34" t="s">
        <v>3093</v>
      </c>
      <c r="R168" s="34" t="s">
        <v>6320</v>
      </c>
      <c r="S168" s="34">
        <v>3</v>
      </c>
      <c r="T168" s="34" t="s">
        <v>4170</v>
      </c>
      <c r="U168" s="34" t="s">
        <v>4170</v>
      </c>
      <c r="V168" s="34" t="s">
        <v>4170</v>
      </c>
      <c r="W168" s="34" t="s">
        <v>4609</v>
      </c>
      <c r="X168" s="34" t="s">
        <v>4881</v>
      </c>
      <c r="Y168" s="34" t="s">
        <v>4609</v>
      </c>
      <c r="Z168" s="34" t="s">
        <v>4881</v>
      </c>
      <c r="AA168" s="34" t="s">
        <v>4170</v>
      </c>
      <c r="AB168" s="34" t="s">
        <v>3681</v>
      </c>
      <c r="AD168" s="34" t="s">
        <v>3696</v>
      </c>
      <c r="AN168" s="34" t="s">
        <v>3719</v>
      </c>
      <c r="AO168" s="34" t="s">
        <v>1044</v>
      </c>
      <c r="BG168" s="34">
        <v>4</v>
      </c>
      <c r="BI168" s="34">
        <v>50</v>
      </c>
      <c r="BJ168" s="34" t="s">
        <v>1041</v>
      </c>
      <c r="BK168" s="34" t="s">
        <v>3727</v>
      </c>
      <c r="BM168" s="34" t="s">
        <v>3742</v>
      </c>
      <c r="BN168" s="34" t="s">
        <v>3745</v>
      </c>
      <c r="BO168" s="34" t="s">
        <v>4881</v>
      </c>
      <c r="BP168" s="34" t="s">
        <v>4170</v>
      </c>
      <c r="BQ168" s="34" t="s">
        <v>4170</v>
      </c>
      <c r="BR168" s="34" t="s">
        <v>4170</v>
      </c>
      <c r="BS168" s="34" t="s">
        <v>3760</v>
      </c>
      <c r="BT168" s="34" t="s">
        <v>3771</v>
      </c>
      <c r="BU168" s="34" t="s">
        <v>1044</v>
      </c>
      <c r="BV168" s="34" t="s">
        <v>1044</v>
      </c>
      <c r="BW168" s="34" t="s">
        <v>1044</v>
      </c>
      <c r="BX168" s="34" t="s">
        <v>3777</v>
      </c>
      <c r="BY168" s="34" t="s">
        <v>4881</v>
      </c>
      <c r="BZ168" s="34" t="s">
        <v>4170</v>
      </c>
      <c r="CA168" s="34" t="s">
        <v>4170</v>
      </c>
      <c r="CB168" s="34" t="s">
        <v>4170</v>
      </c>
      <c r="CC168" s="34" t="s">
        <v>4170</v>
      </c>
      <c r="CD168" s="34" t="s">
        <v>4170</v>
      </c>
      <c r="CE168" s="34" t="s">
        <v>4170</v>
      </c>
      <c r="CF168" s="34" t="s">
        <v>4170</v>
      </c>
      <c r="CG168" s="34" t="s">
        <v>4170</v>
      </c>
      <c r="CH168" s="34" t="s">
        <v>4170</v>
      </c>
      <c r="CI168" s="34" t="s">
        <v>4170</v>
      </c>
      <c r="CJ168" s="34" t="s">
        <v>4170</v>
      </c>
      <c r="CK168" s="34" t="s">
        <v>4170</v>
      </c>
      <c r="CL168" s="34" t="s">
        <v>4170</v>
      </c>
      <c r="CM168" s="34" t="s">
        <v>4170</v>
      </c>
      <c r="CN168" s="34" t="s">
        <v>4170</v>
      </c>
      <c r="CO168" s="34" t="s">
        <v>4170</v>
      </c>
      <c r="CQ168" s="34" t="s">
        <v>1041</v>
      </c>
      <c r="CR168" s="34" t="s">
        <v>1041</v>
      </c>
      <c r="CS168" s="34" t="s">
        <v>1044</v>
      </c>
      <c r="CT168" s="34" t="s">
        <v>1041</v>
      </c>
      <c r="CU168" s="34" t="s">
        <v>1041</v>
      </c>
      <c r="CV168" s="34" t="s">
        <v>1044</v>
      </c>
      <c r="CW168" s="34" t="s">
        <v>1044</v>
      </c>
      <c r="CX168" s="34" t="s">
        <v>1044</v>
      </c>
      <c r="CY168" s="34" t="s">
        <v>3826</v>
      </c>
      <c r="CZ168" s="34" t="s">
        <v>3843</v>
      </c>
      <c r="DA168" s="34" t="s">
        <v>3861</v>
      </c>
      <c r="DB168" s="34" t="s">
        <v>1044</v>
      </c>
      <c r="DC168" s="34" t="s">
        <v>3871</v>
      </c>
      <c r="DD168" s="34" t="s">
        <v>3871</v>
      </c>
      <c r="DE168" s="34" t="s">
        <v>1041</v>
      </c>
      <c r="DF168" s="34" t="s">
        <v>3877</v>
      </c>
      <c r="DG168" s="34" t="s">
        <v>6360</v>
      </c>
      <c r="DH168" s="34" t="s">
        <v>4170</v>
      </c>
      <c r="DI168" s="34" t="s">
        <v>4170</v>
      </c>
      <c r="DJ168" s="34" t="s">
        <v>4170</v>
      </c>
      <c r="DK168" s="34" t="s">
        <v>4170</v>
      </c>
      <c r="DL168" s="34" t="s">
        <v>4170</v>
      </c>
      <c r="DM168" s="34" t="s">
        <v>4881</v>
      </c>
      <c r="DN168" s="34" t="s">
        <v>4881</v>
      </c>
      <c r="DO168" s="34" t="s">
        <v>4881</v>
      </c>
      <c r="DP168" s="34" t="s">
        <v>4170</v>
      </c>
      <c r="DQ168" s="34" t="s">
        <v>4170</v>
      </c>
      <c r="DR168" s="34" t="s">
        <v>4170</v>
      </c>
      <c r="DS168" s="34" t="s">
        <v>4170</v>
      </c>
      <c r="DT168" s="34" t="s">
        <v>4170</v>
      </c>
      <c r="DU168" s="34" t="s">
        <v>4170</v>
      </c>
      <c r="DV168" s="34" t="s">
        <v>4170</v>
      </c>
      <c r="DW168" s="34" t="s">
        <v>4170</v>
      </c>
      <c r="EC168" s="34" t="s">
        <v>3934</v>
      </c>
      <c r="ED168" s="34" t="s">
        <v>4170</v>
      </c>
      <c r="EE168" s="34" t="s">
        <v>4170</v>
      </c>
      <c r="EF168" s="34" t="s">
        <v>4170</v>
      </c>
      <c r="EG168" s="34" t="s">
        <v>4170</v>
      </c>
      <c r="EH168" s="34" t="s">
        <v>4170</v>
      </c>
      <c r="EI168" s="34" t="s">
        <v>4170</v>
      </c>
      <c r="EJ168" s="34" t="s">
        <v>4881</v>
      </c>
      <c r="EK168" s="34" t="s">
        <v>4170</v>
      </c>
      <c r="EL168" s="34" t="s">
        <v>4170</v>
      </c>
      <c r="EM168" s="34" t="s">
        <v>4170</v>
      </c>
      <c r="EN168" s="34" t="s">
        <v>4170</v>
      </c>
      <c r="EO168" s="34" t="s">
        <v>4170</v>
      </c>
      <c r="EP168" s="34" t="s">
        <v>4170</v>
      </c>
      <c r="ER168" s="34">
        <v>4500</v>
      </c>
      <c r="ES168" s="34" t="s">
        <v>3922</v>
      </c>
      <c r="ET168" s="34" t="s">
        <v>4170</v>
      </c>
      <c r="EU168" s="34" t="s">
        <v>4881</v>
      </c>
      <c r="EV168" s="34" t="s">
        <v>4170</v>
      </c>
      <c r="EW168" s="34" t="s">
        <v>4170</v>
      </c>
      <c r="EX168" s="34" t="s">
        <v>4170</v>
      </c>
      <c r="EY168" s="34" t="s">
        <v>4170</v>
      </c>
      <c r="EZ168" s="34" t="s">
        <v>4170</v>
      </c>
      <c r="FA168" s="34" t="s">
        <v>4170</v>
      </c>
      <c r="FB168" s="34" t="s">
        <v>4170</v>
      </c>
      <c r="FD168" s="34">
        <v>3200</v>
      </c>
      <c r="FE168" s="34">
        <v>1625</v>
      </c>
      <c r="FK168" s="34" t="s">
        <v>1044</v>
      </c>
      <c r="FM168" s="34" t="s">
        <v>3990</v>
      </c>
      <c r="GF168" s="34" t="s">
        <v>1044</v>
      </c>
      <c r="GG168" s="34" t="s">
        <v>4170</v>
      </c>
      <c r="GH168" s="34" t="s">
        <v>4170</v>
      </c>
      <c r="GI168" s="34" t="s">
        <v>4170</v>
      </c>
      <c r="GJ168" s="34" t="s">
        <v>4881</v>
      </c>
      <c r="GK168" s="34" t="s">
        <v>4170</v>
      </c>
      <c r="GL168" s="34" t="s">
        <v>4170</v>
      </c>
      <c r="GM168" s="34" t="s">
        <v>4170</v>
      </c>
      <c r="GO168" s="34">
        <v>6000</v>
      </c>
      <c r="GP168" s="34">
        <v>0</v>
      </c>
      <c r="GQ168" s="34">
        <v>0</v>
      </c>
      <c r="GR168" s="34">
        <v>2300</v>
      </c>
      <c r="GS168" s="34">
        <v>400</v>
      </c>
      <c r="GT168" s="34">
        <v>300</v>
      </c>
      <c r="GU168" s="34">
        <v>300</v>
      </c>
      <c r="GV168" s="34">
        <v>0</v>
      </c>
      <c r="GW168" s="34">
        <v>0</v>
      </c>
      <c r="GX168" s="34">
        <v>1500</v>
      </c>
      <c r="GY168" s="34">
        <v>500</v>
      </c>
      <c r="GZ168" s="34">
        <v>0</v>
      </c>
      <c r="HA168" s="34">
        <v>0</v>
      </c>
      <c r="HB168" s="34">
        <v>0</v>
      </c>
      <c r="HC168" s="34">
        <v>0</v>
      </c>
      <c r="HD168" s="34">
        <v>0</v>
      </c>
      <c r="HE168" s="34">
        <v>0</v>
      </c>
      <c r="HF168" s="34" t="s">
        <v>1044</v>
      </c>
      <c r="HK168" s="34" t="s">
        <v>6708</v>
      </c>
      <c r="HL168" s="34" t="s">
        <v>4226</v>
      </c>
      <c r="HM168" s="34" t="s">
        <v>4546</v>
      </c>
      <c r="HN168" s="34" t="s">
        <v>5449</v>
      </c>
      <c r="HO168" s="34">
        <v>49.177343407796798</v>
      </c>
      <c r="HP168" s="34" t="s">
        <v>4896</v>
      </c>
      <c r="HQ168" s="34" t="s">
        <v>4316</v>
      </c>
      <c r="HR168" s="34" t="s">
        <v>4195</v>
      </c>
      <c r="HS168" s="34" t="s">
        <v>4255</v>
      </c>
      <c r="HT168" s="34" t="s">
        <v>4271</v>
      </c>
      <c r="HU168" s="34" t="s">
        <v>5342</v>
      </c>
      <c r="HV168" s="34" t="s">
        <v>5001</v>
      </c>
      <c r="HW168" s="34" t="s">
        <v>4560</v>
      </c>
      <c r="HX168" s="34" t="s">
        <v>3232</v>
      </c>
      <c r="HY168" s="34" t="s">
        <v>4299</v>
      </c>
      <c r="HZ168" s="34" t="s">
        <v>4929</v>
      </c>
      <c r="IA168" s="34" t="s">
        <v>4665</v>
      </c>
      <c r="IC168" s="34" t="s">
        <v>5274</v>
      </c>
      <c r="ID168" s="34" t="s">
        <v>4462</v>
      </c>
      <c r="II168" s="34" t="s">
        <v>5583</v>
      </c>
      <c r="IJ168" s="34">
        <v>1275.52</v>
      </c>
      <c r="IK168" s="34" t="s">
        <v>4587</v>
      </c>
      <c r="IQ168" s="34">
        <v>7400.52</v>
      </c>
      <c r="IR168" s="34" t="s">
        <v>1046</v>
      </c>
      <c r="IT168" s="34">
        <v>2466.84</v>
      </c>
      <c r="IU168" s="34" t="s">
        <v>5179</v>
      </c>
      <c r="IV168" s="34" t="s">
        <v>4170</v>
      </c>
      <c r="IW168" s="34" t="s">
        <v>4170</v>
      </c>
      <c r="IX168" s="34" t="s">
        <v>5374</v>
      </c>
      <c r="IY168" s="34" t="s">
        <v>4785</v>
      </c>
      <c r="IZ168" s="34" t="s">
        <v>4784</v>
      </c>
      <c r="JA168" s="34" t="s">
        <v>4784</v>
      </c>
      <c r="JB168" s="34" t="s">
        <v>4170</v>
      </c>
      <c r="JC168" s="34">
        <v>250</v>
      </c>
      <c r="JD168" s="34">
        <v>83.3333333333333</v>
      </c>
      <c r="JE168" s="34">
        <v>0</v>
      </c>
      <c r="JF168" s="34">
        <v>0</v>
      </c>
      <c r="JG168" s="34">
        <v>0</v>
      </c>
      <c r="JH168" s="34">
        <v>0</v>
      </c>
      <c r="JI168" s="34">
        <v>0</v>
      </c>
      <c r="JJ168" s="34">
        <v>0</v>
      </c>
      <c r="JK168" s="34">
        <v>0</v>
      </c>
      <c r="JL168" s="34">
        <v>9550</v>
      </c>
      <c r="JM168" s="34">
        <v>83.3333333333333</v>
      </c>
      <c r="JN168" s="34">
        <v>9633.3333333333303</v>
      </c>
      <c r="JO168" s="34">
        <v>3183.3333333333298</v>
      </c>
      <c r="JP168" s="34">
        <v>27.7777777777778</v>
      </c>
      <c r="JQ168" s="34">
        <v>3211.1111111111099</v>
      </c>
      <c r="JR168" s="34">
        <v>0.62283737024221497</v>
      </c>
      <c r="JU168" s="34">
        <v>0.23875432525951601</v>
      </c>
      <c r="JV168" s="34">
        <v>4.1522491349481001E-2</v>
      </c>
      <c r="JW168" s="34">
        <v>3.1141868512110701E-2</v>
      </c>
      <c r="JX168" s="34">
        <v>3.1141868512110701E-2</v>
      </c>
      <c r="KA168" s="34">
        <v>2.5951557093425601E-2</v>
      </c>
      <c r="KB168" s="34">
        <v>8.6505190311418692E-3</v>
      </c>
      <c r="KI168" s="34" t="s">
        <v>6082</v>
      </c>
      <c r="KJ168" s="34" t="s">
        <v>5980</v>
      </c>
      <c r="KK168" s="34" t="s">
        <v>5178</v>
      </c>
      <c r="KL168" s="34" t="s">
        <v>4170</v>
      </c>
      <c r="KM168" s="34" t="s">
        <v>4714</v>
      </c>
      <c r="KN168" s="34" t="s">
        <v>4352</v>
      </c>
      <c r="KO168" s="34" t="s">
        <v>4170</v>
      </c>
      <c r="KP168" s="34" t="s">
        <v>4170</v>
      </c>
      <c r="KQ168" s="34" t="s">
        <v>4170</v>
      </c>
      <c r="KR168" s="34" t="s">
        <v>4170</v>
      </c>
      <c r="KS168" s="34" t="s">
        <v>4170</v>
      </c>
      <c r="KT168" s="34" t="s">
        <v>4170</v>
      </c>
      <c r="KU168" s="34" t="s">
        <v>5116</v>
      </c>
      <c r="KV168" s="34" t="s">
        <v>5153</v>
      </c>
      <c r="KW168" s="34" t="s">
        <v>5620</v>
      </c>
      <c r="KX168" s="34" t="s">
        <v>5643</v>
      </c>
      <c r="KY168" s="34" t="s">
        <v>5116</v>
      </c>
      <c r="KZ168" s="34" t="s">
        <v>5850</v>
      </c>
      <c r="LA168" s="34" t="s">
        <v>5992</v>
      </c>
    </row>
    <row r="169" spans="1:313">
      <c r="A169" s="34" t="s">
        <v>6709</v>
      </c>
      <c r="B169" s="34" t="s">
        <v>6662</v>
      </c>
      <c r="C169" s="34" t="s">
        <v>1036</v>
      </c>
      <c r="D169" s="34" t="s">
        <v>1041</v>
      </c>
      <c r="F169" s="34" t="s">
        <v>1041</v>
      </c>
      <c r="G169" s="34">
        <v>46</v>
      </c>
      <c r="H169" s="34" t="s">
        <v>1041</v>
      </c>
      <c r="I169" s="34" t="s">
        <v>1041</v>
      </c>
      <c r="J169" s="34" t="s">
        <v>440</v>
      </c>
      <c r="K169" s="34" t="s">
        <v>1077</v>
      </c>
      <c r="L169" s="34" t="s">
        <v>9537</v>
      </c>
      <c r="M169" s="34" t="s">
        <v>1548</v>
      </c>
      <c r="N169" s="34" t="s">
        <v>9538</v>
      </c>
      <c r="P169" s="34" t="s">
        <v>3065</v>
      </c>
      <c r="Q169" s="34" t="s">
        <v>3096</v>
      </c>
      <c r="R169" s="34" t="s">
        <v>6320</v>
      </c>
      <c r="S169" s="34">
        <v>2</v>
      </c>
      <c r="T169" s="34" t="s">
        <v>4881</v>
      </c>
      <c r="U169" s="34" t="s">
        <v>4881</v>
      </c>
      <c r="V169" s="34" t="s">
        <v>4170</v>
      </c>
      <c r="W169" s="34" t="s">
        <v>4881</v>
      </c>
      <c r="X169" s="34" t="s">
        <v>4170</v>
      </c>
      <c r="Y169" s="34" t="s">
        <v>4609</v>
      </c>
      <c r="Z169" s="34" t="s">
        <v>4170</v>
      </c>
      <c r="AA169" s="34" t="s">
        <v>4170</v>
      </c>
      <c r="AB169" s="34" t="s">
        <v>3681</v>
      </c>
      <c r="AD169" s="34" t="s">
        <v>3696</v>
      </c>
      <c r="AN169" s="34" t="s">
        <v>3722</v>
      </c>
      <c r="AO169" s="34" t="s">
        <v>1044</v>
      </c>
      <c r="BG169" s="34">
        <v>2</v>
      </c>
      <c r="BI169" s="34">
        <v>35</v>
      </c>
      <c r="BJ169" s="34" t="s">
        <v>1041</v>
      </c>
      <c r="BK169" s="34" t="s">
        <v>3727</v>
      </c>
      <c r="BM169" s="34" t="s">
        <v>3739</v>
      </c>
      <c r="BN169" s="34" t="s">
        <v>3748</v>
      </c>
      <c r="BO169" s="34" t="s">
        <v>4170</v>
      </c>
      <c r="BP169" s="34" t="s">
        <v>4881</v>
      </c>
      <c r="BQ169" s="34" t="s">
        <v>4170</v>
      </c>
      <c r="BR169" s="34" t="s">
        <v>4170</v>
      </c>
      <c r="BS169" s="34" t="s">
        <v>3754</v>
      </c>
      <c r="BT169" s="34" t="s">
        <v>3771</v>
      </c>
      <c r="BU169" s="34" t="s">
        <v>1044</v>
      </c>
      <c r="BV169" s="34" t="s">
        <v>1044</v>
      </c>
      <c r="BW169" s="34" t="s">
        <v>1044</v>
      </c>
      <c r="BX169" s="34" t="s">
        <v>3786</v>
      </c>
      <c r="BY169" s="34" t="s">
        <v>4170</v>
      </c>
      <c r="BZ169" s="34" t="s">
        <v>4170</v>
      </c>
      <c r="CA169" s="34" t="s">
        <v>4170</v>
      </c>
      <c r="CB169" s="34" t="s">
        <v>4881</v>
      </c>
      <c r="CC169" s="34" t="s">
        <v>4170</v>
      </c>
      <c r="CD169" s="34" t="s">
        <v>4170</v>
      </c>
      <c r="CE169" s="34" t="s">
        <v>4170</v>
      </c>
      <c r="CF169" s="34" t="s">
        <v>4170</v>
      </c>
      <c r="CG169" s="34" t="s">
        <v>4170</v>
      </c>
      <c r="CH169" s="34" t="s">
        <v>4170</v>
      </c>
      <c r="CI169" s="34" t="s">
        <v>4170</v>
      </c>
      <c r="CJ169" s="34" t="s">
        <v>4170</v>
      </c>
      <c r="CK169" s="34" t="s">
        <v>4170</v>
      </c>
      <c r="CL169" s="34" t="s">
        <v>4170</v>
      </c>
      <c r="CM169" s="34" t="s">
        <v>4170</v>
      </c>
      <c r="CN169" s="34" t="s">
        <v>4170</v>
      </c>
      <c r="CO169" s="34" t="s">
        <v>4170</v>
      </c>
      <c r="CQ169" s="34" t="s">
        <v>1041</v>
      </c>
      <c r="CR169" s="34" t="s">
        <v>1041</v>
      </c>
      <c r="CS169" s="34" t="s">
        <v>1041</v>
      </c>
      <c r="CT169" s="34" t="s">
        <v>1041</v>
      </c>
      <c r="CU169" s="34" t="s">
        <v>1041</v>
      </c>
      <c r="CV169" s="34" t="s">
        <v>1041</v>
      </c>
      <c r="CW169" s="34" t="s">
        <v>1041</v>
      </c>
      <c r="CX169" s="34" t="s">
        <v>1044</v>
      </c>
      <c r="CY169" s="34" t="s">
        <v>3826</v>
      </c>
      <c r="CZ169" s="34" t="s">
        <v>3843</v>
      </c>
      <c r="DA169" s="34" t="s">
        <v>3861</v>
      </c>
      <c r="DB169" s="34" t="s">
        <v>3868</v>
      </c>
      <c r="DC169" s="34" t="s">
        <v>3868</v>
      </c>
      <c r="DD169" s="34" t="s">
        <v>3871</v>
      </c>
      <c r="DE169" s="34" t="s">
        <v>1044</v>
      </c>
      <c r="DF169" s="34" t="s">
        <v>3877</v>
      </c>
      <c r="DG169" s="34" t="s">
        <v>6710</v>
      </c>
      <c r="DH169" s="34" t="s">
        <v>4170</v>
      </c>
      <c r="DI169" s="34" t="s">
        <v>4881</v>
      </c>
      <c r="DJ169" s="34" t="s">
        <v>4170</v>
      </c>
      <c r="DK169" s="34" t="s">
        <v>4170</v>
      </c>
      <c r="DL169" s="34" t="s">
        <v>4170</v>
      </c>
      <c r="DM169" s="34" t="s">
        <v>4170</v>
      </c>
      <c r="DN169" s="34" t="s">
        <v>4170</v>
      </c>
      <c r="DO169" s="34" t="s">
        <v>4170</v>
      </c>
      <c r="DP169" s="34" t="s">
        <v>4170</v>
      </c>
      <c r="DQ169" s="34" t="s">
        <v>4881</v>
      </c>
      <c r="DR169" s="34" t="s">
        <v>4170</v>
      </c>
      <c r="DS169" s="34" t="s">
        <v>4170</v>
      </c>
      <c r="DT169" s="34" t="s">
        <v>4170</v>
      </c>
      <c r="DU169" s="34" t="s">
        <v>4170</v>
      </c>
      <c r="DV169" s="34" t="s">
        <v>4170</v>
      </c>
      <c r="DW169" s="34" t="s">
        <v>4170</v>
      </c>
      <c r="DY169" s="34">
        <v>4000</v>
      </c>
      <c r="FG169" s="34">
        <v>3000</v>
      </c>
      <c r="FK169" s="34" t="s">
        <v>3960</v>
      </c>
      <c r="FL169" s="34" t="s">
        <v>3975</v>
      </c>
      <c r="FM169" s="34" t="s">
        <v>3990</v>
      </c>
      <c r="GF169" s="34" t="s">
        <v>1044</v>
      </c>
      <c r="GG169" s="34" t="s">
        <v>4170</v>
      </c>
      <c r="GH169" s="34" t="s">
        <v>4170</v>
      </c>
      <c r="GI169" s="34" t="s">
        <v>4170</v>
      </c>
      <c r="GJ169" s="34" t="s">
        <v>4881</v>
      </c>
      <c r="GK169" s="34" t="s">
        <v>4170</v>
      </c>
      <c r="GL169" s="34" t="s">
        <v>4170</v>
      </c>
      <c r="GM169" s="34" t="s">
        <v>4170</v>
      </c>
      <c r="GO169" s="34">
        <v>3000</v>
      </c>
      <c r="GP169" s="34">
        <v>0</v>
      </c>
      <c r="GQ169" s="34">
        <v>4000</v>
      </c>
      <c r="GR169" s="34">
        <v>2500</v>
      </c>
      <c r="GS169" s="34">
        <v>500</v>
      </c>
      <c r="GT169" s="34">
        <v>100</v>
      </c>
      <c r="GU169" s="34">
        <v>300</v>
      </c>
      <c r="GV169" s="34">
        <v>0</v>
      </c>
      <c r="GW169" s="34">
        <v>0</v>
      </c>
      <c r="GX169" s="34">
        <v>500</v>
      </c>
      <c r="GY169" s="34">
        <v>1500</v>
      </c>
      <c r="GZ169" s="34">
        <v>400</v>
      </c>
      <c r="HA169" s="34">
        <v>0</v>
      </c>
      <c r="HB169" s="34">
        <v>0</v>
      </c>
      <c r="HC169" s="34">
        <v>300</v>
      </c>
      <c r="HD169" s="34">
        <v>0</v>
      </c>
      <c r="HE169" s="34">
        <v>0</v>
      </c>
      <c r="HF169" s="34" t="s">
        <v>1044</v>
      </c>
      <c r="HK169" s="34" t="s">
        <v>6711</v>
      </c>
      <c r="HL169" s="34" t="s">
        <v>4226</v>
      </c>
      <c r="HM169" s="34" t="s">
        <v>4542</v>
      </c>
      <c r="HN169" s="34" t="s">
        <v>5447</v>
      </c>
      <c r="HO169" s="34">
        <v>49.177343407796798</v>
      </c>
      <c r="HP169" s="34" t="s">
        <v>4896</v>
      </c>
      <c r="HQ169" s="34" t="s">
        <v>4313</v>
      </c>
      <c r="HR169" s="34" t="s">
        <v>4210</v>
      </c>
      <c r="HS169" s="34" t="s">
        <v>4228</v>
      </c>
      <c r="HT169" s="34" t="s">
        <v>4262</v>
      </c>
      <c r="HU169" s="34" t="s">
        <v>5342</v>
      </c>
      <c r="HV169" s="34" t="s">
        <v>5001</v>
      </c>
      <c r="HW169" s="34" t="s">
        <v>4556</v>
      </c>
      <c r="HX169" s="34" t="s">
        <v>3235</v>
      </c>
      <c r="HY169" s="34" t="s">
        <v>4291</v>
      </c>
      <c r="HZ169" s="34" t="s">
        <v>4933</v>
      </c>
      <c r="IA169" s="34" t="s">
        <v>4665</v>
      </c>
      <c r="IB169" s="34" t="s">
        <v>5665</v>
      </c>
      <c r="IC169" s="34" t="s">
        <v>5274</v>
      </c>
      <c r="ID169" s="34" t="s">
        <v>4462</v>
      </c>
      <c r="IE169" s="34" t="s">
        <v>5222</v>
      </c>
      <c r="IM169" s="34" t="s">
        <v>5582</v>
      </c>
      <c r="IQ169" s="34">
        <v>7000</v>
      </c>
      <c r="IR169" s="34" t="s">
        <v>1046</v>
      </c>
      <c r="IS169" s="34" t="s">
        <v>5322</v>
      </c>
      <c r="IT169" s="34">
        <v>3500</v>
      </c>
      <c r="IU169" s="34" t="s">
        <v>5178</v>
      </c>
      <c r="IV169" s="34" t="s">
        <v>4170</v>
      </c>
      <c r="IW169" s="34" t="s">
        <v>4174</v>
      </c>
      <c r="IX169" s="34" t="s">
        <v>5374</v>
      </c>
      <c r="IY169" s="34" t="s">
        <v>4785</v>
      </c>
      <c r="IZ169" s="34" t="s">
        <v>4352</v>
      </c>
      <c r="JA169" s="34" t="s">
        <v>4784</v>
      </c>
      <c r="JB169" s="34" t="s">
        <v>4170</v>
      </c>
      <c r="JC169" s="34">
        <v>83.3333333333333</v>
      </c>
      <c r="JD169" s="34">
        <v>250</v>
      </c>
      <c r="JE169" s="34">
        <v>66.6666666666667</v>
      </c>
      <c r="JF169" s="34">
        <v>0</v>
      </c>
      <c r="JG169" s="34">
        <v>0</v>
      </c>
      <c r="JH169" s="34">
        <v>50</v>
      </c>
      <c r="JI169" s="34">
        <v>0</v>
      </c>
      <c r="JJ169" s="34">
        <v>0</v>
      </c>
      <c r="JK169" s="34">
        <v>0</v>
      </c>
      <c r="JL169" s="34">
        <v>10600</v>
      </c>
      <c r="JM169" s="34">
        <v>250</v>
      </c>
      <c r="JN169" s="34">
        <v>10850</v>
      </c>
      <c r="JO169" s="34">
        <v>5300</v>
      </c>
      <c r="JP169" s="34">
        <v>125</v>
      </c>
      <c r="JQ169" s="34">
        <v>5425</v>
      </c>
      <c r="JR169" s="34">
        <v>0.27649769585253497</v>
      </c>
      <c r="JT169" s="34">
        <v>0.36866359447004599</v>
      </c>
      <c r="JU169" s="34">
        <v>0.230414746543779</v>
      </c>
      <c r="JV169" s="34">
        <v>4.6082949308755797E-2</v>
      </c>
      <c r="JW169" s="34">
        <v>9.2165898617511503E-3</v>
      </c>
      <c r="JX169" s="34">
        <v>2.76497695852535E-2</v>
      </c>
      <c r="KA169" s="34">
        <v>7.6804915514592899E-3</v>
      </c>
      <c r="KB169" s="34">
        <v>2.3041474654377898E-2</v>
      </c>
      <c r="KC169" s="34">
        <v>6.1443932411674399E-3</v>
      </c>
      <c r="KF169" s="34">
        <v>4.6082949308755804E-3</v>
      </c>
      <c r="KJ169" s="34" t="s">
        <v>5980</v>
      </c>
      <c r="KK169" s="34" t="s">
        <v>5178</v>
      </c>
      <c r="KL169" s="34" t="s">
        <v>4170</v>
      </c>
      <c r="KM169" s="34" t="s">
        <v>4711</v>
      </c>
      <c r="KN169" s="34" t="s">
        <v>5254</v>
      </c>
      <c r="KO169" s="34" t="s">
        <v>4352</v>
      </c>
      <c r="KP169" s="34" t="s">
        <v>4170</v>
      </c>
      <c r="KQ169" s="34" t="s">
        <v>4170</v>
      </c>
      <c r="KR169" s="34" t="s">
        <v>4972</v>
      </c>
      <c r="KS169" s="34" t="s">
        <v>4170</v>
      </c>
      <c r="KT169" s="34" t="s">
        <v>4170</v>
      </c>
      <c r="KU169" s="34" t="s">
        <v>5112</v>
      </c>
      <c r="KV169" s="34" t="s">
        <v>5154</v>
      </c>
      <c r="KW169" s="34" t="s">
        <v>5620</v>
      </c>
      <c r="KX169" s="34" t="s">
        <v>5643</v>
      </c>
      <c r="KY169" s="34" t="s">
        <v>5112</v>
      </c>
      <c r="KZ169" s="34" t="s">
        <v>5154</v>
      </c>
      <c r="LA169" s="34" t="s">
        <v>5992</v>
      </c>
    </row>
    <row r="170" spans="1:313">
      <c r="A170" s="34" t="s">
        <v>6712</v>
      </c>
      <c r="B170" s="34" t="s">
        <v>6662</v>
      </c>
      <c r="C170" s="34" t="s">
        <v>1037</v>
      </c>
      <c r="D170" s="34" t="s">
        <v>1041</v>
      </c>
      <c r="F170" s="34" t="s">
        <v>1041</v>
      </c>
      <c r="G170" s="34">
        <v>55</v>
      </c>
      <c r="H170" s="34" t="s">
        <v>1041</v>
      </c>
      <c r="I170" s="34" t="s">
        <v>1041</v>
      </c>
      <c r="J170" s="34" t="s">
        <v>440</v>
      </c>
      <c r="K170" s="34" t="s">
        <v>1149</v>
      </c>
      <c r="L170" s="34" t="s">
        <v>9571</v>
      </c>
      <c r="M170" s="34" t="s">
        <v>1149</v>
      </c>
      <c r="N170" s="34" t="s">
        <v>9572</v>
      </c>
      <c r="P170" s="34" t="s">
        <v>3065</v>
      </c>
      <c r="Q170" s="34" t="s">
        <v>3123</v>
      </c>
      <c r="R170" s="34" t="s">
        <v>6320</v>
      </c>
      <c r="S170" s="34">
        <v>2</v>
      </c>
      <c r="T170" s="34" t="s">
        <v>4609</v>
      </c>
      <c r="U170" s="34" t="s">
        <v>4881</v>
      </c>
      <c r="V170" s="34" t="s">
        <v>4170</v>
      </c>
      <c r="W170" s="34" t="s">
        <v>4881</v>
      </c>
      <c r="X170" s="34" t="s">
        <v>4170</v>
      </c>
      <c r="Y170" s="34" t="s">
        <v>4609</v>
      </c>
      <c r="Z170" s="34" t="s">
        <v>4170</v>
      </c>
      <c r="AA170" s="34" t="s">
        <v>4170</v>
      </c>
      <c r="AB170" s="34" t="s">
        <v>3681</v>
      </c>
      <c r="AD170" s="34" t="s">
        <v>3696</v>
      </c>
      <c r="AN170" s="34" t="s">
        <v>3719</v>
      </c>
      <c r="AO170" s="34" t="s">
        <v>1044</v>
      </c>
      <c r="BG170" s="34">
        <v>2</v>
      </c>
      <c r="BI170" s="34">
        <v>25</v>
      </c>
      <c r="BJ170" s="34" t="s">
        <v>1041</v>
      </c>
      <c r="BK170" s="34" t="s">
        <v>3727</v>
      </c>
      <c r="BM170" s="34" t="s">
        <v>3739</v>
      </c>
      <c r="BN170" s="34" t="s">
        <v>3745</v>
      </c>
      <c r="BO170" s="34" t="s">
        <v>4881</v>
      </c>
      <c r="BP170" s="34" t="s">
        <v>4170</v>
      </c>
      <c r="BQ170" s="34" t="s">
        <v>4170</v>
      </c>
      <c r="BR170" s="34" t="s">
        <v>4170</v>
      </c>
      <c r="BS170" s="34" t="s">
        <v>3751</v>
      </c>
      <c r="BT170" s="34" t="s">
        <v>3739</v>
      </c>
      <c r="BU170" s="34" t="s">
        <v>1044</v>
      </c>
      <c r="BV170" s="34" t="s">
        <v>1044</v>
      </c>
      <c r="BW170" s="34" t="s">
        <v>1044</v>
      </c>
      <c r="BX170" s="34" t="s">
        <v>3777</v>
      </c>
      <c r="BY170" s="34" t="s">
        <v>4881</v>
      </c>
      <c r="BZ170" s="34" t="s">
        <v>4170</v>
      </c>
      <c r="CA170" s="34" t="s">
        <v>4170</v>
      </c>
      <c r="CB170" s="34" t="s">
        <v>4170</v>
      </c>
      <c r="CC170" s="34" t="s">
        <v>4170</v>
      </c>
      <c r="CD170" s="34" t="s">
        <v>4170</v>
      </c>
      <c r="CE170" s="34" t="s">
        <v>4170</v>
      </c>
      <c r="CF170" s="34" t="s">
        <v>4170</v>
      </c>
      <c r="CG170" s="34" t="s">
        <v>4170</v>
      </c>
      <c r="CH170" s="34" t="s">
        <v>4170</v>
      </c>
      <c r="CI170" s="34" t="s">
        <v>4170</v>
      </c>
      <c r="CJ170" s="34" t="s">
        <v>4170</v>
      </c>
      <c r="CK170" s="34" t="s">
        <v>4170</v>
      </c>
      <c r="CL170" s="34" t="s">
        <v>4170</v>
      </c>
      <c r="CM170" s="34" t="s">
        <v>4170</v>
      </c>
      <c r="CN170" s="34" t="s">
        <v>4170</v>
      </c>
      <c r="CO170" s="34" t="s">
        <v>4170</v>
      </c>
      <c r="CQ170" s="34" t="s">
        <v>1041</v>
      </c>
      <c r="CR170" s="34" t="s">
        <v>1041</v>
      </c>
      <c r="CS170" s="34" t="s">
        <v>1041</v>
      </c>
      <c r="CT170" s="34" t="s">
        <v>1041</v>
      </c>
      <c r="CU170" s="34" t="s">
        <v>1041</v>
      </c>
      <c r="CV170" s="34" t="s">
        <v>1041</v>
      </c>
      <c r="CW170" s="34" t="s">
        <v>1041</v>
      </c>
      <c r="CX170" s="34" t="s">
        <v>1044</v>
      </c>
      <c r="CY170" s="34" t="s">
        <v>3826</v>
      </c>
      <c r="CZ170" s="34" t="s">
        <v>3846</v>
      </c>
      <c r="DA170" s="34" t="s">
        <v>3858</v>
      </c>
      <c r="DB170" s="34" t="s">
        <v>3868</v>
      </c>
      <c r="DC170" s="34" t="s">
        <v>3868</v>
      </c>
      <c r="DD170" s="34" t="s">
        <v>3871</v>
      </c>
      <c r="DE170" s="34" t="s">
        <v>1041</v>
      </c>
      <c r="DF170" s="34" t="s">
        <v>3880</v>
      </c>
      <c r="DG170" s="34" t="s">
        <v>169</v>
      </c>
      <c r="DH170" s="34" t="s">
        <v>4170</v>
      </c>
      <c r="DI170" s="34" t="s">
        <v>4881</v>
      </c>
      <c r="DJ170" s="34" t="s">
        <v>4170</v>
      </c>
      <c r="DK170" s="34" t="s">
        <v>4170</v>
      </c>
      <c r="DL170" s="34" t="s">
        <v>4170</v>
      </c>
      <c r="DM170" s="34" t="s">
        <v>4170</v>
      </c>
      <c r="DN170" s="34" t="s">
        <v>4170</v>
      </c>
      <c r="DO170" s="34" t="s">
        <v>4170</v>
      </c>
      <c r="DP170" s="34" t="s">
        <v>4170</v>
      </c>
      <c r="DQ170" s="34" t="s">
        <v>4170</v>
      </c>
      <c r="DR170" s="34" t="s">
        <v>4170</v>
      </c>
      <c r="DS170" s="34" t="s">
        <v>4170</v>
      </c>
      <c r="DT170" s="34" t="s">
        <v>4170</v>
      </c>
      <c r="DU170" s="34" t="s">
        <v>4170</v>
      </c>
      <c r="DV170" s="34" t="s">
        <v>4170</v>
      </c>
      <c r="DW170" s="34" t="s">
        <v>4170</v>
      </c>
      <c r="DY170" s="34">
        <v>3200</v>
      </c>
      <c r="FK170" s="34" t="s">
        <v>1044</v>
      </c>
      <c r="FM170" s="34" t="s">
        <v>3990</v>
      </c>
      <c r="GF170" s="34" t="s">
        <v>1044</v>
      </c>
      <c r="GG170" s="34" t="s">
        <v>4170</v>
      </c>
      <c r="GH170" s="34" t="s">
        <v>4170</v>
      </c>
      <c r="GI170" s="34" t="s">
        <v>4170</v>
      </c>
      <c r="GJ170" s="34" t="s">
        <v>4881</v>
      </c>
      <c r="GK170" s="34" t="s">
        <v>4170</v>
      </c>
      <c r="GL170" s="34" t="s">
        <v>4170</v>
      </c>
      <c r="GM170" s="34" t="s">
        <v>4170</v>
      </c>
      <c r="GO170" s="34">
        <v>2000</v>
      </c>
      <c r="GP170" s="34">
        <v>0</v>
      </c>
      <c r="GQ170" s="34">
        <v>1600</v>
      </c>
      <c r="GR170" s="34">
        <v>800</v>
      </c>
      <c r="GS170" s="34">
        <v>500</v>
      </c>
      <c r="GT170" s="34">
        <v>250</v>
      </c>
      <c r="GU170" s="34">
        <v>200</v>
      </c>
      <c r="GV170" s="34">
        <v>0</v>
      </c>
      <c r="GW170" s="34">
        <v>0</v>
      </c>
      <c r="GX170" s="34">
        <v>2000</v>
      </c>
      <c r="GY170" s="34">
        <v>2000</v>
      </c>
      <c r="GZ170" s="34">
        <v>0</v>
      </c>
      <c r="HA170" s="34">
        <v>4000</v>
      </c>
      <c r="HB170" s="34">
        <v>0</v>
      </c>
      <c r="HC170" s="34">
        <v>1000</v>
      </c>
      <c r="HD170" s="34">
        <v>0</v>
      </c>
      <c r="HE170" s="34">
        <v>0</v>
      </c>
      <c r="HF170" s="34" t="s">
        <v>1044</v>
      </c>
      <c r="HK170" s="34" t="s">
        <v>6713</v>
      </c>
      <c r="HL170" s="34" t="s">
        <v>4226</v>
      </c>
      <c r="HM170" s="34" t="s">
        <v>4542</v>
      </c>
      <c r="HN170" s="34" t="s">
        <v>5447</v>
      </c>
      <c r="HO170" s="34">
        <v>49.177343407796798</v>
      </c>
      <c r="HP170" s="34" t="s">
        <v>4896</v>
      </c>
      <c r="HQ170" s="34" t="s">
        <v>4313</v>
      </c>
      <c r="HR170" s="34" t="s">
        <v>4210</v>
      </c>
      <c r="HS170" s="34" t="s">
        <v>4228</v>
      </c>
      <c r="HT170" s="34" t="s">
        <v>4262</v>
      </c>
      <c r="HU170" s="34" t="s">
        <v>5342</v>
      </c>
      <c r="HV170" s="34" t="s">
        <v>5001</v>
      </c>
      <c r="HW170" s="34" t="s">
        <v>4556</v>
      </c>
      <c r="HX170" s="34" t="s">
        <v>3235</v>
      </c>
      <c r="HY170" s="34" t="s">
        <v>4291</v>
      </c>
      <c r="HZ170" s="34" t="s">
        <v>4933</v>
      </c>
      <c r="IA170" s="34" t="s">
        <v>4665</v>
      </c>
      <c r="IC170" s="34" t="s">
        <v>5274</v>
      </c>
      <c r="ID170" s="34" t="s">
        <v>4462</v>
      </c>
      <c r="IE170" s="34" t="s">
        <v>5222</v>
      </c>
      <c r="IQ170" s="34">
        <v>3200</v>
      </c>
      <c r="IR170" s="34" t="s">
        <v>1046</v>
      </c>
      <c r="IS170" s="34" t="s">
        <v>5322</v>
      </c>
      <c r="IT170" s="34">
        <v>1600</v>
      </c>
      <c r="IU170" s="34" t="s">
        <v>5177</v>
      </c>
      <c r="IV170" s="34" t="s">
        <v>4170</v>
      </c>
      <c r="IW170" s="34" t="s">
        <v>4171</v>
      </c>
      <c r="IX170" s="34" t="s">
        <v>6120</v>
      </c>
      <c r="IY170" s="34" t="s">
        <v>4785</v>
      </c>
      <c r="IZ170" s="34" t="s">
        <v>4784</v>
      </c>
      <c r="JA170" s="34" t="s">
        <v>4711</v>
      </c>
      <c r="JB170" s="34" t="s">
        <v>4170</v>
      </c>
      <c r="JC170" s="34">
        <v>333.33333333333297</v>
      </c>
      <c r="JD170" s="34">
        <v>333.33333333333297</v>
      </c>
      <c r="JE170" s="34">
        <v>0</v>
      </c>
      <c r="JF170" s="34">
        <v>666.66666666666697</v>
      </c>
      <c r="JG170" s="34">
        <v>0</v>
      </c>
      <c r="JH170" s="34">
        <v>166.666666666667</v>
      </c>
      <c r="JI170" s="34">
        <v>0</v>
      </c>
      <c r="JJ170" s="34">
        <v>0</v>
      </c>
      <c r="JK170" s="34">
        <v>0</v>
      </c>
      <c r="JL170" s="34">
        <v>5850</v>
      </c>
      <c r="JM170" s="34">
        <v>1000</v>
      </c>
      <c r="JN170" s="34">
        <v>6850</v>
      </c>
      <c r="JO170" s="34">
        <v>2925</v>
      </c>
      <c r="JP170" s="34">
        <v>500</v>
      </c>
      <c r="JQ170" s="34">
        <v>3425</v>
      </c>
      <c r="JR170" s="34">
        <v>0.29197080291970801</v>
      </c>
      <c r="JT170" s="34">
        <v>0.233576642335766</v>
      </c>
      <c r="JU170" s="34">
        <v>0.116788321167883</v>
      </c>
      <c r="JV170" s="34">
        <v>7.2992700729927001E-2</v>
      </c>
      <c r="JW170" s="34">
        <v>3.6496350364963501E-2</v>
      </c>
      <c r="JX170" s="34">
        <v>2.9197080291970798E-2</v>
      </c>
      <c r="KA170" s="34">
        <v>4.8661800486618001E-2</v>
      </c>
      <c r="KB170" s="34">
        <v>4.8661800486618001E-2</v>
      </c>
      <c r="KD170" s="34">
        <v>9.7323600973236002E-2</v>
      </c>
      <c r="KF170" s="34">
        <v>2.4330900243309E-2</v>
      </c>
      <c r="KJ170" s="34" t="s">
        <v>5976</v>
      </c>
      <c r="KK170" s="34" t="s">
        <v>5177</v>
      </c>
      <c r="KL170" s="34" t="s">
        <v>4170</v>
      </c>
      <c r="KM170" s="34" t="s">
        <v>4714</v>
      </c>
      <c r="KN170" s="34" t="s">
        <v>5255</v>
      </c>
      <c r="KO170" s="34" t="s">
        <v>4170</v>
      </c>
      <c r="KP170" s="34" t="s">
        <v>4354</v>
      </c>
      <c r="KQ170" s="34" t="s">
        <v>4170</v>
      </c>
      <c r="KR170" s="34" t="s">
        <v>4975</v>
      </c>
      <c r="KS170" s="34" t="s">
        <v>4170</v>
      </c>
      <c r="KT170" s="34" t="s">
        <v>4170</v>
      </c>
      <c r="KU170" s="34" t="s">
        <v>5116</v>
      </c>
      <c r="KV170" s="34" t="s">
        <v>5153</v>
      </c>
      <c r="KW170" s="34" t="s">
        <v>5624</v>
      </c>
      <c r="KX170" s="34" t="s">
        <v>5646</v>
      </c>
      <c r="KY170" s="34" t="s">
        <v>5116</v>
      </c>
      <c r="KZ170" s="34" t="s">
        <v>5850</v>
      </c>
      <c r="LA170" s="34" t="s">
        <v>5993</v>
      </c>
    </row>
    <row r="171" spans="1:313">
      <c r="A171" s="34" t="s">
        <v>6714</v>
      </c>
      <c r="B171" s="34" t="s">
        <v>6662</v>
      </c>
      <c r="C171" s="34" t="s">
        <v>1038</v>
      </c>
      <c r="D171" s="34" t="s">
        <v>1041</v>
      </c>
      <c r="F171" s="34" t="s">
        <v>1041</v>
      </c>
      <c r="G171" s="34">
        <v>31</v>
      </c>
      <c r="H171" s="34" t="s">
        <v>1041</v>
      </c>
      <c r="I171" s="34" t="s">
        <v>1041</v>
      </c>
      <c r="J171" s="34" t="s">
        <v>440</v>
      </c>
      <c r="K171" s="34" t="s">
        <v>1056</v>
      </c>
      <c r="L171" s="34" t="s">
        <v>9543</v>
      </c>
      <c r="M171" s="34" t="s">
        <v>1201</v>
      </c>
      <c r="N171" s="34" t="s">
        <v>9608</v>
      </c>
      <c r="P171" s="34" t="s">
        <v>3068</v>
      </c>
      <c r="Q171" s="34" t="s">
        <v>3138</v>
      </c>
      <c r="R171" s="34" t="s">
        <v>6301</v>
      </c>
      <c r="S171" s="34">
        <v>2</v>
      </c>
      <c r="T171" s="34" t="s">
        <v>4881</v>
      </c>
      <c r="U171" s="34" t="s">
        <v>4170</v>
      </c>
      <c r="V171" s="34" t="s">
        <v>4170</v>
      </c>
      <c r="W171" s="34" t="s">
        <v>4881</v>
      </c>
      <c r="X171" s="34" t="s">
        <v>4881</v>
      </c>
      <c r="Y171" s="34" t="s">
        <v>4881</v>
      </c>
      <c r="Z171" s="34" t="s">
        <v>4881</v>
      </c>
      <c r="AA171" s="34" t="s">
        <v>4170</v>
      </c>
      <c r="AB171" s="34" t="s">
        <v>3681</v>
      </c>
      <c r="AD171" s="34" t="s">
        <v>3696</v>
      </c>
      <c r="AN171" s="34" t="s">
        <v>3719</v>
      </c>
      <c r="AO171" s="34" t="s">
        <v>1044</v>
      </c>
      <c r="BG171" s="34">
        <v>1</v>
      </c>
      <c r="BI171" s="34">
        <v>18</v>
      </c>
      <c r="BJ171" s="34" t="s">
        <v>1041</v>
      </c>
      <c r="BK171" s="34" t="s">
        <v>3727</v>
      </c>
      <c r="BM171" s="34" t="s">
        <v>3739</v>
      </c>
      <c r="BN171" s="34" t="s">
        <v>3745</v>
      </c>
      <c r="BO171" s="34" t="s">
        <v>4881</v>
      </c>
      <c r="BP171" s="34" t="s">
        <v>4170</v>
      </c>
      <c r="BQ171" s="34" t="s">
        <v>4170</v>
      </c>
      <c r="BR171" s="34" t="s">
        <v>4170</v>
      </c>
      <c r="BS171" s="34" t="s">
        <v>3754</v>
      </c>
      <c r="BT171" s="34" t="s">
        <v>3771</v>
      </c>
      <c r="BU171" s="34" t="s">
        <v>1044</v>
      </c>
      <c r="BV171" s="34" t="s">
        <v>1041</v>
      </c>
      <c r="BW171" s="34" t="s">
        <v>1044</v>
      </c>
      <c r="BX171" s="34" t="s">
        <v>3777</v>
      </c>
      <c r="BY171" s="34" t="s">
        <v>4881</v>
      </c>
      <c r="BZ171" s="34" t="s">
        <v>4170</v>
      </c>
      <c r="CA171" s="34" t="s">
        <v>4170</v>
      </c>
      <c r="CB171" s="34" t="s">
        <v>4170</v>
      </c>
      <c r="CC171" s="34" t="s">
        <v>4170</v>
      </c>
      <c r="CD171" s="34" t="s">
        <v>4170</v>
      </c>
      <c r="CE171" s="34" t="s">
        <v>4170</v>
      </c>
      <c r="CF171" s="34" t="s">
        <v>4170</v>
      </c>
      <c r="CG171" s="34" t="s">
        <v>4170</v>
      </c>
      <c r="CH171" s="34" t="s">
        <v>4170</v>
      </c>
      <c r="CI171" s="34" t="s">
        <v>4170</v>
      </c>
      <c r="CJ171" s="34" t="s">
        <v>4170</v>
      </c>
      <c r="CK171" s="34" t="s">
        <v>4170</v>
      </c>
      <c r="CL171" s="34" t="s">
        <v>4170</v>
      </c>
      <c r="CM171" s="34" t="s">
        <v>4170</v>
      </c>
      <c r="CN171" s="34" t="s">
        <v>4170</v>
      </c>
      <c r="CO171" s="34" t="s">
        <v>4170</v>
      </c>
      <c r="CQ171" s="34" t="s">
        <v>1041</v>
      </c>
      <c r="CR171" s="34" t="s">
        <v>1041</v>
      </c>
      <c r="CS171" s="34" t="s">
        <v>1041</v>
      </c>
      <c r="CT171" s="34" t="s">
        <v>1041</v>
      </c>
      <c r="CU171" s="34" t="s">
        <v>1041</v>
      </c>
      <c r="CV171" s="34" t="s">
        <v>1041</v>
      </c>
      <c r="CW171" s="34" t="s">
        <v>1041</v>
      </c>
      <c r="CX171" s="34" t="s">
        <v>1041</v>
      </c>
      <c r="CY171" s="34" t="s">
        <v>3826</v>
      </c>
      <c r="CZ171" s="34" t="s">
        <v>3843</v>
      </c>
      <c r="DA171" s="34" t="s">
        <v>3861</v>
      </c>
      <c r="DB171" s="34" t="s">
        <v>3868</v>
      </c>
      <c r="DC171" s="34" t="s">
        <v>3871</v>
      </c>
      <c r="DD171" s="34" t="s">
        <v>3871</v>
      </c>
      <c r="DE171" s="34" t="s">
        <v>1041</v>
      </c>
      <c r="DF171" s="34" t="s">
        <v>3877</v>
      </c>
      <c r="DG171" s="34" t="s">
        <v>169</v>
      </c>
      <c r="DH171" s="34" t="s">
        <v>4170</v>
      </c>
      <c r="DI171" s="34" t="s">
        <v>4881</v>
      </c>
      <c r="DJ171" s="34" t="s">
        <v>4170</v>
      </c>
      <c r="DK171" s="34" t="s">
        <v>4170</v>
      </c>
      <c r="DL171" s="34" t="s">
        <v>4170</v>
      </c>
      <c r="DM171" s="34" t="s">
        <v>4170</v>
      </c>
      <c r="DN171" s="34" t="s">
        <v>4170</v>
      </c>
      <c r="DO171" s="34" t="s">
        <v>4170</v>
      </c>
      <c r="DP171" s="34" t="s">
        <v>4170</v>
      </c>
      <c r="DQ171" s="34" t="s">
        <v>4170</v>
      </c>
      <c r="DR171" s="34" t="s">
        <v>4170</v>
      </c>
      <c r="DS171" s="34" t="s">
        <v>4170</v>
      </c>
      <c r="DT171" s="34" t="s">
        <v>4170</v>
      </c>
      <c r="DU171" s="34" t="s">
        <v>4170</v>
      </c>
      <c r="DV171" s="34" t="s">
        <v>4170</v>
      </c>
      <c r="DW171" s="34" t="s">
        <v>4170</v>
      </c>
      <c r="DY171" s="34">
        <v>12000</v>
      </c>
      <c r="FK171" s="34" t="s">
        <v>1044</v>
      </c>
      <c r="FM171" s="34" t="s">
        <v>3990</v>
      </c>
      <c r="GF171" s="34" t="s">
        <v>1044</v>
      </c>
      <c r="GG171" s="34" t="s">
        <v>4170</v>
      </c>
      <c r="GH171" s="34" t="s">
        <v>4170</v>
      </c>
      <c r="GI171" s="34" t="s">
        <v>4170</v>
      </c>
      <c r="GJ171" s="34" t="s">
        <v>4881</v>
      </c>
      <c r="GK171" s="34" t="s">
        <v>4170</v>
      </c>
      <c r="GL171" s="34" t="s">
        <v>4170</v>
      </c>
      <c r="GM171" s="34" t="s">
        <v>4170</v>
      </c>
      <c r="GO171" s="34">
        <v>6000</v>
      </c>
      <c r="GP171" s="34">
        <v>0</v>
      </c>
      <c r="GQ171" s="34">
        <v>0</v>
      </c>
      <c r="GR171" s="34">
        <v>4000</v>
      </c>
      <c r="GS171" s="34">
        <v>2500</v>
      </c>
      <c r="GT171" s="34">
        <v>500</v>
      </c>
      <c r="GU171" s="34">
        <v>1000</v>
      </c>
      <c r="GV171" s="34">
        <v>0</v>
      </c>
      <c r="GW171" s="34">
        <v>0</v>
      </c>
      <c r="GX171" s="34">
        <v>2000</v>
      </c>
      <c r="GY171" s="34">
        <v>1000</v>
      </c>
      <c r="GZ171" s="34">
        <v>2000</v>
      </c>
      <c r="HA171" s="34">
        <v>0</v>
      </c>
      <c r="HB171" s="34">
        <v>3000</v>
      </c>
      <c r="HC171" s="34">
        <v>0</v>
      </c>
      <c r="HD171" s="34">
        <v>0</v>
      </c>
      <c r="HE171" s="34">
        <v>0</v>
      </c>
      <c r="HF171" s="34" t="s">
        <v>1044</v>
      </c>
      <c r="HK171" s="34" t="s">
        <v>6715</v>
      </c>
      <c r="HL171" s="34" t="s">
        <v>4226</v>
      </c>
      <c r="HM171" s="34" t="s">
        <v>4539</v>
      </c>
      <c r="HN171" s="34" t="s">
        <v>5446</v>
      </c>
      <c r="HO171" s="34">
        <v>7.1287779237844902</v>
      </c>
      <c r="HP171" s="34" t="s">
        <v>4897</v>
      </c>
      <c r="HQ171" s="34" t="s">
        <v>4313</v>
      </c>
      <c r="HR171" s="34" t="s">
        <v>4186</v>
      </c>
      <c r="HS171" s="34" t="s">
        <v>4255</v>
      </c>
      <c r="HT171" s="34" t="s">
        <v>4271</v>
      </c>
      <c r="HU171" s="34" t="s">
        <v>5342</v>
      </c>
      <c r="HV171" s="34" t="s">
        <v>5001</v>
      </c>
      <c r="HW171" s="34" t="s">
        <v>4560</v>
      </c>
      <c r="HX171" s="34" t="s">
        <v>3244</v>
      </c>
      <c r="HY171" s="34" t="s">
        <v>4291</v>
      </c>
      <c r="HZ171" s="34" t="s">
        <v>4933</v>
      </c>
      <c r="IA171" s="34" t="s">
        <v>4665</v>
      </c>
      <c r="IC171" s="34" t="s">
        <v>5274</v>
      </c>
      <c r="ID171" s="34" t="s">
        <v>4461</v>
      </c>
      <c r="IE171" s="34" t="s">
        <v>5112</v>
      </c>
      <c r="IQ171" s="34">
        <v>12000</v>
      </c>
      <c r="IR171" s="34" t="s">
        <v>1046</v>
      </c>
      <c r="IT171" s="34">
        <v>6000</v>
      </c>
      <c r="IU171" s="34" t="s">
        <v>5179</v>
      </c>
      <c r="IV171" s="34" t="s">
        <v>4170</v>
      </c>
      <c r="IW171" s="34" t="s">
        <v>4170</v>
      </c>
      <c r="IX171" s="34" t="s">
        <v>6121</v>
      </c>
      <c r="IY171" s="34" t="s">
        <v>5374</v>
      </c>
      <c r="IZ171" s="34" t="s">
        <v>4785</v>
      </c>
      <c r="JA171" s="34" t="s">
        <v>4716</v>
      </c>
      <c r="JB171" s="34" t="s">
        <v>4170</v>
      </c>
      <c r="JC171" s="34">
        <v>333.33333333333297</v>
      </c>
      <c r="JD171" s="34">
        <v>166.666666666667</v>
      </c>
      <c r="JE171" s="34">
        <v>333.33333333333297</v>
      </c>
      <c r="JF171" s="34">
        <v>0</v>
      </c>
      <c r="JG171" s="34">
        <v>500</v>
      </c>
      <c r="JH171" s="34">
        <v>0</v>
      </c>
      <c r="JI171" s="34">
        <v>0</v>
      </c>
      <c r="JJ171" s="34">
        <v>0</v>
      </c>
      <c r="JK171" s="34">
        <v>0</v>
      </c>
      <c r="JL171" s="34">
        <v>14666.666666666701</v>
      </c>
      <c r="JM171" s="34">
        <v>666.66666666666697</v>
      </c>
      <c r="JN171" s="34">
        <v>15333.333333333299</v>
      </c>
      <c r="JO171" s="34">
        <v>7333.3333333333303</v>
      </c>
      <c r="JP171" s="34">
        <v>333.33333333333297</v>
      </c>
      <c r="JQ171" s="34">
        <v>7666.6666666666697</v>
      </c>
      <c r="JR171" s="34">
        <v>0.39130434782608697</v>
      </c>
      <c r="JU171" s="34">
        <v>0.26086956521739102</v>
      </c>
      <c r="JV171" s="34">
        <v>0.16304347826087001</v>
      </c>
      <c r="JW171" s="34">
        <v>3.2608695652173898E-2</v>
      </c>
      <c r="JX171" s="34">
        <v>6.5217391304347797E-2</v>
      </c>
      <c r="KA171" s="34">
        <v>2.1739130434782601E-2</v>
      </c>
      <c r="KB171" s="34">
        <v>1.0869565217391301E-2</v>
      </c>
      <c r="KC171" s="34">
        <v>2.1739130434782601E-2</v>
      </c>
      <c r="KE171" s="34">
        <v>3.2608695652173898E-2</v>
      </c>
      <c r="KJ171" s="34" t="s">
        <v>5977</v>
      </c>
      <c r="KK171" s="34" t="s">
        <v>5989</v>
      </c>
      <c r="KL171" s="34" t="s">
        <v>4170</v>
      </c>
      <c r="KM171" s="34" t="s">
        <v>4714</v>
      </c>
      <c r="KN171" s="34" t="s">
        <v>5254</v>
      </c>
      <c r="KO171" s="34" t="s">
        <v>5255</v>
      </c>
      <c r="KP171" s="34" t="s">
        <v>4170</v>
      </c>
      <c r="KQ171" s="34" t="s">
        <v>4353</v>
      </c>
      <c r="KR171" s="34" t="s">
        <v>4170</v>
      </c>
      <c r="KS171" s="34" t="s">
        <v>4170</v>
      </c>
      <c r="KT171" s="34" t="s">
        <v>4170</v>
      </c>
      <c r="KU171" s="34" t="s">
        <v>5112</v>
      </c>
      <c r="KV171" s="34" t="s">
        <v>5154</v>
      </c>
      <c r="KW171" s="34" t="s">
        <v>5624</v>
      </c>
      <c r="KX171" s="34" t="s">
        <v>5644</v>
      </c>
      <c r="KY171" s="34" t="s">
        <v>5223</v>
      </c>
      <c r="KZ171" s="34" t="s">
        <v>5154</v>
      </c>
      <c r="LA171" s="34" t="s">
        <v>5992</v>
      </c>
    </row>
    <row r="172" spans="1:313">
      <c r="A172" s="34" t="s">
        <v>6716</v>
      </c>
      <c r="B172" s="34" t="s">
        <v>6662</v>
      </c>
      <c r="C172" s="34" t="s">
        <v>1039</v>
      </c>
      <c r="D172" s="34" t="s">
        <v>1041</v>
      </c>
      <c r="F172" s="34" t="s">
        <v>1041</v>
      </c>
      <c r="G172" s="34">
        <v>31</v>
      </c>
      <c r="H172" s="34" t="s">
        <v>1041</v>
      </c>
      <c r="I172" s="34" t="s">
        <v>1041</v>
      </c>
      <c r="J172" s="34" t="s">
        <v>440</v>
      </c>
      <c r="K172" s="34" t="s">
        <v>1077</v>
      </c>
      <c r="L172" s="34" t="s">
        <v>9537</v>
      </c>
      <c r="M172" s="34" t="s">
        <v>1548</v>
      </c>
      <c r="N172" s="34" t="s">
        <v>9538</v>
      </c>
      <c r="P172" s="34" t="s">
        <v>3065</v>
      </c>
      <c r="Q172" s="34" t="s">
        <v>3123</v>
      </c>
      <c r="R172" s="34" t="s">
        <v>6331</v>
      </c>
      <c r="S172" s="34">
        <v>3</v>
      </c>
      <c r="T172" s="34" t="s">
        <v>4881</v>
      </c>
      <c r="U172" s="34" t="s">
        <v>4881</v>
      </c>
      <c r="V172" s="34" t="s">
        <v>4881</v>
      </c>
      <c r="W172" s="34" t="s">
        <v>4881</v>
      </c>
      <c r="X172" s="34" t="s">
        <v>4170</v>
      </c>
      <c r="Y172" s="34" t="s">
        <v>4609</v>
      </c>
      <c r="Z172" s="34" t="s">
        <v>4881</v>
      </c>
      <c r="AA172" s="34" t="s">
        <v>4170</v>
      </c>
      <c r="AB172" s="34" t="s">
        <v>3681</v>
      </c>
      <c r="AD172" s="34" t="s">
        <v>3696</v>
      </c>
      <c r="AN172" s="34" t="s">
        <v>3722</v>
      </c>
      <c r="AO172" s="34" t="s">
        <v>1044</v>
      </c>
      <c r="BG172" s="34">
        <v>2</v>
      </c>
      <c r="BI172" s="34">
        <v>30</v>
      </c>
      <c r="BJ172" s="34" t="s">
        <v>1041</v>
      </c>
      <c r="BK172" s="34" t="s">
        <v>3727</v>
      </c>
      <c r="BM172" s="34" t="s">
        <v>3739</v>
      </c>
      <c r="BN172" s="34" t="s">
        <v>3745</v>
      </c>
      <c r="BO172" s="34" t="s">
        <v>4881</v>
      </c>
      <c r="BP172" s="34" t="s">
        <v>4170</v>
      </c>
      <c r="BQ172" s="34" t="s">
        <v>4170</v>
      </c>
      <c r="BR172" s="34" t="s">
        <v>4170</v>
      </c>
      <c r="BS172" s="34" t="s">
        <v>3751</v>
      </c>
      <c r="BT172" s="34" t="s">
        <v>3771</v>
      </c>
      <c r="BU172" s="34" t="s">
        <v>1044</v>
      </c>
      <c r="BV172" s="34" t="s">
        <v>1044</v>
      </c>
      <c r="BW172" s="34" t="s">
        <v>1044</v>
      </c>
      <c r="BX172" s="34" t="s">
        <v>3777</v>
      </c>
      <c r="BY172" s="34" t="s">
        <v>4881</v>
      </c>
      <c r="BZ172" s="34" t="s">
        <v>4170</v>
      </c>
      <c r="CA172" s="34" t="s">
        <v>4170</v>
      </c>
      <c r="CB172" s="34" t="s">
        <v>4170</v>
      </c>
      <c r="CC172" s="34" t="s">
        <v>4170</v>
      </c>
      <c r="CD172" s="34" t="s">
        <v>4170</v>
      </c>
      <c r="CE172" s="34" t="s">
        <v>4170</v>
      </c>
      <c r="CF172" s="34" t="s">
        <v>4170</v>
      </c>
      <c r="CG172" s="34" t="s">
        <v>4170</v>
      </c>
      <c r="CH172" s="34" t="s">
        <v>4170</v>
      </c>
      <c r="CI172" s="34" t="s">
        <v>4170</v>
      </c>
      <c r="CJ172" s="34" t="s">
        <v>4170</v>
      </c>
      <c r="CK172" s="34" t="s">
        <v>4170</v>
      </c>
      <c r="CL172" s="34" t="s">
        <v>4170</v>
      </c>
      <c r="CM172" s="34" t="s">
        <v>4170</v>
      </c>
      <c r="CN172" s="34" t="s">
        <v>4170</v>
      </c>
      <c r="CO172" s="34" t="s">
        <v>4170</v>
      </c>
      <c r="CQ172" s="34" t="s">
        <v>1041</v>
      </c>
      <c r="CR172" s="34" t="s">
        <v>1041</v>
      </c>
      <c r="CS172" s="34" t="s">
        <v>1041</v>
      </c>
      <c r="CT172" s="34" t="s">
        <v>1041</v>
      </c>
      <c r="CU172" s="34" t="s">
        <v>1041</v>
      </c>
      <c r="CV172" s="34" t="s">
        <v>1041</v>
      </c>
      <c r="CW172" s="34" t="s">
        <v>1041</v>
      </c>
      <c r="CX172" s="34" t="s">
        <v>1041</v>
      </c>
      <c r="CY172" s="34" t="s">
        <v>3826</v>
      </c>
      <c r="CZ172" s="34" t="s">
        <v>3846</v>
      </c>
      <c r="DA172" s="34" t="s">
        <v>3855</v>
      </c>
      <c r="DB172" s="34" t="s">
        <v>1044</v>
      </c>
      <c r="DC172" s="34" t="s">
        <v>1044</v>
      </c>
      <c r="DD172" s="34" t="s">
        <v>3871</v>
      </c>
      <c r="DE172" s="34" t="s">
        <v>1041</v>
      </c>
      <c r="DF172" s="34" t="s">
        <v>3877</v>
      </c>
      <c r="DG172" s="34" t="s">
        <v>169</v>
      </c>
      <c r="DH172" s="34" t="s">
        <v>4170</v>
      </c>
      <c r="DI172" s="34" t="s">
        <v>4881</v>
      </c>
      <c r="DJ172" s="34" t="s">
        <v>4170</v>
      </c>
      <c r="DK172" s="34" t="s">
        <v>4170</v>
      </c>
      <c r="DL172" s="34" t="s">
        <v>4170</v>
      </c>
      <c r="DM172" s="34" t="s">
        <v>4170</v>
      </c>
      <c r="DN172" s="34" t="s">
        <v>4170</v>
      </c>
      <c r="DO172" s="34" t="s">
        <v>4170</v>
      </c>
      <c r="DP172" s="34" t="s">
        <v>4170</v>
      </c>
      <c r="DQ172" s="34" t="s">
        <v>4170</v>
      </c>
      <c r="DR172" s="34" t="s">
        <v>4170</v>
      </c>
      <c r="DS172" s="34" t="s">
        <v>4170</v>
      </c>
      <c r="DT172" s="34" t="s">
        <v>4170</v>
      </c>
      <c r="DU172" s="34" t="s">
        <v>4170</v>
      </c>
      <c r="DV172" s="34" t="s">
        <v>4170</v>
      </c>
      <c r="DW172" s="34" t="s">
        <v>4170</v>
      </c>
      <c r="DY172" s="34">
        <v>10000</v>
      </c>
      <c r="FK172" s="34" t="s">
        <v>1044</v>
      </c>
      <c r="FM172" s="34" t="s">
        <v>3981</v>
      </c>
      <c r="FN172" s="34" t="s">
        <v>6717</v>
      </c>
      <c r="FO172" s="34" t="s">
        <v>4170</v>
      </c>
      <c r="FP172" s="34" t="s">
        <v>4881</v>
      </c>
      <c r="FQ172" s="34" t="s">
        <v>4881</v>
      </c>
      <c r="FR172" s="34" t="s">
        <v>4881</v>
      </c>
      <c r="FS172" s="34" t="s">
        <v>4170</v>
      </c>
      <c r="FT172" s="34" t="s">
        <v>4170</v>
      </c>
      <c r="FU172" s="34" t="s">
        <v>4170</v>
      </c>
      <c r="FV172" s="34" t="s">
        <v>4170</v>
      </c>
      <c r="FW172" s="34" t="s">
        <v>4170</v>
      </c>
      <c r="FX172" s="34" t="s">
        <v>4170</v>
      </c>
      <c r="FY172" s="34" t="s">
        <v>4170</v>
      </c>
      <c r="FZ172" s="34" t="s">
        <v>4170</v>
      </c>
      <c r="GA172" s="34" t="s">
        <v>4170</v>
      </c>
      <c r="GB172" s="34" t="s">
        <v>4170</v>
      </c>
      <c r="GC172" s="34" t="s">
        <v>4170</v>
      </c>
      <c r="GD172" s="34" t="s">
        <v>4170</v>
      </c>
      <c r="GF172" s="34" t="s">
        <v>1044</v>
      </c>
      <c r="GG172" s="34" t="s">
        <v>4170</v>
      </c>
      <c r="GH172" s="34" t="s">
        <v>4170</v>
      </c>
      <c r="GI172" s="34" t="s">
        <v>4170</v>
      </c>
      <c r="GJ172" s="34" t="s">
        <v>4881</v>
      </c>
      <c r="GK172" s="34" t="s">
        <v>4170</v>
      </c>
      <c r="GL172" s="34" t="s">
        <v>4170</v>
      </c>
      <c r="GM172" s="34" t="s">
        <v>4170</v>
      </c>
      <c r="GO172" s="34">
        <v>8000</v>
      </c>
      <c r="GP172" s="34">
        <v>0</v>
      </c>
      <c r="GQ172" s="34">
        <v>9000</v>
      </c>
      <c r="GR172" s="34">
        <v>3000</v>
      </c>
      <c r="GS172" s="34">
        <v>1000</v>
      </c>
      <c r="GT172" s="34">
        <v>200</v>
      </c>
      <c r="GU172" s="34">
        <v>4800</v>
      </c>
      <c r="GV172" s="34">
        <v>0</v>
      </c>
      <c r="GW172" s="34">
        <v>0</v>
      </c>
      <c r="GX172" s="34">
        <v>20000</v>
      </c>
      <c r="GY172" s="34">
        <v>2000</v>
      </c>
      <c r="GZ172" s="34">
        <v>20000</v>
      </c>
      <c r="HA172" s="34">
        <v>0</v>
      </c>
      <c r="HB172" s="34">
        <v>0</v>
      </c>
      <c r="HC172" s="34">
        <v>72000</v>
      </c>
      <c r="HD172" s="34">
        <v>0</v>
      </c>
      <c r="HE172" s="34">
        <v>0</v>
      </c>
      <c r="HF172" s="34" t="s">
        <v>1044</v>
      </c>
      <c r="HK172" s="34" t="s">
        <v>6718</v>
      </c>
      <c r="HL172" s="34" t="s">
        <v>4226</v>
      </c>
      <c r="HM172" s="34" t="s">
        <v>4539</v>
      </c>
      <c r="HN172" s="34" t="s">
        <v>5446</v>
      </c>
      <c r="HO172" s="34">
        <v>37.186541830924199</v>
      </c>
      <c r="HP172" s="34" t="s">
        <v>4896</v>
      </c>
      <c r="HQ172" s="34" t="s">
        <v>4316</v>
      </c>
      <c r="HR172" s="34" t="s">
        <v>4210</v>
      </c>
      <c r="HS172" s="34" t="s">
        <v>4228</v>
      </c>
      <c r="HT172" s="34" t="s">
        <v>4262</v>
      </c>
      <c r="HU172" s="34" t="s">
        <v>5342</v>
      </c>
      <c r="HV172" s="34" t="s">
        <v>5001</v>
      </c>
      <c r="HW172" s="34" t="s">
        <v>4556</v>
      </c>
      <c r="HX172" s="34" t="s">
        <v>3238</v>
      </c>
      <c r="HY172" s="34" t="s">
        <v>4291</v>
      </c>
      <c r="HZ172" s="34" t="s">
        <v>4933</v>
      </c>
      <c r="IA172" s="34" t="s">
        <v>4666</v>
      </c>
      <c r="IC172" s="34" t="s">
        <v>5274</v>
      </c>
      <c r="ID172" s="34" t="s">
        <v>4462</v>
      </c>
      <c r="IE172" s="34" t="s">
        <v>4879</v>
      </c>
      <c r="IQ172" s="34">
        <v>10000</v>
      </c>
      <c r="IR172" s="34" t="s">
        <v>1046</v>
      </c>
      <c r="IS172" s="34" t="s">
        <v>5322</v>
      </c>
      <c r="IT172" s="34">
        <v>3333.3333333333298</v>
      </c>
      <c r="IU172" s="34" t="s">
        <v>5180</v>
      </c>
      <c r="IV172" s="34" t="s">
        <v>4170</v>
      </c>
      <c r="IW172" s="34" t="s">
        <v>4176</v>
      </c>
      <c r="IX172" s="34" t="s">
        <v>5374</v>
      </c>
      <c r="IY172" s="34" t="s">
        <v>4474</v>
      </c>
      <c r="IZ172" s="34" t="s">
        <v>4783</v>
      </c>
      <c r="JA172" s="34" t="s">
        <v>6053</v>
      </c>
      <c r="JB172" s="34" t="s">
        <v>4170</v>
      </c>
      <c r="JC172" s="34">
        <v>3333.3333333333298</v>
      </c>
      <c r="JD172" s="34">
        <v>333.33333333333297</v>
      </c>
      <c r="JE172" s="34">
        <v>3333.3333333333298</v>
      </c>
      <c r="JF172" s="34">
        <v>0</v>
      </c>
      <c r="JG172" s="34">
        <v>0</v>
      </c>
      <c r="JH172" s="34">
        <v>12000</v>
      </c>
      <c r="JI172" s="34">
        <v>0</v>
      </c>
      <c r="JJ172" s="34">
        <v>0</v>
      </c>
      <c r="JK172" s="34">
        <v>0</v>
      </c>
      <c r="JL172" s="34">
        <v>44666.666666666701</v>
      </c>
      <c r="JM172" s="34">
        <v>333.33333333333297</v>
      </c>
      <c r="JN172" s="34">
        <v>45000</v>
      </c>
      <c r="JO172" s="34">
        <v>14888.8888888889</v>
      </c>
      <c r="JP172" s="34">
        <v>111.111111111111</v>
      </c>
      <c r="JQ172" s="34">
        <v>15000</v>
      </c>
      <c r="JR172" s="34">
        <v>0.17777777777777801</v>
      </c>
      <c r="JT172" s="34">
        <v>0.2</v>
      </c>
      <c r="JU172" s="34">
        <v>6.6666666666666693E-2</v>
      </c>
      <c r="JV172" s="34">
        <v>2.2222222222222199E-2</v>
      </c>
      <c r="JW172" s="34">
        <v>4.4444444444444401E-3</v>
      </c>
      <c r="JX172" s="34">
        <v>0.10666666666666701</v>
      </c>
      <c r="KA172" s="34">
        <v>7.4074074074074098E-2</v>
      </c>
      <c r="KB172" s="34">
        <v>7.4074074074074103E-3</v>
      </c>
      <c r="KC172" s="34">
        <v>7.4074074074074098E-2</v>
      </c>
      <c r="KF172" s="34">
        <v>0.266666666666667</v>
      </c>
      <c r="KJ172" s="34" t="s">
        <v>5980</v>
      </c>
      <c r="KK172" s="34" t="s">
        <v>5178</v>
      </c>
      <c r="KL172" s="34" t="s">
        <v>4170</v>
      </c>
      <c r="KM172" s="34" t="s">
        <v>4715</v>
      </c>
      <c r="KN172" s="34" t="s">
        <v>5255</v>
      </c>
      <c r="KO172" s="34" t="s">
        <v>4715</v>
      </c>
      <c r="KP172" s="34" t="s">
        <v>4170</v>
      </c>
      <c r="KQ172" s="34" t="s">
        <v>4170</v>
      </c>
      <c r="KR172" s="34" t="s">
        <v>4974</v>
      </c>
      <c r="KS172" s="34" t="s">
        <v>4170</v>
      </c>
      <c r="KT172" s="34" t="s">
        <v>4170</v>
      </c>
      <c r="KU172" s="34" t="s">
        <v>5115</v>
      </c>
      <c r="KV172" s="34" t="s">
        <v>5152</v>
      </c>
      <c r="KW172" s="34" t="s">
        <v>5624</v>
      </c>
      <c r="KX172" s="34" t="s">
        <v>5643</v>
      </c>
      <c r="KY172" s="34" t="s">
        <v>5954</v>
      </c>
      <c r="KZ172" s="34" t="s">
        <v>5152</v>
      </c>
      <c r="LA172" s="34" t="s">
        <v>5992</v>
      </c>
    </row>
    <row r="173" spans="1:313">
      <c r="A173" s="34" t="s">
        <v>6719</v>
      </c>
      <c r="B173" s="34" t="s">
        <v>6720</v>
      </c>
      <c r="C173" s="34" t="s">
        <v>1039</v>
      </c>
      <c r="D173" s="34" t="s">
        <v>1041</v>
      </c>
      <c r="F173" s="34" t="s">
        <v>1041</v>
      </c>
      <c r="G173" s="34">
        <v>43</v>
      </c>
      <c r="H173" s="34" t="s">
        <v>1041</v>
      </c>
      <c r="I173" s="34" t="s">
        <v>1041</v>
      </c>
      <c r="J173" s="34" t="s">
        <v>442</v>
      </c>
      <c r="K173" s="34" t="s">
        <v>1062</v>
      </c>
      <c r="L173" s="34" t="s">
        <v>9609</v>
      </c>
      <c r="M173" s="34" t="s">
        <v>1254</v>
      </c>
      <c r="N173" s="34" t="s">
        <v>9610</v>
      </c>
      <c r="P173" s="34" t="s">
        <v>3065</v>
      </c>
      <c r="Q173" s="34" t="s">
        <v>3138</v>
      </c>
      <c r="R173" s="34" t="s">
        <v>6380</v>
      </c>
      <c r="S173" s="34">
        <v>1</v>
      </c>
      <c r="T173" s="34" t="s">
        <v>4170</v>
      </c>
      <c r="U173" s="34" t="s">
        <v>4170</v>
      </c>
      <c r="V173" s="34" t="s">
        <v>4170</v>
      </c>
      <c r="W173" s="34" t="s">
        <v>4170</v>
      </c>
      <c r="X173" s="34" t="s">
        <v>4881</v>
      </c>
      <c r="Y173" s="34" t="s">
        <v>4170</v>
      </c>
      <c r="Z173" s="34" t="s">
        <v>4881</v>
      </c>
      <c r="AA173" s="34" t="s">
        <v>4170</v>
      </c>
      <c r="AB173" s="34" t="s">
        <v>3681</v>
      </c>
      <c r="AD173" s="34" t="s">
        <v>3696</v>
      </c>
      <c r="AN173" s="34" t="s">
        <v>3719</v>
      </c>
      <c r="AO173" s="34" t="s">
        <v>1044</v>
      </c>
      <c r="BG173" s="34">
        <v>2</v>
      </c>
      <c r="BI173" s="34">
        <v>35</v>
      </c>
      <c r="BJ173" s="34" t="s">
        <v>1041</v>
      </c>
      <c r="BK173" s="34" t="s">
        <v>3727</v>
      </c>
      <c r="BM173" s="34" t="s">
        <v>3739</v>
      </c>
      <c r="BN173" s="34" t="s">
        <v>3745</v>
      </c>
      <c r="BO173" s="34" t="s">
        <v>4881</v>
      </c>
      <c r="BP173" s="34" t="s">
        <v>4170</v>
      </c>
      <c r="BQ173" s="34" t="s">
        <v>4170</v>
      </c>
      <c r="BR173" s="34" t="s">
        <v>4170</v>
      </c>
      <c r="BS173" s="34" t="s">
        <v>3754</v>
      </c>
      <c r="BT173" s="34" t="s">
        <v>3771</v>
      </c>
      <c r="BU173" s="34" t="s">
        <v>1044</v>
      </c>
      <c r="BV173" s="34" t="s">
        <v>1044</v>
      </c>
      <c r="BW173" s="34" t="s">
        <v>1044</v>
      </c>
      <c r="BX173" s="34" t="s">
        <v>3777</v>
      </c>
      <c r="BY173" s="34" t="s">
        <v>4881</v>
      </c>
      <c r="BZ173" s="34" t="s">
        <v>4170</v>
      </c>
      <c r="CA173" s="34" t="s">
        <v>4170</v>
      </c>
      <c r="CB173" s="34" t="s">
        <v>4170</v>
      </c>
      <c r="CC173" s="34" t="s">
        <v>4170</v>
      </c>
      <c r="CD173" s="34" t="s">
        <v>4170</v>
      </c>
      <c r="CE173" s="34" t="s">
        <v>4170</v>
      </c>
      <c r="CF173" s="34" t="s">
        <v>4170</v>
      </c>
      <c r="CG173" s="34" t="s">
        <v>4170</v>
      </c>
      <c r="CH173" s="34" t="s">
        <v>4170</v>
      </c>
      <c r="CI173" s="34" t="s">
        <v>4170</v>
      </c>
      <c r="CJ173" s="34" t="s">
        <v>4170</v>
      </c>
      <c r="CK173" s="34" t="s">
        <v>4170</v>
      </c>
      <c r="CL173" s="34" t="s">
        <v>4170</v>
      </c>
      <c r="CM173" s="34" t="s">
        <v>4170</v>
      </c>
      <c r="CN173" s="34" t="s">
        <v>4170</v>
      </c>
      <c r="CO173" s="34" t="s">
        <v>4170</v>
      </c>
      <c r="CQ173" s="34" t="s">
        <v>1041</v>
      </c>
      <c r="CR173" s="34" t="s">
        <v>1041</v>
      </c>
      <c r="CS173" s="34" t="s">
        <v>1041</v>
      </c>
      <c r="CT173" s="34" t="s">
        <v>1041</v>
      </c>
      <c r="CU173" s="34" t="s">
        <v>1041</v>
      </c>
      <c r="CV173" s="34" t="s">
        <v>1041</v>
      </c>
      <c r="CW173" s="34" t="s">
        <v>1041</v>
      </c>
      <c r="CX173" s="34" t="s">
        <v>1044</v>
      </c>
      <c r="CY173" s="34" t="s">
        <v>3826</v>
      </c>
      <c r="CZ173" s="34" t="s">
        <v>3843</v>
      </c>
      <c r="DA173" s="34" t="s">
        <v>3855</v>
      </c>
      <c r="DB173" s="34" t="s">
        <v>1044</v>
      </c>
      <c r="DC173" s="34" t="s">
        <v>3871</v>
      </c>
      <c r="DD173" s="34" t="s">
        <v>3871</v>
      </c>
      <c r="DE173" s="34" t="s">
        <v>1044</v>
      </c>
      <c r="DF173" s="34" t="s">
        <v>3877</v>
      </c>
      <c r="DG173" s="34" t="s">
        <v>169</v>
      </c>
      <c r="DH173" s="34" t="s">
        <v>4170</v>
      </c>
      <c r="DI173" s="34" t="s">
        <v>4881</v>
      </c>
      <c r="DJ173" s="34" t="s">
        <v>4170</v>
      </c>
      <c r="DK173" s="34" t="s">
        <v>4170</v>
      </c>
      <c r="DL173" s="34" t="s">
        <v>4170</v>
      </c>
      <c r="DM173" s="34" t="s">
        <v>4170</v>
      </c>
      <c r="DN173" s="34" t="s">
        <v>4170</v>
      </c>
      <c r="DO173" s="34" t="s">
        <v>4170</v>
      </c>
      <c r="DP173" s="34" t="s">
        <v>4170</v>
      </c>
      <c r="DQ173" s="34" t="s">
        <v>4170</v>
      </c>
      <c r="DR173" s="34" t="s">
        <v>4170</v>
      </c>
      <c r="DS173" s="34" t="s">
        <v>4170</v>
      </c>
      <c r="DT173" s="34" t="s">
        <v>4170</v>
      </c>
      <c r="DU173" s="34" t="s">
        <v>4170</v>
      </c>
      <c r="DV173" s="34" t="s">
        <v>4170</v>
      </c>
      <c r="DW173" s="34" t="s">
        <v>4170</v>
      </c>
      <c r="FK173" s="34" t="s">
        <v>1044</v>
      </c>
      <c r="FM173" s="34" t="s">
        <v>3981</v>
      </c>
      <c r="FN173" s="34" t="s">
        <v>6721</v>
      </c>
      <c r="FO173" s="34" t="s">
        <v>4881</v>
      </c>
      <c r="FP173" s="34" t="s">
        <v>4170</v>
      </c>
      <c r="FQ173" s="34" t="s">
        <v>4881</v>
      </c>
      <c r="FR173" s="34" t="s">
        <v>4881</v>
      </c>
      <c r="FS173" s="34" t="s">
        <v>4170</v>
      </c>
      <c r="FT173" s="34" t="s">
        <v>4170</v>
      </c>
      <c r="FU173" s="34" t="s">
        <v>4170</v>
      </c>
      <c r="FV173" s="34" t="s">
        <v>4170</v>
      </c>
      <c r="FW173" s="34" t="s">
        <v>4170</v>
      </c>
      <c r="FX173" s="34" t="s">
        <v>4170</v>
      </c>
      <c r="FY173" s="34" t="s">
        <v>4170</v>
      </c>
      <c r="FZ173" s="34" t="s">
        <v>4170</v>
      </c>
      <c r="GA173" s="34" t="s">
        <v>4170</v>
      </c>
      <c r="GB173" s="34" t="s">
        <v>4170</v>
      </c>
      <c r="GC173" s="34" t="s">
        <v>4170</v>
      </c>
      <c r="GD173" s="34" t="s">
        <v>4170</v>
      </c>
      <c r="GF173" s="34" t="s">
        <v>1044</v>
      </c>
      <c r="GG173" s="34" t="s">
        <v>4170</v>
      </c>
      <c r="GH173" s="34" t="s">
        <v>4170</v>
      </c>
      <c r="GI173" s="34" t="s">
        <v>4170</v>
      </c>
      <c r="GJ173" s="34" t="s">
        <v>4881</v>
      </c>
      <c r="GK173" s="34" t="s">
        <v>4170</v>
      </c>
      <c r="GL173" s="34" t="s">
        <v>4170</v>
      </c>
      <c r="GM173" s="34" t="s">
        <v>4170</v>
      </c>
      <c r="GO173" s="34">
        <v>10000</v>
      </c>
      <c r="GP173" s="34">
        <v>0</v>
      </c>
      <c r="GQ173" s="34">
        <v>0</v>
      </c>
      <c r="GR173" s="34">
        <v>3000</v>
      </c>
      <c r="GS173" s="34">
        <v>500</v>
      </c>
      <c r="GT173" s="34">
        <v>250</v>
      </c>
      <c r="GU173" s="34">
        <v>500</v>
      </c>
      <c r="GV173" s="34">
        <v>0</v>
      </c>
      <c r="GW173" s="34">
        <v>2000</v>
      </c>
      <c r="GX173" s="34">
        <v>5000</v>
      </c>
      <c r="GY173" s="34">
        <v>0</v>
      </c>
      <c r="GZ173" s="34">
        <v>5000</v>
      </c>
      <c r="HA173" s="34">
        <v>0</v>
      </c>
      <c r="HB173" s="34">
        <v>0</v>
      </c>
      <c r="HC173" s="34">
        <v>0</v>
      </c>
      <c r="HD173" s="34">
        <v>0</v>
      </c>
      <c r="HE173" s="34">
        <v>0</v>
      </c>
      <c r="HF173" s="34" t="s">
        <v>1044</v>
      </c>
      <c r="HK173" s="34" t="s">
        <v>6722</v>
      </c>
      <c r="HL173" s="34" t="s">
        <v>4226</v>
      </c>
      <c r="HM173" s="34" t="s">
        <v>4542</v>
      </c>
      <c r="HN173" s="34" t="s">
        <v>5453</v>
      </c>
      <c r="HO173" s="34">
        <v>33.2128777923784</v>
      </c>
      <c r="HP173" s="34" t="s">
        <v>4895</v>
      </c>
      <c r="HQ173" s="34" t="s">
        <v>4305</v>
      </c>
      <c r="HR173" s="34" t="s">
        <v>4186</v>
      </c>
      <c r="HS173" s="34" t="s">
        <v>4241</v>
      </c>
      <c r="HT173" s="34" t="s">
        <v>4271</v>
      </c>
      <c r="HU173" s="34" t="s">
        <v>5342</v>
      </c>
      <c r="HV173" s="34" t="s">
        <v>5001</v>
      </c>
      <c r="HW173" s="34" t="s">
        <v>4556</v>
      </c>
      <c r="HX173" s="34" t="s">
        <v>3247</v>
      </c>
      <c r="HY173" s="34" t="s">
        <v>4291</v>
      </c>
      <c r="HZ173" s="34" t="s">
        <v>4933</v>
      </c>
      <c r="IA173" s="34" t="s">
        <v>4666</v>
      </c>
      <c r="IB173" s="34" t="s">
        <v>5665</v>
      </c>
      <c r="IC173" s="34" t="s">
        <v>5274</v>
      </c>
      <c r="ID173" s="34" t="s">
        <v>4462</v>
      </c>
      <c r="IR173" s="34" t="s">
        <v>1046</v>
      </c>
      <c r="IU173" s="34" t="s">
        <v>5181</v>
      </c>
      <c r="IV173" s="34" t="s">
        <v>4170</v>
      </c>
      <c r="IW173" s="34" t="s">
        <v>4170</v>
      </c>
      <c r="IX173" s="34" t="s">
        <v>5374</v>
      </c>
      <c r="IY173" s="34" t="s">
        <v>4785</v>
      </c>
      <c r="IZ173" s="34" t="s">
        <v>4784</v>
      </c>
      <c r="JA173" s="34" t="s">
        <v>4785</v>
      </c>
      <c r="JB173" s="34" t="s">
        <v>4170</v>
      </c>
      <c r="JC173" s="34">
        <v>833.33333333333303</v>
      </c>
      <c r="JD173" s="34">
        <v>0</v>
      </c>
      <c r="JE173" s="34">
        <v>833.33333333333303</v>
      </c>
      <c r="JF173" s="34">
        <v>0</v>
      </c>
      <c r="JG173" s="34">
        <v>0</v>
      </c>
      <c r="JH173" s="34">
        <v>0</v>
      </c>
      <c r="JI173" s="34">
        <v>0</v>
      </c>
      <c r="JJ173" s="34">
        <v>0</v>
      </c>
      <c r="JK173" s="34">
        <v>666.66666666666697</v>
      </c>
      <c r="JL173" s="34">
        <v>15916.666666666701</v>
      </c>
      <c r="JM173" s="34">
        <v>666.66666666666697</v>
      </c>
      <c r="JN173" s="34">
        <v>16583.333333333299</v>
      </c>
      <c r="JO173" s="34">
        <v>15916.666666666701</v>
      </c>
      <c r="JP173" s="34">
        <v>666.66666666666697</v>
      </c>
      <c r="JQ173" s="34">
        <v>16583.333333333299</v>
      </c>
      <c r="JR173" s="34">
        <v>0.60301507537688404</v>
      </c>
      <c r="JU173" s="34">
        <v>0.180904522613065</v>
      </c>
      <c r="JV173" s="34">
        <v>3.0150753768844199E-2</v>
      </c>
      <c r="JW173" s="34">
        <v>1.5075376884422099E-2</v>
      </c>
      <c r="JX173" s="34">
        <v>3.0150753768844199E-2</v>
      </c>
      <c r="JZ173" s="34">
        <v>4.0201005025125601E-2</v>
      </c>
      <c r="KA173" s="34">
        <v>5.0251256281407003E-2</v>
      </c>
      <c r="KC173" s="34">
        <v>5.0251256281407003E-2</v>
      </c>
      <c r="KL173" s="34" t="s">
        <v>5797</v>
      </c>
      <c r="KM173" s="34" t="s">
        <v>4716</v>
      </c>
      <c r="KN173" s="34" t="s">
        <v>4170</v>
      </c>
      <c r="KO173" s="34" t="s">
        <v>4716</v>
      </c>
      <c r="KP173" s="34" t="s">
        <v>4170</v>
      </c>
      <c r="KQ173" s="34" t="s">
        <v>4170</v>
      </c>
      <c r="KR173" s="34" t="s">
        <v>4170</v>
      </c>
      <c r="KS173" s="34" t="s">
        <v>4170</v>
      </c>
      <c r="KT173" s="34" t="s">
        <v>4170</v>
      </c>
      <c r="KU173" s="34" t="s">
        <v>5113</v>
      </c>
      <c r="KV173" s="34" t="s">
        <v>5152</v>
      </c>
      <c r="KW173" s="34" t="s">
        <v>5624</v>
      </c>
      <c r="KX173" s="34" t="s">
        <v>5646</v>
      </c>
      <c r="KY173" s="34" t="s">
        <v>5223</v>
      </c>
      <c r="KZ173" s="34" t="s">
        <v>5152</v>
      </c>
    </row>
    <row r="174" spans="1:313">
      <c r="A174" s="34" t="s">
        <v>6723</v>
      </c>
      <c r="B174" s="34" t="s">
        <v>6720</v>
      </c>
      <c r="C174" s="34" t="s">
        <v>1036</v>
      </c>
      <c r="D174" s="34" t="s">
        <v>1041</v>
      </c>
      <c r="F174" s="34" t="s">
        <v>1041</v>
      </c>
      <c r="G174" s="34">
        <v>54</v>
      </c>
      <c r="H174" s="34" t="s">
        <v>1041</v>
      </c>
      <c r="I174" s="34" t="s">
        <v>1041</v>
      </c>
      <c r="J174" s="34" t="s">
        <v>442</v>
      </c>
      <c r="K174" s="34" t="s">
        <v>1137</v>
      </c>
      <c r="L174" s="34" t="s">
        <v>9547</v>
      </c>
      <c r="M174" s="34" t="s">
        <v>2632</v>
      </c>
      <c r="N174" s="34" t="s">
        <v>9611</v>
      </c>
      <c r="P174" s="34" t="s">
        <v>3068</v>
      </c>
      <c r="Q174" s="34" t="s">
        <v>3123</v>
      </c>
      <c r="R174" s="34" t="s">
        <v>6362</v>
      </c>
      <c r="S174" s="34">
        <v>1</v>
      </c>
      <c r="T174" s="34" t="s">
        <v>4170</v>
      </c>
      <c r="U174" s="34" t="s">
        <v>4170</v>
      </c>
      <c r="V174" s="34" t="s">
        <v>4170</v>
      </c>
      <c r="W174" s="34" t="s">
        <v>4170</v>
      </c>
      <c r="X174" s="34" t="s">
        <v>4881</v>
      </c>
      <c r="Y174" s="34" t="s">
        <v>4170</v>
      </c>
      <c r="Z174" s="34" t="s">
        <v>4881</v>
      </c>
      <c r="AA174" s="34" t="s">
        <v>4170</v>
      </c>
      <c r="AB174" s="34" t="s">
        <v>3681</v>
      </c>
      <c r="AD174" s="34" t="s">
        <v>3696</v>
      </c>
      <c r="AN174" s="34" t="s">
        <v>3719</v>
      </c>
      <c r="AO174" s="34" t="s">
        <v>1044</v>
      </c>
      <c r="BG174" s="34">
        <v>2</v>
      </c>
      <c r="BI174" s="34">
        <v>30</v>
      </c>
      <c r="BJ174" s="34" t="s">
        <v>1041</v>
      </c>
      <c r="BK174" s="34" t="s">
        <v>3727</v>
      </c>
      <c r="BM174" s="34" t="s">
        <v>3742</v>
      </c>
      <c r="BN174" s="34" t="s">
        <v>3745</v>
      </c>
      <c r="BO174" s="34" t="s">
        <v>4881</v>
      </c>
      <c r="BP174" s="34" t="s">
        <v>4170</v>
      </c>
      <c r="BQ174" s="34" t="s">
        <v>4170</v>
      </c>
      <c r="BR174" s="34" t="s">
        <v>4170</v>
      </c>
      <c r="BS174" s="34" t="s">
        <v>3760</v>
      </c>
      <c r="BT174" s="34" t="s">
        <v>3771</v>
      </c>
      <c r="BU174" s="34" t="s">
        <v>1044</v>
      </c>
      <c r="BV174" s="34" t="s">
        <v>1044</v>
      </c>
      <c r="BW174" s="34" t="s">
        <v>1044</v>
      </c>
      <c r="BX174" s="34" t="s">
        <v>3777</v>
      </c>
      <c r="BY174" s="34" t="s">
        <v>4881</v>
      </c>
      <c r="BZ174" s="34" t="s">
        <v>4170</v>
      </c>
      <c r="CA174" s="34" t="s">
        <v>4170</v>
      </c>
      <c r="CB174" s="34" t="s">
        <v>4170</v>
      </c>
      <c r="CC174" s="34" t="s">
        <v>4170</v>
      </c>
      <c r="CD174" s="34" t="s">
        <v>4170</v>
      </c>
      <c r="CE174" s="34" t="s">
        <v>4170</v>
      </c>
      <c r="CF174" s="34" t="s">
        <v>4170</v>
      </c>
      <c r="CG174" s="34" t="s">
        <v>4170</v>
      </c>
      <c r="CH174" s="34" t="s">
        <v>4170</v>
      </c>
      <c r="CI174" s="34" t="s">
        <v>4170</v>
      </c>
      <c r="CJ174" s="34" t="s">
        <v>4170</v>
      </c>
      <c r="CK174" s="34" t="s">
        <v>4170</v>
      </c>
      <c r="CL174" s="34" t="s">
        <v>4170</v>
      </c>
      <c r="CM174" s="34" t="s">
        <v>4170</v>
      </c>
      <c r="CN174" s="34" t="s">
        <v>4170</v>
      </c>
      <c r="CO174" s="34" t="s">
        <v>4170</v>
      </c>
      <c r="CQ174" s="34" t="s">
        <v>1041</v>
      </c>
      <c r="CR174" s="34" t="s">
        <v>1041</v>
      </c>
      <c r="CS174" s="34" t="s">
        <v>1044</v>
      </c>
      <c r="CT174" s="34" t="s">
        <v>1041</v>
      </c>
      <c r="CU174" s="34" t="s">
        <v>1041</v>
      </c>
      <c r="CV174" s="34" t="s">
        <v>1041</v>
      </c>
      <c r="CW174" s="34" t="s">
        <v>1044</v>
      </c>
      <c r="CX174" s="34" t="s">
        <v>1044</v>
      </c>
      <c r="CY174" s="34" t="s">
        <v>3826</v>
      </c>
      <c r="CZ174" s="34" t="s">
        <v>3843</v>
      </c>
      <c r="DA174" s="34" t="s">
        <v>3855</v>
      </c>
      <c r="DB174" s="34" t="s">
        <v>1044</v>
      </c>
      <c r="DC174" s="34" t="s">
        <v>1044</v>
      </c>
      <c r="DD174" s="34" t="s">
        <v>3871</v>
      </c>
      <c r="DE174" s="34" t="s">
        <v>1041</v>
      </c>
      <c r="DF174" s="34" t="s">
        <v>3877</v>
      </c>
      <c r="DG174" s="34" t="s">
        <v>3889</v>
      </c>
      <c r="DH174" s="34" t="s">
        <v>4170</v>
      </c>
      <c r="DI174" s="34" t="s">
        <v>4170</v>
      </c>
      <c r="DJ174" s="34" t="s">
        <v>4881</v>
      </c>
      <c r="DK174" s="34" t="s">
        <v>4170</v>
      </c>
      <c r="DL174" s="34" t="s">
        <v>4170</v>
      </c>
      <c r="DM174" s="34" t="s">
        <v>4170</v>
      </c>
      <c r="DN174" s="34" t="s">
        <v>4170</v>
      </c>
      <c r="DO174" s="34" t="s">
        <v>4170</v>
      </c>
      <c r="DP174" s="34" t="s">
        <v>4170</v>
      </c>
      <c r="DQ174" s="34" t="s">
        <v>4170</v>
      </c>
      <c r="DR174" s="34" t="s">
        <v>4170</v>
      </c>
      <c r="DS174" s="34" t="s">
        <v>4170</v>
      </c>
      <c r="DT174" s="34" t="s">
        <v>4170</v>
      </c>
      <c r="DU174" s="34" t="s">
        <v>4170</v>
      </c>
      <c r="DV174" s="34" t="s">
        <v>4170</v>
      </c>
      <c r="DW174" s="34" t="s">
        <v>4170</v>
      </c>
      <c r="FK174" s="34" t="s">
        <v>1044</v>
      </c>
      <c r="FM174" s="34" t="s">
        <v>3984</v>
      </c>
      <c r="FN174" s="34" t="s">
        <v>6724</v>
      </c>
      <c r="FO174" s="34" t="s">
        <v>4881</v>
      </c>
      <c r="FP174" s="34" t="s">
        <v>4881</v>
      </c>
      <c r="FQ174" s="34" t="s">
        <v>4881</v>
      </c>
      <c r="FR174" s="34" t="s">
        <v>4881</v>
      </c>
      <c r="FS174" s="34" t="s">
        <v>4170</v>
      </c>
      <c r="FT174" s="34" t="s">
        <v>4170</v>
      </c>
      <c r="FU174" s="34" t="s">
        <v>4881</v>
      </c>
      <c r="FV174" s="34" t="s">
        <v>4881</v>
      </c>
      <c r="FW174" s="34" t="s">
        <v>4881</v>
      </c>
      <c r="FX174" s="34" t="s">
        <v>4170</v>
      </c>
      <c r="FY174" s="34" t="s">
        <v>4170</v>
      </c>
      <c r="FZ174" s="34" t="s">
        <v>4170</v>
      </c>
      <c r="GA174" s="34" t="s">
        <v>4170</v>
      </c>
      <c r="GB174" s="34" t="s">
        <v>4170</v>
      </c>
      <c r="GC174" s="34" t="s">
        <v>4170</v>
      </c>
      <c r="GD174" s="34" t="s">
        <v>4170</v>
      </c>
      <c r="GF174" s="34" t="s">
        <v>1044</v>
      </c>
      <c r="GG174" s="34" t="s">
        <v>4170</v>
      </c>
      <c r="GH174" s="34" t="s">
        <v>4170</v>
      </c>
      <c r="GI174" s="34" t="s">
        <v>4170</v>
      </c>
      <c r="GJ174" s="34" t="s">
        <v>4881</v>
      </c>
      <c r="GK174" s="34" t="s">
        <v>4170</v>
      </c>
      <c r="GL174" s="34" t="s">
        <v>4170</v>
      </c>
      <c r="GM174" s="34" t="s">
        <v>4170</v>
      </c>
      <c r="GO174" s="34">
        <v>6000</v>
      </c>
      <c r="GP174" s="34">
        <v>3000</v>
      </c>
      <c r="GQ174" s="34">
        <v>3000</v>
      </c>
      <c r="GR174" s="34">
        <v>1500</v>
      </c>
      <c r="GS174" s="34">
        <v>200</v>
      </c>
      <c r="GT174" s="34">
        <v>220</v>
      </c>
      <c r="GU174" s="34">
        <v>300</v>
      </c>
      <c r="GV174" s="34">
        <v>0</v>
      </c>
      <c r="GW174" s="34">
        <v>0</v>
      </c>
      <c r="GX174" s="34">
        <v>2000</v>
      </c>
      <c r="GY174" s="34">
        <v>3000</v>
      </c>
      <c r="GZ174" s="34">
        <v>4000</v>
      </c>
      <c r="HA174" s="34">
        <v>0</v>
      </c>
      <c r="HB174" s="34">
        <v>3000</v>
      </c>
      <c r="HC174" s="34">
        <v>0</v>
      </c>
      <c r="HD174" s="34">
        <v>0</v>
      </c>
      <c r="HE174" s="34">
        <v>10000</v>
      </c>
      <c r="HF174" s="34" t="s">
        <v>1044</v>
      </c>
      <c r="HK174" s="34" t="s">
        <v>6725</v>
      </c>
      <c r="HL174" s="34" t="s">
        <v>4226</v>
      </c>
      <c r="HM174" s="34" t="s">
        <v>4542</v>
      </c>
      <c r="HN174" s="34" t="s">
        <v>5453</v>
      </c>
      <c r="HO174" s="34">
        <v>38.1392356548401</v>
      </c>
      <c r="HP174" s="34" t="s">
        <v>4896</v>
      </c>
      <c r="HQ174" s="34" t="s">
        <v>4305</v>
      </c>
      <c r="HR174" s="34" t="s">
        <v>4186</v>
      </c>
      <c r="HS174" s="34" t="s">
        <v>4241</v>
      </c>
      <c r="HT174" s="34" t="s">
        <v>4271</v>
      </c>
      <c r="HU174" s="34" t="s">
        <v>5342</v>
      </c>
      <c r="HV174" s="34" t="s">
        <v>5001</v>
      </c>
      <c r="HW174" s="34" t="s">
        <v>4556</v>
      </c>
      <c r="HX174" s="34" t="s">
        <v>3238</v>
      </c>
      <c r="HY174" s="34" t="s">
        <v>4291</v>
      </c>
      <c r="HZ174" s="34" t="s">
        <v>4933</v>
      </c>
      <c r="IA174" s="34" t="s">
        <v>4666</v>
      </c>
      <c r="IC174" s="34" t="s">
        <v>5274</v>
      </c>
      <c r="ID174" s="34" t="s">
        <v>4462</v>
      </c>
      <c r="IR174" s="34" t="s">
        <v>1046</v>
      </c>
      <c r="IU174" s="34" t="s">
        <v>5179</v>
      </c>
      <c r="IV174" s="34" t="s">
        <v>4473</v>
      </c>
      <c r="IW174" s="34" t="s">
        <v>4171</v>
      </c>
      <c r="IX174" s="34" t="s">
        <v>4472</v>
      </c>
      <c r="IY174" s="34" t="s">
        <v>5373</v>
      </c>
      <c r="IZ174" s="34" t="s">
        <v>4784</v>
      </c>
      <c r="JA174" s="34" t="s">
        <v>4784</v>
      </c>
      <c r="JB174" s="34" t="s">
        <v>4170</v>
      </c>
      <c r="JC174" s="34">
        <v>333.33333333333297</v>
      </c>
      <c r="JD174" s="34">
        <v>500</v>
      </c>
      <c r="JE174" s="34">
        <v>666.66666666666697</v>
      </c>
      <c r="JF174" s="34">
        <v>0</v>
      </c>
      <c r="JG174" s="34">
        <v>500</v>
      </c>
      <c r="JH174" s="34">
        <v>0</v>
      </c>
      <c r="JI174" s="34">
        <v>0</v>
      </c>
      <c r="JJ174" s="34">
        <v>1666.6666666666699</v>
      </c>
      <c r="JK174" s="34">
        <v>0</v>
      </c>
      <c r="JL174" s="34">
        <v>12220</v>
      </c>
      <c r="JM174" s="34">
        <v>5666.6666666666697</v>
      </c>
      <c r="JN174" s="34">
        <v>17886.666666666701</v>
      </c>
      <c r="JO174" s="34">
        <v>12220</v>
      </c>
      <c r="JP174" s="34">
        <v>5666.6666666666697</v>
      </c>
      <c r="JQ174" s="34">
        <v>17886.666666666701</v>
      </c>
      <c r="JR174" s="34">
        <v>0.33544539694372</v>
      </c>
      <c r="JS174" s="34">
        <v>0.16772269847186</v>
      </c>
      <c r="JT174" s="34">
        <v>0.16772269847186</v>
      </c>
      <c r="JU174" s="34">
        <v>8.3861349235929902E-2</v>
      </c>
      <c r="JV174" s="34">
        <v>1.11815132314573E-2</v>
      </c>
      <c r="JW174" s="34">
        <v>1.22996645546031E-2</v>
      </c>
      <c r="JX174" s="34">
        <v>1.6772269847186001E-2</v>
      </c>
      <c r="KA174" s="34">
        <v>1.86358553857622E-2</v>
      </c>
      <c r="KB174" s="34">
        <v>2.79537830786433E-2</v>
      </c>
      <c r="KC174" s="34">
        <v>3.7271710771524399E-2</v>
      </c>
      <c r="KE174" s="34">
        <v>2.79537830786433E-2</v>
      </c>
      <c r="KH174" s="34">
        <v>9.3179276928811006E-2</v>
      </c>
      <c r="KL174" s="34" t="s">
        <v>4170</v>
      </c>
      <c r="KM174" s="34" t="s">
        <v>4714</v>
      </c>
      <c r="KN174" s="34" t="s">
        <v>5255</v>
      </c>
      <c r="KO174" s="34" t="s">
        <v>4716</v>
      </c>
      <c r="KP174" s="34" t="s">
        <v>4170</v>
      </c>
      <c r="KQ174" s="34" t="s">
        <v>4353</v>
      </c>
      <c r="KR174" s="34" t="s">
        <v>4170</v>
      </c>
      <c r="KS174" s="34" t="s">
        <v>4170</v>
      </c>
      <c r="KT174" s="34" t="s">
        <v>5253</v>
      </c>
      <c r="KU174" s="34" t="s">
        <v>5112</v>
      </c>
      <c r="KV174" s="34" t="s">
        <v>5152</v>
      </c>
      <c r="KW174" s="34" t="s">
        <v>5625</v>
      </c>
      <c r="KX174" s="34" t="s">
        <v>5645</v>
      </c>
      <c r="KY174" s="34" t="s">
        <v>5223</v>
      </c>
      <c r="KZ174" s="34" t="s">
        <v>5152</v>
      </c>
    </row>
    <row r="175" spans="1:313">
      <c r="A175" s="34" t="s">
        <v>6726</v>
      </c>
      <c r="B175" s="34" t="s">
        <v>6720</v>
      </c>
      <c r="C175" s="34" t="s">
        <v>1039</v>
      </c>
      <c r="D175" s="34" t="s">
        <v>1041</v>
      </c>
      <c r="F175" s="34" t="s">
        <v>1041</v>
      </c>
      <c r="G175" s="34">
        <v>33</v>
      </c>
      <c r="H175" s="34" t="s">
        <v>1041</v>
      </c>
      <c r="I175" s="34" t="s">
        <v>1041</v>
      </c>
      <c r="J175" s="34" t="s">
        <v>442</v>
      </c>
      <c r="K175" s="34" t="s">
        <v>1077</v>
      </c>
      <c r="L175" s="34" t="s">
        <v>9537</v>
      </c>
      <c r="M175" s="34" t="s">
        <v>1548</v>
      </c>
      <c r="N175" s="34" t="s">
        <v>9538</v>
      </c>
      <c r="P175" s="34" t="s">
        <v>3065</v>
      </c>
      <c r="Q175" s="34" t="s">
        <v>3123</v>
      </c>
      <c r="R175" s="34" t="s">
        <v>6641</v>
      </c>
      <c r="S175" s="34">
        <v>1</v>
      </c>
      <c r="T175" s="34" t="s">
        <v>4170</v>
      </c>
      <c r="U175" s="34" t="s">
        <v>4170</v>
      </c>
      <c r="V175" s="34" t="s">
        <v>4170</v>
      </c>
      <c r="W175" s="34" t="s">
        <v>4170</v>
      </c>
      <c r="X175" s="34" t="s">
        <v>4881</v>
      </c>
      <c r="Y175" s="34" t="s">
        <v>4170</v>
      </c>
      <c r="Z175" s="34" t="s">
        <v>4881</v>
      </c>
      <c r="AA175" s="34" t="s">
        <v>4170</v>
      </c>
      <c r="AB175" s="34" t="s">
        <v>3681</v>
      </c>
      <c r="AD175" s="34" t="s">
        <v>3696</v>
      </c>
      <c r="AN175" s="34" t="s">
        <v>3722</v>
      </c>
      <c r="AO175" s="34" t="s">
        <v>1044</v>
      </c>
      <c r="BG175" s="34">
        <v>1</v>
      </c>
      <c r="BI175" s="34">
        <v>20</v>
      </c>
      <c r="BJ175" s="34" t="s">
        <v>1041</v>
      </c>
      <c r="BK175" s="34" t="s">
        <v>3727</v>
      </c>
      <c r="BM175" s="34" t="s">
        <v>3739</v>
      </c>
      <c r="BN175" s="34" t="s">
        <v>3745</v>
      </c>
      <c r="BO175" s="34" t="s">
        <v>4881</v>
      </c>
      <c r="BP175" s="34" t="s">
        <v>4170</v>
      </c>
      <c r="BQ175" s="34" t="s">
        <v>4170</v>
      </c>
      <c r="BR175" s="34" t="s">
        <v>4170</v>
      </c>
      <c r="BS175" s="34" t="s">
        <v>3751</v>
      </c>
      <c r="BT175" s="34" t="s">
        <v>3739</v>
      </c>
      <c r="BU175" s="34" t="s">
        <v>1044</v>
      </c>
      <c r="BV175" s="34" t="s">
        <v>1044</v>
      </c>
      <c r="BW175" s="34" t="s">
        <v>1044</v>
      </c>
      <c r="BX175" s="34" t="s">
        <v>3777</v>
      </c>
      <c r="BY175" s="34" t="s">
        <v>4881</v>
      </c>
      <c r="BZ175" s="34" t="s">
        <v>4170</v>
      </c>
      <c r="CA175" s="34" t="s">
        <v>4170</v>
      </c>
      <c r="CB175" s="34" t="s">
        <v>4170</v>
      </c>
      <c r="CC175" s="34" t="s">
        <v>4170</v>
      </c>
      <c r="CD175" s="34" t="s">
        <v>4170</v>
      </c>
      <c r="CE175" s="34" t="s">
        <v>4170</v>
      </c>
      <c r="CF175" s="34" t="s">
        <v>4170</v>
      </c>
      <c r="CG175" s="34" t="s">
        <v>4170</v>
      </c>
      <c r="CH175" s="34" t="s">
        <v>4170</v>
      </c>
      <c r="CI175" s="34" t="s">
        <v>4170</v>
      </c>
      <c r="CJ175" s="34" t="s">
        <v>4170</v>
      </c>
      <c r="CK175" s="34" t="s">
        <v>4170</v>
      </c>
      <c r="CL175" s="34" t="s">
        <v>4170</v>
      </c>
      <c r="CM175" s="34" t="s">
        <v>4170</v>
      </c>
      <c r="CN175" s="34" t="s">
        <v>4170</v>
      </c>
      <c r="CO175" s="34" t="s">
        <v>4170</v>
      </c>
      <c r="CQ175" s="34" t="s">
        <v>1041</v>
      </c>
      <c r="CR175" s="34" t="s">
        <v>1041</v>
      </c>
      <c r="CS175" s="34" t="s">
        <v>1041</v>
      </c>
      <c r="CT175" s="34" t="s">
        <v>1041</v>
      </c>
      <c r="CU175" s="34" t="s">
        <v>1041</v>
      </c>
      <c r="CV175" s="34" t="s">
        <v>1041</v>
      </c>
      <c r="CW175" s="34" t="s">
        <v>1044</v>
      </c>
      <c r="CX175" s="34" t="s">
        <v>1044</v>
      </c>
      <c r="CY175" s="34" t="s">
        <v>3823</v>
      </c>
      <c r="CZ175" s="34" t="s">
        <v>3840</v>
      </c>
      <c r="DA175" s="34" t="s">
        <v>3855</v>
      </c>
      <c r="DB175" s="34" t="s">
        <v>1044</v>
      </c>
      <c r="DC175" s="34" t="s">
        <v>1044</v>
      </c>
      <c r="DD175" s="34" t="s">
        <v>3871</v>
      </c>
      <c r="DE175" s="34" t="s">
        <v>1041</v>
      </c>
      <c r="DF175" s="34" t="s">
        <v>3877</v>
      </c>
      <c r="DG175" s="34" t="s">
        <v>3884</v>
      </c>
      <c r="DH175" s="34" t="s">
        <v>4881</v>
      </c>
      <c r="DI175" s="34" t="s">
        <v>4170</v>
      </c>
      <c r="DJ175" s="34" t="s">
        <v>4170</v>
      </c>
      <c r="DK175" s="34" t="s">
        <v>4170</v>
      </c>
      <c r="DL175" s="34" t="s">
        <v>4170</v>
      </c>
      <c r="DM175" s="34" t="s">
        <v>4170</v>
      </c>
      <c r="DN175" s="34" t="s">
        <v>4170</v>
      </c>
      <c r="DO175" s="34" t="s">
        <v>4170</v>
      </c>
      <c r="DP175" s="34" t="s">
        <v>4170</v>
      </c>
      <c r="DQ175" s="34" t="s">
        <v>4170</v>
      </c>
      <c r="DR175" s="34" t="s">
        <v>4170</v>
      </c>
      <c r="DS175" s="34" t="s">
        <v>4170</v>
      </c>
      <c r="DT175" s="34" t="s">
        <v>4170</v>
      </c>
      <c r="DU175" s="34" t="s">
        <v>4170</v>
      </c>
      <c r="DV175" s="34" t="s">
        <v>4170</v>
      </c>
      <c r="DW175" s="34" t="s">
        <v>4170</v>
      </c>
      <c r="FK175" s="34" t="s">
        <v>1044</v>
      </c>
      <c r="FM175" s="34" t="s">
        <v>3981</v>
      </c>
      <c r="FN175" s="34" t="s">
        <v>6727</v>
      </c>
      <c r="FO175" s="34" t="s">
        <v>4881</v>
      </c>
      <c r="FP175" s="34" t="s">
        <v>4881</v>
      </c>
      <c r="FQ175" s="34" t="s">
        <v>4881</v>
      </c>
      <c r="FR175" s="34" t="s">
        <v>4170</v>
      </c>
      <c r="FS175" s="34" t="s">
        <v>4170</v>
      </c>
      <c r="FT175" s="34" t="s">
        <v>4170</v>
      </c>
      <c r="FU175" s="34" t="s">
        <v>4170</v>
      </c>
      <c r="FV175" s="34" t="s">
        <v>4881</v>
      </c>
      <c r="FW175" s="34" t="s">
        <v>4881</v>
      </c>
      <c r="FX175" s="34" t="s">
        <v>4170</v>
      </c>
      <c r="FY175" s="34" t="s">
        <v>4170</v>
      </c>
      <c r="FZ175" s="34" t="s">
        <v>4170</v>
      </c>
      <c r="GA175" s="34" t="s">
        <v>4170</v>
      </c>
      <c r="GB175" s="34" t="s">
        <v>4170</v>
      </c>
      <c r="GC175" s="34" t="s">
        <v>4170</v>
      </c>
      <c r="GD175" s="34" t="s">
        <v>4170</v>
      </c>
      <c r="GF175" s="34" t="s">
        <v>1044</v>
      </c>
      <c r="GG175" s="34" t="s">
        <v>4170</v>
      </c>
      <c r="GH175" s="34" t="s">
        <v>4170</v>
      </c>
      <c r="GI175" s="34" t="s">
        <v>4170</v>
      </c>
      <c r="GJ175" s="34" t="s">
        <v>4881</v>
      </c>
      <c r="GK175" s="34" t="s">
        <v>4170</v>
      </c>
      <c r="GL175" s="34" t="s">
        <v>4170</v>
      </c>
      <c r="GM175" s="34" t="s">
        <v>4170</v>
      </c>
      <c r="GO175" s="34">
        <v>5000</v>
      </c>
      <c r="GP175" s="34">
        <v>1500</v>
      </c>
      <c r="GQ175" s="34">
        <v>7000</v>
      </c>
      <c r="GR175" s="34">
        <v>4000</v>
      </c>
      <c r="GS175" s="34">
        <v>1000</v>
      </c>
      <c r="GT175" s="34">
        <v>100</v>
      </c>
      <c r="GU175" s="34">
        <v>1500</v>
      </c>
      <c r="GV175" s="34">
        <v>500</v>
      </c>
      <c r="GW175" s="34">
        <v>0</v>
      </c>
      <c r="GX175" s="34">
        <v>0</v>
      </c>
      <c r="GY175" s="34">
        <v>1000</v>
      </c>
      <c r="GZ175" s="34">
        <v>0</v>
      </c>
      <c r="HA175" s="34">
        <v>0</v>
      </c>
      <c r="HB175" s="34">
        <v>0</v>
      </c>
      <c r="HC175" s="34">
        <v>0</v>
      </c>
      <c r="HD175" s="34">
        <v>0</v>
      </c>
      <c r="HE175" s="34">
        <v>27000</v>
      </c>
      <c r="HF175" s="34" t="s">
        <v>3071</v>
      </c>
      <c r="HK175" s="34" t="s">
        <v>6728</v>
      </c>
      <c r="HL175" s="34" t="s">
        <v>4226</v>
      </c>
      <c r="HM175" s="34" t="s">
        <v>4539</v>
      </c>
      <c r="HN175" s="34" t="s">
        <v>5452</v>
      </c>
      <c r="HO175" s="34">
        <v>1.2141371003066099</v>
      </c>
      <c r="HP175" s="34" t="s">
        <v>4898</v>
      </c>
      <c r="HQ175" s="34" t="s">
        <v>4305</v>
      </c>
      <c r="HR175" s="34" t="s">
        <v>4186</v>
      </c>
      <c r="HS175" s="34" t="s">
        <v>4241</v>
      </c>
      <c r="HT175" s="34" t="s">
        <v>4271</v>
      </c>
      <c r="HU175" s="34" t="s">
        <v>5342</v>
      </c>
      <c r="HV175" s="34" t="s">
        <v>5001</v>
      </c>
      <c r="HW175" s="34" t="s">
        <v>4560</v>
      </c>
      <c r="HX175" s="34" t="s">
        <v>3238</v>
      </c>
      <c r="HY175" s="34" t="s">
        <v>4299</v>
      </c>
      <c r="HZ175" s="34" t="s">
        <v>4933</v>
      </c>
      <c r="IA175" s="34" t="s">
        <v>4666</v>
      </c>
      <c r="IC175" s="34" t="s">
        <v>5274</v>
      </c>
      <c r="ID175" s="34" t="s">
        <v>4462</v>
      </c>
      <c r="IR175" s="34" t="s">
        <v>1046</v>
      </c>
      <c r="IU175" s="34" t="s">
        <v>5179</v>
      </c>
      <c r="IV175" s="34" t="s">
        <v>4472</v>
      </c>
      <c r="IW175" s="34" t="s">
        <v>4175</v>
      </c>
      <c r="IX175" s="34" t="s">
        <v>6121</v>
      </c>
      <c r="IY175" s="34" t="s">
        <v>4474</v>
      </c>
      <c r="IZ175" s="34" t="s">
        <v>4352</v>
      </c>
      <c r="JA175" s="34" t="s">
        <v>5581</v>
      </c>
      <c r="JB175" s="34" t="s">
        <v>4714</v>
      </c>
      <c r="JC175" s="34">
        <v>0</v>
      </c>
      <c r="JD175" s="34">
        <v>166.666666666667</v>
      </c>
      <c r="JE175" s="34">
        <v>0</v>
      </c>
      <c r="JF175" s="34">
        <v>0</v>
      </c>
      <c r="JG175" s="34">
        <v>0</v>
      </c>
      <c r="JH175" s="34">
        <v>0</v>
      </c>
      <c r="JI175" s="34">
        <v>0</v>
      </c>
      <c r="JJ175" s="34">
        <v>4500</v>
      </c>
      <c r="JK175" s="34">
        <v>0</v>
      </c>
      <c r="JL175" s="34">
        <v>18600</v>
      </c>
      <c r="JM175" s="34">
        <v>6666.6666666666697</v>
      </c>
      <c r="JN175" s="34">
        <v>25266.666666666701</v>
      </c>
      <c r="JO175" s="34">
        <v>18600</v>
      </c>
      <c r="JP175" s="34">
        <v>6666.6666666666697</v>
      </c>
      <c r="JQ175" s="34">
        <v>25266.666666666701</v>
      </c>
      <c r="JR175" s="34">
        <v>0.19788918205804701</v>
      </c>
      <c r="JS175" s="34">
        <v>5.9366754617414197E-2</v>
      </c>
      <c r="JT175" s="34">
        <v>0.27704485488126601</v>
      </c>
      <c r="JU175" s="34">
        <v>0.15831134564643801</v>
      </c>
      <c r="JV175" s="34">
        <v>3.9577836411609502E-2</v>
      </c>
      <c r="JW175" s="34">
        <v>3.9577836411609502E-3</v>
      </c>
      <c r="JX175" s="34">
        <v>5.9366754617414197E-2</v>
      </c>
      <c r="JY175" s="34">
        <v>1.9788918205804699E-2</v>
      </c>
      <c r="KB175" s="34">
        <v>6.5963060686015798E-3</v>
      </c>
      <c r="KH175" s="34">
        <v>0.17810026385224301</v>
      </c>
      <c r="KL175" s="34" t="s">
        <v>4170</v>
      </c>
      <c r="KM175" s="34" t="s">
        <v>4170</v>
      </c>
      <c r="KN175" s="34" t="s">
        <v>5254</v>
      </c>
      <c r="KO175" s="34" t="s">
        <v>4170</v>
      </c>
      <c r="KP175" s="34" t="s">
        <v>4170</v>
      </c>
      <c r="KQ175" s="34" t="s">
        <v>4170</v>
      </c>
      <c r="KR175" s="34" t="s">
        <v>4170</v>
      </c>
      <c r="KS175" s="34" t="s">
        <v>4170</v>
      </c>
      <c r="KT175" s="34" t="s">
        <v>5927</v>
      </c>
      <c r="KU175" s="34" t="s">
        <v>5113</v>
      </c>
      <c r="KV175" s="34" t="s">
        <v>5152</v>
      </c>
      <c r="KW175" s="34" t="s">
        <v>5625</v>
      </c>
      <c r="KX175" s="34" t="s">
        <v>5585</v>
      </c>
      <c r="KY175" s="34" t="s">
        <v>5953</v>
      </c>
      <c r="KZ175" s="34" t="s">
        <v>5224</v>
      </c>
    </row>
    <row r="176" spans="1:313">
      <c r="A176" s="34" t="s">
        <v>6729</v>
      </c>
      <c r="B176" s="34" t="s">
        <v>6720</v>
      </c>
      <c r="C176" s="34" t="s">
        <v>1037</v>
      </c>
      <c r="D176" s="34" t="s">
        <v>1041</v>
      </c>
      <c r="F176" s="34" t="s">
        <v>1041</v>
      </c>
      <c r="G176" s="34">
        <v>66</v>
      </c>
      <c r="H176" s="34" t="s">
        <v>1041</v>
      </c>
      <c r="I176" s="34" t="s">
        <v>1041</v>
      </c>
      <c r="J176" s="34" t="s">
        <v>440</v>
      </c>
      <c r="K176" s="34" t="s">
        <v>1110</v>
      </c>
      <c r="L176" s="34" t="s">
        <v>9565</v>
      </c>
      <c r="M176" s="34" t="s">
        <v>2081</v>
      </c>
      <c r="N176" s="34" t="s">
        <v>9612</v>
      </c>
      <c r="P176" s="34" t="s">
        <v>3068</v>
      </c>
      <c r="Q176" s="34" t="s">
        <v>3147</v>
      </c>
      <c r="R176" s="34" t="s">
        <v>6418</v>
      </c>
      <c r="S176" s="34">
        <v>3</v>
      </c>
      <c r="T176" s="34" t="s">
        <v>4170</v>
      </c>
      <c r="U176" s="34" t="s">
        <v>4170</v>
      </c>
      <c r="V176" s="34" t="s">
        <v>4170</v>
      </c>
      <c r="W176" s="34" t="s">
        <v>4609</v>
      </c>
      <c r="X176" s="34" t="s">
        <v>4881</v>
      </c>
      <c r="Y176" s="34" t="s">
        <v>4609</v>
      </c>
      <c r="Z176" s="34" t="s">
        <v>4881</v>
      </c>
      <c r="AA176" s="34" t="s">
        <v>4170</v>
      </c>
      <c r="AB176" s="34" t="s">
        <v>3684</v>
      </c>
      <c r="AD176" s="34" t="s">
        <v>3699</v>
      </c>
      <c r="AE176" s="34" t="s">
        <v>3711</v>
      </c>
      <c r="AF176" s="34" t="s">
        <v>4170</v>
      </c>
      <c r="AG176" s="34" t="s">
        <v>4170</v>
      </c>
      <c r="AH176" s="34" t="s">
        <v>4881</v>
      </c>
      <c r="AI176" s="34" t="s">
        <v>4170</v>
      </c>
      <c r="AJ176" s="34" t="s">
        <v>4170</v>
      </c>
      <c r="AK176" s="34" t="s">
        <v>4170</v>
      </c>
      <c r="AL176" s="34" t="s">
        <v>4170</v>
      </c>
      <c r="AN176" s="34" t="s">
        <v>3719</v>
      </c>
      <c r="AO176" s="34" t="s">
        <v>1044</v>
      </c>
      <c r="BG176" s="34">
        <v>1</v>
      </c>
      <c r="BI176" s="34">
        <v>12</v>
      </c>
      <c r="BJ176" s="34" t="s">
        <v>1041</v>
      </c>
      <c r="BK176" s="34" t="s">
        <v>3730</v>
      </c>
      <c r="BM176" s="34" t="s">
        <v>3742</v>
      </c>
      <c r="BN176" s="34" t="s">
        <v>3748</v>
      </c>
      <c r="BO176" s="34" t="s">
        <v>4170</v>
      </c>
      <c r="BP176" s="34" t="s">
        <v>4881</v>
      </c>
      <c r="BQ176" s="34" t="s">
        <v>4170</v>
      </c>
      <c r="BR176" s="34" t="s">
        <v>4170</v>
      </c>
      <c r="BS176" s="34" t="s">
        <v>3760</v>
      </c>
      <c r="BT176" s="34" t="s">
        <v>1044</v>
      </c>
      <c r="BU176" s="34" t="s">
        <v>1044</v>
      </c>
      <c r="BV176" s="34" t="s">
        <v>1044</v>
      </c>
      <c r="BW176" s="34" t="s">
        <v>1044</v>
      </c>
      <c r="BX176" s="34" t="s">
        <v>6730</v>
      </c>
      <c r="BY176" s="34" t="s">
        <v>4170</v>
      </c>
      <c r="BZ176" s="34" t="s">
        <v>4170</v>
      </c>
      <c r="CA176" s="34" t="s">
        <v>4881</v>
      </c>
      <c r="CB176" s="34" t="s">
        <v>4170</v>
      </c>
      <c r="CC176" s="34" t="s">
        <v>4170</v>
      </c>
      <c r="CD176" s="34" t="s">
        <v>4170</v>
      </c>
      <c r="CE176" s="34" t="s">
        <v>4170</v>
      </c>
      <c r="CF176" s="34" t="s">
        <v>4170</v>
      </c>
      <c r="CG176" s="34" t="s">
        <v>4170</v>
      </c>
      <c r="CH176" s="34" t="s">
        <v>4170</v>
      </c>
      <c r="CI176" s="34" t="s">
        <v>4881</v>
      </c>
      <c r="CJ176" s="34" t="s">
        <v>4170</v>
      </c>
      <c r="CK176" s="34" t="s">
        <v>4170</v>
      </c>
      <c r="CL176" s="34" t="s">
        <v>4170</v>
      </c>
      <c r="CM176" s="34" t="s">
        <v>4170</v>
      </c>
      <c r="CN176" s="34" t="s">
        <v>4170</v>
      </c>
      <c r="CO176" s="34" t="s">
        <v>4170</v>
      </c>
      <c r="CQ176" s="34" t="s">
        <v>1041</v>
      </c>
      <c r="CR176" s="34" t="s">
        <v>1041</v>
      </c>
      <c r="CS176" s="34" t="s">
        <v>1044</v>
      </c>
      <c r="CT176" s="34" t="s">
        <v>1041</v>
      </c>
      <c r="CU176" s="34" t="s">
        <v>1044</v>
      </c>
      <c r="CV176" s="34" t="s">
        <v>1041</v>
      </c>
      <c r="CW176" s="34" t="s">
        <v>1044</v>
      </c>
      <c r="CX176" s="34" t="s">
        <v>1044</v>
      </c>
      <c r="CY176" s="34" t="s">
        <v>3823</v>
      </c>
      <c r="CZ176" s="34" t="s">
        <v>3843</v>
      </c>
      <c r="DA176" s="34" t="s">
        <v>3861</v>
      </c>
      <c r="DB176" s="34" t="s">
        <v>1044</v>
      </c>
      <c r="DC176" s="34" t="s">
        <v>1044</v>
      </c>
      <c r="DD176" s="34" t="s">
        <v>3871</v>
      </c>
      <c r="DE176" s="34" t="s">
        <v>1044</v>
      </c>
      <c r="DF176" s="34" t="s">
        <v>3877</v>
      </c>
      <c r="DG176" s="34" t="s">
        <v>6360</v>
      </c>
      <c r="DH176" s="34" t="s">
        <v>4170</v>
      </c>
      <c r="DI176" s="34" t="s">
        <v>4170</v>
      </c>
      <c r="DJ176" s="34" t="s">
        <v>4170</v>
      </c>
      <c r="DK176" s="34" t="s">
        <v>4170</v>
      </c>
      <c r="DL176" s="34" t="s">
        <v>4170</v>
      </c>
      <c r="DM176" s="34" t="s">
        <v>4881</v>
      </c>
      <c r="DN176" s="34" t="s">
        <v>4881</v>
      </c>
      <c r="DO176" s="34" t="s">
        <v>4881</v>
      </c>
      <c r="DP176" s="34" t="s">
        <v>4170</v>
      </c>
      <c r="DQ176" s="34" t="s">
        <v>4170</v>
      </c>
      <c r="DR176" s="34" t="s">
        <v>4170</v>
      </c>
      <c r="DS176" s="34" t="s">
        <v>4170</v>
      </c>
      <c r="DT176" s="34" t="s">
        <v>4170</v>
      </c>
      <c r="DU176" s="34" t="s">
        <v>4170</v>
      </c>
      <c r="DV176" s="34" t="s">
        <v>4170</v>
      </c>
      <c r="DW176" s="34" t="s">
        <v>4170</v>
      </c>
      <c r="EC176" s="34" t="s">
        <v>3934</v>
      </c>
      <c r="ED176" s="34" t="s">
        <v>4170</v>
      </c>
      <c r="EE176" s="34" t="s">
        <v>4170</v>
      </c>
      <c r="EF176" s="34" t="s">
        <v>4170</v>
      </c>
      <c r="EG176" s="34" t="s">
        <v>4170</v>
      </c>
      <c r="EH176" s="34" t="s">
        <v>4170</v>
      </c>
      <c r="EI176" s="34" t="s">
        <v>4170</v>
      </c>
      <c r="EJ176" s="34" t="s">
        <v>4881</v>
      </c>
      <c r="EK176" s="34" t="s">
        <v>4170</v>
      </c>
      <c r="EL176" s="34" t="s">
        <v>4170</v>
      </c>
      <c r="EM176" s="34" t="s">
        <v>4170</v>
      </c>
      <c r="EN176" s="34" t="s">
        <v>4170</v>
      </c>
      <c r="EO176" s="34" t="s">
        <v>4170</v>
      </c>
      <c r="EP176" s="34" t="s">
        <v>4170</v>
      </c>
      <c r="ER176" s="34">
        <v>3200</v>
      </c>
      <c r="ES176" s="34" t="s">
        <v>3951</v>
      </c>
      <c r="ET176" s="34" t="s">
        <v>4170</v>
      </c>
      <c r="EU176" s="34" t="s">
        <v>4170</v>
      </c>
      <c r="EV176" s="34" t="s">
        <v>4170</v>
      </c>
      <c r="EW176" s="34" t="s">
        <v>4170</v>
      </c>
      <c r="EX176" s="34" t="s">
        <v>4881</v>
      </c>
      <c r="EY176" s="34" t="s">
        <v>4170</v>
      </c>
      <c r="EZ176" s="34" t="s">
        <v>4170</v>
      </c>
      <c r="FA176" s="34" t="s">
        <v>4170</v>
      </c>
      <c r="FB176" s="34" t="s">
        <v>4170</v>
      </c>
      <c r="FD176" s="34">
        <v>3100</v>
      </c>
      <c r="FE176" s="34">
        <v>3250</v>
      </c>
      <c r="FK176" s="34" t="s">
        <v>1044</v>
      </c>
      <c r="FM176" s="34" t="s">
        <v>3990</v>
      </c>
      <c r="GF176" s="34" t="s">
        <v>1044</v>
      </c>
      <c r="GG176" s="34" t="s">
        <v>4170</v>
      </c>
      <c r="GH176" s="34" t="s">
        <v>4170</v>
      </c>
      <c r="GI176" s="34" t="s">
        <v>4170</v>
      </c>
      <c r="GJ176" s="34" t="s">
        <v>4881</v>
      </c>
      <c r="GK176" s="34" t="s">
        <v>4170</v>
      </c>
      <c r="GL176" s="34" t="s">
        <v>4170</v>
      </c>
      <c r="GM176" s="34" t="s">
        <v>4170</v>
      </c>
      <c r="GO176" s="34">
        <v>3000</v>
      </c>
      <c r="GP176" s="34">
        <v>0</v>
      </c>
      <c r="GQ176" s="34">
        <v>0</v>
      </c>
      <c r="GR176" s="34">
        <v>600</v>
      </c>
      <c r="GS176" s="34">
        <v>200</v>
      </c>
      <c r="GT176" s="34">
        <v>180</v>
      </c>
      <c r="GU176" s="34">
        <v>90</v>
      </c>
      <c r="GV176" s="34">
        <v>0</v>
      </c>
      <c r="GW176" s="34">
        <v>0</v>
      </c>
      <c r="GX176" s="34">
        <v>1500</v>
      </c>
      <c r="GY176" s="34">
        <v>500</v>
      </c>
      <c r="GZ176" s="34">
        <v>0</v>
      </c>
      <c r="HA176" s="34">
        <v>0</v>
      </c>
      <c r="HB176" s="34">
        <v>0</v>
      </c>
      <c r="HC176" s="34">
        <v>0</v>
      </c>
      <c r="HD176" s="34">
        <v>0</v>
      </c>
      <c r="HE176" s="34">
        <v>0</v>
      </c>
      <c r="HF176" s="34" t="s">
        <v>1044</v>
      </c>
      <c r="HK176" s="34" t="s">
        <v>6731</v>
      </c>
      <c r="HL176" s="34" t="s">
        <v>4226</v>
      </c>
      <c r="HM176" s="34" t="s">
        <v>4546</v>
      </c>
      <c r="HN176" s="34" t="s">
        <v>5449</v>
      </c>
      <c r="HO176" s="34">
        <v>44.185282522996097</v>
      </c>
      <c r="HP176" s="34" t="s">
        <v>4896</v>
      </c>
      <c r="HQ176" s="34" t="s">
        <v>4316</v>
      </c>
      <c r="HR176" s="34" t="s">
        <v>4195</v>
      </c>
      <c r="HS176" s="34" t="s">
        <v>4255</v>
      </c>
      <c r="HT176" s="34" t="s">
        <v>4271</v>
      </c>
      <c r="HU176" s="34" t="s">
        <v>5342</v>
      </c>
      <c r="HV176" s="34" t="s">
        <v>5001</v>
      </c>
      <c r="HW176" s="34" t="s">
        <v>4560</v>
      </c>
      <c r="HX176" s="34" t="s">
        <v>3232</v>
      </c>
      <c r="HY176" s="34" t="s">
        <v>4299</v>
      </c>
      <c r="HZ176" s="34" t="s">
        <v>4933</v>
      </c>
      <c r="IA176" s="34" t="s">
        <v>4665</v>
      </c>
      <c r="IC176" s="34" t="s">
        <v>5274</v>
      </c>
      <c r="ID176" s="34" t="s">
        <v>4462</v>
      </c>
      <c r="II176" s="34" t="s">
        <v>5583</v>
      </c>
      <c r="IJ176" s="34">
        <v>1235.6600000000001</v>
      </c>
      <c r="IK176" s="34" t="s">
        <v>4588</v>
      </c>
      <c r="IQ176" s="34">
        <v>7685.66</v>
      </c>
      <c r="IR176" s="34" t="s">
        <v>1046</v>
      </c>
      <c r="IT176" s="34">
        <v>2561.88666666667</v>
      </c>
      <c r="IU176" s="34" t="s">
        <v>5178</v>
      </c>
      <c r="IV176" s="34" t="s">
        <v>4170</v>
      </c>
      <c r="IW176" s="34" t="s">
        <v>4170</v>
      </c>
      <c r="IX176" s="34" t="s">
        <v>6120</v>
      </c>
      <c r="IY176" s="34" t="s">
        <v>5373</v>
      </c>
      <c r="IZ176" s="34" t="s">
        <v>4783</v>
      </c>
      <c r="JA176" s="34" t="s">
        <v>4711</v>
      </c>
      <c r="JB176" s="34" t="s">
        <v>4170</v>
      </c>
      <c r="JC176" s="34">
        <v>250</v>
      </c>
      <c r="JD176" s="34">
        <v>83.3333333333333</v>
      </c>
      <c r="JE176" s="34">
        <v>0</v>
      </c>
      <c r="JF176" s="34">
        <v>0</v>
      </c>
      <c r="JG176" s="34">
        <v>0</v>
      </c>
      <c r="JH176" s="34">
        <v>0</v>
      </c>
      <c r="JI176" s="34">
        <v>0</v>
      </c>
      <c r="JJ176" s="34">
        <v>0</v>
      </c>
      <c r="JK176" s="34">
        <v>0</v>
      </c>
      <c r="JL176" s="34">
        <v>4320</v>
      </c>
      <c r="JM176" s="34">
        <v>83.3333333333333</v>
      </c>
      <c r="JN176" s="34">
        <v>4403.3333333333303</v>
      </c>
      <c r="JO176" s="34">
        <v>1440</v>
      </c>
      <c r="JP176" s="34">
        <v>27.7777777777778</v>
      </c>
      <c r="JQ176" s="34">
        <v>1467.7777777777801</v>
      </c>
      <c r="JR176" s="34">
        <v>0.68130204390613203</v>
      </c>
      <c r="JU176" s="34">
        <v>0.136260408781226</v>
      </c>
      <c r="JV176" s="34">
        <v>4.5420136260408799E-2</v>
      </c>
      <c r="JW176" s="34">
        <v>4.0878122634367901E-2</v>
      </c>
      <c r="JX176" s="34">
        <v>2.0439061317183999E-2</v>
      </c>
      <c r="KA176" s="34">
        <v>5.6775170325511E-2</v>
      </c>
      <c r="KB176" s="34">
        <v>1.8925056775170299E-2</v>
      </c>
      <c r="KI176" s="34" t="s">
        <v>6082</v>
      </c>
      <c r="KJ176" s="34" t="s">
        <v>5980</v>
      </c>
      <c r="KK176" s="34" t="s">
        <v>5178</v>
      </c>
      <c r="KL176" s="34" t="s">
        <v>4170</v>
      </c>
      <c r="KM176" s="34" t="s">
        <v>4714</v>
      </c>
      <c r="KN176" s="34" t="s">
        <v>4352</v>
      </c>
      <c r="KO176" s="34" t="s">
        <v>4170</v>
      </c>
      <c r="KP176" s="34" t="s">
        <v>4170</v>
      </c>
      <c r="KQ176" s="34" t="s">
        <v>4170</v>
      </c>
      <c r="KR176" s="34" t="s">
        <v>4170</v>
      </c>
      <c r="KS176" s="34" t="s">
        <v>4170</v>
      </c>
      <c r="KT176" s="34" t="s">
        <v>4170</v>
      </c>
      <c r="KU176" s="34" t="s">
        <v>4973</v>
      </c>
      <c r="KV176" s="34" t="s">
        <v>5151</v>
      </c>
      <c r="KW176" s="34" t="s">
        <v>5620</v>
      </c>
      <c r="KX176" s="34" t="s">
        <v>5643</v>
      </c>
      <c r="KY176" s="34" t="s">
        <v>5952</v>
      </c>
      <c r="KZ176" s="34" t="s">
        <v>5971</v>
      </c>
      <c r="LA176" s="34" t="s">
        <v>5992</v>
      </c>
    </row>
    <row r="177" spans="1:313">
      <c r="A177" s="34" t="s">
        <v>6732</v>
      </c>
      <c r="B177" s="34" t="s">
        <v>6720</v>
      </c>
      <c r="C177" s="34" t="s">
        <v>1037</v>
      </c>
      <c r="D177" s="34" t="s">
        <v>1041</v>
      </c>
      <c r="F177" s="34" t="s">
        <v>1041</v>
      </c>
      <c r="G177" s="34">
        <v>30</v>
      </c>
      <c r="H177" s="34" t="s">
        <v>1041</v>
      </c>
      <c r="I177" s="34" t="s">
        <v>1041</v>
      </c>
      <c r="J177" s="34" t="s">
        <v>442</v>
      </c>
      <c r="K177" s="34" t="s">
        <v>1077</v>
      </c>
      <c r="L177" s="34" t="s">
        <v>9537</v>
      </c>
      <c r="M177" s="34" t="s">
        <v>1548</v>
      </c>
      <c r="N177" s="34" t="s">
        <v>9538</v>
      </c>
      <c r="P177" s="34" t="s">
        <v>3065</v>
      </c>
      <c r="Q177" s="34" t="s">
        <v>3123</v>
      </c>
      <c r="R177" s="34" t="s">
        <v>6733</v>
      </c>
      <c r="S177" s="34">
        <v>1</v>
      </c>
      <c r="T177" s="34" t="s">
        <v>4170</v>
      </c>
      <c r="U177" s="34" t="s">
        <v>4170</v>
      </c>
      <c r="V177" s="34" t="s">
        <v>4170</v>
      </c>
      <c r="W177" s="34" t="s">
        <v>4170</v>
      </c>
      <c r="X177" s="34" t="s">
        <v>4881</v>
      </c>
      <c r="Y177" s="34" t="s">
        <v>4170</v>
      </c>
      <c r="Z177" s="34" t="s">
        <v>4881</v>
      </c>
      <c r="AA177" s="34" t="s">
        <v>4170</v>
      </c>
      <c r="AB177" s="34" t="s">
        <v>3681</v>
      </c>
      <c r="AD177" s="34" t="s">
        <v>3696</v>
      </c>
      <c r="AN177" s="34" t="s">
        <v>3722</v>
      </c>
      <c r="AO177" s="34" t="s">
        <v>1044</v>
      </c>
      <c r="BG177" s="34">
        <v>1</v>
      </c>
      <c r="BI177" s="34">
        <v>15</v>
      </c>
      <c r="BJ177" s="34" t="s">
        <v>1041</v>
      </c>
      <c r="BK177" s="34" t="s">
        <v>3727</v>
      </c>
      <c r="BM177" s="34" t="s">
        <v>3739</v>
      </c>
      <c r="BN177" s="34" t="s">
        <v>1044</v>
      </c>
      <c r="BO177" s="34" t="s">
        <v>4170</v>
      </c>
      <c r="BP177" s="34" t="s">
        <v>4170</v>
      </c>
      <c r="BQ177" s="34" t="s">
        <v>4881</v>
      </c>
      <c r="BR177" s="34" t="s">
        <v>4170</v>
      </c>
      <c r="BS177" s="34" t="s">
        <v>3754</v>
      </c>
      <c r="BT177" s="34" t="s">
        <v>3771</v>
      </c>
      <c r="BU177" s="34" t="s">
        <v>1044</v>
      </c>
      <c r="BV177" s="34" t="s">
        <v>1044</v>
      </c>
      <c r="BW177" s="34" t="s">
        <v>1044</v>
      </c>
      <c r="BX177" s="34" t="s">
        <v>3777</v>
      </c>
      <c r="BY177" s="34" t="s">
        <v>4881</v>
      </c>
      <c r="BZ177" s="34" t="s">
        <v>4170</v>
      </c>
      <c r="CA177" s="34" t="s">
        <v>4170</v>
      </c>
      <c r="CB177" s="34" t="s">
        <v>4170</v>
      </c>
      <c r="CC177" s="34" t="s">
        <v>4170</v>
      </c>
      <c r="CD177" s="34" t="s">
        <v>4170</v>
      </c>
      <c r="CE177" s="34" t="s">
        <v>4170</v>
      </c>
      <c r="CF177" s="34" t="s">
        <v>4170</v>
      </c>
      <c r="CG177" s="34" t="s">
        <v>4170</v>
      </c>
      <c r="CH177" s="34" t="s">
        <v>4170</v>
      </c>
      <c r="CI177" s="34" t="s">
        <v>4170</v>
      </c>
      <c r="CJ177" s="34" t="s">
        <v>4170</v>
      </c>
      <c r="CK177" s="34" t="s">
        <v>4170</v>
      </c>
      <c r="CL177" s="34" t="s">
        <v>4170</v>
      </c>
      <c r="CM177" s="34" t="s">
        <v>4170</v>
      </c>
      <c r="CN177" s="34" t="s">
        <v>4170</v>
      </c>
      <c r="CO177" s="34" t="s">
        <v>4170</v>
      </c>
      <c r="CQ177" s="34" t="s">
        <v>1041</v>
      </c>
      <c r="CR177" s="34" t="s">
        <v>1041</v>
      </c>
      <c r="CS177" s="34" t="s">
        <v>1041</v>
      </c>
      <c r="CT177" s="34" t="s">
        <v>1041</v>
      </c>
      <c r="CU177" s="34" t="s">
        <v>1041</v>
      </c>
      <c r="CV177" s="34" t="s">
        <v>1041</v>
      </c>
      <c r="CW177" s="34" t="s">
        <v>1041</v>
      </c>
      <c r="CX177" s="34" t="s">
        <v>1044</v>
      </c>
      <c r="CY177" s="34" t="s">
        <v>3823</v>
      </c>
      <c r="CZ177" s="34" t="s">
        <v>3843</v>
      </c>
      <c r="DA177" s="34" t="s">
        <v>3852</v>
      </c>
      <c r="DB177" s="34" t="s">
        <v>1044</v>
      </c>
      <c r="DC177" s="34" t="s">
        <v>1044</v>
      </c>
      <c r="DD177" s="34" t="s">
        <v>3871</v>
      </c>
      <c r="DE177" s="34" t="s">
        <v>1041</v>
      </c>
      <c r="DF177" s="34" t="s">
        <v>3874</v>
      </c>
      <c r="DG177" s="34" t="s">
        <v>169</v>
      </c>
      <c r="DH177" s="34" t="s">
        <v>4170</v>
      </c>
      <c r="DI177" s="34" t="s">
        <v>4881</v>
      </c>
      <c r="DJ177" s="34" t="s">
        <v>4170</v>
      </c>
      <c r="DK177" s="34" t="s">
        <v>4170</v>
      </c>
      <c r="DL177" s="34" t="s">
        <v>4170</v>
      </c>
      <c r="DM177" s="34" t="s">
        <v>4170</v>
      </c>
      <c r="DN177" s="34" t="s">
        <v>4170</v>
      </c>
      <c r="DO177" s="34" t="s">
        <v>4170</v>
      </c>
      <c r="DP177" s="34" t="s">
        <v>4170</v>
      </c>
      <c r="DQ177" s="34" t="s">
        <v>4170</v>
      </c>
      <c r="DR177" s="34" t="s">
        <v>4170</v>
      </c>
      <c r="DS177" s="34" t="s">
        <v>4170</v>
      </c>
      <c r="DT177" s="34" t="s">
        <v>4170</v>
      </c>
      <c r="DU177" s="34" t="s">
        <v>4170</v>
      </c>
      <c r="DV177" s="34" t="s">
        <v>4170</v>
      </c>
      <c r="DW177" s="34" t="s">
        <v>4170</v>
      </c>
      <c r="FK177" s="34" t="s">
        <v>1044</v>
      </c>
      <c r="FM177" s="34" t="s">
        <v>3987</v>
      </c>
      <c r="GF177" s="34" t="s">
        <v>1044</v>
      </c>
      <c r="GG177" s="34" t="s">
        <v>4170</v>
      </c>
      <c r="GH177" s="34" t="s">
        <v>4170</v>
      </c>
      <c r="GI177" s="34" t="s">
        <v>4170</v>
      </c>
      <c r="GJ177" s="34" t="s">
        <v>4881</v>
      </c>
      <c r="GK177" s="34" t="s">
        <v>4170</v>
      </c>
      <c r="GL177" s="34" t="s">
        <v>4170</v>
      </c>
      <c r="GM177" s="34" t="s">
        <v>4170</v>
      </c>
      <c r="GO177" s="34">
        <v>10000</v>
      </c>
      <c r="GP177" s="34">
        <v>3000</v>
      </c>
      <c r="GQ177" s="34">
        <v>12000</v>
      </c>
      <c r="GR177" s="34">
        <v>2000</v>
      </c>
      <c r="GS177" s="34">
        <v>1000</v>
      </c>
      <c r="GT177" s="34">
        <v>200</v>
      </c>
      <c r="GU177" s="34">
        <v>700</v>
      </c>
      <c r="GV177" s="34">
        <v>2000</v>
      </c>
      <c r="GW177" s="34">
        <v>0</v>
      </c>
      <c r="GX177" s="34">
        <v>8000</v>
      </c>
      <c r="GY177" s="34">
        <v>0</v>
      </c>
      <c r="GZ177" s="34">
        <v>0</v>
      </c>
      <c r="HA177" s="34">
        <v>0</v>
      </c>
      <c r="HB177" s="34">
        <v>0</v>
      </c>
      <c r="HC177" s="34">
        <v>0</v>
      </c>
      <c r="HD177" s="34">
        <v>0</v>
      </c>
      <c r="HF177" s="34" t="s">
        <v>1044</v>
      </c>
      <c r="HK177" s="34" t="s">
        <v>6734</v>
      </c>
      <c r="HL177" s="34" t="s">
        <v>4226</v>
      </c>
      <c r="HM177" s="34" t="s">
        <v>4539</v>
      </c>
      <c r="HN177" s="34" t="s">
        <v>5452</v>
      </c>
      <c r="HO177" s="34">
        <v>14.124780989925499</v>
      </c>
      <c r="HP177" s="34" t="s">
        <v>4894</v>
      </c>
      <c r="HQ177" s="34" t="s">
        <v>4305</v>
      </c>
      <c r="HR177" s="34" t="s">
        <v>4186</v>
      </c>
      <c r="HS177" s="34" t="s">
        <v>4241</v>
      </c>
      <c r="HT177" s="34" t="s">
        <v>4271</v>
      </c>
      <c r="HU177" s="34" t="s">
        <v>5342</v>
      </c>
      <c r="HV177" s="34" t="s">
        <v>5001</v>
      </c>
      <c r="HW177" s="34" t="s">
        <v>4556</v>
      </c>
      <c r="HX177" s="34" t="s">
        <v>3244</v>
      </c>
      <c r="HY177" s="34" t="s">
        <v>4291</v>
      </c>
      <c r="HZ177" s="34" t="s">
        <v>4933</v>
      </c>
      <c r="IA177" s="34" t="s">
        <v>4666</v>
      </c>
      <c r="IC177" s="34" t="s">
        <v>5274</v>
      </c>
      <c r="ID177" s="34" t="s">
        <v>4462</v>
      </c>
      <c r="IR177" s="34" t="s">
        <v>1046</v>
      </c>
      <c r="IU177" s="34" t="s">
        <v>5181</v>
      </c>
      <c r="IV177" s="34" t="s">
        <v>4473</v>
      </c>
      <c r="IW177" s="34" t="s">
        <v>4172</v>
      </c>
      <c r="IX177" s="34" t="s">
        <v>4472</v>
      </c>
      <c r="IY177" s="34" t="s">
        <v>4474</v>
      </c>
      <c r="IZ177" s="34" t="s">
        <v>4783</v>
      </c>
      <c r="JA177" s="34" t="s">
        <v>4716</v>
      </c>
      <c r="JB177" s="34" t="s">
        <v>5581</v>
      </c>
      <c r="JC177" s="34">
        <v>1333.3333333333301</v>
      </c>
      <c r="JD177" s="34">
        <v>0</v>
      </c>
      <c r="JE177" s="34">
        <v>0</v>
      </c>
      <c r="JF177" s="34">
        <v>0</v>
      </c>
      <c r="JG177" s="34">
        <v>0</v>
      </c>
      <c r="JH177" s="34">
        <v>0</v>
      </c>
      <c r="JI177" s="34">
        <v>0</v>
      </c>
      <c r="JK177" s="34">
        <v>0</v>
      </c>
      <c r="JL177" s="34">
        <v>27233.333333333299</v>
      </c>
      <c r="JM177" s="34">
        <v>5000</v>
      </c>
      <c r="JN177" s="34">
        <v>32233.333333333299</v>
      </c>
      <c r="JO177" s="34">
        <v>27233.333333333299</v>
      </c>
      <c r="JP177" s="34">
        <v>5000</v>
      </c>
      <c r="JQ177" s="34">
        <v>32233.333333333299</v>
      </c>
      <c r="JR177" s="34">
        <v>0.31023784901758</v>
      </c>
      <c r="JS177" s="34">
        <v>9.3071354705274001E-2</v>
      </c>
      <c r="JT177" s="34">
        <v>0.372285418821096</v>
      </c>
      <c r="JU177" s="34">
        <v>6.2047569803516001E-2</v>
      </c>
      <c r="JV177" s="34">
        <v>3.1023784901758E-2</v>
      </c>
      <c r="JW177" s="34">
        <v>6.2047569803515999E-3</v>
      </c>
      <c r="JX177" s="34">
        <v>2.1716649431230601E-2</v>
      </c>
      <c r="JY177" s="34">
        <v>6.2047569803516001E-2</v>
      </c>
      <c r="KA177" s="34">
        <v>4.1365046535677401E-2</v>
      </c>
      <c r="KL177" s="34" t="s">
        <v>4170</v>
      </c>
      <c r="KM177" s="34" t="s">
        <v>4712</v>
      </c>
      <c r="KN177" s="34" t="s">
        <v>4170</v>
      </c>
      <c r="KO177" s="34" t="s">
        <v>4170</v>
      </c>
      <c r="KP177" s="34" t="s">
        <v>4170</v>
      </c>
      <c r="KQ177" s="34" t="s">
        <v>4170</v>
      </c>
      <c r="KR177" s="34" t="s">
        <v>4170</v>
      </c>
      <c r="KS177" s="34" t="s">
        <v>4170</v>
      </c>
      <c r="KU177" s="34" t="s">
        <v>5114</v>
      </c>
      <c r="KV177" s="34" t="s">
        <v>4876</v>
      </c>
      <c r="KW177" s="34" t="s">
        <v>5623</v>
      </c>
      <c r="KX177" s="34" t="s">
        <v>5645</v>
      </c>
      <c r="KY177" s="34" t="s">
        <v>5954</v>
      </c>
      <c r="KZ177" s="34" t="s">
        <v>5224</v>
      </c>
    </row>
    <row r="178" spans="1:313">
      <c r="A178" s="34" t="s">
        <v>6735</v>
      </c>
      <c r="B178" s="34" t="s">
        <v>6720</v>
      </c>
      <c r="C178" s="34" t="s">
        <v>1039</v>
      </c>
      <c r="D178" s="34" t="s">
        <v>1041</v>
      </c>
      <c r="F178" s="34" t="s">
        <v>1041</v>
      </c>
      <c r="G178" s="34">
        <v>29</v>
      </c>
      <c r="H178" s="34" t="s">
        <v>1041</v>
      </c>
      <c r="I178" s="34" t="s">
        <v>1041</v>
      </c>
      <c r="J178" s="34" t="s">
        <v>442</v>
      </c>
      <c r="K178" s="34" t="s">
        <v>1077</v>
      </c>
      <c r="L178" s="34" t="s">
        <v>9537</v>
      </c>
      <c r="M178" s="34" t="s">
        <v>1548</v>
      </c>
      <c r="N178" s="34" t="s">
        <v>9538</v>
      </c>
      <c r="P178" s="34" t="s">
        <v>3065</v>
      </c>
      <c r="Q178" s="34" t="s">
        <v>3120</v>
      </c>
      <c r="R178" s="34" t="s">
        <v>6359</v>
      </c>
      <c r="S178" s="34">
        <v>1</v>
      </c>
      <c r="T178" s="34" t="s">
        <v>4170</v>
      </c>
      <c r="U178" s="34" t="s">
        <v>4170</v>
      </c>
      <c r="V178" s="34" t="s">
        <v>4170</v>
      </c>
      <c r="W178" s="34" t="s">
        <v>4170</v>
      </c>
      <c r="X178" s="34" t="s">
        <v>4881</v>
      </c>
      <c r="Y178" s="34" t="s">
        <v>4170</v>
      </c>
      <c r="Z178" s="34" t="s">
        <v>4881</v>
      </c>
      <c r="AA178" s="34" t="s">
        <v>4170</v>
      </c>
      <c r="AB178" s="34" t="s">
        <v>3681</v>
      </c>
      <c r="AD178" s="34" t="s">
        <v>3696</v>
      </c>
      <c r="AN178" s="34" t="s">
        <v>3722</v>
      </c>
      <c r="AO178" s="34" t="s">
        <v>1044</v>
      </c>
      <c r="BG178" s="34">
        <v>2</v>
      </c>
      <c r="BI178" s="34">
        <v>35</v>
      </c>
      <c r="BJ178" s="34" t="s">
        <v>1041</v>
      </c>
      <c r="BK178" s="34" t="s">
        <v>3727</v>
      </c>
      <c r="BM178" s="34" t="s">
        <v>3739</v>
      </c>
      <c r="BN178" s="34" t="s">
        <v>3745</v>
      </c>
      <c r="BO178" s="34" t="s">
        <v>4881</v>
      </c>
      <c r="BP178" s="34" t="s">
        <v>4170</v>
      </c>
      <c r="BQ178" s="34" t="s">
        <v>4170</v>
      </c>
      <c r="BR178" s="34" t="s">
        <v>4170</v>
      </c>
      <c r="BS178" s="34" t="s">
        <v>3751</v>
      </c>
      <c r="BT178" s="34" t="s">
        <v>3739</v>
      </c>
      <c r="BU178" s="34" t="s">
        <v>1044</v>
      </c>
      <c r="BV178" s="34" t="s">
        <v>1044</v>
      </c>
      <c r="BW178" s="34" t="s">
        <v>1044</v>
      </c>
      <c r="BX178" s="34" t="s">
        <v>3777</v>
      </c>
      <c r="BY178" s="34" t="s">
        <v>4881</v>
      </c>
      <c r="BZ178" s="34" t="s">
        <v>4170</v>
      </c>
      <c r="CA178" s="34" t="s">
        <v>4170</v>
      </c>
      <c r="CB178" s="34" t="s">
        <v>4170</v>
      </c>
      <c r="CC178" s="34" t="s">
        <v>4170</v>
      </c>
      <c r="CD178" s="34" t="s">
        <v>4170</v>
      </c>
      <c r="CE178" s="34" t="s">
        <v>4170</v>
      </c>
      <c r="CF178" s="34" t="s">
        <v>4170</v>
      </c>
      <c r="CG178" s="34" t="s">
        <v>4170</v>
      </c>
      <c r="CH178" s="34" t="s">
        <v>4170</v>
      </c>
      <c r="CI178" s="34" t="s">
        <v>4170</v>
      </c>
      <c r="CJ178" s="34" t="s">
        <v>4170</v>
      </c>
      <c r="CK178" s="34" t="s">
        <v>4170</v>
      </c>
      <c r="CL178" s="34" t="s">
        <v>4170</v>
      </c>
      <c r="CM178" s="34" t="s">
        <v>4170</v>
      </c>
      <c r="CN178" s="34" t="s">
        <v>4170</v>
      </c>
      <c r="CO178" s="34" t="s">
        <v>4170</v>
      </c>
      <c r="CQ178" s="34" t="s">
        <v>1041</v>
      </c>
      <c r="CR178" s="34" t="s">
        <v>1041</v>
      </c>
      <c r="CS178" s="34" t="s">
        <v>1041</v>
      </c>
      <c r="CT178" s="34" t="s">
        <v>1041</v>
      </c>
      <c r="CU178" s="34" t="s">
        <v>1041</v>
      </c>
      <c r="CV178" s="34" t="s">
        <v>1041</v>
      </c>
      <c r="CW178" s="34" t="s">
        <v>1044</v>
      </c>
      <c r="CX178" s="34" t="s">
        <v>1044</v>
      </c>
      <c r="CY178" s="34" t="s">
        <v>3823</v>
      </c>
      <c r="CZ178" s="34" t="s">
        <v>3843</v>
      </c>
      <c r="DA178" s="34" t="s">
        <v>3855</v>
      </c>
      <c r="DB178" s="34" t="s">
        <v>1044</v>
      </c>
      <c r="DC178" s="34" t="s">
        <v>1044</v>
      </c>
      <c r="DD178" s="34" t="s">
        <v>3871</v>
      </c>
      <c r="DE178" s="34" t="s">
        <v>1041</v>
      </c>
      <c r="DF178" s="34" t="s">
        <v>3877</v>
      </c>
      <c r="DG178" s="34" t="s">
        <v>3884</v>
      </c>
      <c r="DH178" s="34" t="s">
        <v>4881</v>
      </c>
      <c r="DI178" s="34" t="s">
        <v>4170</v>
      </c>
      <c r="DJ178" s="34" t="s">
        <v>4170</v>
      </c>
      <c r="DK178" s="34" t="s">
        <v>4170</v>
      </c>
      <c r="DL178" s="34" t="s">
        <v>4170</v>
      </c>
      <c r="DM178" s="34" t="s">
        <v>4170</v>
      </c>
      <c r="DN178" s="34" t="s">
        <v>4170</v>
      </c>
      <c r="DO178" s="34" t="s">
        <v>4170</v>
      </c>
      <c r="DP178" s="34" t="s">
        <v>4170</v>
      </c>
      <c r="DQ178" s="34" t="s">
        <v>4170</v>
      </c>
      <c r="DR178" s="34" t="s">
        <v>4170</v>
      </c>
      <c r="DS178" s="34" t="s">
        <v>4170</v>
      </c>
      <c r="DT178" s="34" t="s">
        <v>4170</v>
      </c>
      <c r="DU178" s="34" t="s">
        <v>4170</v>
      </c>
      <c r="DV178" s="34" t="s">
        <v>4170</v>
      </c>
      <c r="DW178" s="34" t="s">
        <v>4170</v>
      </c>
      <c r="FK178" s="34" t="s">
        <v>1044</v>
      </c>
      <c r="FM178" s="34" t="s">
        <v>3981</v>
      </c>
      <c r="FN178" s="34" t="s">
        <v>6736</v>
      </c>
      <c r="FO178" s="34" t="s">
        <v>4881</v>
      </c>
      <c r="FP178" s="34" t="s">
        <v>4881</v>
      </c>
      <c r="FQ178" s="34" t="s">
        <v>4881</v>
      </c>
      <c r="FR178" s="34" t="s">
        <v>4170</v>
      </c>
      <c r="FS178" s="34" t="s">
        <v>4170</v>
      </c>
      <c r="FT178" s="34" t="s">
        <v>4170</v>
      </c>
      <c r="FU178" s="34" t="s">
        <v>4881</v>
      </c>
      <c r="FV178" s="34" t="s">
        <v>4881</v>
      </c>
      <c r="FW178" s="34" t="s">
        <v>4881</v>
      </c>
      <c r="FX178" s="34" t="s">
        <v>4170</v>
      </c>
      <c r="FY178" s="34" t="s">
        <v>4170</v>
      </c>
      <c r="FZ178" s="34" t="s">
        <v>4170</v>
      </c>
      <c r="GA178" s="34" t="s">
        <v>4170</v>
      </c>
      <c r="GB178" s="34" t="s">
        <v>4170</v>
      </c>
      <c r="GC178" s="34" t="s">
        <v>4170</v>
      </c>
      <c r="GD178" s="34" t="s">
        <v>4170</v>
      </c>
      <c r="GF178" s="34" t="s">
        <v>1044</v>
      </c>
      <c r="GG178" s="34" t="s">
        <v>4170</v>
      </c>
      <c r="GH178" s="34" t="s">
        <v>4170</v>
      </c>
      <c r="GI178" s="34" t="s">
        <v>4170</v>
      </c>
      <c r="GJ178" s="34" t="s">
        <v>4881</v>
      </c>
      <c r="GK178" s="34" t="s">
        <v>4170</v>
      </c>
      <c r="GL178" s="34" t="s">
        <v>4170</v>
      </c>
      <c r="GM178" s="34" t="s">
        <v>4170</v>
      </c>
      <c r="GP178" s="34">
        <v>0</v>
      </c>
      <c r="GQ178" s="34">
        <v>7000</v>
      </c>
      <c r="GR178" s="34">
        <v>3000</v>
      </c>
      <c r="GS178" s="34">
        <v>500</v>
      </c>
      <c r="GT178" s="34">
        <v>200</v>
      </c>
      <c r="GU178" s="34">
        <v>500</v>
      </c>
      <c r="GV178" s="34">
        <v>0</v>
      </c>
      <c r="GW178" s="34">
        <v>0</v>
      </c>
      <c r="GX178" s="34">
        <v>0</v>
      </c>
      <c r="GY178" s="34">
        <v>0</v>
      </c>
      <c r="GZ178" s="34">
        <v>0</v>
      </c>
      <c r="HA178" s="34">
        <v>0</v>
      </c>
      <c r="HB178" s="34">
        <v>0</v>
      </c>
      <c r="HC178" s="34">
        <v>0</v>
      </c>
      <c r="HD178" s="34">
        <v>0</v>
      </c>
      <c r="HE178" s="34">
        <v>0</v>
      </c>
      <c r="HF178" s="34" t="s">
        <v>1044</v>
      </c>
      <c r="HK178" s="34" t="s">
        <v>6737</v>
      </c>
      <c r="HL178" s="34" t="s">
        <v>4226</v>
      </c>
      <c r="HM178" s="34" t="s">
        <v>4539</v>
      </c>
      <c r="HN178" s="34" t="s">
        <v>5452</v>
      </c>
      <c r="HO178" s="34">
        <v>19.152431011826501</v>
      </c>
      <c r="HP178" s="34" t="s">
        <v>4894</v>
      </c>
      <c r="HQ178" s="34" t="s">
        <v>4305</v>
      </c>
      <c r="HR178" s="34" t="s">
        <v>4186</v>
      </c>
      <c r="HS178" s="34" t="s">
        <v>4241</v>
      </c>
      <c r="HT178" s="34" t="s">
        <v>4271</v>
      </c>
      <c r="HU178" s="34" t="s">
        <v>5342</v>
      </c>
      <c r="HV178" s="34" t="s">
        <v>5001</v>
      </c>
      <c r="HW178" s="34" t="s">
        <v>4560</v>
      </c>
      <c r="HX178" s="34" t="s">
        <v>3241</v>
      </c>
      <c r="HY178" s="34" t="s">
        <v>4299</v>
      </c>
      <c r="HZ178" s="34" t="s">
        <v>4933</v>
      </c>
      <c r="IA178" s="34" t="s">
        <v>4666</v>
      </c>
      <c r="IC178" s="34" t="s">
        <v>5274</v>
      </c>
      <c r="ID178" s="34" t="s">
        <v>4462</v>
      </c>
      <c r="IR178" s="34" t="s">
        <v>1046</v>
      </c>
      <c r="IV178" s="34" t="s">
        <v>4170</v>
      </c>
      <c r="IW178" s="34" t="s">
        <v>4175</v>
      </c>
      <c r="IX178" s="34" t="s">
        <v>5374</v>
      </c>
      <c r="IY178" s="34" t="s">
        <v>4785</v>
      </c>
      <c r="IZ178" s="34" t="s">
        <v>4783</v>
      </c>
      <c r="JA178" s="34" t="s">
        <v>4785</v>
      </c>
      <c r="JB178" s="34" t="s">
        <v>4170</v>
      </c>
      <c r="JC178" s="34">
        <v>0</v>
      </c>
      <c r="JD178" s="34">
        <v>0</v>
      </c>
      <c r="JE178" s="34">
        <v>0</v>
      </c>
      <c r="JF178" s="34">
        <v>0</v>
      </c>
      <c r="JG178" s="34">
        <v>0</v>
      </c>
      <c r="JH178" s="34">
        <v>0</v>
      </c>
      <c r="JI178" s="34">
        <v>0</v>
      </c>
      <c r="JJ178" s="34">
        <v>0</v>
      </c>
      <c r="JK178" s="34">
        <v>0</v>
      </c>
      <c r="JL178" s="34">
        <v>11200</v>
      </c>
      <c r="JM178" s="34">
        <v>0</v>
      </c>
      <c r="JN178" s="34">
        <v>11200</v>
      </c>
      <c r="JO178" s="34">
        <v>11200</v>
      </c>
      <c r="JP178" s="34">
        <v>0</v>
      </c>
      <c r="JQ178" s="34">
        <v>11200</v>
      </c>
      <c r="JT178" s="34">
        <v>0.625</v>
      </c>
      <c r="JU178" s="34">
        <v>0.26785714285714302</v>
      </c>
      <c r="JV178" s="34">
        <v>4.4642857142857102E-2</v>
      </c>
      <c r="JW178" s="34">
        <v>1.7857142857142901E-2</v>
      </c>
      <c r="JX178" s="34">
        <v>4.4642857142857102E-2</v>
      </c>
      <c r="KL178" s="34" t="s">
        <v>4170</v>
      </c>
      <c r="KM178" s="34" t="s">
        <v>4170</v>
      </c>
      <c r="KN178" s="34" t="s">
        <v>4170</v>
      </c>
      <c r="KO178" s="34" t="s">
        <v>4170</v>
      </c>
      <c r="KP178" s="34" t="s">
        <v>4170</v>
      </c>
      <c r="KQ178" s="34" t="s">
        <v>4170</v>
      </c>
      <c r="KR178" s="34" t="s">
        <v>4170</v>
      </c>
      <c r="KS178" s="34" t="s">
        <v>4170</v>
      </c>
      <c r="KT178" s="34" t="s">
        <v>4170</v>
      </c>
      <c r="KU178" s="34" t="s">
        <v>5112</v>
      </c>
      <c r="KV178" s="34" t="s">
        <v>5155</v>
      </c>
      <c r="KW178" s="34" t="s">
        <v>4170</v>
      </c>
      <c r="KX178" s="34" t="s">
        <v>4170</v>
      </c>
      <c r="KY178" s="34" t="s">
        <v>5112</v>
      </c>
      <c r="KZ178" s="34" t="s">
        <v>5155</v>
      </c>
    </row>
    <row r="179" spans="1:313">
      <c r="A179" s="34" t="s">
        <v>6738</v>
      </c>
      <c r="B179" s="34" t="s">
        <v>6720</v>
      </c>
      <c r="C179" s="34" t="s">
        <v>1036</v>
      </c>
      <c r="D179" s="34" t="s">
        <v>1041</v>
      </c>
      <c r="F179" s="34" t="s">
        <v>1041</v>
      </c>
      <c r="G179" s="34">
        <v>39</v>
      </c>
      <c r="H179" s="34" t="s">
        <v>1041</v>
      </c>
      <c r="I179" s="34" t="s">
        <v>1041</v>
      </c>
      <c r="J179" s="34" t="s">
        <v>440</v>
      </c>
      <c r="K179" s="34" t="s">
        <v>1068</v>
      </c>
      <c r="L179" s="34" t="s">
        <v>9557</v>
      </c>
      <c r="M179" s="34" t="s">
        <v>1306</v>
      </c>
      <c r="N179" s="34" t="s">
        <v>9558</v>
      </c>
      <c r="P179" s="34" t="s">
        <v>3065</v>
      </c>
      <c r="Q179" s="34" t="s">
        <v>3123</v>
      </c>
      <c r="R179" s="34" t="s">
        <v>6331</v>
      </c>
      <c r="S179" s="34">
        <v>4</v>
      </c>
      <c r="T179" s="34" t="s">
        <v>4848</v>
      </c>
      <c r="U179" s="34" t="s">
        <v>4609</v>
      </c>
      <c r="V179" s="34" t="s">
        <v>4170</v>
      </c>
      <c r="W179" s="34" t="s">
        <v>4881</v>
      </c>
      <c r="X179" s="34" t="s">
        <v>4881</v>
      </c>
      <c r="Y179" s="34" t="s">
        <v>4848</v>
      </c>
      <c r="Z179" s="34" t="s">
        <v>4881</v>
      </c>
      <c r="AA179" s="34" t="s">
        <v>4170</v>
      </c>
      <c r="AB179" s="34" t="s">
        <v>3681</v>
      </c>
      <c r="AD179" s="34" t="s">
        <v>3696</v>
      </c>
      <c r="AN179" s="34" t="s">
        <v>3719</v>
      </c>
      <c r="AO179" s="34" t="s">
        <v>1044</v>
      </c>
      <c r="BG179" s="34">
        <v>2</v>
      </c>
      <c r="BI179" s="34">
        <v>30</v>
      </c>
      <c r="BJ179" s="34" t="s">
        <v>1041</v>
      </c>
      <c r="BK179" s="34" t="s">
        <v>3727</v>
      </c>
      <c r="BM179" s="34" t="s">
        <v>3739</v>
      </c>
      <c r="BN179" s="34" t="s">
        <v>3748</v>
      </c>
      <c r="BO179" s="34" t="s">
        <v>4170</v>
      </c>
      <c r="BP179" s="34" t="s">
        <v>4881</v>
      </c>
      <c r="BQ179" s="34" t="s">
        <v>4170</v>
      </c>
      <c r="BR179" s="34" t="s">
        <v>4170</v>
      </c>
      <c r="BS179" s="34" t="s">
        <v>3754</v>
      </c>
      <c r="BT179" s="34" t="s">
        <v>3771</v>
      </c>
      <c r="BU179" s="34" t="s">
        <v>1044</v>
      </c>
      <c r="BV179" s="34" t="s">
        <v>1044</v>
      </c>
      <c r="BW179" s="34" t="s">
        <v>1044</v>
      </c>
      <c r="BX179" s="34" t="s">
        <v>3783</v>
      </c>
      <c r="BY179" s="34" t="s">
        <v>4170</v>
      </c>
      <c r="BZ179" s="34" t="s">
        <v>4170</v>
      </c>
      <c r="CA179" s="34" t="s">
        <v>4881</v>
      </c>
      <c r="CB179" s="34" t="s">
        <v>4170</v>
      </c>
      <c r="CC179" s="34" t="s">
        <v>4170</v>
      </c>
      <c r="CD179" s="34" t="s">
        <v>4170</v>
      </c>
      <c r="CE179" s="34" t="s">
        <v>4170</v>
      </c>
      <c r="CF179" s="34" t="s">
        <v>4170</v>
      </c>
      <c r="CG179" s="34" t="s">
        <v>4170</v>
      </c>
      <c r="CH179" s="34" t="s">
        <v>4170</v>
      </c>
      <c r="CI179" s="34" t="s">
        <v>4170</v>
      </c>
      <c r="CJ179" s="34" t="s">
        <v>4170</v>
      </c>
      <c r="CK179" s="34" t="s">
        <v>4170</v>
      </c>
      <c r="CL179" s="34" t="s">
        <v>4170</v>
      </c>
      <c r="CM179" s="34" t="s">
        <v>4170</v>
      </c>
      <c r="CN179" s="34" t="s">
        <v>4170</v>
      </c>
      <c r="CO179" s="34" t="s">
        <v>4170</v>
      </c>
      <c r="CQ179" s="34" t="s">
        <v>1041</v>
      </c>
      <c r="CR179" s="34" t="s">
        <v>1044</v>
      </c>
      <c r="CS179" s="34" t="s">
        <v>1041</v>
      </c>
      <c r="CT179" s="34" t="s">
        <v>1041</v>
      </c>
      <c r="CU179" s="34" t="s">
        <v>1041</v>
      </c>
      <c r="CV179" s="34" t="s">
        <v>1041</v>
      </c>
      <c r="CW179" s="34" t="s">
        <v>1044</v>
      </c>
      <c r="CX179" s="34" t="s">
        <v>1041</v>
      </c>
      <c r="CY179" s="34" t="s">
        <v>3826</v>
      </c>
      <c r="CZ179" s="34" t="s">
        <v>3846</v>
      </c>
      <c r="DA179" s="34" t="s">
        <v>3855</v>
      </c>
      <c r="DB179" s="34" t="s">
        <v>1044</v>
      </c>
      <c r="DC179" s="34" t="s">
        <v>3871</v>
      </c>
      <c r="DD179" s="34" t="s">
        <v>3871</v>
      </c>
      <c r="DE179" s="34" t="s">
        <v>1044</v>
      </c>
      <c r="DF179" s="34" t="s">
        <v>3877</v>
      </c>
      <c r="DG179" s="34" t="s">
        <v>169</v>
      </c>
      <c r="DH179" s="34" t="s">
        <v>4170</v>
      </c>
      <c r="DI179" s="34" t="s">
        <v>4881</v>
      </c>
      <c r="DJ179" s="34" t="s">
        <v>4170</v>
      </c>
      <c r="DK179" s="34" t="s">
        <v>4170</v>
      </c>
      <c r="DL179" s="34" t="s">
        <v>4170</v>
      </c>
      <c r="DM179" s="34" t="s">
        <v>4170</v>
      </c>
      <c r="DN179" s="34" t="s">
        <v>4170</v>
      </c>
      <c r="DO179" s="34" t="s">
        <v>4170</v>
      </c>
      <c r="DP179" s="34" t="s">
        <v>4170</v>
      </c>
      <c r="DQ179" s="34" t="s">
        <v>4170</v>
      </c>
      <c r="DR179" s="34" t="s">
        <v>4170</v>
      </c>
      <c r="DS179" s="34" t="s">
        <v>4170</v>
      </c>
      <c r="DT179" s="34" t="s">
        <v>4170</v>
      </c>
      <c r="DU179" s="34" t="s">
        <v>4170</v>
      </c>
      <c r="DV179" s="34" t="s">
        <v>4170</v>
      </c>
      <c r="DW179" s="34" t="s">
        <v>4170</v>
      </c>
      <c r="FK179" s="34" t="s">
        <v>1044</v>
      </c>
      <c r="FM179" s="34" t="s">
        <v>3984</v>
      </c>
      <c r="FN179" s="34" t="s">
        <v>6302</v>
      </c>
      <c r="FO179" s="34" t="s">
        <v>4881</v>
      </c>
      <c r="FP179" s="34" t="s">
        <v>4881</v>
      </c>
      <c r="FQ179" s="34" t="s">
        <v>4881</v>
      </c>
      <c r="FR179" s="34" t="s">
        <v>4170</v>
      </c>
      <c r="FS179" s="34" t="s">
        <v>4170</v>
      </c>
      <c r="FT179" s="34" t="s">
        <v>4170</v>
      </c>
      <c r="FU179" s="34" t="s">
        <v>4170</v>
      </c>
      <c r="FV179" s="34" t="s">
        <v>4170</v>
      </c>
      <c r="FW179" s="34" t="s">
        <v>4170</v>
      </c>
      <c r="FX179" s="34" t="s">
        <v>4170</v>
      </c>
      <c r="FY179" s="34" t="s">
        <v>4170</v>
      </c>
      <c r="FZ179" s="34" t="s">
        <v>4170</v>
      </c>
      <c r="GA179" s="34" t="s">
        <v>4170</v>
      </c>
      <c r="GB179" s="34" t="s">
        <v>4170</v>
      </c>
      <c r="GC179" s="34" t="s">
        <v>4170</v>
      </c>
      <c r="GD179" s="34" t="s">
        <v>4170</v>
      </c>
      <c r="GF179" s="34" t="s">
        <v>1044</v>
      </c>
      <c r="GG179" s="34" t="s">
        <v>4170</v>
      </c>
      <c r="GH179" s="34" t="s">
        <v>4170</v>
      </c>
      <c r="GI179" s="34" t="s">
        <v>4170</v>
      </c>
      <c r="GJ179" s="34" t="s">
        <v>4881</v>
      </c>
      <c r="GK179" s="34" t="s">
        <v>4170</v>
      </c>
      <c r="GL179" s="34" t="s">
        <v>4170</v>
      </c>
      <c r="GM179" s="34" t="s">
        <v>4170</v>
      </c>
      <c r="GO179" s="34">
        <v>8000</v>
      </c>
      <c r="GP179" s="34">
        <v>300</v>
      </c>
      <c r="GQ179" s="34">
        <v>0</v>
      </c>
      <c r="GR179" s="34">
        <v>2000</v>
      </c>
      <c r="GS179" s="34">
        <v>1000</v>
      </c>
      <c r="GT179" s="34">
        <v>400</v>
      </c>
      <c r="GU179" s="34">
        <v>2000</v>
      </c>
      <c r="GV179" s="34">
        <v>0</v>
      </c>
      <c r="GW179" s="34">
        <v>0</v>
      </c>
      <c r="GX179" s="34">
        <v>4000</v>
      </c>
      <c r="GY179" s="34">
        <v>3000</v>
      </c>
      <c r="GZ179" s="34">
        <v>1000</v>
      </c>
      <c r="HA179" s="34">
        <v>0</v>
      </c>
      <c r="HB179" s="34">
        <v>0</v>
      </c>
      <c r="HC179" s="34">
        <v>3000</v>
      </c>
      <c r="HD179" s="34">
        <v>0</v>
      </c>
      <c r="HE179" s="34">
        <v>0</v>
      </c>
      <c r="HF179" s="34" t="s">
        <v>1044</v>
      </c>
      <c r="HK179" s="34" t="s">
        <v>6739</v>
      </c>
      <c r="HL179" s="34" t="s">
        <v>4226</v>
      </c>
      <c r="HM179" s="34" t="s">
        <v>4542</v>
      </c>
      <c r="HN179" s="34" t="s">
        <v>5447</v>
      </c>
      <c r="HO179" s="34">
        <v>37.219393342093703</v>
      </c>
      <c r="HP179" s="34" t="s">
        <v>4896</v>
      </c>
      <c r="HQ179" s="34" t="s">
        <v>4316</v>
      </c>
      <c r="HR179" s="34" t="s">
        <v>4219</v>
      </c>
      <c r="HS179" s="34" t="s">
        <v>4248</v>
      </c>
      <c r="HT179" s="34" t="s">
        <v>4262</v>
      </c>
      <c r="HU179" s="34" t="s">
        <v>5342</v>
      </c>
      <c r="HV179" s="34" t="s">
        <v>5001</v>
      </c>
      <c r="HW179" s="34" t="s">
        <v>4560</v>
      </c>
      <c r="HX179" s="34" t="s">
        <v>3238</v>
      </c>
      <c r="HY179" s="34" t="s">
        <v>4291</v>
      </c>
      <c r="HZ179" s="34" t="s">
        <v>4933</v>
      </c>
      <c r="IA179" s="34" t="s">
        <v>4666</v>
      </c>
      <c r="IC179" s="34" t="s">
        <v>5274</v>
      </c>
      <c r="ID179" s="34" t="s">
        <v>4462</v>
      </c>
      <c r="IR179" s="34" t="s">
        <v>1046</v>
      </c>
      <c r="IS179" s="34" t="s">
        <v>5322</v>
      </c>
      <c r="IU179" s="34" t="s">
        <v>5180</v>
      </c>
      <c r="IV179" s="34" t="s">
        <v>4471</v>
      </c>
      <c r="IW179" s="34" t="s">
        <v>4170</v>
      </c>
      <c r="IX179" s="34" t="s">
        <v>4472</v>
      </c>
      <c r="IY179" s="34" t="s">
        <v>4474</v>
      </c>
      <c r="IZ179" s="34" t="s">
        <v>4785</v>
      </c>
      <c r="JA179" s="34" t="s">
        <v>5581</v>
      </c>
      <c r="JB179" s="34" t="s">
        <v>4170</v>
      </c>
      <c r="JC179" s="34">
        <v>666.66666666666697</v>
      </c>
      <c r="JD179" s="34">
        <v>500</v>
      </c>
      <c r="JE179" s="34">
        <v>166.666666666667</v>
      </c>
      <c r="JF179" s="34">
        <v>0</v>
      </c>
      <c r="JG179" s="34">
        <v>0</v>
      </c>
      <c r="JH179" s="34">
        <v>500</v>
      </c>
      <c r="JI179" s="34">
        <v>0</v>
      </c>
      <c r="JJ179" s="34">
        <v>0</v>
      </c>
      <c r="JK179" s="34">
        <v>0</v>
      </c>
      <c r="JL179" s="34">
        <v>14733.333333333299</v>
      </c>
      <c r="JM179" s="34">
        <v>800</v>
      </c>
      <c r="JN179" s="34">
        <v>15533.333333333299</v>
      </c>
      <c r="JO179" s="34">
        <v>3683.3333333333298</v>
      </c>
      <c r="JP179" s="34">
        <v>200</v>
      </c>
      <c r="JQ179" s="34">
        <v>3883.3333333333298</v>
      </c>
      <c r="JR179" s="34">
        <v>0.515021459227468</v>
      </c>
      <c r="JS179" s="34">
        <v>1.9313304721029999E-2</v>
      </c>
      <c r="JU179" s="34">
        <v>0.128755364806867</v>
      </c>
      <c r="JV179" s="34">
        <v>6.43776824034335E-2</v>
      </c>
      <c r="JW179" s="34">
        <v>2.5751072961373401E-2</v>
      </c>
      <c r="JX179" s="34">
        <v>0.128755364806867</v>
      </c>
      <c r="KA179" s="34">
        <v>4.2918454935622297E-2</v>
      </c>
      <c r="KB179" s="34">
        <v>3.2188841201716702E-2</v>
      </c>
      <c r="KC179" s="34">
        <v>1.07296137339056E-2</v>
      </c>
      <c r="KF179" s="34">
        <v>3.2188841201716702E-2</v>
      </c>
      <c r="KL179" s="34" t="s">
        <v>4170</v>
      </c>
      <c r="KM179" s="34" t="s">
        <v>4716</v>
      </c>
      <c r="KN179" s="34" t="s">
        <v>5255</v>
      </c>
      <c r="KO179" s="34" t="s">
        <v>5254</v>
      </c>
      <c r="KP179" s="34" t="s">
        <v>4170</v>
      </c>
      <c r="KQ179" s="34" t="s">
        <v>4170</v>
      </c>
      <c r="KR179" s="34" t="s">
        <v>4714</v>
      </c>
      <c r="KS179" s="34" t="s">
        <v>4170</v>
      </c>
      <c r="KT179" s="34" t="s">
        <v>4170</v>
      </c>
      <c r="KU179" s="34" t="s">
        <v>5112</v>
      </c>
      <c r="KV179" s="34" t="s">
        <v>5153</v>
      </c>
      <c r="KW179" s="34" t="s">
        <v>5624</v>
      </c>
      <c r="KX179" s="34" t="s">
        <v>5644</v>
      </c>
      <c r="KY179" s="34" t="s">
        <v>5223</v>
      </c>
      <c r="KZ179" s="34" t="s">
        <v>5850</v>
      </c>
    </row>
    <row r="180" spans="1:313">
      <c r="A180" s="34" t="s">
        <v>6740</v>
      </c>
      <c r="B180" s="34" t="s">
        <v>6720</v>
      </c>
      <c r="C180" s="34" t="s">
        <v>1039</v>
      </c>
      <c r="D180" s="34" t="s">
        <v>1041</v>
      </c>
      <c r="F180" s="34" t="s">
        <v>1041</v>
      </c>
      <c r="G180" s="34">
        <v>34</v>
      </c>
      <c r="H180" s="34" t="s">
        <v>1041</v>
      </c>
      <c r="I180" s="34" t="s">
        <v>1041</v>
      </c>
      <c r="J180" s="34" t="s">
        <v>442</v>
      </c>
      <c r="K180" s="34" t="s">
        <v>1134</v>
      </c>
      <c r="L180" s="34" t="s">
        <v>9602</v>
      </c>
      <c r="M180" s="34" t="s">
        <v>2566</v>
      </c>
      <c r="N180" s="34" t="s">
        <v>9603</v>
      </c>
      <c r="P180" s="34" t="s">
        <v>3065</v>
      </c>
      <c r="Q180" s="34" t="s">
        <v>3138</v>
      </c>
      <c r="R180" s="34" t="s">
        <v>6741</v>
      </c>
      <c r="S180" s="34">
        <v>1</v>
      </c>
      <c r="T180" s="34" t="s">
        <v>4170</v>
      </c>
      <c r="U180" s="34" t="s">
        <v>4170</v>
      </c>
      <c r="V180" s="34" t="s">
        <v>4170</v>
      </c>
      <c r="W180" s="34" t="s">
        <v>4170</v>
      </c>
      <c r="X180" s="34" t="s">
        <v>4881</v>
      </c>
      <c r="Y180" s="34" t="s">
        <v>4170</v>
      </c>
      <c r="Z180" s="34" t="s">
        <v>4881</v>
      </c>
      <c r="AA180" s="34" t="s">
        <v>4170</v>
      </c>
      <c r="AB180" s="34" t="s">
        <v>3684</v>
      </c>
      <c r="AD180" s="34" t="s">
        <v>3702</v>
      </c>
      <c r="AE180" s="34" t="s">
        <v>3714</v>
      </c>
      <c r="AF180" s="34" t="s">
        <v>4170</v>
      </c>
      <c r="AG180" s="34" t="s">
        <v>4170</v>
      </c>
      <c r="AH180" s="34" t="s">
        <v>4170</v>
      </c>
      <c r="AI180" s="34" t="s">
        <v>4881</v>
      </c>
      <c r="AJ180" s="34" t="s">
        <v>4170</v>
      </c>
      <c r="AK180" s="34" t="s">
        <v>4170</v>
      </c>
      <c r="AL180" s="34" t="s">
        <v>4170</v>
      </c>
      <c r="AN180" s="34" t="s">
        <v>3719</v>
      </c>
      <c r="AO180" s="34" t="s">
        <v>1041</v>
      </c>
      <c r="AP180" s="34" t="s">
        <v>4104</v>
      </c>
      <c r="AQ180" s="34" t="s">
        <v>4170</v>
      </c>
      <c r="AR180" s="34" t="s">
        <v>4170</v>
      </c>
      <c r="AS180" s="34" t="s">
        <v>4170</v>
      </c>
      <c r="AT180" s="34" t="s">
        <v>4170</v>
      </c>
      <c r="AU180" s="34" t="s">
        <v>4170</v>
      </c>
      <c r="AV180" s="34" t="s">
        <v>4170</v>
      </c>
      <c r="AW180" s="34" t="s">
        <v>4170</v>
      </c>
      <c r="AX180" s="34" t="s">
        <v>4881</v>
      </c>
      <c r="AY180" s="34" t="s">
        <v>4170</v>
      </c>
      <c r="AZ180" s="34" t="s">
        <v>4170</v>
      </c>
      <c r="BA180" s="34" t="s">
        <v>4170</v>
      </c>
      <c r="BB180" s="34" t="s">
        <v>4170</v>
      </c>
      <c r="BD180" s="34" t="s">
        <v>4119</v>
      </c>
      <c r="BG180" s="34">
        <v>1</v>
      </c>
      <c r="BI180" s="34">
        <v>10</v>
      </c>
      <c r="BJ180" s="34" t="s">
        <v>1041</v>
      </c>
      <c r="BK180" s="34" t="s">
        <v>3730</v>
      </c>
      <c r="BM180" s="34" t="s">
        <v>3742</v>
      </c>
      <c r="BN180" s="34" t="s">
        <v>1044</v>
      </c>
      <c r="BO180" s="34" t="s">
        <v>4170</v>
      </c>
      <c r="BP180" s="34" t="s">
        <v>4170</v>
      </c>
      <c r="BQ180" s="34" t="s">
        <v>4881</v>
      </c>
      <c r="BR180" s="34" t="s">
        <v>4170</v>
      </c>
      <c r="BS180" s="34" t="s">
        <v>3760</v>
      </c>
      <c r="BT180" s="34" t="s">
        <v>1044</v>
      </c>
      <c r="BU180" s="34" t="s">
        <v>1044</v>
      </c>
      <c r="BV180" s="34" t="s">
        <v>1044</v>
      </c>
      <c r="BW180" s="34" t="s">
        <v>1044</v>
      </c>
      <c r="BX180" s="34" t="s">
        <v>3807</v>
      </c>
      <c r="BY180" s="34" t="s">
        <v>4170</v>
      </c>
      <c r="BZ180" s="34" t="s">
        <v>4170</v>
      </c>
      <c r="CA180" s="34" t="s">
        <v>4170</v>
      </c>
      <c r="CB180" s="34" t="s">
        <v>4170</v>
      </c>
      <c r="CC180" s="34" t="s">
        <v>4170</v>
      </c>
      <c r="CD180" s="34" t="s">
        <v>4170</v>
      </c>
      <c r="CE180" s="34" t="s">
        <v>4170</v>
      </c>
      <c r="CF180" s="34" t="s">
        <v>4170</v>
      </c>
      <c r="CG180" s="34" t="s">
        <v>4170</v>
      </c>
      <c r="CH180" s="34" t="s">
        <v>4170</v>
      </c>
      <c r="CI180" s="34" t="s">
        <v>4881</v>
      </c>
      <c r="CJ180" s="34" t="s">
        <v>4170</v>
      </c>
      <c r="CK180" s="34" t="s">
        <v>4170</v>
      </c>
      <c r="CL180" s="34" t="s">
        <v>4170</v>
      </c>
      <c r="CM180" s="34" t="s">
        <v>4170</v>
      </c>
      <c r="CN180" s="34" t="s">
        <v>4170</v>
      </c>
      <c r="CO180" s="34" t="s">
        <v>4170</v>
      </c>
      <c r="CQ180" s="34" t="s">
        <v>1041</v>
      </c>
      <c r="CR180" s="34" t="s">
        <v>1044</v>
      </c>
      <c r="CS180" s="34" t="s">
        <v>1044</v>
      </c>
      <c r="CT180" s="34" t="s">
        <v>1041</v>
      </c>
      <c r="CU180" s="34" t="s">
        <v>1044</v>
      </c>
      <c r="CV180" s="34" t="s">
        <v>1044</v>
      </c>
      <c r="CW180" s="34" t="s">
        <v>1044</v>
      </c>
      <c r="CX180" s="34" t="s">
        <v>1044</v>
      </c>
      <c r="CY180" s="34" t="s">
        <v>3826</v>
      </c>
      <c r="CZ180" s="34" t="s">
        <v>3843</v>
      </c>
      <c r="DA180" s="34" t="s">
        <v>3861</v>
      </c>
      <c r="DB180" s="34" t="s">
        <v>3871</v>
      </c>
      <c r="DC180" s="34" t="s">
        <v>3871</v>
      </c>
      <c r="DD180" s="34" t="s">
        <v>3871</v>
      </c>
      <c r="DE180" s="34" t="s">
        <v>1044</v>
      </c>
      <c r="DF180" s="34" t="s">
        <v>3877</v>
      </c>
      <c r="DG180" s="34" t="s">
        <v>170</v>
      </c>
      <c r="DH180" s="34" t="s">
        <v>4170</v>
      </c>
      <c r="DI180" s="34" t="s">
        <v>4170</v>
      </c>
      <c r="DJ180" s="34" t="s">
        <v>4170</v>
      </c>
      <c r="DK180" s="34" t="s">
        <v>4881</v>
      </c>
      <c r="DL180" s="34" t="s">
        <v>4170</v>
      </c>
      <c r="DM180" s="34" t="s">
        <v>4170</v>
      </c>
      <c r="DN180" s="34" t="s">
        <v>4170</v>
      </c>
      <c r="DO180" s="34" t="s">
        <v>4170</v>
      </c>
      <c r="DP180" s="34" t="s">
        <v>4170</v>
      </c>
      <c r="DQ180" s="34" t="s">
        <v>4170</v>
      </c>
      <c r="DR180" s="34" t="s">
        <v>4170</v>
      </c>
      <c r="DS180" s="34" t="s">
        <v>4170</v>
      </c>
      <c r="DT180" s="34" t="s">
        <v>4170</v>
      </c>
      <c r="DU180" s="34" t="s">
        <v>4170</v>
      </c>
      <c r="DV180" s="34" t="s">
        <v>4170</v>
      </c>
      <c r="DW180" s="34" t="s">
        <v>4170</v>
      </c>
      <c r="EA180" s="34">
        <v>1000</v>
      </c>
      <c r="FK180" s="34" t="s">
        <v>1044</v>
      </c>
      <c r="FM180" s="34" t="s">
        <v>3990</v>
      </c>
      <c r="GF180" s="34" t="s">
        <v>1044</v>
      </c>
      <c r="GG180" s="34" t="s">
        <v>4170</v>
      </c>
      <c r="GH180" s="34" t="s">
        <v>4170</v>
      </c>
      <c r="GI180" s="34" t="s">
        <v>4170</v>
      </c>
      <c r="GJ180" s="34" t="s">
        <v>4881</v>
      </c>
      <c r="GK180" s="34" t="s">
        <v>4170</v>
      </c>
      <c r="GL180" s="34" t="s">
        <v>4170</v>
      </c>
      <c r="GM180" s="34" t="s">
        <v>4170</v>
      </c>
      <c r="GO180" s="34">
        <v>300</v>
      </c>
      <c r="GP180" s="34">
        <v>0</v>
      </c>
      <c r="GQ180" s="34">
        <v>0</v>
      </c>
      <c r="GR180" s="34">
        <v>0</v>
      </c>
      <c r="GS180" s="34">
        <v>0</v>
      </c>
      <c r="GT180" s="34">
        <v>50</v>
      </c>
      <c r="GU180" s="34">
        <v>0</v>
      </c>
      <c r="GV180" s="34">
        <v>0</v>
      </c>
      <c r="GW180" s="34">
        <v>0</v>
      </c>
      <c r="GX180" s="34">
        <v>0</v>
      </c>
      <c r="GY180" s="34">
        <v>0</v>
      </c>
      <c r="GZ180" s="34">
        <v>0</v>
      </c>
      <c r="HA180" s="34">
        <v>0</v>
      </c>
      <c r="HB180" s="34">
        <v>0</v>
      </c>
      <c r="HC180" s="34">
        <v>0</v>
      </c>
      <c r="HD180" s="34">
        <v>0</v>
      </c>
      <c r="HE180" s="34">
        <v>0</v>
      </c>
      <c r="HF180" s="34" t="s">
        <v>3071</v>
      </c>
      <c r="HK180" s="34" t="s">
        <v>6742</v>
      </c>
      <c r="HL180" s="34" t="s">
        <v>4226</v>
      </c>
      <c r="HM180" s="34" t="s">
        <v>4539</v>
      </c>
      <c r="HN180" s="34" t="s">
        <v>5452</v>
      </c>
      <c r="HO180" s="34">
        <v>8.1800262812089404</v>
      </c>
      <c r="HP180" s="34" t="s">
        <v>4897</v>
      </c>
      <c r="HQ180" s="34" t="s">
        <v>4305</v>
      </c>
      <c r="HR180" s="34" t="s">
        <v>4186</v>
      </c>
      <c r="HS180" s="34" t="s">
        <v>4241</v>
      </c>
      <c r="HT180" s="34" t="s">
        <v>4271</v>
      </c>
      <c r="HU180" s="34" t="s">
        <v>5342</v>
      </c>
      <c r="HV180" s="34" t="s">
        <v>5001</v>
      </c>
      <c r="HW180" s="34" t="s">
        <v>4556</v>
      </c>
      <c r="HX180" s="34" t="s">
        <v>3238</v>
      </c>
      <c r="HY180" s="34" t="s">
        <v>4291</v>
      </c>
      <c r="HZ180" s="34" t="s">
        <v>4933</v>
      </c>
      <c r="IA180" s="34" t="s">
        <v>4666</v>
      </c>
      <c r="IC180" s="34" t="s">
        <v>5274</v>
      </c>
      <c r="ID180" s="34" t="s">
        <v>4462</v>
      </c>
      <c r="IG180" s="34" t="s">
        <v>4874</v>
      </c>
      <c r="IQ180" s="34">
        <v>1000</v>
      </c>
      <c r="IR180" s="34" t="s">
        <v>1046</v>
      </c>
      <c r="IT180" s="34">
        <v>1000</v>
      </c>
      <c r="IU180" s="34" t="s">
        <v>5177</v>
      </c>
      <c r="IV180" s="34" t="s">
        <v>4170</v>
      </c>
      <c r="IW180" s="34" t="s">
        <v>4170</v>
      </c>
      <c r="IX180" s="34" t="s">
        <v>4170</v>
      </c>
      <c r="IY180" s="34" t="s">
        <v>4170</v>
      </c>
      <c r="IZ180" s="34" t="s">
        <v>4352</v>
      </c>
      <c r="JA180" s="34" t="s">
        <v>4170</v>
      </c>
      <c r="JB180" s="34" t="s">
        <v>4170</v>
      </c>
      <c r="JC180" s="34">
        <v>0</v>
      </c>
      <c r="JD180" s="34">
        <v>0</v>
      </c>
      <c r="JE180" s="34">
        <v>0</v>
      </c>
      <c r="JF180" s="34">
        <v>0</v>
      </c>
      <c r="JG180" s="34">
        <v>0</v>
      </c>
      <c r="JH180" s="34">
        <v>0</v>
      </c>
      <c r="JI180" s="34">
        <v>0</v>
      </c>
      <c r="JJ180" s="34">
        <v>0</v>
      </c>
      <c r="JK180" s="34">
        <v>0</v>
      </c>
      <c r="JL180" s="34">
        <v>350</v>
      </c>
      <c r="JM180" s="34">
        <v>0</v>
      </c>
      <c r="JN180" s="34">
        <v>350</v>
      </c>
      <c r="JO180" s="34">
        <v>350</v>
      </c>
      <c r="JP180" s="34">
        <v>0</v>
      </c>
      <c r="JQ180" s="34">
        <v>350</v>
      </c>
      <c r="JR180" s="34">
        <v>0.85714285714285698</v>
      </c>
      <c r="JW180" s="34">
        <v>0.14285714285714299</v>
      </c>
      <c r="KJ180" s="34" t="s">
        <v>5976</v>
      </c>
      <c r="KK180" s="34" t="s">
        <v>5177</v>
      </c>
      <c r="KL180" s="34" t="s">
        <v>4170</v>
      </c>
      <c r="KM180" s="34" t="s">
        <v>4170</v>
      </c>
      <c r="KN180" s="34" t="s">
        <v>4170</v>
      </c>
      <c r="KO180" s="34" t="s">
        <v>4170</v>
      </c>
      <c r="KP180" s="34" t="s">
        <v>4170</v>
      </c>
      <c r="KQ180" s="34" t="s">
        <v>4170</v>
      </c>
      <c r="KR180" s="34" t="s">
        <v>4170</v>
      </c>
      <c r="KS180" s="34" t="s">
        <v>4170</v>
      </c>
      <c r="KT180" s="34" t="s">
        <v>4170</v>
      </c>
      <c r="KU180" s="34" t="s">
        <v>5111</v>
      </c>
      <c r="KV180" s="34" t="s">
        <v>5111</v>
      </c>
      <c r="KW180" s="34" t="s">
        <v>4170</v>
      </c>
      <c r="KX180" s="34" t="s">
        <v>4170</v>
      </c>
      <c r="KY180" s="34" t="s">
        <v>5952</v>
      </c>
      <c r="KZ180" s="34" t="s">
        <v>5971</v>
      </c>
      <c r="LA180" s="34" t="s">
        <v>5993</v>
      </c>
    </row>
    <row r="181" spans="1:313">
      <c r="A181" s="34" t="s">
        <v>6743</v>
      </c>
      <c r="B181" s="34" t="s">
        <v>6720</v>
      </c>
      <c r="C181" s="34" t="s">
        <v>1036</v>
      </c>
      <c r="D181" s="34" t="s">
        <v>1041</v>
      </c>
      <c r="F181" s="34" t="s">
        <v>1041</v>
      </c>
      <c r="G181" s="34">
        <v>46</v>
      </c>
      <c r="H181" s="34" t="s">
        <v>1041</v>
      </c>
      <c r="I181" s="34" t="s">
        <v>1041</v>
      </c>
      <c r="J181" s="34" t="s">
        <v>442</v>
      </c>
      <c r="K181" s="34" t="s">
        <v>1077</v>
      </c>
      <c r="L181" s="34" t="s">
        <v>9537</v>
      </c>
      <c r="M181" s="34" t="s">
        <v>1548</v>
      </c>
      <c r="N181" s="34" t="s">
        <v>9538</v>
      </c>
      <c r="P181" s="34" t="s">
        <v>3065</v>
      </c>
      <c r="Q181" s="34" t="s">
        <v>3123</v>
      </c>
      <c r="R181" s="34" t="s">
        <v>6569</v>
      </c>
      <c r="S181" s="34">
        <v>4</v>
      </c>
      <c r="T181" s="34" t="s">
        <v>4881</v>
      </c>
      <c r="U181" s="34" t="s">
        <v>4881</v>
      </c>
      <c r="V181" s="34" t="s">
        <v>4170</v>
      </c>
      <c r="W181" s="34" t="s">
        <v>4881</v>
      </c>
      <c r="X181" s="34" t="s">
        <v>4609</v>
      </c>
      <c r="Y181" s="34" t="s">
        <v>4609</v>
      </c>
      <c r="Z181" s="34" t="s">
        <v>4609</v>
      </c>
      <c r="AA181" s="34" t="s">
        <v>4170</v>
      </c>
      <c r="AB181" s="34" t="s">
        <v>3681</v>
      </c>
      <c r="AD181" s="34" t="s">
        <v>3696</v>
      </c>
      <c r="AN181" s="34" t="s">
        <v>3719</v>
      </c>
      <c r="AO181" s="34" t="s">
        <v>1044</v>
      </c>
      <c r="BG181" s="34">
        <v>2</v>
      </c>
      <c r="BI181" s="34">
        <v>25</v>
      </c>
      <c r="BJ181" s="34" t="s">
        <v>1041</v>
      </c>
      <c r="BK181" s="34" t="s">
        <v>3727</v>
      </c>
      <c r="BM181" s="34" t="s">
        <v>3739</v>
      </c>
      <c r="BN181" s="34" t="s">
        <v>3745</v>
      </c>
      <c r="BO181" s="34" t="s">
        <v>4881</v>
      </c>
      <c r="BP181" s="34" t="s">
        <v>4170</v>
      </c>
      <c r="BQ181" s="34" t="s">
        <v>4170</v>
      </c>
      <c r="BR181" s="34" t="s">
        <v>4170</v>
      </c>
      <c r="BS181" s="34" t="s">
        <v>3754</v>
      </c>
      <c r="BT181" s="34" t="s">
        <v>3739</v>
      </c>
      <c r="BU181" s="34" t="s">
        <v>1044</v>
      </c>
      <c r="BV181" s="34" t="s">
        <v>1044</v>
      </c>
      <c r="BW181" s="34" t="s">
        <v>1044</v>
      </c>
      <c r="BX181" s="34" t="s">
        <v>3783</v>
      </c>
      <c r="BY181" s="34" t="s">
        <v>4170</v>
      </c>
      <c r="BZ181" s="34" t="s">
        <v>4170</v>
      </c>
      <c r="CA181" s="34" t="s">
        <v>4881</v>
      </c>
      <c r="CB181" s="34" t="s">
        <v>4170</v>
      </c>
      <c r="CC181" s="34" t="s">
        <v>4170</v>
      </c>
      <c r="CD181" s="34" t="s">
        <v>4170</v>
      </c>
      <c r="CE181" s="34" t="s">
        <v>4170</v>
      </c>
      <c r="CF181" s="34" t="s">
        <v>4170</v>
      </c>
      <c r="CG181" s="34" t="s">
        <v>4170</v>
      </c>
      <c r="CH181" s="34" t="s">
        <v>4170</v>
      </c>
      <c r="CI181" s="34" t="s">
        <v>4170</v>
      </c>
      <c r="CJ181" s="34" t="s">
        <v>4170</v>
      </c>
      <c r="CK181" s="34" t="s">
        <v>4170</v>
      </c>
      <c r="CL181" s="34" t="s">
        <v>4170</v>
      </c>
      <c r="CM181" s="34" t="s">
        <v>4170</v>
      </c>
      <c r="CN181" s="34" t="s">
        <v>4170</v>
      </c>
      <c r="CO181" s="34" t="s">
        <v>4170</v>
      </c>
      <c r="CQ181" s="34" t="s">
        <v>1041</v>
      </c>
      <c r="CR181" s="34" t="s">
        <v>1041</v>
      </c>
      <c r="CS181" s="34" t="s">
        <v>1041</v>
      </c>
      <c r="CT181" s="34" t="s">
        <v>1041</v>
      </c>
      <c r="CU181" s="34" t="s">
        <v>1041</v>
      </c>
      <c r="CV181" s="34" t="s">
        <v>1041</v>
      </c>
      <c r="CW181" s="34" t="s">
        <v>1044</v>
      </c>
      <c r="CX181" s="34" t="s">
        <v>1044</v>
      </c>
      <c r="CY181" s="34" t="s">
        <v>3826</v>
      </c>
      <c r="CZ181" s="34" t="s">
        <v>3846</v>
      </c>
      <c r="DA181" s="34" t="s">
        <v>3855</v>
      </c>
      <c r="DB181" s="34" t="s">
        <v>3865</v>
      </c>
      <c r="DC181" s="34" t="s">
        <v>1044</v>
      </c>
      <c r="DD181" s="34" t="s">
        <v>3871</v>
      </c>
      <c r="DE181" s="34" t="s">
        <v>1041</v>
      </c>
      <c r="DF181" s="34" t="s">
        <v>3877</v>
      </c>
      <c r="DG181" s="34" t="s">
        <v>169</v>
      </c>
      <c r="DH181" s="34" t="s">
        <v>4170</v>
      </c>
      <c r="DI181" s="34" t="s">
        <v>4881</v>
      </c>
      <c r="DJ181" s="34" t="s">
        <v>4170</v>
      </c>
      <c r="DK181" s="34" t="s">
        <v>4170</v>
      </c>
      <c r="DL181" s="34" t="s">
        <v>4170</v>
      </c>
      <c r="DM181" s="34" t="s">
        <v>4170</v>
      </c>
      <c r="DN181" s="34" t="s">
        <v>4170</v>
      </c>
      <c r="DO181" s="34" t="s">
        <v>4170</v>
      </c>
      <c r="DP181" s="34" t="s">
        <v>4170</v>
      </c>
      <c r="DQ181" s="34" t="s">
        <v>4170</v>
      </c>
      <c r="DR181" s="34" t="s">
        <v>4170</v>
      </c>
      <c r="DS181" s="34" t="s">
        <v>4170</v>
      </c>
      <c r="DT181" s="34" t="s">
        <v>4170</v>
      </c>
      <c r="DU181" s="34" t="s">
        <v>4170</v>
      </c>
      <c r="DV181" s="34" t="s">
        <v>4170</v>
      </c>
      <c r="DW181" s="34" t="s">
        <v>4170</v>
      </c>
      <c r="DY181" s="34">
        <v>16000</v>
      </c>
      <c r="FK181" s="34" t="s">
        <v>1044</v>
      </c>
      <c r="FM181" s="34" t="s">
        <v>3981</v>
      </c>
      <c r="FN181" s="34" t="s">
        <v>4001</v>
      </c>
      <c r="FO181" s="34" t="s">
        <v>4170</v>
      </c>
      <c r="FP181" s="34" t="s">
        <v>4170</v>
      </c>
      <c r="FQ181" s="34" t="s">
        <v>4170</v>
      </c>
      <c r="FR181" s="34" t="s">
        <v>4881</v>
      </c>
      <c r="FS181" s="34" t="s">
        <v>4170</v>
      </c>
      <c r="FT181" s="34" t="s">
        <v>4170</v>
      </c>
      <c r="FU181" s="34" t="s">
        <v>4170</v>
      </c>
      <c r="FV181" s="34" t="s">
        <v>4170</v>
      </c>
      <c r="FW181" s="34" t="s">
        <v>4170</v>
      </c>
      <c r="FX181" s="34" t="s">
        <v>4170</v>
      </c>
      <c r="FY181" s="34" t="s">
        <v>4170</v>
      </c>
      <c r="FZ181" s="34" t="s">
        <v>4170</v>
      </c>
      <c r="GA181" s="34" t="s">
        <v>4170</v>
      </c>
      <c r="GB181" s="34" t="s">
        <v>4170</v>
      </c>
      <c r="GC181" s="34" t="s">
        <v>4170</v>
      </c>
      <c r="GD181" s="34" t="s">
        <v>4170</v>
      </c>
      <c r="GF181" s="34" t="s">
        <v>1044</v>
      </c>
      <c r="GG181" s="34" t="s">
        <v>4170</v>
      </c>
      <c r="GH181" s="34" t="s">
        <v>4170</v>
      </c>
      <c r="GI181" s="34" t="s">
        <v>4170</v>
      </c>
      <c r="GJ181" s="34" t="s">
        <v>4881</v>
      </c>
      <c r="GK181" s="34" t="s">
        <v>4170</v>
      </c>
      <c r="GL181" s="34" t="s">
        <v>4170</v>
      </c>
      <c r="GM181" s="34" t="s">
        <v>4170</v>
      </c>
      <c r="GO181" s="34">
        <v>5500</v>
      </c>
      <c r="GP181" s="34">
        <v>0</v>
      </c>
      <c r="GQ181" s="34">
        <v>7000</v>
      </c>
      <c r="GR181" s="34">
        <v>2100</v>
      </c>
      <c r="GS181" s="34">
        <v>700</v>
      </c>
      <c r="GT181" s="34">
        <v>300</v>
      </c>
      <c r="GU181" s="34">
        <v>460</v>
      </c>
      <c r="GV181" s="34">
        <v>0</v>
      </c>
      <c r="GW181" s="34">
        <v>0</v>
      </c>
      <c r="GX181" s="34">
        <v>0</v>
      </c>
      <c r="GY181" s="34">
        <v>4000</v>
      </c>
      <c r="GZ181" s="34">
        <v>600</v>
      </c>
      <c r="HA181" s="34">
        <v>0</v>
      </c>
      <c r="HB181" s="34">
        <v>0</v>
      </c>
      <c r="HC181" s="34">
        <v>2000</v>
      </c>
      <c r="HD181" s="34">
        <v>0</v>
      </c>
      <c r="HE181" s="34">
        <v>0</v>
      </c>
      <c r="HF181" s="34" t="s">
        <v>1044</v>
      </c>
      <c r="HK181" s="34" t="s">
        <v>6744</v>
      </c>
      <c r="HL181" s="34" t="s">
        <v>4226</v>
      </c>
      <c r="HM181" s="34" t="s">
        <v>4542</v>
      </c>
      <c r="HN181" s="34" t="s">
        <v>5453</v>
      </c>
      <c r="HO181" s="34">
        <v>35.216819973718799</v>
      </c>
      <c r="HP181" s="34" t="s">
        <v>4895</v>
      </c>
      <c r="HQ181" s="34" t="s">
        <v>4316</v>
      </c>
      <c r="HR181" s="34" t="s">
        <v>4219</v>
      </c>
      <c r="HS181" s="34" t="s">
        <v>4248</v>
      </c>
      <c r="HT181" s="34" t="s">
        <v>4262</v>
      </c>
      <c r="HU181" s="34" t="s">
        <v>5342</v>
      </c>
      <c r="HV181" s="34" t="s">
        <v>5001</v>
      </c>
      <c r="HW181" s="34" t="s">
        <v>4556</v>
      </c>
      <c r="HX181" s="34" t="s">
        <v>3235</v>
      </c>
      <c r="HY181" s="34" t="s">
        <v>4291</v>
      </c>
      <c r="HZ181" s="34" t="s">
        <v>4929</v>
      </c>
      <c r="IA181" s="34" t="s">
        <v>4665</v>
      </c>
      <c r="IC181" s="34" t="s">
        <v>5274</v>
      </c>
      <c r="ID181" s="34" t="s">
        <v>4462</v>
      </c>
      <c r="IE181" s="34" t="s">
        <v>5223</v>
      </c>
      <c r="IQ181" s="34">
        <v>16000</v>
      </c>
      <c r="IR181" s="34" t="s">
        <v>1046</v>
      </c>
      <c r="IS181" s="34" t="s">
        <v>5322</v>
      </c>
      <c r="IT181" s="34">
        <v>4000</v>
      </c>
      <c r="IU181" s="34" t="s">
        <v>5179</v>
      </c>
      <c r="IV181" s="34" t="s">
        <v>4170</v>
      </c>
      <c r="IW181" s="34" t="s">
        <v>4175</v>
      </c>
      <c r="IX181" s="34" t="s">
        <v>5374</v>
      </c>
      <c r="IY181" s="34" t="s">
        <v>4474</v>
      </c>
      <c r="IZ181" s="34" t="s">
        <v>4784</v>
      </c>
      <c r="JA181" s="34" t="s">
        <v>4785</v>
      </c>
      <c r="JB181" s="34" t="s">
        <v>4170</v>
      </c>
      <c r="JC181" s="34">
        <v>0</v>
      </c>
      <c r="JD181" s="34">
        <v>666.66666666666697</v>
      </c>
      <c r="JE181" s="34">
        <v>100</v>
      </c>
      <c r="JF181" s="34">
        <v>0</v>
      </c>
      <c r="JG181" s="34">
        <v>0</v>
      </c>
      <c r="JH181" s="34">
        <v>333.33333333333297</v>
      </c>
      <c r="JI181" s="34">
        <v>0</v>
      </c>
      <c r="JJ181" s="34">
        <v>0</v>
      </c>
      <c r="JK181" s="34">
        <v>0</v>
      </c>
      <c r="JL181" s="34">
        <v>16493.333333333299</v>
      </c>
      <c r="JM181" s="34">
        <v>666.66666666666697</v>
      </c>
      <c r="JN181" s="34">
        <v>17160</v>
      </c>
      <c r="JO181" s="34">
        <v>4123.3333333333303</v>
      </c>
      <c r="JP181" s="34">
        <v>166.666666666667</v>
      </c>
      <c r="JQ181" s="34">
        <v>4290</v>
      </c>
      <c r="JR181" s="34">
        <v>0.32051282051282098</v>
      </c>
      <c r="JT181" s="34">
        <v>0.40792540792540799</v>
      </c>
      <c r="JU181" s="34">
        <v>0.12237762237762199</v>
      </c>
      <c r="JV181" s="34">
        <v>4.0792540792540799E-2</v>
      </c>
      <c r="JW181" s="34">
        <v>1.7482517482517501E-2</v>
      </c>
      <c r="JX181" s="34">
        <v>2.6806526806526801E-2</v>
      </c>
      <c r="KB181" s="34">
        <v>3.88500388500388E-2</v>
      </c>
      <c r="KC181" s="34">
        <v>5.8275058275058297E-3</v>
      </c>
      <c r="KF181" s="34">
        <v>1.94250194250194E-2</v>
      </c>
      <c r="KJ181" s="34" t="s">
        <v>5977</v>
      </c>
      <c r="KK181" s="34" t="s">
        <v>5178</v>
      </c>
      <c r="KL181" s="34" t="s">
        <v>4170</v>
      </c>
      <c r="KM181" s="34" t="s">
        <v>4170</v>
      </c>
      <c r="KN181" s="34" t="s">
        <v>4716</v>
      </c>
      <c r="KO181" s="34" t="s">
        <v>4352</v>
      </c>
      <c r="KP181" s="34" t="s">
        <v>4170</v>
      </c>
      <c r="KQ181" s="34" t="s">
        <v>4170</v>
      </c>
      <c r="KR181" s="34" t="s">
        <v>4714</v>
      </c>
      <c r="KS181" s="34" t="s">
        <v>4170</v>
      </c>
      <c r="KT181" s="34" t="s">
        <v>4170</v>
      </c>
      <c r="KU181" s="34" t="s">
        <v>5113</v>
      </c>
      <c r="KV181" s="34" t="s">
        <v>5153</v>
      </c>
      <c r="KW181" s="34" t="s">
        <v>5624</v>
      </c>
      <c r="KX181" s="34" t="s">
        <v>5644</v>
      </c>
      <c r="KY181" s="34" t="s">
        <v>5223</v>
      </c>
      <c r="KZ181" s="34" t="s">
        <v>5850</v>
      </c>
      <c r="LA181" s="34" t="s">
        <v>5992</v>
      </c>
    </row>
    <row r="182" spans="1:313">
      <c r="A182" s="34" t="s">
        <v>6745</v>
      </c>
      <c r="B182" s="34" t="s">
        <v>6720</v>
      </c>
      <c r="C182" s="34" t="s">
        <v>1037</v>
      </c>
      <c r="D182" s="34" t="s">
        <v>1041</v>
      </c>
      <c r="F182" s="34" t="s">
        <v>1041</v>
      </c>
      <c r="G182" s="34">
        <v>29</v>
      </c>
      <c r="H182" s="34" t="s">
        <v>1041</v>
      </c>
      <c r="I182" s="34" t="s">
        <v>1041</v>
      </c>
      <c r="J182" s="34" t="s">
        <v>440</v>
      </c>
      <c r="K182" s="34" t="s">
        <v>1077</v>
      </c>
      <c r="L182" s="34" t="s">
        <v>9537</v>
      </c>
      <c r="M182" s="34" t="s">
        <v>1548</v>
      </c>
      <c r="N182" s="34" t="s">
        <v>9538</v>
      </c>
      <c r="P182" s="34" t="s">
        <v>3065</v>
      </c>
      <c r="Q182" s="34" t="s">
        <v>3123</v>
      </c>
      <c r="R182" s="34" t="s">
        <v>6382</v>
      </c>
      <c r="S182" s="34">
        <v>3</v>
      </c>
      <c r="T182" s="34" t="s">
        <v>4881</v>
      </c>
      <c r="U182" s="34" t="s">
        <v>4170</v>
      </c>
      <c r="V182" s="34" t="s">
        <v>4881</v>
      </c>
      <c r="W182" s="34" t="s">
        <v>4881</v>
      </c>
      <c r="X182" s="34" t="s">
        <v>4881</v>
      </c>
      <c r="Y182" s="34" t="s">
        <v>4881</v>
      </c>
      <c r="Z182" s="34" t="s">
        <v>4609</v>
      </c>
      <c r="AA182" s="34" t="s">
        <v>4170</v>
      </c>
      <c r="AB182" s="34" t="s">
        <v>3681</v>
      </c>
      <c r="AD182" s="34" t="s">
        <v>3696</v>
      </c>
      <c r="AN182" s="34" t="s">
        <v>3722</v>
      </c>
      <c r="AO182" s="34" t="s">
        <v>1044</v>
      </c>
      <c r="BG182" s="34">
        <v>1</v>
      </c>
      <c r="BI182" s="34">
        <v>15</v>
      </c>
      <c r="BJ182" s="34" t="s">
        <v>1041</v>
      </c>
      <c r="BK182" s="34" t="s">
        <v>3727</v>
      </c>
      <c r="BM182" s="34" t="s">
        <v>3739</v>
      </c>
      <c r="BN182" s="34" t="s">
        <v>3745</v>
      </c>
      <c r="BO182" s="34" t="s">
        <v>4881</v>
      </c>
      <c r="BP182" s="34" t="s">
        <v>4170</v>
      </c>
      <c r="BQ182" s="34" t="s">
        <v>4170</v>
      </c>
      <c r="BR182" s="34" t="s">
        <v>4170</v>
      </c>
      <c r="BS182" s="34" t="s">
        <v>3754</v>
      </c>
      <c r="BT182" s="34" t="s">
        <v>3771</v>
      </c>
      <c r="BU182" s="34" t="s">
        <v>1044</v>
      </c>
      <c r="BV182" s="34" t="s">
        <v>1044</v>
      </c>
      <c r="BW182" s="34" t="s">
        <v>1044</v>
      </c>
      <c r="BX182" s="34" t="s">
        <v>3783</v>
      </c>
      <c r="BY182" s="34" t="s">
        <v>4170</v>
      </c>
      <c r="BZ182" s="34" t="s">
        <v>4170</v>
      </c>
      <c r="CA182" s="34" t="s">
        <v>4881</v>
      </c>
      <c r="CB182" s="34" t="s">
        <v>4170</v>
      </c>
      <c r="CC182" s="34" t="s">
        <v>4170</v>
      </c>
      <c r="CD182" s="34" t="s">
        <v>4170</v>
      </c>
      <c r="CE182" s="34" t="s">
        <v>4170</v>
      </c>
      <c r="CF182" s="34" t="s">
        <v>4170</v>
      </c>
      <c r="CG182" s="34" t="s">
        <v>4170</v>
      </c>
      <c r="CH182" s="34" t="s">
        <v>4170</v>
      </c>
      <c r="CI182" s="34" t="s">
        <v>4170</v>
      </c>
      <c r="CJ182" s="34" t="s">
        <v>4170</v>
      </c>
      <c r="CK182" s="34" t="s">
        <v>4170</v>
      </c>
      <c r="CL182" s="34" t="s">
        <v>4170</v>
      </c>
      <c r="CM182" s="34" t="s">
        <v>4170</v>
      </c>
      <c r="CN182" s="34" t="s">
        <v>4170</v>
      </c>
      <c r="CO182" s="34" t="s">
        <v>4170</v>
      </c>
      <c r="CQ182" s="34" t="s">
        <v>1041</v>
      </c>
      <c r="CR182" s="34" t="s">
        <v>1041</v>
      </c>
      <c r="CS182" s="34" t="s">
        <v>1041</v>
      </c>
      <c r="CT182" s="34" t="s">
        <v>1041</v>
      </c>
      <c r="CU182" s="34" t="s">
        <v>1041</v>
      </c>
      <c r="CV182" s="34" t="s">
        <v>1041</v>
      </c>
      <c r="CW182" s="34" t="s">
        <v>1041</v>
      </c>
      <c r="CX182" s="34" t="s">
        <v>1041</v>
      </c>
      <c r="CY182" s="34" t="s">
        <v>3823</v>
      </c>
      <c r="CZ182" s="34" t="s">
        <v>3843</v>
      </c>
      <c r="DA182" s="34" t="s">
        <v>3852</v>
      </c>
      <c r="DB182" s="34" t="s">
        <v>1044</v>
      </c>
      <c r="DC182" s="34" t="s">
        <v>1044</v>
      </c>
      <c r="DD182" s="34" t="s">
        <v>3871</v>
      </c>
      <c r="DE182" s="34" t="s">
        <v>1041</v>
      </c>
      <c r="DF182" s="34" t="s">
        <v>3874</v>
      </c>
      <c r="DG182" s="34" t="s">
        <v>6452</v>
      </c>
      <c r="DH182" s="34" t="s">
        <v>4170</v>
      </c>
      <c r="DI182" s="34" t="s">
        <v>4881</v>
      </c>
      <c r="DJ182" s="34" t="s">
        <v>4170</v>
      </c>
      <c r="DK182" s="34" t="s">
        <v>4170</v>
      </c>
      <c r="DL182" s="34" t="s">
        <v>4170</v>
      </c>
      <c r="DM182" s="34" t="s">
        <v>4881</v>
      </c>
      <c r="DN182" s="34" t="s">
        <v>4170</v>
      </c>
      <c r="DO182" s="34" t="s">
        <v>4170</v>
      </c>
      <c r="DP182" s="34" t="s">
        <v>4170</v>
      </c>
      <c r="DQ182" s="34" t="s">
        <v>4170</v>
      </c>
      <c r="DR182" s="34" t="s">
        <v>4170</v>
      </c>
      <c r="DS182" s="34" t="s">
        <v>4170</v>
      </c>
      <c r="DT182" s="34" t="s">
        <v>4170</v>
      </c>
      <c r="DU182" s="34" t="s">
        <v>4170</v>
      </c>
      <c r="DV182" s="34" t="s">
        <v>4170</v>
      </c>
      <c r="DW182" s="34" t="s">
        <v>4170</v>
      </c>
      <c r="EC182" s="34" t="s">
        <v>3919</v>
      </c>
      <c r="ED182" s="34" t="s">
        <v>4170</v>
      </c>
      <c r="EE182" s="34" t="s">
        <v>4881</v>
      </c>
      <c r="EF182" s="34" t="s">
        <v>4170</v>
      </c>
      <c r="EG182" s="34" t="s">
        <v>4170</v>
      </c>
      <c r="EH182" s="34" t="s">
        <v>4170</v>
      </c>
      <c r="EI182" s="34" t="s">
        <v>4170</v>
      </c>
      <c r="EJ182" s="34" t="s">
        <v>4170</v>
      </c>
      <c r="EK182" s="34" t="s">
        <v>4170</v>
      </c>
      <c r="EL182" s="34" t="s">
        <v>4170</v>
      </c>
      <c r="EM182" s="34" t="s">
        <v>4170</v>
      </c>
      <c r="EN182" s="34" t="s">
        <v>4170</v>
      </c>
      <c r="EO182" s="34" t="s">
        <v>4170</v>
      </c>
      <c r="EP182" s="34" t="s">
        <v>4170</v>
      </c>
      <c r="ER182" s="34">
        <v>1000</v>
      </c>
      <c r="FK182" s="34" t="s">
        <v>1044</v>
      </c>
      <c r="FM182" s="34" t="s">
        <v>3987</v>
      </c>
      <c r="GF182" s="34" t="s">
        <v>1044</v>
      </c>
      <c r="GG182" s="34" t="s">
        <v>4170</v>
      </c>
      <c r="GH182" s="34" t="s">
        <v>4170</v>
      </c>
      <c r="GI182" s="34" t="s">
        <v>4170</v>
      </c>
      <c r="GJ182" s="34" t="s">
        <v>4881</v>
      </c>
      <c r="GK182" s="34" t="s">
        <v>4170</v>
      </c>
      <c r="GL182" s="34" t="s">
        <v>4170</v>
      </c>
      <c r="GM182" s="34" t="s">
        <v>4170</v>
      </c>
      <c r="GO182" s="34">
        <v>6000</v>
      </c>
      <c r="GP182" s="34">
        <v>0</v>
      </c>
      <c r="GQ182" s="34">
        <v>12000</v>
      </c>
      <c r="GR182" s="34">
        <v>3000</v>
      </c>
      <c r="GS182" s="34">
        <v>3000</v>
      </c>
      <c r="GT182" s="34">
        <v>400</v>
      </c>
      <c r="GU182" s="34">
        <v>2000</v>
      </c>
      <c r="GV182" s="34">
        <v>1000</v>
      </c>
      <c r="GW182" s="34">
        <v>1000</v>
      </c>
      <c r="GX182" s="34">
        <v>12000</v>
      </c>
      <c r="GY182" s="34">
        <v>3000</v>
      </c>
      <c r="GZ182" s="34">
        <v>0</v>
      </c>
      <c r="HA182" s="34">
        <v>0</v>
      </c>
      <c r="HB182" s="34">
        <v>0</v>
      </c>
      <c r="HC182" s="34">
        <v>36000</v>
      </c>
      <c r="HD182" s="34">
        <v>0</v>
      </c>
      <c r="HE182" s="34">
        <v>0</v>
      </c>
      <c r="HF182" s="34" t="s">
        <v>1044</v>
      </c>
      <c r="HK182" s="34" t="s">
        <v>6746</v>
      </c>
      <c r="HL182" s="34" t="s">
        <v>4226</v>
      </c>
      <c r="HM182" s="34" t="s">
        <v>4539</v>
      </c>
      <c r="HN182" s="34" t="s">
        <v>5446</v>
      </c>
      <c r="HO182" s="34">
        <v>20.170827858081498</v>
      </c>
      <c r="HP182" s="34" t="s">
        <v>4894</v>
      </c>
      <c r="HQ182" s="34" t="s">
        <v>4316</v>
      </c>
      <c r="HR182" s="34" t="s">
        <v>4219</v>
      </c>
      <c r="HS182" s="34" t="s">
        <v>4248</v>
      </c>
      <c r="HT182" s="34" t="s">
        <v>4262</v>
      </c>
      <c r="HU182" s="34" t="s">
        <v>5341</v>
      </c>
      <c r="HV182" s="34" t="s">
        <v>5001</v>
      </c>
      <c r="HW182" s="34" t="s">
        <v>4560</v>
      </c>
      <c r="HX182" s="34" t="s">
        <v>3241</v>
      </c>
      <c r="HY182" s="34" t="s">
        <v>4291</v>
      </c>
      <c r="HZ182" s="34" t="s">
        <v>4933</v>
      </c>
      <c r="IA182" s="34" t="s">
        <v>4666</v>
      </c>
      <c r="IC182" s="34" t="s">
        <v>5274</v>
      </c>
      <c r="ID182" s="34" t="s">
        <v>4462</v>
      </c>
      <c r="II182" s="34" t="s">
        <v>5111</v>
      </c>
      <c r="IQ182" s="34">
        <v>1000</v>
      </c>
      <c r="IR182" s="34" t="s">
        <v>1046</v>
      </c>
      <c r="IT182" s="34">
        <v>333.33333333333297</v>
      </c>
      <c r="IU182" s="34" t="s">
        <v>5179</v>
      </c>
      <c r="IV182" s="34" t="s">
        <v>4170</v>
      </c>
      <c r="IW182" s="34" t="s">
        <v>4172</v>
      </c>
      <c r="IX182" s="34" t="s">
        <v>5374</v>
      </c>
      <c r="IY182" s="34" t="s">
        <v>5374</v>
      </c>
      <c r="IZ182" s="34" t="s">
        <v>4785</v>
      </c>
      <c r="JA182" s="34" t="s">
        <v>5581</v>
      </c>
      <c r="JB182" s="34" t="s">
        <v>4716</v>
      </c>
      <c r="JC182" s="34">
        <v>2000</v>
      </c>
      <c r="JD182" s="34">
        <v>500</v>
      </c>
      <c r="JE182" s="34">
        <v>0</v>
      </c>
      <c r="JF182" s="34">
        <v>0</v>
      </c>
      <c r="JG182" s="34">
        <v>0</v>
      </c>
      <c r="JH182" s="34">
        <v>6000</v>
      </c>
      <c r="JI182" s="34">
        <v>0</v>
      </c>
      <c r="JJ182" s="34">
        <v>0</v>
      </c>
      <c r="JK182" s="34">
        <v>333.33333333333297</v>
      </c>
      <c r="JL182" s="34">
        <v>34400</v>
      </c>
      <c r="JM182" s="34">
        <v>1833.3333333333301</v>
      </c>
      <c r="JN182" s="34">
        <v>36233.333333333299</v>
      </c>
      <c r="JO182" s="34">
        <v>11466.666666666701</v>
      </c>
      <c r="JP182" s="34">
        <v>611.11111111111097</v>
      </c>
      <c r="JQ182" s="34">
        <v>12077.777777777799</v>
      </c>
      <c r="JR182" s="34">
        <v>0.16559337626494899</v>
      </c>
      <c r="JT182" s="34">
        <v>0.33118675252989899</v>
      </c>
      <c r="JU182" s="34">
        <v>8.2796688132474705E-2</v>
      </c>
      <c r="JV182" s="34">
        <v>8.2796688132474705E-2</v>
      </c>
      <c r="JW182" s="34">
        <v>1.1039558417663299E-2</v>
      </c>
      <c r="JX182" s="34">
        <v>5.5197792088316502E-2</v>
      </c>
      <c r="JY182" s="34">
        <v>2.7598896044158199E-2</v>
      </c>
      <c r="JZ182" s="34">
        <v>9.1996320147194107E-3</v>
      </c>
      <c r="KA182" s="34">
        <v>5.5197792088316502E-2</v>
      </c>
      <c r="KB182" s="34">
        <v>1.37994480220791E-2</v>
      </c>
      <c r="KF182" s="34">
        <v>0.16559337626494899</v>
      </c>
      <c r="KJ182" s="34" t="s">
        <v>5976</v>
      </c>
      <c r="KK182" s="34" t="s">
        <v>5177</v>
      </c>
      <c r="KL182" s="34" t="s">
        <v>5796</v>
      </c>
      <c r="KM182" s="34" t="s">
        <v>4713</v>
      </c>
      <c r="KN182" s="34" t="s">
        <v>5255</v>
      </c>
      <c r="KO182" s="34" t="s">
        <v>4170</v>
      </c>
      <c r="KP182" s="34" t="s">
        <v>4170</v>
      </c>
      <c r="KQ182" s="34" t="s">
        <v>4170</v>
      </c>
      <c r="KR182" s="34" t="s">
        <v>4974</v>
      </c>
      <c r="KS182" s="34" t="s">
        <v>4170</v>
      </c>
      <c r="KT182" s="34" t="s">
        <v>4170</v>
      </c>
      <c r="KU182" s="34" t="s">
        <v>5114</v>
      </c>
      <c r="KV182" s="34" t="s">
        <v>5155</v>
      </c>
      <c r="KW182" s="34" t="s">
        <v>5621</v>
      </c>
      <c r="KX182" s="34" t="s">
        <v>5646</v>
      </c>
      <c r="KY182" s="34" t="s">
        <v>5954</v>
      </c>
      <c r="KZ182" s="34" t="s">
        <v>5152</v>
      </c>
      <c r="LA182" s="34" t="s">
        <v>5993</v>
      </c>
    </row>
    <row r="183" spans="1:313">
      <c r="A183" s="34" t="s">
        <v>6747</v>
      </c>
      <c r="B183" s="34" t="s">
        <v>6720</v>
      </c>
      <c r="C183" s="34" t="s">
        <v>1036</v>
      </c>
      <c r="D183" s="34" t="s">
        <v>1041</v>
      </c>
      <c r="F183" s="34" t="s">
        <v>1041</v>
      </c>
      <c r="G183" s="34">
        <v>21</v>
      </c>
      <c r="H183" s="34" t="s">
        <v>1041</v>
      </c>
      <c r="I183" s="34" t="s">
        <v>1041</v>
      </c>
      <c r="J183" s="34" t="s">
        <v>440</v>
      </c>
      <c r="K183" s="34" t="s">
        <v>1077</v>
      </c>
      <c r="L183" s="34" t="s">
        <v>9537</v>
      </c>
      <c r="M183" s="34" t="s">
        <v>1548</v>
      </c>
      <c r="N183" s="34" t="s">
        <v>9538</v>
      </c>
      <c r="P183" s="34" t="s">
        <v>3065</v>
      </c>
      <c r="Q183" s="34" t="s">
        <v>3123</v>
      </c>
      <c r="R183" s="34" t="s">
        <v>6377</v>
      </c>
      <c r="S183" s="34">
        <v>1</v>
      </c>
      <c r="T183" s="34" t="s">
        <v>4881</v>
      </c>
      <c r="U183" s="34" t="s">
        <v>4170</v>
      </c>
      <c r="V183" s="34" t="s">
        <v>4170</v>
      </c>
      <c r="W183" s="34" t="s">
        <v>4881</v>
      </c>
      <c r="X183" s="34" t="s">
        <v>4170</v>
      </c>
      <c r="Y183" s="34" t="s">
        <v>4881</v>
      </c>
      <c r="Z183" s="34" t="s">
        <v>4170</v>
      </c>
      <c r="AA183" s="34" t="s">
        <v>4170</v>
      </c>
      <c r="AB183" s="34" t="s">
        <v>3681</v>
      </c>
      <c r="AD183" s="34" t="s">
        <v>3696</v>
      </c>
      <c r="AN183" s="34" t="s">
        <v>3719</v>
      </c>
      <c r="AO183" s="34" t="s">
        <v>1044</v>
      </c>
      <c r="BG183" s="34">
        <v>1</v>
      </c>
      <c r="BI183" s="34">
        <v>15</v>
      </c>
      <c r="BJ183" s="34" t="s">
        <v>1041</v>
      </c>
      <c r="BK183" s="34" t="s">
        <v>3727</v>
      </c>
      <c r="BM183" s="34" t="s">
        <v>3742</v>
      </c>
      <c r="BN183" s="34" t="s">
        <v>3745</v>
      </c>
      <c r="BO183" s="34" t="s">
        <v>4881</v>
      </c>
      <c r="BP183" s="34" t="s">
        <v>4170</v>
      </c>
      <c r="BQ183" s="34" t="s">
        <v>4170</v>
      </c>
      <c r="BR183" s="34" t="s">
        <v>4170</v>
      </c>
      <c r="BS183" s="34" t="s">
        <v>3751</v>
      </c>
      <c r="BT183" s="34" t="s">
        <v>3771</v>
      </c>
      <c r="BU183" s="34" t="s">
        <v>1044</v>
      </c>
      <c r="BV183" s="34" t="s">
        <v>1044</v>
      </c>
      <c r="BW183" s="34" t="s">
        <v>1044</v>
      </c>
      <c r="BX183" s="34" t="s">
        <v>3777</v>
      </c>
      <c r="BY183" s="34" t="s">
        <v>4881</v>
      </c>
      <c r="BZ183" s="34" t="s">
        <v>4170</v>
      </c>
      <c r="CA183" s="34" t="s">
        <v>4170</v>
      </c>
      <c r="CB183" s="34" t="s">
        <v>4170</v>
      </c>
      <c r="CC183" s="34" t="s">
        <v>4170</v>
      </c>
      <c r="CD183" s="34" t="s">
        <v>4170</v>
      </c>
      <c r="CE183" s="34" t="s">
        <v>4170</v>
      </c>
      <c r="CF183" s="34" t="s">
        <v>4170</v>
      </c>
      <c r="CG183" s="34" t="s">
        <v>4170</v>
      </c>
      <c r="CH183" s="34" t="s">
        <v>4170</v>
      </c>
      <c r="CI183" s="34" t="s">
        <v>4170</v>
      </c>
      <c r="CJ183" s="34" t="s">
        <v>4170</v>
      </c>
      <c r="CK183" s="34" t="s">
        <v>4170</v>
      </c>
      <c r="CL183" s="34" t="s">
        <v>4170</v>
      </c>
      <c r="CM183" s="34" t="s">
        <v>4170</v>
      </c>
      <c r="CN183" s="34" t="s">
        <v>4170</v>
      </c>
      <c r="CO183" s="34" t="s">
        <v>4170</v>
      </c>
      <c r="CQ183" s="34" t="s">
        <v>1041</v>
      </c>
      <c r="CR183" s="34" t="s">
        <v>1044</v>
      </c>
      <c r="CS183" s="34" t="s">
        <v>1041</v>
      </c>
      <c r="CT183" s="34" t="s">
        <v>1041</v>
      </c>
      <c r="CU183" s="34" t="s">
        <v>1041</v>
      </c>
      <c r="CV183" s="34" t="s">
        <v>1041</v>
      </c>
      <c r="CW183" s="34" t="s">
        <v>1044</v>
      </c>
      <c r="CX183" s="34" t="s">
        <v>1044</v>
      </c>
      <c r="CY183" s="34" t="s">
        <v>3826</v>
      </c>
      <c r="CZ183" s="34" t="s">
        <v>3846</v>
      </c>
      <c r="DA183" s="34" t="s">
        <v>3855</v>
      </c>
      <c r="DB183" s="34" t="s">
        <v>3868</v>
      </c>
      <c r="DC183" s="34" t="s">
        <v>3868</v>
      </c>
      <c r="DD183" s="34" t="s">
        <v>3871</v>
      </c>
      <c r="DE183" s="34" t="s">
        <v>1041</v>
      </c>
      <c r="DF183" s="34" t="s">
        <v>3880</v>
      </c>
      <c r="DG183" s="34" t="s">
        <v>169</v>
      </c>
      <c r="DH183" s="34" t="s">
        <v>4170</v>
      </c>
      <c r="DI183" s="34" t="s">
        <v>4881</v>
      </c>
      <c r="DJ183" s="34" t="s">
        <v>4170</v>
      </c>
      <c r="DK183" s="34" t="s">
        <v>4170</v>
      </c>
      <c r="DL183" s="34" t="s">
        <v>4170</v>
      </c>
      <c r="DM183" s="34" t="s">
        <v>4170</v>
      </c>
      <c r="DN183" s="34" t="s">
        <v>4170</v>
      </c>
      <c r="DO183" s="34" t="s">
        <v>4170</v>
      </c>
      <c r="DP183" s="34" t="s">
        <v>4170</v>
      </c>
      <c r="DQ183" s="34" t="s">
        <v>4170</v>
      </c>
      <c r="DR183" s="34" t="s">
        <v>4170</v>
      </c>
      <c r="DS183" s="34" t="s">
        <v>4170</v>
      </c>
      <c r="DT183" s="34" t="s">
        <v>4170</v>
      </c>
      <c r="DU183" s="34" t="s">
        <v>4170</v>
      </c>
      <c r="DV183" s="34" t="s">
        <v>4170</v>
      </c>
      <c r="DW183" s="34" t="s">
        <v>4170</v>
      </c>
      <c r="DY183" s="34">
        <v>4500</v>
      </c>
      <c r="FK183" s="34" t="s">
        <v>1044</v>
      </c>
      <c r="FM183" s="34" t="s">
        <v>3984</v>
      </c>
      <c r="FN183" s="34" t="s">
        <v>6748</v>
      </c>
      <c r="FO183" s="34" t="s">
        <v>4881</v>
      </c>
      <c r="FP183" s="34" t="s">
        <v>4881</v>
      </c>
      <c r="FQ183" s="34" t="s">
        <v>4881</v>
      </c>
      <c r="FR183" s="34" t="s">
        <v>4170</v>
      </c>
      <c r="FS183" s="34" t="s">
        <v>4881</v>
      </c>
      <c r="FT183" s="34" t="s">
        <v>4170</v>
      </c>
      <c r="FU183" s="34" t="s">
        <v>4170</v>
      </c>
      <c r="FV183" s="34" t="s">
        <v>4170</v>
      </c>
      <c r="FW183" s="34" t="s">
        <v>4170</v>
      </c>
      <c r="FX183" s="34" t="s">
        <v>4170</v>
      </c>
      <c r="FY183" s="34" t="s">
        <v>4170</v>
      </c>
      <c r="FZ183" s="34" t="s">
        <v>4170</v>
      </c>
      <c r="GA183" s="34" t="s">
        <v>4170</v>
      </c>
      <c r="GB183" s="34" t="s">
        <v>4170</v>
      </c>
      <c r="GC183" s="34" t="s">
        <v>4170</v>
      </c>
      <c r="GD183" s="34" t="s">
        <v>4170</v>
      </c>
      <c r="GF183" s="34" t="s">
        <v>1044</v>
      </c>
      <c r="GG183" s="34" t="s">
        <v>4170</v>
      </c>
      <c r="GH183" s="34" t="s">
        <v>4170</v>
      </c>
      <c r="GI183" s="34" t="s">
        <v>4170</v>
      </c>
      <c r="GJ183" s="34" t="s">
        <v>4881</v>
      </c>
      <c r="GK183" s="34" t="s">
        <v>4170</v>
      </c>
      <c r="GL183" s="34" t="s">
        <v>4170</v>
      </c>
      <c r="GM183" s="34" t="s">
        <v>4170</v>
      </c>
      <c r="GP183" s="34">
        <v>0</v>
      </c>
      <c r="GQ183" s="34">
        <v>5200</v>
      </c>
      <c r="GR183" s="34">
        <v>3600</v>
      </c>
      <c r="GS183" s="34">
        <v>0</v>
      </c>
      <c r="GT183" s="34">
        <v>300</v>
      </c>
      <c r="GV183" s="34">
        <v>0</v>
      </c>
      <c r="GW183" s="34">
        <v>0</v>
      </c>
      <c r="GX183" s="34">
        <v>500</v>
      </c>
      <c r="GY183" s="34">
        <v>0</v>
      </c>
      <c r="GZ183" s="34">
        <v>0</v>
      </c>
      <c r="HA183" s="34">
        <v>0</v>
      </c>
      <c r="HB183" s="34">
        <v>0</v>
      </c>
      <c r="HC183" s="34">
        <v>9000</v>
      </c>
      <c r="HD183" s="34">
        <v>0</v>
      </c>
      <c r="HE183" s="34">
        <v>0</v>
      </c>
      <c r="HF183" s="34" t="s">
        <v>1044</v>
      </c>
      <c r="HK183" s="34" t="s">
        <v>6749</v>
      </c>
      <c r="HL183" s="34" t="s">
        <v>4226</v>
      </c>
      <c r="HM183" s="34" t="s">
        <v>4539</v>
      </c>
      <c r="HN183" s="34" t="s">
        <v>5446</v>
      </c>
      <c r="HO183" s="34">
        <v>48.193166885676703</v>
      </c>
      <c r="HP183" s="34" t="s">
        <v>4896</v>
      </c>
      <c r="HQ183" s="34" t="s">
        <v>4305</v>
      </c>
      <c r="HR183" s="34" t="s">
        <v>4186</v>
      </c>
      <c r="HS183" s="34" t="s">
        <v>4235</v>
      </c>
      <c r="HT183" s="34" t="s">
        <v>4271</v>
      </c>
      <c r="HU183" s="34" t="s">
        <v>5342</v>
      </c>
      <c r="HV183" s="34" t="s">
        <v>5001</v>
      </c>
      <c r="HW183" s="34" t="s">
        <v>4556</v>
      </c>
      <c r="HX183" s="34" t="s">
        <v>3232</v>
      </c>
      <c r="HY183" s="34" t="s">
        <v>4291</v>
      </c>
      <c r="HZ183" s="34" t="s">
        <v>4933</v>
      </c>
      <c r="IA183" s="34" t="s">
        <v>4665</v>
      </c>
      <c r="IC183" s="34" t="s">
        <v>5274</v>
      </c>
      <c r="ID183" s="34" t="s">
        <v>4462</v>
      </c>
      <c r="IE183" s="34" t="s">
        <v>5222</v>
      </c>
      <c r="IQ183" s="34">
        <v>4500</v>
      </c>
      <c r="IR183" s="34" t="s">
        <v>1046</v>
      </c>
      <c r="IT183" s="34">
        <v>4500</v>
      </c>
      <c r="IV183" s="34" t="s">
        <v>4170</v>
      </c>
      <c r="IW183" s="34" t="s">
        <v>4175</v>
      </c>
      <c r="IX183" s="34" t="s">
        <v>6121</v>
      </c>
      <c r="IY183" s="34" t="s">
        <v>4170</v>
      </c>
      <c r="IZ183" s="34" t="s">
        <v>4784</v>
      </c>
      <c r="JB183" s="34" t="s">
        <v>4170</v>
      </c>
      <c r="JC183" s="34">
        <v>83.3333333333333</v>
      </c>
      <c r="JD183" s="34">
        <v>0</v>
      </c>
      <c r="JE183" s="34">
        <v>0</v>
      </c>
      <c r="JF183" s="34">
        <v>0</v>
      </c>
      <c r="JG183" s="34">
        <v>0</v>
      </c>
      <c r="JH183" s="34">
        <v>1500</v>
      </c>
      <c r="JI183" s="34">
        <v>0</v>
      </c>
      <c r="JJ183" s="34">
        <v>0</v>
      </c>
      <c r="JK183" s="34">
        <v>0</v>
      </c>
      <c r="JL183" s="34">
        <v>10683.333333333299</v>
      </c>
      <c r="JM183" s="34">
        <v>0</v>
      </c>
      <c r="JN183" s="34">
        <v>10683.333333333299</v>
      </c>
      <c r="JO183" s="34">
        <v>10683.333333333299</v>
      </c>
      <c r="JP183" s="34">
        <v>0</v>
      </c>
      <c r="JQ183" s="34">
        <v>10683.333333333299</v>
      </c>
      <c r="JT183" s="34">
        <v>0.486739469578783</v>
      </c>
      <c r="JU183" s="34">
        <v>0.33697347893915802</v>
      </c>
      <c r="JW183" s="34">
        <v>2.8081123244929802E-2</v>
      </c>
      <c r="KA183" s="34">
        <v>7.8003120124805004E-3</v>
      </c>
      <c r="KF183" s="34">
        <v>0.140405616224649</v>
      </c>
      <c r="KJ183" s="34" t="s">
        <v>5976</v>
      </c>
      <c r="KK183" s="34" t="s">
        <v>5989</v>
      </c>
      <c r="KL183" s="34" t="s">
        <v>4170</v>
      </c>
      <c r="KM183" s="34" t="s">
        <v>4711</v>
      </c>
      <c r="KN183" s="34" t="s">
        <v>4170</v>
      </c>
      <c r="KO183" s="34" t="s">
        <v>4170</v>
      </c>
      <c r="KP183" s="34" t="s">
        <v>4170</v>
      </c>
      <c r="KQ183" s="34" t="s">
        <v>4170</v>
      </c>
      <c r="KR183" s="34" t="s">
        <v>4973</v>
      </c>
      <c r="KS183" s="34" t="s">
        <v>4170</v>
      </c>
      <c r="KT183" s="34" t="s">
        <v>4170</v>
      </c>
      <c r="KU183" s="34" t="s">
        <v>5112</v>
      </c>
      <c r="KV183" s="34" t="s">
        <v>5155</v>
      </c>
      <c r="KW183" s="34" t="s">
        <v>4170</v>
      </c>
      <c r="KX183" s="34" t="s">
        <v>4170</v>
      </c>
      <c r="KY183" s="34" t="s">
        <v>5112</v>
      </c>
      <c r="KZ183" s="34" t="s">
        <v>5155</v>
      </c>
      <c r="LA183" s="34" t="s">
        <v>5992</v>
      </c>
    </row>
    <row r="184" spans="1:313">
      <c r="A184" s="34" t="s">
        <v>6750</v>
      </c>
      <c r="B184" s="34" t="s">
        <v>6720</v>
      </c>
      <c r="C184" s="34" t="s">
        <v>1037</v>
      </c>
      <c r="D184" s="34" t="s">
        <v>1041</v>
      </c>
      <c r="F184" s="34" t="s">
        <v>1041</v>
      </c>
      <c r="G184" s="34">
        <v>35</v>
      </c>
      <c r="H184" s="34" t="s">
        <v>1041</v>
      </c>
      <c r="I184" s="34" t="s">
        <v>1041</v>
      </c>
      <c r="J184" s="34" t="s">
        <v>440</v>
      </c>
      <c r="K184" s="34" t="s">
        <v>1077</v>
      </c>
      <c r="L184" s="34" t="s">
        <v>9537</v>
      </c>
      <c r="M184" s="34" t="s">
        <v>1548</v>
      </c>
      <c r="N184" s="34" t="s">
        <v>9538</v>
      </c>
      <c r="P184" s="34" t="s">
        <v>3065</v>
      </c>
      <c r="Q184" s="34" t="s">
        <v>3099</v>
      </c>
      <c r="R184" s="34" t="s">
        <v>6741</v>
      </c>
      <c r="S184" s="34">
        <v>3</v>
      </c>
      <c r="T184" s="34" t="s">
        <v>4881</v>
      </c>
      <c r="U184" s="34" t="s">
        <v>4881</v>
      </c>
      <c r="V184" s="34" t="s">
        <v>4170</v>
      </c>
      <c r="W184" s="34" t="s">
        <v>4881</v>
      </c>
      <c r="X184" s="34" t="s">
        <v>4881</v>
      </c>
      <c r="Y184" s="34" t="s">
        <v>4609</v>
      </c>
      <c r="Z184" s="34" t="s">
        <v>4881</v>
      </c>
      <c r="AA184" s="34" t="s">
        <v>4170</v>
      </c>
      <c r="AB184" s="34" t="s">
        <v>3681</v>
      </c>
      <c r="AD184" s="34" t="s">
        <v>3696</v>
      </c>
      <c r="AN184" s="34" t="s">
        <v>3722</v>
      </c>
      <c r="AO184" s="34" t="s">
        <v>1044</v>
      </c>
      <c r="BG184" s="34">
        <v>2</v>
      </c>
      <c r="BI184" s="34">
        <v>18</v>
      </c>
      <c r="BJ184" s="34" t="s">
        <v>1041</v>
      </c>
      <c r="BK184" s="34" t="s">
        <v>3727</v>
      </c>
      <c r="BM184" s="34" t="s">
        <v>3739</v>
      </c>
      <c r="BN184" s="34" t="s">
        <v>1044</v>
      </c>
      <c r="BO184" s="34" t="s">
        <v>4170</v>
      </c>
      <c r="BP184" s="34" t="s">
        <v>4170</v>
      </c>
      <c r="BQ184" s="34" t="s">
        <v>4881</v>
      </c>
      <c r="BR184" s="34" t="s">
        <v>4170</v>
      </c>
      <c r="BS184" s="34" t="s">
        <v>3751</v>
      </c>
      <c r="BT184" s="34" t="s">
        <v>3771</v>
      </c>
      <c r="BU184" s="34" t="s">
        <v>1044</v>
      </c>
      <c r="BV184" s="34" t="s">
        <v>1044</v>
      </c>
      <c r="BW184" s="34" t="s">
        <v>1044</v>
      </c>
      <c r="BX184" s="34" t="s">
        <v>3783</v>
      </c>
      <c r="BY184" s="34" t="s">
        <v>4170</v>
      </c>
      <c r="BZ184" s="34" t="s">
        <v>4170</v>
      </c>
      <c r="CA184" s="34" t="s">
        <v>4881</v>
      </c>
      <c r="CB184" s="34" t="s">
        <v>4170</v>
      </c>
      <c r="CC184" s="34" t="s">
        <v>4170</v>
      </c>
      <c r="CD184" s="34" t="s">
        <v>4170</v>
      </c>
      <c r="CE184" s="34" t="s">
        <v>4170</v>
      </c>
      <c r="CF184" s="34" t="s">
        <v>4170</v>
      </c>
      <c r="CG184" s="34" t="s">
        <v>4170</v>
      </c>
      <c r="CH184" s="34" t="s">
        <v>4170</v>
      </c>
      <c r="CI184" s="34" t="s">
        <v>4170</v>
      </c>
      <c r="CJ184" s="34" t="s">
        <v>4170</v>
      </c>
      <c r="CK184" s="34" t="s">
        <v>4170</v>
      </c>
      <c r="CL184" s="34" t="s">
        <v>4170</v>
      </c>
      <c r="CM184" s="34" t="s">
        <v>4170</v>
      </c>
      <c r="CN184" s="34" t="s">
        <v>4170</v>
      </c>
      <c r="CO184" s="34" t="s">
        <v>4170</v>
      </c>
      <c r="CQ184" s="34" t="s">
        <v>1041</v>
      </c>
      <c r="CR184" s="34" t="s">
        <v>1041</v>
      </c>
      <c r="CS184" s="34" t="s">
        <v>1044</v>
      </c>
      <c r="CT184" s="34" t="s">
        <v>1041</v>
      </c>
      <c r="CU184" s="34" t="s">
        <v>1041</v>
      </c>
      <c r="CV184" s="34" t="s">
        <v>1041</v>
      </c>
      <c r="CW184" s="34" t="s">
        <v>1041</v>
      </c>
      <c r="CX184" s="34" t="s">
        <v>1041</v>
      </c>
      <c r="CY184" s="34" t="s">
        <v>3820</v>
      </c>
      <c r="CZ184" s="34" t="s">
        <v>3843</v>
      </c>
      <c r="DA184" s="34" t="s">
        <v>3852</v>
      </c>
      <c r="DB184" s="34" t="s">
        <v>1044</v>
      </c>
      <c r="DC184" s="34" t="s">
        <v>1044</v>
      </c>
      <c r="DD184" s="34" t="s">
        <v>3871</v>
      </c>
      <c r="DE184" s="34" t="s">
        <v>1041</v>
      </c>
      <c r="DF184" s="34" t="s">
        <v>3877</v>
      </c>
      <c r="DG184" s="34" t="s">
        <v>169</v>
      </c>
      <c r="DH184" s="34" t="s">
        <v>4170</v>
      </c>
      <c r="DI184" s="34" t="s">
        <v>4881</v>
      </c>
      <c r="DJ184" s="34" t="s">
        <v>4170</v>
      </c>
      <c r="DK184" s="34" t="s">
        <v>4170</v>
      </c>
      <c r="DL184" s="34" t="s">
        <v>4170</v>
      </c>
      <c r="DM184" s="34" t="s">
        <v>4170</v>
      </c>
      <c r="DN184" s="34" t="s">
        <v>4170</v>
      </c>
      <c r="DO184" s="34" t="s">
        <v>4170</v>
      </c>
      <c r="DP184" s="34" t="s">
        <v>4170</v>
      </c>
      <c r="DQ184" s="34" t="s">
        <v>4170</v>
      </c>
      <c r="DR184" s="34" t="s">
        <v>4170</v>
      </c>
      <c r="DS184" s="34" t="s">
        <v>4170</v>
      </c>
      <c r="DT184" s="34" t="s">
        <v>4170</v>
      </c>
      <c r="DU184" s="34" t="s">
        <v>4170</v>
      </c>
      <c r="DV184" s="34" t="s">
        <v>4170</v>
      </c>
      <c r="DW184" s="34" t="s">
        <v>4170</v>
      </c>
      <c r="FK184" s="34" t="s">
        <v>1044</v>
      </c>
      <c r="FM184" s="34" t="s">
        <v>3987</v>
      </c>
      <c r="GF184" s="34" t="s">
        <v>1044</v>
      </c>
      <c r="GG184" s="34" t="s">
        <v>4170</v>
      </c>
      <c r="GH184" s="34" t="s">
        <v>4170</v>
      </c>
      <c r="GI184" s="34" t="s">
        <v>4170</v>
      </c>
      <c r="GJ184" s="34" t="s">
        <v>4881</v>
      </c>
      <c r="GK184" s="34" t="s">
        <v>4170</v>
      </c>
      <c r="GL184" s="34" t="s">
        <v>4170</v>
      </c>
      <c r="GM184" s="34" t="s">
        <v>4170</v>
      </c>
      <c r="GO184" s="34">
        <v>12000</v>
      </c>
      <c r="GP184" s="34">
        <v>0</v>
      </c>
      <c r="GQ184" s="34">
        <v>9000</v>
      </c>
      <c r="GR184" s="34">
        <v>2400</v>
      </c>
      <c r="GS184" s="34">
        <v>2000</v>
      </c>
      <c r="GT184" s="34">
        <v>300</v>
      </c>
      <c r="GU184" s="34">
        <v>2000</v>
      </c>
      <c r="GV184" s="34">
        <v>0</v>
      </c>
      <c r="GW184" s="34">
        <v>0</v>
      </c>
      <c r="GX184" s="34">
        <v>6000</v>
      </c>
      <c r="GY184" s="34">
        <v>20000</v>
      </c>
      <c r="GZ184" s="34">
        <v>0</v>
      </c>
      <c r="HA184" s="34">
        <v>0</v>
      </c>
      <c r="HB184" s="34">
        <v>0</v>
      </c>
      <c r="HC184" s="34">
        <v>1500</v>
      </c>
      <c r="HD184" s="34">
        <v>0</v>
      </c>
      <c r="HE184" s="34">
        <v>0</v>
      </c>
      <c r="HF184" s="34" t="s">
        <v>1044</v>
      </c>
      <c r="HK184" s="34" t="s">
        <v>6751</v>
      </c>
      <c r="HL184" s="34" t="s">
        <v>4226</v>
      </c>
      <c r="HM184" s="34" t="s">
        <v>4542</v>
      </c>
      <c r="HN184" s="34" t="s">
        <v>5447</v>
      </c>
      <c r="HO184" s="34">
        <v>8.1800262812089404</v>
      </c>
      <c r="HP184" s="34" t="s">
        <v>4897</v>
      </c>
      <c r="HQ184" s="34" t="s">
        <v>4316</v>
      </c>
      <c r="HR184" s="34" t="s">
        <v>4219</v>
      </c>
      <c r="HS184" s="34" t="s">
        <v>4248</v>
      </c>
      <c r="HT184" s="34" t="s">
        <v>4262</v>
      </c>
      <c r="HU184" s="34" t="s">
        <v>5342</v>
      </c>
      <c r="HV184" s="34" t="s">
        <v>5001</v>
      </c>
      <c r="HW184" s="34" t="s">
        <v>4560</v>
      </c>
      <c r="HX184" s="34" t="s">
        <v>3244</v>
      </c>
      <c r="HY184" s="34" t="s">
        <v>4291</v>
      </c>
      <c r="HZ184" s="34" t="s">
        <v>4933</v>
      </c>
      <c r="IA184" s="34" t="s">
        <v>4666</v>
      </c>
      <c r="IB184" s="34" t="s">
        <v>5665</v>
      </c>
      <c r="IC184" s="34" t="s">
        <v>5274</v>
      </c>
      <c r="ID184" s="34" t="s">
        <v>4462</v>
      </c>
      <c r="IR184" s="34" t="s">
        <v>1046</v>
      </c>
      <c r="IS184" s="34" t="s">
        <v>5322</v>
      </c>
      <c r="IU184" s="34" t="s">
        <v>5181</v>
      </c>
      <c r="IV184" s="34" t="s">
        <v>4170</v>
      </c>
      <c r="IW184" s="34" t="s">
        <v>4176</v>
      </c>
      <c r="IX184" s="34" t="s">
        <v>5374</v>
      </c>
      <c r="IY184" s="34" t="s">
        <v>4472</v>
      </c>
      <c r="IZ184" s="34" t="s">
        <v>4784</v>
      </c>
      <c r="JA184" s="34" t="s">
        <v>5581</v>
      </c>
      <c r="JB184" s="34" t="s">
        <v>4170</v>
      </c>
      <c r="JC184" s="34">
        <v>1000</v>
      </c>
      <c r="JD184" s="34">
        <v>3333.3333333333298</v>
      </c>
      <c r="JE184" s="34">
        <v>0</v>
      </c>
      <c r="JF184" s="34">
        <v>0</v>
      </c>
      <c r="JG184" s="34">
        <v>0</v>
      </c>
      <c r="JH184" s="34">
        <v>250</v>
      </c>
      <c r="JI184" s="34">
        <v>0</v>
      </c>
      <c r="JJ184" s="34">
        <v>0</v>
      </c>
      <c r="JK184" s="34">
        <v>0</v>
      </c>
      <c r="JL184" s="34">
        <v>28950</v>
      </c>
      <c r="JM184" s="34">
        <v>3333.3333333333298</v>
      </c>
      <c r="JN184" s="34">
        <v>32283.333333333299</v>
      </c>
      <c r="JO184" s="34">
        <v>9650</v>
      </c>
      <c r="JP184" s="34">
        <v>1111.1111111111099</v>
      </c>
      <c r="JQ184" s="34">
        <v>10761.1111111111</v>
      </c>
      <c r="JR184" s="34">
        <v>0.37170882808466699</v>
      </c>
      <c r="JT184" s="34">
        <v>0.27878162106350002</v>
      </c>
      <c r="JU184" s="34">
        <v>7.4341765616933397E-2</v>
      </c>
      <c r="JV184" s="34">
        <v>6.1951471347444498E-2</v>
      </c>
      <c r="JW184" s="34">
        <v>9.2927207021166799E-3</v>
      </c>
      <c r="JX184" s="34">
        <v>6.1951471347444498E-2</v>
      </c>
      <c r="KA184" s="34">
        <v>3.0975735673722301E-2</v>
      </c>
      <c r="KB184" s="34">
        <v>0.10325245224574101</v>
      </c>
      <c r="KF184" s="34">
        <v>7.7439339184305596E-3</v>
      </c>
      <c r="KL184" s="34" t="s">
        <v>4170</v>
      </c>
      <c r="KM184" s="34" t="s">
        <v>4716</v>
      </c>
      <c r="KN184" s="34" t="s">
        <v>4715</v>
      </c>
      <c r="KO184" s="34" t="s">
        <v>4170</v>
      </c>
      <c r="KP184" s="34" t="s">
        <v>4170</v>
      </c>
      <c r="KQ184" s="34" t="s">
        <v>4170</v>
      </c>
      <c r="KR184" s="34" t="s">
        <v>4714</v>
      </c>
      <c r="KS184" s="34" t="s">
        <v>4170</v>
      </c>
      <c r="KT184" s="34" t="s">
        <v>4170</v>
      </c>
      <c r="KU184" s="34" t="s">
        <v>5114</v>
      </c>
      <c r="KV184" s="34" t="s">
        <v>5155</v>
      </c>
      <c r="KW184" s="34" t="s">
        <v>5623</v>
      </c>
      <c r="KX184" s="34" t="s">
        <v>5647</v>
      </c>
      <c r="KY184" s="34" t="s">
        <v>5954</v>
      </c>
      <c r="KZ184" s="34" t="s">
        <v>5155</v>
      </c>
    </row>
    <row r="185" spans="1:313">
      <c r="A185" s="34" t="s">
        <v>6752</v>
      </c>
      <c r="B185" s="34" t="s">
        <v>6720</v>
      </c>
      <c r="C185" s="34" t="s">
        <v>1039</v>
      </c>
      <c r="D185" s="34" t="s">
        <v>1041</v>
      </c>
      <c r="F185" s="34" t="s">
        <v>1041</v>
      </c>
      <c r="G185" s="34">
        <v>31</v>
      </c>
      <c r="H185" s="34" t="s">
        <v>1041</v>
      </c>
      <c r="I185" s="34" t="s">
        <v>1041</v>
      </c>
      <c r="J185" s="34" t="s">
        <v>440</v>
      </c>
      <c r="K185" s="34" t="s">
        <v>1089</v>
      </c>
      <c r="L185" s="34" t="s">
        <v>9549</v>
      </c>
      <c r="M185" s="34" t="s">
        <v>1728</v>
      </c>
      <c r="N185" s="34" t="s">
        <v>9613</v>
      </c>
      <c r="P185" s="34" t="s">
        <v>3065</v>
      </c>
      <c r="Q185" s="34" t="s">
        <v>3096</v>
      </c>
      <c r="R185" s="34" t="s">
        <v>6355</v>
      </c>
      <c r="S185" s="34">
        <v>2</v>
      </c>
      <c r="T185" s="34" t="s">
        <v>4881</v>
      </c>
      <c r="U185" s="34" t="s">
        <v>4170</v>
      </c>
      <c r="V185" s="34" t="s">
        <v>4881</v>
      </c>
      <c r="W185" s="34" t="s">
        <v>4881</v>
      </c>
      <c r="X185" s="34" t="s">
        <v>4170</v>
      </c>
      <c r="Y185" s="34" t="s">
        <v>4881</v>
      </c>
      <c r="Z185" s="34" t="s">
        <v>4881</v>
      </c>
      <c r="AA185" s="34" t="s">
        <v>4170</v>
      </c>
      <c r="AB185" s="34" t="s">
        <v>3681</v>
      </c>
      <c r="AD185" s="34" t="s">
        <v>3696</v>
      </c>
      <c r="AN185" s="34" t="s">
        <v>3719</v>
      </c>
      <c r="AO185" s="34" t="s">
        <v>1044</v>
      </c>
      <c r="BG185" s="34">
        <v>2</v>
      </c>
      <c r="BI185" s="34">
        <v>30</v>
      </c>
      <c r="BJ185" s="34" t="s">
        <v>1041</v>
      </c>
      <c r="BK185" s="34" t="s">
        <v>3727</v>
      </c>
      <c r="BM185" s="34" t="s">
        <v>3739</v>
      </c>
      <c r="BN185" s="34" t="s">
        <v>3745</v>
      </c>
      <c r="BO185" s="34" t="s">
        <v>4881</v>
      </c>
      <c r="BP185" s="34" t="s">
        <v>4170</v>
      </c>
      <c r="BQ185" s="34" t="s">
        <v>4170</v>
      </c>
      <c r="BR185" s="34" t="s">
        <v>4170</v>
      </c>
      <c r="BS185" s="34" t="s">
        <v>3754</v>
      </c>
      <c r="BT185" s="34" t="s">
        <v>3771</v>
      </c>
      <c r="BU185" s="34" t="s">
        <v>1044</v>
      </c>
      <c r="BV185" s="34" t="s">
        <v>1041</v>
      </c>
      <c r="BW185" s="34" t="s">
        <v>1044</v>
      </c>
      <c r="BX185" s="34" t="s">
        <v>3777</v>
      </c>
      <c r="BY185" s="34" t="s">
        <v>4881</v>
      </c>
      <c r="BZ185" s="34" t="s">
        <v>4170</v>
      </c>
      <c r="CA185" s="34" t="s">
        <v>4170</v>
      </c>
      <c r="CB185" s="34" t="s">
        <v>4170</v>
      </c>
      <c r="CC185" s="34" t="s">
        <v>4170</v>
      </c>
      <c r="CD185" s="34" t="s">
        <v>4170</v>
      </c>
      <c r="CE185" s="34" t="s">
        <v>4170</v>
      </c>
      <c r="CF185" s="34" t="s">
        <v>4170</v>
      </c>
      <c r="CG185" s="34" t="s">
        <v>4170</v>
      </c>
      <c r="CH185" s="34" t="s">
        <v>4170</v>
      </c>
      <c r="CI185" s="34" t="s">
        <v>4170</v>
      </c>
      <c r="CJ185" s="34" t="s">
        <v>4170</v>
      </c>
      <c r="CK185" s="34" t="s">
        <v>4170</v>
      </c>
      <c r="CL185" s="34" t="s">
        <v>4170</v>
      </c>
      <c r="CM185" s="34" t="s">
        <v>4170</v>
      </c>
      <c r="CN185" s="34" t="s">
        <v>4170</v>
      </c>
      <c r="CO185" s="34" t="s">
        <v>4170</v>
      </c>
      <c r="CQ185" s="34" t="s">
        <v>1041</v>
      </c>
      <c r="CR185" s="34" t="s">
        <v>1041</v>
      </c>
      <c r="CS185" s="34" t="s">
        <v>1041</v>
      </c>
      <c r="CT185" s="34" t="s">
        <v>1041</v>
      </c>
      <c r="CU185" s="34" t="s">
        <v>1041</v>
      </c>
      <c r="CV185" s="34" t="s">
        <v>1041</v>
      </c>
      <c r="CW185" s="34" t="s">
        <v>1044</v>
      </c>
      <c r="CX185" s="34" t="s">
        <v>1044</v>
      </c>
      <c r="CY185" s="34" t="s">
        <v>3826</v>
      </c>
      <c r="CZ185" s="34" t="s">
        <v>3843</v>
      </c>
      <c r="DA185" s="34" t="s">
        <v>3855</v>
      </c>
      <c r="DB185" s="34" t="s">
        <v>3868</v>
      </c>
      <c r="DC185" s="34" t="s">
        <v>1044</v>
      </c>
      <c r="DD185" s="34" t="s">
        <v>3871</v>
      </c>
      <c r="DE185" s="34" t="s">
        <v>1041</v>
      </c>
      <c r="DF185" s="34" t="s">
        <v>3880</v>
      </c>
      <c r="DG185" s="34" t="s">
        <v>6753</v>
      </c>
      <c r="DH185" s="34" t="s">
        <v>4170</v>
      </c>
      <c r="DI185" s="34" t="s">
        <v>4170</v>
      </c>
      <c r="DJ185" s="34" t="s">
        <v>4170</v>
      </c>
      <c r="DK185" s="34" t="s">
        <v>4170</v>
      </c>
      <c r="DL185" s="34" t="s">
        <v>4170</v>
      </c>
      <c r="DM185" s="34" t="s">
        <v>4881</v>
      </c>
      <c r="DN185" s="34" t="s">
        <v>4170</v>
      </c>
      <c r="DO185" s="34" t="s">
        <v>4170</v>
      </c>
      <c r="DP185" s="34" t="s">
        <v>4170</v>
      </c>
      <c r="DQ185" s="34" t="s">
        <v>4170</v>
      </c>
      <c r="DR185" s="34" t="s">
        <v>4881</v>
      </c>
      <c r="DS185" s="34" t="s">
        <v>4170</v>
      </c>
      <c r="DT185" s="34" t="s">
        <v>4170</v>
      </c>
      <c r="DU185" s="34" t="s">
        <v>4170</v>
      </c>
      <c r="DV185" s="34" t="s">
        <v>4170</v>
      </c>
      <c r="DW185" s="34" t="s">
        <v>4170</v>
      </c>
      <c r="EC185" s="34" t="s">
        <v>3919</v>
      </c>
      <c r="ED185" s="34" t="s">
        <v>4170</v>
      </c>
      <c r="EE185" s="34" t="s">
        <v>4881</v>
      </c>
      <c r="EF185" s="34" t="s">
        <v>4170</v>
      </c>
      <c r="EG185" s="34" t="s">
        <v>4170</v>
      </c>
      <c r="EH185" s="34" t="s">
        <v>4170</v>
      </c>
      <c r="EI185" s="34" t="s">
        <v>4170</v>
      </c>
      <c r="EJ185" s="34" t="s">
        <v>4170</v>
      </c>
      <c r="EK185" s="34" t="s">
        <v>4170</v>
      </c>
      <c r="EL185" s="34" t="s">
        <v>4170</v>
      </c>
      <c r="EM185" s="34" t="s">
        <v>4170</v>
      </c>
      <c r="EN185" s="34" t="s">
        <v>4170</v>
      </c>
      <c r="EO185" s="34" t="s">
        <v>4170</v>
      </c>
      <c r="EP185" s="34" t="s">
        <v>4170</v>
      </c>
      <c r="ER185" s="34">
        <v>1000</v>
      </c>
      <c r="FH185" s="34">
        <v>10000</v>
      </c>
      <c r="FK185" s="34" t="s">
        <v>3963</v>
      </c>
      <c r="FL185" s="34" t="s">
        <v>3975</v>
      </c>
      <c r="FM185" s="34" t="s">
        <v>3981</v>
      </c>
      <c r="FN185" s="34" t="s">
        <v>6754</v>
      </c>
      <c r="FO185" s="34" t="s">
        <v>4170</v>
      </c>
      <c r="FP185" s="34" t="s">
        <v>4881</v>
      </c>
      <c r="FQ185" s="34" t="s">
        <v>4881</v>
      </c>
      <c r="FR185" s="34" t="s">
        <v>4170</v>
      </c>
      <c r="FS185" s="34" t="s">
        <v>4170</v>
      </c>
      <c r="FT185" s="34" t="s">
        <v>4170</v>
      </c>
      <c r="FU185" s="34" t="s">
        <v>4170</v>
      </c>
      <c r="FV185" s="34" t="s">
        <v>4170</v>
      </c>
      <c r="FW185" s="34" t="s">
        <v>4170</v>
      </c>
      <c r="FX185" s="34" t="s">
        <v>4170</v>
      </c>
      <c r="FY185" s="34" t="s">
        <v>4170</v>
      </c>
      <c r="FZ185" s="34" t="s">
        <v>4170</v>
      </c>
      <c r="GA185" s="34" t="s">
        <v>4170</v>
      </c>
      <c r="GB185" s="34" t="s">
        <v>4170</v>
      </c>
      <c r="GC185" s="34" t="s">
        <v>4170</v>
      </c>
      <c r="GD185" s="34" t="s">
        <v>4170</v>
      </c>
      <c r="GF185" s="34" t="s">
        <v>1044</v>
      </c>
      <c r="GG185" s="34" t="s">
        <v>4170</v>
      </c>
      <c r="GH185" s="34" t="s">
        <v>4170</v>
      </c>
      <c r="GI185" s="34" t="s">
        <v>4170</v>
      </c>
      <c r="GJ185" s="34" t="s">
        <v>4881</v>
      </c>
      <c r="GK185" s="34" t="s">
        <v>4170</v>
      </c>
      <c r="GL185" s="34" t="s">
        <v>4170</v>
      </c>
      <c r="GM185" s="34" t="s">
        <v>4170</v>
      </c>
      <c r="GO185" s="34">
        <v>5000</v>
      </c>
      <c r="GP185" s="34">
        <v>0</v>
      </c>
      <c r="GQ185" s="34">
        <v>3000</v>
      </c>
      <c r="GR185" s="34">
        <v>5000</v>
      </c>
      <c r="GS185" s="34">
        <v>1500</v>
      </c>
      <c r="GT185" s="34">
        <v>200</v>
      </c>
      <c r="GU185" s="34">
        <v>500</v>
      </c>
      <c r="GV185" s="34">
        <v>0</v>
      </c>
      <c r="GW185" s="34">
        <v>0</v>
      </c>
      <c r="GX185" s="34">
        <v>0</v>
      </c>
      <c r="GY185" s="34">
        <v>2000</v>
      </c>
      <c r="GZ185" s="34">
        <v>0</v>
      </c>
      <c r="HA185" s="34">
        <v>0</v>
      </c>
      <c r="HB185" s="34">
        <v>0</v>
      </c>
      <c r="HC185" s="34">
        <v>0</v>
      </c>
      <c r="HD185" s="34">
        <v>0</v>
      </c>
      <c r="HE185" s="34">
        <v>0</v>
      </c>
      <c r="HF185" s="34" t="s">
        <v>1044</v>
      </c>
      <c r="HK185" s="34" t="s">
        <v>6755</v>
      </c>
      <c r="HL185" s="34" t="s">
        <v>4226</v>
      </c>
      <c r="HM185" s="34" t="s">
        <v>4539</v>
      </c>
      <c r="HN185" s="34" t="s">
        <v>5446</v>
      </c>
      <c r="HO185" s="34">
        <v>23.1931668856767</v>
      </c>
      <c r="HP185" s="34" t="s">
        <v>4894</v>
      </c>
      <c r="HQ185" s="34" t="s">
        <v>4313</v>
      </c>
      <c r="HR185" s="34" t="s">
        <v>4210</v>
      </c>
      <c r="HS185" s="34" t="s">
        <v>4228</v>
      </c>
      <c r="HT185" s="34" t="s">
        <v>4262</v>
      </c>
      <c r="HU185" s="34" t="s">
        <v>5341</v>
      </c>
      <c r="HV185" s="34" t="s">
        <v>5001</v>
      </c>
      <c r="HW185" s="34" t="s">
        <v>4560</v>
      </c>
      <c r="HX185" s="34" t="s">
        <v>3244</v>
      </c>
      <c r="HY185" s="34" t="s">
        <v>4299</v>
      </c>
      <c r="HZ185" s="34" t="s">
        <v>4933</v>
      </c>
      <c r="IA185" s="34" t="s">
        <v>4666</v>
      </c>
      <c r="IB185" s="34" t="s">
        <v>5665</v>
      </c>
      <c r="IC185" s="34" t="s">
        <v>5274</v>
      </c>
      <c r="ID185" s="34" t="s">
        <v>4461</v>
      </c>
      <c r="II185" s="34" t="s">
        <v>5111</v>
      </c>
      <c r="IN185" s="34" t="s">
        <v>5116</v>
      </c>
      <c r="IQ185" s="34">
        <v>11000</v>
      </c>
      <c r="IR185" s="34" t="s">
        <v>1046</v>
      </c>
      <c r="IT185" s="34">
        <v>5500</v>
      </c>
      <c r="IU185" s="34" t="s">
        <v>5179</v>
      </c>
      <c r="IV185" s="34" t="s">
        <v>4170</v>
      </c>
      <c r="IW185" s="34" t="s">
        <v>4171</v>
      </c>
      <c r="IX185" s="34" t="s">
        <v>5179</v>
      </c>
      <c r="IY185" s="34" t="s">
        <v>4472</v>
      </c>
      <c r="IZ185" s="34" t="s">
        <v>4783</v>
      </c>
      <c r="JA185" s="34" t="s">
        <v>4785</v>
      </c>
      <c r="JB185" s="34" t="s">
        <v>4170</v>
      </c>
      <c r="JC185" s="34">
        <v>0</v>
      </c>
      <c r="JD185" s="34">
        <v>333.33333333333297</v>
      </c>
      <c r="JE185" s="34">
        <v>0</v>
      </c>
      <c r="JF185" s="34">
        <v>0</v>
      </c>
      <c r="JG185" s="34">
        <v>0</v>
      </c>
      <c r="JH185" s="34">
        <v>0</v>
      </c>
      <c r="JI185" s="34">
        <v>0</v>
      </c>
      <c r="JJ185" s="34">
        <v>0</v>
      </c>
      <c r="JK185" s="34">
        <v>0</v>
      </c>
      <c r="JL185" s="34">
        <v>15200</v>
      </c>
      <c r="JM185" s="34">
        <v>333.33333333333297</v>
      </c>
      <c r="JN185" s="34">
        <v>15533.333333333299</v>
      </c>
      <c r="JO185" s="34">
        <v>7600</v>
      </c>
      <c r="JP185" s="34">
        <v>166.666666666667</v>
      </c>
      <c r="JQ185" s="34">
        <v>7766.6666666666697</v>
      </c>
      <c r="JR185" s="34">
        <v>0.321888412017167</v>
      </c>
      <c r="JT185" s="34">
        <v>0.1931330472103</v>
      </c>
      <c r="JU185" s="34">
        <v>0.321888412017167</v>
      </c>
      <c r="JV185" s="34">
        <v>9.6566523605150195E-2</v>
      </c>
      <c r="JW185" s="34">
        <v>1.28755364806867E-2</v>
      </c>
      <c r="JX185" s="34">
        <v>3.2188841201716702E-2</v>
      </c>
      <c r="KB185" s="34">
        <v>2.14592274678112E-2</v>
      </c>
      <c r="KJ185" s="34" t="s">
        <v>5977</v>
      </c>
      <c r="KK185" s="34" t="s">
        <v>5989</v>
      </c>
      <c r="KL185" s="34" t="s">
        <v>4170</v>
      </c>
      <c r="KM185" s="34" t="s">
        <v>4170</v>
      </c>
      <c r="KN185" s="34" t="s">
        <v>5255</v>
      </c>
      <c r="KO185" s="34" t="s">
        <v>4170</v>
      </c>
      <c r="KP185" s="34" t="s">
        <v>4170</v>
      </c>
      <c r="KQ185" s="34" t="s">
        <v>4170</v>
      </c>
      <c r="KR185" s="34" t="s">
        <v>4170</v>
      </c>
      <c r="KS185" s="34" t="s">
        <v>4170</v>
      </c>
      <c r="KT185" s="34" t="s">
        <v>4170</v>
      </c>
      <c r="KU185" s="34" t="s">
        <v>5113</v>
      </c>
      <c r="KV185" s="34" t="s">
        <v>5154</v>
      </c>
      <c r="KW185" s="34" t="s">
        <v>5624</v>
      </c>
      <c r="KX185" s="34" t="s">
        <v>5644</v>
      </c>
      <c r="KY185" s="34" t="s">
        <v>5223</v>
      </c>
      <c r="KZ185" s="34" t="s">
        <v>5154</v>
      </c>
      <c r="LA185" s="34" t="s">
        <v>5992</v>
      </c>
    </row>
    <row r="186" spans="1:313">
      <c r="A186" s="34" t="s">
        <v>6756</v>
      </c>
      <c r="B186" s="34" t="s">
        <v>6720</v>
      </c>
      <c r="C186" s="34" t="s">
        <v>1036</v>
      </c>
      <c r="D186" s="34" t="s">
        <v>1041</v>
      </c>
      <c r="F186" s="34" t="s">
        <v>1041</v>
      </c>
      <c r="G186" s="34">
        <v>45</v>
      </c>
      <c r="H186" s="34" t="s">
        <v>1041</v>
      </c>
      <c r="I186" s="34" t="s">
        <v>1041</v>
      </c>
      <c r="J186" s="34" t="s">
        <v>440</v>
      </c>
      <c r="K186" s="34" t="s">
        <v>1077</v>
      </c>
      <c r="L186" s="34" t="s">
        <v>9537</v>
      </c>
      <c r="M186" s="34" t="s">
        <v>1548</v>
      </c>
      <c r="N186" s="34" t="s">
        <v>9538</v>
      </c>
      <c r="P186" s="34" t="s">
        <v>3065</v>
      </c>
      <c r="Q186" s="34" t="s">
        <v>3123</v>
      </c>
      <c r="R186" s="34" t="s">
        <v>6320</v>
      </c>
      <c r="S186" s="34">
        <v>2</v>
      </c>
      <c r="T186" s="34" t="s">
        <v>4609</v>
      </c>
      <c r="U186" s="34" t="s">
        <v>4881</v>
      </c>
      <c r="V186" s="34" t="s">
        <v>4170</v>
      </c>
      <c r="W186" s="34" t="s">
        <v>4881</v>
      </c>
      <c r="X186" s="34" t="s">
        <v>4170</v>
      </c>
      <c r="Y186" s="34" t="s">
        <v>4609</v>
      </c>
      <c r="Z186" s="34" t="s">
        <v>4170</v>
      </c>
      <c r="AA186" s="34" t="s">
        <v>4170</v>
      </c>
      <c r="AB186" s="34" t="s">
        <v>3681</v>
      </c>
      <c r="AD186" s="34" t="s">
        <v>3696</v>
      </c>
      <c r="AN186" s="34" t="s">
        <v>3719</v>
      </c>
      <c r="AO186" s="34" t="s">
        <v>1044</v>
      </c>
      <c r="BG186" s="34">
        <v>2</v>
      </c>
      <c r="BI186" s="34">
        <v>30</v>
      </c>
      <c r="BJ186" s="34" t="s">
        <v>1041</v>
      </c>
      <c r="BK186" s="34" t="s">
        <v>3727</v>
      </c>
      <c r="BM186" s="34" t="s">
        <v>3742</v>
      </c>
      <c r="BN186" s="34" t="s">
        <v>3745</v>
      </c>
      <c r="BO186" s="34" t="s">
        <v>4881</v>
      </c>
      <c r="BP186" s="34" t="s">
        <v>4170</v>
      </c>
      <c r="BQ186" s="34" t="s">
        <v>4170</v>
      </c>
      <c r="BR186" s="34" t="s">
        <v>4170</v>
      </c>
      <c r="BS186" s="34" t="s">
        <v>3754</v>
      </c>
      <c r="BT186" s="34" t="s">
        <v>3771</v>
      </c>
      <c r="BU186" s="34" t="s">
        <v>1044</v>
      </c>
      <c r="BV186" s="34" t="s">
        <v>1044</v>
      </c>
      <c r="BW186" s="34" t="s">
        <v>1044</v>
      </c>
      <c r="BX186" s="34" t="s">
        <v>3777</v>
      </c>
      <c r="BY186" s="34" t="s">
        <v>4881</v>
      </c>
      <c r="BZ186" s="34" t="s">
        <v>4170</v>
      </c>
      <c r="CA186" s="34" t="s">
        <v>4170</v>
      </c>
      <c r="CB186" s="34" t="s">
        <v>4170</v>
      </c>
      <c r="CC186" s="34" t="s">
        <v>4170</v>
      </c>
      <c r="CD186" s="34" t="s">
        <v>4170</v>
      </c>
      <c r="CE186" s="34" t="s">
        <v>4170</v>
      </c>
      <c r="CF186" s="34" t="s">
        <v>4170</v>
      </c>
      <c r="CG186" s="34" t="s">
        <v>4170</v>
      </c>
      <c r="CH186" s="34" t="s">
        <v>4170</v>
      </c>
      <c r="CI186" s="34" t="s">
        <v>4170</v>
      </c>
      <c r="CJ186" s="34" t="s">
        <v>4170</v>
      </c>
      <c r="CK186" s="34" t="s">
        <v>4170</v>
      </c>
      <c r="CL186" s="34" t="s">
        <v>4170</v>
      </c>
      <c r="CM186" s="34" t="s">
        <v>4170</v>
      </c>
      <c r="CN186" s="34" t="s">
        <v>4170</v>
      </c>
      <c r="CO186" s="34" t="s">
        <v>4170</v>
      </c>
      <c r="CQ186" s="34" t="s">
        <v>1041</v>
      </c>
      <c r="CR186" s="34" t="s">
        <v>1041</v>
      </c>
      <c r="CS186" s="34" t="s">
        <v>1041</v>
      </c>
      <c r="CT186" s="34" t="s">
        <v>1041</v>
      </c>
      <c r="CU186" s="34" t="s">
        <v>1041</v>
      </c>
      <c r="CV186" s="34" t="s">
        <v>1041</v>
      </c>
      <c r="CW186" s="34" t="s">
        <v>1041</v>
      </c>
      <c r="CX186" s="34" t="s">
        <v>1044</v>
      </c>
      <c r="CY186" s="34" t="s">
        <v>3826</v>
      </c>
      <c r="CZ186" s="34" t="s">
        <v>3846</v>
      </c>
      <c r="DA186" s="34" t="s">
        <v>3855</v>
      </c>
      <c r="DB186" s="34" t="s">
        <v>1044</v>
      </c>
      <c r="DC186" s="34" t="s">
        <v>1044</v>
      </c>
      <c r="DD186" s="34" t="s">
        <v>1044</v>
      </c>
      <c r="DE186" s="34" t="s">
        <v>1044</v>
      </c>
      <c r="DF186" s="34" t="s">
        <v>3877</v>
      </c>
      <c r="DG186" s="34" t="s">
        <v>169</v>
      </c>
      <c r="DH186" s="34" t="s">
        <v>4170</v>
      </c>
      <c r="DI186" s="34" t="s">
        <v>4881</v>
      </c>
      <c r="DJ186" s="34" t="s">
        <v>4170</v>
      </c>
      <c r="DK186" s="34" t="s">
        <v>4170</v>
      </c>
      <c r="DL186" s="34" t="s">
        <v>4170</v>
      </c>
      <c r="DM186" s="34" t="s">
        <v>4170</v>
      </c>
      <c r="DN186" s="34" t="s">
        <v>4170</v>
      </c>
      <c r="DO186" s="34" t="s">
        <v>4170</v>
      </c>
      <c r="DP186" s="34" t="s">
        <v>4170</v>
      </c>
      <c r="DQ186" s="34" t="s">
        <v>4170</v>
      </c>
      <c r="DR186" s="34" t="s">
        <v>4170</v>
      </c>
      <c r="DS186" s="34" t="s">
        <v>4170</v>
      </c>
      <c r="DT186" s="34" t="s">
        <v>4170</v>
      </c>
      <c r="DU186" s="34" t="s">
        <v>4170</v>
      </c>
      <c r="DV186" s="34" t="s">
        <v>4170</v>
      </c>
      <c r="DW186" s="34" t="s">
        <v>4170</v>
      </c>
      <c r="DY186" s="34">
        <v>8000</v>
      </c>
      <c r="FK186" s="34" t="s">
        <v>3960</v>
      </c>
      <c r="FL186" s="34" t="s">
        <v>3975</v>
      </c>
      <c r="FM186" s="34" t="s">
        <v>3981</v>
      </c>
      <c r="FN186" s="34" t="s">
        <v>6754</v>
      </c>
      <c r="FO186" s="34" t="s">
        <v>4170</v>
      </c>
      <c r="FP186" s="34" t="s">
        <v>4881</v>
      </c>
      <c r="FQ186" s="34" t="s">
        <v>4881</v>
      </c>
      <c r="FR186" s="34" t="s">
        <v>4170</v>
      </c>
      <c r="FS186" s="34" t="s">
        <v>4170</v>
      </c>
      <c r="FT186" s="34" t="s">
        <v>4170</v>
      </c>
      <c r="FU186" s="34" t="s">
        <v>4170</v>
      </c>
      <c r="FV186" s="34" t="s">
        <v>4170</v>
      </c>
      <c r="FW186" s="34" t="s">
        <v>4170</v>
      </c>
      <c r="FX186" s="34" t="s">
        <v>4170</v>
      </c>
      <c r="FY186" s="34" t="s">
        <v>4170</v>
      </c>
      <c r="FZ186" s="34" t="s">
        <v>4170</v>
      </c>
      <c r="GA186" s="34" t="s">
        <v>4170</v>
      </c>
      <c r="GB186" s="34" t="s">
        <v>4170</v>
      </c>
      <c r="GC186" s="34" t="s">
        <v>4170</v>
      </c>
      <c r="GD186" s="34" t="s">
        <v>4170</v>
      </c>
      <c r="GF186" s="34" t="s">
        <v>4033</v>
      </c>
      <c r="GG186" s="34" t="s">
        <v>4170</v>
      </c>
      <c r="GH186" s="34" t="s">
        <v>4881</v>
      </c>
      <c r="GI186" s="34" t="s">
        <v>4170</v>
      </c>
      <c r="GJ186" s="34" t="s">
        <v>4170</v>
      </c>
      <c r="GK186" s="34" t="s">
        <v>4170</v>
      </c>
      <c r="GL186" s="34" t="s">
        <v>4170</v>
      </c>
      <c r="GM186" s="34" t="s">
        <v>4170</v>
      </c>
      <c r="GO186" s="34">
        <v>2000</v>
      </c>
      <c r="GP186" s="34">
        <v>0</v>
      </c>
      <c r="GQ186" s="34">
        <v>7000</v>
      </c>
      <c r="GR186" s="34">
        <v>3000</v>
      </c>
      <c r="GS186" s="34">
        <v>400</v>
      </c>
      <c r="GT186" s="34">
        <v>400</v>
      </c>
      <c r="GU186" s="34">
        <v>0</v>
      </c>
      <c r="GV186" s="34">
        <v>0</v>
      </c>
      <c r="GW186" s="34">
        <v>0</v>
      </c>
      <c r="GX186" s="34">
        <v>0</v>
      </c>
      <c r="GY186" s="34">
        <v>500</v>
      </c>
      <c r="GZ186" s="34">
        <v>0</v>
      </c>
      <c r="HA186" s="34">
        <v>10000</v>
      </c>
      <c r="HB186" s="34">
        <v>300</v>
      </c>
      <c r="HC186" s="34">
        <v>16400</v>
      </c>
      <c r="HD186" s="34">
        <v>0</v>
      </c>
      <c r="HE186" s="34">
        <v>0</v>
      </c>
      <c r="HF186" s="34" t="s">
        <v>1044</v>
      </c>
      <c r="HK186" s="34" t="s">
        <v>6757</v>
      </c>
      <c r="HL186" s="34" t="s">
        <v>4226</v>
      </c>
      <c r="HM186" s="34" t="s">
        <v>4542</v>
      </c>
      <c r="HN186" s="34" t="s">
        <v>5447</v>
      </c>
      <c r="HO186" s="34">
        <v>49.210194918966302</v>
      </c>
      <c r="HP186" s="34" t="s">
        <v>4896</v>
      </c>
      <c r="HQ186" s="34" t="s">
        <v>4313</v>
      </c>
      <c r="HR186" s="34" t="s">
        <v>4210</v>
      </c>
      <c r="HS186" s="34" t="s">
        <v>4228</v>
      </c>
      <c r="HT186" s="34" t="s">
        <v>4262</v>
      </c>
      <c r="HU186" s="34" t="s">
        <v>5342</v>
      </c>
      <c r="HV186" s="34" t="s">
        <v>5001</v>
      </c>
      <c r="HW186" s="34" t="s">
        <v>4556</v>
      </c>
      <c r="HX186" s="34" t="s">
        <v>3238</v>
      </c>
      <c r="HY186" s="34" t="s">
        <v>4291</v>
      </c>
      <c r="HZ186" s="34" t="s">
        <v>4933</v>
      </c>
      <c r="IA186" s="34" t="s">
        <v>4666</v>
      </c>
      <c r="IB186" s="34" t="s">
        <v>5665</v>
      </c>
      <c r="IC186" s="34" t="s">
        <v>5274</v>
      </c>
      <c r="ID186" s="34" t="s">
        <v>4462</v>
      </c>
      <c r="IE186" s="34" t="s">
        <v>4879</v>
      </c>
      <c r="IQ186" s="34">
        <v>8000</v>
      </c>
      <c r="IR186" s="34" t="s">
        <v>1043</v>
      </c>
      <c r="IS186" s="34" t="s">
        <v>5322</v>
      </c>
      <c r="IT186" s="34">
        <v>4000</v>
      </c>
      <c r="IU186" s="34" t="s">
        <v>5177</v>
      </c>
      <c r="IV186" s="34" t="s">
        <v>4170</v>
      </c>
      <c r="IW186" s="34" t="s">
        <v>4175</v>
      </c>
      <c r="IX186" s="34" t="s">
        <v>5374</v>
      </c>
      <c r="IY186" s="34" t="s">
        <v>4785</v>
      </c>
      <c r="IZ186" s="34" t="s">
        <v>4785</v>
      </c>
      <c r="JA186" s="34" t="s">
        <v>4170</v>
      </c>
      <c r="JB186" s="34" t="s">
        <v>4170</v>
      </c>
      <c r="JC186" s="34">
        <v>0</v>
      </c>
      <c r="JD186" s="34">
        <v>83.3333333333333</v>
      </c>
      <c r="JE186" s="34">
        <v>0</v>
      </c>
      <c r="JF186" s="34">
        <v>1666.6666666666699</v>
      </c>
      <c r="JG186" s="34">
        <v>50</v>
      </c>
      <c r="JH186" s="34">
        <v>2733.3333333333298</v>
      </c>
      <c r="JI186" s="34">
        <v>0</v>
      </c>
      <c r="JJ186" s="34">
        <v>0</v>
      </c>
      <c r="JK186" s="34">
        <v>0</v>
      </c>
      <c r="JL186" s="34">
        <v>15533.333333333299</v>
      </c>
      <c r="JM186" s="34">
        <v>1800</v>
      </c>
      <c r="JN186" s="34">
        <v>17333.333333333299</v>
      </c>
      <c r="JO186" s="34">
        <v>7766.6666666666697</v>
      </c>
      <c r="JP186" s="34">
        <v>900</v>
      </c>
      <c r="JQ186" s="34">
        <v>8666.6666666666697</v>
      </c>
      <c r="JR186" s="34">
        <v>0.115384615384615</v>
      </c>
      <c r="JT186" s="34">
        <v>0.40384615384615402</v>
      </c>
      <c r="JU186" s="34">
        <v>0.17307692307692299</v>
      </c>
      <c r="JV186" s="34">
        <v>2.3076923076923099E-2</v>
      </c>
      <c r="JW186" s="34">
        <v>2.3076923076923099E-2</v>
      </c>
      <c r="KB186" s="34">
        <v>4.8076923076923097E-3</v>
      </c>
      <c r="KD186" s="34">
        <v>9.6153846153846104E-2</v>
      </c>
      <c r="KE186" s="34">
        <v>2.88461538461538E-3</v>
      </c>
      <c r="KF186" s="34">
        <v>0.15769230769230799</v>
      </c>
      <c r="KJ186" s="34" t="s">
        <v>5980</v>
      </c>
      <c r="KK186" s="34" t="s">
        <v>5178</v>
      </c>
      <c r="KL186" s="34" t="s">
        <v>4170</v>
      </c>
      <c r="KM186" s="34" t="s">
        <v>4170</v>
      </c>
      <c r="KN186" s="34" t="s">
        <v>4352</v>
      </c>
      <c r="KO186" s="34" t="s">
        <v>4170</v>
      </c>
      <c r="KP186" s="34" t="s">
        <v>4354</v>
      </c>
      <c r="KQ186" s="34" t="s">
        <v>4352</v>
      </c>
      <c r="KR186" s="34" t="s">
        <v>4973</v>
      </c>
      <c r="KS186" s="34" t="s">
        <v>4170</v>
      </c>
      <c r="KT186" s="34" t="s">
        <v>4170</v>
      </c>
      <c r="KU186" s="34" t="s">
        <v>5113</v>
      </c>
      <c r="KV186" s="34" t="s">
        <v>5154</v>
      </c>
      <c r="KW186" s="34" t="s">
        <v>5621</v>
      </c>
      <c r="KX186" s="34" t="s">
        <v>5646</v>
      </c>
      <c r="KY186" s="34" t="s">
        <v>5223</v>
      </c>
      <c r="KZ186" s="34" t="s">
        <v>5155</v>
      </c>
      <c r="LA186" s="34" t="s">
        <v>5992</v>
      </c>
    </row>
    <row r="187" spans="1:313">
      <c r="A187" s="34" t="s">
        <v>6758</v>
      </c>
      <c r="B187" s="34" t="s">
        <v>6720</v>
      </c>
      <c r="C187" s="34" t="s">
        <v>1037</v>
      </c>
      <c r="D187" s="34" t="s">
        <v>1041</v>
      </c>
      <c r="F187" s="34" t="s">
        <v>1041</v>
      </c>
      <c r="G187" s="34">
        <v>32</v>
      </c>
      <c r="H187" s="34" t="s">
        <v>1041</v>
      </c>
      <c r="I187" s="34" t="s">
        <v>1041</v>
      </c>
      <c r="J187" s="34" t="s">
        <v>442</v>
      </c>
      <c r="K187" s="34" t="s">
        <v>1077</v>
      </c>
      <c r="L187" s="34" t="s">
        <v>9537</v>
      </c>
      <c r="M187" s="34" t="s">
        <v>1548</v>
      </c>
      <c r="N187" s="34" t="s">
        <v>9538</v>
      </c>
      <c r="P187" s="34" t="s">
        <v>3065</v>
      </c>
      <c r="Q187" s="34" t="s">
        <v>3123</v>
      </c>
      <c r="R187" s="34" t="s">
        <v>6318</v>
      </c>
      <c r="S187" s="34">
        <v>4</v>
      </c>
      <c r="T187" s="34" t="s">
        <v>4881</v>
      </c>
      <c r="U187" s="34" t="s">
        <v>4881</v>
      </c>
      <c r="V187" s="34" t="s">
        <v>4881</v>
      </c>
      <c r="W187" s="34" t="s">
        <v>4881</v>
      </c>
      <c r="X187" s="34" t="s">
        <v>4881</v>
      </c>
      <c r="Y187" s="34" t="s">
        <v>4609</v>
      </c>
      <c r="Z187" s="34" t="s">
        <v>4609</v>
      </c>
      <c r="AA187" s="34" t="s">
        <v>4170</v>
      </c>
      <c r="AB187" s="34" t="s">
        <v>3681</v>
      </c>
      <c r="AD187" s="34" t="s">
        <v>3696</v>
      </c>
      <c r="AN187" s="34" t="s">
        <v>3722</v>
      </c>
      <c r="AO187" s="34" t="s">
        <v>1044</v>
      </c>
      <c r="BG187" s="34">
        <v>2</v>
      </c>
      <c r="BI187" s="34">
        <v>30</v>
      </c>
      <c r="BJ187" s="34" t="s">
        <v>1041</v>
      </c>
      <c r="BK187" s="34" t="s">
        <v>3727</v>
      </c>
      <c r="BM187" s="34" t="s">
        <v>3739</v>
      </c>
      <c r="BN187" s="34" t="s">
        <v>1044</v>
      </c>
      <c r="BO187" s="34" t="s">
        <v>4170</v>
      </c>
      <c r="BP187" s="34" t="s">
        <v>4170</v>
      </c>
      <c r="BQ187" s="34" t="s">
        <v>4881</v>
      </c>
      <c r="BR187" s="34" t="s">
        <v>4170</v>
      </c>
      <c r="BS187" s="34" t="s">
        <v>3751</v>
      </c>
      <c r="BT187" s="34" t="s">
        <v>3771</v>
      </c>
      <c r="BU187" s="34" t="s">
        <v>1044</v>
      </c>
      <c r="BV187" s="34" t="s">
        <v>1044</v>
      </c>
      <c r="BW187" s="34" t="s">
        <v>1044</v>
      </c>
      <c r="BX187" s="34" t="s">
        <v>3783</v>
      </c>
      <c r="BY187" s="34" t="s">
        <v>4170</v>
      </c>
      <c r="BZ187" s="34" t="s">
        <v>4170</v>
      </c>
      <c r="CA187" s="34" t="s">
        <v>4881</v>
      </c>
      <c r="CB187" s="34" t="s">
        <v>4170</v>
      </c>
      <c r="CC187" s="34" t="s">
        <v>4170</v>
      </c>
      <c r="CD187" s="34" t="s">
        <v>4170</v>
      </c>
      <c r="CE187" s="34" t="s">
        <v>4170</v>
      </c>
      <c r="CF187" s="34" t="s">
        <v>4170</v>
      </c>
      <c r="CG187" s="34" t="s">
        <v>4170</v>
      </c>
      <c r="CH187" s="34" t="s">
        <v>4170</v>
      </c>
      <c r="CI187" s="34" t="s">
        <v>4170</v>
      </c>
      <c r="CJ187" s="34" t="s">
        <v>4170</v>
      </c>
      <c r="CK187" s="34" t="s">
        <v>4170</v>
      </c>
      <c r="CL187" s="34" t="s">
        <v>4170</v>
      </c>
      <c r="CM187" s="34" t="s">
        <v>4170</v>
      </c>
      <c r="CN187" s="34" t="s">
        <v>4170</v>
      </c>
      <c r="CO187" s="34" t="s">
        <v>4170</v>
      </c>
      <c r="CQ187" s="34" t="s">
        <v>1041</v>
      </c>
      <c r="CR187" s="34" t="s">
        <v>1041</v>
      </c>
      <c r="CS187" s="34" t="s">
        <v>1041</v>
      </c>
      <c r="CT187" s="34" t="s">
        <v>1041</v>
      </c>
      <c r="CU187" s="34" t="s">
        <v>1041</v>
      </c>
      <c r="CV187" s="34" t="s">
        <v>1041</v>
      </c>
      <c r="CW187" s="34" t="s">
        <v>1041</v>
      </c>
      <c r="CX187" s="34" t="s">
        <v>1044</v>
      </c>
      <c r="CY187" s="34" t="s">
        <v>3823</v>
      </c>
      <c r="CZ187" s="34" t="s">
        <v>3843</v>
      </c>
      <c r="DA187" s="34" t="s">
        <v>3861</v>
      </c>
      <c r="DB187" s="34" t="s">
        <v>1044</v>
      </c>
      <c r="DC187" s="34" t="s">
        <v>1044</v>
      </c>
      <c r="DD187" s="34" t="s">
        <v>3871</v>
      </c>
      <c r="DE187" s="34" t="s">
        <v>1041</v>
      </c>
      <c r="DF187" s="34" t="s">
        <v>3877</v>
      </c>
      <c r="DG187" s="34" t="s">
        <v>169</v>
      </c>
      <c r="DH187" s="34" t="s">
        <v>4170</v>
      </c>
      <c r="DI187" s="34" t="s">
        <v>4881</v>
      </c>
      <c r="DJ187" s="34" t="s">
        <v>4170</v>
      </c>
      <c r="DK187" s="34" t="s">
        <v>4170</v>
      </c>
      <c r="DL187" s="34" t="s">
        <v>4170</v>
      </c>
      <c r="DM187" s="34" t="s">
        <v>4170</v>
      </c>
      <c r="DN187" s="34" t="s">
        <v>4170</v>
      </c>
      <c r="DO187" s="34" t="s">
        <v>4170</v>
      </c>
      <c r="DP187" s="34" t="s">
        <v>4170</v>
      </c>
      <c r="DQ187" s="34" t="s">
        <v>4170</v>
      </c>
      <c r="DR187" s="34" t="s">
        <v>4170</v>
      </c>
      <c r="DS187" s="34" t="s">
        <v>4170</v>
      </c>
      <c r="DT187" s="34" t="s">
        <v>4170</v>
      </c>
      <c r="DU187" s="34" t="s">
        <v>4170</v>
      </c>
      <c r="DV187" s="34" t="s">
        <v>4170</v>
      </c>
      <c r="DW187" s="34" t="s">
        <v>4170</v>
      </c>
      <c r="DY187" s="34">
        <v>22000</v>
      </c>
      <c r="FK187" s="34" t="s">
        <v>3960</v>
      </c>
      <c r="FL187" s="34" t="s">
        <v>3969</v>
      </c>
      <c r="FM187" s="34" t="s">
        <v>3987</v>
      </c>
      <c r="GF187" s="34" t="s">
        <v>1044</v>
      </c>
      <c r="GG187" s="34" t="s">
        <v>4170</v>
      </c>
      <c r="GH187" s="34" t="s">
        <v>4170</v>
      </c>
      <c r="GI187" s="34" t="s">
        <v>4170</v>
      </c>
      <c r="GJ187" s="34" t="s">
        <v>4881</v>
      </c>
      <c r="GK187" s="34" t="s">
        <v>4170</v>
      </c>
      <c r="GL187" s="34" t="s">
        <v>4170</v>
      </c>
      <c r="GM187" s="34" t="s">
        <v>4170</v>
      </c>
      <c r="GO187" s="34">
        <v>8000</v>
      </c>
      <c r="GP187" s="34">
        <v>0</v>
      </c>
      <c r="GQ187" s="34">
        <v>8000</v>
      </c>
      <c r="GR187" s="34">
        <v>5000</v>
      </c>
      <c r="GS187" s="34">
        <v>3000</v>
      </c>
      <c r="GT187" s="34">
        <v>800</v>
      </c>
      <c r="GU187" s="34">
        <v>500</v>
      </c>
      <c r="GV187" s="34">
        <v>0</v>
      </c>
      <c r="GW187" s="34">
        <v>0</v>
      </c>
      <c r="GX187" s="34">
        <v>400</v>
      </c>
      <c r="GY187" s="34">
        <v>5000</v>
      </c>
      <c r="GZ187" s="34">
        <v>1000</v>
      </c>
      <c r="HA187" s="34">
        <v>0</v>
      </c>
      <c r="HB187" s="34">
        <v>0</v>
      </c>
      <c r="HC187" s="34">
        <v>5500</v>
      </c>
      <c r="HD187" s="34">
        <v>0</v>
      </c>
      <c r="HE187" s="34">
        <v>0</v>
      </c>
      <c r="HF187" s="34" t="s">
        <v>1044</v>
      </c>
      <c r="HK187" s="34" t="s">
        <v>6759</v>
      </c>
      <c r="HL187" s="34" t="s">
        <v>4226</v>
      </c>
      <c r="HM187" s="34" t="s">
        <v>4539</v>
      </c>
      <c r="HN187" s="34" t="s">
        <v>5452</v>
      </c>
      <c r="HO187" s="34">
        <v>24.178712220762201</v>
      </c>
      <c r="HP187" s="34" t="s">
        <v>4895</v>
      </c>
      <c r="HQ187" s="34" t="s">
        <v>4316</v>
      </c>
      <c r="HR187" s="34" t="s">
        <v>4219</v>
      </c>
      <c r="HS187" s="34" t="s">
        <v>4248</v>
      </c>
      <c r="HT187" s="34" t="s">
        <v>4262</v>
      </c>
      <c r="HU187" s="34" t="s">
        <v>5342</v>
      </c>
      <c r="HV187" s="34" t="s">
        <v>5001</v>
      </c>
      <c r="HW187" s="34" t="s">
        <v>4556</v>
      </c>
      <c r="HX187" s="34" t="s">
        <v>3244</v>
      </c>
      <c r="HY187" s="34" t="s">
        <v>4291</v>
      </c>
      <c r="HZ187" s="34" t="s">
        <v>4933</v>
      </c>
      <c r="IA187" s="34" t="s">
        <v>4665</v>
      </c>
      <c r="IC187" s="34" t="s">
        <v>5274</v>
      </c>
      <c r="ID187" s="34" t="s">
        <v>4462</v>
      </c>
      <c r="IE187" s="34" t="s">
        <v>5224</v>
      </c>
      <c r="IQ187" s="34">
        <v>22000</v>
      </c>
      <c r="IR187" s="34" t="s">
        <v>1046</v>
      </c>
      <c r="IS187" s="34" t="s">
        <v>5323</v>
      </c>
      <c r="IT187" s="34">
        <v>5500</v>
      </c>
      <c r="IU187" s="34" t="s">
        <v>5180</v>
      </c>
      <c r="IV187" s="34" t="s">
        <v>4170</v>
      </c>
      <c r="IW187" s="34" t="s">
        <v>4176</v>
      </c>
      <c r="IX187" s="34" t="s">
        <v>5179</v>
      </c>
      <c r="IY187" s="34" t="s">
        <v>5374</v>
      </c>
      <c r="IZ187" s="34" t="s">
        <v>4354</v>
      </c>
      <c r="JA187" s="34" t="s">
        <v>4785</v>
      </c>
      <c r="JB187" s="34" t="s">
        <v>4170</v>
      </c>
      <c r="JC187" s="34">
        <v>66.6666666666667</v>
      </c>
      <c r="JD187" s="34">
        <v>833.33333333333303</v>
      </c>
      <c r="JE187" s="34">
        <v>166.666666666667</v>
      </c>
      <c r="JF187" s="34">
        <v>0</v>
      </c>
      <c r="JG187" s="34">
        <v>0</v>
      </c>
      <c r="JH187" s="34">
        <v>916.66666666666697</v>
      </c>
      <c r="JI187" s="34">
        <v>0</v>
      </c>
      <c r="JJ187" s="34">
        <v>0</v>
      </c>
      <c r="JK187" s="34">
        <v>0</v>
      </c>
      <c r="JL187" s="34">
        <v>26450</v>
      </c>
      <c r="JM187" s="34">
        <v>833.33333333333303</v>
      </c>
      <c r="JN187" s="34">
        <v>27283.333333333299</v>
      </c>
      <c r="JO187" s="34">
        <v>6612.5</v>
      </c>
      <c r="JP187" s="34">
        <v>208.333333333333</v>
      </c>
      <c r="JQ187" s="34">
        <v>6820.8333333333303</v>
      </c>
      <c r="JR187" s="34">
        <v>0.29321930360415399</v>
      </c>
      <c r="JT187" s="34">
        <v>0.29321930360415399</v>
      </c>
      <c r="JU187" s="34">
        <v>0.18326206475259599</v>
      </c>
      <c r="JV187" s="34">
        <v>0.109957238851558</v>
      </c>
      <c r="JW187" s="34">
        <v>2.9321930360415398E-2</v>
      </c>
      <c r="JX187" s="34">
        <v>1.83262064752596E-2</v>
      </c>
      <c r="KA187" s="34">
        <v>2.4434941967012799E-3</v>
      </c>
      <c r="KB187" s="34">
        <v>3.0543677458765999E-2</v>
      </c>
      <c r="KC187" s="34">
        <v>6.1087354917532099E-3</v>
      </c>
      <c r="KF187" s="34">
        <v>3.3598045204642601E-2</v>
      </c>
      <c r="KJ187" s="34" t="s">
        <v>5978</v>
      </c>
      <c r="KK187" s="34" t="s">
        <v>5989</v>
      </c>
      <c r="KL187" s="34" t="s">
        <v>4170</v>
      </c>
      <c r="KM187" s="34" t="s">
        <v>4711</v>
      </c>
      <c r="KN187" s="34" t="s">
        <v>4716</v>
      </c>
      <c r="KO187" s="34" t="s">
        <v>5254</v>
      </c>
      <c r="KP187" s="34" t="s">
        <v>4170</v>
      </c>
      <c r="KQ187" s="34" t="s">
        <v>4170</v>
      </c>
      <c r="KR187" s="34" t="s">
        <v>4716</v>
      </c>
      <c r="KS187" s="34" t="s">
        <v>4170</v>
      </c>
      <c r="KT187" s="34" t="s">
        <v>4170</v>
      </c>
      <c r="KU187" s="34" t="s">
        <v>5114</v>
      </c>
      <c r="KV187" s="34" t="s">
        <v>5154</v>
      </c>
      <c r="KW187" s="34" t="s">
        <v>5624</v>
      </c>
      <c r="KX187" s="34" t="s">
        <v>5644</v>
      </c>
      <c r="KY187" s="34" t="s">
        <v>5953</v>
      </c>
      <c r="KZ187" s="34" t="s">
        <v>5154</v>
      </c>
      <c r="LA187" s="34" t="s">
        <v>5992</v>
      </c>
    </row>
    <row r="188" spans="1:313">
      <c r="A188" s="34" t="s">
        <v>6760</v>
      </c>
      <c r="B188" s="34" t="s">
        <v>6720</v>
      </c>
      <c r="C188" s="34" t="s">
        <v>1039</v>
      </c>
      <c r="D188" s="34" t="s">
        <v>1041</v>
      </c>
      <c r="F188" s="34" t="s">
        <v>1041</v>
      </c>
      <c r="G188" s="34">
        <v>45</v>
      </c>
      <c r="H188" s="34" t="s">
        <v>1041</v>
      </c>
      <c r="I188" s="34" t="s">
        <v>1041</v>
      </c>
      <c r="J188" s="34" t="s">
        <v>440</v>
      </c>
      <c r="K188" s="34" t="s">
        <v>1095</v>
      </c>
      <c r="L188" s="34" t="s">
        <v>9614</v>
      </c>
      <c r="M188" s="34" t="s">
        <v>1911</v>
      </c>
      <c r="N188" s="34" t="s">
        <v>9615</v>
      </c>
      <c r="P188" s="34" t="s">
        <v>3068</v>
      </c>
      <c r="Q188" s="34" t="s">
        <v>3138</v>
      </c>
      <c r="R188" s="34" t="s">
        <v>6333</v>
      </c>
      <c r="S188" s="34">
        <v>1</v>
      </c>
      <c r="T188" s="34" t="s">
        <v>4881</v>
      </c>
      <c r="U188" s="34" t="s">
        <v>4170</v>
      </c>
      <c r="V188" s="34" t="s">
        <v>4170</v>
      </c>
      <c r="W188" s="34" t="s">
        <v>4881</v>
      </c>
      <c r="X188" s="34" t="s">
        <v>4170</v>
      </c>
      <c r="Y188" s="34" t="s">
        <v>4881</v>
      </c>
      <c r="Z188" s="34" t="s">
        <v>4170</v>
      </c>
      <c r="AA188" s="34" t="s">
        <v>4170</v>
      </c>
      <c r="AB188" s="34" t="s">
        <v>3684</v>
      </c>
      <c r="AD188" s="34" t="s">
        <v>3699</v>
      </c>
      <c r="AE188" s="34" t="s">
        <v>3714</v>
      </c>
      <c r="AF188" s="34" t="s">
        <v>4170</v>
      </c>
      <c r="AG188" s="34" t="s">
        <v>4170</v>
      </c>
      <c r="AH188" s="34" t="s">
        <v>4170</v>
      </c>
      <c r="AI188" s="34" t="s">
        <v>4881</v>
      </c>
      <c r="AJ188" s="34" t="s">
        <v>4170</v>
      </c>
      <c r="AK188" s="34" t="s">
        <v>4170</v>
      </c>
      <c r="AL188" s="34" t="s">
        <v>4170</v>
      </c>
      <c r="AN188" s="34" t="s">
        <v>3719</v>
      </c>
      <c r="AO188" s="34" t="s">
        <v>1044</v>
      </c>
      <c r="BG188" s="34">
        <v>1</v>
      </c>
      <c r="BI188" s="34">
        <v>12</v>
      </c>
      <c r="BJ188" s="34" t="s">
        <v>1041</v>
      </c>
      <c r="BK188" s="34" t="s">
        <v>3730</v>
      </c>
      <c r="BM188" s="34" t="s">
        <v>3742</v>
      </c>
      <c r="BN188" s="34" t="s">
        <v>3748</v>
      </c>
      <c r="BO188" s="34" t="s">
        <v>4170</v>
      </c>
      <c r="BP188" s="34" t="s">
        <v>4881</v>
      </c>
      <c r="BQ188" s="34" t="s">
        <v>4170</v>
      </c>
      <c r="BR188" s="34" t="s">
        <v>4170</v>
      </c>
      <c r="BS188" s="34" t="s">
        <v>3760</v>
      </c>
      <c r="BT188" s="34" t="s">
        <v>1044</v>
      </c>
      <c r="BU188" s="34" t="s">
        <v>1044</v>
      </c>
      <c r="BV188" s="34" t="s">
        <v>1044</v>
      </c>
      <c r="BW188" s="34" t="s">
        <v>1041</v>
      </c>
      <c r="BX188" s="34" t="s">
        <v>6761</v>
      </c>
      <c r="BY188" s="34" t="s">
        <v>4170</v>
      </c>
      <c r="BZ188" s="34" t="s">
        <v>4170</v>
      </c>
      <c r="CA188" s="34" t="s">
        <v>4170</v>
      </c>
      <c r="CB188" s="34" t="s">
        <v>4170</v>
      </c>
      <c r="CC188" s="34" t="s">
        <v>4170</v>
      </c>
      <c r="CD188" s="34" t="s">
        <v>4170</v>
      </c>
      <c r="CE188" s="34" t="s">
        <v>4170</v>
      </c>
      <c r="CF188" s="34" t="s">
        <v>4170</v>
      </c>
      <c r="CG188" s="34" t="s">
        <v>4881</v>
      </c>
      <c r="CH188" s="34" t="s">
        <v>4881</v>
      </c>
      <c r="CI188" s="34" t="s">
        <v>4881</v>
      </c>
      <c r="CJ188" s="34" t="s">
        <v>4170</v>
      </c>
      <c r="CK188" s="34" t="s">
        <v>4170</v>
      </c>
      <c r="CL188" s="34" t="s">
        <v>4170</v>
      </c>
      <c r="CM188" s="34" t="s">
        <v>4170</v>
      </c>
      <c r="CN188" s="34" t="s">
        <v>4170</v>
      </c>
      <c r="CO188" s="34" t="s">
        <v>4170</v>
      </c>
      <c r="CQ188" s="34" t="s">
        <v>1041</v>
      </c>
      <c r="CR188" s="34" t="s">
        <v>1041</v>
      </c>
      <c r="CS188" s="34" t="s">
        <v>1044</v>
      </c>
      <c r="CT188" s="34" t="s">
        <v>1041</v>
      </c>
      <c r="CU188" s="34" t="s">
        <v>1041</v>
      </c>
      <c r="CV188" s="34" t="s">
        <v>1044</v>
      </c>
      <c r="CW188" s="34" t="s">
        <v>1044</v>
      </c>
      <c r="CX188" s="34" t="s">
        <v>1044</v>
      </c>
      <c r="CY188" s="34" t="s">
        <v>3826</v>
      </c>
      <c r="CZ188" s="34" t="s">
        <v>3843</v>
      </c>
      <c r="DA188" s="34" t="s">
        <v>3861</v>
      </c>
      <c r="DB188" s="34" t="s">
        <v>3868</v>
      </c>
      <c r="DC188" s="34" t="s">
        <v>3871</v>
      </c>
      <c r="DD188" s="34" t="s">
        <v>3871</v>
      </c>
      <c r="DE188" s="34" t="s">
        <v>1044</v>
      </c>
      <c r="DF188" s="34" t="s">
        <v>3877</v>
      </c>
      <c r="DG188" s="34" t="s">
        <v>6612</v>
      </c>
      <c r="DH188" s="34" t="s">
        <v>4170</v>
      </c>
      <c r="DI188" s="34" t="s">
        <v>4170</v>
      </c>
      <c r="DJ188" s="34" t="s">
        <v>4170</v>
      </c>
      <c r="DK188" s="34" t="s">
        <v>4881</v>
      </c>
      <c r="DL188" s="34" t="s">
        <v>4170</v>
      </c>
      <c r="DM188" s="34" t="s">
        <v>4170</v>
      </c>
      <c r="DN188" s="34" t="s">
        <v>4170</v>
      </c>
      <c r="DO188" s="34" t="s">
        <v>4881</v>
      </c>
      <c r="DP188" s="34" t="s">
        <v>4170</v>
      </c>
      <c r="DQ188" s="34" t="s">
        <v>4170</v>
      </c>
      <c r="DR188" s="34" t="s">
        <v>4170</v>
      </c>
      <c r="DS188" s="34" t="s">
        <v>4170</v>
      </c>
      <c r="DT188" s="34" t="s">
        <v>4170</v>
      </c>
      <c r="DU188" s="34" t="s">
        <v>4170</v>
      </c>
      <c r="DV188" s="34" t="s">
        <v>4170</v>
      </c>
      <c r="DW188" s="34" t="s">
        <v>4170</v>
      </c>
      <c r="EA188" s="34">
        <v>500</v>
      </c>
      <c r="FE188" s="34">
        <v>1625</v>
      </c>
      <c r="FK188" s="34" t="s">
        <v>1044</v>
      </c>
      <c r="FM188" s="34" t="s">
        <v>3990</v>
      </c>
      <c r="GF188" s="34" t="s">
        <v>1044</v>
      </c>
      <c r="GG188" s="34" t="s">
        <v>4170</v>
      </c>
      <c r="GH188" s="34" t="s">
        <v>4170</v>
      </c>
      <c r="GI188" s="34" t="s">
        <v>4170</v>
      </c>
      <c r="GJ188" s="34" t="s">
        <v>4881</v>
      </c>
      <c r="GK188" s="34" t="s">
        <v>4170</v>
      </c>
      <c r="GL188" s="34" t="s">
        <v>4170</v>
      </c>
      <c r="GM188" s="34" t="s">
        <v>4170</v>
      </c>
      <c r="GO188" s="34">
        <v>800</v>
      </c>
      <c r="GP188" s="34">
        <v>0</v>
      </c>
      <c r="GQ188" s="34">
        <v>0</v>
      </c>
      <c r="GR188" s="34">
        <v>508</v>
      </c>
      <c r="GS188" s="34">
        <v>0</v>
      </c>
      <c r="GT188" s="34">
        <v>80</v>
      </c>
      <c r="GU188" s="34">
        <v>0</v>
      </c>
      <c r="GV188" s="34">
        <v>0</v>
      </c>
      <c r="GW188" s="34">
        <v>0</v>
      </c>
      <c r="GX188" s="34">
        <v>0</v>
      </c>
      <c r="GY188" s="34">
        <v>300</v>
      </c>
      <c r="GZ188" s="34">
        <v>0</v>
      </c>
      <c r="HA188" s="34">
        <v>0</v>
      </c>
      <c r="HB188" s="34">
        <v>0</v>
      </c>
      <c r="HC188" s="34">
        <v>0</v>
      </c>
      <c r="HD188" s="34">
        <v>0</v>
      </c>
      <c r="HE188" s="34">
        <v>0</v>
      </c>
      <c r="HF188" s="34" t="s">
        <v>1044</v>
      </c>
      <c r="HK188" s="34" t="s">
        <v>6762</v>
      </c>
      <c r="HL188" s="34" t="s">
        <v>4226</v>
      </c>
      <c r="HM188" s="34" t="s">
        <v>4542</v>
      </c>
      <c r="HN188" s="34" t="s">
        <v>5447</v>
      </c>
      <c r="HO188" s="34">
        <v>47.207621550591298</v>
      </c>
      <c r="HP188" s="34" t="s">
        <v>4896</v>
      </c>
      <c r="HQ188" s="34" t="s">
        <v>4305</v>
      </c>
      <c r="HR188" s="34" t="s">
        <v>4186</v>
      </c>
      <c r="HS188" s="34" t="s">
        <v>4235</v>
      </c>
      <c r="HT188" s="34" t="s">
        <v>4271</v>
      </c>
      <c r="HU188" s="34" t="s">
        <v>5342</v>
      </c>
      <c r="HV188" s="34" t="s">
        <v>5001</v>
      </c>
      <c r="HW188" s="34" t="s">
        <v>4556</v>
      </c>
      <c r="HX188" s="34" t="s">
        <v>3238</v>
      </c>
      <c r="HY188" s="34" t="s">
        <v>4291</v>
      </c>
      <c r="HZ188" s="34" t="s">
        <v>4933</v>
      </c>
      <c r="IA188" s="34" t="s">
        <v>4666</v>
      </c>
      <c r="IC188" s="34" t="s">
        <v>5274</v>
      </c>
      <c r="ID188" s="34" t="s">
        <v>4461</v>
      </c>
      <c r="IG188" s="34" t="s">
        <v>4874</v>
      </c>
      <c r="IK188" s="34" t="s">
        <v>4587</v>
      </c>
      <c r="IQ188" s="34">
        <v>2125</v>
      </c>
      <c r="IR188" s="34" t="s">
        <v>1046</v>
      </c>
      <c r="IT188" s="34">
        <v>2125</v>
      </c>
      <c r="IU188" s="34" t="s">
        <v>5177</v>
      </c>
      <c r="IV188" s="34" t="s">
        <v>4170</v>
      </c>
      <c r="IW188" s="34" t="s">
        <v>4170</v>
      </c>
      <c r="IX188" s="34" t="s">
        <v>6120</v>
      </c>
      <c r="IY188" s="34" t="s">
        <v>4170</v>
      </c>
      <c r="IZ188" s="34" t="s">
        <v>4352</v>
      </c>
      <c r="JA188" s="34" t="s">
        <v>4170</v>
      </c>
      <c r="JB188" s="34" t="s">
        <v>4170</v>
      </c>
      <c r="JC188" s="34">
        <v>0</v>
      </c>
      <c r="JD188" s="34">
        <v>50</v>
      </c>
      <c r="JE188" s="34">
        <v>0</v>
      </c>
      <c r="JF188" s="34">
        <v>0</v>
      </c>
      <c r="JG188" s="34">
        <v>0</v>
      </c>
      <c r="JH188" s="34">
        <v>0</v>
      </c>
      <c r="JI188" s="34">
        <v>0</v>
      </c>
      <c r="JJ188" s="34">
        <v>0</v>
      </c>
      <c r="JK188" s="34">
        <v>0</v>
      </c>
      <c r="JL188" s="34">
        <v>1388</v>
      </c>
      <c r="JM188" s="34">
        <v>50</v>
      </c>
      <c r="JN188" s="34">
        <v>1438</v>
      </c>
      <c r="JO188" s="34">
        <v>1388</v>
      </c>
      <c r="JP188" s="34">
        <v>50</v>
      </c>
      <c r="JQ188" s="34">
        <v>1438</v>
      </c>
      <c r="JR188" s="34">
        <v>0.556328233657858</v>
      </c>
      <c r="JU188" s="34">
        <v>0.35326842837273997</v>
      </c>
      <c r="JW188" s="34">
        <v>5.5632823365785802E-2</v>
      </c>
      <c r="KB188" s="34">
        <v>3.4770514603616097E-2</v>
      </c>
      <c r="KJ188" s="34" t="s">
        <v>5976</v>
      </c>
      <c r="KK188" s="34" t="s">
        <v>5178</v>
      </c>
      <c r="KL188" s="34" t="s">
        <v>4170</v>
      </c>
      <c r="KM188" s="34" t="s">
        <v>4170</v>
      </c>
      <c r="KN188" s="34" t="s">
        <v>4352</v>
      </c>
      <c r="KO188" s="34" t="s">
        <v>4170</v>
      </c>
      <c r="KP188" s="34" t="s">
        <v>4170</v>
      </c>
      <c r="KQ188" s="34" t="s">
        <v>4170</v>
      </c>
      <c r="KR188" s="34" t="s">
        <v>4170</v>
      </c>
      <c r="KS188" s="34" t="s">
        <v>4170</v>
      </c>
      <c r="KT188" s="34" t="s">
        <v>4170</v>
      </c>
      <c r="KU188" s="34" t="s">
        <v>4973</v>
      </c>
      <c r="KV188" s="34" t="s">
        <v>5151</v>
      </c>
      <c r="KW188" s="34" t="s">
        <v>5620</v>
      </c>
      <c r="KX188" s="34" t="s">
        <v>5643</v>
      </c>
      <c r="KY188" s="34" t="s">
        <v>5952</v>
      </c>
      <c r="KZ188" s="34" t="s">
        <v>5971</v>
      </c>
      <c r="LA188" s="34" t="s">
        <v>5993</v>
      </c>
    </row>
    <row r="189" spans="1:313">
      <c r="A189" s="34" t="s">
        <v>6763</v>
      </c>
      <c r="B189" s="34" t="s">
        <v>6720</v>
      </c>
      <c r="C189" s="34" t="s">
        <v>1038</v>
      </c>
      <c r="D189" s="34" t="s">
        <v>1041</v>
      </c>
      <c r="F189" s="34" t="s">
        <v>1041</v>
      </c>
      <c r="G189" s="34">
        <v>46</v>
      </c>
      <c r="H189" s="34" t="s">
        <v>1041</v>
      </c>
      <c r="I189" s="34" t="s">
        <v>1041</v>
      </c>
      <c r="J189" s="34" t="s">
        <v>442</v>
      </c>
      <c r="K189" s="34" t="s">
        <v>1059</v>
      </c>
      <c r="L189" s="34" t="s">
        <v>9539</v>
      </c>
      <c r="M189" s="34" t="s">
        <v>1229</v>
      </c>
      <c r="N189" s="34" t="s">
        <v>9540</v>
      </c>
      <c r="P189" s="34" t="s">
        <v>3065</v>
      </c>
      <c r="Q189" s="34" t="s">
        <v>3105</v>
      </c>
      <c r="R189" s="34" t="s">
        <v>6367</v>
      </c>
      <c r="S189" s="34">
        <v>3</v>
      </c>
      <c r="T189" s="34" t="s">
        <v>4881</v>
      </c>
      <c r="U189" s="34" t="s">
        <v>4170</v>
      </c>
      <c r="V189" s="34" t="s">
        <v>4881</v>
      </c>
      <c r="W189" s="34" t="s">
        <v>4881</v>
      </c>
      <c r="X189" s="34" t="s">
        <v>4881</v>
      </c>
      <c r="Y189" s="34" t="s">
        <v>4881</v>
      </c>
      <c r="Z189" s="34" t="s">
        <v>4609</v>
      </c>
      <c r="AA189" s="34" t="s">
        <v>4170</v>
      </c>
      <c r="AB189" s="34" t="s">
        <v>3681</v>
      </c>
      <c r="AD189" s="34" t="s">
        <v>3696</v>
      </c>
      <c r="AN189" s="34" t="s">
        <v>3719</v>
      </c>
      <c r="AO189" s="34" t="s">
        <v>1044</v>
      </c>
      <c r="BG189" s="34">
        <v>2</v>
      </c>
      <c r="BI189" s="34">
        <v>40</v>
      </c>
      <c r="BJ189" s="34" t="s">
        <v>1041</v>
      </c>
      <c r="BK189" s="34" t="s">
        <v>3727</v>
      </c>
      <c r="BM189" s="34" t="s">
        <v>3739</v>
      </c>
      <c r="BN189" s="34" t="s">
        <v>3745</v>
      </c>
      <c r="BO189" s="34" t="s">
        <v>4881</v>
      </c>
      <c r="BP189" s="34" t="s">
        <v>4170</v>
      </c>
      <c r="BQ189" s="34" t="s">
        <v>4170</v>
      </c>
      <c r="BR189" s="34" t="s">
        <v>4170</v>
      </c>
      <c r="BS189" s="34" t="s">
        <v>3754</v>
      </c>
      <c r="BT189" s="34" t="s">
        <v>3771</v>
      </c>
      <c r="BU189" s="34" t="s">
        <v>1044</v>
      </c>
      <c r="BV189" s="34" t="s">
        <v>1044</v>
      </c>
      <c r="BW189" s="34" t="s">
        <v>1044</v>
      </c>
      <c r="BX189" s="34" t="s">
        <v>3777</v>
      </c>
      <c r="BY189" s="34" t="s">
        <v>4881</v>
      </c>
      <c r="BZ189" s="34" t="s">
        <v>4170</v>
      </c>
      <c r="CA189" s="34" t="s">
        <v>4170</v>
      </c>
      <c r="CB189" s="34" t="s">
        <v>4170</v>
      </c>
      <c r="CC189" s="34" t="s">
        <v>4170</v>
      </c>
      <c r="CD189" s="34" t="s">
        <v>4170</v>
      </c>
      <c r="CE189" s="34" t="s">
        <v>4170</v>
      </c>
      <c r="CF189" s="34" t="s">
        <v>4170</v>
      </c>
      <c r="CG189" s="34" t="s">
        <v>4170</v>
      </c>
      <c r="CH189" s="34" t="s">
        <v>4170</v>
      </c>
      <c r="CI189" s="34" t="s">
        <v>4170</v>
      </c>
      <c r="CJ189" s="34" t="s">
        <v>4170</v>
      </c>
      <c r="CK189" s="34" t="s">
        <v>4170</v>
      </c>
      <c r="CL189" s="34" t="s">
        <v>4170</v>
      </c>
      <c r="CM189" s="34" t="s">
        <v>4170</v>
      </c>
      <c r="CN189" s="34" t="s">
        <v>4170</v>
      </c>
      <c r="CO189" s="34" t="s">
        <v>4170</v>
      </c>
      <c r="CQ189" s="34" t="s">
        <v>1041</v>
      </c>
      <c r="CR189" s="34" t="s">
        <v>1041</v>
      </c>
      <c r="CS189" s="34" t="s">
        <v>1041</v>
      </c>
      <c r="CT189" s="34" t="s">
        <v>1041</v>
      </c>
      <c r="CU189" s="34" t="s">
        <v>1041</v>
      </c>
      <c r="CV189" s="34" t="s">
        <v>1041</v>
      </c>
      <c r="CW189" s="34" t="s">
        <v>1044</v>
      </c>
      <c r="CX189" s="34" t="s">
        <v>1044</v>
      </c>
      <c r="CY189" s="34" t="s">
        <v>3823</v>
      </c>
      <c r="CZ189" s="34" t="s">
        <v>3843</v>
      </c>
      <c r="DA189" s="34" t="s">
        <v>3855</v>
      </c>
      <c r="DB189" s="34" t="s">
        <v>1044</v>
      </c>
      <c r="DC189" s="34" t="s">
        <v>3871</v>
      </c>
      <c r="DD189" s="34" t="s">
        <v>3871</v>
      </c>
      <c r="DE189" s="34" t="s">
        <v>1044</v>
      </c>
      <c r="DF189" s="34" t="s">
        <v>3877</v>
      </c>
      <c r="DG189" s="34" t="s">
        <v>169</v>
      </c>
      <c r="DH189" s="34" t="s">
        <v>4170</v>
      </c>
      <c r="DI189" s="34" t="s">
        <v>4881</v>
      </c>
      <c r="DJ189" s="34" t="s">
        <v>4170</v>
      </c>
      <c r="DK189" s="34" t="s">
        <v>4170</v>
      </c>
      <c r="DL189" s="34" t="s">
        <v>4170</v>
      </c>
      <c r="DM189" s="34" t="s">
        <v>4170</v>
      </c>
      <c r="DN189" s="34" t="s">
        <v>4170</v>
      </c>
      <c r="DO189" s="34" t="s">
        <v>4170</v>
      </c>
      <c r="DP189" s="34" t="s">
        <v>4170</v>
      </c>
      <c r="DQ189" s="34" t="s">
        <v>4170</v>
      </c>
      <c r="DR189" s="34" t="s">
        <v>4170</v>
      </c>
      <c r="DS189" s="34" t="s">
        <v>4170</v>
      </c>
      <c r="DT189" s="34" t="s">
        <v>4170</v>
      </c>
      <c r="DU189" s="34" t="s">
        <v>4170</v>
      </c>
      <c r="DV189" s="34" t="s">
        <v>4170</v>
      </c>
      <c r="DW189" s="34" t="s">
        <v>4170</v>
      </c>
      <c r="DY189" s="34">
        <v>40000</v>
      </c>
      <c r="FK189" s="34" t="s">
        <v>1044</v>
      </c>
      <c r="FM189" s="34" t="s">
        <v>3981</v>
      </c>
      <c r="FN189" s="34" t="s">
        <v>6526</v>
      </c>
      <c r="FO189" s="34" t="s">
        <v>4881</v>
      </c>
      <c r="FP189" s="34" t="s">
        <v>4170</v>
      </c>
      <c r="FQ189" s="34" t="s">
        <v>4881</v>
      </c>
      <c r="FR189" s="34" t="s">
        <v>4170</v>
      </c>
      <c r="FS189" s="34" t="s">
        <v>4170</v>
      </c>
      <c r="FT189" s="34" t="s">
        <v>4170</v>
      </c>
      <c r="FU189" s="34" t="s">
        <v>4170</v>
      </c>
      <c r="FV189" s="34" t="s">
        <v>4170</v>
      </c>
      <c r="FW189" s="34" t="s">
        <v>4170</v>
      </c>
      <c r="FX189" s="34" t="s">
        <v>4170</v>
      </c>
      <c r="FY189" s="34" t="s">
        <v>4170</v>
      </c>
      <c r="FZ189" s="34" t="s">
        <v>4170</v>
      </c>
      <c r="GA189" s="34" t="s">
        <v>4170</v>
      </c>
      <c r="GB189" s="34" t="s">
        <v>4170</v>
      </c>
      <c r="GC189" s="34" t="s">
        <v>4170</v>
      </c>
      <c r="GD189" s="34" t="s">
        <v>4170</v>
      </c>
      <c r="GF189" s="34" t="s">
        <v>1044</v>
      </c>
      <c r="GG189" s="34" t="s">
        <v>4170</v>
      </c>
      <c r="GH189" s="34" t="s">
        <v>4170</v>
      </c>
      <c r="GI189" s="34" t="s">
        <v>4170</v>
      </c>
      <c r="GJ189" s="34" t="s">
        <v>4881</v>
      </c>
      <c r="GK189" s="34" t="s">
        <v>4170</v>
      </c>
      <c r="GL189" s="34" t="s">
        <v>4170</v>
      </c>
      <c r="GM189" s="34" t="s">
        <v>4170</v>
      </c>
      <c r="GO189" s="34">
        <v>20000</v>
      </c>
      <c r="GP189" s="34">
        <v>1000</v>
      </c>
      <c r="GQ189" s="34">
        <v>0</v>
      </c>
      <c r="GR189" s="34">
        <v>3000</v>
      </c>
      <c r="GS189" s="34">
        <v>1000</v>
      </c>
      <c r="GT189" s="34">
        <v>500</v>
      </c>
      <c r="GU189" s="34">
        <v>250</v>
      </c>
      <c r="GV189" s="34">
        <v>1500</v>
      </c>
      <c r="GW189" s="34">
        <v>2000</v>
      </c>
      <c r="GX189" s="34">
        <v>10000</v>
      </c>
      <c r="GY189" s="34">
        <v>2000</v>
      </c>
      <c r="GZ189" s="34">
        <v>3000</v>
      </c>
      <c r="HA189" s="34">
        <v>0</v>
      </c>
      <c r="HB189" s="34">
        <v>5000</v>
      </c>
      <c r="HC189" s="34">
        <v>10000</v>
      </c>
      <c r="HD189" s="34">
        <v>500</v>
      </c>
      <c r="HE189" s="34">
        <v>0</v>
      </c>
      <c r="HF189" s="34" t="s">
        <v>1044</v>
      </c>
      <c r="HK189" s="34" t="s">
        <v>6764</v>
      </c>
      <c r="HL189" s="34" t="s">
        <v>4226</v>
      </c>
      <c r="HM189" s="34" t="s">
        <v>4542</v>
      </c>
      <c r="HN189" s="34" t="s">
        <v>5453</v>
      </c>
      <c r="HO189" s="34">
        <v>40.176029347350003</v>
      </c>
      <c r="HP189" s="34" t="s">
        <v>4896</v>
      </c>
      <c r="HQ189" s="34" t="s">
        <v>4316</v>
      </c>
      <c r="HR189" s="34" t="s">
        <v>4219</v>
      </c>
      <c r="HS189" s="34" t="s">
        <v>4248</v>
      </c>
      <c r="HT189" s="34" t="s">
        <v>4262</v>
      </c>
      <c r="HU189" s="34" t="s">
        <v>5342</v>
      </c>
      <c r="HV189" s="34" t="s">
        <v>5001</v>
      </c>
      <c r="HW189" s="34" t="s">
        <v>4556</v>
      </c>
      <c r="HX189" s="34" t="s">
        <v>3244</v>
      </c>
      <c r="HY189" s="34" t="s">
        <v>4291</v>
      </c>
      <c r="HZ189" s="34" t="s">
        <v>4933</v>
      </c>
      <c r="IA189" s="34" t="s">
        <v>4666</v>
      </c>
      <c r="IC189" s="34" t="s">
        <v>5274</v>
      </c>
      <c r="ID189" s="34" t="s">
        <v>4462</v>
      </c>
      <c r="IE189" s="34" t="s">
        <v>5224</v>
      </c>
      <c r="IQ189" s="34">
        <v>40000</v>
      </c>
      <c r="IR189" s="34" t="s">
        <v>1046</v>
      </c>
      <c r="IS189" s="34" t="s">
        <v>5322</v>
      </c>
      <c r="IT189" s="34">
        <v>13333.333333333299</v>
      </c>
      <c r="IU189" s="34" t="s">
        <v>4173</v>
      </c>
      <c r="IV189" s="34" t="s">
        <v>4474</v>
      </c>
      <c r="IW189" s="34" t="s">
        <v>4170</v>
      </c>
      <c r="IX189" s="34" t="s">
        <v>5374</v>
      </c>
      <c r="IY189" s="34" t="s">
        <v>4474</v>
      </c>
      <c r="IZ189" s="34" t="s">
        <v>4785</v>
      </c>
      <c r="JA189" s="34" t="s">
        <v>4784</v>
      </c>
      <c r="JB189" s="34" t="s">
        <v>5581</v>
      </c>
      <c r="JC189" s="34">
        <v>1666.6666666666699</v>
      </c>
      <c r="JD189" s="34">
        <v>333.33333333333297</v>
      </c>
      <c r="JE189" s="34">
        <v>500</v>
      </c>
      <c r="JF189" s="34">
        <v>0</v>
      </c>
      <c r="JG189" s="34">
        <v>833.33333333333303</v>
      </c>
      <c r="JH189" s="34">
        <v>1666.6666666666699</v>
      </c>
      <c r="JI189" s="34">
        <v>83.3333333333333</v>
      </c>
      <c r="JJ189" s="34">
        <v>0</v>
      </c>
      <c r="JK189" s="34">
        <v>666.66666666666697</v>
      </c>
      <c r="JL189" s="34">
        <v>28583.333333333299</v>
      </c>
      <c r="JM189" s="34">
        <v>4416.6666666666697</v>
      </c>
      <c r="JN189" s="34">
        <v>33000</v>
      </c>
      <c r="JO189" s="34">
        <v>9527.7777777777792</v>
      </c>
      <c r="JP189" s="34">
        <v>1472.2222222222199</v>
      </c>
      <c r="JQ189" s="34">
        <v>11000</v>
      </c>
      <c r="JR189" s="34">
        <v>0.60606060606060597</v>
      </c>
      <c r="JS189" s="34">
        <v>3.03030303030303E-2</v>
      </c>
      <c r="JU189" s="34">
        <v>9.0909090909090898E-2</v>
      </c>
      <c r="JV189" s="34">
        <v>3.03030303030303E-2</v>
      </c>
      <c r="JW189" s="34">
        <v>1.5151515151515201E-2</v>
      </c>
      <c r="JX189" s="34">
        <v>7.5757575757575803E-3</v>
      </c>
      <c r="JY189" s="34">
        <v>4.5454545454545497E-2</v>
      </c>
      <c r="JZ189" s="34">
        <v>2.02020202020202E-2</v>
      </c>
      <c r="KA189" s="34">
        <v>5.0505050505050497E-2</v>
      </c>
      <c r="KB189" s="34">
        <v>1.01010101010101E-2</v>
      </c>
      <c r="KC189" s="34">
        <v>1.5151515151515201E-2</v>
      </c>
      <c r="KE189" s="34">
        <v>2.5252525252525301E-2</v>
      </c>
      <c r="KF189" s="34">
        <v>5.0505050505050497E-2</v>
      </c>
      <c r="KG189" s="34">
        <v>2.5252525252525298E-3</v>
      </c>
      <c r="KJ189" s="34" t="s">
        <v>5979</v>
      </c>
      <c r="KK189" s="34" t="s">
        <v>5987</v>
      </c>
      <c r="KL189" s="34" t="s">
        <v>5797</v>
      </c>
      <c r="KM189" s="34" t="s">
        <v>4712</v>
      </c>
      <c r="KN189" s="34" t="s">
        <v>5255</v>
      </c>
      <c r="KO189" s="34" t="s">
        <v>5255</v>
      </c>
      <c r="KP189" s="34" t="s">
        <v>4170</v>
      </c>
      <c r="KQ189" s="34" t="s">
        <v>4354</v>
      </c>
      <c r="KR189" s="34" t="s">
        <v>4973</v>
      </c>
      <c r="KS189" s="34" t="s">
        <v>5709</v>
      </c>
      <c r="KT189" s="34" t="s">
        <v>4170</v>
      </c>
      <c r="KU189" s="34" t="s">
        <v>5114</v>
      </c>
      <c r="KV189" s="34" t="s">
        <v>5155</v>
      </c>
      <c r="KW189" s="34" t="s">
        <v>5623</v>
      </c>
      <c r="KX189" s="34" t="s">
        <v>5647</v>
      </c>
      <c r="KY189" s="34" t="s">
        <v>5954</v>
      </c>
      <c r="KZ189" s="34" t="s">
        <v>5155</v>
      </c>
      <c r="LA189" s="34" t="s">
        <v>5992</v>
      </c>
    </row>
    <row r="190" spans="1:313">
      <c r="A190" s="34" t="s">
        <v>6765</v>
      </c>
      <c r="B190" s="34" t="s">
        <v>6720</v>
      </c>
      <c r="C190" s="34" t="s">
        <v>1036</v>
      </c>
      <c r="D190" s="34" t="s">
        <v>1041</v>
      </c>
      <c r="F190" s="34" t="s">
        <v>1041</v>
      </c>
      <c r="G190" s="34">
        <v>51</v>
      </c>
      <c r="H190" s="34" t="s">
        <v>1041</v>
      </c>
      <c r="I190" s="34" t="s">
        <v>1041</v>
      </c>
      <c r="J190" s="34" t="s">
        <v>440</v>
      </c>
      <c r="K190" s="34" t="s">
        <v>1056</v>
      </c>
      <c r="L190" s="34" t="s">
        <v>9543</v>
      </c>
      <c r="M190" s="34" t="s">
        <v>1201</v>
      </c>
      <c r="N190" s="34" t="s">
        <v>9608</v>
      </c>
      <c r="P190" s="34" t="s">
        <v>3068</v>
      </c>
      <c r="Q190" s="34" t="s">
        <v>3090</v>
      </c>
      <c r="R190" s="34" t="s">
        <v>6320</v>
      </c>
      <c r="S190" s="34">
        <v>3</v>
      </c>
      <c r="T190" s="34" t="s">
        <v>4609</v>
      </c>
      <c r="U190" s="34" t="s">
        <v>4881</v>
      </c>
      <c r="V190" s="34" t="s">
        <v>4170</v>
      </c>
      <c r="W190" s="34" t="s">
        <v>4881</v>
      </c>
      <c r="X190" s="34" t="s">
        <v>4881</v>
      </c>
      <c r="Y190" s="34" t="s">
        <v>4609</v>
      </c>
      <c r="Z190" s="34" t="s">
        <v>4881</v>
      </c>
      <c r="AA190" s="34" t="s">
        <v>4170</v>
      </c>
      <c r="AB190" s="34" t="s">
        <v>3681</v>
      </c>
      <c r="AD190" s="34" t="s">
        <v>3696</v>
      </c>
      <c r="AN190" s="34" t="s">
        <v>3719</v>
      </c>
      <c r="AO190" s="34" t="s">
        <v>3071</v>
      </c>
      <c r="BG190" s="34">
        <v>1</v>
      </c>
      <c r="BI190" s="34">
        <v>15</v>
      </c>
      <c r="BJ190" s="34" t="s">
        <v>1041</v>
      </c>
      <c r="BK190" s="34" t="s">
        <v>3727</v>
      </c>
      <c r="BM190" s="34" t="s">
        <v>3739</v>
      </c>
      <c r="BN190" s="34" t="s">
        <v>3745</v>
      </c>
      <c r="BO190" s="34" t="s">
        <v>4881</v>
      </c>
      <c r="BP190" s="34" t="s">
        <v>4170</v>
      </c>
      <c r="BQ190" s="34" t="s">
        <v>4170</v>
      </c>
      <c r="BR190" s="34" t="s">
        <v>4170</v>
      </c>
      <c r="BS190" s="34" t="s">
        <v>3754</v>
      </c>
      <c r="BT190" s="34" t="s">
        <v>3771</v>
      </c>
      <c r="BU190" s="34" t="s">
        <v>1044</v>
      </c>
      <c r="BV190" s="34" t="s">
        <v>1044</v>
      </c>
      <c r="BW190" s="34" t="s">
        <v>1044</v>
      </c>
      <c r="BX190" s="34" t="s">
        <v>3783</v>
      </c>
      <c r="BY190" s="34" t="s">
        <v>4170</v>
      </c>
      <c r="BZ190" s="34" t="s">
        <v>4170</v>
      </c>
      <c r="CA190" s="34" t="s">
        <v>4881</v>
      </c>
      <c r="CB190" s="34" t="s">
        <v>4170</v>
      </c>
      <c r="CC190" s="34" t="s">
        <v>4170</v>
      </c>
      <c r="CD190" s="34" t="s">
        <v>4170</v>
      </c>
      <c r="CE190" s="34" t="s">
        <v>4170</v>
      </c>
      <c r="CF190" s="34" t="s">
        <v>4170</v>
      </c>
      <c r="CG190" s="34" t="s">
        <v>4170</v>
      </c>
      <c r="CH190" s="34" t="s">
        <v>4170</v>
      </c>
      <c r="CI190" s="34" t="s">
        <v>4170</v>
      </c>
      <c r="CJ190" s="34" t="s">
        <v>4170</v>
      </c>
      <c r="CK190" s="34" t="s">
        <v>4170</v>
      </c>
      <c r="CL190" s="34" t="s">
        <v>4170</v>
      </c>
      <c r="CM190" s="34" t="s">
        <v>4170</v>
      </c>
      <c r="CN190" s="34" t="s">
        <v>4170</v>
      </c>
      <c r="CO190" s="34" t="s">
        <v>4170</v>
      </c>
      <c r="CQ190" s="34" t="s">
        <v>1041</v>
      </c>
      <c r="CR190" s="34" t="s">
        <v>1041</v>
      </c>
      <c r="CS190" s="34" t="s">
        <v>1041</v>
      </c>
      <c r="CT190" s="34" t="s">
        <v>1041</v>
      </c>
      <c r="CU190" s="34" t="s">
        <v>1041</v>
      </c>
      <c r="CV190" s="34" t="s">
        <v>1041</v>
      </c>
      <c r="CW190" s="34" t="s">
        <v>1044</v>
      </c>
      <c r="CX190" s="34" t="s">
        <v>1041</v>
      </c>
      <c r="CY190" s="34" t="s">
        <v>3826</v>
      </c>
      <c r="CZ190" s="34" t="s">
        <v>3846</v>
      </c>
      <c r="DA190" s="34" t="s">
        <v>3861</v>
      </c>
      <c r="DB190" s="34" t="s">
        <v>3868</v>
      </c>
      <c r="DC190" s="34" t="s">
        <v>3868</v>
      </c>
      <c r="DD190" s="34" t="s">
        <v>3871</v>
      </c>
      <c r="DE190" s="34" t="s">
        <v>1044</v>
      </c>
      <c r="DF190" s="34" t="s">
        <v>3877</v>
      </c>
      <c r="DG190" s="34" t="s">
        <v>6342</v>
      </c>
      <c r="DH190" s="34" t="s">
        <v>4170</v>
      </c>
      <c r="DI190" s="34" t="s">
        <v>4881</v>
      </c>
      <c r="DJ190" s="34" t="s">
        <v>4170</v>
      </c>
      <c r="DK190" s="34" t="s">
        <v>4170</v>
      </c>
      <c r="DL190" s="34" t="s">
        <v>4170</v>
      </c>
      <c r="DM190" s="34" t="s">
        <v>4170</v>
      </c>
      <c r="DN190" s="34" t="s">
        <v>4881</v>
      </c>
      <c r="DO190" s="34" t="s">
        <v>4170</v>
      </c>
      <c r="DP190" s="34" t="s">
        <v>4170</v>
      </c>
      <c r="DQ190" s="34" t="s">
        <v>4170</v>
      </c>
      <c r="DR190" s="34" t="s">
        <v>4170</v>
      </c>
      <c r="DS190" s="34" t="s">
        <v>4170</v>
      </c>
      <c r="DT190" s="34" t="s">
        <v>4170</v>
      </c>
      <c r="DU190" s="34" t="s">
        <v>4170</v>
      </c>
      <c r="DV190" s="34" t="s">
        <v>4170</v>
      </c>
      <c r="DW190" s="34" t="s">
        <v>4170</v>
      </c>
      <c r="DY190" s="34">
        <v>3500</v>
      </c>
      <c r="ES190" s="34" t="s">
        <v>3922</v>
      </c>
      <c r="ET190" s="34" t="s">
        <v>4170</v>
      </c>
      <c r="EU190" s="34" t="s">
        <v>4881</v>
      </c>
      <c r="EV190" s="34" t="s">
        <v>4170</v>
      </c>
      <c r="EW190" s="34" t="s">
        <v>4170</v>
      </c>
      <c r="EX190" s="34" t="s">
        <v>4170</v>
      </c>
      <c r="EY190" s="34" t="s">
        <v>4170</v>
      </c>
      <c r="EZ190" s="34" t="s">
        <v>4170</v>
      </c>
      <c r="FA190" s="34" t="s">
        <v>4170</v>
      </c>
      <c r="FB190" s="34" t="s">
        <v>4170</v>
      </c>
      <c r="FD190" s="34">
        <v>9000</v>
      </c>
      <c r="FK190" s="34" t="s">
        <v>1044</v>
      </c>
      <c r="FM190" s="34" t="s">
        <v>3990</v>
      </c>
      <c r="GF190" s="34" t="s">
        <v>1044</v>
      </c>
      <c r="GG190" s="34" t="s">
        <v>4170</v>
      </c>
      <c r="GH190" s="34" t="s">
        <v>4170</v>
      </c>
      <c r="GI190" s="34" t="s">
        <v>4170</v>
      </c>
      <c r="GJ190" s="34" t="s">
        <v>4881</v>
      </c>
      <c r="GK190" s="34" t="s">
        <v>4170</v>
      </c>
      <c r="GL190" s="34" t="s">
        <v>4170</v>
      </c>
      <c r="GM190" s="34" t="s">
        <v>4170</v>
      </c>
      <c r="GP190" s="34">
        <v>0</v>
      </c>
      <c r="GQ190" s="34">
        <v>4000</v>
      </c>
      <c r="GR190" s="34">
        <v>2500</v>
      </c>
      <c r="GS190" s="34">
        <v>300</v>
      </c>
      <c r="GT190" s="34">
        <v>250</v>
      </c>
      <c r="GU190" s="34">
        <v>400</v>
      </c>
      <c r="GV190" s="34">
        <v>0</v>
      </c>
      <c r="GW190" s="34">
        <v>0</v>
      </c>
      <c r="GX190" s="34">
        <v>0</v>
      </c>
      <c r="GY190" s="34">
        <v>600</v>
      </c>
      <c r="GZ190" s="34">
        <v>100</v>
      </c>
      <c r="HA190" s="34">
        <v>0</v>
      </c>
      <c r="HB190" s="34">
        <v>0</v>
      </c>
      <c r="HC190" s="34">
        <v>0</v>
      </c>
      <c r="HD190" s="34">
        <v>0</v>
      </c>
      <c r="HE190" s="34">
        <v>0</v>
      </c>
      <c r="HF190" s="34" t="s">
        <v>1044</v>
      </c>
      <c r="HK190" s="34" t="s">
        <v>6766</v>
      </c>
      <c r="HL190" s="34" t="s">
        <v>4226</v>
      </c>
      <c r="HM190" s="34" t="s">
        <v>4542</v>
      </c>
      <c r="HN190" s="34" t="s">
        <v>5447</v>
      </c>
      <c r="HO190" s="34">
        <v>49.210194918966302</v>
      </c>
      <c r="HP190" s="34" t="s">
        <v>4896</v>
      </c>
      <c r="HQ190" s="34" t="s">
        <v>4316</v>
      </c>
      <c r="HR190" s="34" t="s">
        <v>4219</v>
      </c>
      <c r="HS190" s="34" t="s">
        <v>4248</v>
      </c>
      <c r="HT190" s="34" t="s">
        <v>4262</v>
      </c>
      <c r="HU190" s="34" t="s">
        <v>5342</v>
      </c>
      <c r="HV190" s="34" t="s">
        <v>5001</v>
      </c>
      <c r="HW190" s="34" t="s">
        <v>4556</v>
      </c>
      <c r="HX190" s="34" t="s">
        <v>3238</v>
      </c>
      <c r="HY190" s="34" t="s">
        <v>4291</v>
      </c>
      <c r="HZ190" s="34" t="s">
        <v>4929</v>
      </c>
      <c r="IA190" s="34" t="s">
        <v>4666</v>
      </c>
      <c r="IB190" s="34" t="s">
        <v>5665</v>
      </c>
      <c r="IC190" s="34" t="s">
        <v>5274</v>
      </c>
      <c r="ID190" s="34" t="s">
        <v>4462</v>
      </c>
      <c r="IE190" s="34" t="s">
        <v>5222</v>
      </c>
      <c r="IJ190" s="34">
        <v>3587.4</v>
      </c>
      <c r="IQ190" s="34">
        <v>7087.4</v>
      </c>
      <c r="IR190" s="34" t="s">
        <v>1046</v>
      </c>
      <c r="IS190" s="34" t="s">
        <v>5322</v>
      </c>
      <c r="IT190" s="34">
        <v>2362.4666666666699</v>
      </c>
      <c r="IV190" s="34" t="s">
        <v>4170</v>
      </c>
      <c r="IW190" s="34" t="s">
        <v>4174</v>
      </c>
      <c r="IX190" s="34" t="s">
        <v>5374</v>
      </c>
      <c r="IY190" s="34" t="s">
        <v>5373</v>
      </c>
      <c r="IZ190" s="34" t="s">
        <v>4784</v>
      </c>
      <c r="JA190" s="34" t="s">
        <v>4785</v>
      </c>
      <c r="JB190" s="34" t="s">
        <v>4170</v>
      </c>
      <c r="JC190" s="34">
        <v>0</v>
      </c>
      <c r="JD190" s="34">
        <v>100</v>
      </c>
      <c r="JE190" s="34">
        <v>16.6666666666667</v>
      </c>
      <c r="JF190" s="34">
        <v>0</v>
      </c>
      <c r="JG190" s="34">
        <v>0</v>
      </c>
      <c r="JH190" s="34">
        <v>0</v>
      </c>
      <c r="JI190" s="34">
        <v>0</v>
      </c>
      <c r="JJ190" s="34">
        <v>0</v>
      </c>
      <c r="JK190" s="34">
        <v>0</v>
      </c>
      <c r="JL190" s="34">
        <v>7466.6666666666697</v>
      </c>
      <c r="JM190" s="34">
        <v>100</v>
      </c>
      <c r="JN190" s="34">
        <v>7566.6666666666697</v>
      </c>
      <c r="JO190" s="34">
        <v>2488.8888888888901</v>
      </c>
      <c r="JP190" s="34">
        <v>33.3333333333333</v>
      </c>
      <c r="JQ190" s="34">
        <v>2522.2222222222199</v>
      </c>
      <c r="JT190" s="34">
        <v>0.52863436123347995</v>
      </c>
      <c r="JU190" s="34">
        <v>0.33039647577092501</v>
      </c>
      <c r="JV190" s="34">
        <v>3.9647577092511002E-2</v>
      </c>
      <c r="JW190" s="34">
        <v>3.3039647577092497E-2</v>
      </c>
      <c r="JX190" s="34">
        <v>5.2863436123347998E-2</v>
      </c>
      <c r="KB190" s="34">
        <v>1.3215859030837E-2</v>
      </c>
      <c r="KC190" s="34">
        <v>2.2026431718061702E-3</v>
      </c>
      <c r="KI190" s="34" t="s">
        <v>6084</v>
      </c>
      <c r="KJ190" s="34" t="s">
        <v>5980</v>
      </c>
      <c r="KK190" s="34" t="s">
        <v>5178</v>
      </c>
      <c r="KL190" s="34" t="s">
        <v>4170</v>
      </c>
      <c r="KM190" s="34" t="s">
        <v>4170</v>
      </c>
      <c r="KN190" s="34" t="s">
        <v>4352</v>
      </c>
      <c r="KO190" s="34" t="s">
        <v>4352</v>
      </c>
      <c r="KP190" s="34" t="s">
        <v>4170</v>
      </c>
      <c r="KQ190" s="34" t="s">
        <v>4170</v>
      </c>
      <c r="KR190" s="34" t="s">
        <v>4170</v>
      </c>
      <c r="KS190" s="34" t="s">
        <v>4170</v>
      </c>
      <c r="KT190" s="34" t="s">
        <v>4170</v>
      </c>
      <c r="KU190" s="34" t="s">
        <v>5116</v>
      </c>
      <c r="KV190" s="34" t="s">
        <v>5153</v>
      </c>
      <c r="KW190" s="34" t="s">
        <v>5620</v>
      </c>
      <c r="KX190" s="34" t="s">
        <v>5643</v>
      </c>
      <c r="KY190" s="34" t="s">
        <v>5116</v>
      </c>
      <c r="KZ190" s="34" t="s">
        <v>5850</v>
      </c>
      <c r="LA190" s="34" t="s">
        <v>5992</v>
      </c>
    </row>
    <row r="191" spans="1:313">
      <c r="A191" s="34" t="s">
        <v>6767</v>
      </c>
      <c r="B191" s="34" t="s">
        <v>6720</v>
      </c>
      <c r="C191" s="34" t="s">
        <v>1038</v>
      </c>
      <c r="D191" s="34" t="s">
        <v>1041</v>
      </c>
      <c r="F191" s="34" t="s">
        <v>1041</v>
      </c>
      <c r="G191" s="34">
        <v>43</v>
      </c>
      <c r="H191" s="34" t="s">
        <v>1041</v>
      </c>
      <c r="I191" s="34" t="s">
        <v>1041</v>
      </c>
      <c r="J191" s="34" t="s">
        <v>442</v>
      </c>
      <c r="K191" s="34" t="s">
        <v>1077</v>
      </c>
      <c r="L191" s="34" t="s">
        <v>9537</v>
      </c>
      <c r="M191" s="34" t="s">
        <v>1548</v>
      </c>
      <c r="N191" s="34" t="s">
        <v>9538</v>
      </c>
      <c r="P191" s="34" t="s">
        <v>3065</v>
      </c>
      <c r="Q191" s="34" t="s">
        <v>3096</v>
      </c>
      <c r="R191" s="34" t="s">
        <v>6301</v>
      </c>
      <c r="S191" s="34">
        <v>2</v>
      </c>
      <c r="T191" s="34" t="s">
        <v>4881</v>
      </c>
      <c r="U191" s="34" t="s">
        <v>4170</v>
      </c>
      <c r="V191" s="34" t="s">
        <v>4170</v>
      </c>
      <c r="W191" s="34" t="s">
        <v>4881</v>
      </c>
      <c r="X191" s="34" t="s">
        <v>4881</v>
      </c>
      <c r="Y191" s="34" t="s">
        <v>4881</v>
      </c>
      <c r="Z191" s="34" t="s">
        <v>4881</v>
      </c>
      <c r="AA191" s="34" t="s">
        <v>4170</v>
      </c>
      <c r="AB191" s="34" t="s">
        <v>3681</v>
      </c>
      <c r="AD191" s="34" t="s">
        <v>3696</v>
      </c>
      <c r="AN191" s="34" t="s">
        <v>3722</v>
      </c>
      <c r="AO191" s="34" t="s">
        <v>1044</v>
      </c>
      <c r="BG191" s="34">
        <v>1</v>
      </c>
      <c r="BI191" s="34">
        <v>25</v>
      </c>
      <c r="BJ191" s="34" t="s">
        <v>1041</v>
      </c>
      <c r="BK191" s="34" t="s">
        <v>3727</v>
      </c>
      <c r="BM191" s="34" t="s">
        <v>3739</v>
      </c>
      <c r="BN191" s="34" t="s">
        <v>3745</v>
      </c>
      <c r="BO191" s="34" t="s">
        <v>4881</v>
      </c>
      <c r="BP191" s="34" t="s">
        <v>4170</v>
      </c>
      <c r="BQ191" s="34" t="s">
        <v>4170</v>
      </c>
      <c r="BR191" s="34" t="s">
        <v>4170</v>
      </c>
      <c r="BS191" s="34" t="s">
        <v>3754</v>
      </c>
      <c r="BT191" s="34" t="s">
        <v>3771</v>
      </c>
      <c r="BU191" s="34" t="s">
        <v>1044</v>
      </c>
      <c r="BV191" s="34" t="s">
        <v>1044</v>
      </c>
      <c r="BW191" s="34" t="s">
        <v>1044</v>
      </c>
      <c r="BX191" s="34" t="s">
        <v>3777</v>
      </c>
      <c r="BY191" s="34" t="s">
        <v>4881</v>
      </c>
      <c r="BZ191" s="34" t="s">
        <v>4170</v>
      </c>
      <c r="CA191" s="34" t="s">
        <v>4170</v>
      </c>
      <c r="CB191" s="34" t="s">
        <v>4170</v>
      </c>
      <c r="CC191" s="34" t="s">
        <v>4170</v>
      </c>
      <c r="CD191" s="34" t="s">
        <v>4170</v>
      </c>
      <c r="CE191" s="34" t="s">
        <v>4170</v>
      </c>
      <c r="CF191" s="34" t="s">
        <v>4170</v>
      </c>
      <c r="CG191" s="34" t="s">
        <v>4170</v>
      </c>
      <c r="CH191" s="34" t="s">
        <v>4170</v>
      </c>
      <c r="CI191" s="34" t="s">
        <v>4170</v>
      </c>
      <c r="CJ191" s="34" t="s">
        <v>4170</v>
      </c>
      <c r="CK191" s="34" t="s">
        <v>4170</v>
      </c>
      <c r="CL191" s="34" t="s">
        <v>4170</v>
      </c>
      <c r="CM191" s="34" t="s">
        <v>4170</v>
      </c>
      <c r="CN191" s="34" t="s">
        <v>4170</v>
      </c>
      <c r="CO191" s="34" t="s">
        <v>4170</v>
      </c>
      <c r="CQ191" s="34" t="s">
        <v>1041</v>
      </c>
      <c r="CR191" s="34" t="s">
        <v>1041</v>
      </c>
      <c r="CS191" s="34" t="s">
        <v>1041</v>
      </c>
      <c r="CT191" s="34" t="s">
        <v>1041</v>
      </c>
      <c r="CU191" s="34" t="s">
        <v>1041</v>
      </c>
      <c r="CV191" s="34" t="s">
        <v>1041</v>
      </c>
      <c r="CW191" s="34" t="s">
        <v>1041</v>
      </c>
      <c r="CX191" s="34" t="s">
        <v>1044</v>
      </c>
      <c r="CY191" s="34" t="s">
        <v>3826</v>
      </c>
      <c r="CZ191" s="34" t="s">
        <v>3843</v>
      </c>
      <c r="DA191" s="34" t="s">
        <v>3852</v>
      </c>
      <c r="DB191" s="34" t="s">
        <v>1044</v>
      </c>
      <c r="DC191" s="34" t="s">
        <v>1044</v>
      </c>
      <c r="DD191" s="34" t="s">
        <v>3871</v>
      </c>
      <c r="DE191" s="34" t="s">
        <v>1044</v>
      </c>
      <c r="DF191" s="34" t="s">
        <v>3880</v>
      </c>
      <c r="DG191" s="34" t="s">
        <v>194</v>
      </c>
      <c r="DH191" s="34" t="s">
        <v>4170</v>
      </c>
      <c r="DI191" s="34" t="s">
        <v>4170</v>
      </c>
      <c r="DJ191" s="34" t="s">
        <v>4170</v>
      </c>
      <c r="DK191" s="34" t="s">
        <v>4170</v>
      </c>
      <c r="DL191" s="34" t="s">
        <v>4881</v>
      </c>
      <c r="DM191" s="34" t="s">
        <v>4170</v>
      </c>
      <c r="DN191" s="34" t="s">
        <v>4170</v>
      </c>
      <c r="DO191" s="34" t="s">
        <v>4170</v>
      </c>
      <c r="DP191" s="34" t="s">
        <v>4170</v>
      </c>
      <c r="DQ191" s="34" t="s">
        <v>4170</v>
      </c>
      <c r="DR191" s="34" t="s">
        <v>4170</v>
      </c>
      <c r="DS191" s="34" t="s">
        <v>4170</v>
      </c>
      <c r="DT191" s="34" t="s">
        <v>4170</v>
      </c>
      <c r="DU191" s="34" t="s">
        <v>4170</v>
      </c>
      <c r="DV191" s="34" t="s">
        <v>4170</v>
      </c>
      <c r="DW191" s="34" t="s">
        <v>4170</v>
      </c>
      <c r="EB191" s="34">
        <v>20000</v>
      </c>
      <c r="FK191" s="34" t="s">
        <v>1044</v>
      </c>
      <c r="FM191" s="34" t="s">
        <v>3981</v>
      </c>
      <c r="FN191" s="34" t="s">
        <v>173</v>
      </c>
      <c r="FO191" s="34" t="s">
        <v>4881</v>
      </c>
      <c r="FP191" s="34" t="s">
        <v>4170</v>
      </c>
      <c r="FQ191" s="34" t="s">
        <v>4170</v>
      </c>
      <c r="FR191" s="34" t="s">
        <v>4170</v>
      </c>
      <c r="FS191" s="34" t="s">
        <v>4170</v>
      </c>
      <c r="FT191" s="34" t="s">
        <v>4170</v>
      </c>
      <c r="FU191" s="34" t="s">
        <v>4170</v>
      </c>
      <c r="FV191" s="34" t="s">
        <v>4170</v>
      </c>
      <c r="FW191" s="34" t="s">
        <v>4170</v>
      </c>
      <c r="FX191" s="34" t="s">
        <v>4170</v>
      </c>
      <c r="FY191" s="34" t="s">
        <v>4170</v>
      </c>
      <c r="FZ191" s="34" t="s">
        <v>4170</v>
      </c>
      <c r="GA191" s="34" t="s">
        <v>4170</v>
      </c>
      <c r="GB191" s="34" t="s">
        <v>4170</v>
      </c>
      <c r="GC191" s="34" t="s">
        <v>4170</v>
      </c>
      <c r="GD191" s="34" t="s">
        <v>4170</v>
      </c>
      <c r="GF191" s="34" t="s">
        <v>1044</v>
      </c>
      <c r="GG191" s="34" t="s">
        <v>4170</v>
      </c>
      <c r="GH191" s="34" t="s">
        <v>4170</v>
      </c>
      <c r="GI191" s="34" t="s">
        <v>4170</v>
      </c>
      <c r="GJ191" s="34" t="s">
        <v>4881</v>
      </c>
      <c r="GK191" s="34" t="s">
        <v>4170</v>
      </c>
      <c r="GL191" s="34" t="s">
        <v>4170</v>
      </c>
      <c r="GM191" s="34" t="s">
        <v>4170</v>
      </c>
      <c r="GO191" s="34">
        <v>10000</v>
      </c>
      <c r="GP191" s="34">
        <v>500</v>
      </c>
      <c r="GQ191" s="34">
        <v>0</v>
      </c>
      <c r="GR191" s="34">
        <v>4000</v>
      </c>
      <c r="GS191" s="34">
        <v>500</v>
      </c>
      <c r="GT191" s="34">
        <v>90</v>
      </c>
      <c r="GU191" s="34">
        <v>100</v>
      </c>
      <c r="GV191" s="34">
        <v>0</v>
      </c>
      <c r="GW191" s="34">
        <v>0</v>
      </c>
      <c r="GX191" s="34">
        <v>0</v>
      </c>
      <c r="GY191" s="34">
        <v>0</v>
      </c>
      <c r="GZ191" s="34">
        <v>0</v>
      </c>
      <c r="HA191" s="34">
        <v>0</v>
      </c>
      <c r="HB191" s="34">
        <v>0</v>
      </c>
      <c r="HC191" s="34">
        <v>0</v>
      </c>
      <c r="HD191" s="34">
        <v>0</v>
      </c>
      <c r="HE191" s="34">
        <v>0</v>
      </c>
      <c r="HF191" s="34" t="s">
        <v>1044</v>
      </c>
      <c r="HK191" s="34" t="s">
        <v>6768</v>
      </c>
      <c r="HL191" s="34" t="s">
        <v>4226</v>
      </c>
      <c r="HM191" s="34" t="s">
        <v>4542</v>
      </c>
      <c r="HN191" s="34" t="s">
        <v>5453</v>
      </c>
      <c r="HO191" s="34">
        <v>7.1616294349540102</v>
      </c>
      <c r="HP191" s="34" t="s">
        <v>4897</v>
      </c>
      <c r="HQ191" s="34" t="s">
        <v>4313</v>
      </c>
      <c r="HR191" s="34" t="s">
        <v>4186</v>
      </c>
      <c r="HS191" s="34" t="s">
        <v>4255</v>
      </c>
      <c r="HT191" s="34" t="s">
        <v>4271</v>
      </c>
      <c r="HU191" s="34" t="s">
        <v>5342</v>
      </c>
      <c r="HV191" s="34" t="s">
        <v>5001</v>
      </c>
      <c r="HW191" s="34" t="s">
        <v>4556</v>
      </c>
      <c r="HX191" s="34" t="s">
        <v>3244</v>
      </c>
      <c r="HY191" s="34" t="s">
        <v>4291</v>
      </c>
      <c r="HZ191" s="34" t="s">
        <v>4933</v>
      </c>
      <c r="IA191" s="34" t="s">
        <v>4666</v>
      </c>
      <c r="IC191" s="34" t="s">
        <v>5274</v>
      </c>
      <c r="ID191" s="34" t="s">
        <v>4462</v>
      </c>
      <c r="IH191" s="34" t="s">
        <v>5223</v>
      </c>
      <c r="IQ191" s="34">
        <v>20000</v>
      </c>
      <c r="IR191" s="34" t="s">
        <v>1046</v>
      </c>
      <c r="IT191" s="34">
        <v>10000</v>
      </c>
      <c r="IU191" s="34" t="s">
        <v>5181</v>
      </c>
      <c r="IV191" s="34" t="s">
        <v>4471</v>
      </c>
      <c r="IW191" s="34" t="s">
        <v>4170</v>
      </c>
      <c r="IX191" s="34" t="s">
        <v>6121</v>
      </c>
      <c r="IY191" s="34" t="s">
        <v>4785</v>
      </c>
      <c r="IZ191" s="34" t="s">
        <v>4352</v>
      </c>
      <c r="JA191" s="34" t="s">
        <v>4711</v>
      </c>
      <c r="JB191" s="34" t="s">
        <v>4170</v>
      </c>
      <c r="JC191" s="34">
        <v>0</v>
      </c>
      <c r="JD191" s="34">
        <v>0</v>
      </c>
      <c r="JE191" s="34">
        <v>0</v>
      </c>
      <c r="JF191" s="34">
        <v>0</v>
      </c>
      <c r="JG191" s="34">
        <v>0</v>
      </c>
      <c r="JH191" s="34">
        <v>0</v>
      </c>
      <c r="JI191" s="34">
        <v>0</v>
      </c>
      <c r="JJ191" s="34">
        <v>0</v>
      </c>
      <c r="JK191" s="34">
        <v>0</v>
      </c>
      <c r="JL191" s="34">
        <v>14690</v>
      </c>
      <c r="JM191" s="34">
        <v>500</v>
      </c>
      <c r="JN191" s="34">
        <v>15190</v>
      </c>
      <c r="JO191" s="34">
        <v>7345</v>
      </c>
      <c r="JP191" s="34">
        <v>250</v>
      </c>
      <c r="JQ191" s="34">
        <v>7595</v>
      </c>
      <c r="JR191" s="34">
        <v>0.65832784726793903</v>
      </c>
      <c r="JS191" s="34">
        <v>3.2916392363397003E-2</v>
      </c>
      <c r="JU191" s="34">
        <v>0.26333113890717602</v>
      </c>
      <c r="JV191" s="34">
        <v>3.2916392363397003E-2</v>
      </c>
      <c r="JW191" s="34">
        <v>5.9249506254114596E-3</v>
      </c>
      <c r="JX191" s="34">
        <v>6.5832784726793901E-3</v>
      </c>
      <c r="KJ191" s="34" t="s">
        <v>5977</v>
      </c>
      <c r="KK191" s="34" t="s">
        <v>5990</v>
      </c>
      <c r="KL191" s="34" t="s">
        <v>4170</v>
      </c>
      <c r="KM191" s="34" t="s">
        <v>4170</v>
      </c>
      <c r="KN191" s="34" t="s">
        <v>4170</v>
      </c>
      <c r="KO191" s="34" t="s">
        <v>4170</v>
      </c>
      <c r="KP191" s="34" t="s">
        <v>4170</v>
      </c>
      <c r="KQ191" s="34" t="s">
        <v>4170</v>
      </c>
      <c r="KR191" s="34" t="s">
        <v>4170</v>
      </c>
      <c r="KS191" s="34" t="s">
        <v>4170</v>
      </c>
      <c r="KT191" s="34" t="s">
        <v>4170</v>
      </c>
      <c r="KU191" s="34" t="s">
        <v>5112</v>
      </c>
      <c r="KV191" s="34" t="s">
        <v>5154</v>
      </c>
      <c r="KW191" s="34" t="s">
        <v>5624</v>
      </c>
      <c r="KX191" s="34" t="s">
        <v>5644</v>
      </c>
      <c r="KY191" s="34" t="s">
        <v>5223</v>
      </c>
      <c r="KZ191" s="34" t="s">
        <v>5154</v>
      </c>
      <c r="LA191" s="34" t="s">
        <v>5992</v>
      </c>
    </row>
    <row r="192" spans="1:313">
      <c r="A192" s="34" t="s">
        <v>6769</v>
      </c>
      <c r="B192" s="34" t="s">
        <v>6720</v>
      </c>
      <c r="C192" s="34" t="s">
        <v>1037</v>
      </c>
      <c r="D192" s="34" t="s">
        <v>1041</v>
      </c>
      <c r="F192" s="34" t="s">
        <v>1041</v>
      </c>
      <c r="G192" s="34">
        <v>67</v>
      </c>
      <c r="H192" s="34" t="s">
        <v>1041</v>
      </c>
      <c r="I192" s="34" t="s">
        <v>1041</v>
      </c>
      <c r="J192" s="34" t="s">
        <v>440</v>
      </c>
      <c r="K192" s="34" t="s">
        <v>1170</v>
      </c>
      <c r="L192" s="34" t="s">
        <v>9583</v>
      </c>
      <c r="M192" s="34" t="s">
        <v>2808</v>
      </c>
      <c r="N192" s="34" t="s">
        <v>9584</v>
      </c>
      <c r="P192" s="34" t="s">
        <v>3065</v>
      </c>
      <c r="Q192" s="34" t="s">
        <v>3114</v>
      </c>
      <c r="R192" s="34" t="s">
        <v>6320</v>
      </c>
      <c r="S192" s="34">
        <v>3</v>
      </c>
      <c r="T192" s="34" t="s">
        <v>4170</v>
      </c>
      <c r="U192" s="34" t="s">
        <v>4170</v>
      </c>
      <c r="V192" s="34" t="s">
        <v>4170</v>
      </c>
      <c r="W192" s="34" t="s">
        <v>4881</v>
      </c>
      <c r="X192" s="34" t="s">
        <v>4609</v>
      </c>
      <c r="Y192" s="34" t="s">
        <v>4881</v>
      </c>
      <c r="Z192" s="34" t="s">
        <v>4609</v>
      </c>
      <c r="AA192" s="34" t="s">
        <v>4170</v>
      </c>
      <c r="AB192" s="34" t="s">
        <v>3684</v>
      </c>
      <c r="AD192" s="34" t="s">
        <v>3699</v>
      </c>
      <c r="AE192" s="34" t="s">
        <v>3711</v>
      </c>
      <c r="AF192" s="34" t="s">
        <v>4170</v>
      </c>
      <c r="AG192" s="34" t="s">
        <v>4170</v>
      </c>
      <c r="AH192" s="34" t="s">
        <v>4881</v>
      </c>
      <c r="AI192" s="34" t="s">
        <v>4170</v>
      </c>
      <c r="AJ192" s="34" t="s">
        <v>4170</v>
      </c>
      <c r="AK192" s="34" t="s">
        <v>4170</v>
      </c>
      <c r="AL192" s="34" t="s">
        <v>4170</v>
      </c>
      <c r="AN192" s="34" t="s">
        <v>3719</v>
      </c>
      <c r="AO192" s="34" t="s">
        <v>1044</v>
      </c>
      <c r="BG192" s="34">
        <v>1</v>
      </c>
      <c r="BI192" s="34">
        <v>15</v>
      </c>
      <c r="BJ192" s="34" t="s">
        <v>1041</v>
      </c>
      <c r="BK192" s="34" t="s">
        <v>3727</v>
      </c>
      <c r="BM192" s="34" t="s">
        <v>3739</v>
      </c>
      <c r="BN192" s="34" t="s">
        <v>3745</v>
      </c>
      <c r="BO192" s="34" t="s">
        <v>4881</v>
      </c>
      <c r="BP192" s="34" t="s">
        <v>4170</v>
      </c>
      <c r="BQ192" s="34" t="s">
        <v>4170</v>
      </c>
      <c r="BR192" s="34" t="s">
        <v>4170</v>
      </c>
      <c r="BS192" s="34" t="s">
        <v>3754</v>
      </c>
      <c r="BT192" s="34" t="s">
        <v>3771</v>
      </c>
      <c r="BU192" s="34" t="s">
        <v>1044</v>
      </c>
      <c r="BV192" s="34" t="s">
        <v>1044</v>
      </c>
      <c r="BW192" s="34" t="s">
        <v>1041</v>
      </c>
      <c r="BX192" s="34" t="s">
        <v>3783</v>
      </c>
      <c r="BY192" s="34" t="s">
        <v>4170</v>
      </c>
      <c r="BZ192" s="34" t="s">
        <v>4170</v>
      </c>
      <c r="CA192" s="34" t="s">
        <v>4881</v>
      </c>
      <c r="CB192" s="34" t="s">
        <v>4170</v>
      </c>
      <c r="CC192" s="34" t="s">
        <v>4170</v>
      </c>
      <c r="CD192" s="34" t="s">
        <v>4170</v>
      </c>
      <c r="CE192" s="34" t="s">
        <v>4170</v>
      </c>
      <c r="CF192" s="34" t="s">
        <v>4170</v>
      </c>
      <c r="CG192" s="34" t="s">
        <v>4170</v>
      </c>
      <c r="CH192" s="34" t="s">
        <v>4170</v>
      </c>
      <c r="CI192" s="34" t="s">
        <v>4170</v>
      </c>
      <c r="CJ192" s="34" t="s">
        <v>4170</v>
      </c>
      <c r="CK192" s="34" t="s">
        <v>4170</v>
      </c>
      <c r="CL192" s="34" t="s">
        <v>4170</v>
      </c>
      <c r="CM192" s="34" t="s">
        <v>4170</v>
      </c>
      <c r="CN192" s="34" t="s">
        <v>4170</v>
      </c>
      <c r="CO192" s="34" t="s">
        <v>4170</v>
      </c>
      <c r="CQ192" s="34" t="s">
        <v>1041</v>
      </c>
      <c r="CR192" s="34" t="s">
        <v>1041</v>
      </c>
      <c r="CS192" s="34" t="s">
        <v>1044</v>
      </c>
      <c r="CT192" s="34" t="s">
        <v>1044</v>
      </c>
      <c r="CU192" s="34" t="s">
        <v>1041</v>
      </c>
      <c r="CV192" s="34" t="s">
        <v>1041</v>
      </c>
      <c r="CW192" s="34" t="s">
        <v>1041</v>
      </c>
      <c r="CX192" s="34" t="s">
        <v>1044</v>
      </c>
      <c r="CY192" s="34" t="s">
        <v>3826</v>
      </c>
      <c r="CZ192" s="34" t="s">
        <v>3846</v>
      </c>
      <c r="DA192" s="34" t="s">
        <v>3855</v>
      </c>
      <c r="DB192" s="34" t="s">
        <v>1044</v>
      </c>
      <c r="DC192" s="34" t="s">
        <v>3871</v>
      </c>
      <c r="DD192" s="34" t="s">
        <v>3871</v>
      </c>
      <c r="DE192" s="34" t="s">
        <v>1044</v>
      </c>
      <c r="DF192" s="34" t="s">
        <v>3880</v>
      </c>
      <c r="DG192" s="34" t="s">
        <v>6360</v>
      </c>
      <c r="DH192" s="34" t="s">
        <v>4170</v>
      </c>
      <c r="DI192" s="34" t="s">
        <v>4170</v>
      </c>
      <c r="DJ192" s="34" t="s">
        <v>4170</v>
      </c>
      <c r="DK192" s="34" t="s">
        <v>4170</v>
      </c>
      <c r="DL192" s="34" t="s">
        <v>4170</v>
      </c>
      <c r="DM192" s="34" t="s">
        <v>4881</v>
      </c>
      <c r="DN192" s="34" t="s">
        <v>4881</v>
      </c>
      <c r="DO192" s="34" t="s">
        <v>4881</v>
      </c>
      <c r="DP192" s="34" t="s">
        <v>4170</v>
      </c>
      <c r="DQ192" s="34" t="s">
        <v>4170</v>
      </c>
      <c r="DR192" s="34" t="s">
        <v>4170</v>
      </c>
      <c r="DS192" s="34" t="s">
        <v>4170</v>
      </c>
      <c r="DT192" s="34" t="s">
        <v>4170</v>
      </c>
      <c r="DU192" s="34" t="s">
        <v>4170</v>
      </c>
      <c r="DV192" s="34" t="s">
        <v>4170</v>
      </c>
      <c r="DW192" s="34" t="s">
        <v>4170</v>
      </c>
      <c r="EC192" s="34" t="s">
        <v>3934</v>
      </c>
      <c r="ED192" s="34" t="s">
        <v>4170</v>
      </c>
      <c r="EE192" s="34" t="s">
        <v>4170</v>
      </c>
      <c r="EF192" s="34" t="s">
        <v>4170</v>
      </c>
      <c r="EG192" s="34" t="s">
        <v>4170</v>
      </c>
      <c r="EH192" s="34" t="s">
        <v>4170</v>
      </c>
      <c r="EI192" s="34" t="s">
        <v>4170</v>
      </c>
      <c r="EJ192" s="34" t="s">
        <v>4881</v>
      </c>
      <c r="EK192" s="34" t="s">
        <v>4170</v>
      </c>
      <c r="EL192" s="34" t="s">
        <v>4170</v>
      </c>
      <c r="EM192" s="34" t="s">
        <v>4170</v>
      </c>
      <c r="EN192" s="34" t="s">
        <v>4170</v>
      </c>
      <c r="EO192" s="34" t="s">
        <v>4170</v>
      </c>
      <c r="EP192" s="34" t="s">
        <v>4170</v>
      </c>
      <c r="ER192" s="34">
        <v>3000</v>
      </c>
      <c r="ES192" s="34" t="s">
        <v>3951</v>
      </c>
      <c r="ET192" s="34" t="s">
        <v>4170</v>
      </c>
      <c r="EU192" s="34" t="s">
        <v>4170</v>
      </c>
      <c r="EV192" s="34" t="s">
        <v>4170</v>
      </c>
      <c r="EW192" s="34" t="s">
        <v>4170</v>
      </c>
      <c r="EX192" s="34" t="s">
        <v>4881</v>
      </c>
      <c r="EY192" s="34" t="s">
        <v>4170</v>
      </c>
      <c r="EZ192" s="34" t="s">
        <v>4170</v>
      </c>
      <c r="FA192" s="34" t="s">
        <v>4170</v>
      </c>
      <c r="FB192" s="34" t="s">
        <v>4170</v>
      </c>
      <c r="FD192" s="34">
        <v>13000</v>
      </c>
      <c r="FE192" s="34">
        <v>3250</v>
      </c>
      <c r="FK192" s="34" t="s">
        <v>1044</v>
      </c>
      <c r="FM192" s="34" t="s">
        <v>3981</v>
      </c>
      <c r="FN192" s="34" t="s">
        <v>3998</v>
      </c>
      <c r="FO192" s="34" t="s">
        <v>4170</v>
      </c>
      <c r="FP192" s="34" t="s">
        <v>4170</v>
      </c>
      <c r="FQ192" s="34" t="s">
        <v>4881</v>
      </c>
      <c r="FR192" s="34" t="s">
        <v>4170</v>
      </c>
      <c r="FS192" s="34" t="s">
        <v>4170</v>
      </c>
      <c r="FT192" s="34" t="s">
        <v>4170</v>
      </c>
      <c r="FU192" s="34" t="s">
        <v>4170</v>
      </c>
      <c r="FV192" s="34" t="s">
        <v>4170</v>
      </c>
      <c r="FW192" s="34" t="s">
        <v>4170</v>
      </c>
      <c r="FX192" s="34" t="s">
        <v>4170</v>
      </c>
      <c r="FY192" s="34" t="s">
        <v>4170</v>
      </c>
      <c r="FZ192" s="34" t="s">
        <v>4170</v>
      </c>
      <c r="GA192" s="34" t="s">
        <v>4170</v>
      </c>
      <c r="GB192" s="34" t="s">
        <v>4170</v>
      </c>
      <c r="GC192" s="34" t="s">
        <v>4170</v>
      </c>
      <c r="GD192" s="34" t="s">
        <v>4170</v>
      </c>
      <c r="GF192" s="34" t="s">
        <v>1044</v>
      </c>
      <c r="GG192" s="34" t="s">
        <v>4170</v>
      </c>
      <c r="GH192" s="34" t="s">
        <v>4170</v>
      </c>
      <c r="GI192" s="34" t="s">
        <v>4170</v>
      </c>
      <c r="GJ192" s="34" t="s">
        <v>4881</v>
      </c>
      <c r="GK192" s="34" t="s">
        <v>4170</v>
      </c>
      <c r="GL192" s="34" t="s">
        <v>4170</v>
      </c>
      <c r="GM192" s="34" t="s">
        <v>4170</v>
      </c>
      <c r="GO192" s="34">
        <v>4000</v>
      </c>
      <c r="GP192" s="34">
        <v>0</v>
      </c>
      <c r="GQ192" s="34">
        <v>0</v>
      </c>
      <c r="GR192" s="34">
        <v>6000</v>
      </c>
      <c r="GS192" s="34">
        <v>500</v>
      </c>
      <c r="GT192" s="34">
        <v>300</v>
      </c>
      <c r="GU192" s="34">
        <v>0</v>
      </c>
      <c r="GV192" s="34">
        <v>0</v>
      </c>
      <c r="GW192" s="34">
        <v>0</v>
      </c>
      <c r="GX192" s="34">
        <v>1500</v>
      </c>
      <c r="GY192" s="34">
        <v>5000</v>
      </c>
      <c r="GZ192" s="34">
        <v>6000</v>
      </c>
      <c r="HA192" s="34">
        <v>0</v>
      </c>
      <c r="HB192" s="34">
        <v>300</v>
      </c>
      <c r="HC192" s="34">
        <v>0</v>
      </c>
      <c r="HD192" s="34">
        <v>0</v>
      </c>
      <c r="HE192" s="34">
        <v>2400</v>
      </c>
      <c r="HF192" s="34" t="s">
        <v>1044</v>
      </c>
      <c r="HK192" s="34" t="s">
        <v>6770</v>
      </c>
      <c r="HL192" s="34" t="s">
        <v>4226</v>
      </c>
      <c r="HM192" s="34" t="s">
        <v>4546</v>
      </c>
      <c r="HN192" s="34" t="s">
        <v>5449</v>
      </c>
      <c r="HO192" s="34">
        <v>49.210194918966302</v>
      </c>
      <c r="HP192" s="34" t="s">
        <v>4896</v>
      </c>
      <c r="HQ192" s="34" t="s">
        <v>4316</v>
      </c>
      <c r="HR192" s="34" t="s">
        <v>4195</v>
      </c>
      <c r="HS192" s="34" t="s">
        <v>4255</v>
      </c>
      <c r="HT192" s="34" t="s">
        <v>4271</v>
      </c>
      <c r="HU192" s="34" t="s">
        <v>5342</v>
      </c>
      <c r="HV192" s="34" t="s">
        <v>5001</v>
      </c>
      <c r="HW192" s="34" t="s">
        <v>4560</v>
      </c>
      <c r="HX192" s="34" t="s">
        <v>3232</v>
      </c>
      <c r="HY192" s="34" t="s">
        <v>4299</v>
      </c>
      <c r="HZ192" s="34" t="s">
        <v>4933</v>
      </c>
      <c r="IA192" s="34" t="s">
        <v>4665</v>
      </c>
      <c r="IB192" s="34" t="s">
        <v>5665</v>
      </c>
      <c r="IC192" s="34" t="s">
        <v>5274</v>
      </c>
      <c r="ID192" s="34" t="s">
        <v>4461</v>
      </c>
      <c r="II192" s="34" t="s">
        <v>5582</v>
      </c>
      <c r="IJ192" s="34">
        <v>5181.8</v>
      </c>
      <c r="IK192" s="34" t="s">
        <v>4588</v>
      </c>
      <c r="IQ192" s="34">
        <v>11431.8</v>
      </c>
      <c r="IR192" s="34" t="s">
        <v>1046</v>
      </c>
      <c r="IT192" s="34">
        <v>3810.6</v>
      </c>
      <c r="IU192" s="34" t="s">
        <v>5178</v>
      </c>
      <c r="IV192" s="34" t="s">
        <v>4170</v>
      </c>
      <c r="IW192" s="34" t="s">
        <v>4170</v>
      </c>
      <c r="IX192" s="34" t="s">
        <v>5179</v>
      </c>
      <c r="IY192" s="34" t="s">
        <v>4785</v>
      </c>
      <c r="IZ192" s="34" t="s">
        <v>4784</v>
      </c>
      <c r="JA192" s="34" t="s">
        <v>4170</v>
      </c>
      <c r="JB192" s="34" t="s">
        <v>4170</v>
      </c>
      <c r="JC192" s="34">
        <v>250</v>
      </c>
      <c r="JD192" s="34">
        <v>833.33333333333303</v>
      </c>
      <c r="JE192" s="34">
        <v>1000</v>
      </c>
      <c r="JF192" s="34">
        <v>0</v>
      </c>
      <c r="JG192" s="34">
        <v>50</v>
      </c>
      <c r="JH192" s="34">
        <v>0</v>
      </c>
      <c r="JI192" s="34">
        <v>0</v>
      </c>
      <c r="JJ192" s="34">
        <v>400</v>
      </c>
      <c r="JK192" s="34">
        <v>0</v>
      </c>
      <c r="JL192" s="34">
        <v>12050</v>
      </c>
      <c r="JM192" s="34">
        <v>1283.3333333333301</v>
      </c>
      <c r="JN192" s="34">
        <v>13333.333333333299</v>
      </c>
      <c r="JO192" s="34">
        <v>4016.6666666666702</v>
      </c>
      <c r="JP192" s="34">
        <v>427.777777777778</v>
      </c>
      <c r="JQ192" s="34">
        <v>4444.4444444444398</v>
      </c>
      <c r="JR192" s="34">
        <v>0.3</v>
      </c>
      <c r="JU192" s="34">
        <v>0.45</v>
      </c>
      <c r="JV192" s="34">
        <v>3.7499999999999999E-2</v>
      </c>
      <c r="JW192" s="34">
        <v>2.2499999999999999E-2</v>
      </c>
      <c r="KA192" s="34">
        <v>1.8749999999999999E-2</v>
      </c>
      <c r="KB192" s="34">
        <v>6.25E-2</v>
      </c>
      <c r="KC192" s="34">
        <v>7.4999999999999997E-2</v>
      </c>
      <c r="KE192" s="34">
        <v>3.7499999999999999E-3</v>
      </c>
      <c r="KH192" s="34">
        <v>0.03</v>
      </c>
      <c r="KI192" s="34" t="s">
        <v>6085</v>
      </c>
      <c r="KJ192" s="34" t="s">
        <v>5977</v>
      </c>
      <c r="KK192" s="34" t="s">
        <v>5178</v>
      </c>
      <c r="KL192" s="34" t="s">
        <v>4170</v>
      </c>
      <c r="KM192" s="34" t="s">
        <v>4714</v>
      </c>
      <c r="KN192" s="34" t="s">
        <v>4716</v>
      </c>
      <c r="KO192" s="34" t="s">
        <v>4716</v>
      </c>
      <c r="KP192" s="34" t="s">
        <v>4170</v>
      </c>
      <c r="KQ192" s="34" t="s">
        <v>4352</v>
      </c>
      <c r="KR192" s="34" t="s">
        <v>4170</v>
      </c>
      <c r="KS192" s="34" t="s">
        <v>4170</v>
      </c>
      <c r="KT192" s="34" t="s">
        <v>4471</v>
      </c>
      <c r="KU192" s="34" t="s">
        <v>5112</v>
      </c>
      <c r="KV192" s="34" t="s">
        <v>5153</v>
      </c>
      <c r="KW192" s="34" t="s">
        <v>5621</v>
      </c>
      <c r="KX192" s="34" t="s">
        <v>5646</v>
      </c>
      <c r="KY192" s="34" t="s">
        <v>5112</v>
      </c>
      <c r="KZ192" s="34" t="s">
        <v>5850</v>
      </c>
      <c r="LA192" s="34" t="s">
        <v>5992</v>
      </c>
    </row>
    <row r="193" spans="1:313">
      <c r="A193" s="34" t="s">
        <v>6771</v>
      </c>
      <c r="B193" s="34" t="s">
        <v>6720</v>
      </c>
      <c r="C193" s="34" t="s">
        <v>1038</v>
      </c>
      <c r="D193" s="34" t="s">
        <v>1041</v>
      </c>
      <c r="F193" s="34" t="s">
        <v>1041</v>
      </c>
      <c r="G193" s="34">
        <v>32</v>
      </c>
      <c r="H193" s="34" t="s">
        <v>1041</v>
      </c>
      <c r="I193" s="34" t="s">
        <v>1041</v>
      </c>
      <c r="J193" s="34" t="s">
        <v>440</v>
      </c>
      <c r="K193" s="34" t="s">
        <v>1077</v>
      </c>
      <c r="L193" s="34" t="s">
        <v>9537</v>
      </c>
      <c r="M193" s="34" t="s">
        <v>1548</v>
      </c>
      <c r="N193" s="34" t="s">
        <v>9538</v>
      </c>
      <c r="P193" s="34" t="s">
        <v>3065</v>
      </c>
      <c r="Q193" s="34" t="s">
        <v>3099</v>
      </c>
      <c r="R193" s="34" t="s">
        <v>6367</v>
      </c>
      <c r="S193" s="34">
        <v>4</v>
      </c>
      <c r="T193" s="34" t="s">
        <v>4881</v>
      </c>
      <c r="U193" s="34" t="s">
        <v>4170</v>
      </c>
      <c r="V193" s="34" t="s">
        <v>4848</v>
      </c>
      <c r="W193" s="34" t="s">
        <v>4881</v>
      </c>
      <c r="X193" s="34" t="s">
        <v>4170</v>
      </c>
      <c r="Y193" s="34" t="s">
        <v>4881</v>
      </c>
      <c r="Z193" s="34" t="s">
        <v>4848</v>
      </c>
      <c r="AA193" s="34" t="s">
        <v>4170</v>
      </c>
      <c r="AB193" s="34" t="s">
        <v>3681</v>
      </c>
      <c r="AD193" s="34" t="s">
        <v>3696</v>
      </c>
      <c r="AN193" s="34" t="s">
        <v>3719</v>
      </c>
      <c r="AO193" s="34" t="s">
        <v>1044</v>
      </c>
      <c r="BG193" s="34">
        <v>2</v>
      </c>
      <c r="BI193" s="34">
        <v>30</v>
      </c>
      <c r="BJ193" s="34" t="s">
        <v>1041</v>
      </c>
      <c r="BK193" s="34" t="s">
        <v>3727</v>
      </c>
      <c r="BM193" s="34" t="s">
        <v>3739</v>
      </c>
      <c r="BN193" s="34" t="s">
        <v>3745</v>
      </c>
      <c r="BO193" s="34" t="s">
        <v>4881</v>
      </c>
      <c r="BP193" s="34" t="s">
        <v>4170</v>
      </c>
      <c r="BQ193" s="34" t="s">
        <v>4170</v>
      </c>
      <c r="BR193" s="34" t="s">
        <v>4170</v>
      </c>
      <c r="BS193" s="34" t="s">
        <v>3754</v>
      </c>
      <c r="BT193" s="34" t="s">
        <v>3771</v>
      </c>
      <c r="BU193" s="34" t="s">
        <v>1044</v>
      </c>
      <c r="BV193" s="34" t="s">
        <v>1044</v>
      </c>
      <c r="BW193" s="34" t="s">
        <v>1044</v>
      </c>
      <c r="BX193" s="34" t="s">
        <v>3783</v>
      </c>
      <c r="BY193" s="34" t="s">
        <v>4170</v>
      </c>
      <c r="BZ193" s="34" t="s">
        <v>4170</v>
      </c>
      <c r="CA193" s="34" t="s">
        <v>4881</v>
      </c>
      <c r="CB193" s="34" t="s">
        <v>4170</v>
      </c>
      <c r="CC193" s="34" t="s">
        <v>4170</v>
      </c>
      <c r="CD193" s="34" t="s">
        <v>4170</v>
      </c>
      <c r="CE193" s="34" t="s">
        <v>4170</v>
      </c>
      <c r="CF193" s="34" t="s">
        <v>4170</v>
      </c>
      <c r="CG193" s="34" t="s">
        <v>4170</v>
      </c>
      <c r="CH193" s="34" t="s">
        <v>4170</v>
      </c>
      <c r="CI193" s="34" t="s">
        <v>4170</v>
      </c>
      <c r="CJ193" s="34" t="s">
        <v>4170</v>
      </c>
      <c r="CK193" s="34" t="s">
        <v>4170</v>
      </c>
      <c r="CL193" s="34" t="s">
        <v>4170</v>
      </c>
      <c r="CM193" s="34" t="s">
        <v>4170</v>
      </c>
      <c r="CN193" s="34" t="s">
        <v>4170</v>
      </c>
      <c r="CO193" s="34" t="s">
        <v>4170</v>
      </c>
      <c r="CQ193" s="34" t="s">
        <v>1041</v>
      </c>
      <c r="CR193" s="34" t="s">
        <v>1044</v>
      </c>
      <c r="CS193" s="34" t="s">
        <v>1044</v>
      </c>
      <c r="CT193" s="34" t="s">
        <v>1041</v>
      </c>
      <c r="CU193" s="34" t="s">
        <v>1041</v>
      </c>
      <c r="CV193" s="34" t="s">
        <v>1041</v>
      </c>
      <c r="CW193" s="34" t="s">
        <v>1044</v>
      </c>
      <c r="CX193" s="34" t="s">
        <v>1044</v>
      </c>
      <c r="CY193" s="34" t="s">
        <v>3826</v>
      </c>
      <c r="CZ193" s="34" t="s">
        <v>3843</v>
      </c>
      <c r="DA193" s="34" t="s">
        <v>3861</v>
      </c>
      <c r="DB193" s="34" t="s">
        <v>3868</v>
      </c>
      <c r="DC193" s="34" t="s">
        <v>3868</v>
      </c>
      <c r="DD193" s="34" t="s">
        <v>3871</v>
      </c>
      <c r="DE193" s="34" t="s">
        <v>1041</v>
      </c>
      <c r="DF193" s="34" t="s">
        <v>3877</v>
      </c>
      <c r="DG193" s="34" t="s">
        <v>6360</v>
      </c>
      <c r="DH193" s="34" t="s">
        <v>4170</v>
      </c>
      <c r="DI193" s="34" t="s">
        <v>4170</v>
      </c>
      <c r="DJ193" s="34" t="s">
        <v>4170</v>
      </c>
      <c r="DK193" s="34" t="s">
        <v>4170</v>
      </c>
      <c r="DL193" s="34" t="s">
        <v>4170</v>
      </c>
      <c r="DM193" s="34" t="s">
        <v>4881</v>
      </c>
      <c r="DN193" s="34" t="s">
        <v>4881</v>
      </c>
      <c r="DO193" s="34" t="s">
        <v>4881</v>
      </c>
      <c r="DP193" s="34" t="s">
        <v>4170</v>
      </c>
      <c r="DQ193" s="34" t="s">
        <v>4170</v>
      </c>
      <c r="DR193" s="34" t="s">
        <v>4170</v>
      </c>
      <c r="DS193" s="34" t="s">
        <v>4170</v>
      </c>
      <c r="DT193" s="34" t="s">
        <v>4170</v>
      </c>
      <c r="DU193" s="34" t="s">
        <v>4170</v>
      </c>
      <c r="DV193" s="34" t="s">
        <v>4170</v>
      </c>
      <c r="DW193" s="34" t="s">
        <v>4170</v>
      </c>
      <c r="EC193" s="34" t="s">
        <v>6772</v>
      </c>
      <c r="ED193" s="34" t="s">
        <v>4170</v>
      </c>
      <c r="EE193" s="34" t="s">
        <v>4881</v>
      </c>
      <c r="EF193" s="34" t="s">
        <v>4881</v>
      </c>
      <c r="EG193" s="34" t="s">
        <v>4170</v>
      </c>
      <c r="EH193" s="34" t="s">
        <v>4170</v>
      </c>
      <c r="EI193" s="34" t="s">
        <v>4170</v>
      </c>
      <c r="EJ193" s="34" t="s">
        <v>4170</v>
      </c>
      <c r="EK193" s="34" t="s">
        <v>4170</v>
      </c>
      <c r="EL193" s="34" t="s">
        <v>4170</v>
      </c>
      <c r="EM193" s="34" t="s">
        <v>4170</v>
      </c>
      <c r="EN193" s="34" t="s">
        <v>4170</v>
      </c>
      <c r="EO193" s="34" t="s">
        <v>4170</v>
      </c>
      <c r="EP193" s="34" t="s">
        <v>4170</v>
      </c>
      <c r="ER193" s="34">
        <v>4800</v>
      </c>
      <c r="ES193" s="34" t="s">
        <v>3948</v>
      </c>
      <c r="ET193" s="34" t="s">
        <v>4881</v>
      </c>
      <c r="EU193" s="34" t="s">
        <v>4170</v>
      </c>
      <c r="EV193" s="34" t="s">
        <v>4170</v>
      </c>
      <c r="EW193" s="34" t="s">
        <v>4170</v>
      </c>
      <c r="EX193" s="34" t="s">
        <v>4170</v>
      </c>
      <c r="EY193" s="34" t="s">
        <v>4170</v>
      </c>
      <c r="EZ193" s="34" t="s">
        <v>4170</v>
      </c>
      <c r="FA193" s="34" t="s">
        <v>4170</v>
      </c>
      <c r="FB193" s="34" t="s">
        <v>4170</v>
      </c>
      <c r="FD193" s="34">
        <v>1900</v>
      </c>
      <c r="FE193" s="34">
        <v>6500</v>
      </c>
      <c r="FK193" s="34" t="s">
        <v>1044</v>
      </c>
      <c r="FM193" s="34" t="s">
        <v>3990</v>
      </c>
      <c r="GF193" s="34" t="s">
        <v>1044</v>
      </c>
      <c r="GG193" s="34" t="s">
        <v>4170</v>
      </c>
      <c r="GH193" s="34" t="s">
        <v>4170</v>
      </c>
      <c r="GI193" s="34" t="s">
        <v>4170</v>
      </c>
      <c r="GJ193" s="34" t="s">
        <v>4881</v>
      </c>
      <c r="GK193" s="34" t="s">
        <v>4170</v>
      </c>
      <c r="GL193" s="34" t="s">
        <v>4170</v>
      </c>
      <c r="GM193" s="34" t="s">
        <v>4170</v>
      </c>
      <c r="GO193" s="34">
        <v>3500</v>
      </c>
      <c r="GP193" s="34">
        <v>0</v>
      </c>
      <c r="GQ193" s="34">
        <v>5000</v>
      </c>
      <c r="GR193" s="34">
        <v>3500</v>
      </c>
      <c r="GS193" s="34">
        <v>400</v>
      </c>
      <c r="GT193" s="34">
        <v>160</v>
      </c>
      <c r="GU193" s="34">
        <v>250</v>
      </c>
      <c r="GV193" s="34">
        <v>500</v>
      </c>
      <c r="GW193" s="34">
        <v>800</v>
      </c>
      <c r="GX193" s="34">
        <v>2500</v>
      </c>
      <c r="GY193" s="34">
        <v>2000</v>
      </c>
      <c r="GZ193" s="34">
        <v>5000</v>
      </c>
      <c r="HA193" s="34">
        <v>0</v>
      </c>
      <c r="HB193" s="34">
        <v>0</v>
      </c>
      <c r="HC193" s="34">
        <v>24000</v>
      </c>
      <c r="HD193" s="34">
        <v>0</v>
      </c>
      <c r="HE193" s="34">
        <v>0</v>
      </c>
      <c r="HF193" s="34" t="s">
        <v>1044</v>
      </c>
      <c r="HK193" s="34" t="s">
        <v>6773</v>
      </c>
      <c r="HL193" s="34" t="s">
        <v>4226</v>
      </c>
      <c r="HM193" s="34" t="s">
        <v>4539</v>
      </c>
      <c r="HN193" s="34" t="s">
        <v>5446</v>
      </c>
      <c r="HO193" s="34">
        <v>40.176029347350003</v>
      </c>
      <c r="HP193" s="34" t="s">
        <v>4896</v>
      </c>
      <c r="HQ193" s="34" t="s">
        <v>4316</v>
      </c>
      <c r="HR193" s="34" t="s">
        <v>4210</v>
      </c>
      <c r="HS193" s="34" t="s">
        <v>4228</v>
      </c>
      <c r="HT193" s="34" t="s">
        <v>4262</v>
      </c>
      <c r="HU193" s="34" t="s">
        <v>5342</v>
      </c>
      <c r="HV193" s="34" t="s">
        <v>5001</v>
      </c>
      <c r="HW193" s="34" t="s">
        <v>4560</v>
      </c>
      <c r="HX193" s="34" t="s">
        <v>3244</v>
      </c>
      <c r="HY193" s="34" t="s">
        <v>4299</v>
      </c>
      <c r="HZ193" s="34" t="s">
        <v>4933</v>
      </c>
      <c r="IA193" s="34" t="s">
        <v>4665</v>
      </c>
      <c r="IB193" s="34" t="s">
        <v>5665</v>
      </c>
      <c r="IC193" s="34" t="s">
        <v>5274</v>
      </c>
      <c r="ID193" s="34" t="s">
        <v>4462</v>
      </c>
      <c r="II193" s="34" t="s">
        <v>5584</v>
      </c>
      <c r="IJ193" s="34">
        <v>757.34</v>
      </c>
      <c r="IK193" s="34" t="s">
        <v>4590</v>
      </c>
      <c r="IQ193" s="34">
        <v>12057.34</v>
      </c>
      <c r="IR193" s="34" t="s">
        <v>1046</v>
      </c>
      <c r="IS193" s="34" t="s">
        <v>5322</v>
      </c>
      <c r="IT193" s="34">
        <v>3014.335</v>
      </c>
      <c r="IU193" s="34" t="s">
        <v>5178</v>
      </c>
      <c r="IV193" s="34" t="s">
        <v>4170</v>
      </c>
      <c r="IW193" s="34" t="s">
        <v>4174</v>
      </c>
      <c r="IX193" s="34" t="s">
        <v>6121</v>
      </c>
      <c r="IY193" s="34" t="s">
        <v>4785</v>
      </c>
      <c r="IZ193" s="34" t="s">
        <v>4783</v>
      </c>
      <c r="JA193" s="34" t="s">
        <v>4784</v>
      </c>
      <c r="JB193" s="34" t="s">
        <v>4714</v>
      </c>
      <c r="JC193" s="34">
        <v>416.66666666666703</v>
      </c>
      <c r="JD193" s="34">
        <v>333.33333333333297</v>
      </c>
      <c r="JE193" s="34">
        <v>833.33333333333303</v>
      </c>
      <c r="JF193" s="34">
        <v>0</v>
      </c>
      <c r="JG193" s="34">
        <v>0</v>
      </c>
      <c r="JH193" s="34">
        <v>4000</v>
      </c>
      <c r="JI193" s="34">
        <v>0</v>
      </c>
      <c r="JJ193" s="34">
        <v>0</v>
      </c>
      <c r="JK193" s="34">
        <v>266.66666666666703</v>
      </c>
      <c r="JL193" s="34">
        <v>18060</v>
      </c>
      <c r="JM193" s="34">
        <v>1100</v>
      </c>
      <c r="JN193" s="34">
        <v>19160</v>
      </c>
      <c r="JO193" s="34">
        <v>4515</v>
      </c>
      <c r="JP193" s="34">
        <v>275</v>
      </c>
      <c r="JQ193" s="34">
        <v>4790</v>
      </c>
      <c r="JR193" s="34">
        <v>0.182672233820459</v>
      </c>
      <c r="JT193" s="34">
        <v>0.26096033402922802</v>
      </c>
      <c r="JU193" s="34">
        <v>0.182672233820459</v>
      </c>
      <c r="JV193" s="34">
        <v>2.0876826722338201E-2</v>
      </c>
      <c r="JW193" s="34">
        <v>8.3507306889352793E-3</v>
      </c>
      <c r="JX193" s="34">
        <v>1.30480167014614E-2</v>
      </c>
      <c r="JY193" s="34">
        <v>2.60960334029228E-2</v>
      </c>
      <c r="JZ193" s="34">
        <v>1.39178844815588E-2</v>
      </c>
      <c r="KA193" s="34">
        <v>2.1746694502435601E-2</v>
      </c>
      <c r="KB193" s="34">
        <v>1.7397355601948501E-2</v>
      </c>
      <c r="KC193" s="34">
        <v>4.3493389004871298E-2</v>
      </c>
      <c r="KF193" s="34">
        <v>0.20876826722338199</v>
      </c>
      <c r="KI193" s="34" t="s">
        <v>6082</v>
      </c>
      <c r="KJ193" s="34" t="s">
        <v>5977</v>
      </c>
      <c r="KK193" s="34" t="s">
        <v>5178</v>
      </c>
      <c r="KL193" s="34" t="s">
        <v>5794</v>
      </c>
      <c r="KM193" s="34" t="s">
        <v>4714</v>
      </c>
      <c r="KN193" s="34" t="s">
        <v>5255</v>
      </c>
      <c r="KO193" s="34" t="s">
        <v>4716</v>
      </c>
      <c r="KP193" s="34" t="s">
        <v>4170</v>
      </c>
      <c r="KQ193" s="34" t="s">
        <v>4170</v>
      </c>
      <c r="KR193" s="34" t="s">
        <v>4973</v>
      </c>
      <c r="KS193" s="34" t="s">
        <v>4170</v>
      </c>
      <c r="KT193" s="34" t="s">
        <v>4170</v>
      </c>
      <c r="KU193" s="34" t="s">
        <v>5113</v>
      </c>
      <c r="KV193" s="34" t="s">
        <v>5153</v>
      </c>
      <c r="KW193" s="34" t="s">
        <v>5621</v>
      </c>
      <c r="KX193" s="34" t="s">
        <v>5644</v>
      </c>
      <c r="KY193" s="34" t="s">
        <v>5223</v>
      </c>
      <c r="KZ193" s="34" t="s">
        <v>5850</v>
      </c>
      <c r="LA193" s="34" t="s">
        <v>5992</v>
      </c>
    </row>
    <row r="194" spans="1:313">
      <c r="A194" s="34" t="s">
        <v>6774</v>
      </c>
      <c r="B194" s="34" t="s">
        <v>6720</v>
      </c>
      <c r="C194" s="34" t="s">
        <v>1038</v>
      </c>
      <c r="D194" s="34" t="s">
        <v>1041</v>
      </c>
      <c r="F194" s="34" t="s">
        <v>1041</v>
      </c>
      <c r="G194" s="34">
        <v>34</v>
      </c>
      <c r="H194" s="34" t="s">
        <v>1041</v>
      </c>
      <c r="I194" s="34" t="s">
        <v>1041</v>
      </c>
      <c r="J194" s="34" t="s">
        <v>440</v>
      </c>
      <c r="K194" s="34" t="s">
        <v>1077</v>
      </c>
      <c r="L194" s="34" t="s">
        <v>9537</v>
      </c>
      <c r="M194" s="34" t="s">
        <v>1548</v>
      </c>
      <c r="N194" s="34" t="s">
        <v>9538</v>
      </c>
      <c r="P194" s="34" t="s">
        <v>3065</v>
      </c>
      <c r="Q194" s="34" t="s">
        <v>3120</v>
      </c>
      <c r="R194" s="34" t="s">
        <v>6320</v>
      </c>
      <c r="S194" s="34">
        <v>2</v>
      </c>
      <c r="T194" s="34" t="s">
        <v>4881</v>
      </c>
      <c r="U194" s="34" t="s">
        <v>4170</v>
      </c>
      <c r="V194" s="34" t="s">
        <v>4881</v>
      </c>
      <c r="W194" s="34" t="s">
        <v>4881</v>
      </c>
      <c r="X194" s="34" t="s">
        <v>4170</v>
      </c>
      <c r="Y194" s="34" t="s">
        <v>4881</v>
      </c>
      <c r="Z194" s="34" t="s">
        <v>4881</v>
      </c>
      <c r="AA194" s="34" t="s">
        <v>4170</v>
      </c>
      <c r="AB194" s="34" t="s">
        <v>3681</v>
      </c>
      <c r="AD194" s="34" t="s">
        <v>3696</v>
      </c>
      <c r="AN194" s="34" t="s">
        <v>3722</v>
      </c>
      <c r="AO194" s="34" t="s">
        <v>1044</v>
      </c>
      <c r="BG194" s="34">
        <v>1</v>
      </c>
      <c r="BI194" s="34">
        <v>18</v>
      </c>
      <c r="BJ194" s="34" t="s">
        <v>1041</v>
      </c>
      <c r="BK194" s="34" t="s">
        <v>3727</v>
      </c>
      <c r="BM194" s="34" t="s">
        <v>3739</v>
      </c>
      <c r="BN194" s="34" t="s">
        <v>3745</v>
      </c>
      <c r="BO194" s="34" t="s">
        <v>4881</v>
      </c>
      <c r="BP194" s="34" t="s">
        <v>4170</v>
      </c>
      <c r="BQ194" s="34" t="s">
        <v>4170</v>
      </c>
      <c r="BR194" s="34" t="s">
        <v>4170</v>
      </c>
      <c r="BS194" s="34" t="s">
        <v>3751</v>
      </c>
      <c r="BT194" s="34" t="s">
        <v>3771</v>
      </c>
      <c r="BU194" s="34" t="s">
        <v>1044</v>
      </c>
      <c r="BV194" s="34" t="s">
        <v>1044</v>
      </c>
      <c r="BW194" s="34" t="s">
        <v>1044</v>
      </c>
      <c r="BX194" s="34" t="s">
        <v>3777</v>
      </c>
      <c r="BY194" s="34" t="s">
        <v>4881</v>
      </c>
      <c r="BZ194" s="34" t="s">
        <v>4170</v>
      </c>
      <c r="CA194" s="34" t="s">
        <v>4170</v>
      </c>
      <c r="CB194" s="34" t="s">
        <v>4170</v>
      </c>
      <c r="CC194" s="34" t="s">
        <v>4170</v>
      </c>
      <c r="CD194" s="34" t="s">
        <v>4170</v>
      </c>
      <c r="CE194" s="34" t="s">
        <v>4170</v>
      </c>
      <c r="CF194" s="34" t="s">
        <v>4170</v>
      </c>
      <c r="CG194" s="34" t="s">
        <v>4170</v>
      </c>
      <c r="CH194" s="34" t="s">
        <v>4170</v>
      </c>
      <c r="CI194" s="34" t="s">
        <v>4170</v>
      </c>
      <c r="CJ194" s="34" t="s">
        <v>4170</v>
      </c>
      <c r="CK194" s="34" t="s">
        <v>4170</v>
      </c>
      <c r="CL194" s="34" t="s">
        <v>4170</v>
      </c>
      <c r="CM194" s="34" t="s">
        <v>4170</v>
      </c>
      <c r="CN194" s="34" t="s">
        <v>4170</v>
      </c>
      <c r="CO194" s="34" t="s">
        <v>4170</v>
      </c>
      <c r="CQ194" s="34" t="s">
        <v>1041</v>
      </c>
      <c r="CR194" s="34" t="s">
        <v>1041</v>
      </c>
      <c r="CS194" s="34" t="s">
        <v>1041</v>
      </c>
      <c r="CT194" s="34" t="s">
        <v>1041</v>
      </c>
      <c r="CU194" s="34" t="s">
        <v>1041</v>
      </c>
      <c r="CV194" s="34" t="s">
        <v>1041</v>
      </c>
      <c r="CW194" s="34" t="s">
        <v>1044</v>
      </c>
      <c r="CX194" s="34" t="s">
        <v>1044</v>
      </c>
      <c r="CY194" s="34" t="s">
        <v>3829</v>
      </c>
      <c r="CZ194" s="34" t="s">
        <v>3843</v>
      </c>
      <c r="DA194" s="34" t="s">
        <v>3861</v>
      </c>
      <c r="DB194" s="34" t="s">
        <v>3868</v>
      </c>
      <c r="DC194" s="34" t="s">
        <v>3868</v>
      </c>
      <c r="DD194" s="34" t="s">
        <v>3871</v>
      </c>
      <c r="DE194" s="34" t="s">
        <v>1044</v>
      </c>
      <c r="DF194" s="34" t="s">
        <v>3880</v>
      </c>
      <c r="DG194" s="34" t="s">
        <v>169</v>
      </c>
      <c r="DH194" s="34" t="s">
        <v>4170</v>
      </c>
      <c r="DI194" s="34" t="s">
        <v>4881</v>
      </c>
      <c r="DJ194" s="34" t="s">
        <v>4170</v>
      </c>
      <c r="DK194" s="34" t="s">
        <v>4170</v>
      </c>
      <c r="DL194" s="34" t="s">
        <v>4170</v>
      </c>
      <c r="DM194" s="34" t="s">
        <v>4170</v>
      </c>
      <c r="DN194" s="34" t="s">
        <v>4170</v>
      </c>
      <c r="DO194" s="34" t="s">
        <v>4170</v>
      </c>
      <c r="DP194" s="34" t="s">
        <v>4170</v>
      </c>
      <c r="DQ194" s="34" t="s">
        <v>4170</v>
      </c>
      <c r="DR194" s="34" t="s">
        <v>4170</v>
      </c>
      <c r="DS194" s="34" t="s">
        <v>4170</v>
      </c>
      <c r="DT194" s="34" t="s">
        <v>4170</v>
      </c>
      <c r="DU194" s="34" t="s">
        <v>4170</v>
      </c>
      <c r="DV194" s="34" t="s">
        <v>4170</v>
      </c>
      <c r="DW194" s="34" t="s">
        <v>4170</v>
      </c>
      <c r="DY194" s="34">
        <v>10000</v>
      </c>
      <c r="FK194" s="34" t="s">
        <v>1044</v>
      </c>
      <c r="FM194" s="34" t="s">
        <v>3990</v>
      </c>
      <c r="GF194" s="34" t="s">
        <v>1044</v>
      </c>
      <c r="GG194" s="34" t="s">
        <v>4170</v>
      </c>
      <c r="GH194" s="34" t="s">
        <v>4170</v>
      </c>
      <c r="GI194" s="34" t="s">
        <v>4170</v>
      </c>
      <c r="GJ194" s="34" t="s">
        <v>4881</v>
      </c>
      <c r="GK194" s="34" t="s">
        <v>4170</v>
      </c>
      <c r="GL194" s="34" t="s">
        <v>4170</v>
      </c>
      <c r="GM194" s="34" t="s">
        <v>4170</v>
      </c>
      <c r="GO194" s="34">
        <v>2000</v>
      </c>
      <c r="GP194" s="34">
        <v>0</v>
      </c>
      <c r="GQ194" s="34">
        <v>3000</v>
      </c>
      <c r="GR194" s="34">
        <v>3000</v>
      </c>
      <c r="GS194" s="34">
        <v>500</v>
      </c>
      <c r="GT194" s="34">
        <v>500</v>
      </c>
      <c r="GU194" s="34">
        <v>100</v>
      </c>
      <c r="GV194" s="34">
        <v>0</v>
      </c>
      <c r="GW194" s="34">
        <v>500</v>
      </c>
      <c r="GX194" s="34">
        <v>2400</v>
      </c>
      <c r="GY194" s="34">
        <v>1000</v>
      </c>
      <c r="GZ194" s="34">
        <v>500</v>
      </c>
      <c r="HA194" s="34">
        <v>500</v>
      </c>
      <c r="HB194" s="34">
        <v>0</v>
      </c>
      <c r="HC194" s="34">
        <v>3000</v>
      </c>
      <c r="HD194" s="34">
        <v>0</v>
      </c>
      <c r="HE194" s="34">
        <v>0</v>
      </c>
      <c r="HF194" s="34" t="s">
        <v>1044</v>
      </c>
      <c r="HK194" s="34" t="s">
        <v>6775</v>
      </c>
      <c r="HL194" s="34" t="s">
        <v>4226</v>
      </c>
      <c r="HM194" s="34" t="s">
        <v>4539</v>
      </c>
      <c r="HN194" s="34" t="s">
        <v>5446</v>
      </c>
      <c r="HO194" s="34">
        <v>49.210194918966302</v>
      </c>
      <c r="HP194" s="34" t="s">
        <v>4896</v>
      </c>
      <c r="HQ194" s="34" t="s">
        <v>4313</v>
      </c>
      <c r="HR194" s="34" t="s">
        <v>4210</v>
      </c>
      <c r="HS194" s="34" t="s">
        <v>4228</v>
      </c>
      <c r="HT194" s="34" t="s">
        <v>4262</v>
      </c>
      <c r="HU194" s="34" t="s">
        <v>5342</v>
      </c>
      <c r="HV194" s="34" t="s">
        <v>5001</v>
      </c>
      <c r="HW194" s="34" t="s">
        <v>4556</v>
      </c>
      <c r="HX194" s="34" t="s">
        <v>3238</v>
      </c>
      <c r="HY194" s="34" t="s">
        <v>4291</v>
      </c>
      <c r="HZ194" s="34" t="s">
        <v>4933</v>
      </c>
      <c r="IA194" s="34" t="s">
        <v>4666</v>
      </c>
      <c r="IC194" s="34" t="s">
        <v>5274</v>
      </c>
      <c r="ID194" s="34" t="s">
        <v>4462</v>
      </c>
      <c r="IE194" s="34" t="s">
        <v>4879</v>
      </c>
      <c r="IQ194" s="34">
        <v>10000</v>
      </c>
      <c r="IR194" s="34" t="s">
        <v>1046</v>
      </c>
      <c r="IS194" s="34" t="s">
        <v>5322</v>
      </c>
      <c r="IT194" s="34">
        <v>5000</v>
      </c>
      <c r="IU194" s="34" t="s">
        <v>5177</v>
      </c>
      <c r="IV194" s="34" t="s">
        <v>4170</v>
      </c>
      <c r="IW194" s="34" t="s">
        <v>4171</v>
      </c>
      <c r="IX194" s="34" t="s">
        <v>5374</v>
      </c>
      <c r="IY194" s="34" t="s">
        <v>4785</v>
      </c>
      <c r="IZ194" s="34" t="s">
        <v>4785</v>
      </c>
      <c r="JA194" s="34" t="s">
        <v>4711</v>
      </c>
      <c r="JB194" s="34" t="s">
        <v>4170</v>
      </c>
      <c r="JC194" s="34">
        <v>400</v>
      </c>
      <c r="JD194" s="34">
        <v>166.666666666667</v>
      </c>
      <c r="JE194" s="34">
        <v>83.3333333333333</v>
      </c>
      <c r="JF194" s="34">
        <v>83.3333333333333</v>
      </c>
      <c r="JG194" s="34">
        <v>0</v>
      </c>
      <c r="JH194" s="34">
        <v>500</v>
      </c>
      <c r="JI194" s="34">
        <v>0</v>
      </c>
      <c r="JJ194" s="34">
        <v>0</v>
      </c>
      <c r="JK194" s="34">
        <v>166.666666666667</v>
      </c>
      <c r="JL194" s="34">
        <v>10083.333333333299</v>
      </c>
      <c r="JM194" s="34">
        <v>416.66666666666703</v>
      </c>
      <c r="JN194" s="34">
        <v>10500</v>
      </c>
      <c r="JO194" s="34">
        <v>5041.6666666666697</v>
      </c>
      <c r="JP194" s="34">
        <v>208.333333333333</v>
      </c>
      <c r="JQ194" s="34">
        <v>5250</v>
      </c>
      <c r="JR194" s="34">
        <v>0.19047619047618999</v>
      </c>
      <c r="JT194" s="34">
        <v>0.28571428571428598</v>
      </c>
      <c r="JU194" s="34">
        <v>0.28571428571428598</v>
      </c>
      <c r="JV194" s="34">
        <v>4.7619047619047603E-2</v>
      </c>
      <c r="JW194" s="34">
        <v>4.7619047619047603E-2</v>
      </c>
      <c r="JX194" s="34">
        <v>9.5238095238095195E-3</v>
      </c>
      <c r="JZ194" s="34">
        <v>1.58730158730159E-2</v>
      </c>
      <c r="KA194" s="34">
        <v>3.8095238095238099E-2</v>
      </c>
      <c r="KB194" s="34">
        <v>1.58730158730159E-2</v>
      </c>
      <c r="KC194" s="34">
        <v>7.9365079365079395E-3</v>
      </c>
      <c r="KD194" s="34">
        <v>7.9365079365079395E-3</v>
      </c>
      <c r="KF194" s="34">
        <v>4.7619047619047603E-2</v>
      </c>
      <c r="KJ194" s="34" t="s">
        <v>5980</v>
      </c>
      <c r="KK194" s="34" t="s">
        <v>5989</v>
      </c>
      <c r="KL194" s="34" t="s">
        <v>5794</v>
      </c>
      <c r="KM194" s="34" t="s">
        <v>4714</v>
      </c>
      <c r="KN194" s="34" t="s">
        <v>5254</v>
      </c>
      <c r="KO194" s="34" t="s">
        <v>4352</v>
      </c>
      <c r="KP194" s="34" t="s">
        <v>4471</v>
      </c>
      <c r="KQ194" s="34" t="s">
        <v>4170</v>
      </c>
      <c r="KR194" s="34" t="s">
        <v>4714</v>
      </c>
      <c r="KS194" s="34" t="s">
        <v>4170</v>
      </c>
      <c r="KT194" s="34" t="s">
        <v>4170</v>
      </c>
      <c r="KU194" s="34" t="s">
        <v>5112</v>
      </c>
      <c r="KV194" s="34" t="s">
        <v>5154</v>
      </c>
      <c r="KW194" s="34" t="s">
        <v>5624</v>
      </c>
      <c r="KX194" s="34" t="s">
        <v>5644</v>
      </c>
      <c r="KY194" s="34" t="s">
        <v>5112</v>
      </c>
      <c r="KZ194" s="34" t="s">
        <v>5154</v>
      </c>
      <c r="LA194" s="34" t="s">
        <v>5992</v>
      </c>
    </row>
    <row r="195" spans="1:313">
      <c r="A195" s="34" t="s">
        <v>6776</v>
      </c>
      <c r="B195" s="34" t="s">
        <v>6777</v>
      </c>
      <c r="C195" s="34" t="s">
        <v>1038</v>
      </c>
      <c r="D195" s="34" t="s">
        <v>1041</v>
      </c>
      <c r="F195" s="34" t="s">
        <v>1041</v>
      </c>
      <c r="G195" s="34">
        <v>47</v>
      </c>
      <c r="H195" s="34" t="s">
        <v>1041</v>
      </c>
      <c r="I195" s="34" t="s">
        <v>1041</v>
      </c>
      <c r="J195" s="34" t="s">
        <v>442</v>
      </c>
      <c r="K195" s="34" t="s">
        <v>1077</v>
      </c>
      <c r="L195" s="34" t="s">
        <v>9537</v>
      </c>
      <c r="M195" s="34" t="s">
        <v>1548</v>
      </c>
      <c r="N195" s="34" t="s">
        <v>9538</v>
      </c>
      <c r="P195" s="34" t="s">
        <v>3065</v>
      </c>
      <c r="Q195" s="34" t="s">
        <v>3123</v>
      </c>
      <c r="R195" s="34" t="s">
        <v>6494</v>
      </c>
      <c r="S195" s="34">
        <v>4</v>
      </c>
      <c r="T195" s="34" t="s">
        <v>4609</v>
      </c>
      <c r="U195" s="34" t="s">
        <v>4609</v>
      </c>
      <c r="V195" s="34" t="s">
        <v>4170</v>
      </c>
      <c r="W195" s="34" t="s">
        <v>4881</v>
      </c>
      <c r="X195" s="34" t="s">
        <v>4881</v>
      </c>
      <c r="Y195" s="34" t="s">
        <v>4848</v>
      </c>
      <c r="Z195" s="34" t="s">
        <v>4881</v>
      </c>
      <c r="AA195" s="34" t="s">
        <v>4170</v>
      </c>
      <c r="AB195" s="34" t="s">
        <v>3681</v>
      </c>
      <c r="AD195" s="34" t="s">
        <v>3696</v>
      </c>
      <c r="AN195" s="34" t="s">
        <v>3722</v>
      </c>
      <c r="AO195" s="34" t="s">
        <v>1044</v>
      </c>
      <c r="BG195" s="34">
        <v>3</v>
      </c>
      <c r="BI195" s="34">
        <v>60</v>
      </c>
      <c r="BJ195" s="34" t="s">
        <v>1041</v>
      </c>
      <c r="BK195" s="34" t="s">
        <v>3727</v>
      </c>
      <c r="BM195" s="34" t="s">
        <v>3739</v>
      </c>
      <c r="BN195" s="34" t="s">
        <v>3745</v>
      </c>
      <c r="BO195" s="34" t="s">
        <v>4881</v>
      </c>
      <c r="BP195" s="34" t="s">
        <v>4170</v>
      </c>
      <c r="BQ195" s="34" t="s">
        <v>4170</v>
      </c>
      <c r="BR195" s="34" t="s">
        <v>4170</v>
      </c>
      <c r="BS195" s="34" t="s">
        <v>3751</v>
      </c>
      <c r="BT195" s="34" t="s">
        <v>3739</v>
      </c>
      <c r="BU195" s="34" t="s">
        <v>1044</v>
      </c>
      <c r="BV195" s="34" t="s">
        <v>1041</v>
      </c>
      <c r="BW195" s="34" t="s">
        <v>1044</v>
      </c>
      <c r="BX195" s="34" t="s">
        <v>3777</v>
      </c>
      <c r="BY195" s="34" t="s">
        <v>4881</v>
      </c>
      <c r="BZ195" s="34" t="s">
        <v>4170</v>
      </c>
      <c r="CA195" s="34" t="s">
        <v>4170</v>
      </c>
      <c r="CB195" s="34" t="s">
        <v>4170</v>
      </c>
      <c r="CC195" s="34" t="s">
        <v>4170</v>
      </c>
      <c r="CD195" s="34" t="s">
        <v>4170</v>
      </c>
      <c r="CE195" s="34" t="s">
        <v>4170</v>
      </c>
      <c r="CF195" s="34" t="s">
        <v>4170</v>
      </c>
      <c r="CG195" s="34" t="s">
        <v>4170</v>
      </c>
      <c r="CH195" s="34" t="s">
        <v>4170</v>
      </c>
      <c r="CI195" s="34" t="s">
        <v>4170</v>
      </c>
      <c r="CJ195" s="34" t="s">
        <v>4170</v>
      </c>
      <c r="CK195" s="34" t="s">
        <v>4170</v>
      </c>
      <c r="CL195" s="34" t="s">
        <v>4170</v>
      </c>
      <c r="CM195" s="34" t="s">
        <v>4170</v>
      </c>
      <c r="CN195" s="34" t="s">
        <v>4170</v>
      </c>
      <c r="CO195" s="34" t="s">
        <v>4170</v>
      </c>
      <c r="CQ195" s="34" t="s">
        <v>1041</v>
      </c>
      <c r="CR195" s="34" t="s">
        <v>1041</v>
      </c>
      <c r="CS195" s="34" t="s">
        <v>1041</v>
      </c>
      <c r="CT195" s="34" t="s">
        <v>1041</v>
      </c>
      <c r="CU195" s="34" t="s">
        <v>1041</v>
      </c>
      <c r="CV195" s="34" t="s">
        <v>1041</v>
      </c>
      <c r="CW195" s="34" t="s">
        <v>1041</v>
      </c>
      <c r="CX195" s="34" t="s">
        <v>1044</v>
      </c>
      <c r="CY195" s="34" t="s">
        <v>3826</v>
      </c>
      <c r="CZ195" s="34" t="s">
        <v>3843</v>
      </c>
      <c r="DA195" s="34" t="s">
        <v>3855</v>
      </c>
      <c r="DB195" s="34" t="s">
        <v>1044</v>
      </c>
      <c r="DC195" s="34" t="s">
        <v>1044</v>
      </c>
      <c r="DD195" s="34" t="s">
        <v>3871</v>
      </c>
      <c r="DE195" s="34" t="s">
        <v>1044</v>
      </c>
      <c r="DF195" s="34" t="s">
        <v>3877</v>
      </c>
      <c r="DG195" s="34" t="s">
        <v>169</v>
      </c>
      <c r="DH195" s="34" t="s">
        <v>4170</v>
      </c>
      <c r="DI195" s="34" t="s">
        <v>4881</v>
      </c>
      <c r="DJ195" s="34" t="s">
        <v>4170</v>
      </c>
      <c r="DK195" s="34" t="s">
        <v>4170</v>
      </c>
      <c r="DL195" s="34" t="s">
        <v>4170</v>
      </c>
      <c r="DM195" s="34" t="s">
        <v>4170</v>
      </c>
      <c r="DN195" s="34" t="s">
        <v>4170</v>
      </c>
      <c r="DO195" s="34" t="s">
        <v>4170</v>
      </c>
      <c r="DP195" s="34" t="s">
        <v>4170</v>
      </c>
      <c r="DQ195" s="34" t="s">
        <v>4170</v>
      </c>
      <c r="DR195" s="34" t="s">
        <v>4170</v>
      </c>
      <c r="DS195" s="34" t="s">
        <v>4170</v>
      </c>
      <c r="DT195" s="34" t="s">
        <v>4170</v>
      </c>
      <c r="DU195" s="34" t="s">
        <v>4170</v>
      </c>
      <c r="DV195" s="34" t="s">
        <v>4170</v>
      </c>
      <c r="DW195" s="34" t="s">
        <v>4170</v>
      </c>
      <c r="DY195" s="34">
        <v>50000</v>
      </c>
      <c r="FK195" s="34" t="s">
        <v>1044</v>
      </c>
      <c r="FM195" s="34" t="s">
        <v>3981</v>
      </c>
      <c r="FN195" s="34" t="s">
        <v>6316</v>
      </c>
      <c r="FO195" s="34" t="s">
        <v>4881</v>
      </c>
      <c r="FP195" s="34" t="s">
        <v>4881</v>
      </c>
      <c r="FQ195" s="34" t="s">
        <v>4881</v>
      </c>
      <c r="FR195" s="34" t="s">
        <v>4170</v>
      </c>
      <c r="FS195" s="34" t="s">
        <v>4881</v>
      </c>
      <c r="FT195" s="34" t="s">
        <v>4170</v>
      </c>
      <c r="FU195" s="34" t="s">
        <v>4170</v>
      </c>
      <c r="FV195" s="34" t="s">
        <v>4170</v>
      </c>
      <c r="FW195" s="34" t="s">
        <v>4881</v>
      </c>
      <c r="FX195" s="34" t="s">
        <v>4170</v>
      </c>
      <c r="FY195" s="34" t="s">
        <v>4170</v>
      </c>
      <c r="FZ195" s="34" t="s">
        <v>4170</v>
      </c>
      <c r="GA195" s="34" t="s">
        <v>4170</v>
      </c>
      <c r="GB195" s="34" t="s">
        <v>4170</v>
      </c>
      <c r="GC195" s="34" t="s">
        <v>4170</v>
      </c>
      <c r="GD195" s="34" t="s">
        <v>4170</v>
      </c>
      <c r="GF195" s="34" t="s">
        <v>1044</v>
      </c>
      <c r="GG195" s="34" t="s">
        <v>4170</v>
      </c>
      <c r="GH195" s="34" t="s">
        <v>4170</v>
      </c>
      <c r="GI195" s="34" t="s">
        <v>4170</v>
      </c>
      <c r="GJ195" s="34" t="s">
        <v>4881</v>
      </c>
      <c r="GK195" s="34" t="s">
        <v>4170</v>
      </c>
      <c r="GL195" s="34" t="s">
        <v>4170</v>
      </c>
      <c r="GM195" s="34" t="s">
        <v>4170</v>
      </c>
      <c r="GO195" s="34">
        <v>15000</v>
      </c>
      <c r="GP195" s="34">
        <v>600</v>
      </c>
      <c r="GQ195" s="34">
        <v>20000</v>
      </c>
      <c r="GR195" s="34">
        <v>5000</v>
      </c>
      <c r="GS195" s="34">
        <v>500</v>
      </c>
      <c r="GT195" s="34">
        <v>800</v>
      </c>
      <c r="GU195" s="34">
        <v>600</v>
      </c>
      <c r="GV195" s="34">
        <v>1000</v>
      </c>
      <c r="GW195" s="34">
        <v>1000</v>
      </c>
      <c r="GX195" s="34">
        <v>10000</v>
      </c>
      <c r="GY195" s="34">
        <v>5000</v>
      </c>
      <c r="GZ195" s="34">
        <v>4000</v>
      </c>
      <c r="HA195" s="34">
        <v>0</v>
      </c>
      <c r="HB195" s="34">
        <v>0</v>
      </c>
      <c r="HC195" s="34">
        <v>20000</v>
      </c>
      <c r="HD195" s="34">
        <v>0</v>
      </c>
      <c r="HE195" s="34">
        <v>0</v>
      </c>
      <c r="HF195" s="34" t="s">
        <v>1044</v>
      </c>
      <c r="HK195" s="34" t="s">
        <v>6778</v>
      </c>
      <c r="HL195" s="34" t="s">
        <v>4226</v>
      </c>
      <c r="HM195" s="34" t="s">
        <v>4542</v>
      </c>
      <c r="HN195" s="34" t="s">
        <v>5453</v>
      </c>
      <c r="HO195" s="34">
        <v>41.194426193604897</v>
      </c>
      <c r="HP195" s="34" t="s">
        <v>4896</v>
      </c>
      <c r="HQ195" s="34" t="s">
        <v>4316</v>
      </c>
      <c r="HR195" s="34" t="s">
        <v>4219</v>
      </c>
      <c r="HS195" s="34" t="s">
        <v>4248</v>
      </c>
      <c r="HT195" s="34" t="s">
        <v>4262</v>
      </c>
      <c r="HU195" s="34" t="s">
        <v>5342</v>
      </c>
      <c r="HV195" s="34" t="s">
        <v>5001</v>
      </c>
      <c r="HW195" s="34" t="s">
        <v>4556</v>
      </c>
      <c r="HX195" s="34" t="s">
        <v>3244</v>
      </c>
      <c r="HY195" s="34" t="s">
        <v>4291</v>
      </c>
      <c r="HZ195" s="34" t="s">
        <v>4933</v>
      </c>
      <c r="IA195" s="34" t="s">
        <v>4666</v>
      </c>
      <c r="IC195" s="34" t="s">
        <v>5274</v>
      </c>
      <c r="ID195" s="34" t="s">
        <v>4461</v>
      </c>
      <c r="IE195" s="34" t="s">
        <v>5115</v>
      </c>
      <c r="IQ195" s="34">
        <v>50000</v>
      </c>
      <c r="IR195" s="34" t="s">
        <v>1046</v>
      </c>
      <c r="IS195" s="34" t="s">
        <v>5322</v>
      </c>
      <c r="IT195" s="34">
        <v>12500</v>
      </c>
      <c r="IU195" s="34" t="s">
        <v>5181</v>
      </c>
      <c r="IV195" s="34" t="s">
        <v>4474</v>
      </c>
      <c r="IW195" s="34" t="s">
        <v>4173</v>
      </c>
      <c r="IX195" s="34" t="s">
        <v>5179</v>
      </c>
      <c r="IY195" s="34" t="s">
        <v>4785</v>
      </c>
      <c r="IZ195" s="34" t="s">
        <v>4354</v>
      </c>
      <c r="JA195" s="34" t="s">
        <v>4716</v>
      </c>
      <c r="JB195" s="34" t="s">
        <v>4716</v>
      </c>
      <c r="JC195" s="34">
        <v>1666.6666666666699</v>
      </c>
      <c r="JD195" s="34">
        <v>833.33333333333303</v>
      </c>
      <c r="JE195" s="34">
        <v>666.66666666666697</v>
      </c>
      <c r="JF195" s="34">
        <v>0</v>
      </c>
      <c r="JG195" s="34">
        <v>0</v>
      </c>
      <c r="JH195" s="34">
        <v>3333.3333333333298</v>
      </c>
      <c r="JI195" s="34">
        <v>0</v>
      </c>
      <c r="JJ195" s="34">
        <v>0</v>
      </c>
      <c r="JK195" s="34">
        <v>333.33333333333297</v>
      </c>
      <c r="JL195" s="34">
        <v>47566.666666666701</v>
      </c>
      <c r="JM195" s="34">
        <v>2766.6666666666702</v>
      </c>
      <c r="JN195" s="34">
        <v>50333.333333333299</v>
      </c>
      <c r="JO195" s="34">
        <v>11891.666666666701</v>
      </c>
      <c r="JP195" s="34">
        <v>691.66666666666697</v>
      </c>
      <c r="JQ195" s="34">
        <v>12583.333333333299</v>
      </c>
      <c r="JR195" s="34">
        <v>0.29801324503311299</v>
      </c>
      <c r="JS195" s="34">
        <v>1.1920529801324501E-2</v>
      </c>
      <c r="JT195" s="34">
        <v>0.39735099337748297</v>
      </c>
      <c r="JU195" s="34">
        <v>9.9337748344370896E-2</v>
      </c>
      <c r="JV195" s="34">
        <v>9.93377483443709E-3</v>
      </c>
      <c r="JW195" s="34">
        <v>1.58940397350993E-2</v>
      </c>
      <c r="JX195" s="34">
        <v>1.1920529801324501E-2</v>
      </c>
      <c r="JY195" s="34">
        <v>1.9867549668874201E-2</v>
      </c>
      <c r="JZ195" s="34">
        <v>6.6225165562913899E-3</v>
      </c>
      <c r="KA195" s="34">
        <v>3.3112582781456998E-2</v>
      </c>
      <c r="KB195" s="34">
        <v>1.6556291390728499E-2</v>
      </c>
      <c r="KC195" s="34">
        <v>1.3245033112582801E-2</v>
      </c>
      <c r="KF195" s="34">
        <v>6.6225165562913899E-2</v>
      </c>
      <c r="KJ195" s="34" t="s">
        <v>5979</v>
      </c>
      <c r="KK195" s="34" t="s">
        <v>5987</v>
      </c>
      <c r="KL195" s="34" t="s">
        <v>5796</v>
      </c>
      <c r="KM195" s="34" t="s">
        <v>4712</v>
      </c>
      <c r="KN195" s="34" t="s">
        <v>4716</v>
      </c>
      <c r="KO195" s="34" t="s">
        <v>4716</v>
      </c>
      <c r="KP195" s="34" t="s">
        <v>4170</v>
      </c>
      <c r="KQ195" s="34" t="s">
        <v>4170</v>
      </c>
      <c r="KR195" s="34" t="s">
        <v>4973</v>
      </c>
      <c r="KS195" s="34" t="s">
        <v>4170</v>
      </c>
      <c r="KT195" s="34" t="s">
        <v>4170</v>
      </c>
      <c r="KU195" s="34" t="s">
        <v>5115</v>
      </c>
      <c r="KV195" s="34" t="s">
        <v>5155</v>
      </c>
      <c r="KW195" s="34" t="s">
        <v>5623</v>
      </c>
      <c r="KX195" s="34" t="s">
        <v>5646</v>
      </c>
      <c r="KY195" s="34" t="s">
        <v>5955</v>
      </c>
      <c r="KZ195" s="34" t="s">
        <v>5152</v>
      </c>
      <c r="LA195" s="34" t="s">
        <v>5992</v>
      </c>
    </row>
    <row r="196" spans="1:313">
      <c r="A196" s="34" t="s">
        <v>6779</v>
      </c>
      <c r="B196" s="34" t="s">
        <v>6777</v>
      </c>
      <c r="C196" s="34" t="s">
        <v>1039</v>
      </c>
      <c r="D196" s="34" t="s">
        <v>1041</v>
      </c>
      <c r="F196" s="34" t="s">
        <v>1041</v>
      </c>
      <c r="G196" s="34">
        <v>31</v>
      </c>
      <c r="H196" s="34" t="s">
        <v>1041</v>
      </c>
      <c r="I196" s="34" t="s">
        <v>1041</v>
      </c>
      <c r="J196" s="34" t="s">
        <v>440</v>
      </c>
      <c r="K196" s="34" t="s">
        <v>1077</v>
      </c>
      <c r="L196" s="34" t="s">
        <v>9537</v>
      </c>
      <c r="M196" s="34" t="s">
        <v>1548</v>
      </c>
      <c r="N196" s="34" t="s">
        <v>9538</v>
      </c>
      <c r="P196" s="34" t="s">
        <v>3065</v>
      </c>
      <c r="Q196" s="34" t="s">
        <v>3123</v>
      </c>
      <c r="R196" s="34" t="s">
        <v>6532</v>
      </c>
      <c r="S196" s="34">
        <v>3</v>
      </c>
      <c r="T196" s="34" t="s">
        <v>4609</v>
      </c>
      <c r="U196" s="34" t="s">
        <v>4170</v>
      </c>
      <c r="V196" s="34" t="s">
        <v>4881</v>
      </c>
      <c r="W196" s="34" t="s">
        <v>4609</v>
      </c>
      <c r="X196" s="34" t="s">
        <v>4170</v>
      </c>
      <c r="Y196" s="34" t="s">
        <v>4609</v>
      </c>
      <c r="Z196" s="34" t="s">
        <v>4881</v>
      </c>
      <c r="AA196" s="34" t="s">
        <v>4170</v>
      </c>
      <c r="AB196" s="34" t="s">
        <v>3681</v>
      </c>
      <c r="AD196" s="34" t="s">
        <v>3696</v>
      </c>
      <c r="AN196" s="34" t="s">
        <v>3722</v>
      </c>
      <c r="AO196" s="34" t="s">
        <v>1044</v>
      </c>
      <c r="BG196" s="34">
        <v>2</v>
      </c>
      <c r="BI196" s="34">
        <v>25</v>
      </c>
      <c r="BJ196" s="34" t="s">
        <v>1041</v>
      </c>
      <c r="BK196" s="34" t="s">
        <v>3727</v>
      </c>
      <c r="BM196" s="34" t="s">
        <v>3739</v>
      </c>
      <c r="BN196" s="34" t="s">
        <v>3745</v>
      </c>
      <c r="BO196" s="34" t="s">
        <v>4881</v>
      </c>
      <c r="BP196" s="34" t="s">
        <v>4170</v>
      </c>
      <c r="BQ196" s="34" t="s">
        <v>4170</v>
      </c>
      <c r="BR196" s="34" t="s">
        <v>4170</v>
      </c>
      <c r="BS196" s="34" t="s">
        <v>3754</v>
      </c>
      <c r="BT196" s="34" t="s">
        <v>3771</v>
      </c>
      <c r="BU196" s="34" t="s">
        <v>1044</v>
      </c>
      <c r="BV196" s="34" t="s">
        <v>1041</v>
      </c>
      <c r="BW196" s="34" t="s">
        <v>1044</v>
      </c>
      <c r="BX196" s="34" t="s">
        <v>3783</v>
      </c>
      <c r="BY196" s="34" t="s">
        <v>4170</v>
      </c>
      <c r="BZ196" s="34" t="s">
        <v>4170</v>
      </c>
      <c r="CA196" s="34" t="s">
        <v>4881</v>
      </c>
      <c r="CB196" s="34" t="s">
        <v>4170</v>
      </c>
      <c r="CC196" s="34" t="s">
        <v>4170</v>
      </c>
      <c r="CD196" s="34" t="s">
        <v>4170</v>
      </c>
      <c r="CE196" s="34" t="s">
        <v>4170</v>
      </c>
      <c r="CF196" s="34" t="s">
        <v>4170</v>
      </c>
      <c r="CG196" s="34" t="s">
        <v>4170</v>
      </c>
      <c r="CH196" s="34" t="s">
        <v>4170</v>
      </c>
      <c r="CI196" s="34" t="s">
        <v>4170</v>
      </c>
      <c r="CJ196" s="34" t="s">
        <v>4170</v>
      </c>
      <c r="CK196" s="34" t="s">
        <v>4170</v>
      </c>
      <c r="CL196" s="34" t="s">
        <v>4170</v>
      </c>
      <c r="CM196" s="34" t="s">
        <v>4170</v>
      </c>
      <c r="CN196" s="34" t="s">
        <v>4170</v>
      </c>
      <c r="CO196" s="34" t="s">
        <v>4170</v>
      </c>
      <c r="CQ196" s="34" t="s">
        <v>1041</v>
      </c>
      <c r="CR196" s="34" t="s">
        <v>1041</v>
      </c>
      <c r="CS196" s="34" t="s">
        <v>1041</v>
      </c>
      <c r="CT196" s="34" t="s">
        <v>1041</v>
      </c>
      <c r="CU196" s="34" t="s">
        <v>1041</v>
      </c>
      <c r="CV196" s="34" t="s">
        <v>1041</v>
      </c>
      <c r="CW196" s="34" t="s">
        <v>1041</v>
      </c>
      <c r="CX196" s="34" t="s">
        <v>1044</v>
      </c>
      <c r="CY196" s="34" t="s">
        <v>3826</v>
      </c>
      <c r="CZ196" s="34" t="s">
        <v>3843</v>
      </c>
      <c r="DA196" s="34" t="s">
        <v>3858</v>
      </c>
      <c r="DB196" s="34" t="s">
        <v>3868</v>
      </c>
      <c r="DC196" s="34" t="s">
        <v>3868</v>
      </c>
      <c r="DD196" s="34" t="s">
        <v>3868</v>
      </c>
      <c r="DE196" s="34" t="s">
        <v>1041</v>
      </c>
      <c r="DF196" s="34" t="s">
        <v>3880</v>
      </c>
      <c r="DG196" s="34" t="s">
        <v>6439</v>
      </c>
      <c r="DH196" s="34" t="s">
        <v>4170</v>
      </c>
      <c r="DI196" s="34" t="s">
        <v>4881</v>
      </c>
      <c r="DJ196" s="34" t="s">
        <v>4170</v>
      </c>
      <c r="DK196" s="34" t="s">
        <v>4170</v>
      </c>
      <c r="DL196" s="34" t="s">
        <v>4170</v>
      </c>
      <c r="DM196" s="34" t="s">
        <v>4170</v>
      </c>
      <c r="DN196" s="34" t="s">
        <v>4170</v>
      </c>
      <c r="DO196" s="34" t="s">
        <v>4170</v>
      </c>
      <c r="DP196" s="34" t="s">
        <v>4170</v>
      </c>
      <c r="DQ196" s="34" t="s">
        <v>4170</v>
      </c>
      <c r="DR196" s="34" t="s">
        <v>4881</v>
      </c>
      <c r="DS196" s="34" t="s">
        <v>4170</v>
      </c>
      <c r="DT196" s="34" t="s">
        <v>4170</v>
      </c>
      <c r="DU196" s="34" t="s">
        <v>4170</v>
      </c>
      <c r="DV196" s="34" t="s">
        <v>4170</v>
      </c>
      <c r="DW196" s="34" t="s">
        <v>4170</v>
      </c>
      <c r="DY196" s="34">
        <v>4000</v>
      </c>
      <c r="FH196" s="34">
        <v>10000</v>
      </c>
      <c r="FK196" s="34" t="s">
        <v>3963</v>
      </c>
      <c r="FL196" s="34" t="s">
        <v>3975</v>
      </c>
      <c r="FM196" s="34" t="s">
        <v>3990</v>
      </c>
      <c r="GG196" s="34" t="s">
        <v>4170</v>
      </c>
      <c r="GH196" s="34" t="s">
        <v>4881</v>
      </c>
      <c r="GI196" s="34" t="s">
        <v>4170</v>
      </c>
      <c r="GJ196" s="34" t="s">
        <v>4170</v>
      </c>
      <c r="GK196" s="34" t="s">
        <v>4170</v>
      </c>
      <c r="GL196" s="34" t="s">
        <v>4170</v>
      </c>
      <c r="GM196" s="34" t="s">
        <v>4170</v>
      </c>
      <c r="GO196" s="34">
        <v>5000</v>
      </c>
      <c r="GP196" s="34">
        <v>0</v>
      </c>
      <c r="GQ196" s="34">
        <v>8000</v>
      </c>
      <c r="GR196" s="34">
        <v>2000</v>
      </c>
      <c r="GS196" s="34">
        <v>200</v>
      </c>
      <c r="GT196" s="34">
        <v>200</v>
      </c>
      <c r="GU196" s="34">
        <v>0</v>
      </c>
      <c r="GV196" s="34">
        <v>0</v>
      </c>
      <c r="GW196" s="34">
        <v>0</v>
      </c>
      <c r="GX196" s="34">
        <v>0</v>
      </c>
      <c r="GY196" s="34">
        <v>1500</v>
      </c>
      <c r="GZ196" s="34">
        <v>0</v>
      </c>
      <c r="HA196" s="34">
        <v>8000</v>
      </c>
      <c r="HB196" s="34">
        <v>0</v>
      </c>
      <c r="HC196" s="34">
        <v>4000</v>
      </c>
      <c r="HD196" s="34">
        <v>0</v>
      </c>
      <c r="HE196" s="34">
        <v>0</v>
      </c>
      <c r="HF196" s="34" t="s">
        <v>1044</v>
      </c>
      <c r="HK196" s="34" t="s">
        <v>6780</v>
      </c>
      <c r="HL196" s="34" t="s">
        <v>4226</v>
      </c>
      <c r="HM196" s="34" t="s">
        <v>4539</v>
      </c>
      <c r="HN196" s="34" t="s">
        <v>5446</v>
      </c>
      <c r="HO196" s="34">
        <v>25.2285917652212</v>
      </c>
      <c r="HP196" s="34" t="s">
        <v>4895</v>
      </c>
      <c r="HQ196" s="34" t="s">
        <v>4316</v>
      </c>
      <c r="HR196" s="34" t="s">
        <v>4219</v>
      </c>
      <c r="HS196" s="34" t="s">
        <v>4228</v>
      </c>
      <c r="HT196" s="34" t="s">
        <v>4262</v>
      </c>
      <c r="HU196" s="34" t="s">
        <v>5342</v>
      </c>
      <c r="HV196" s="34" t="s">
        <v>5001</v>
      </c>
      <c r="HW196" s="34" t="s">
        <v>4556</v>
      </c>
      <c r="HX196" s="34" t="s">
        <v>3238</v>
      </c>
      <c r="HY196" s="34" t="s">
        <v>4291</v>
      </c>
      <c r="HZ196" s="34" t="s">
        <v>4933</v>
      </c>
      <c r="IA196" s="34" t="s">
        <v>4665</v>
      </c>
      <c r="IC196" s="34" t="s">
        <v>5274</v>
      </c>
      <c r="ID196" s="34" t="s">
        <v>4461</v>
      </c>
      <c r="IE196" s="34" t="s">
        <v>5222</v>
      </c>
      <c r="IN196" s="34" t="s">
        <v>5116</v>
      </c>
      <c r="IQ196" s="34">
        <v>14000</v>
      </c>
      <c r="IS196" s="34" t="s">
        <v>5322</v>
      </c>
      <c r="IT196" s="34">
        <v>4666.6666666666697</v>
      </c>
      <c r="IU196" s="34" t="s">
        <v>5179</v>
      </c>
      <c r="IV196" s="34" t="s">
        <v>4170</v>
      </c>
      <c r="IW196" s="34" t="s">
        <v>4176</v>
      </c>
      <c r="IX196" s="34" t="s">
        <v>4472</v>
      </c>
      <c r="IY196" s="34" t="s">
        <v>5373</v>
      </c>
      <c r="IZ196" s="34" t="s">
        <v>4783</v>
      </c>
      <c r="JA196" s="34" t="s">
        <v>4170</v>
      </c>
      <c r="JB196" s="34" t="s">
        <v>4170</v>
      </c>
      <c r="JC196" s="34">
        <v>0</v>
      </c>
      <c r="JD196" s="34">
        <v>250</v>
      </c>
      <c r="JE196" s="34">
        <v>0</v>
      </c>
      <c r="JF196" s="34">
        <v>1333.3333333333301</v>
      </c>
      <c r="JG196" s="34">
        <v>0</v>
      </c>
      <c r="JH196" s="34">
        <v>666.66666666666697</v>
      </c>
      <c r="JI196" s="34">
        <v>0</v>
      </c>
      <c r="JJ196" s="34">
        <v>0</v>
      </c>
      <c r="JK196" s="34">
        <v>0</v>
      </c>
      <c r="JL196" s="34">
        <v>16066.666666666701</v>
      </c>
      <c r="JM196" s="34">
        <v>1583.3333333333301</v>
      </c>
      <c r="JN196" s="34">
        <v>17650</v>
      </c>
      <c r="JO196" s="34">
        <v>5355.5555555555602</v>
      </c>
      <c r="JP196" s="34">
        <v>527.77777777777806</v>
      </c>
      <c r="JQ196" s="34">
        <v>5883.3333333333303</v>
      </c>
      <c r="JR196" s="34">
        <v>0.28328611898016998</v>
      </c>
      <c r="JT196" s="34">
        <v>0.45325779036827202</v>
      </c>
      <c r="JU196" s="34">
        <v>0.113314447592068</v>
      </c>
      <c r="JV196" s="34">
        <v>1.1331444759206799E-2</v>
      </c>
      <c r="JW196" s="34">
        <v>1.1331444759206799E-2</v>
      </c>
      <c r="KB196" s="34">
        <v>1.4164305949008501E-2</v>
      </c>
      <c r="KD196" s="34">
        <v>7.5542965061378697E-2</v>
      </c>
      <c r="KF196" s="34">
        <v>3.77714825306893E-2</v>
      </c>
      <c r="KJ196" s="34" t="s">
        <v>5977</v>
      </c>
      <c r="KK196" s="34" t="s">
        <v>5989</v>
      </c>
      <c r="KL196" s="34" t="s">
        <v>4170</v>
      </c>
      <c r="KM196" s="34" t="s">
        <v>4170</v>
      </c>
      <c r="KN196" s="34" t="s">
        <v>5254</v>
      </c>
      <c r="KO196" s="34" t="s">
        <v>4170</v>
      </c>
      <c r="KP196" s="34" t="s">
        <v>4354</v>
      </c>
      <c r="KQ196" s="34" t="s">
        <v>4170</v>
      </c>
      <c r="KR196" s="34" t="s">
        <v>4716</v>
      </c>
      <c r="KS196" s="34" t="s">
        <v>4170</v>
      </c>
      <c r="KT196" s="34" t="s">
        <v>4170</v>
      </c>
      <c r="KU196" s="34" t="s">
        <v>5113</v>
      </c>
      <c r="KV196" s="34" t="s">
        <v>5154</v>
      </c>
      <c r="KW196" s="34" t="s">
        <v>5621</v>
      </c>
      <c r="KX196" s="34" t="s">
        <v>5646</v>
      </c>
      <c r="KY196" s="34" t="s">
        <v>5223</v>
      </c>
      <c r="KZ196" s="34" t="s">
        <v>5154</v>
      </c>
      <c r="LA196" s="34" t="s">
        <v>5992</v>
      </c>
    </row>
    <row r="197" spans="1:313">
      <c r="A197" s="34" t="s">
        <v>6781</v>
      </c>
      <c r="B197" s="34" t="s">
        <v>6777</v>
      </c>
      <c r="C197" s="34" t="s">
        <v>1037</v>
      </c>
      <c r="D197" s="34" t="s">
        <v>1041</v>
      </c>
      <c r="F197" s="34" t="s">
        <v>1041</v>
      </c>
      <c r="G197" s="34">
        <v>28</v>
      </c>
      <c r="H197" s="34" t="s">
        <v>1041</v>
      </c>
      <c r="I197" s="34" t="s">
        <v>1041</v>
      </c>
      <c r="J197" s="34" t="s">
        <v>442</v>
      </c>
      <c r="K197" s="34" t="s">
        <v>1077</v>
      </c>
      <c r="L197" s="34" t="s">
        <v>9537</v>
      </c>
      <c r="M197" s="34" t="s">
        <v>1548</v>
      </c>
      <c r="N197" s="34" t="s">
        <v>9538</v>
      </c>
      <c r="P197" s="34" t="s">
        <v>3065</v>
      </c>
      <c r="Q197" s="34" t="s">
        <v>3123</v>
      </c>
      <c r="R197" s="34" t="s">
        <v>6333</v>
      </c>
      <c r="S197" s="34">
        <v>2</v>
      </c>
      <c r="T197" s="34" t="s">
        <v>4881</v>
      </c>
      <c r="U197" s="34" t="s">
        <v>4170</v>
      </c>
      <c r="V197" s="34" t="s">
        <v>4170</v>
      </c>
      <c r="W197" s="34" t="s">
        <v>4881</v>
      </c>
      <c r="X197" s="34" t="s">
        <v>4881</v>
      </c>
      <c r="Y197" s="34" t="s">
        <v>4881</v>
      </c>
      <c r="Z197" s="34" t="s">
        <v>4881</v>
      </c>
      <c r="AA197" s="34" t="s">
        <v>4170</v>
      </c>
      <c r="AB197" s="34" t="s">
        <v>3681</v>
      </c>
      <c r="AD197" s="34" t="s">
        <v>3696</v>
      </c>
      <c r="AN197" s="34" t="s">
        <v>3722</v>
      </c>
      <c r="AO197" s="34" t="s">
        <v>1044</v>
      </c>
      <c r="BG197" s="34">
        <v>1</v>
      </c>
      <c r="BI197" s="34">
        <v>13</v>
      </c>
      <c r="BJ197" s="34" t="s">
        <v>1041</v>
      </c>
      <c r="BK197" s="34" t="s">
        <v>3727</v>
      </c>
      <c r="BM197" s="34" t="s">
        <v>3739</v>
      </c>
      <c r="BN197" s="34" t="s">
        <v>3745</v>
      </c>
      <c r="BO197" s="34" t="s">
        <v>4881</v>
      </c>
      <c r="BP197" s="34" t="s">
        <v>4170</v>
      </c>
      <c r="BQ197" s="34" t="s">
        <v>4170</v>
      </c>
      <c r="BR197" s="34" t="s">
        <v>4170</v>
      </c>
      <c r="BS197" s="34" t="s">
        <v>3754</v>
      </c>
      <c r="BT197" s="34" t="s">
        <v>3771</v>
      </c>
      <c r="BU197" s="34" t="s">
        <v>1044</v>
      </c>
      <c r="BV197" s="34" t="s">
        <v>1044</v>
      </c>
      <c r="BW197" s="34" t="s">
        <v>1044</v>
      </c>
      <c r="BX197" s="34" t="s">
        <v>3783</v>
      </c>
      <c r="BY197" s="34" t="s">
        <v>4170</v>
      </c>
      <c r="BZ197" s="34" t="s">
        <v>4170</v>
      </c>
      <c r="CA197" s="34" t="s">
        <v>4881</v>
      </c>
      <c r="CB197" s="34" t="s">
        <v>4170</v>
      </c>
      <c r="CC197" s="34" t="s">
        <v>4170</v>
      </c>
      <c r="CD197" s="34" t="s">
        <v>4170</v>
      </c>
      <c r="CE197" s="34" t="s">
        <v>4170</v>
      </c>
      <c r="CF197" s="34" t="s">
        <v>4170</v>
      </c>
      <c r="CG197" s="34" t="s">
        <v>4170</v>
      </c>
      <c r="CH197" s="34" t="s">
        <v>4170</v>
      </c>
      <c r="CI197" s="34" t="s">
        <v>4170</v>
      </c>
      <c r="CJ197" s="34" t="s">
        <v>4170</v>
      </c>
      <c r="CK197" s="34" t="s">
        <v>4170</v>
      </c>
      <c r="CL197" s="34" t="s">
        <v>4170</v>
      </c>
      <c r="CM197" s="34" t="s">
        <v>4170</v>
      </c>
      <c r="CN197" s="34" t="s">
        <v>4170</v>
      </c>
      <c r="CO197" s="34" t="s">
        <v>4170</v>
      </c>
      <c r="CQ197" s="34" t="s">
        <v>1041</v>
      </c>
      <c r="CR197" s="34" t="s">
        <v>1044</v>
      </c>
      <c r="CS197" s="34" t="s">
        <v>1044</v>
      </c>
      <c r="CT197" s="34" t="s">
        <v>1044</v>
      </c>
      <c r="CU197" s="34" t="s">
        <v>1041</v>
      </c>
      <c r="CV197" s="34" t="s">
        <v>1041</v>
      </c>
      <c r="CW197" s="34" t="s">
        <v>1041</v>
      </c>
      <c r="CX197" s="34" t="s">
        <v>1044</v>
      </c>
      <c r="CY197" s="34" t="s">
        <v>3826</v>
      </c>
      <c r="CZ197" s="34" t="s">
        <v>3843</v>
      </c>
      <c r="DA197" s="34" t="s">
        <v>3861</v>
      </c>
      <c r="DB197" s="34" t="s">
        <v>3868</v>
      </c>
      <c r="DC197" s="34" t="s">
        <v>1044</v>
      </c>
      <c r="DD197" s="34" t="s">
        <v>3871</v>
      </c>
      <c r="DE197" s="34" t="s">
        <v>1041</v>
      </c>
      <c r="DF197" s="34" t="s">
        <v>3877</v>
      </c>
      <c r="DG197" s="34" t="s">
        <v>6782</v>
      </c>
      <c r="DH197" s="34" t="s">
        <v>4170</v>
      </c>
      <c r="DI197" s="34" t="s">
        <v>4881</v>
      </c>
      <c r="DJ197" s="34" t="s">
        <v>4881</v>
      </c>
      <c r="DK197" s="34" t="s">
        <v>4170</v>
      </c>
      <c r="DL197" s="34" t="s">
        <v>4170</v>
      </c>
      <c r="DM197" s="34" t="s">
        <v>4170</v>
      </c>
      <c r="DN197" s="34" t="s">
        <v>4170</v>
      </c>
      <c r="DO197" s="34" t="s">
        <v>4170</v>
      </c>
      <c r="DP197" s="34" t="s">
        <v>4170</v>
      </c>
      <c r="DQ197" s="34" t="s">
        <v>4881</v>
      </c>
      <c r="DR197" s="34" t="s">
        <v>4170</v>
      </c>
      <c r="DS197" s="34" t="s">
        <v>4170</v>
      </c>
      <c r="DT197" s="34" t="s">
        <v>4170</v>
      </c>
      <c r="DU197" s="34" t="s">
        <v>4170</v>
      </c>
      <c r="DV197" s="34" t="s">
        <v>4170</v>
      </c>
      <c r="DW197" s="34" t="s">
        <v>4170</v>
      </c>
      <c r="DY197" s="34">
        <v>6650</v>
      </c>
      <c r="DZ197" s="34">
        <v>4000</v>
      </c>
      <c r="FG197" s="34">
        <v>5000</v>
      </c>
      <c r="FK197" s="34" t="s">
        <v>3963</v>
      </c>
      <c r="FL197" s="34" t="s">
        <v>3972</v>
      </c>
      <c r="FM197" s="34" t="s">
        <v>3990</v>
      </c>
      <c r="GF197" s="34" t="s">
        <v>1044</v>
      </c>
      <c r="GG197" s="34" t="s">
        <v>4170</v>
      </c>
      <c r="GH197" s="34" t="s">
        <v>4170</v>
      </c>
      <c r="GI197" s="34" t="s">
        <v>4170</v>
      </c>
      <c r="GJ197" s="34" t="s">
        <v>4881</v>
      </c>
      <c r="GK197" s="34" t="s">
        <v>4170</v>
      </c>
      <c r="GL197" s="34" t="s">
        <v>4170</v>
      </c>
      <c r="GM197" s="34" t="s">
        <v>4170</v>
      </c>
      <c r="GO197" s="34">
        <v>4000</v>
      </c>
      <c r="GP197" s="34">
        <v>0</v>
      </c>
      <c r="GQ197" s="34">
        <v>6000</v>
      </c>
      <c r="GR197" s="34">
        <v>2250</v>
      </c>
      <c r="GS197" s="34">
        <v>500</v>
      </c>
      <c r="GT197" s="34">
        <v>120</v>
      </c>
      <c r="GU197" s="34">
        <v>0</v>
      </c>
      <c r="GV197" s="34">
        <v>0</v>
      </c>
      <c r="GW197" s="34">
        <v>1000</v>
      </c>
      <c r="GX197" s="34">
        <v>4000</v>
      </c>
      <c r="GY197" s="34">
        <v>1200</v>
      </c>
      <c r="GZ197" s="34">
        <v>1000</v>
      </c>
      <c r="HA197" s="34">
        <v>0</v>
      </c>
      <c r="HB197" s="34">
        <v>0</v>
      </c>
      <c r="HC197" s="34">
        <v>0</v>
      </c>
      <c r="HD197" s="34">
        <v>0</v>
      </c>
      <c r="HE197" s="34">
        <v>0</v>
      </c>
      <c r="HF197" s="34" t="s">
        <v>1044</v>
      </c>
      <c r="HK197" s="34" t="s">
        <v>6783</v>
      </c>
      <c r="HL197" s="34" t="s">
        <v>4226</v>
      </c>
      <c r="HM197" s="34" t="s">
        <v>4539</v>
      </c>
      <c r="HN197" s="34" t="s">
        <v>5452</v>
      </c>
      <c r="HO197" s="34">
        <v>47.240473061760802</v>
      </c>
      <c r="HP197" s="34" t="s">
        <v>4896</v>
      </c>
      <c r="HQ197" s="34" t="s">
        <v>4313</v>
      </c>
      <c r="HR197" s="34" t="s">
        <v>4186</v>
      </c>
      <c r="HS197" s="34" t="s">
        <v>4255</v>
      </c>
      <c r="HT197" s="34" t="s">
        <v>4271</v>
      </c>
      <c r="HU197" s="34" t="s">
        <v>5342</v>
      </c>
      <c r="HV197" s="34" t="s">
        <v>5001</v>
      </c>
      <c r="HW197" s="34" t="s">
        <v>4556</v>
      </c>
      <c r="HX197" s="34" t="s">
        <v>3247</v>
      </c>
      <c r="HY197" s="34" t="s">
        <v>4291</v>
      </c>
      <c r="HZ197" s="34" t="s">
        <v>4933</v>
      </c>
      <c r="IA197" s="34" t="s">
        <v>4666</v>
      </c>
      <c r="IB197" s="34" t="s">
        <v>5665</v>
      </c>
      <c r="IC197" s="34" t="s">
        <v>5274</v>
      </c>
      <c r="ID197" s="34" t="s">
        <v>4462</v>
      </c>
      <c r="IE197" s="34" t="s">
        <v>5222</v>
      </c>
      <c r="IF197" s="34" t="s">
        <v>4877</v>
      </c>
      <c r="IM197" s="34" t="s">
        <v>6040</v>
      </c>
      <c r="IQ197" s="34">
        <v>15650</v>
      </c>
      <c r="IR197" s="34" t="s">
        <v>1046</v>
      </c>
      <c r="IT197" s="34">
        <v>7825</v>
      </c>
      <c r="IU197" s="34" t="s">
        <v>5178</v>
      </c>
      <c r="IV197" s="34" t="s">
        <v>4170</v>
      </c>
      <c r="IW197" s="34" t="s">
        <v>4175</v>
      </c>
      <c r="IX197" s="34" t="s">
        <v>5374</v>
      </c>
      <c r="IY197" s="34" t="s">
        <v>4785</v>
      </c>
      <c r="IZ197" s="34" t="s">
        <v>4783</v>
      </c>
      <c r="JA197" s="34" t="s">
        <v>4170</v>
      </c>
      <c r="JB197" s="34" t="s">
        <v>4170</v>
      </c>
      <c r="JC197" s="34">
        <v>666.66666666666697</v>
      </c>
      <c r="JD197" s="34">
        <v>200</v>
      </c>
      <c r="JE197" s="34">
        <v>166.666666666667</v>
      </c>
      <c r="JF197" s="34">
        <v>0</v>
      </c>
      <c r="JG197" s="34">
        <v>0</v>
      </c>
      <c r="JH197" s="34">
        <v>0</v>
      </c>
      <c r="JI197" s="34">
        <v>0</v>
      </c>
      <c r="JJ197" s="34">
        <v>0</v>
      </c>
      <c r="JK197" s="34">
        <v>333.33333333333297</v>
      </c>
      <c r="JL197" s="34">
        <v>13703.333333333299</v>
      </c>
      <c r="JM197" s="34">
        <v>533.33333333333303</v>
      </c>
      <c r="JN197" s="34">
        <v>14236.666666666701</v>
      </c>
      <c r="JO197" s="34">
        <v>6851.6666666666697</v>
      </c>
      <c r="JP197" s="34">
        <v>266.66666666666703</v>
      </c>
      <c r="JQ197" s="34">
        <v>7118.3333333333303</v>
      </c>
      <c r="JR197" s="34">
        <v>0.28096464528213499</v>
      </c>
      <c r="JT197" s="34">
        <v>0.42144696792320302</v>
      </c>
      <c r="JU197" s="34">
        <v>0.15804261297120101</v>
      </c>
      <c r="JV197" s="34">
        <v>3.5120580660266902E-2</v>
      </c>
      <c r="JW197" s="34">
        <v>8.4289393584640604E-3</v>
      </c>
      <c r="JZ197" s="34">
        <v>2.34137204401779E-2</v>
      </c>
      <c r="KA197" s="34">
        <v>4.6827440880355897E-2</v>
      </c>
      <c r="KB197" s="34">
        <v>1.40482322641068E-2</v>
      </c>
      <c r="KC197" s="34">
        <v>1.1706860220089E-2</v>
      </c>
      <c r="KJ197" s="34" t="s">
        <v>5977</v>
      </c>
      <c r="KK197" s="34" t="s">
        <v>5990</v>
      </c>
      <c r="KL197" s="34" t="s">
        <v>5796</v>
      </c>
      <c r="KM197" s="34" t="s">
        <v>4716</v>
      </c>
      <c r="KN197" s="34" t="s">
        <v>5254</v>
      </c>
      <c r="KO197" s="34" t="s">
        <v>5254</v>
      </c>
      <c r="KP197" s="34" t="s">
        <v>4170</v>
      </c>
      <c r="KQ197" s="34" t="s">
        <v>4170</v>
      </c>
      <c r="KR197" s="34" t="s">
        <v>4170</v>
      </c>
      <c r="KS197" s="34" t="s">
        <v>4170</v>
      </c>
      <c r="KT197" s="34" t="s">
        <v>4170</v>
      </c>
      <c r="KU197" s="34" t="s">
        <v>5112</v>
      </c>
      <c r="KV197" s="34" t="s">
        <v>5154</v>
      </c>
      <c r="KW197" s="34" t="s">
        <v>5624</v>
      </c>
      <c r="KX197" s="34" t="s">
        <v>5644</v>
      </c>
      <c r="KY197" s="34" t="s">
        <v>5112</v>
      </c>
      <c r="KZ197" s="34" t="s">
        <v>5154</v>
      </c>
      <c r="LA197" s="34" t="s">
        <v>5992</v>
      </c>
    </row>
    <row r="198" spans="1:313">
      <c r="A198" s="34" t="s">
        <v>6784</v>
      </c>
      <c r="B198" s="34" t="s">
        <v>6777</v>
      </c>
      <c r="C198" s="34" t="s">
        <v>1036</v>
      </c>
      <c r="D198" s="34" t="s">
        <v>1041</v>
      </c>
      <c r="F198" s="34" t="s">
        <v>1041</v>
      </c>
      <c r="G198" s="34">
        <v>28</v>
      </c>
      <c r="H198" s="34" t="s">
        <v>1041</v>
      </c>
      <c r="I198" s="34" t="s">
        <v>1041</v>
      </c>
      <c r="J198" s="34" t="s">
        <v>442</v>
      </c>
      <c r="K198" s="34" t="s">
        <v>1065</v>
      </c>
      <c r="L198" s="34" t="s">
        <v>9553</v>
      </c>
      <c r="M198" s="34" t="s">
        <v>1235</v>
      </c>
      <c r="N198" s="34" t="s">
        <v>9554</v>
      </c>
      <c r="P198" s="34" t="s">
        <v>3065</v>
      </c>
      <c r="Q198" s="34" t="s">
        <v>3123</v>
      </c>
      <c r="R198" s="34" t="s">
        <v>6444</v>
      </c>
      <c r="S198" s="34">
        <v>2</v>
      </c>
      <c r="T198" s="34" t="s">
        <v>4881</v>
      </c>
      <c r="U198" s="34" t="s">
        <v>4170</v>
      </c>
      <c r="V198" s="34" t="s">
        <v>4170</v>
      </c>
      <c r="W198" s="34" t="s">
        <v>4881</v>
      </c>
      <c r="X198" s="34" t="s">
        <v>4881</v>
      </c>
      <c r="Y198" s="34" t="s">
        <v>4881</v>
      </c>
      <c r="Z198" s="34" t="s">
        <v>4881</v>
      </c>
      <c r="AA198" s="34" t="s">
        <v>4170</v>
      </c>
      <c r="AB198" s="34" t="s">
        <v>3681</v>
      </c>
      <c r="AD198" s="34" t="s">
        <v>3696</v>
      </c>
      <c r="AN198" s="34" t="s">
        <v>3719</v>
      </c>
      <c r="AO198" s="34" t="s">
        <v>1044</v>
      </c>
      <c r="BG198" s="34">
        <v>2</v>
      </c>
      <c r="BI198" s="34">
        <v>30</v>
      </c>
      <c r="BJ198" s="34" t="s">
        <v>1041</v>
      </c>
      <c r="BK198" s="34" t="s">
        <v>3727</v>
      </c>
      <c r="BM198" s="34" t="s">
        <v>3739</v>
      </c>
      <c r="BN198" s="34" t="s">
        <v>3745</v>
      </c>
      <c r="BO198" s="34" t="s">
        <v>4881</v>
      </c>
      <c r="BP198" s="34" t="s">
        <v>4170</v>
      </c>
      <c r="BQ198" s="34" t="s">
        <v>4170</v>
      </c>
      <c r="BR198" s="34" t="s">
        <v>4170</v>
      </c>
      <c r="BS198" s="34" t="s">
        <v>3754</v>
      </c>
      <c r="BT198" s="34" t="s">
        <v>3771</v>
      </c>
      <c r="BU198" s="34" t="s">
        <v>1044</v>
      </c>
      <c r="BV198" s="34" t="s">
        <v>1044</v>
      </c>
      <c r="BW198" s="34" t="s">
        <v>1044</v>
      </c>
      <c r="BX198" s="34" t="s">
        <v>3777</v>
      </c>
      <c r="BY198" s="34" t="s">
        <v>4881</v>
      </c>
      <c r="BZ198" s="34" t="s">
        <v>4170</v>
      </c>
      <c r="CA198" s="34" t="s">
        <v>4170</v>
      </c>
      <c r="CB198" s="34" t="s">
        <v>4170</v>
      </c>
      <c r="CC198" s="34" t="s">
        <v>4170</v>
      </c>
      <c r="CD198" s="34" t="s">
        <v>4170</v>
      </c>
      <c r="CE198" s="34" t="s">
        <v>4170</v>
      </c>
      <c r="CF198" s="34" t="s">
        <v>4170</v>
      </c>
      <c r="CG198" s="34" t="s">
        <v>4170</v>
      </c>
      <c r="CH198" s="34" t="s">
        <v>4170</v>
      </c>
      <c r="CI198" s="34" t="s">
        <v>4170</v>
      </c>
      <c r="CJ198" s="34" t="s">
        <v>4170</v>
      </c>
      <c r="CK198" s="34" t="s">
        <v>4170</v>
      </c>
      <c r="CL198" s="34" t="s">
        <v>4170</v>
      </c>
      <c r="CM198" s="34" t="s">
        <v>4170</v>
      </c>
      <c r="CN198" s="34" t="s">
        <v>4170</v>
      </c>
      <c r="CO198" s="34" t="s">
        <v>4170</v>
      </c>
      <c r="CQ198" s="34" t="s">
        <v>1041</v>
      </c>
      <c r="CR198" s="34" t="s">
        <v>1041</v>
      </c>
      <c r="CS198" s="34" t="s">
        <v>1041</v>
      </c>
      <c r="CT198" s="34" t="s">
        <v>1041</v>
      </c>
      <c r="CU198" s="34" t="s">
        <v>1041</v>
      </c>
      <c r="CV198" s="34" t="s">
        <v>1041</v>
      </c>
      <c r="CW198" s="34" t="s">
        <v>1041</v>
      </c>
      <c r="CX198" s="34" t="s">
        <v>1041</v>
      </c>
      <c r="CY198" s="34" t="s">
        <v>3826</v>
      </c>
      <c r="CZ198" s="34" t="s">
        <v>3846</v>
      </c>
      <c r="DA198" s="34" t="s">
        <v>3861</v>
      </c>
      <c r="DB198" s="34" t="s">
        <v>1044</v>
      </c>
      <c r="DC198" s="34" t="s">
        <v>3871</v>
      </c>
      <c r="DD198" s="34" t="s">
        <v>3871</v>
      </c>
      <c r="DE198" s="34" t="s">
        <v>1044</v>
      </c>
      <c r="DF198" s="34" t="s">
        <v>3877</v>
      </c>
      <c r="DG198" s="34" t="s">
        <v>169</v>
      </c>
      <c r="DH198" s="34" t="s">
        <v>4170</v>
      </c>
      <c r="DI198" s="34" t="s">
        <v>4881</v>
      </c>
      <c r="DJ198" s="34" t="s">
        <v>4170</v>
      </c>
      <c r="DK198" s="34" t="s">
        <v>4170</v>
      </c>
      <c r="DL198" s="34" t="s">
        <v>4170</v>
      </c>
      <c r="DM198" s="34" t="s">
        <v>4170</v>
      </c>
      <c r="DN198" s="34" t="s">
        <v>4170</v>
      </c>
      <c r="DO198" s="34" t="s">
        <v>4170</v>
      </c>
      <c r="DP198" s="34" t="s">
        <v>4170</v>
      </c>
      <c r="DQ198" s="34" t="s">
        <v>4170</v>
      </c>
      <c r="DR198" s="34" t="s">
        <v>4170</v>
      </c>
      <c r="DS198" s="34" t="s">
        <v>4170</v>
      </c>
      <c r="DT198" s="34" t="s">
        <v>4170</v>
      </c>
      <c r="DU198" s="34" t="s">
        <v>4170</v>
      </c>
      <c r="DV198" s="34" t="s">
        <v>4170</v>
      </c>
      <c r="DW198" s="34" t="s">
        <v>4170</v>
      </c>
      <c r="DY198" s="34">
        <v>6000</v>
      </c>
      <c r="FK198" s="34" t="s">
        <v>1044</v>
      </c>
      <c r="FM198" s="34" t="s">
        <v>3990</v>
      </c>
      <c r="GF198" s="34" t="s">
        <v>1044</v>
      </c>
      <c r="GG198" s="34" t="s">
        <v>4170</v>
      </c>
      <c r="GH198" s="34" t="s">
        <v>4170</v>
      </c>
      <c r="GI198" s="34" t="s">
        <v>4170</v>
      </c>
      <c r="GJ198" s="34" t="s">
        <v>4881</v>
      </c>
      <c r="GK198" s="34" t="s">
        <v>4170</v>
      </c>
      <c r="GL198" s="34" t="s">
        <v>4170</v>
      </c>
      <c r="GM198" s="34" t="s">
        <v>4170</v>
      </c>
      <c r="GO198" s="34">
        <v>3000</v>
      </c>
      <c r="GP198" s="34">
        <v>0</v>
      </c>
      <c r="GQ198" s="34">
        <v>0</v>
      </c>
      <c r="GR198" s="34">
        <v>2000</v>
      </c>
      <c r="GT198" s="34">
        <v>100</v>
      </c>
      <c r="GV198" s="34">
        <v>0</v>
      </c>
      <c r="GW198" s="34">
        <v>0</v>
      </c>
      <c r="GX198" s="34">
        <v>0</v>
      </c>
      <c r="GY198" s="34">
        <v>0</v>
      </c>
      <c r="GZ198" s="34">
        <v>0</v>
      </c>
      <c r="HA198" s="34">
        <v>0</v>
      </c>
      <c r="HB198" s="34">
        <v>0</v>
      </c>
      <c r="HC198" s="34">
        <v>0</v>
      </c>
      <c r="HD198" s="34">
        <v>0</v>
      </c>
      <c r="HE198" s="34">
        <v>0</v>
      </c>
      <c r="HF198" s="34" t="s">
        <v>1044</v>
      </c>
      <c r="HK198" s="34" t="s">
        <v>6785</v>
      </c>
      <c r="HL198" s="34" t="s">
        <v>4226</v>
      </c>
      <c r="HM198" s="34" t="s">
        <v>4539</v>
      </c>
      <c r="HN198" s="34" t="s">
        <v>5452</v>
      </c>
      <c r="HO198" s="34">
        <v>45.236530880420503</v>
      </c>
      <c r="HP198" s="34" t="s">
        <v>4896</v>
      </c>
      <c r="HQ198" s="34" t="s">
        <v>4313</v>
      </c>
      <c r="HR198" s="34" t="s">
        <v>4186</v>
      </c>
      <c r="HS198" s="34" t="s">
        <v>4255</v>
      </c>
      <c r="HT198" s="34" t="s">
        <v>4271</v>
      </c>
      <c r="HU198" s="34" t="s">
        <v>5342</v>
      </c>
      <c r="HV198" s="34" t="s">
        <v>5001</v>
      </c>
      <c r="HW198" s="34" t="s">
        <v>4556</v>
      </c>
      <c r="HX198" s="34" t="s">
        <v>3232</v>
      </c>
      <c r="HY198" s="34" t="s">
        <v>4291</v>
      </c>
      <c r="HZ198" s="34" t="s">
        <v>4933</v>
      </c>
      <c r="IA198" s="34" t="s">
        <v>4666</v>
      </c>
      <c r="IC198" s="34" t="s">
        <v>5274</v>
      </c>
      <c r="ID198" s="34" t="s">
        <v>4462</v>
      </c>
      <c r="IE198" s="34" t="s">
        <v>5222</v>
      </c>
      <c r="IQ198" s="34">
        <v>6000</v>
      </c>
      <c r="IR198" s="34" t="s">
        <v>1046</v>
      </c>
      <c r="IT198" s="34">
        <v>3000</v>
      </c>
      <c r="IU198" s="34" t="s">
        <v>5178</v>
      </c>
      <c r="IV198" s="34" t="s">
        <v>4170</v>
      </c>
      <c r="IW198" s="34" t="s">
        <v>4170</v>
      </c>
      <c r="IX198" s="34" t="s">
        <v>4472</v>
      </c>
      <c r="IZ198" s="34" t="s">
        <v>4352</v>
      </c>
      <c r="JB198" s="34" t="s">
        <v>4170</v>
      </c>
      <c r="JC198" s="34">
        <v>0</v>
      </c>
      <c r="JD198" s="34">
        <v>0</v>
      </c>
      <c r="JE198" s="34">
        <v>0</v>
      </c>
      <c r="JF198" s="34">
        <v>0</v>
      </c>
      <c r="JG198" s="34">
        <v>0</v>
      </c>
      <c r="JH198" s="34">
        <v>0</v>
      </c>
      <c r="JI198" s="34">
        <v>0</v>
      </c>
      <c r="JJ198" s="34">
        <v>0</v>
      </c>
      <c r="JK198" s="34">
        <v>0</v>
      </c>
      <c r="JL198" s="34">
        <v>5100</v>
      </c>
      <c r="JM198" s="34">
        <v>0</v>
      </c>
      <c r="JN198" s="34">
        <v>5100</v>
      </c>
      <c r="JO198" s="34">
        <v>2550</v>
      </c>
      <c r="JP198" s="34">
        <v>0</v>
      </c>
      <c r="JQ198" s="34">
        <v>2550</v>
      </c>
      <c r="JR198" s="34">
        <v>0.58823529411764697</v>
      </c>
      <c r="JU198" s="34">
        <v>0.39215686274509798</v>
      </c>
      <c r="JW198" s="34">
        <v>1.9607843137254902E-2</v>
      </c>
      <c r="KJ198" s="34" t="s">
        <v>5980</v>
      </c>
      <c r="KK198" s="34" t="s">
        <v>5178</v>
      </c>
      <c r="KL198" s="34" t="s">
        <v>4170</v>
      </c>
      <c r="KM198" s="34" t="s">
        <v>4170</v>
      </c>
      <c r="KN198" s="34" t="s">
        <v>4170</v>
      </c>
      <c r="KO198" s="34" t="s">
        <v>4170</v>
      </c>
      <c r="KP198" s="34" t="s">
        <v>4170</v>
      </c>
      <c r="KQ198" s="34" t="s">
        <v>4170</v>
      </c>
      <c r="KR198" s="34" t="s">
        <v>4170</v>
      </c>
      <c r="KS198" s="34" t="s">
        <v>4170</v>
      </c>
      <c r="KT198" s="34" t="s">
        <v>4170</v>
      </c>
      <c r="KU198" s="34" t="s">
        <v>5116</v>
      </c>
      <c r="KV198" s="34" t="s">
        <v>5153</v>
      </c>
      <c r="KW198" s="34" t="s">
        <v>4170</v>
      </c>
      <c r="KX198" s="34" t="s">
        <v>4170</v>
      </c>
      <c r="KY198" s="34" t="s">
        <v>5116</v>
      </c>
      <c r="KZ198" s="34" t="s">
        <v>5850</v>
      </c>
      <c r="LA198" s="34" t="s">
        <v>5992</v>
      </c>
    </row>
    <row r="199" spans="1:313">
      <c r="A199" s="34" t="s">
        <v>6786</v>
      </c>
      <c r="B199" s="34" t="s">
        <v>6777</v>
      </c>
      <c r="C199" s="34" t="s">
        <v>1038</v>
      </c>
      <c r="D199" s="34" t="s">
        <v>1041</v>
      </c>
      <c r="F199" s="34" t="s">
        <v>1041</v>
      </c>
      <c r="G199" s="34">
        <v>42</v>
      </c>
      <c r="H199" s="34" t="s">
        <v>1041</v>
      </c>
      <c r="I199" s="34" t="s">
        <v>1041</v>
      </c>
      <c r="J199" s="34" t="s">
        <v>440</v>
      </c>
      <c r="K199" s="34" t="s">
        <v>1077</v>
      </c>
      <c r="L199" s="34" t="s">
        <v>9537</v>
      </c>
      <c r="M199" s="34" t="s">
        <v>1548</v>
      </c>
      <c r="N199" s="34" t="s">
        <v>9538</v>
      </c>
      <c r="P199" s="34" t="s">
        <v>3065</v>
      </c>
      <c r="Q199" s="34" t="s">
        <v>3123</v>
      </c>
      <c r="R199" s="34" t="s">
        <v>6320</v>
      </c>
      <c r="S199" s="34">
        <v>3</v>
      </c>
      <c r="T199" s="34" t="s">
        <v>4881</v>
      </c>
      <c r="U199" s="34" t="s">
        <v>4170</v>
      </c>
      <c r="V199" s="34" t="s">
        <v>4609</v>
      </c>
      <c r="W199" s="34" t="s">
        <v>4881</v>
      </c>
      <c r="X199" s="34" t="s">
        <v>4170</v>
      </c>
      <c r="Y199" s="34" t="s">
        <v>4881</v>
      </c>
      <c r="Z199" s="34" t="s">
        <v>4609</v>
      </c>
      <c r="AA199" s="34" t="s">
        <v>4170</v>
      </c>
      <c r="AB199" s="34" t="s">
        <v>3681</v>
      </c>
      <c r="AD199" s="34" t="s">
        <v>3696</v>
      </c>
      <c r="AN199" s="34" t="s">
        <v>3722</v>
      </c>
      <c r="AO199" s="34" t="s">
        <v>1044</v>
      </c>
      <c r="BG199" s="34">
        <v>1</v>
      </c>
      <c r="BI199" s="34">
        <v>19</v>
      </c>
      <c r="BJ199" s="34" t="s">
        <v>1041</v>
      </c>
      <c r="BK199" s="34" t="s">
        <v>3727</v>
      </c>
      <c r="BM199" s="34" t="s">
        <v>3739</v>
      </c>
      <c r="BN199" s="34" t="s">
        <v>3745</v>
      </c>
      <c r="BO199" s="34" t="s">
        <v>4881</v>
      </c>
      <c r="BP199" s="34" t="s">
        <v>4170</v>
      </c>
      <c r="BQ199" s="34" t="s">
        <v>4170</v>
      </c>
      <c r="BR199" s="34" t="s">
        <v>4170</v>
      </c>
      <c r="BS199" s="34" t="s">
        <v>3754</v>
      </c>
      <c r="BT199" s="34" t="s">
        <v>3771</v>
      </c>
      <c r="BU199" s="34" t="s">
        <v>1044</v>
      </c>
      <c r="BV199" s="34" t="s">
        <v>1044</v>
      </c>
      <c r="BW199" s="34" t="s">
        <v>1044</v>
      </c>
      <c r="BX199" s="34" t="s">
        <v>3783</v>
      </c>
      <c r="BY199" s="34" t="s">
        <v>4170</v>
      </c>
      <c r="BZ199" s="34" t="s">
        <v>4170</v>
      </c>
      <c r="CA199" s="34" t="s">
        <v>4881</v>
      </c>
      <c r="CB199" s="34" t="s">
        <v>4170</v>
      </c>
      <c r="CC199" s="34" t="s">
        <v>4170</v>
      </c>
      <c r="CD199" s="34" t="s">
        <v>4170</v>
      </c>
      <c r="CE199" s="34" t="s">
        <v>4170</v>
      </c>
      <c r="CF199" s="34" t="s">
        <v>4170</v>
      </c>
      <c r="CG199" s="34" t="s">
        <v>4170</v>
      </c>
      <c r="CH199" s="34" t="s">
        <v>4170</v>
      </c>
      <c r="CI199" s="34" t="s">
        <v>4170</v>
      </c>
      <c r="CJ199" s="34" t="s">
        <v>4170</v>
      </c>
      <c r="CK199" s="34" t="s">
        <v>4170</v>
      </c>
      <c r="CL199" s="34" t="s">
        <v>4170</v>
      </c>
      <c r="CM199" s="34" t="s">
        <v>4170</v>
      </c>
      <c r="CN199" s="34" t="s">
        <v>4170</v>
      </c>
      <c r="CO199" s="34" t="s">
        <v>4170</v>
      </c>
      <c r="CQ199" s="34" t="s">
        <v>1041</v>
      </c>
      <c r="CR199" s="34" t="s">
        <v>1041</v>
      </c>
      <c r="CS199" s="34" t="s">
        <v>1041</v>
      </c>
      <c r="CT199" s="34" t="s">
        <v>1041</v>
      </c>
      <c r="CU199" s="34" t="s">
        <v>1041</v>
      </c>
      <c r="CV199" s="34" t="s">
        <v>1041</v>
      </c>
      <c r="CW199" s="34" t="s">
        <v>1044</v>
      </c>
      <c r="CX199" s="34" t="s">
        <v>1044</v>
      </c>
      <c r="CY199" s="34" t="s">
        <v>3826</v>
      </c>
      <c r="CZ199" s="34" t="s">
        <v>3843</v>
      </c>
      <c r="DA199" s="34" t="s">
        <v>3855</v>
      </c>
      <c r="DB199" s="34" t="s">
        <v>3868</v>
      </c>
      <c r="DC199" s="34" t="s">
        <v>3868</v>
      </c>
      <c r="DD199" s="34" t="s">
        <v>3871</v>
      </c>
      <c r="DE199" s="34" t="s">
        <v>1041</v>
      </c>
      <c r="DF199" s="34" t="s">
        <v>3877</v>
      </c>
      <c r="DG199" s="34" t="s">
        <v>6383</v>
      </c>
      <c r="DH199" s="34" t="s">
        <v>4170</v>
      </c>
      <c r="DI199" s="34" t="s">
        <v>4170</v>
      </c>
      <c r="DJ199" s="34" t="s">
        <v>4170</v>
      </c>
      <c r="DK199" s="34" t="s">
        <v>4170</v>
      </c>
      <c r="DL199" s="34" t="s">
        <v>4170</v>
      </c>
      <c r="DM199" s="34" t="s">
        <v>4170</v>
      </c>
      <c r="DN199" s="34" t="s">
        <v>4170</v>
      </c>
      <c r="DO199" s="34" t="s">
        <v>4881</v>
      </c>
      <c r="DP199" s="34" t="s">
        <v>4170</v>
      </c>
      <c r="DQ199" s="34" t="s">
        <v>4170</v>
      </c>
      <c r="DR199" s="34" t="s">
        <v>4881</v>
      </c>
      <c r="DS199" s="34" t="s">
        <v>4170</v>
      </c>
      <c r="DT199" s="34" t="s">
        <v>4170</v>
      </c>
      <c r="DU199" s="34" t="s">
        <v>4170</v>
      </c>
      <c r="DV199" s="34" t="s">
        <v>4170</v>
      </c>
      <c r="DW199" s="34" t="s">
        <v>4170</v>
      </c>
      <c r="FE199" s="34">
        <v>4875</v>
      </c>
      <c r="FH199" s="34">
        <v>5000</v>
      </c>
      <c r="FK199" s="34" t="s">
        <v>3963</v>
      </c>
      <c r="FL199" s="34" t="s">
        <v>3975</v>
      </c>
      <c r="FM199" s="34" t="s">
        <v>3981</v>
      </c>
      <c r="FN199" s="34" t="s">
        <v>173</v>
      </c>
      <c r="FO199" s="34" t="s">
        <v>4881</v>
      </c>
      <c r="FP199" s="34" t="s">
        <v>4170</v>
      </c>
      <c r="FQ199" s="34" t="s">
        <v>4170</v>
      </c>
      <c r="FR199" s="34" t="s">
        <v>4170</v>
      </c>
      <c r="FS199" s="34" t="s">
        <v>4170</v>
      </c>
      <c r="FT199" s="34" t="s">
        <v>4170</v>
      </c>
      <c r="FU199" s="34" t="s">
        <v>4170</v>
      </c>
      <c r="FV199" s="34" t="s">
        <v>4170</v>
      </c>
      <c r="FW199" s="34" t="s">
        <v>4170</v>
      </c>
      <c r="FX199" s="34" t="s">
        <v>4170</v>
      </c>
      <c r="FY199" s="34" t="s">
        <v>4170</v>
      </c>
      <c r="FZ199" s="34" t="s">
        <v>4170</v>
      </c>
      <c r="GA199" s="34" t="s">
        <v>4170</v>
      </c>
      <c r="GB199" s="34" t="s">
        <v>4170</v>
      </c>
      <c r="GC199" s="34" t="s">
        <v>4170</v>
      </c>
      <c r="GD199" s="34" t="s">
        <v>4170</v>
      </c>
      <c r="GF199" s="34" t="s">
        <v>1044</v>
      </c>
      <c r="GG199" s="34" t="s">
        <v>4170</v>
      </c>
      <c r="GH199" s="34" t="s">
        <v>4170</v>
      </c>
      <c r="GI199" s="34" t="s">
        <v>4170</v>
      </c>
      <c r="GJ199" s="34" t="s">
        <v>4881</v>
      </c>
      <c r="GK199" s="34" t="s">
        <v>4170</v>
      </c>
      <c r="GL199" s="34" t="s">
        <v>4170</v>
      </c>
      <c r="GM199" s="34" t="s">
        <v>4170</v>
      </c>
      <c r="GO199" s="34">
        <v>6000</v>
      </c>
      <c r="GP199" s="34">
        <v>0</v>
      </c>
      <c r="GQ199" s="34">
        <v>4000</v>
      </c>
      <c r="GR199" s="34">
        <v>3000</v>
      </c>
      <c r="GS199" s="34">
        <v>1500</v>
      </c>
      <c r="GT199" s="34">
        <v>500</v>
      </c>
      <c r="GU199" s="34">
        <v>500</v>
      </c>
      <c r="GV199" s="34">
        <v>500</v>
      </c>
      <c r="GW199" s="34">
        <v>300</v>
      </c>
      <c r="GX199" s="34">
        <v>4000</v>
      </c>
      <c r="GY199" s="34">
        <v>2000</v>
      </c>
      <c r="GZ199" s="34">
        <v>1000</v>
      </c>
      <c r="HA199" s="34">
        <v>0</v>
      </c>
      <c r="HB199" s="34">
        <v>0</v>
      </c>
      <c r="HC199" s="34">
        <v>0</v>
      </c>
      <c r="HD199" s="34">
        <v>0</v>
      </c>
      <c r="HE199" s="34">
        <v>0</v>
      </c>
      <c r="HF199" s="34" t="s">
        <v>1044</v>
      </c>
      <c r="HK199" s="34" t="s">
        <v>6787</v>
      </c>
      <c r="HL199" s="34" t="s">
        <v>4226</v>
      </c>
      <c r="HM199" s="34" t="s">
        <v>4542</v>
      </c>
      <c r="HN199" s="34" t="s">
        <v>5447</v>
      </c>
      <c r="HO199" s="34">
        <v>49.243046430135799</v>
      </c>
      <c r="HP199" s="34" t="s">
        <v>4896</v>
      </c>
      <c r="HQ199" s="34" t="s">
        <v>4316</v>
      </c>
      <c r="HR199" s="34" t="s">
        <v>4210</v>
      </c>
      <c r="HS199" s="34" t="s">
        <v>4228</v>
      </c>
      <c r="HT199" s="34" t="s">
        <v>4262</v>
      </c>
      <c r="HU199" s="34" t="s">
        <v>5342</v>
      </c>
      <c r="HV199" s="34" t="s">
        <v>5001</v>
      </c>
      <c r="HW199" s="34" t="s">
        <v>4560</v>
      </c>
      <c r="HX199" s="34" t="s">
        <v>3244</v>
      </c>
      <c r="HY199" s="34" t="s">
        <v>4299</v>
      </c>
      <c r="HZ199" s="34" t="s">
        <v>4933</v>
      </c>
      <c r="IA199" s="34" t="s">
        <v>4666</v>
      </c>
      <c r="IB199" s="34" t="s">
        <v>5665</v>
      </c>
      <c r="IC199" s="34" t="s">
        <v>5274</v>
      </c>
      <c r="ID199" s="34" t="s">
        <v>4462</v>
      </c>
      <c r="IK199" s="34" t="s">
        <v>4589</v>
      </c>
      <c r="IN199" s="34" t="s">
        <v>5850</v>
      </c>
      <c r="IQ199" s="34">
        <v>9875</v>
      </c>
      <c r="IR199" s="34" t="s">
        <v>1046</v>
      </c>
      <c r="IS199" s="34" t="s">
        <v>5322</v>
      </c>
      <c r="IT199" s="34">
        <v>3291.6666666666702</v>
      </c>
      <c r="IU199" s="34" t="s">
        <v>5179</v>
      </c>
      <c r="IV199" s="34" t="s">
        <v>4170</v>
      </c>
      <c r="IW199" s="34" t="s">
        <v>4174</v>
      </c>
      <c r="IX199" s="34" t="s">
        <v>5374</v>
      </c>
      <c r="IY199" s="34" t="s">
        <v>4472</v>
      </c>
      <c r="IZ199" s="34" t="s">
        <v>4785</v>
      </c>
      <c r="JA199" s="34" t="s">
        <v>4785</v>
      </c>
      <c r="JB199" s="34" t="s">
        <v>4714</v>
      </c>
      <c r="JC199" s="34">
        <v>666.66666666666697</v>
      </c>
      <c r="JD199" s="34">
        <v>333.33333333333297</v>
      </c>
      <c r="JE199" s="34">
        <v>166.666666666667</v>
      </c>
      <c r="JF199" s="34">
        <v>0</v>
      </c>
      <c r="JG199" s="34">
        <v>0</v>
      </c>
      <c r="JH199" s="34">
        <v>0</v>
      </c>
      <c r="JI199" s="34">
        <v>0</v>
      </c>
      <c r="JJ199" s="34">
        <v>0</v>
      </c>
      <c r="JK199" s="34">
        <v>100</v>
      </c>
      <c r="JL199" s="34">
        <v>16333.333333333299</v>
      </c>
      <c r="JM199" s="34">
        <v>933.33333333333303</v>
      </c>
      <c r="JN199" s="34">
        <v>17266.666666666701</v>
      </c>
      <c r="JO199" s="34">
        <v>5444.4444444444398</v>
      </c>
      <c r="JP199" s="34">
        <v>311.11111111111097</v>
      </c>
      <c r="JQ199" s="34">
        <v>5755.5555555555602</v>
      </c>
      <c r="JR199" s="34">
        <v>0.34749034749034702</v>
      </c>
      <c r="JT199" s="34">
        <v>0.231660231660232</v>
      </c>
      <c r="JU199" s="34">
        <v>0.17374517374517401</v>
      </c>
      <c r="JV199" s="34">
        <v>8.6872586872586893E-2</v>
      </c>
      <c r="JW199" s="34">
        <v>2.8957528957529E-2</v>
      </c>
      <c r="JX199" s="34">
        <v>2.8957528957529E-2</v>
      </c>
      <c r="JY199" s="34">
        <v>2.8957528957529E-2</v>
      </c>
      <c r="JZ199" s="34">
        <v>5.7915057915057903E-3</v>
      </c>
      <c r="KA199" s="34">
        <v>3.8610038610038602E-2</v>
      </c>
      <c r="KB199" s="34">
        <v>1.9305019305019301E-2</v>
      </c>
      <c r="KC199" s="34">
        <v>9.6525096525096506E-3</v>
      </c>
      <c r="KJ199" s="34" t="s">
        <v>5980</v>
      </c>
      <c r="KK199" s="34" t="s">
        <v>5178</v>
      </c>
      <c r="KL199" s="34" t="s">
        <v>4352</v>
      </c>
      <c r="KM199" s="34" t="s">
        <v>4716</v>
      </c>
      <c r="KN199" s="34" t="s">
        <v>5255</v>
      </c>
      <c r="KO199" s="34" t="s">
        <v>5254</v>
      </c>
      <c r="KP199" s="34" t="s">
        <v>4170</v>
      </c>
      <c r="KQ199" s="34" t="s">
        <v>4170</v>
      </c>
      <c r="KR199" s="34" t="s">
        <v>4170</v>
      </c>
      <c r="KS199" s="34" t="s">
        <v>4170</v>
      </c>
      <c r="KT199" s="34" t="s">
        <v>4170</v>
      </c>
      <c r="KU199" s="34" t="s">
        <v>5113</v>
      </c>
      <c r="KV199" s="34" t="s">
        <v>5154</v>
      </c>
      <c r="KW199" s="34" t="s">
        <v>5624</v>
      </c>
      <c r="KX199" s="34" t="s">
        <v>5644</v>
      </c>
      <c r="KY199" s="34" t="s">
        <v>5223</v>
      </c>
      <c r="KZ199" s="34" t="s">
        <v>5154</v>
      </c>
      <c r="LA199" s="34" t="s">
        <v>5992</v>
      </c>
    </row>
    <row r="200" spans="1:313">
      <c r="A200" s="34" t="s">
        <v>6788</v>
      </c>
      <c r="B200" s="34" t="s">
        <v>6777</v>
      </c>
      <c r="C200" s="34" t="s">
        <v>1039</v>
      </c>
      <c r="D200" s="34" t="s">
        <v>1041</v>
      </c>
      <c r="F200" s="34" t="s">
        <v>1041</v>
      </c>
      <c r="G200" s="34">
        <v>34</v>
      </c>
      <c r="H200" s="34" t="s">
        <v>1041</v>
      </c>
      <c r="I200" s="34" t="s">
        <v>1041</v>
      </c>
      <c r="J200" s="34" t="s">
        <v>440</v>
      </c>
      <c r="K200" s="34" t="s">
        <v>1077</v>
      </c>
      <c r="L200" s="34" t="s">
        <v>9537</v>
      </c>
      <c r="M200" s="34" t="s">
        <v>1548</v>
      </c>
      <c r="N200" s="34" t="s">
        <v>9538</v>
      </c>
      <c r="P200" s="34" t="s">
        <v>3065</v>
      </c>
      <c r="Q200" s="34" t="s">
        <v>3099</v>
      </c>
      <c r="R200" s="34" t="s">
        <v>6307</v>
      </c>
      <c r="S200" s="34">
        <v>2</v>
      </c>
      <c r="T200" s="34" t="s">
        <v>4881</v>
      </c>
      <c r="U200" s="34" t="s">
        <v>4170</v>
      </c>
      <c r="V200" s="34" t="s">
        <v>4881</v>
      </c>
      <c r="W200" s="34" t="s">
        <v>4881</v>
      </c>
      <c r="X200" s="34" t="s">
        <v>4170</v>
      </c>
      <c r="Y200" s="34" t="s">
        <v>4881</v>
      </c>
      <c r="Z200" s="34" t="s">
        <v>4881</v>
      </c>
      <c r="AA200" s="34" t="s">
        <v>4170</v>
      </c>
      <c r="AB200" s="34" t="s">
        <v>3681</v>
      </c>
      <c r="AD200" s="34" t="s">
        <v>3696</v>
      </c>
      <c r="AN200" s="34" t="s">
        <v>3719</v>
      </c>
      <c r="AO200" s="34" t="s">
        <v>1044</v>
      </c>
      <c r="BG200" s="34">
        <v>1</v>
      </c>
      <c r="BI200" s="34">
        <v>15</v>
      </c>
      <c r="BJ200" s="34" t="s">
        <v>1041</v>
      </c>
      <c r="BK200" s="34" t="s">
        <v>3727</v>
      </c>
      <c r="BM200" s="34" t="s">
        <v>3739</v>
      </c>
      <c r="BN200" s="34" t="s">
        <v>3745</v>
      </c>
      <c r="BO200" s="34" t="s">
        <v>4881</v>
      </c>
      <c r="BP200" s="34" t="s">
        <v>4170</v>
      </c>
      <c r="BQ200" s="34" t="s">
        <v>4170</v>
      </c>
      <c r="BR200" s="34" t="s">
        <v>4170</v>
      </c>
      <c r="BS200" s="34" t="s">
        <v>3754</v>
      </c>
      <c r="BT200" s="34" t="s">
        <v>3771</v>
      </c>
      <c r="BU200" s="34" t="s">
        <v>1044</v>
      </c>
      <c r="BV200" s="34" t="s">
        <v>1044</v>
      </c>
      <c r="BW200" s="34" t="s">
        <v>1044</v>
      </c>
      <c r="BX200" s="34" t="s">
        <v>3783</v>
      </c>
      <c r="BY200" s="34" t="s">
        <v>4170</v>
      </c>
      <c r="BZ200" s="34" t="s">
        <v>4170</v>
      </c>
      <c r="CA200" s="34" t="s">
        <v>4881</v>
      </c>
      <c r="CB200" s="34" t="s">
        <v>4170</v>
      </c>
      <c r="CC200" s="34" t="s">
        <v>4170</v>
      </c>
      <c r="CD200" s="34" t="s">
        <v>4170</v>
      </c>
      <c r="CE200" s="34" t="s">
        <v>4170</v>
      </c>
      <c r="CF200" s="34" t="s">
        <v>4170</v>
      </c>
      <c r="CG200" s="34" t="s">
        <v>4170</v>
      </c>
      <c r="CH200" s="34" t="s">
        <v>4170</v>
      </c>
      <c r="CI200" s="34" t="s">
        <v>4170</v>
      </c>
      <c r="CJ200" s="34" t="s">
        <v>4170</v>
      </c>
      <c r="CK200" s="34" t="s">
        <v>4170</v>
      </c>
      <c r="CL200" s="34" t="s">
        <v>4170</v>
      </c>
      <c r="CM200" s="34" t="s">
        <v>4170</v>
      </c>
      <c r="CN200" s="34" t="s">
        <v>4170</v>
      </c>
      <c r="CO200" s="34" t="s">
        <v>4170</v>
      </c>
      <c r="CQ200" s="34" t="s">
        <v>1041</v>
      </c>
      <c r="CR200" s="34" t="s">
        <v>1044</v>
      </c>
      <c r="CS200" s="34" t="s">
        <v>1044</v>
      </c>
      <c r="CT200" s="34" t="s">
        <v>1041</v>
      </c>
      <c r="CU200" s="34" t="s">
        <v>1041</v>
      </c>
      <c r="CV200" s="34" t="s">
        <v>1041</v>
      </c>
      <c r="CW200" s="34" t="s">
        <v>1044</v>
      </c>
      <c r="CX200" s="34" t="s">
        <v>1044</v>
      </c>
      <c r="CY200" s="34" t="s">
        <v>3826</v>
      </c>
      <c r="CZ200" s="34" t="s">
        <v>3843</v>
      </c>
      <c r="DA200" s="34" t="s">
        <v>3855</v>
      </c>
      <c r="DB200" s="34" t="s">
        <v>3868</v>
      </c>
      <c r="DC200" s="34" t="s">
        <v>3871</v>
      </c>
      <c r="DD200" s="34" t="s">
        <v>3871</v>
      </c>
      <c r="DE200" s="34" t="s">
        <v>1044</v>
      </c>
      <c r="DF200" s="34" t="s">
        <v>3877</v>
      </c>
      <c r="DG200" s="34" t="s">
        <v>3889</v>
      </c>
      <c r="DH200" s="34" t="s">
        <v>4170</v>
      </c>
      <c r="DI200" s="34" t="s">
        <v>4170</v>
      </c>
      <c r="DJ200" s="34" t="s">
        <v>4881</v>
      </c>
      <c r="DK200" s="34" t="s">
        <v>4170</v>
      </c>
      <c r="DL200" s="34" t="s">
        <v>4170</v>
      </c>
      <c r="DM200" s="34" t="s">
        <v>4170</v>
      </c>
      <c r="DN200" s="34" t="s">
        <v>4170</v>
      </c>
      <c r="DO200" s="34" t="s">
        <v>4170</v>
      </c>
      <c r="DP200" s="34" t="s">
        <v>4170</v>
      </c>
      <c r="DQ200" s="34" t="s">
        <v>4170</v>
      </c>
      <c r="DR200" s="34" t="s">
        <v>4170</v>
      </c>
      <c r="DS200" s="34" t="s">
        <v>4170</v>
      </c>
      <c r="DT200" s="34" t="s">
        <v>4170</v>
      </c>
      <c r="DU200" s="34" t="s">
        <v>4170</v>
      </c>
      <c r="DV200" s="34" t="s">
        <v>4170</v>
      </c>
      <c r="DW200" s="34" t="s">
        <v>4170</v>
      </c>
      <c r="DZ200" s="34">
        <v>4000</v>
      </c>
      <c r="FK200" s="34" t="s">
        <v>3957</v>
      </c>
      <c r="FL200" s="34" t="s">
        <v>3969</v>
      </c>
      <c r="FM200" s="34" t="s">
        <v>3981</v>
      </c>
      <c r="FN200" s="34" t="s">
        <v>6789</v>
      </c>
      <c r="FO200" s="34" t="s">
        <v>4170</v>
      </c>
      <c r="FP200" s="34" t="s">
        <v>4170</v>
      </c>
      <c r="FQ200" s="34" t="s">
        <v>4881</v>
      </c>
      <c r="FR200" s="34" t="s">
        <v>4170</v>
      </c>
      <c r="FS200" s="34" t="s">
        <v>4881</v>
      </c>
      <c r="FT200" s="34" t="s">
        <v>4170</v>
      </c>
      <c r="FU200" s="34" t="s">
        <v>4170</v>
      </c>
      <c r="FV200" s="34" t="s">
        <v>4170</v>
      </c>
      <c r="FW200" s="34" t="s">
        <v>4170</v>
      </c>
      <c r="FX200" s="34" t="s">
        <v>4170</v>
      </c>
      <c r="FY200" s="34" t="s">
        <v>4170</v>
      </c>
      <c r="FZ200" s="34" t="s">
        <v>4170</v>
      </c>
      <c r="GA200" s="34" t="s">
        <v>4170</v>
      </c>
      <c r="GB200" s="34" t="s">
        <v>4170</v>
      </c>
      <c r="GC200" s="34" t="s">
        <v>4170</v>
      </c>
      <c r="GD200" s="34" t="s">
        <v>4170</v>
      </c>
      <c r="GF200" s="34" t="s">
        <v>1044</v>
      </c>
      <c r="GG200" s="34" t="s">
        <v>4170</v>
      </c>
      <c r="GH200" s="34" t="s">
        <v>4170</v>
      </c>
      <c r="GI200" s="34" t="s">
        <v>4170</v>
      </c>
      <c r="GJ200" s="34" t="s">
        <v>4881</v>
      </c>
      <c r="GK200" s="34" t="s">
        <v>4170</v>
      </c>
      <c r="GL200" s="34" t="s">
        <v>4170</v>
      </c>
      <c r="GM200" s="34" t="s">
        <v>4170</v>
      </c>
      <c r="GO200" s="34">
        <v>5000</v>
      </c>
      <c r="GP200" s="34">
        <v>0</v>
      </c>
      <c r="GQ200" s="34">
        <v>0</v>
      </c>
      <c r="GR200" s="34">
        <v>1000</v>
      </c>
      <c r="GS200" s="34">
        <v>500</v>
      </c>
      <c r="GT200" s="34">
        <v>150</v>
      </c>
      <c r="GU200" s="34">
        <v>150</v>
      </c>
      <c r="GV200" s="34">
        <v>0</v>
      </c>
      <c r="GW200" s="34">
        <v>0</v>
      </c>
      <c r="GX200" s="34">
        <v>0</v>
      </c>
      <c r="GY200" s="34">
        <v>0</v>
      </c>
      <c r="GZ200" s="34">
        <v>0</v>
      </c>
      <c r="HA200" s="34">
        <v>0</v>
      </c>
      <c r="HB200" s="34">
        <v>0</v>
      </c>
      <c r="HC200" s="34">
        <v>3600</v>
      </c>
      <c r="HD200" s="34">
        <v>0</v>
      </c>
      <c r="HE200" s="34">
        <v>0</v>
      </c>
      <c r="HF200" s="34" t="s">
        <v>1044</v>
      </c>
      <c r="HK200" s="34" t="s">
        <v>6790</v>
      </c>
      <c r="HL200" s="34" t="s">
        <v>4226</v>
      </c>
      <c r="HM200" s="34" t="s">
        <v>4539</v>
      </c>
      <c r="HN200" s="34" t="s">
        <v>5446</v>
      </c>
      <c r="HO200" s="34">
        <v>36.235216819973701</v>
      </c>
      <c r="HP200" s="34" t="s">
        <v>4896</v>
      </c>
      <c r="HQ200" s="34" t="s">
        <v>4313</v>
      </c>
      <c r="HR200" s="34" t="s">
        <v>4210</v>
      </c>
      <c r="HS200" s="34" t="s">
        <v>4228</v>
      </c>
      <c r="HT200" s="34" t="s">
        <v>4262</v>
      </c>
      <c r="HU200" s="34" t="s">
        <v>5342</v>
      </c>
      <c r="HV200" s="34" t="s">
        <v>5001</v>
      </c>
      <c r="HW200" s="34" t="s">
        <v>4556</v>
      </c>
      <c r="HX200" s="34" t="s">
        <v>3247</v>
      </c>
      <c r="HY200" s="34" t="s">
        <v>4291</v>
      </c>
      <c r="HZ200" s="34" t="s">
        <v>4933</v>
      </c>
      <c r="IA200" s="34" t="s">
        <v>4666</v>
      </c>
      <c r="IC200" s="34" t="s">
        <v>5274</v>
      </c>
      <c r="ID200" s="34" t="s">
        <v>4462</v>
      </c>
      <c r="IF200" s="34" t="s">
        <v>4877</v>
      </c>
      <c r="IQ200" s="34">
        <v>4000</v>
      </c>
      <c r="IR200" s="34" t="s">
        <v>1046</v>
      </c>
      <c r="IS200" s="34" t="s">
        <v>5322</v>
      </c>
      <c r="IT200" s="34">
        <v>2000</v>
      </c>
      <c r="IU200" s="34" t="s">
        <v>5179</v>
      </c>
      <c r="IV200" s="34" t="s">
        <v>4170</v>
      </c>
      <c r="IW200" s="34" t="s">
        <v>4170</v>
      </c>
      <c r="IX200" s="34" t="s">
        <v>6120</v>
      </c>
      <c r="IY200" s="34" t="s">
        <v>4785</v>
      </c>
      <c r="IZ200" s="34" t="s">
        <v>4783</v>
      </c>
      <c r="JA200" s="34" t="s">
        <v>4711</v>
      </c>
      <c r="JB200" s="34" t="s">
        <v>4170</v>
      </c>
      <c r="JC200" s="34">
        <v>0</v>
      </c>
      <c r="JD200" s="34">
        <v>0</v>
      </c>
      <c r="JE200" s="34">
        <v>0</v>
      </c>
      <c r="JF200" s="34">
        <v>0</v>
      </c>
      <c r="JG200" s="34">
        <v>0</v>
      </c>
      <c r="JH200" s="34">
        <v>600</v>
      </c>
      <c r="JI200" s="34">
        <v>0</v>
      </c>
      <c r="JJ200" s="34">
        <v>0</v>
      </c>
      <c r="JK200" s="34">
        <v>0</v>
      </c>
      <c r="JL200" s="34">
        <v>7400</v>
      </c>
      <c r="JM200" s="34">
        <v>0</v>
      </c>
      <c r="JN200" s="34">
        <v>7400</v>
      </c>
      <c r="JO200" s="34">
        <v>3700</v>
      </c>
      <c r="JP200" s="34">
        <v>0</v>
      </c>
      <c r="JQ200" s="34">
        <v>3700</v>
      </c>
      <c r="JR200" s="34">
        <v>0.67567567567567599</v>
      </c>
      <c r="JU200" s="34">
        <v>0.135135135135135</v>
      </c>
      <c r="JV200" s="34">
        <v>6.7567567567567599E-2</v>
      </c>
      <c r="JW200" s="34">
        <v>2.0270270270270299E-2</v>
      </c>
      <c r="JX200" s="34">
        <v>2.0270270270270299E-2</v>
      </c>
      <c r="KF200" s="34">
        <v>8.1081081081081099E-2</v>
      </c>
      <c r="KJ200" s="34" t="s">
        <v>5976</v>
      </c>
      <c r="KK200" s="34" t="s">
        <v>5177</v>
      </c>
      <c r="KL200" s="34" t="s">
        <v>4170</v>
      </c>
      <c r="KM200" s="34" t="s">
        <v>4170</v>
      </c>
      <c r="KN200" s="34" t="s">
        <v>4170</v>
      </c>
      <c r="KO200" s="34" t="s">
        <v>4170</v>
      </c>
      <c r="KP200" s="34" t="s">
        <v>4170</v>
      </c>
      <c r="KQ200" s="34" t="s">
        <v>4170</v>
      </c>
      <c r="KR200" s="34" t="s">
        <v>4716</v>
      </c>
      <c r="KS200" s="34" t="s">
        <v>4170</v>
      </c>
      <c r="KT200" s="34" t="s">
        <v>4170</v>
      </c>
      <c r="KU200" s="34" t="s">
        <v>5116</v>
      </c>
      <c r="KV200" s="34" t="s">
        <v>5153</v>
      </c>
      <c r="KW200" s="34" t="s">
        <v>4170</v>
      </c>
      <c r="KX200" s="34" t="s">
        <v>4170</v>
      </c>
      <c r="KY200" s="34" t="s">
        <v>5116</v>
      </c>
      <c r="KZ200" s="34" t="s">
        <v>5850</v>
      </c>
      <c r="LA200" s="34" t="s">
        <v>5993</v>
      </c>
    </row>
    <row r="201" spans="1:313">
      <c r="A201" s="34" t="s">
        <v>6791</v>
      </c>
      <c r="B201" s="34" t="s">
        <v>6777</v>
      </c>
      <c r="C201" s="34" t="s">
        <v>1036</v>
      </c>
      <c r="D201" s="34" t="s">
        <v>1041</v>
      </c>
      <c r="F201" s="34" t="s">
        <v>1041</v>
      </c>
      <c r="G201" s="34">
        <v>31</v>
      </c>
      <c r="H201" s="34" t="s">
        <v>1041</v>
      </c>
      <c r="I201" s="34" t="s">
        <v>1041</v>
      </c>
      <c r="J201" s="34" t="s">
        <v>440</v>
      </c>
      <c r="K201" s="34" t="s">
        <v>1059</v>
      </c>
      <c r="L201" s="34" t="s">
        <v>9539</v>
      </c>
      <c r="M201" s="34" t="s">
        <v>1229</v>
      </c>
      <c r="N201" s="34" t="s">
        <v>9540</v>
      </c>
      <c r="P201" s="34" t="s">
        <v>3065</v>
      </c>
      <c r="Q201" s="34" t="s">
        <v>3120</v>
      </c>
      <c r="R201" s="34" t="s">
        <v>6320</v>
      </c>
      <c r="S201" s="34">
        <v>3</v>
      </c>
      <c r="T201" s="34" t="s">
        <v>4881</v>
      </c>
      <c r="U201" s="34" t="s">
        <v>4881</v>
      </c>
      <c r="V201" s="34" t="s">
        <v>4881</v>
      </c>
      <c r="W201" s="34" t="s">
        <v>4881</v>
      </c>
      <c r="X201" s="34" t="s">
        <v>4170</v>
      </c>
      <c r="Y201" s="34" t="s">
        <v>4609</v>
      </c>
      <c r="Z201" s="34" t="s">
        <v>4881</v>
      </c>
      <c r="AA201" s="34" t="s">
        <v>4170</v>
      </c>
      <c r="AB201" s="34" t="s">
        <v>3681</v>
      </c>
      <c r="AD201" s="34" t="s">
        <v>3696</v>
      </c>
      <c r="AN201" s="34" t="s">
        <v>3719</v>
      </c>
      <c r="AO201" s="34" t="s">
        <v>1044</v>
      </c>
      <c r="BG201" s="34">
        <v>2</v>
      </c>
      <c r="BI201" s="34">
        <v>30</v>
      </c>
      <c r="BJ201" s="34" t="s">
        <v>1041</v>
      </c>
      <c r="BK201" s="34" t="s">
        <v>3727</v>
      </c>
      <c r="BM201" s="34" t="s">
        <v>3742</v>
      </c>
      <c r="BN201" s="34" t="s">
        <v>3745</v>
      </c>
      <c r="BO201" s="34" t="s">
        <v>4881</v>
      </c>
      <c r="BP201" s="34" t="s">
        <v>4170</v>
      </c>
      <c r="BQ201" s="34" t="s">
        <v>4170</v>
      </c>
      <c r="BR201" s="34" t="s">
        <v>4170</v>
      </c>
      <c r="BS201" s="34" t="s">
        <v>3754</v>
      </c>
      <c r="BT201" s="34" t="s">
        <v>3771</v>
      </c>
      <c r="BU201" s="34" t="s">
        <v>1044</v>
      </c>
      <c r="BV201" s="34" t="s">
        <v>1044</v>
      </c>
      <c r="BW201" s="34" t="s">
        <v>1044</v>
      </c>
      <c r="BX201" s="34" t="s">
        <v>3777</v>
      </c>
      <c r="BY201" s="34" t="s">
        <v>4881</v>
      </c>
      <c r="BZ201" s="34" t="s">
        <v>4170</v>
      </c>
      <c r="CA201" s="34" t="s">
        <v>4170</v>
      </c>
      <c r="CB201" s="34" t="s">
        <v>4170</v>
      </c>
      <c r="CC201" s="34" t="s">
        <v>4170</v>
      </c>
      <c r="CD201" s="34" t="s">
        <v>4170</v>
      </c>
      <c r="CE201" s="34" t="s">
        <v>4170</v>
      </c>
      <c r="CF201" s="34" t="s">
        <v>4170</v>
      </c>
      <c r="CG201" s="34" t="s">
        <v>4170</v>
      </c>
      <c r="CH201" s="34" t="s">
        <v>4170</v>
      </c>
      <c r="CI201" s="34" t="s">
        <v>4170</v>
      </c>
      <c r="CJ201" s="34" t="s">
        <v>4170</v>
      </c>
      <c r="CK201" s="34" t="s">
        <v>4170</v>
      </c>
      <c r="CL201" s="34" t="s">
        <v>4170</v>
      </c>
      <c r="CM201" s="34" t="s">
        <v>4170</v>
      </c>
      <c r="CN201" s="34" t="s">
        <v>4170</v>
      </c>
      <c r="CO201" s="34" t="s">
        <v>4170</v>
      </c>
      <c r="CQ201" s="34" t="s">
        <v>1041</v>
      </c>
      <c r="CR201" s="34" t="s">
        <v>1041</v>
      </c>
      <c r="CS201" s="34" t="s">
        <v>1041</v>
      </c>
      <c r="CT201" s="34" t="s">
        <v>1041</v>
      </c>
      <c r="CU201" s="34" t="s">
        <v>1041</v>
      </c>
      <c r="CV201" s="34" t="s">
        <v>1041</v>
      </c>
      <c r="CW201" s="34" t="s">
        <v>1041</v>
      </c>
      <c r="CX201" s="34" t="s">
        <v>1041</v>
      </c>
      <c r="CY201" s="34" t="s">
        <v>3826</v>
      </c>
      <c r="CZ201" s="34" t="s">
        <v>3843</v>
      </c>
      <c r="DA201" s="34" t="s">
        <v>3861</v>
      </c>
      <c r="DB201" s="34" t="s">
        <v>1044</v>
      </c>
      <c r="DC201" s="34" t="s">
        <v>1044</v>
      </c>
      <c r="DD201" s="34" t="s">
        <v>3871</v>
      </c>
      <c r="DE201" s="34" t="s">
        <v>1044</v>
      </c>
      <c r="DF201" s="34" t="s">
        <v>3877</v>
      </c>
      <c r="DG201" s="34" t="s">
        <v>172</v>
      </c>
      <c r="DH201" s="34" t="s">
        <v>4170</v>
      </c>
      <c r="DI201" s="34" t="s">
        <v>4170</v>
      </c>
      <c r="DJ201" s="34" t="s">
        <v>4170</v>
      </c>
      <c r="DK201" s="34" t="s">
        <v>4170</v>
      </c>
      <c r="DL201" s="34" t="s">
        <v>4170</v>
      </c>
      <c r="DM201" s="34" t="s">
        <v>4170</v>
      </c>
      <c r="DN201" s="34" t="s">
        <v>4170</v>
      </c>
      <c r="DO201" s="34" t="s">
        <v>4170</v>
      </c>
      <c r="DP201" s="34" t="s">
        <v>4170</v>
      </c>
      <c r="DQ201" s="34" t="s">
        <v>4170</v>
      </c>
      <c r="DR201" s="34" t="s">
        <v>4881</v>
      </c>
      <c r="DS201" s="34" t="s">
        <v>4170</v>
      </c>
      <c r="DT201" s="34" t="s">
        <v>4170</v>
      </c>
      <c r="DU201" s="34" t="s">
        <v>4170</v>
      </c>
      <c r="DV201" s="34" t="s">
        <v>4170</v>
      </c>
      <c r="DW201" s="34" t="s">
        <v>4170</v>
      </c>
      <c r="FK201" s="34" t="s">
        <v>3963</v>
      </c>
      <c r="FL201" s="34" t="s">
        <v>3978</v>
      </c>
      <c r="FM201" s="34" t="s">
        <v>3990</v>
      </c>
      <c r="GF201" s="34" t="s">
        <v>1044</v>
      </c>
      <c r="GG201" s="34" t="s">
        <v>4170</v>
      </c>
      <c r="GH201" s="34" t="s">
        <v>4170</v>
      </c>
      <c r="GI201" s="34" t="s">
        <v>4170</v>
      </c>
      <c r="GJ201" s="34" t="s">
        <v>4881</v>
      </c>
      <c r="GK201" s="34" t="s">
        <v>4170</v>
      </c>
      <c r="GL201" s="34" t="s">
        <v>4170</v>
      </c>
      <c r="GM201" s="34" t="s">
        <v>4170</v>
      </c>
      <c r="GO201" s="34">
        <v>7000</v>
      </c>
      <c r="GP201" s="34">
        <v>0</v>
      </c>
      <c r="GQ201" s="34">
        <v>8000</v>
      </c>
      <c r="GR201" s="34">
        <v>1000</v>
      </c>
      <c r="GS201" s="34">
        <v>400</v>
      </c>
      <c r="GT201" s="34">
        <v>120</v>
      </c>
      <c r="GU201" s="34">
        <v>500</v>
      </c>
      <c r="GV201" s="34">
        <v>0</v>
      </c>
      <c r="GW201" s="34">
        <v>0</v>
      </c>
      <c r="GX201" s="34">
        <v>1700</v>
      </c>
      <c r="GY201" s="34">
        <v>2000</v>
      </c>
      <c r="GZ201" s="34">
        <v>500</v>
      </c>
      <c r="HA201" s="34">
        <v>0</v>
      </c>
      <c r="HB201" s="34">
        <v>0</v>
      </c>
      <c r="HC201" s="34">
        <v>3600</v>
      </c>
      <c r="HD201" s="34">
        <v>0</v>
      </c>
      <c r="HE201" s="34">
        <v>0</v>
      </c>
      <c r="HF201" s="34" t="s">
        <v>1044</v>
      </c>
      <c r="HK201" s="34" t="s">
        <v>6792</v>
      </c>
      <c r="HL201" s="34" t="s">
        <v>4226</v>
      </c>
      <c r="HM201" s="34" t="s">
        <v>4539</v>
      </c>
      <c r="HN201" s="34" t="s">
        <v>5446</v>
      </c>
      <c r="HO201" s="34">
        <v>49.243046430135799</v>
      </c>
      <c r="HP201" s="34" t="s">
        <v>4896</v>
      </c>
      <c r="HQ201" s="34" t="s">
        <v>4316</v>
      </c>
      <c r="HR201" s="34" t="s">
        <v>4210</v>
      </c>
      <c r="HS201" s="34" t="s">
        <v>4228</v>
      </c>
      <c r="HT201" s="34" t="s">
        <v>4262</v>
      </c>
      <c r="HU201" s="34" t="s">
        <v>5342</v>
      </c>
      <c r="HV201" s="34" t="s">
        <v>5001</v>
      </c>
      <c r="HW201" s="34" t="s">
        <v>4560</v>
      </c>
      <c r="HX201" s="34" t="s">
        <v>3235</v>
      </c>
      <c r="HY201" s="34" t="s">
        <v>4299</v>
      </c>
      <c r="HZ201" s="34" t="s">
        <v>4933</v>
      </c>
      <c r="IA201" s="34" t="s">
        <v>4666</v>
      </c>
      <c r="IB201" s="34" t="s">
        <v>5665</v>
      </c>
      <c r="IC201" s="34" t="s">
        <v>5274</v>
      </c>
      <c r="ID201" s="34" t="s">
        <v>4462</v>
      </c>
      <c r="IR201" s="34" t="s">
        <v>1046</v>
      </c>
      <c r="IS201" s="34" t="s">
        <v>5323</v>
      </c>
      <c r="IU201" s="34" t="s">
        <v>5180</v>
      </c>
      <c r="IV201" s="34" t="s">
        <v>4170</v>
      </c>
      <c r="IW201" s="34" t="s">
        <v>4176</v>
      </c>
      <c r="IX201" s="34" t="s">
        <v>6120</v>
      </c>
      <c r="IY201" s="34" t="s">
        <v>4785</v>
      </c>
      <c r="IZ201" s="34" t="s">
        <v>4783</v>
      </c>
      <c r="JA201" s="34" t="s">
        <v>4785</v>
      </c>
      <c r="JB201" s="34" t="s">
        <v>4170</v>
      </c>
      <c r="JC201" s="34">
        <v>283.33333333333297</v>
      </c>
      <c r="JD201" s="34">
        <v>333.33333333333297</v>
      </c>
      <c r="JE201" s="34">
        <v>83.3333333333333</v>
      </c>
      <c r="JF201" s="34">
        <v>0</v>
      </c>
      <c r="JG201" s="34">
        <v>0</v>
      </c>
      <c r="JH201" s="34">
        <v>600</v>
      </c>
      <c r="JI201" s="34">
        <v>0</v>
      </c>
      <c r="JJ201" s="34">
        <v>0</v>
      </c>
      <c r="JK201" s="34">
        <v>0</v>
      </c>
      <c r="JL201" s="34">
        <v>17986.666666666701</v>
      </c>
      <c r="JM201" s="34">
        <v>333.33333333333297</v>
      </c>
      <c r="JN201" s="34">
        <v>18320</v>
      </c>
      <c r="JO201" s="34">
        <v>5995.5555555555602</v>
      </c>
      <c r="JP201" s="34">
        <v>111.111111111111</v>
      </c>
      <c r="JQ201" s="34">
        <v>6106.6666666666697</v>
      </c>
      <c r="JR201" s="34">
        <v>0.38209606986899602</v>
      </c>
      <c r="JT201" s="34">
        <v>0.43668122270742399</v>
      </c>
      <c r="JU201" s="34">
        <v>5.4585152838427901E-2</v>
      </c>
      <c r="JV201" s="34">
        <v>2.1834061135371199E-2</v>
      </c>
      <c r="JW201" s="34">
        <v>6.5502183406113499E-3</v>
      </c>
      <c r="JX201" s="34">
        <v>2.7292576419213999E-2</v>
      </c>
      <c r="KA201" s="34">
        <v>1.5465793304221299E-2</v>
      </c>
      <c r="KB201" s="34">
        <v>1.8195050946142599E-2</v>
      </c>
      <c r="KC201" s="34">
        <v>4.5487627365356602E-3</v>
      </c>
      <c r="KF201" s="34">
        <v>3.2751091703056803E-2</v>
      </c>
      <c r="KL201" s="34" t="s">
        <v>4170</v>
      </c>
      <c r="KM201" s="34" t="s">
        <v>4714</v>
      </c>
      <c r="KN201" s="34" t="s">
        <v>5255</v>
      </c>
      <c r="KO201" s="34" t="s">
        <v>4352</v>
      </c>
      <c r="KP201" s="34" t="s">
        <v>4170</v>
      </c>
      <c r="KQ201" s="34" t="s">
        <v>4170</v>
      </c>
      <c r="KR201" s="34" t="s">
        <v>4716</v>
      </c>
      <c r="KS201" s="34" t="s">
        <v>4170</v>
      </c>
      <c r="KT201" s="34" t="s">
        <v>4170</v>
      </c>
      <c r="KU201" s="34" t="s">
        <v>5113</v>
      </c>
      <c r="KV201" s="34" t="s">
        <v>5154</v>
      </c>
      <c r="KW201" s="34" t="s">
        <v>5624</v>
      </c>
      <c r="KX201" s="34" t="s">
        <v>5643</v>
      </c>
      <c r="KY201" s="34" t="s">
        <v>5223</v>
      </c>
      <c r="KZ201" s="34" t="s">
        <v>5154</v>
      </c>
    </row>
    <row r="202" spans="1:313">
      <c r="A202" s="34" t="s">
        <v>6793</v>
      </c>
      <c r="B202" s="34" t="s">
        <v>6777</v>
      </c>
      <c r="C202" s="34" t="s">
        <v>1037</v>
      </c>
      <c r="D202" s="34" t="s">
        <v>1041</v>
      </c>
      <c r="F202" s="34" t="s">
        <v>1041</v>
      </c>
      <c r="G202" s="34">
        <v>47</v>
      </c>
      <c r="H202" s="34" t="s">
        <v>1041</v>
      </c>
      <c r="I202" s="34" t="s">
        <v>1041</v>
      </c>
      <c r="J202" s="34" t="s">
        <v>440</v>
      </c>
      <c r="K202" s="34" t="s">
        <v>1128</v>
      </c>
      <c r="L202" s="34" t="s">
        <v>9616</v>
      </c>
      <c r="M202" s="34" t="s">
        <v>2468</v>
      </c>
      <c r="N202" s="34" t="s">
        <v>9617</v>
      </c>
      <c r="P202" s="34" t="s">
        <v>3065</v>
      </c>
      <c r="Q202" s="34" t="s">
        <v>3102</v>
      </c>
      <c r="R202" s="34" t="s">
        <v>6374</v>
      </c>
      <c r="S202" s="34">
        <v>2</v>
      </c>
      <c r="T202" s="34" t="s">
        <v>4881</v>
      </c>
      <c r="U202" s="34" t="s">
        <v>4170</v>
      </c>
      <c r="V202" s="34" t="s">
        <v>4170</v>
      </c>
      <c r="W202" s="34" t="s">
        <v>4881</v>
      </c>
      <c r="X202" s="34" t="s">
        <v>4881</v>
      </c>
      <c r="Y202" s="34" t="s">
        <v>4881</v>
      </c>
      <c r="Z202" s="34" t="s">
        <v>4881</v>
      </c>
      <c r="AA202" s="34" t="s">
        <v>4170</v>
      </c>
      <c r="AB202" s="34" t="s">
        <v>3684</v>
      </c>
      <c r="AD202" s="34" t="s">
        <v>3696</v>
      </c>
      <c r="AN202" s="34" t="s">
        <v>3719</v>
      </c>
      <c r="AO202" s="34" t="s">
        <v>1044</v>
      </c>
      <c r="BG202" s="34">
        <v>2</v>
      </c>
      <c r="BI202" s="34">
        <v>30</v>
      </c>
      <c r="BJ202" s="34" t="s">
        <v>1041</v>
      </c>
      <c r="BK202" s="34" t="s">
        <v>3727</v>
      </c>
      <c r="BM202" s="34" t="s">
        <v>3739</v>
      </c>
      <c r="BN202" s="34" t="s">
        <v>3745</v>
      </c>
      <c r="BO202" s="34" t="s">
        <v>4881</v>
      </c>
      <c r="BP202" s="34" t="s">
        <v>4170</v>
      </c>
      <c r="BQ202" s="34" t="s">
        <v>4170</v>
      </c>
      <c r="BR202" s="34" t="s">
        <v>4170</v>
      </c>
      <c r="BS202" s="34" t="s">
        <v>3754</v>
      </c>
      <c r="BT202" s="34" t="s">
        <v>3771</v>
      </c>
      <c r="BU202" s="34" t="s">
        <v>1044</v>
      </c>
      <c r="BV202" s="34" t="s">
        <v>1044</v>
      </c>
      <c r="BW202" s="34" t="s">
        <v>1044</v>
      </c>
      <c r="BX202" s="34" t="s">
        <v>3777</v>
      </c>
      <c r="BY202" s="34" t="s">
        <v>4881</v>
      </c>
      <c r="BZ202" s="34" t="s">
        <v>4170</v>
      </c>
      <c r="CA202" s="34" t="s">
        <v>4170</v>
      </c>
      <c r="CB202" s="34" t="s">
        <v>4170</v>
      </c>
      <c r="CC202" s="34" t="s">
        <v>4170</v>
      </c>
      <c r="CD202" s="34" t="s">
        <v>4170</v>
      </c>
      <c r="CE202" s="34" t="s">
        <v>4170</v>
      </c>
      <c r="CF202" s="34" t="s">
        <v>4170</v>
      </c>
      <c r="CG202" s="34" t="s">
        <v>4170</v>
      </c>
      <c r="CH202" s="34" t="s">
        <v>4170</v>
      </c>
      <c r="CI202" s="34" t="s">
        <v>4170</v>
      </c>
      <c r="CJ202" s="34" t="s">
        <v>4170</v>
      </c>
      <c r="CK202" s="34" t="s">
        <v>4170</v>
      </c>
      <c r="CL202" s="34" t="s">
        <v>4170</v>
      </c>
      <c r="CM202" s="34" t="s">
        <v>4170</v>
      </c>
      <c r="CN202" s="34" t="s">
        <v>4170</v>
      </c>
      <c r="CO202" s="34" t="s">
        <v>4170</v>
      </c>
      <c r="CQ202" s="34" t="s">
        <v>1041</v>
      </c>
      <c r="CR202" s="34" t="s">
        <v>1041</v>
      </c>
      <c r="CS202" s="34" t="s">
        <v>1044</v>
      </c>
      <c r="CT202" s="34" t="s">
        <v>1041</v>
      </c>
      <c r="CU202" s="34" t="s">
        <v>1041</v>
      </c>
      <c r="CV202" s="34" t="s">
        <v>1041</v>
      </c>
      <c r="CW202" s="34" t="s">
        <v>1044</v>
      </c>
      <c r="CX202" s="34" t="s">
        <v>1041</v>
      </c>
      <c r="CY202" s="34" t="s">
        <v>3823</v>
      </c>
      <c r="CZ202" s="34" t="s">
        <v>3843</v>
      </c>
      <c r="DA202" s="34" t="s">
        <v>3861</v>
      </c>
      <c r="DB202" s="34" t="s">
        <v>1044</v>
      </c>
      <c r="DC202" s="34" t="s">
        <v>1044</v>
      </c>
      <c r="DD202" s="34" t="s">
        <v>3871</v>
      </c>
      <c r="DE202" s="34" t="s">
        <v>1041</v>
      </c>
      <c r="DF202" s="34" t="s">
        <v>3877</v>
      </c>
      <c r="DG202" s="34" t="s">
        <v>6794</v>
      </c>
      <c r="DH202" s="34" t="s">
        <v>4170</v>
      </c>
      <c r="DI202" s="34" t="s">
        <v>4881</v>
      </c>
      <c r="DJ202" s="34" t="s">
        <v>4170</v>
      </c>
      <c r="DK202" s="34" t="s">
        <v>4881</v>
      </c>
      <c r="DL202" s="34" t="s">
        <v>4170</v>
      </c>
      <c r="DM202" s="34" t="s">
        <v>4170</v>
      </c>
      <c r="DN202" s="34" t="s">
        <v>4170</v>
      </c>
      <c r="DO202" s="34" t="s">
        <v>4881</v>
      </c>
      <c r="DP202" s="34" t="s">
        <v>4170</v>
      </c>
      <c r="DQ202" s="34" t="s">
        <v>4170</v>
      </c>
      <c r="DR202" s="34" t="s">
        <v>4170</v>
      </c>
      <c r="DS202" s="34" t="s">
        <v>4170</v>
      </c>
      <c r="DT202" s="34" t="s">
        <v>4170</v>
      </c>
      <c r="DU202" s="34" t="s">
        <v>4170</v>
      </c>
      <c r="DV202" s="34" t="s">
        <v>4170</v>
      </c>
      <c r="DW202" s="34" t="s">
        <v>4170</v>
      </c>
      <c r="DY202" s="34">
        <v>9000</v>
      </c>
      <c r="EA202" s="34">
        <v>6000</v>
      </c>
      <c r="FE202" s="34">
        <v>1625</v>
      </c>
      <c r="FK202" s="34" t="s">
        <v>1044</v>
      </c>
      <c r="FM202" s="34" t="s">
        <v>3990</v>
      </c>
      <c r="GF202" s="34" t="s">
        <v>1044</v>
      </c>
      <c r="GG202" s="34" t="s">
        <v>4170</v>
      </c>
      <c r="GH202" s="34" t="s">
        <v>4170</v>
      </c>
      <c r="GI202" s="34" t="s">
        <v>4170</v>
      </c>
      <c r="GJ202" s="34" t="s">
        <v>4881</v>
      </c>
      <c r="GK202" s="34" t="s">
        <v>4170</v>
      </c>
      <c r="GL202" s="34" t="s">
        <v>4170</v>
      </c>
      <c r="GM202" s="34" t="s">
        <v>4170</v>
      </c>
      <c r="GO202" s="34">
        <v>10000</v>
      </c>
      <c r="GP202" s="34">
        <v>0</v>
      </c>
      <c r="GQ202" s="34">
        <v>0</v>
      </c>
      <c r="GR202" s="34">
        <v>2000</v>
      </c>
      <c r="GS202" s="34">
        <v>500</v>
      </c>
      <c r="GT202" s="34">
        <v>150</v>
      </c>
      <c r="GU202" s="34">
        <v>2000</v>
      </c>
      <c r="GV202" s="34">
        <v>0</v>
      </c>
      <c r="GW202" s="34">
        <v>0</v>
      </c>
      <c r="GX202" s="34">
        <v>4000</v>
      </c>
      <c r="GY202" s="34">
        <v>400</v>
      </c>
      <c r="GZ202" s="34">
        <v>1200</v>
      </c>
      <c r="HA202" s="34">
        <v>0</v>
      </c>
      <c r="HB202" s="34">
        <v>0</v>
      </c>
      <c r="HC202" s="34">
        <v>0</v>
      </c>
      <c r="HD202" s="34">
        <v>0</v>
      </c>
      <c r="HE202" s="34">
        <v>0</v>
      </c>
      <c r="HF202" s="34" t="s">
        <v>1044</v>
      </c>
      <c r="HK202" s="34" t="s">
        <v>6795</v>
      </c>
      <c r="HL202" s="34" t="s">
        <v>4226</v>
      </c>
      <c r="HM202" s="34" t="s">
        <v>4542</v>
      </c>
      <c r="HN202" s="34" t="s">
        <v>5447</v>
      </c>
      <c r="HO202" s="34">
        <v>42.214191852825202</v>
      </c>
      <c r="HP202" s="34" t="s">
        <v>4896</v>
      </c>
      <c r="HQ202" s="34" t="s">
        <v>4313</v>
      </c>
      <c r="HR202" s="34" t="s">
        <v>4210</v>
      </c>
      <c r="HS202" s="34" t="s">
        <v>4255</v>
      </c>
      <c r="HT202" s="34" t="s">
        <v>4271</v>
      </c>
      <c r="HU202" s="34" t="s">
        <v>5342</v>
      </c>
      <c r="HV202" s="34" t="s">
        <v>5001</v>
      </c>
      <c r="HW202" s="34" t="s">
        <v>4556</v>
      </c>
      <c r="HX202" s="34" t="s">
        <v>3238</v>
      </c>
      <c r="HY202" s="34" t="s">
        <v>4291</v>
      </c>
      <c r="HZ202" s="34" t="s">
        <v>4933</v>
      </c>
      <c r="IA202" s="34" t="s">
        <v>4666</v>
      </c>
      <c r="IC202" s="34" t="s">
        <v>5274</v>
      </c>
      <c r="ID202" s="34" t="s">
        <v>4462</v>
      </c>
      <c r="IE202" s="34" t="s">
        <v>4879</v>
      </c>
      <c r="IG202" s="34" t="s">
        <v>4878</v>
      </c>
      <c r="IK202" s="34" t="s">
        <v>4587</v>
      </c>
      <c r="IQ202" s="34">
        <v>16625</v>
      </c>
      <c r="IR202" s="34" t="s">
        <v>1046</v>
      </c>
      <c r="IT202" s="34">
        <v>8312.5</v>
      </c>
      <c r="IU202" s="34" t="s">
        <v>5181</v>
      </c>
      <c r="IV202" s="34" t="s">
        <v>4170</v>
      </c>
      <c r="IW202" s="34" t="s">
        <v>4170</v>
      </c>
      <c r="IX202" s="34" t="s">
        <v>4472</v>
      </c>
      <c r="IY202" s="34" t="s">
        <v>4785</v>
      </c>
      <c r="IZ202" s="34" t="s">
        <v>4783</v>
      </c>
      <c r="JA202" s="34" t="s">
        <v>5581</v>
      </c>
      <c r="JB202" s="34" t="s">
        <v>4170</v>
      </c>
      <c r="JC202" s="34">
        <v>666.66666666666697</v>
      </c>
      <c r="JD202" s="34">
        <v>66.6666666666667</v>
      </c>
      <c r="JE202" s="34">
        <v>200</v>
      </c>
      <c r="JF202" s="34">
        <v>0</v>
      </c>
      <c r="JG202" s="34">
        <v>0</v>
      </c>
      <c r="JH202" s="34">
        <v>0</v>
      </c>
      <c r="JI202" s="34">
        <v>0</v>
      </c>
      <c r="JJ202" s="34">
        <v>0</v>
      </c>
      <c r="JK202" s="34">
        <v>0</v>
      </c>
      <c r="JL202" s="34">
        <v>15516.666666666701</v>
      </c>
      <c r="JM202" s="34">
        <v>66.6666666666667</v>
      </c>
      <c r="JN202" s="34">
        <v>15583.333333333299</v>
      </c>
      <c r="JO202" s="34">
        <v>7758.3333333333303</v>
      </c>
      <c r="JP202" s="34">
        <v>33.3333333333333</v>
      </c>
      <c r="JQ202" s="34">
        <v>7791.6666666666697</v>
      </c>
      <c r="JR202" s="34">
        <v>0.64171122994652396</v>
      </c>
      <c r="JU202" s="34">
        <v>0.12834224598930499</v>
      </c>
      <c r="JV202" s="34">
        <v>3.20855614973262E-2</v>
      </c>
      <c r="JW202" s="34">
        <v>9.6256684491978599E-3</v>
      </c>
      <c r="JX202" s="34">
        <v>0.12834224598930499</v>
      </c>
      <c r="KA202" s="34">
        <v>4.2780748663101602E-2</v>
      </c>
      <c r="KB202" s="34">
        <v>4.2780748663101597E-3</v>
      </c>
      <c r="KC202" s="34">
        <v>1.2834224598930501E-2</v>
      </c>
      <c r="KJ202" s="34" t="s">
        <v>5977</v>
      </c>
      <c r="KK202" s="34" t="s">
        <v>5990</v>
      </c>
      <c r="KL202" s="34" t="s">
        <v>4170</v>
      </c>
      <c r="KM202" s="34" t="s">
        <v>4716</v>
      </c>
      <c r="KN202" s="34" t="s">
        <v>4352</v>
      </c>
      <c r="KO202" s="34" t="s">
        <v>5254</v>
      </c>
      <c r="KP202" s="34" t="s">
        <v>4170</v>
      </c>
      <c r="KQ202" s="34" t="s">
        <v>4170</v>
      </c>
      <c r="KR202" s="34" t="s">
        <v>4170</v>
      </c>
      <c r="KS202" s="34" t="s">
        <v>4170</v>
      </c>
      <c r="KT202" s="34" t="s">
        <v>4170</v>
      </c>
      <c r="KU202" s="34" t="s">
        <v>5113</v>
      </c>
      <c r="KV202" s="34" t="s">
        <v>5154</v>
      </c>
      <c r="KW202" s="34" t="s">
        <v>5620</v>
      </c>
      <c r="KX202" s="34" t="s">
        <v>5643</v>
      </c>
      <c r="KY202" s="34" t="s">
        <v>5223</v>
      </c>
      <c r="KZ202" s="34" t="s">
        <v>5154</v>
      </c>
      <c r="LA202" s="34" t="s">
        <v>5992</v>
      </c>
    </row>
    <row r="203" spans="1:313">
      <c r="A203" s="34" t="s">
        <v>6796</v>
      </c>
      <c r="B203" s="34" t="s">
        <v>6777</v>
      </c>
      <c r="C203" s="34" t="s">
        <v>1039</v>
      </c>
      <c r="D203" s="34" t="s">
        <v>1041</v>
      </c>
      <c r="F203" s="34" t="s">
        <v>1041</v>
      </c>
      <c r="G203" s="34">
        <v>65</v>
      </c>
      <c r="H203" s="34" t="s">
        <v>1041</v>
      </c>
      <c r="I203" s="34" t="s">
        <v>1041</v>
      </c>
      <c r="J203" s="34" t="s">
        <v>440</v>
      </c>
      <c r="K203" s="34" t="s">
        <v>1155</v>
      </c>
      <c r="L203" s="34" t="s">
        <v>9559</v>
      </c>
      <c r="M203" s="34" t="s">
        <v>1776</v>
      </c>
      <c r="N203" s="34" t="s">
        <v>9618</v>
      </c>
      <c r="P203" s="34" t="s">
        <v>3068</v>
      </c>
      <c r="Q203" s="34" t="s">
        <v>3105</v>
      </c>
      <c r="R203" s="34" t="s">
        <v>6367</v>
      </c>
      <c r="S203" s="34">
        <v>1</v>
      </c>
      <c r="T203" s="34" t="s">
        <v>4170</v>
      </c>
      <c r="U203" s="34" t="s">
        <v>4170</v>
      </c>
      <c r="V203" s="34" t="s">
        <v>4170</v>
      </c>
      <c r="W203" s="34" t="s">
        <v>4881</v>
      </c>
      <c r="X203" s="34" t="s">
        <v>4170</v>
      </c>
      <c r="Y203" s="34" t="s">
        <v>4881</v>
      </c>
      <c r="Z203" s="34" t="s">
        <v>4170</v>
      </c>
      <c r="AA203" s="34" t="s">
        <v>4170</v>
      </c>
      <c r="AB203" s="34" t="s">
        <v>3684</v>
      </c>
      <c r="AD203" s="34" t="s">
        <v>3699</v>
      </c>
      <c r="AE203" s="34" t="s">
        <v>3714</v>
      </c>
      <c r="AF203" s="34" t="s">
        <v>4170</v>
      </c>
      <c r="AG203" s="34" t="s">
        <v>4170</v>
      </c>
      <c r="AH203" s="34" t="s">
        <v>4170</v>
      </c>
      <c r="AI203" s="34" t="s">
        <v>4881</v>
      </c>
      <c r="AJ203" s="34" t="s">
        <v>4170</v>
      </c>
      <c r="AK203" s="34" t="s">
        <v>4170</v>
      </c>
      <c r="AL203" s="34" t="s">
        <v>4170</v>
      </c>
      <c r="AN203" s="34" t="s">
        <v>3719</v>
      </c>
      <c r="AO203" s="34" t="s">
        <v>1044</v>
      </c>
      <c r="BG203" s="34">
        <v>1</v>
      </c>
      <c r="BI203" s="34">
        <v>15</v>
      </c>
      <c r="BJ203" s="34" t="s">
        <v>1041</v>
      </c>
      <c r="BK203" s="34" t="s">
        <v>3727</v>
      </c>
      <c r="BM203" s="34" t="s">
        <v>3742</v>
      </c>
      <c r="BN203" s="34" t="s">
        <v>3748</v>
      </c>
      <c r="BO203" s="34" t="s">
        <v>4170</v>
      </c>
      <c r="BP203" s="34" t="s">
        <v>4881</v>
      </c>
      <c r="BQ203" s="34" t="s">
        <v>4170</v>
      </c>
      <c r="BR203" s="34" t="s">
        <v>4170</v>
      </c>
      <c r="BS203" s="34" t="s">
        <v>3760</v>
      </c>
      <c r="BT203" s="34" t="s">
        <v>1044</v>
      </c>
      <c r="BU203" s="34" t="s">
        <v>1041</v>
      </c>
      <c r="BV203" s="34" t="s">
        <v>1044</v>
      </c>
      <c r="BW203" s="34" t="s">
        <v>1044</v>
      </c>
      <c r="BX203" s="34" t="s">
        <v>6462</v>
      </c>
      <c r="BY203" s="34" t="s">
        <v>4170</v>
      </c>
      <c r="BZ203" s="34" t="s">
        <v>4170</v>
      </c>
      <c r="CA203" s="34" t="s">
        <v>4170</v>
      </c>
      <c r="CB203" s="34" t="s">
        <v>4170</v>
      </c>
      <c r="CC203" s="34" t="s">
        <v>4170</v>
      </c>
      <c r="CD203" s="34" t="s">
        <v>4170</v>
      </c>
      <c r="CE203" s="34" t="s">
        <v>4170</v>
      </c>
      <c r="CF203" s="34" t="s">
        <v>4170</v>
      </c>
      <c r="CG203" s="34" t="s">
        <v>4170</v>
      </c>
      <c r="CH203" s="34" t="s">
        <v>4881</v>
      </c>
      <c r="CI203" s="34" t="s">
        <v>4881</v>
      </c>
      <c r="CJ203" s="34" t="s">
        <v>4170</v>
      </c>
      <c r="CK203" s="34" t="s">
        <v>4170</v>
      </c>
      <c r="CL203" s="34" t="s">
        <v>4170</v>
      </c>
      <c r="CM203" s="34" t="s">
        <v>4170</v>
      </c>
      <c r="CN203" s="34" t="s">
        <v>4170</v>
      </c>
      <c r="CO203" s="34" t="s">
        <v>4170</v>
      </c>
      <c r="CQ203" s="34" t="s">
        <v>1041</v>
      </c>
      <c r="CR203" s="34" t="s">
        <v>1041</v>
      </c>
      <c r="CS203" s="34" t="s">
        <v>1044</v>
      </c>
      <c r="CT203" s="34" t="s">
        <v>1041</v>
      </c>
      <c r="CU203" s="34" t="s">
        <v>1041</v>
      </c>
      <c r="CV203" s="34" t="s">
        <v>1044</v>
      </c>
      <c r="CW203" s="34" t="s">
        <v>1044</v>
      </c>
      <c r="CX203" s="34" t="s">
        <v>1044</v>
      </c>
      <c r="CY203" s="34" t="s">
        <v>3823</v>
      </c>
      <c r="CZ203" s="34" t="s">
        <v>3843</v>
      </c>
      <c r="DA203" s="34" t="s">
        <v>3861</v>
      </c>
      <c r="DB203" s="34" t="s">
        <v>3868</v>
      </c>
      <c r="DC203" s="34" t="s">
        <v>3871</v>
      </c>
      <c r="DD203" s="34" t="s">
        <v>3871</v>
      </c>
      <c r="DE203" s="34" t="s">
        <v>1044</v>
      </c>
      <c r="DF203" s="34" t="s">
        <v>3877</v>
      </c>
      <c r="DG203" s="34" t="s">
        <v>6305</v>
      </c>
      <c r="DH203" s="34" t="s">
        <v>4170</v>
      </c>
      <c r="DI203" s="34" t="s">
        <v>4170</v>
      </c>
      <c r="DJ203" s="34" t="s">
        <v>4170</v>
      </c>
      <c r="DK203" s="34" t="s">
        <v>4170</v>
      </c>
      <c r="DL203" s="34" t="s">
        <v>4170</v>
      </c>
      <c r="DM203" s="34" t="s">
        <v>4170</v>
      </c>
      <c r="DN203" s="34" t="s">
        <v>4881</v>
      </c>
      <c r="DO203" s="34" t="s">
        <v>4881</v>
      </c>
      <c r="DP203" s="34" t="s">
        <v>4170</v>
      </c>
      <c r="DQ203" s="34" t="s">
        <v>4170</v>
      </c>
      <c r="DR203" s="34" t="s">
        <v>4170</v>
      </c>
      <c r="DS203" s="34" t="s">
        <v>4170</v>
      </c>
      <c r="DT203" s="34" t="s">
        <v>4170</v>
      </c>
      <c r="DU203" s="34" t="s">
        <v>4170</v>
      </c>
      <c r="DV203" s="34" t="s">
        <v>4170</v>
      </c>
      <c r="DW203" s="34" t="s">
        <v>4170</v>
      </c>
      <c r="ES203" s="34" t="s">
        <v>3951</v>
      </c>
      <c r="ET203" s="34" t="s">
        <v>4170</v>
      </c>
      <c r="EU203" s="34" t="s">
        <v>4170</v>
      </c>
      <c r="EV203" s="34" t="s">
        <v>4170</v>
      </c>
      <c r="EW203" s="34" t="s">
        <v>4170</v>
      </c>
      <c r="EX203" s="34" t="s">
        <v>4881</v>
      </c>
      <c r="EY203" s="34" t="s">
        <v>4170</v>
      </c>
      <c r="EZ203" s="34" t="s">
        <v>4170</v>
      </c>
      <c r="FA203" s="34" t="s">
        <v>4170</v>
      </c>
      <c r="FB203" s="34" t="s">
        <v>4170</v>
      </c>
      <c r="FD203" s="34">
        <v>3300</v>
      </c>
      <c r="FE203" s="34">
        <v>1625</v>
      </c>
      <c r="FK203" s="34" t="s">
        <v>1044</v>
      </c>
      <c r="FM203" s="34" t="s">
        <v>3984</v>
      </c>
      <c r="FN203" s="34" t="s">
        <v>173</v>
      </c>
      <c r="FO203" s="34" t="s">
        <v>4881</v>
      </c>
      <c r="FP203" s="34" t="s">
        <v>4170</v>
      </c>
      <c r="FQ203" s="34" t="s">
        <v>4170</v>
      </c>
      <c r="FR203" s="34" t="s">
        <v>4170</v>
      </c>
      <c r="FS203" s="34" t="s">
        <v>4170</v>
      </c>
      <c r="FT203" s="34" t="s">
        <v>4170</v>
      </c>
      <c r="FU203" s="34" t="s">
        <v>4170</v>
      </c>
      <c r="FV203" s="34" t="s">
        <v>4170</v>
      </c>
      <c r="FW203" s="34" t="s">
        <v>4170</v>
      </c>
      <c r="FX203" s="34" t="s">
        <v>4170</v>
      </c>
      <c r="FY203" s="34" t="s">
        <v>4170</v>
      </c>
      <c r="FZ203" s="34" t="s">
        <v>4170</v>
      </c>
      <c r="GA203" s="34" t="s">
        <v>4170</v>
      </c>
      <c r="GB203" s="34" t="s">
        <v>4170</v>
      </c>
      <c r="GC203" s="34" t="s">
        <v>4170</v>
      </c>
      <c r="GD203" s="34" t="s">
        <v>4170</v>
      </c>
      <c r="GF203" s="34" t="s">
        <v>1044</v>
      </c>
      <c r="GG203" s="34" t="s">
        <v>4170</v>
      </c>
      <c r="GH203" s="34" t="s">
        <v>4170</v>
      </c>
      <c r="GI203" s="34" t="s">
        <v>4170</v>
      </c>
      <c r="GJ203" s="34" t="s">
        <v>4881</v>
      </c>
      <c r="GK203" s="34" t="s">
        <v>4170</v>
      </c>
      <c r="GL203" s="34" t="s">
        <v>4170</v>
      </c>
      <c r="GM203" s="34" t="s">
        <v>4170</v>
      </c>
      <c r="GO203" s="34">
        <v>2000</v>
      </c>
      <c r="GP203" s="34">
        <v>0</v>
      </c>
      <c r="GQ203" s="34">
        <v>0</v>
      </c>
      <c r="GR203" s="34">
        <v>750</v>
      </c>
      <c r="GS203" s="34">
        <v>100</v>
      </c>
      <c r="GT203" s="34">
        <v>50</v>
      </c>
      <c r="GU203" s="34">
        <v>0</v>
      </c>
      <c r="GV203" s="34">
        <v>0</v>
      </c>
      <c r="GW203" s="34">
        <v>0</v>
      </c>
      <c r="GX203" s="34">
        <v>0</v>
      </c>
      <c r="GY203" s="34">
        <v>4000</v>
      </c>
      <c r="GZ203" s="34">
        <v>0</v>
      </c>
      <c r="HA203" s="34">
        <v>0</v>
      </c>
      <c r="HB203" s="34">
        <v>0</v>
      </c>
      <c r="HC203" s="34">
        <v>0</v>
      </c>
      <c r="HD203" s="34">
        <v>0</v>
      </c>
      <c r="HE203" s="34">
        <v>0</v>
      </c>
      <c r="HF203" s="34" t="s">
        <v>1044</v>
      </c>
      <c r="HK203" s="34" t="s">
        <v>6797</v>
      </c>
      <c r="HL203" s="34" t="s">
        <v>4226</v>
      </c>
      <c r="HM203" s="34" t="s">
        <v>4546</v>
      </c>
      <c r="HN203" s="34" t="s">
        <v>5449</v>
      </c>
      <c r="HO203" s="34">
        <v>40.2088808585195</v>
      </c>
      <c r="HP203" s="34" t="s">
        <v>4896</v>
      </c>
      <c r="HQ203" s="34" t="s">
        <v>4305</v>
      </c>
      <c r="HR203" s="34" t="s">
        <v>4195</v>
      </c>
      <c r="HS203" s="34" t="s">
        <v>4235</v>
      </c>
      <c r="HT203" s="34" t="s">
        <v>4271</v>
      </c>
      <c r="HU203" s="34" t="s">
        <v>5342</v>
      </c>
      <c r="HV203" s="34" t="s">
        <v>5001</v>
      </c>
      <c r="HW203" s="34" t="s">
        <v>4560</v>
      </c>
      <c r="HX203" s="34" t="s">
        <v>3232</v>
      </c>
      <c r="HY203" s="34" t="s">
        <v>4299</v>
      </c>
      <c r="HZ203" s="34" t="s">
        <v>4933</v>
      </c>
      <c r="IA203" s="34" t="s">
        <v>4666</v>
      </c>
      <c r="IC203" s="34" t="s">
        <v>5274</v>
      </c>
      <c r="ID203" s="34" t="s">
        <v>4461</v>
      </c>
      <c r="IJ203" s="34">
        <v>1315.38</v>
      </c>
      <c r="IK203" s="34" t="s">
        <v>4587</v>
      </c>
      <c r="IQ203" s="34">
        <v>2940.38</v>
      </c>
      <c r="IR203" s="34" t="s">
        <v>1046</v>
      </c>
      <c r="IT203" s="34">
        <v>2940.38</v>
      </c>
      <c r="IU203" s="34" t="s">
        <v>5177</v>
      </c>
      <c r="IV203" s="34" t="s">
        <v>4170</v>
      </c>
      <c r="IW203" s="34" t="s">
        <v>4170</v>
      </c>
      <c r="IX203" s="34" t="s">
        <v>6120</v>
      </c>
      <c r="IY203" s="34" t="s">
        <v>5373</v>
      </c>
      <c r="IZ203" s="34" t="s">
        <v>4352</v>
      </c>
      <c r="JA203" s="34" t="s">
        <v>4170</v>
      </c>
      <c r="JB203" s="34" t="s">
        <v>4170</v>
      </c>
      <c r="JC203" s="34">
        <v>0</v>
      </c>
      <c r="JD203" s="34">
        <v>666.66666666666697</v>
      </c>
      <c r="JE203" s="34">
        <v>0</v>
      </c>
      <c r="JF203" s="34">
        <v>0</v>
      </c>
      <c r="JG203" s="34">
        <v>0</v>
      </c>
      <c r="JH203" s="34">
        <v>0</v>
      </c>
      <c r="JI203" s="34">
        <v>0</v>
      </c>
      <c r="JJ203" s="34">
        <v>0</v>
      </c>
      <c r="JK203" s="34">
        <v>0</v>
      </c>
      <c r="JL203" s="34">
        <v>2900</v>
      </c>
      <c r="JM203" s="34">
        <v>666.66666666666697</v>
      </c>
      <c r="JN203" s="34">
        <v>3566.6666666666702</v>
      </c>
      <c r="JO203" s="34">
        <v>2900</v>
      </c>
      <c r="JP203" s="34">
        <v>666.66666666666697</v>
      </c>
      <c r="JQ203" s="34">
        <v>3566.6666666666702</v>
      </c>
      <c r="JR203" s="34">
        <v>0.56074766355140204</v>
      </c>
      <c r="JU203" s="34">
        <v>0.210280373831776</v>
      </c>
      <c r="JV203" s="34">
        <v>2.80373831775701E-2</v>
      </c>
      <c r="JW203" s="34">
        <v>1.4018691588785E-2</v>
      </c>
      <c r="KB203" s="34">
        <v>0.18691588785046701</v>
      </c>
      <c r="KI203" s="34" t="s">
        <v>6082</v>
      </c>
      <c r="KJ203" s="34" t="s">
        <v>5976</v>
      </c>
      <c r="KK203" s="34" t="s">
        <v>5178</v>
      </c>
      <c r="KL203" s="34" t="s">
        <v>4170</v>
      </c>
      <c r="KM203" s="34" t="s">
        <v>4170</v>
      </c>
      <c r="KN203" s="34" t="s">
        <v>4716</v>
      </c>
      <c r="KO203" s="34" t="s">
        <v>4170</v>
      </c>
      <c r="KP203" s="34" t="s">
        <v>4170</v>
      </c>
      <c r="KQ203" s="34" t="s">
        <v>4170</v>
      </c>
      <c r="KR203" s="34" t="s">
        <v>4170</v>
      </c>
      <c r="KS203" s="34" t="s">
        <v>4170</v>
      </c>
      <c r="KT203" s="34" t="s">
        <v>4170</v>
      </c>
      <c r="KU203" s="34" t="s">
        <v>4973</v>
      </c>
      <c r="KV203" s="34" t="s">
        <v>5153</v>
      </c>
      <c r="KW203" s="34" t="s">
        <v>5624</v>
      </c>
      <c r="KX203" s="34" t="s">
        <v>5646</v>
      </c>
      <c r="KY203" s="34" t="s">
        <v>5952</v>
      </c>
      <c r="KZ203" s="34" t="s">
        <v>5850</v>
      </c>
      <c r="LA203" s="34" t="s">
        <v>5992</v>
      </c>
    </row>
    <row r="204" spans="1:313">
      <c r="A204" s="34" t="s">
        <v>6798</v>
      </c>
      <c r="B204" s="34" t="s">
        <v>6777</v>
      </c>
      <c r="C204" s="34" t="s">
        <v>1036</v>
      </c>
      <c r="D204" s="34" t="s">
        <v>1041</v>
      </c>
      <c r="F204" s="34" t="s">
        <v>1041</v>
      </c>
      <c r="G204" s="34">
        <v>33</v>
      </c>
      <c r="H204" s="34" t="s">
        <v>1041</v>
      </c>
      <c r="I204" s="34" t="s">
        <v>1041</v>
      </c>
      <c r="J204" s="34" t="s">
        <v>440</v>
      </c>
      <c r="K204" s="34" t="s">
        <v>1077</v>
      </c>
      <c r="L204" s="34" t="s">
        <v>9537</v>
      </c>
      <c r="M204" s="34" t="s">
        <v>1548</v>
      </c>
      <c r="N204" s="34" t="s">
        <v>9538</v>
      </c>
      <c r="P204" s="34" t="s">
        <v>3065</v>
      </c>
      <c r="Q204" s="34" t="s">
        <v>3123</v>
      </c>
      <c r="R204" s="34" t="s">
        <v>6799</v>
      </c>
      <c r="S204" s="34">
        <v>3</v>
      </c>
      <c r="T204" s="34" t="s">
        <v>4881</v>
      </c>
      <c r="U204" s="34" t="s">
        <v>4881</v>
      </c>
      <c r="V204" s="34" t="s">
        <v>4170</v>
      </c>
      <c r="W204" s="34" t="s">
        <v>4881</v>
      </c>
      <c r="X204" s="34" t="s">
        <v>4881</v>
      </c>
      <c r="Y204" s="34" t="s">
        <v>4609</v>
      </c>
      <c r="Z204" s="34" t="s">
        <v>4881</v>
      </c>
      <c r="AA204" s="34" t="s">
        <v>4170</v>
      </c>
      <c r="AB204" s="34" t="s">
        <v>3681</v>
      </c>
      <c r="AD204" s="34" t="s">
        <v>3696</v>
      </c>
      <c r="AN204" s="34" t="s">
        <v>3719</v>
      </c>
      <c r="AO204" s="34" t="s">
        <v>1044</v>
      </c>
      <c r="BG204" s="34">
        <v>1</v>
      </c>
      <c r="BI204" s="34">
        <v>20</v>
      </c>
      <c r="BJ204" s="34" t="s">
        <v>1041</v>
      </c>
      <c r="BK204" s="34" t="s">
        <v>3727</v>
      </c>
      <c r="BM204" s="34" t="s">
        <v>3739</v>
      </c>
      <c r="BN204" s="34" t="s">
        <v>3745</v>
      </c>
      <c r="BO204" s="34" t="s">
        <v>4881</v>
      </c>
      <c r="BP204" s="34" t="s">
        <v>4170</v>
      </c>
      <c r="BQ204" s="34" t="s">
        <v>4170</v>
      </c>
      <c r="BR204" s="34" t="s">
        <v>4170</v>
      </c>
      <c r="BS204" s="34" t="s">
        <v>3754</v>
      </c>
      <c r="BT204" s="34" t="s">
        <v>3771</v>
      </c>
      <c r="BU204" s="34" t="s">
        <v>1044</v>
      </c>
      <c r="BV204" s="34" t="s">
        <v>1044</v>
      </c>
      <c r="BW204" s="34" t="s">
        <v>1044</v>
      </c>
      <c r="BX204" s="34" t="s">
        <v>3783</v>
      </c>
      <c r="BY204" s="34" t="s">
        <v>4170</v>
      </c>
      <c r="BZ204" s="34" t="s">
        <v>4170</v>
      </c>
      <c r="CA204" s="34" t="s">
        <v>4881</v>
      </c>
      <c r="CB204" s="34" t="s">
        <v>4170</v>
      </c>
      <c r="CC204" s="34" t="s">
        <v>4170</v>
      </c>
      <c r="CD204" s="34" t="s">
        <v>4170</v>
      </c>
      <c r="CE204" s="34" t="s">
        <v>4170</v>
      </c>
      <c r="CF204" s="34" t="s">
        <v>4170</v>
      </c>
      <c r="CG204" s="34" t="s">
        <v>4170</v>
      </c>
      <c r="CH204" s="34" t="s">
        <v>4170</v>
      </c>
      <c r="CI204" s="34" t="s">
        <v>4170</v>
      </c>
      <c r="CJ204" s="34" t="s">
        <v>4170</v>
      </c>
      <c r="CK204" s="34" t="s">
        <v>4170</v>
      </c>
      <c r="CL204" s="34" t="s">
        <v>4170</v>
      </c>
      <c r="CM204" s="34" t="s">
        <v>4170</v>
      </c>
      <c r="CN204" s="34" t="s">
        <v>4170</v>
      </c>
      <c r="CO204" s="34" t="s">
        <v>4170</v>
      </c>
      <c r="CQ204" s="34" t="s">
        <v>1041</v>
      </c>
      <c r="CR204" s="34" t="s">
        <v>1041</v>
      </c>
      <c r="CS204" s="34" t="s">
        <v>1041</v>
      </c>
      <c r="CT204" s="34" t="s">
        <v>1041</v>
      </c>
      <c r="CU204" s="34" t="s">
        <v>1041</v>
      </c>
      <c r="CV204" s="34" t="s">
        <v>1041</v>
      </c>
      <c r="CW204" s="34" t="s">
        <v>1044</v>
      </c>
      <c r="CX204" s="34" t="s">
        <v>1044</v>
      </c>
      <c r="CY204" s="34" t="s">
        <v>3826</v>
      </c>
      <c r="CZ204" s="34" t="s">
        <v>3846</v>
      </c>
      <c r="DA204" s="34" t="s">
        <v>3858</v>
      </c>
      <c r="DB204" s="34" t="s">
        <v>3868</v>
      </c>
      <c r="DC204" s="34" t="s">
        <v>3871</v>
      </c>
      <c r="DD204" s="34" t="s">
        <v>3868</v>
      </c>
      <c r="DE204" s="34" t="s">
        <v>1044</v>
      </c>
      <c r="DF204" s="34" t="s">
        <v>3877</v>
      </c>
      <c r="DG204" s="34" t="s">
        <v>3889</v>
      </c>
      <c r="DH204" s="34" t="s">
        <v>4170</v>
      </c>
      <c r="DI204" s="34" t="s">
        <v>4170</v>
      </c>
      <c r="DJ204" s="34" t="s">
        <v>4881</v>
      </c>
      <c r="DK204" s="34" t="s">
        <v>4170</v>
      </c>
      <c r="DL204" s="34" t="s">
        <v>4170</v>
      </c>
      <c r="DM204" s="34" t="s">
        <v>4170</v>
      </c>
      <c r="DN204" s="34" t="s">
        <v>4170</v>
      </c>
      <c r="DO204" s="34" t="s">
        <v>4170</v>
      </c>
      <c r="DP204" s="34" t="s">
        <v>4170</v>
      </c>
      <c r="DQ204" s="34" t="s">
        <v>4170</v>
      </c>
      <c r="DR204" s="34" t="s">
        <v>4170</v>
      </c>
      <c r="DS204" s="34" t="s">
        <v>4170</v>
      </c>
      <c r="DT204" s="34" t="s">
        <v>4170</v>
      </c>
      <c r="DU204" s="34" t="s">
        <v>4170</v>
      </c>
      <c r="DV204" s="34" t="s">
        <v>4170</v>
      </c>
      <c r="DW204" s="34" t="s">
        <v>4170</v>
      </c>
      <c r="DZ204" s="34">
        <v>10000</v>
      </c>
      <c r="FK204" s="34" t="s">
        <v>3960</v>
      </c>
      <c r="FL204" s="34" t="s">
        <v>3975</v>
      </c>
      <c r="FM204" s="34" t="s">
        <v>3981</v>
      </c>
      <c r="FN204" s="34" t="s">
        <v>173</v>
      </c>
      <c r="FO204" s="34" t="s">
        <v>4881</v>
      </c>
      <c r="FP204" s="34" t="s">
        <v>4170</v>
      </c>
      <c r="FQ204" s="34" t="s">
        <v>4170</v>
      </c>
      <c r="FR204" s="34" t="s">
        <v>4170</v>
      </c>
      <c r="FS204" s="34" t="s">
        <v>4170</v>
      </c>
      <c r="FT204" s="34" t="s">
        <v>4170</v>
      </c>
      <c r="FU204" s="34" t="s">
        <v>4170</v>
      </c>
      <c r="FV204" s="34" t="s">
        <v>4170</v>
      </c>
      <c r="FW204" s="34" t="s">
        <v>4170</v>
      </c>
      <c r="FX204" s="34" t="s">
        <v>4170</v>
      </c>
      <c r="FY204" s="34" t="s">
        <v>4170</v>
      </c>
      <c r="FZ204" s="34" t="s">
        <v>4170</v>
      </c>
      <c r="GA204" s="34" t="s">
        <v>4170</v>
      </c>
      <c r="GB204" s="34" t="s">
        <v>4170</v>
      </c>
      <c r="GC204" s="34" t="s">
        <v>4170</v>
      </c>
      <c r="GD204" s="34" t="s">
        <v>4170</v>
      </c>
      <c r="GF204" s="34" t="s">
        <v>4036</v>
      </c>
      <c r="GG204" s="34" t="s">
        <v>4170</v>
      </c>
      <c r="GH204" s="34" t="s">
        <v>4170</v>
      </c>
      <c r="GI204" s="34" t="s">
        <v>4881</v>
      </c>
      <c r="GJ204" s="34" t="s">
        <v>4170</v>
      </c>
      <c r="GK204" s="34" t="s">
        <v>4170</v>
      </c>
      <c r="GL204" s="34" t="s">
        <v>4170</v>
      </c>
      <c r="GM204" s="34" t="s">
        <v>4170</v>
      </c>
      <c r="GO204" s="34">
        <v>5000</v>
      </c>
      <c r="GP204" s="34">
        <v>0</v>
      </c>
      <c r="GQ204" s="34">
        <v>0</v>
      </c>
      <c r="GR204" s="34">
        <v>3000</v>
      </c>
      <c r="GS204" s="34">
        <v>500</v>
      </c>
      <c r="GT204" s="34">
        <v>120</v>
      </c>
      <c r="GU204" s="34">
        <v>0</v>
      </c>
      <c r="GV204" s="34">
        <v>0</v>
      </c>
      <c r="GW204" s="34">
        <v>0</v>
      </c>
      <c r="GX204" s="34">
        <v>2000</v>
      </c>
      <c r="GY204" s="34">
        <v>1000</v>
      </c>
      <c r="GZ204" s="34">
        <v>2000</v>
      </c>
      <c r="HA204" s="34">
        <v>5000</v>
      </c>
      <c r="HB204" s="34">
        <v>0</v>
      </c>
      <c r="HC204" s="34">
        <v>0</v>
      </c>
      <c r="HD204" s="34">
        <v>0</v>
      </c>
      <c r="HE204" s="34">
        <v>0</v>
      </c>
      <c r="HF204" s="34" t="s">
        <v>1041</v>
      </c>
      <c r="HG204" s="34" t="s">
        <v>4042</v>
      </c>
      <c r="HI204" s="34" t="s">
        <v>4072</v>
      </c>
      <c r="HK204" s="34" t="s">
        <v>6800</v>
      </c>
      <c r="HL204" s="34" t="s">
        <v>4226</v>
      </c>
      <c r="HM204" s="34" t="s">
        <v>4539</v>
      </c>
      <c r="HN204" s="34" t="s">
        <v>5446</v>
      </c>
      <c r="HO204" s="34">
        <v>31.2089356110381</v>
      </c>
      <c r="HP204" s="34" t="s">
        <v>4895</v>
      </c>
      <c r="HQ204" s="34" t="s">
        <v>4316</v>
      </c>
      <c r="HR204" s="34" t="s">
        <v>4219</v>
      </c>
      <c r="HS204" s="34" t="s">
        <v>4248</v>
      </c>
      <c r="HT204" s="34" t="s">
        <v>4262</v>
      </c>
      <c r="HU204" s="34" t="s">
        <v>5341</v>
      </c>
      <c r="HV204" s="34" t="s">
        <v>5001</v>
      </c>
      <c r="HW204" s="34" t="s">
        <v>4560</v>
      </c>
      <c r="HX204" s="34" t="s">
        <v>3235</v>
      </c>
      <c r="HY204" s="34" t="s">
        <v>4291</v>
      </c>
      <c r="HZ204" s="34" t="s">
        <v>4933</v>
      </c>
      <c r="IA204" s="34" t="s">
        <v>4666</v>
      </c>
      <c r="IC204" s="34" t="s">
        <v>5274</v>
      </c>
      <c r="ID204" s="34" t="s">
        <v>4462</v>
      </c>
      <c r="IF204" s="34" t="s">
        <v>4879</v>
      </c>
      <c r="IQ204" s="34">
        <v>10000</v>
      </c>
      <c r="IR204" s="34" t="s">
        <v>1043</v>
      </c>
      <c r="IT204" s="34">
        <v>3333.3333333333298</v>
      </c>
      <c r="IU204" s="34" t="s">
        <v>5179</v>
      </c>
      <c r="IV204" s="34" t="s">
        <v>4170</v>
      </c>
      <c r="IW204" s="34" t="s">
        <v>4170</v>
      </c>
      <c r="IX204" s="34" t="s">
        <v>5374</v>
      </c>
      <c r="IY204" s="34" t="s">
        <v>4785</v>
      </c>
      <c r="IZ204" s="34" t="s">
        <v>4783</v>
      </c>
      <c r="JA204" s="34" t="s">
        <v>4170</v>
      </c>
      <c r="JB204" s="34" t="s">
        <v>4170</v>
      </c>
      <c r="JC204" s="34">
        <v>333.33333333333297</v>
      </c>
      <c r="JD204" s="34">
        <v>166.666666666667</v>
      </c>
      <c r="JE204" s="34">
        <v>333.33333333333297</v>
      </c>
      <c r="JF204" s="34">
        <v>833.33333333333303</v>
      </c>
      <c r="JG204" s="34">
        <v>0</v>
      </c>
      <c r="JH204" s="34">
        <v>0</v>
      </c>
      <c r="JI204" s="34">
        <v>0</v>
      </c>
      <c r="JJ204" s="34">
        <v>0</v>
      </c>
      <c r="JK204" s="34">
        <v>0</v>
      </c>
      <c r="JL204" s="34">
        <v>9286.6666666666697</v>
      </c>
      <c r="JM204" s="34">
        <v>1000</v>
      </c>
      <c r="JN204" s="34">
        <v>10286.666666666701</v>
      </c>
      <c r="JO204" s="34">
        <v>3095.5555555555602</v>
      </c>
      <c r="JP204" s="34">
        <v>333.33333333333297</v>
      </c>
      <c r="JQ204" s="34">
        <v>3428.8888888888901</v>
      </c>
      <c r="JR204" s="34">
        <v>0.48606610499027902</v>
      </c>
      <c r="JU204" s="34">
        <v>0.29163966299416699</v>
      </c>
      <c r="JV204" s="34">
        <v>4.8606610499027897E-2</v>
      </c>
      <c r="JW204" s="34">
        <v>1.1665586519766701E-2</v>
      </c>
      <c r="KA204" s="34">
        <v>3.2404406999351897E-2</v>
      </c>
      <c r="KB204" s="34">
        <v>1.6202203499676E-2</v>
      </c>
      <c r="KC204" s="34">
        <v>3.2404406999351897E-2</v>
      </c>
      <c r="KD204" s="34">
        <v>8.10110174983798E-2</v>
      </c>
      <c r="KJ204" s="34" t="s">
        <v>5980</v>
      </c>
      <c r="KK204" s="34" t="s">
        <v>5178</v>
      </c>
      <c r="KL204" s="34" t="s">
        <v>4170</v>
      </c>
      <c r="KM204" s="34" t="s">
        <v>4714</v>
      </c>
      <c r="KN204" s="34" t="s">
        <v>5254</v>
      </c>
      <c r="KO204" s="34" t="s">
        <v>5255</v>
      </c>
      <c r="KP204" s="34" t="s">
        <v>4354</v>
      </c>
      <c r="KQ204" s="34" t="s">
        <v>4170</v>
      </c>
      <c r="KR204" s="34" t="s">
        <v>4170</v>
      </c>
      <c r="KS204" s="34" t="s">
        <v>4170</v>
      </c>
      <c r="KT204" s="34" t="s">
        <v>4170</v>
      </c>
      <c r="KU204" s="34" t="s">
        <v>5116</v>
      </c>
      <c r="KV204" s="34" t="s">
        <v>5153</v>
      </c>
      <c r="KW204" s="34" t="s">
        <v>5624</v>
      </c>
      <c r="KX204" s="34" t="s">
        <v>5644</v>
      </c>
      <c r="KY204" s="34" t="s">
        <v>5112</v>
      </c>
      <c r="KZ204" s="34" t="s">
        <v>5850</v>
      </c>
      <c r="LA204" s="34" t="s">
        <v>5992</v>
      </c>
    </row>
    <row r="205" spans="1:313">
      <c r="A205" s="34" t="s">
        <v>6801</v>
      </c>
      <c r="B205" s="34" t="s">
        <v>6777</v>
      </c>
      <c r="C205" s="34" t="s">
        <v>1037</v>
      </c>
      <c r="D205" s="34" t="s">
        <v>1041</v>
      </c>
      <c r="F205" s="34" t="s">
        <v>1041</v>
      </c>
      <c r="G205" s="34">
        <v>53</v>
      </c>
      <c r="H205" s="34" t="s">
        <v>1041</v>
      </c>
      <c r="I205" s="34" t="s">
        <v>1041</v>
      </c>
      <c r="J205" s="34" t="s">
        <v>442</v>
      </c>
      <c r="K205" s="34" t="s">
        <v>1167</v>
      </c>
      <c r="L205" s="34" t="s">
        <v>9578</v>
      </c>
      <c r="M205" s="34" t="s">
        <v>1167</v>
      </c>
      <c r="N205" s="34" t="s">
        <v>9619</v>
      </c>
      <c r="P205" s="34" t="s">
        <v>3065</v>
      </c>
      <c r="Q205" s="34" t="s">
        <v>3120</v>
      </c>
      <c r="R205" s="34" t="s">
        <v>6320</v>
      </c>
      <c r="S205" s="34">
        <v>4</v>
      </c>
      <c r="T205" s="34" t="s">
        <v>4881</v>
      </c>
      <c r="U205" s="34" t="s">
        <v>4170</v>
      </c>
      <c r="V205" s="34" t="s">
        <v>4881</v>
      </c>
      <c r="W205" s="34" t="s">
        <v>4609</v>
      </c>
      <c r="X205" s="34" t="s">
        <v>4881</v>
      </c>
      <c r="Y205" s="34" t="s">
        <v>4609</v>
      </c>
      <c r="Z205" s="34" t="s">
        <v>4609</v>
      </c>
      <c r="AA205" s="34" t="s">
        <v>4170</v>
      </c>
      <c r="AB205" s="34" t="s">
        <v>3681</v>
      </c>
      <c r="AD205" s="34" t="s">
        <v>3696</v>
      </c>
      <c r="AN205" s="34" t="s">
        <v>3719</v>
      </c>
      <c r="AO205" s="34" t="s">
        <v>1044</v>
      </c>
      <c r="BG205" s="34">
        <v>3</v>
      </c>
      <c r="BI205" s="34">
        <v>40</v>
      </c>
      <c r="BJ205" s="34" t="s">
        <v>1041</v>
      </c>
      <c r="BK205" s="34" t="s">
        <v>3727</v>
      </c>
      <c r="BM205" s="34" t="s">
        <v>3739</v>
      </c>
      <c r="BN205" s="34" t="s">
        <v>3745</v>
      </c>
      <c r="BO205" s="34" t="s">
        <v>4881</v>
      </c>
      <c r="BP205" s="34" t="s">
        <v>4170</v>
      </c>
      <c r="BQ205" s="34" t="s">
        <v>4170</v>
      </c>
      <c r="BR205" s="34" t="s">
        <v>4170</v>
      </c>
      <c r="BS205" s="34" t="s">
        <v>3751</v>
      </c>
      <c r="BT205" s="34" t="s">
        <v>3771</v>
      </c>
      <c r="BU205" s="34" t="s">
        <v>1041</v>
      </c>
      <c r="BV205" s="34" t="s">
        <v>1041</v>
      </c>
      <c r="BW205" s="34" t="s">
        <v>1041</v>
      </c>
      <c r="BX205" s="34" t="s">
        <v>3777</v>
      </c>
      <c r="BY205" s="34" t="s">
        <v>4881</v>
      </c>
      <c r="BZ205" s="34" t="s">
        <v>4170</v>
      </c>
      <c r="CA205" s="34" t="s">
        <v>4170</v>
      </c>
      <c r="CB205" s="34" t="s">
        <v>4170</v>
      </c>
      <c r="CC205" s="34" t="s">
        <v>4170</v>
      </c>
      <c r="CD205" s="34" t="s">
        <v>4170</v>
      </c>
      <c r="CE205" s="34" t="s">
        <v>4170</v>
      </c>
      <c r="CF205" s="34" t="s">
        <v>4170</v>
      </c>
      <c r="CG205" s="34" t="s">
        <v>4170</v>
      </c>
      <c r="CH205" s="34" t="s">
        <v>4170</v>
      </c>
      <c r="CI205" s="34" t="s">
        <v>4170</v>
      </c>
      <c r="CJ205" s="34" t="s">
        <v>4170</v>
      </c>
      <c r="CK205" s="34" t="s">
        <v>4170</v>
      </c>
      <c r="CL205" s="34" t="s">
        <v>4170</v>
      </c>
      <c r="CM205" s="34" t="s">
        <v>4170</v>
      </c>
      <c r="CN205" s="34" t="s">
        <v>4170</v>
      </c>
      <c r="CO205" s="34" t="s">
        <v>4170</v>
      </c>
      <c r="CQ205" s="34" t="s">
        <v>1041</v>
      </c>
      <c r="CR205" s="34" t="s">
        <v>1041</v>
      </c>
      <c r="CS205" s="34" t="s">
        <v>1041</v>
      </c>
      <c r="CT205" s="34" t="s">
        <v>1041</v>
      </c>
      <c r="CU205" s="34" t="s">
        <v>1041</v>
      </c>
      <c r="CV205" s="34" t="s">
        <v>1041</v>
      </c>
      <c r="CW205" s="34" t="s">
        <v>1041</v>
      </c>
      <c r="CX205" s="34" t="s">
        <v>1041</v>
      </c>
      <c r="CY205" s="34" t="s">
        <v>3823</v>
      </c>
      <c r="CZ205" s="34" t="s">
        <v>3843</v>
      </c>
      <c r="DA205" s="34" t="s">
        <v>3852</v>
      </c>
      <c r="DB205" s="34" t="s">
        <v>1044</v>
      </c>
      <c r="DC205" s="34" t="s">
        <v>1044</v>
      </c>
      <c r="DD205" s="34" t="s">
        <v>3871</v>
      </c>
      <c r="DE205" s="34" t="s">
        <v>1041</v>
      </c>
      <c r="DF205" s="34" t="s">
        <v>3877</v>
      </c>
      <c r="DG205" s="34" t="s">
        <v>6324</v>
      </c>
      <c r="DH205" s="34" t="s">
        <v>4170</v>
      </c>
      <c r="DI205" s="34" t="s">
        <v>4881</v>
      </c>
      <c r="DJ205" s="34" t="s">
        <v>4170</v>
      </c>
      <c r="DK205" s="34" t="s">
        <v>4170</v>
      </c>
      <c r="DL205" s="34" t="s">
        <v>4170</v>
      </c>
      <c r="DM205" s="34" t="s">
        <v>4170</v>
      </c>
      <c r="DN205" s="34" t="s">
        <v>4170</v>
      </c>
      <c r="DO205" s="34" t="s">
        <v>4881</v>
      </c>
      <c r="DP205" s="34" t="s">
        <v>4170</v>
      </c>
      <c r="DQ205" s="34" t="s">
        <v>4170</v>
      </c>
      <c r="DR205" s="34" t="s">
        <v>4170</v>
      </c>
      <c r="DS205" s="34" t="s">
        <v>4170</v>
      </c>
      <c r="DT205" s="34" t="s">
        <v>4170</v>
      </c>
      <c r="DU205" s="34" t="s">
        <v>4170</v>
      </c>
      <c r="DV205" s="34" t="s">
        <v>4170</v>
      </c>
      <c r="DW205" s="34" t="s">
        <v>4170</v>
      </c>
      <c r="FE205" s="34">
        <v>1625</v>
      </c>
      <c r="FK205" s="34" t="s">
        <v>1044</v>
      </c>
      <c r="FM205" s="34" t="s">
        <v>3987</v>
      </c>
      <c r="GF205" s="34" t="s">
        <v>1044</v>
      </c>
      <c r="GG205" s="34" t="s">
        <v>4170</v>
      </c>
      <c r="GH205" s="34" t="s">
        <v>4170</v>
      </c>
      <c r="GI205" s="34" t="s">
        <v>4170</v>
      </c>
      <c r="GJ205" s="34" t="s">
        <v>4881</v>
      </c>
      <c r="GK205" s="34" t="s">
        <v>4170</v>
      </c>
      <c r="GL205" s="34" t="s">
        <v>4170</v>
      </c>
      <c r="GM205" s="34" t="s">
        <v>4170</v>
      </c>
      <c r="GO205" s="34">
        <v>15000</v>
      </c>
      <c r="GP205" s="34">
        <v>1000</v>
      </c>
      <c r="GQ205" s="34">
        <v>0</v>
      </c>
      <c r="GR205" s="34">
        <v>3000</v>
      </c>
      <c r="GS205" s="34">
        <v>2000</v>
      </c>
      <c r="GT205" s="34">
        <v>1000</v>
      </c>
      <c r="GU205" s="34">
        <v>2000</v>
      </c>
      <c r="GV205" s="34">
        <v>1000</v>
      </c>
      <c r="GW205" s="34">
        <v>1000</v>
      </c>
      <c r="GX205" s="34">
        <v>10000</v>
      </c>
      <c r="GY205" s="34">
        <v>5000</v>
      </c>
      <c r="GZ205" s="34">
        <v>2000</v>
      </c>
      <c r="HA205" s="34">
        <v>0</v>
      </c>
      <c r="HB205" s="34">
        <v>3000</v>
      </c>
      <c r="HC205" s="34">
        <v>4000</v>
      </c>
      <c r="HD205" s="34">
        <v>0</v>
      </c>
      <c r="HE205" s="34">
        <v>0</v>
      </c>
      <c r="HF205" s="34" t="s">
        <v>1044</v>
      </c>
      <c r="HK205" s="34" t="s">
        <v>6802</v>
      </c>
      <c r="HL205" s="34" t="s">
        <v>4226</v>
      </c>
      <c r="HM205" s="34" t="s">
        <v>4542</v>
      </c>
      <c r="HN205" s="34" t="s">
        <v>5453</v>
      </c>
      <c r="HO205" s="34">
        <v>49.243046430135799</v>
      </c>
      <c r="HP205" s="34" t="s">
        <v>4896</v>
      </c>
      <c r="HQ205" s="34" t="s">
        <v>4316</v>
      </c>
      <c r="HR205" s="34" t="s">
        <v>4203</v>
      </c>
      <c r="HS205" s="34" t="s">
        <v>4248</v>
      </c>
      <c r="HT205" s="34" t="s">
        <v>4262</v>
      </c>
      <c r="HU205" s="34" t="s">
        <v>5342</v>
      </c>
      <c r="HV205" s="34" t="s">
        <v>5001</v>
      </c>
      <c r="HW205" s="34" t="s">
        <v>4556</v>
      </c>
      <c r="HX205" s="34" t="s">
        <v>3238</v>
      </c>
      <c r="HY205" s="34" t="s">
        <v>4291</v>
      </c>
      <c r="HZ205" s="34" t="s">
        <v>4933</v>
      </c>
      <c r="IA205" s="34" t="s">
        <v>4666</v>
      </c>
      <c r="IC205" s="34" t="s">
        <v>5275</v>
      </c>
      <c r="ID205" s="34" t="s">
        <v>4461</v>
      </c>
      <c r="IK205" s="34" t="s">
        <v>4587</v>
      </c>
      <c r="IQ205" s="34">
        <v>1625</v>
      </c>
      <c r="IR205" s="34" t="s">
        <v>1046</v>
      </c>
      <c r="IS205" s="34" t="s">
        <v>5322</v>
      </c>
      <c r="IT205" s="34">
        <v>406.25</v>
      </c>
      <c r="IU205" s="34" t="s">
        <v>5181</v>
      </c>
      <c r="IV205" s="34" t="s">
        <v>4474</v>
      </c>
      <c r="IW205" s="34" t="s">
        <v>4170</v>
      </c>
      <c r="IX205" s="34" t="s">
        <v>5374</v>
      </c>
      <c r="IY205" s="34" t="s">
        <v>4472</v>
      </c>
      <c r="IZ205" s="34" t="s">
        <v>4354</v>
      </c>
      <c r="JA205" s="34" t="s">
        <v>5581</v>
      </c>
      <c r="JB205" s="34" t="s">
        <v>4716</v>
      </c>
      <c r="JC205" s="34">
        <v>1666.6666666666699</v>
      </c>
      <c r="JD205" s="34">
        <v>833.33333333333303</v>
      </c>
      <c r="JE205" s="34">
        <v>333.33333333333297</v>
      </c>
      <c r="JF205" s="34">
        <v>0</v>
      </c>
      <c r="JG205" s="34">
        <v>500</v>
      </c>
      <c r="JH205" s="34">
        <v>666.66666666666697</v>
      </c>
      <c r="JI205" s="34">
        <v>0</v>
      </c>
      <c r="JJ205" s="34">
        <v>0</v>
      </c>
      <c r="JK205" s="34">
        <v>333.33333333333297</v>
      </c>
      <c r="JL205" s="34">
        <v>25666.666666666701</v>
      </c>
      <c r="JM205" s="34">
        <v>3666.6666666666702</v>
      </c>
      <c r="JN205" s="34">
        <v>29333.333333333299</v>
      </c>
      <c r="JO205" s="34">
        <v>6416.6666666666697</v>
      </c>
      <c r="JP205" s="34">
        <v>916.66666666666697</v>
      </c>
      <c r="JQ205" s="34">
        <v>7333.3333333333303</v>
      </c>
      <c r="JR205" s="34">
        <v>0.51136363636363602</v>
      </c>
      <c r="JS205" s="34">
        <v>3.4090909090909102E-2</v>
      </c>
      <c r="JU205" s="34">
        <v>0.102272727272727</v>
      </c>
      <c r="JV205" s="34">
        <v>6.8181818181818205E-2</v>
      </c>
      <c r="JW205" s="34">
        <v>3.4090909090909102E-2</v>
      </c>
      <c r="JX205" s="34">
        <v>6.8181818181818205E-2</v>
      </c>
      <c r="JY205" s="34">
        <v>3.4090909090909102E-2</v>
      </c>
      <c r="JZ205" s="34">
        <v>1.13636363636364E-2</v>
      </c>
      <c r="KA205" s="34">
        <v>5.6818181818181802E-2</v>
      </c>
      <c r="KB205" s="34">
        <v>2.8409090909090901E-2</v>
      </c>
      <c r="KC205" s="34">
        <v>1.13636363636364E-2</v>
      </c>
      <c r="KE205" s="34">
        <v>1.7045454545454499E-2</v>
      </c>
      <c r="KF205" s="34">
        <v>2.27272727272727E-2</v>
      </c>
      <c r="KJ205" s="34" t="s">
        <v>5976</v>
      </c>
      <c r="KK205" s="34" t="s">
        <v>5177</v>
      </c>
      <c r="KL205" s="34" t="s">
        <v>5796</v>
      </c>
      <c r="KM205" s="34" t="s">
        <v>4712</v>
      </c>
      <c r="KN205" s="34" t="s">
        <v>4716</v>
      </c>
      <c r="KO205" s="34" t="s">
        <v>5255</v>
      </c>
      <c r="KP205" s="34" t="s">
        <v>4170</v>
      </c>
      <c r="KQ205" s="34" t="s">
        <v>4353</v>
      </c>
      <c r="KR205" s="34" t="s">
        <v>4716</v>
      </c>
      <c r="KS205" s="34" t="s">
        <v>4170</v>
      </c>
      <c r="KT205" s="34" t="s">
        <v>4170</v>
      </c>
      <c r="KU205" s="34" t="s">
        <v>5114</v>
      </c>
      <c r="KV205" s="34" t="s">
        <v>5154</v>
      </c>
      <c r="KW205" s="34" t="s">
        <v>5623</v>
      </c>
      <c r="KX205" s="34" t="s">
        <v>5647</v>
      </c>
      <c r="KY205" s="34" t="s">
        <v>5953</v>
      </c>
      <c r="KZ205" s="34" t="s">
        <v>5154</v>
      </c>
      <c r="LA205" s="34" t="s">
        <v>5993</v>
      </c>
    </row>
    <row r="206" spans="1:313">
      <c r="A206" s="34" t="s">
        <v>6803</v>
      </c>
      <c r="B206" s="34" t="s">
        <v>6777</v>
      </c>
      <c r="C206" s="34" t="s">
        <v>1038</v>
      </c>
      <c r="D206" s="34" t="s">
        <v>1041</v>
      </c>
      <c r="F206" s="34" t="s">
        <v>1041</v>
      </c>
      <c r="G206" s="34">
        <v>18</v>
      </c>
      <c r="H206" s="34" t="s">
        <v>1041</v>
      </c>
      <c r="I206" s="34" t="s">
        <v>1041</v>
      </c>
      <c r="J206" s="34" t="s">
        <v>440</v>
      </c>
      <c r="K206" s="34" t="s">
        <v>1077</v>
      </c>
      <c r="L206" s="34" t="s">
        <v>9537</v>
      </c>
      <c r="M206" s="34" t="s">
        <v>1548</v>
      </c>
      <c r="N206" s="34" t="s">
        <v>9538</v>
      </c>
      <c r="P206" s="34" t="s">
        <v>3065</v>
      </c>
      <c r="Q206" s="34" t="s">
        <v>3123</v>
      </c>
      <c r="R206" s="34" t="s">
        <v>6380</v>
      </c>
      <c r="S206" s="34">
        <v>3</v>
      </c>
      <c r="T206" s="34" t="s">
        <v>4609</v>
      </c>
      <c r="U206" s="34" t="s">
        <v>4170</v>
      </c>
      <c r="V206" s="34" t="s">
        <v>4881</v>
      </c>
      <c r="W206" s="34" t="s">
        <v>4609</v>
      </c>
      <c r="X206" s="34" t="s">
        <v>4170</v>
      </c>
      <c r="Y206" s="34" t="s">
        <v>4609</v>
      </c>
      <c r="Z206" s="34" t="s">
        <v>4881</v>
      </c>
      <c r="AA206" s="34" t="s">
        <v>4170</v>
      </c>
      <c r="AB206" s="34" t="s">
        <v>3681</v>
      </c>
      <c r="AD206" s="34" t="s">
        <v>3696</v>
      </c>
      <c r="AN206" s="34" t="s">
        <v>3722</v>
      </c>
      <c r="AO206" s="34" t="s">
        <v>1044</v>
      </c>
      <c r="BG206" s="34">
        <v>2</v>
      </c>
      <c r="BI206" s="34">
        <v>36</v>
      </c>
      <c r="BJ206" s="34" t="s">
        <v>1041</v>
      </c>
      <c r="BK206" s="34" t="s">
        <v>3727</v>
      </c>
      <c r="BM206" s="34" t="s">
        <v>3742</v>
      </c>
      <c r="BN206" s="34" t="s">
        <v>3745</v>
      </c>
      <c r="BO206" s="34" t="s">
        <v>4881</v>
      </c>
      <c r="BP206" s="34" t="s">
        <v>4170</v>
      </c>
      <c r="BQ206" s="34" t="s">
        <v>4170</v>
      </c>
      <c r="BR206" s="34" t="s">
        <v>4170</v>
      </c>
      <c r="BS206" s="34" t="s">
        <v>3751</v>
      </c>
      <c r="BT206" s="34" t="s">
        <v>3739</v>
      </c>
      <c r="BU206" s="34" t="s">
        <v>1044</v>
      </c>
      <c r="BV206" s="34" t="s">
        <v>1044</v>
      </c>
      <c r="BW206" s="34" t="s">
        <v>1044</v>
      </c>
      <c r="BX206" s="34" t="s">
        <v>3777</v>
      </c>
      <c r="BY206" s="34" t="s">
        <v>4881</v>
      </c>
      <c r="BZ206" s="34" t="s">
        <v>4170</v>
      </c>
      <c r="CA206" s="34" t="s">
        <v>4170</v>
      </c>
      <c r="CB206" s="34" t="s">
        <v>4170</v>
      </c>
      <c r="CC206" s="34" t="s">
        <v>4170</v>
      </c>
      <c r="CD206" s="34" t="s">
        <v>4170</v>
      </c>
      <c r="CE206" s="34" t="s">
        <v>4170</v>
      </c>
      <c r="CF206" s="34" t="s">
        <v>4170</v>
      </c>
      <c r="CG206" s="34" t="s">
        <v>4170</v>
      </c>
      <c r="CH206" s="34" t="s">
        <v>4170</v>
      </c>
      <c r="CI206" s="34" t="s">
        <v>4170</v>
      </c>
      <c r="CJ206" s="34" t="s">
        <v>4170</v>
      </c>
      <c r="CK206" s="34" t="s">
        <v>4170</v>
      </c>
      <c r="CL206" s="34" t="s">
        <v>4170</v>
      </c>
      <c r="CM206" s="34" t="s">
        <v>4170</v>
      </c>
      <c r="CN206" s="34" t="s">
        <v>4170</v>
      </c>
      <c r="CO206" s="34" t="s">
        <v>4170</v>
      </c>
      <c r="CQ206" s="34" t="s">
        <v>1041</v>
      </c>
      <c r="CR206" s="34" t="s">
        <v>1041</v>
      </c>
      <c r="CS206" s="34" t="s">
        <v>1041</v>
      </c>
      <c r="CT206" s="34" t="s">
        <v>1041</v>
      </c>
      <c r="CU206" s="34" t="s">
        <v>1041</v>
      </c>
      <c r="CV206" s="34" t="s">
        <v>1041</v>
      </c>
      <c r="CW206" s="34" t="s">
        <v>1041</v>
      </c>
      <c r="CX206" s="34" t="s">
        <v>1044</v>
      </c>
      <c r="CY206" s="34" t="s">
        <v>3826</v>
      </c>
      <c r="CZ206" s="34" t="s">
        <v>3843</v>
      </c>
      <c r="DA206" s="34" t="s">
        <v>3861</v>
      </c>
      <c r="DB206" s="34" t="s">
        <v>3868</v>
      </c>
      <c r="DC206" s="34" t="s">
        <v>3868</v>
      </c>
      <c r="DD206" s="34" t="s">
        <v>3871</v>
      </c>
      <c r="DE206" s="34" t="s">
        <v>1044</v>
      </c>
      <c r="DF206" s="34" t="s">
        <v>3877</v>
      </c>
      <c r="DG206" s="34" t="s">
        <v>169</v>
      </c>
      <c r="DH206" s="34" t="s">
        <v>4170</v>
      </c>
      <c r="DI206" s="34" t="s">
        <v>4881</v>
      </c>
      <c r="DJ206" s="34" t="s">
        <v>4170</v>
      </c>
      <c r="DK206" s="34" t="s">
        <v>4170</v>
      </c>
      <c r="DL206" s="34" t="s">
        <v>4170</v>
      </c>
      <c r="DM206" s="34" t="s">
        <v>4170</v>
      </c>
      <c r="DN206" s="34" t="s">
        <v>4170</v>
      </c>
      <c r="DO206" s="34" t="s">
        <v>4170</v>
      </c>
      <c r="DP206" s="34" t="s">
        <v>4170</v>
      </c>
      <c r="DQ206" s="34" t="s">
        <v>4170</v>
      </c>
      <c r="DR206" s="34" t="s">
        <v>4170</v>
      </c>
      <c r="DS206" s="34" t="s">
        <v>4170</v>
      </c>
      <c r="DT206" s="34" t="s">
        <v>4170</v>
      </c>
      <c r="DU206" s="34" t="s">
        <v>4170</v>
      </c>
      <c r="DV206" s="34" t="s">
        <v>4170</v>
      </c>
      <c r="DW206" s="34" t="s">
        <v>4170</v>
      </c>
      <c r="DY206" s="34">
        <v>12000</v>
      </c>
      <c r="FK206" s="34" t="s">
        <v>3960</v>
      </c>
      <c r="FL206" s="34" t="s">
        <v>3969</v>
      </c>
      <c r="FM206" s="34" t="s">
        <v>3990</v>
      </c>
      <c r="GF206" s="34" t="s">
        <v>1044</v>
      </c>
      <c r="GG206" s="34" t="s">
        <v>4170</v>
      </c>
      <c r="GH206" s="34" t="s">
        <v>4170</v>
      </c>
      <c r="GI206" s="34" t="s">
        <v>4170</v>
      </c>
      <c r="GJ206" s="34" t="s">
        <v>4881</v>
      </c>
      <c r="GK206" s="34" t="s">
        <v>4170</v>
      </c>
      <c r="GL206" s="34" t="s">
        <v>4170</v>
      </c>
      <c r="GM206" s="34" t="s">
        <v>4170</v>
      </c>
      <c r="GO206" s="34">
        <v>5000</v>
      </c>
      <c r="GP206" s="34">
        <v>0</v>
      </c>
      <c r="GQ206" s="34">
        <v>4000</v>
      </c>
      <c r="GR206" s="34">
        <v>3000</v>
      </c>
      <c r="GS206" s="34">
        <v>600</v>
      </c>
      <c r="GT206" s="34">
        <v>300</v>
      </c>
      <c r="GU206" s="34">
        <v>500</v>
      </c>
      <c r="GV206" s="34">
        <v>0</v>
      </c>
      <c r="GW206" s="34">
        <v>0</v>
      </c>
      <c r="GX206" s="34">
        <v>3000</v>
      </c>
      <c r="GY206" s="34">
        <v>2000</v>
      </c>
      <c r="GZ206" s="34">
        <v>2000</v>
      </c>
      <c r="HA206" s="34">
        <v>0</v>
      </c>
      <c r="HB206" s="34">
        <v>0</v>
      </c>
      <c r="HC206" s="34">
        <v>10000</v>
      </c>
      <c r="HD206" s="34">
        <v>0</v>
      </c>
      <c r="HE206" s="34">
        <v>0</v>
      </c>
      <c r="HF206" s="34" t="s">
        <v>1044</v>
      </c>
      <c r="HK206" s="34" t="s">
        <v>6804</v>
      </c>
      <c r="HL206" s="34" t="s">
        <v>4226</v>
      </c>
      <c r="HM206" s="34" t="s">
        <v>4539</v>
      </c>
      <c r="HN206" s="34" t="s">
        <v>5446</v>
      </c>
      <c r="HO206" s="34">
        <v>33.245729303548003</v>
      </c>
      <c r="HP206" s="34" t="s">
        <v>4895</v>
      </c>
      <c r="HQ206" s="34" t="s">
        <v>4316</v>
      </c>
      <c r="HR206" s="34" t="s">
        <v>4219</v>
      </c>
      <c r="HS206" s="34" t="s">
        <v>4228</v>
      </c>
      <c r="HT206" s="34" t="s">
        <v>4262</v>
      </c>
      <c r="HU206" s="34" t="s">
        <v>5342</v>
      </c>
      <c r="HV206" s="34" t="s">
        <v>5001</v>
      </c>
      <c r="HW206" s="34" t="s">
        <v>4560</v>
      </c>
      <c r="HX206" s="34" t="s">
        <v>3232</v>
      </c>
      <c r="HY206" s="34" t="s">
        <v>4291</v>
      </c>
      <c r="HZ206" s="34" t="s">
        <v>4933</v>
      </c>
      <c r="IA206" s="34" t="s">
        <v>4666</v>
      </c>
      <c r="IC206" s="34" t="s">
        <v>5274</v>
      </c>
      <c r="ID206" s="34" t="s">
        <v>4462</v>
      </c>
      <c r="IE206" s="34" t="s">
        <v>5112</v>
      </c>
      <c r="IQ206" s="34">
        <v>12000</v>
      </c>
      <c r="IR206" s="34" t="s">
        <v>1046</v>
      </c>
      <c r="IS206" s="34" t="s">
        <v>5322</v>
      </c>
      <c r="IT206" s="34">
        <v>4000</v>
      </c>
      <c r="IU206" s="34" t="s">
        <v>5179</v>
      </c>
      <c r="IV206" s="34" t="s">
        <v>4170</v>
      </c>
      <c r="IW206" s="34" t="s">
        <v>4174</v>
      </c>
      <c r="IX206" s="34" t="s">
        <v>5374</v>
      </c>
      <c r="IY206" s="34" t="s">
        <v>4474</v>
      </c>
      <c r="IZ206" s="34" t="s">
        <v>4784</v>
      </c>
      <c r="JA206" s="34" t="s">
        <v>4785</v>
      </c>
      <c r="JB206" s="34" t="s">
        <v>4170</v>
      </c>
      <c r="JC206" s="34">
        <v>500</v>
      </c>
      <c r="JD206" s="34">
        <v>333.33333333333297</v>
      </c>
      <c r="JE206" s="34">
        <v>333.33333333333297</v>
      </c>
      <c r="JF206" s="34">
        <v>0</v>
      </c>
      <c r="JG206" s="34">
        <v>0</v>
      </c>
      <c r="JH206" s="34">
        <v>1666.6666666666699</v>
      </c>
      <c r="JI206" s="34">
        <v>0</v>
      </c>
      <c r="JJ206" s="34">
        <v>0</v>
      </c>
      <c r="JK206" s="34">
        <v>0</v>
      </c>
      <c r="JL206" s="34">
        <v>15900</v>
      </c>
      <c r="JM206" s="34">
        <v>333.33333333333297</v>
      </c>
      <c r="JN206" s="34">
        <v>16233.333333333299</v>
      </c>
      <c r="JO206" s="34">
        <v>5300</v>
      </c>
      <c r="JP206" s="34">
        <v>111.111111111111</v>
      </c>
      <c r="JQ206" s="34">
        <v>5411.1111111111104</v>
      </c>
      <c r="JR206" s="34">
        <v>0.30800821355236102</v>
      </c>
      <c r="JT206" s="34">
        <v>0.24640657084188899</v>
      </c>
      <c r="JU206" s="34">
        <v>0.184804928131417</v>
      </c>
      <c r="JV206" s="34">
        <v>3.6960985626283402E-2</v>
      </c>
      <c r="JW206" s="34">
        <v>1.8480492813141701E-2</v>
      </c>
      <c r="JX206" s="34">
        <v>3.08008213552361E-2</v>
      </c>
      <c r="KA206" s="34">
        <v>3.08008213552361E-2</v>
      </c>
      <c r="KB206" s="34">
        <v>2.05338809034908E-2</v>
      </c>
      <c r="KC206" s="34">
        <v>2.05338809034908E-2</v>
      </c>
      <c r="KF206" s="34">
        <v>0.102669404517454</v>
      </c>
      <c r="KJ206" s="34" t="s">
        <v>5977</v>
      </c>
      <c r="KK206" s="34" t="s">
        <v>5178</v>
      </c>
      <c r="KL206" s="34" t="s">
        <v>4170</v>
      </c>
      <c r="KM206" s="34" t="s">
        <v>4714</v>
      </c>
      <c r="KN206" s="34" t="s">
        <v>5255</v>
      </c>
      <c r="KO206" s="34" t="s">
        <v>5255</v>
      </c>
      <c r="KP206" s="34" t="s">
        <v>4170</v>
      </c>
      <c r="KQ206" s="34" t="s">
        <v>4170</v>
      </c>
      <c r="KR206" s="34" t="s">
        <v>4973</v>
      </c>
      <c r="KS206" s="34" t="s">
        <v>4170</v>
      </c>
      <c r="KT206" s="34" t="s">
        <v>4170</v>
      </c>
      <c r="KU206" s="34" t="s">
        <v>5113</v>
      </c>
      <c r="KV206" s="34" t="s">
        <v>5154</v>
      </c>
      <c r="KW206" s="34" t="s">
        <v>5624</v>
      </c>
      <c r="KX206" s="34" t="s">
        <v>5643</v>
      </c>
      <c r="KY206" s="34" t="s">
        <v>5223</v>
      </c>
      <c r="KZ206" s="34" t="s">
        <v>5154</v>
      </c>
      <c r="LA206" s="34" t="s">
        <v>5992</v>
      </c>
    </row>
    <row r="207" spans="1:313">
      <c r="A207" s="34" t="s">
        <v>6805</v>
      </c>
      <c r="B207" s="34" t="s">
        <v>6777</v>
      </c>
      <c r="C207" s="34" t="s">
        <v>1037</v>
      </c>
      <c r="D207" s="34" t="s">
        <v>1041</v>
      </c>
      <c r="F207" s="34" t="s">
        <v>1041</v>
      </c>
      <c r="G207" s="34">
        <v>30</v>
      </c>
      <c r="H207" s="34" t="s">
        <v>1041</v>
      </c>
      <c r="I207" s="34" t="s">
        <v>1041</v>
      </c>
      <c r="J207" s="34" t="s">
        <v>442</v>
      </c>
      <c r="K207" s="34" t="s">
        <v>1077</v>
      </c>
      <c r="L207" s="34" t="s">
        <v>9537</v>
      </c>
      <c r="M207" s="34" t="s">
        <v>1548</v>
      </c>
      <c r="N207" s="34" t="s">
        <v>9538</v>
      </c>
      <c r="P207" s="34" t="s">
        <v>3065</v>
      </c>
      <c r="Q207" s="34" t="s">
        <v>3123</v>
      </c>
      <c r="R207" s="34" t="s">
        <v>6344</v>
      </c>
      <c r="S207" s="34">
        <v>3</v>
      </c>
      <c r="T207" s="34" t="s">
        <v>4881</v>
      </c>
      <c r="U207" s="34" t="s">
        <v>4170</v>
      </c>
      <c r="V207" s="34" t="s">
        <v>4881</v>
      </c>
      <c r="W207" s="34" t="s">
        <v>4881</v>
      </c>
      <c r="X207" s="34" t="s">
        <v>4881</v>
      </c>
      <c r="Y207" s="34" t="s">
        <v>4881</v>
      </c>
      <c r="Z207" s="34" t="s">
        <v>4609</v>
      </c>
      <c r="AA207" s="34" t="s">
        <v>4170</v>
      </c>
      <c r="AB207" s="34" t="s">
        <v>3681</v>
      </c>
      <c r="AD207" s="34" t="s">
        <v>3696</v>
      </c>
      <c r="AN207" s="34" t="s">
        <v>3722</v>
      </c>
      <c r="AO207" s="34" t="s">
        <v>1044</v>
      </c>
      <c r="BG207" s="34">
        <v>2</v>
      </c>
      <c r="BI207" s="34">
        <v>30</v>
      </c>
      <c r="BJ207" s="34" t="s">
        <v>1041</v>
      </c>
      <c r="BK207" s="34" t="s">
        <v>3727</v>
      </c>
      <c r="BM207" s="34" t="s">
        <v>3739</v>
      </c>
      <c r="BN207" s="34" t="s">
        <v>3745</v>
      </c>
      <c r="BO207" s="34" t="s">
        <v>4881</v>
      </c>
      <c r="BP207" s="34" t="s">
        <v>4170</v>
      </c>
      <c r="BQ207" s="34" t="s">
        <v>4170</v>
      </c>
      <c r="BR207" s="34" t="s">
        <v>4170</v>
      </c>
      <c r="BS207" s="34" t="s">
        <v>3751</v>
      </c>
      <c r="BT207" s="34" t="s">
        <v>3739</v>
      </c>
      <c r="BU207" s="34" t="s">
        <v>1044</v>
      </c>
      <c r="BV207" s="34" t="s">
        <v>1044</v>
      </c>
      <c r="BW207" s="34" t="s">
        <v>1044</v>
      </c>
      <c r="BX207" s="34" t="s">
        <v>3777</v>
      </c>
      <c r="BY207" s="34" t="s">
        <v>4881</v>
      </c>
      <c r="BZ207" s="34" t="s">
        <v>4170</v>
      </c>
      <c r="CA207" s="34" t="s">
        <v>4170</v>
      </c>
      <c r="CB207" s="34" t="s">
        <v>4170</v>
      </c>
      <c r="CC207" s="34" t="s">
        <v>4170</v>
      </c>
      <c r="CD207" s="34" t="s">
        <v>4170</v>
      </c>
      <c r="CE207" s="34" t="s">
        <v>4170</v>
      </c>
      <c r="CF207" s="34" t="s">
        <v>4170</v>
      </c>
      <c r="CG207" s="34" t="s">
        <v>4170</v>
      </c>
      <c r="CH207" s="34" t="s">
        <v>4170</v>
      </c>
      <c r="CI207" s="34" t="s">
        <v>4170</v>
      </c>
      <c r="CJ207" s="34" t="s">
        <v>4170</v>
      </c>
      <c r="CK207" s="34" t="s">
        <v>4170</v>
      </c>
      <c r="CL207" s="34" t="s">
        <v>4170</v>
      </c>
      <c r="CM207" s="34" t="s">
        <v>4170</v>
      </c>
      <c r="CN207" s="34" t="s">
        <v>4170</v>
      </c>
      <c r="CO207" s="34" t="s">
        <v>4170</v>
      </c>
      <c r="CQ207" s="34" t="s">
        <v>1041</v>
      </c>
      <c r="CR207" s="34" t="s">
        <v>1044</v>
      </c>
      <c r="CS207" s="34" t="s">
        <v>1041</v>
      </c>
      <c r="CT207" s="34" t="s">
        <v>1041</v>
      </c>
      <c r="CU207" s="34" t="s">
        <v>1041</v>
      </c>
      <c r="CV207" s="34" t="s">
        <v>1041</v>
      </c>
      <c r="CW207" s="34" t="s">
        <v>1044</v>
      </c>
      <c r="CX207" s="34" t="s">
        <v>1041</v>
      </c>
      <c r="CY207" s="34" t="s">
        <v>3823</v>
      </c>
      <c r="CZ207" s="34" t="s">
        <v>3843</v>
      </c>
      <c r="DA207" s="34" t="s">
        <v>3852</v>
      </c>
      <c r="DB207" s="34" t="s">
        <v>1044</v>
      </c>
      <c r="DC207" s="34" t="s">
        <v>1044</v>
      </c>
      <c r="DD207" s="34" t="s">
        <v>3871</v>
      </c>
      <c r="DE207" s="34" t="s">
        <v>1044</v>
      </c>
      <c r="DF207" s="34" t="s">
        <v>3877</v>
      </c>
      <c r="DG207" s="34" t="s">
        <v>3889</v>
      </c>
      <c r="DH207" s="34" t="s">
        <v>4170</v>
      </c>
      <c r="DI207" s="34" t="s">
        <v>4170</v>
      </c>
      <c r="DJ207" s="34" t="s">
        <v>4881</v>
      </c>
      <c r="DK207" s="34" t="s">
        <v>4170</v>
      </c>
      <c r="DL207" s="34" t="s">
        <v>4170</v>
      </c>
      <c r="DM207" s="34" t="s">
        <v>4170</v>
      </c>
      <c r="DN207" s="34" t="s">
        <v>4170</v>
      </c>
      <c r="DO207" s="34" t="s">
        <v>4170</v>
      </c>
      <c r="DP207" s="34" t="s">
        <v>4170</v>
      </c>
      <c r="DQ207" s="34" t="s">
        <v>4170</v>
      </c>
      <c r="DR207" s="34" t="s">
        <v>4170</v>
      </c>
      <c r="DS207" s="34" t="s">
        <v>4170</v>
      </c>
      <c r="DT207" s="34" t="s">
        <v>4170</v>
      </c>
      <c r="DU207" s="34" t="s">
        <v>4170</v>
      </c>
      <c r="DV207" s="34" t="s">
        <v>4170</v>
      </c>
      <c r="DW207" s="34" t="s">
        <v>4170</v>
      </c>
      <c r="DZ207" s="34">
        <v>3200</v>
      </c>
      <c r="FK207" s="34" t="s">
        <v>1044</v>
      </c>
      <c r="FM207" s="34" t="s">
        <v>3981</v>
      </c>
      <c r="FN207" s="34" t="s">
        <v>6691</v>
      </c>
      <c r="FO207" s="34" t="s">
        <v>4881</v>
      </c>
      <c r="FP207" s="34" t="s">
        <v>4881</v>
      </c>
      <c r="FQ207" s="34" t="s">
        <v>4881</v>
      </c>
      <c r="FR207" s="34" t="s">
        <v>4881</v>
      </c>
      <c r="FS207" s="34" t="s">
        <v>4170</v>
      </c>
      <c r="FT207" s="34" t="s">
        <v>4170</v>
      </c>
      <c r="FU207" s="34" t="s">
        <v>4170</v>
      </c>
      <c r="FV207" s="34" t="s">
        <v>4170</v>
      </c>
      <c r="FW207" s="34" t="s">
        <v>4170</v>
      </c>
      <c r="FX207" s="34" t="s">
        <v>4170</v>
      </c>
      <c r="FY207" s="34" t="s">
        <v>4170</v>
      </c>
      <c r="FZ207" s="34" t="s">
        <v>4170</v>
      </c>
      <c r="GA207" s="34" t="s">
        <v>4170</v>
      </c>
      <c r="GB207" s="34" t="s">
        <v>4170</v>
      </c>
      <c r="GC207" s="34" t="s">
        <v>4170</v>
      </c>
      <c r="GD207" s="34" t="s">
        <v>4170</v>
      </c>
      <c r="GF207" s="34" t="s">
        <v>1044</v>
      </c>
      <c r="GG207" s="34" t="s">
        <v>4170</v>
      </c>
      <c r="GH207" s="34" t="s">
        <v>4170</v>
      </c>
      <c r="GI207" s="34" t="s">
        <v>4170</v>
      </c>
      <c r="GJ207" s="34" t="s">
        <v>4881</v>
      </c>
      <c r="GK207" s="34" t="s">
        <v>4170</v>
      </c>
      <c r="GL207" s="34" t="s">
        <v>4170</v>
      </c>
      <c r="GM207" s="34" t="s">
        <v>4170</v>
      </c>
      <c r="GO207" s="34">
        <v>12000</v>
      </c>
      <c r="GP207" s="34">
        <v>3000</v>
      </c>
      <c r="GQ207" s="34">
        <v>7000</v>
      </c>
      <c r="GR207" s="34">
        <v>5000</v>
      </c>
      <c r="GS207" s="34">
        <v>3000</v>
      </c>
      <c r="GT207" s="34">
        <v>300</v>
      </c>
      <c r="GU207" s="34">
        <v>2000</v>
      </c>
      <c r="GV207" s="34">
        <v>2000</v>
      </c>
      <c r="GW207" s="34">
        <v>1000</v>
      </c>
      <c r="GX207" s="34">
        <v>3500</v>
      </c>
      <c r="GY207" s="34">
        <v>4000</v>
      </c>
      <c r="GZ207" s="34">
        <v>3000</v>
      </c>
      <c r="HA207" s="34">
        <v>0</v>
      </c>
      <c r="HB207" s="34">
        <v>0</v>
      </c>
      <c r="HC207" s="34">
        <v>1000</v>
      </c>
      <c r="HD207" s="34">
        <v>0</v>
      </c>
      <c r="HE207" s="34">
        <v>6000</v>
      </c>
      <c r="HF207" s="34" t="s">
        <v>1044</v>
      </c>
      <c r="HK207" s="34" t="s">
        <v>6806</v>
      </c>
      <c r="HL207" s="34" t="s">
        <v>4226</v>
      </c>
      <c r="HM207" s="34" t="s">
        <v>4539</v>
      </c>
      <c r="HN207" s="34" t="s">
        <v>5452</v>
      </c>
      <c r="HO207" s="34">
        <v>28.218079281647</v>
      </c>
      <c r="HP207" s="34" t="s">
        <v>4895</v>
      </c>
      <c r="HQ207" s="34" t="s">
        <v>4316</v>
      </c>
      <c r="HR207" s="34" t="s">
        <v>4219</v>
      </c>
      <c r="HS207" s="34" t="s">
        <v>4248</v>
      </c>
      <c r="HT207" s="34" t="s">
        <v>4262</v>
      </c>
      <c r="HU207" s="34" t="s">
        <v>5341</v>
      </c>
      <c r="HV207" s="34" t="s">
        <v>5001</v>
      </c>
      <c r="HW207" s="34" t="s">
        <v>4556</v>
      </c>
      <c r="HX207" s="34" t="s">
        <v>3238</v>
      </c>
      <c r="HY207" s="34" t="s">
        <v>4291</v>
      </c>
      <c r="HZ207" s="34" t="s">
        <v>4933</v>
      </c>
      <c r="IA207" s="34" t="s">
        <v>4666</v>
      </c>
      <c r="IB207" s="34" t="s">
        <v>5665</v>
      </c>
      <c r="IC207" s="34" t="s">
        <v>5274</v>
      </c>
      <c r="ID207" s="34" t="s">
        <v>4462</v>
      </c>
      <c r="IF207" s="34" t="s">
        <v>4877</v>
      </c>
      <c r="IQ207" s="34">
        <v>3200</v>
      </c>
      <c r="IR207" s="34" t="s">
        <v>1046</v>
      </c>
      <c r="IT207" s="34">
        <v>1066.6666666666699</v>
      </c>
      <c r="IU207" s="34" t="s">
        <v>5181</v>
      </c>
      <c r="IV207" s="34" t="s">
        <v>4473</v>
      </c>
      <c r="IW207" s="34" t="s">
        <v>4175</v>
      </c>
      <c r="IX207" s="34" t="s">
        <v>5179</v>
      </c>
      <c r="IY207" s="34" t="s">
        <v>5374</v>
      </c>
      <c r="IZ207" s="34" t="s">
        <v>4784</v>
      </c>
      <c r="JA207" s="34" t="s">
        <v>5581</v>
      </c>
      <c r="JB207" s="34" t="s">
        <v>5581</v>
      </c>
      <c r="JC207" s="34">
        <v>583.33333333333303</v>
      </c>
      <c r="JD207" s="34">
        <v>666.66666666666697</v>
      </c>
      <c r="JE207" s="34">
        <v>500</v>
      </c>
      <c r="JF207" s="34">
        <v>0</v>
      </c>
      <c r="JG207" s="34">
        <v>0</v>
      </c>
      <c r="JH207" s="34">
        <v>166.666666666667</v>
      </c>
      <c r="JI207" s="34">
        <v>0</v>
      </c>
      <c r="JJ207" s="34">
        <v>1000</v>
      </c>
      <c r="JK207" s="34">
        <v>333.33333333333297</v>
      </c>
      <c r="JL207" s="34">
        <v>30550</v>
      </c>
      <c r="JM207" s="34">
        <v>7000</v>
      </c>
      <c r="JN207" s="34">
        <v>37550</v>
      </c>
      <c r="JO207" s="34">
        <v>10183.333333333299</v>
      </c>
      <c r="JP207" s="34">
        <v>2333.3333333333298</v>
      </c>
      <c r="JQ207" s="34">
        <v>12516.666666666701</v>
      </c>
      <c r="JR207" s="34">
        <v>0.31957390146471398</v>
      </c>
      <c r="JS207" s="34">
        <v>7.9893475366178399E-2</v>
      </c>
      <c r="JT207" s="34">
        <v>0.18641810918775001</v>
      </c>
      <c r="JU207" s="34">
        <v>0.133155792276964</v>
      </c>
      <c r="JV207" s="34">
        <v>7.9893475366178399E-2</v>
      </c>
      <c r="JW207" s="34">
        <v>7.9893475366178395E-3</v>
      </c>
      <c r="JX207" s="34">
        <v>5.3262316910785597E-2</v>
      </c>
      <c r="JY207" s="34">
        <v>5.3262316910785597E-2</v>
      </c>
      <c r="JZ207" s="34">
        <v>8.8770528184642702E-3</v>
      </c>
      <c r="KA207" s="34">
        <v>1.55348424323125E-2</v>
      </c>
      <c r="KB207" s="34">
        <v>1.7754105636928499E-2</v>
      </c>
      <c r="KC207" s="34">
        <v>1.3315579227696399E-2</v>
      </c>
      <c r="KF207" s="34">
        <v>4.4385264092321403E-3</v>
      </c>
      <c r="KH207" s="34">
        <v>2.6631158455392798E-2</v>
      </c>
      <c r="KJ207" s="34" t="s">
        <v>5976</v>
      </c>
      <c r="KK207" s="34" t="s">
        <v>5177</v>
      </c>
      <c r="KL207" s="34" t="s">
        <v>5796</v>
      </c>
      <c r="KM207" s="34" t="s">
        <v>4716</v>
      </c>
      <c r="KN207" s="34" t="s">
        <v>4716</v>
      </c>
      <c r="KO207" s="34" t="s">
        <v>5255</v>
      </c>
      <c r="KP207" s="34" t="s">
        <v>4170</v>
      </c>
      <c r="KQ207" s="34" t="s">
        <v>4170</v>
      </c>
      <c r="KR207" s="34" t="s">
        <v>4975</v>
      </c>
      <c r="KS207" s="34" t="s">
        <v>4170</v>
      </c>
      <c r="KT207" s="34" t="s">
        <v>4716</v>
      </c>
      <c r="KU207" s="34" t="s">
        <v>5114</v>
      </c>
      <c r="KV207" s="34" t="s">
        <v>5155</v>
      </c>
      <c r="KW207" s="34" t="s">
        <v>5625</v>
      </c>
      <c r="KX207" s="34" t="s">
        <v>5645</v>
      </c>
      <c r="KY207" s="34" t="s">
        <v>5954</v>
      </c>
      <c r="KZ207" s="34" t="s">
        <v>5152</v>
      </c>
      <c r="LA207" s="34" t="s">
        <v>5993</v>
      </c>
    </row>
    <row r="208" spans="1:313">
      <c r="A208" s="34" t="s">
        <v>6807</v>
      </c>
      <c r="B208" s="34" t="s">
        <v>6777</v>
      </c>
      <c r="C208" s="34" t="s">
        <v>1036</v>
      </c>
      <c r="D208" s="34" t="s">
        <v>1041</v>
      </c>
      <c r="F208" s="34" t="s">
        <v>1041</v>
      </c>
      <c r="G208" s="34">
        <v>22</v>
      </c>
      <c r="H208" s="34" t="s">
        <v>1041</v>
      </c>
      <c r="I208" s="34" t="s">
        <v>1041</v>
      </c>
      <c r="J208" s="34" t="s">
        <v>442</v>
      </c>
      <c r="K208" s="34" t="s">
        <v>1110</v>
      </c>
      <c r="L208" s="34" t="s">
        <v>9565</v>
      </c>
      <c r="M208" s="34" t="s">
        <v>2063</v>
      </c>
      <c r="N208" s="34" t="s">
        <v>9566</v>
      </c>
      <c r="P208" s="34" t="s">
        <v>3068</v>
      </c>
      <c r="Q208" s="34" t="s">
        <v>3090</v>
      </c>
      <c r="R208" s="34" t="s">
        <v>6301</v>
      </c>
      <c r="S208" s="34">
        <v>1</v>
      </c>
      <c r="T208" s="34" t="s">
        <v>4170</v>
      </c>
      <c r="U208" s="34" t="s">
        <v>4170</v>
      </c>
      <c r="V208" s="34" t="s">
        <v>4170</v>
      </c>
      <c r="W208" s="34" t="s">
        <v>4170</v>
      </c>
      <c r="X208" s="34" t="s">
        <v>4881</v>
      </c>
      <c r="Y208" s="34" t="s">
        <v>4170</v>
      </c>
      <c r="Z208" s="34" t="s">
        <v>4881</v>
      </c>
      <c r="AA208" s="34" t="s">
        <v>4170</v>
      </c>
      <c r="AB208" s="34" t="s">
        <v>3687</v>
      </c>
      <c r="AD208" s="34" t="s">
        <v>3702</v>
      </c>
      <c r="AE208" s="34" t="s">
        <v>3705</v>
      </c>
      <c r="AF208" s="34" t="s">
        <v>4881</v>
      </c>
      <c r="AG208" s="34" t="s">
        <v>4170</v>
      </c>
      <c r="AH208" s="34" t="s">
        <v>4170</v>
      </c>
      <c r="AI208" s="34" t="s">
        <v>4170</v>
      </c>
      <c r="AJ208" s="34" t="s">
        <v>4170</v>
      </c>
      <c r="AK208" s="34" t="s">
        <v>4170</v>
      </c>
      <c r="AL208" s="34" t="s">
        <v>4170</v>
      </c>
      <c r="AN208" s="34" t="s">
        <v>3722</v>
      </c>
      <c r="AO208" s="34" t="s">
        <v>1044</v>
      </c>
      <c r="BG208" s="34">
        <v>1</v>
      </c>
      <c r="BH208" s="34" t="s">
        <v>4143</v>
      </c>
      <c r="BI208" s="34">
        <v>20</v>
      </c>
      <c r="BJ208" s="34" t="s">
        <v>1041</v>
      </c>
      <c r="BK208" s="34" t="s">
        <v>3727</v>
      </c>
      <c r="BM208" s="34" t="s">
        <v>3739</v>
      </c>
      <c r="BN208" s="34" t="s">
        <v>3745</v>
      </c>
      <c r="BO208" s="34" t="s">
        <v>4881</v>
      </c>
      <c r="BP208" s="34" t="s">
        <v>4170</v>
      </c>
      <c r="BQ208" s="34" t="s">
        <v>4170</v>
      </c>
      <c r="BR208" s="34" t="s">
        <v>4170</v>
      </c>
      <c r="BS208" s="34" t="s">
        <v>3751</v>
      </c>
      <c r="BT208" s="34" t="s">
        <v>3771</v>
      </c>
      <c r="BU208" s="34" t="s">
        <v>1044</v>
      </c>
      <c r="BV208" s="34" t="s">
        <v>1044</v>
      </c>
      <c r="BW208" s="34" t="s">
        <v>1044</v>
      </c>
      <c r="BX208" s="34" t="s">
        <v>3777</v>
      </c>
      <c r="BY208" s="34" t="s">
        <v>4881</v>
      </c>
      <c r="BZ208" s="34" t="s">
        <v>4170</v>
      </c>
      <c r="CA208" s="34" t="s">
        <v>4170</v>
      </c>
      <c r="CB208" s="34" t="s">
        <v>4170</v>
      </c>
      <c r="CC208" s="34" t="s">
        <v>4170</v>
      </c>
      <c r="CD208" s="34" t="s">
        <v>4170</v>
      </c>
      <c r="CE208" s="34" t="s">
        <v>4170</v>
      </c>
      <c r="CF208" s="34" t="s">
        <v>4170</v>
      </c>
      <c r="CG208" s="34" t="s">
        <v>4170</v>
      </c>
      <c r="CH208" s="34" t="s">
        <v>4170</v>
      </c>
      <c r="CI208" s="34" t="s">
        <v>4170</v>
      </c>
      <c r="CJ208" s="34" t="s">
        <v>4170</v>
      </c>
      <c r="CK208" s="34" t="s">
        <v>4170</v>
      </c>
      <c r="CL208" s="34" t="s">
        <v>4170</v>
      </c>
      <c r="CM208" s="34" t="s">
        <v>4170</v>
      </c>
      <c r="CN208" s="34" t="s">
        <v>4170</v>
      </c>
      <c r="CO208" s="34" t="s">
        <v>4170</v>
      </c>
      <c r="CQ208" s="34" t="s">
        <v>1041</v>
      </c>
      <c r="CR208" s="34" t="s">
        <v>1044</v>
      </c>
      <c r="CS208" s="34" t="s">
        <v>1044</v>
      </c>
      <c r="CT208" s="34" t="s">
        <v>1044</v>
      </c>
      <c r="CU208" s="34" t="s">
        <v>1041</v>
      </c>
      <c r="CV208" s="34" t="s">
        <v>1041</v>
      </c>
      <c r="CW208" s="34" t="s">
        <v>1044</v>
      </c>
      <c r="CX208" s="34" t="s">
        <v>1044</v>
      </c>
      <c r="CY208" s="34" t="s">
        <v>3826</v>
      </c>
      <c r="CZ208" s="34" t="s">
        <v>3843</v>
      </c>
      <c r="DA208" s="34" t="s">
        <v>3852</v>
      </c>
      <c r="DB208" s="34" t="s">
        <v>3871</v>
      </c>
      <c r="DC208" s="34" t="s">
        <v>3871</v>
      </c>
      <c r="DD208" s="34" t="s">
        <v>3871</v>
      </c>
      <c r="DE208" s="34" t="s">
        <v>1044</v>
      </c>
      <c r="DF208" s="34" t="s">
        <v>3877</v>
      </c>
      <c r="DG208" s="34" t="s">
        <v>6808</v>
      </c>
      <c r="DH208" s="34" t="s">
        <v>4170</v>
      </c>
      <c r="DI208" s="34" t="s">
        <v>4170</v>
      </c>
      <c r="DJ208" s="34" t="s">
        <v>4170</v>
      </c>
      <c r="DK208" s="34" t="s">
        <v>4881</v>
      </c>
      <c r="DL208" s="34" t="s">
        <v>4170</v>
      </c>
      <c r="DM208" s="34" t="s">
        <v>4170</v>
      </c>
      <c r="DN208" s="34" t="s">
        <v>4170</v>
      </c>
      <c r="DO208" s="34" t="s">
        <v>4170</v>
      </c>
      <c r="DP208" s="34" t="s">
        <v>4170</v>
      </c>
      <c r="DQ208" s="34" t="s">
        <v>4170</v>
      </c>
      <c r="DR208" s="34" t="s">
        <v>4170</v>
      </c>
      <c r="DS208" s="34" t="s">
        <v>4881</v>
      </c>
      <c r="DT208" s="34" t="s">
        <v>4170</v>
      </c>
      <c r="DU208" s="34" t="s">
        <v>4170</v>
      </c>
      <c r="DV208" s="34" t="s">
        <v>4170</v>
      </c>
      <c r="DW208" s="34" t="s">
        <v>4170</v>
      </c>
      <c r="EA208" s="34">
        <v>5000</v>
      </c>
      <c r="FK208" s="34" t="s">
        <v>3963</v>
      </c>
      <c r="FL208" s="34" t="s">
        <v>3975</v>
      </c>
      <c r="FM208" s="34" t="s">
        <v>3990</v>
      </c>
      <c r="GF208" s="34" t="s">
        <v>1044</v>
      </c>
      <c r="GG208" s="34" t="s">
        <v>4170</v>
      </c>
      <c r="GH208" s="34" t="s">
        <v>4170</v>
      </c>
      <c r="GI208" s="34" t="s">
        <v>4170</v>
      </c>
      <c r="GJ208" s="34" t="s">
        <v>4881</v>
      </c>
      <c r="GK208" s="34" t="s">
        <v>4170</v>
      </c>
      <c r="GL208" s="34" t="s">
        <v>4170</v>
      </c>
      <c r="GM208" s="34" t="s">
        <v>4170</v>
      </c>
      <c r="GO208" s="34">
        <v>1000</v>
      </c>
      <c r="GP208" s="34">
        <v>1500</v>
      </c>
      <c r="GQ208" s="34">
        <v>0</v>
      </c>
      <c r="GR208" s="34">
        <v>0</v>
      </c>
      <c r="GT208" s="34">
        <v>120</v>
      </c>
      <c r="GU208" s="34">
        <v>0</v>
      </c>
      <c r="GV208" s="34">
        <v>0</v>
      </c>
      <c r="GW208" s="34">
        <v>0</v>
      </c>
      <c r="GX208" s="34">
        <v>500</v>
      </c>
      <c r="GY208" s="34">
        <v>500</v>
      </c>
      <c r="GZ208" s="34">
        <v>0</v>
      </c>
      <c r="HA208" s="34">
        <v>0</v>
      </c>
      <c r="HB208" s="34">
        <v>0</v>
      </c>
      <c r="HC208" s="34">
        <v>0</v>
      </c>
      <c r="HD208" s="34">
        <v>0</v>
      </c>
      <c r="HE208" s="34">
        <v>5000</v>
      </c>
      <c r="HF208" s="34" t="s">
        <v>1041</v>
      </c>
      <c r="HG208" s="34" t="s">
        <v>4048</v>
      </c>
      <c r="HI208" s="34" t="s">
        <v>4069</v>
      </c>
      <c r="HK208" s="34" t="s">
        <v>6809</v>
      </c>
      <c r="HL208" s="34" t="s">
        <v>4226</v>
      </c>
      <c r="HM208" s="34" t="s">
        <v>4539</v>
      </c>
      <c r="HN208" s="34" t="s">
        <v>5452</v>
      </c>
      <c r="HO208" s="34">
        <v>7.1944809461235204</v>
      </c>
      <c r="HP208" s="34" t="s">
        <v>4897</v>
      </c>
      <c r="HQ208" s="34" t="s">
        <v>4305</v>
      </c>
      <c r="HR208" s="34" t="s">
        <v>4186</v>
      </c>
      <c r="HS208" s="34" t="s">
        <v>4241</v>
      </c>
      <c r="HT208" s="34" t="s">
        <v>4271</v>
      </c>
      <c r="HU208" s="34" t="s">
        <v>5342</v>
      </c>
      <c r="HV208" s="34" t="s">
        <v>5001</v>
      </c>
      <c r="HW208" s="34" t="s">
        <v>4556</v>
      </c>
      <c r="HX208" s="34" t="s">
        <v>3235</v>
      </c>
      <c r="HY208" s="34" t="s">
        <v>4291</v>
      </c>
      <c r="HZ208" s="34" t="s">
        <v>4933</v>
      </c>
      <c r="IA208" s="34" t="s">
        <v>4666</v>
      </c>
      <c r="IC208" s="34" t="s">
        <v>5274</v>
      </c>
      <c r="ID208" s="34" t="s">
        <v>4462</v>
      </c>
      <c r="IG208" s="34" t="s">
        <v>4878</v>
      </c>
      <c r="IQ208" s="34">
        <v>5000</v>
      </c>
      <c r="IR208" s="34" t="s">
        <v>1046</v>
      </c>
      <c r="IT208" s="34">
        <v>5000</v>
      </c>
      <c r="IU208" s="34" t="s">
        <v>5177</v>
      </c>
      <c r="IV208" s="34" t="s">
        <v>4472</v>
      </c>
      <c r="IW208" s="34" t="s">
        <v>4170</v>
      </c>
      <c r="IX208" s="34" t="s">
        <v>4170</v>
      </c>
      <c r="IZ208" s="34" t="s">
        <v>4783</v>
      </c>
      <c r="JA208" s="34" t="s">
        <v>4170</v>
      </c>
      <c r="JB208" s="34" t="s">
        <v>4170</v>
      </c>
      <c r="JC208" s="34">
        <v>83.3333333333333</v>
      </c>
      <c r="JD208" s="34">
        <v>83.3333333333333</v>
      </c>
      <c r="JE208" s="34">
        <v>0</v>
      </c>
      <c r="JF208" s="34">
        <v>0</v>
      </c>
      <c r="JG208" s="34">
        <v>0</v>
      </c>
      <c r="JH208" s="34">
        <v>0</v>
      </c>
      <c r="JI208" s="34">
        <v>0</v>
      </c>
      <c r="JJ208" s="34">
        <v>833.33333333333303</v>
      </c>
      <c r="JK208" s="34">
        <v>0</v>
      </c>
      <c r="JL208" s="34">
        <v>1203.3333333333301</v>
      </c>
      <c r="JM208" s="34">
        <v>2416.6666666666702</v>
      </c>
      <c r="JN208" s="34">
        <v>3620</v>
      </c>
      <c r="JO208" s="34">
        <v>1203.3333333333301</v>
      </c>
      <c r="JP208" s="34">
        <v>2416.6666666666702</v>
      </c>
      <c r="JQ208" s="34">
        <v>3620</v>
      </c>
      <c r="JR208" s="34">
        <v>0.27624309392265201</v>
      </c>
      <c r="JS208" s="34">
        <v>0.41436464088397801</v>
      </c>
      <c r="JW208" s="34">
        <v>3.3149171270718203E-2</v>
      </c>
      <c r="KA208" s="34">
        <v>2.30202578268877E-2</v>
      </c>
      <c r="KB208" s="34">
        <v>2.30202578268877E-2</v>
      </c>
      <c r="KH208" s="34">
        <v>0.230202578268877</v>
      </c>
      <c r="KJ208" s="34" t="s">
        <v>5976</v>
      </c>
      <c r="KK208" s="34" t="s">
        <v>5989</v>
      </c>
      <c r="KL208" s="34" t="s">
        <v>4170</v>
      </c>
      <c r="KM208" s="34" t="s">
        <v>4711</v>
      </c>
      <c r="KN208" s="34" t="s">
        <v>4352</v>
      </c>
      <c r="KO208" s="34" t="s">
        <v>4170</v>
      </c>
      <c r="KP208" s="34" t="s">
        <v>4170</v>
      </c>
      <c r="KQ208" s="34" t="s">
        <v>4170</v>
      </c>
      <c r="KR208" s="34" t="s">
        <v>4170</v>
      </c>
      <c r="KS208" s="34" t="s">
        <v>4170</v>
      </c>
      <c r="KT208" s="34" t="s">
        <v>4716</v>
      </c>
      <c r="KU208" s="34" t="s">
        <v>4973</v>
      </c>
      <c r="KV208" s="34" t="s">
        <v>5151</v>
      </c>
      <c r="KW208" s="34" t="s">
        <v>5621</v>
      </c>
      <c r="KX208" s="34" t="s">
        <v>5645</v>
      </c>
      <c r="KY208" s="34" t="s">
        <v>5952</v>
      </c>
      <c r="KZ208" s="34" t="s">
        <v>5850</v>
      </c>
      <c r="LA208" s="34" t="s">
        <v>5992</v>
      </c>
    </row>
    <row r="209" spans="1:313">
      <c r="A209" s="34" t="s">
        <v>6810</v>
      </c>
      <c r="B209" s="34" t="s">
        <v>6777</v>
      </c>
      <c r="C209" s="34" t="s">
        <v>1038</v>
      </c>
      <c r="D209" s="34" t="s">
        <v>1041</v>
      </c>
      <c r="F209" s="34" t="s">
        <v>1041</v>
      </c>
      <c r="G209" s="34">
        <v>68</v>
      </c>
      <c r="H209" s="34" t="s">
        <v>1041</v>
      </c>
      <c r="I209" s="34" t="s">
        <v>1041</v>
      </c>
      <c r="J209" s="34" t="s">
        <v>440</v>
      </c>
      <c r="K209" s="34" t="s">
        <v>1077</v>
      </c>
      <c r="L209" s="34" t="s">
        <v>9537</v>
      </c>
      <c r="M209" s="34" t="s">
        <v>1548</v>
      </c>
      <c r="N209" s="34" t="s">
        <v>9538</v>
      </c>
      <c r="P209" s="34" t="s">
        <v>3065</v>
      </c>
      <c r="Q209" s="34" t="s">
        <v>3123</v>
      </c>
      <c r="R209" s="34" t="s">
        <v>6418</v>
      </c>
      <c r="S209" s="34">
        <v>5</v>
      </c>
      <c r="T209" s="34" t="s">
        <v>4881</v>
      </c>
      <c r="U209" s="34" t="s">
        <v>4881</v>
      </c>
      <c r="V209" s="34" t="s">
        <v>4881</v>
      </c>
      <c r="W209" s="34" t="s">
        <v>4609</v>
      </c>
      <c r="X209" s="34" t="s">
        <v>4881</v>
      </c>
      <c r="Y209" s="34" t="s">
        <v>4848</v>
      </c>
      <c r="Z209" s="34" t="s">
        <v>4609</v>
      </c>
      <c r="AA209" s="34" t="s">
        <v>4170</v>
      </c>
      <c r="AB209" s="34" t="s">
        <v>3681</v>
      </c>
      <c r="AD209" s="34" t="s">
        <v>3696</v>
      </c>
      <c r="AN209" s="34" t="s">
        <v>3719</v>
      </c>
      <c r="AO209" s="34" t="s">
        <v>1044</v>
      </c>
      <c r="BG209" s="34">
        <v>2</v>
      </c>
      <c r="BI209" s="34">
        <v>38</v>
      </c>
      <c r="BJ209" s="34" t="s">
        <v>1041</v>
      </c>
      <c r="BK209" s="34" t="s">
        <v>3727</v>
      </c>
      <c r="BM209" s="34" t="s">
        <v>3739</v>
      </c>
      <c r="BN209" s="34" t="s">
        <v>3745</v>
      </c>
      <c r="BO209" s="34" t="s">
        <v>4881</v>
      </c>
      <c r="BP209" s="34" t="s">
        <v>4170</v>
      </c>
      <c r="BQ209" s="34" t="s">
        <v>4170</v>
      </c>
      <c r="BR209" s="34" t="s">
        <v>4170</v>
      </c>
      <c r="BS209" s="34" t="s">
        <v>3754</v>
      </c>
      <c r="BT209" s="34" t="s">
        <v>3771</v>
      </c>
      <c r="BU209" s="34" t="s">
        <v>1044</v>
      </c>
      <c r="BV209" s="34" t="s">
        <v>1044</v>
      </c>
      <c r="BW209" s="34" t="s">
        <v>1044</v>
      </c>
      <c r="BX209" s="34" t="s">
        <v>3783</v>
      </c>
      <c r="BY209" s="34" t="s">
        <v>4170</v>
      </c>
      <c r="BZ209" s="34" t="s">
        <v>4170</v>
      </c>
      <c r="CA209" s="34" t="s">
        <v>4881</v>
      </c>
      <c r="CB209" s="34" t="s">
        <v>4170</v>
      </c>
      <c r="CC209" s="34" t="s">
        <v>4170</v>
      </c>
      <c r="CD209" s="34" t="s">
        <v>4170</v>
      </c>
      <c r="CE209" s="34" t="s">
        <v>4170</v>
      </c>
      <c r="CF209" s="34" t="s">
        <v>4170</v>
      </c>
      <c r="CG209" s="34" t="s">
        <v>4170</v>
      </c>
      <c r="CH209" s="34" t="s">
        <v>4170</v>
      </c>
      <c r="CI209" s="34" t="s">
        <v>4170</v>
      </c>
      <c r="CJ209" s="34" t="s">
        <v>4170</v>
      </c>
      <c r="CK209" s="34" t="s">
        <v>4170</v>
      </c>
      <c r="CL209" s="34" t="s">
        <v>4170</v>
      </c>
      <c r="CM209" s="34" t="s">
        <v>4170</v>
      </c>
      <c r="CN209" s="34" t="s">
        <v>4170</v>
      </c>
      <c r="CO209" s="34" t="s">
        <v>4170</v>
      </c>
      <c r="CQ209" s="34" t="s">
        <v>1041</v>
      </c>
      <c r="CR209" s="34" t="s">
        <v>1041</v>
      </c>
      <c r="CS209" s="34" t="s">
        <v>1041</v>
      </c>
      <c r="CT209" s="34" t="s">
        <v>1041</v>
      </c>
      <c r="CU209" s="34" t="s">
        <v>1041</v>
      </c>
      <c r="CV209" s="34" t="s">
        <v>1041</v>
      </c>
      <c r="CW209" s="34" t="s">
        <v>1041</v>
      </c>
      <c r="CX209" s="34" t="s">
        <v>1044</v>
      </c>
      <c r="CY209" s="34" t="s">
        <v>3826</v>
      </c>
      <c r="CZ209" s="34" t="s">
        <v>3843</v>
      </c>
      <c r="DA209" s="34" t="s">
        <v>3861</v>
      </c>
      <c r="DB209" s="34" t="s">
        <v>3868</v>
      </c>
      <c r="DC209" s="34" t="s">
        <v>3868</v>
      </c>
      <c r="DD209" s="34" t="s">
        <v>3871</v>
      </c>
      <c r="DE209" s="34" t="s">
        <v>1041</v>
      </c>
      <c r="DF209" s="34" t="s">
        <v>3877</v>
      </c>
      <c r="DG209" s="34" t="s">
        <v>6811</v>
      </c>
      <c r="DH209" s="34" t="s">
        <v>4170</v>
      </c>
      <c r="DI209" s="34" t="s">
        <v>4170</v>
      </c>
      <c r="DJ209" s="34" t="s">
        <v>4170</v>
      </c>
      <c r="DK209" s="34" t="s">
        <v>4170</v>
      </c>
      <c r="DL209" s="34" t="s">
        <v>4170</v>
      </c>
      <c r="DM209" s="34" t="s">
        <v>4170</v>
      </c>
      <c r="DN209" s="34" t="s">
        <v>4881</v>
      </c>
      <c r="DO209" s="34" t="s">
        <v>4881</v>
      </c>
      <c r="DP209" s="34" t="s">
        <v>4170</v>
      </c>
      <c r="DQ209" s="34" t="s">
        <v>4170</v>
      </c>
      <c r="DR209" s="34" t="s">
        <v>4881</v>
      </c>
      <c r="DS209" s="34" t="s">
        <v>4170</v>
      </c>
      <c r="DT209" s="34" t="s">
        <v>4170</v>
      </c>
      <c r="DU209" s="34" t="s">
        <v>4170</v>
      </c>
      <c r="DV209" s="34" t="s">
        <v>4170</v>
      </c>
      <c r="DW209" s="34" t="s">
        <v>4170</v>
      </c>
      <c r="ES209" s="34" t="s">
        <v>3951</v>
      </c>
      <c r="ET209" s="34" t="s">
        <v>4170</v>
      </c>
      <c r="EU209" s="34" t="s">
        <v>4170</v>
      </c>
      <c r="EV209" s="34" t="s">
        <v>4170</v>
      </c>
      <c r="EW209" s="34" t="s">
        <v>4170</v>
      </c>
      <c r="EX209" s="34" t="s">
        <v>4881</v>
      </c>
      <c r="EY209" s="34" t="s">
        <v>4170</v>
      </c>
      <c r="EZ209" s="34" t="s">
        <v>4170</v>
      </c>
      <c r="FA209" s="34" t="s">
        <v>4170</v>
      </c>
      <c r="FB209" s="34" t="s">
        <v>4170</v>
      </c>
      <c r="FD209" s="34">
        <v>4500</v>
      </c>
      <c r="FE209" s="34">
        <v>3250</v>
      </c>
      <c r="FH209" s="34">
        <v>30000</v>
      </c>
      <c r="FK209" s="34" t="s">
        <v>3963</v>
      </c>
      <c r="FL209" s="34" t="s">
        <v>3972</v>
      </c>
      <c r="FM209" s="34" t="s">
        <v>3990</v>
      </c>
      <c r="GF209" s="34" t="s">
        <v>1044</v>
      </c>
      <c r="GG209" s="34" t="s">
        <v>4170</v>
      </c>
      <c r="GH209" s="34" t="s">
        <v>4170</v>
      </c>
      <c r="GI209" s="34" t="s">
        <v>4170</v>
      </c>
      <c r="GJ209" s="34" t="s">
        <v>4881</v>
      </c>
      <c r="GK209" s="34" t="s">
        <v>4170</v>
      </c>
      <c r="GL209" s="34" t="s">
        <v>4170</v>
      </c>
      <c r="GM209" s="34" t="s">
        <v>4170</v>
      </c>
      <c r="GO209" s="34">
        <v>12000</v>
      </c>
      <c r="GP209" s="34">
        <v>0</v>
      </c>
      <c r="GQ209" s="34">
        <v>8000</v>
      </c>
      <c r="GR209" s="34">
        <v>3000</v>
      </c>
      <c r="GS209" s="34">
        <v>800</v>
      </c>
      <c r="GT209" s="34">
        <v>500</v>
      </c>
      <c r="GU209" s="34">
        <v>600</v>
      </c>
      <c r="GV209" s="34">
        <v>0</v>
      </c>
      <c r="GW209" s="34">
        <v>0</v>
      </c>
      <c r="GX209" s="34">
        <v>5000</v>
      </c>
      <c r="GY209" s="34">
        <v>3000</v>
      </c>
      <c r="GZ209" s="34">
        <v>6000</v>
      </c>
      <c r="HA209" s="34">
        <v>0</v>
      </c>
      <c r="HB209" s="34">
        <v>0</v>
      </c>
      <c r="HC209" s="34">
        <v>8000</v>
      </c>
      <c r="HD209" s="34">
        <v>0</v>
      </c>
      <c r="HE209" s="34">
        <v>0</v>
      </c>
      <c r="HF209" s="34" t="s">
        <v>1044</v>
      </c>
      <c r="HK209" s="34" t="s">
        <v>6812</v>
      </c>
      <c r="HL209" s="34" t="s">
        <v>4226</v>
      </c>
      <c r="HM209" s="34" t="s">
        <v>4546</v>
      </c>
      <c r="HN209" s="34" t="s">
        <v>5449</v>
      </c>
      <c r="HO209" s="34">
        <v>44.218134034165601</v>
      </c>
      <c r="HP209" s="34" t="s">
        <v>4896</v>
      </c>
      <c r="HQ209" s="34" t="s">
        <v>4323</v>
      </c>
      <c r="HR209" s="34" t="s">
        <v>4203</v>
      </c>
      <c r="HS209" s="34" t="s">
        <v>4248</v>
      </c>
      <c r="HT209" s="34" t="s">
        <v>4262</v>
      </c>
      <c r="HU209" s="34" t="s">
        <v>5342</v>
      </c>
      <c r="HV209" s="34" t="s">
        <v>5001</v>
      </c>
      <c r="HW209" s="34" t="s">
        <v>4560</v>
      </c>
      <c r="HX209" s="34" t="s">
        <v>3244</v>
      </c>
      <c r="HY209" s="34" t="s">
        <v>4299</v>
      </c>
      <c r="HZ209" s="34" t="s">
        <v>4933</v>
      </c>
      <c r="IA209" s="34" t="s">
        <v>4665</v>
      </c>
      <c r="IB209" s="34" t="s">
        <v>5665</v>
      </c>
      <c r="IC209" s="34" t="s">
        <v>5274</v>
      </c>
      <c r="ID209" s="34" t="s">
        <v>4462</v>
      </c>
      <c r="IJ209" s="34">
        <v>1793.7</v>
      </c>
      <c r="IK209" s="34" t="s">
        <v>4588</v>
      </c>
      <c r="IN209" s="34" t="s">
        <v>5224</v>
      </c>
      <c r="IQ209" s="34">
        <v>35043.699999999997</v>
      </c>
      <c r="IR209" s="34" t="s">
        <v>1046</v>
      </c>
      <c r="IS209" s="34" t="s">
        <v>5322</v>
      </c>
      <c r="IT209" s="34">
        <v>7008.74</v>
      </c>
      <c r="IU209" s="34" t="s">
        <v>5181</v>
      </c>
      <c r="IV209" s="34" t="s">
        <v>4170</v>
      </c>
      <c r="IW209" s="34" t="s">
        <v>4176</v>
      </c>
      <c r="IX209" s="34" t="s">
        <v>5374</v>
      </c>
      <c r="IY209" s="34" t="s">
        <v>4474</v>
      </c>
      <c r="IZ209" s="34" t="s">
        <v>4785</v>
      </c>
      <c r="JA209" s="34" t="s">
        <v>4716</v>
      </c>
      <c r="JB209" s="34" t="s">
        <v>4170</v>
      </c>
      <c r="JC209" s="34">
        <v>833.33333333333303</v>
      </c>
      <c r="JD209" s="34">
        <v>500</v>
      </c>
      <c r="JE209" s="34">
        <v>1000</v>
      </c>
      <c r="JF209" s="34">
        <v>0</v>
      </c>
      <c r="JG209" s="34">
        <v>0</v>
      </c>
      <c r="JH209" s="34">
        <v>1333.3333333333301</v>
      </c>
      <c r="JI209" s="34">
        <v>0</v>
      </c>
      <c r="JJ209" s="34">
        <v>0</v>
      </c>
      <c r="JK209" s="34">
        <v>0</v>
      </c>
      <c r="JL209" s="34">
        <v>28066.666666666701</v>
      </c>
      <c r="JM209" s="34">
        <v>500</v>
      </c>
      <c r="JN209" s="34">
        <v>28566.666666666701</v>
      </c>
      <c r="JO209" s="34">
        <v>5613.3333333333303</v>
      </c>
      <c r="JP209" s="34">
        <v>100</v>
      </c>
      <c r="JQ209" s="34">
        <v>5713.3333333333303</v>
      </c>
      <c r="JR209" s="34">
        <v>0.42007001166861102</v>
      </c>
      <c r="JT209" s="34">
        <v>0.280046674445741</v>
      </c>
      <c r="JU209" s="34">
        <v>0.10501750291715301</v>
      </c>
      <c r="JV209" s="34">
        <v>2.80046674445741E-2</v>
      </c>
      <c r="JW209" s="34">
        <v>1.7502917152858798E-2</v>
      </c>
      <c r="JX209" s="34">
        <v>2.10035005834306E-2</v>
      </c>
      <c r="KA209" s="34">
        <v>2.9171528588098E-2</v>
      </c>
      <c r="KB209" s="34">
        <v>1.7502917152858798E-2</v>
      </c>
      <c r="KC209" s="34">
        <v>3.5005834305717597E-2</v>
      </c>
      <c r="KF209" s="34">
        <v>4.6674445740956798E-2</v>
      </c>
      <c r="KI209" s="34" t="s">
        <v>6083</v>
      </c>
      <c r="KJ209" s="34" t="s">
        <v>5979</v>
      </c>
      <c r="KK209" s="34" t="s">
        <v>5990</v>
      </c>
      <c r="KL209" s="34" t="s">
        <v>4170</v>
      </c>
      <c r="KM209" s="34" t="s">
        <v>4716</v>
      </c>
      <c r="KN209" s="34" t="s">
        <v>5255</v>
      </c>
      <c r="KO209" s="34" t="s">
        <v>4716</v>
      </c>
      <c r="KP209" s="34" t="s">
        <v>4170</v>
      </c>
      <c r="KQ209" s="34" t="s">
        <v>4170</v>
      </c>
      <c r="KR209" s="34" t="s">
        <v>4973</v>
      </c>
      <c r="KS209" s="34" t="s">
        <v>4170</v>
      </c>
      <c r="KT209" s="34" t="s">
        <v>4170</v>
      </c>
      <c r="KU209" s="34" t="s">
        <v>5114</v>
      </c>
      <c r="KV209" s="34" t="s">
        <v>5154</v>
      </c>
      <c r="KW209" s="34" t="s">
        <v>5624</v>
      </c>
      <c r="KX209" s="34" t="s">
        <v>5643</v>
      </c>
      <c r="KY209" s="34" t="s">
        <v>5953</v>
      </c>
      <c r="KZ209" s="34" t="s">
        <v>5154</v>
      </c>
      <c r="LA209" s="34" t="s">
        <v>5992</v>
      </c>
    </row>
    <row r="210" spans="1:313">
      <c r="A210" s="34" t="s">
        <v>6813</v>
      </c>
      <c r="B210" s="34" t="s">
        <v>6777</v>
      </c>
      <c r="C210" s="34" t="s">
        <v>1037</v>
      </c>
      <c r="D210" s="34" t="s">
        <v>1041</v>
      </c>
      <c r="F210" s="34" t="s">
        <v>1041</v>
      </c>
      <c r="G210" s="34">
        <v>71</v>
      </c>
      <c r="H210" s="34" t="s">
        <v>1041</v>
      </c>
      <c r="I210" s="34" t="s">
        <v>1041</v>
      </c>
      <c r="J210" s="34" t="s">
        <v>440</v>
      </c>
      <c r="K210" s="34" t="s">
        <v>1161</v>
      </c>
      <c r="L210" s="34" t="s">
        <v>9578</v>
      </c>
      <c r="M210" s="34" t="s">
        <v>1161</v>
      </c>
      <c r="N210" s="34" t="s">
        <v>9579</v>
      </c>
      <c r="P210" s="34" t="s">
        <v>3065</v>
      </c>
      <c r="Q210" s="34" t="s">
        <v>3099</v>
      </c>
      <c r="R210" s="34" t="s">
        <v>6318</v>
      </c>
      <c r="S210" s="34">
        <v>1</v>
      </c>
      <c r="T210" s="34" t="s">
        <v>4170</v>
      </c>
      <c r="U210" s="34" t="s">
        <v>4170</v>
      </c>
      <c r="V210" s="34" t="s">
        <v>4170</v>
      </c>
      <c r="W210" s="34" t="s">
        <v>4881</v>
      </c>
      <c r="X210" s="34" t="s">
        <v>4170</v>
      </c>
      <c r="Y210" s="34" t="s">
        <v>4881</v>
      </c>
      <c r="Z210" s="34" t="s">
        <v>4170</v>
      </c>
      <c r="AA210" s="34" t="s">
        <v>4170</v>
      </c>
      <c r="AB210" s="34" t="s">
        <v>3681</v>
      </c>
      <c r="AD210" s="34" t="s">
        <v>3696</v>
      </c>
      <c r="AN210" s="34" t="s">
        <v>3719</v>
      </c>
      <c r="AO210" s="34" t="s">
        <v>1044</v>
      </c>
      <c r="BG210" s="34">
        <v>1</v>
      </c>
      <c r="BI210" s="34">
        <v>16</v>
      </c>
      <c r="BJ210" s="34" t="s">
        <v>1041</v>
      </c>
      <c r="BK210" s="34" t="s">
        <v>3727</v>
      </c>
      <c r="BM210" s="34" t="s">
        <v>3739</v>
      </c>
      <c r="BN210" s="34" t="s">
        <v>3745</v>
      </c>
      <c r="BO210" s="34" t="s">
        <v>4881</v>
      </c>
      <c r="BP210" s="34" t="s">
        <v>4170</v>
      </c>
      <c r="BQ210" s="34" t="s">
        <v>4170</v>
      </c>
      <c r="BR210" s="34" t="s">
        <v>4170</v>
      </c>
      <c r="BS210" s="34" t="s">
        <v>3751</v>
      </c>
      <c r="BT210" s="34" t="s">
        <v>3739</v>
      </c>
      <c r="BU210" s="34" t="s">
        <v>1044</v>
      </c>
      <c r="BV210" s="34" t="s">
        <v>1044</v>
      </c>
      <c r="BW210" s="34" t="s">
        <v>1044</v>
      </c>
      <c r="BX210" s="34" t="s">
        <v>3777</v>
      </c>
      <c r="BY210" s="34" t="s">
        <v>4881</v>
      </c>
      <c r="BZ210" s="34" t="s">
        <v>4170</v>
      </c>
      <c r="CA210" s="34" t="s">
        <v>4170</v>
      </c>
      <c r="CB210" s="34" t="s">
        <v>4170</v>
      </c>
      <c r="CC210" s="34" t="s">
        <v>4170</v>
      </c>
      <c r="CD210" s="34" t="s">
        <v>4170</v>
      </c>
      <c r="CE210" s="34" t="s">
        <v>4170</v>
      </c>
      <c r="CF210" s="34" t="s">
        <v>4170</v>
      </c>
      <c r="CG210" s="34" t="s">
        <v>4170</v>
      </c>
      <c r="CH210" s="34" t="s">
        <v>4170</v>
      </c>
      <c r="CI210" s="34" t="s">
        <v>4170</v>
      </c>
      <c r="CJ210" s="34" t="s">
        <v>4170</v>
      </c>
      <c r="CK210" s="34" t="s">
        <v>4170</v>
      </c>
      <c r="CL210" s="34" t="s">
        <v>4170</v>
      </c>
      <c r="CM210" s="34" t="s">
        <v>4170</v>
      </c>
      <c r="CN210" s="34" t="s">
        <v>4170</v>
      </c>
      <c r="CO210" s="34" t="s">
        <v>4170</v>
      </c>
      <c r="CQ210" s="34" t="s">
        <v>1041</v>
      </c>
      <c r="CR210" s="34" t="s">
        <v>1041</v>
      </c>
      <c r="CS210" s="34" t="s">
        <v>1041</v>
      </c>
      <c r="CT210" s="34" t="s">
        <v>1041</v>
      </c>
      <c r="CU210" s="34" t="s">
        <v>1041</v>
      </c>
      <c r="CV210" s="34" t="s">
        <v>1041</v>
      </c>
      <c r="CW210" s="34" t="s">
        <v>1044</v>
      </c>
      <c r="CX210" s="34" t="s">
        <v>1044</v>
      </c>
      <c r="CY210" s="34" t="s">
        <v>3823</v>
      </c>
      <c r="CZ210" s="34" t="s">
        <v>3843</v>
      </c>
      <c r="DA210" s="34" t="s">
        <v>3861</v>
      </c>
      <c r="DB210" s="34" t="s">
        <v>1044</v>
      </c>
      <c r="DC210" s="34" t="s">
        <v>3871</v>
      </c>
      <c r="DD210" s="34" t="s">
        <v>3871</v>
      </c>
      <c r="DE210" s="34" t="s">
        <v>1044</v>
      </c>
      <c r="DF210" s="34" t="s">
        <v>3877</v>
      </c>
      <c r="DG210" s="34" t="s">
        <v>6305</v>
      </c>
      <c r="DH210" s="34" t="s">
        <v>4170</v>
      </c>
      <c r="DI210" s="34" t="s">
        <v>4170</v>
      </c>
      <c r="DJ210" s="34" t="s">
        <v>4170</v>
      </c>
      <c r="DK210" s="34" t="s">
        <v>4170</v>
      </c>
      <c r="DL210" s="34" t="s">
        <v>4170</v>
      </c>
      <c r="DM210" s="34" t="s">
        <v>4170</v>
      </c>
      <c r="DN210" s="34" t="s">
        <v>4881</v>
      </c>
      <c r="DO210" s="34" t="s">
        <v>4881</v>
      </c>
      <c r="DP210" s="34" t="s">
        <v>4170</v>
      </c>
      <c r="DQ210" s="34" t="s">
        <v>4170</v>
      </c>
      <c r="DR210" s="34" t="s">
        <v>4170</v>
      </c>
      <c r="DS210" s="34" t="s">
        <v>4170</v>
      </c>
      <c r="DT210" s="34" t="s">
        <v>4170</v>
      </c>
      <c r="DU210" s="34" t="s">
        <v>4170</v>
      </c>
      <c r="DV210" s="34" t="s">
        <v>4170</v>
      </c>
      <c r="DW210" s="34" t="s">
        <v>4170</v>
      </c>
      <c r="ES210" s="34" t="s">
        <v>3951</v>
      </c>
      <c r="ET210" s="34" t="s">
        <v>4170</v>
      </c>
      <c r="EU210" s="34" t="s">
        <v>4170</v>
      </c>
      <c r="EV210" s="34" t="s">
        <v>4170</v>
      </c>
      <c r="EW210" s="34" t="s">
        <v>4170</v>
      </c>
      <c r="EX210" s="34" t="s">
        <v>4881</v>
      </c>
      <c r="EY210" s="34" t="s">
        <v>4170</v>
      </c>
      <c r="EZ210" s="34" t="s">
        <v>4170</v>
      </c>
      <c r="FA210" s="34" t="s">
        <v>4170</v>
      </c>
      <c r="FB210" s="34" t="s">
        <v>4170</v>
      </c>
      <c r="FD210" s="34">
        <v>4200</v>
      </c>
      <c r="FE210" s="34">
        <v>1625</v>
      </c>
      <c r="FK210" s="34" t="s">
        <v>1044</v>
      </c>
      <c r="FM210" s="34" t="s">
        <v>3990</v>
      </c>
      <c r="GF210" s="34" t="s">
        <v>1044</v>
      </c>
      <c r="GG210" s="34" t="s">
        <v>4170</v>
      </c>
      <c r="GH210" s="34" t="s">
        <v>4170</v>
      </c>
      <c r="GI210" s="34" t="s">
        <v>4170</v>
      </c>
      <c r="GJ210" s="34" t="s">
        <v>4881</v>
      </c>
      <c r="GK210" s="34" t="s">
        <v>4170</v>
      </c>
      <c r="GL210" s="34" t="s">
        <v>4170</v>
      </c>
      <c r="GM210" s="34" t="s">
        <v>4170</v>
      </c>
      <c r="GO210" s="34">
        <v>2000</v>
      </c>
      <c r="GP210" s="34">
        <v>0</v>
      </c>
      <c r="GQ210" s="34">
        <v>0</v>
      </c>
      <c r="GR210" s="34">
        <v>500</v>
      </c>
      <c r="GS210" s="34">
        <v>200</v>
      </c>
      <c r="GT210" s="34">
        <v>200</v>
      </c>
      <c r="GU210" s="34">
        <v>0</v>
      </c>
      <c r="GV210" s="34">
        <v>0</v>
      </c>
      <c r="GW210" s="34">
        <v>0</v>
      </c>
      <c r="GX210" s="34">
        <v>3500</v>
      </c>
      <c r="GY210" s="34">
        <v>1050</v>
      </c>
      <c r="GZ210" s="34">
        <v>200</v>
      </c>
      <c r="HA210" s="34">
        <v>0</v>
      </c>
      <c r="HB210" s="34">
        <v>0</v>
      </c>
      <c r="HC210" s="34">
        <v>0</v>
      </c>
      <c r="HD210" s="34">
        <v>0</v>
      </c>
      <c r="HE210" s="34">
        <v>0</v>
      </c>
      <c r="HF210" s="34" t="s">
        <v>1044</v>
      </c>
      <c r="HK210" s="34" t="s">
        <v>6814</v>
      </c>
      <c r="HL210" s="34" t="s">
        <v>4226</v>
      </c>
      <c r="HM210" s="34" t="s">
        <v>4546</v>
      </c>
      <c r="HN210" s="34" t="s">
        <v>5449</v>
      </c>
      <c r="HO210" s="34">
        <v>24.211563731931701</v>
      </c>
      <c r="HP210" s="34" t="s">
        <v>4895</v>
      </c>
      <c r="HQ210" s="34" t="s">
        <v>4305</v>
      </c>
      <c r="HR210" s="34" t="s">
        <v>4195</v>
      </c>
      <c r="HS210" s="34" t="s">
        <v>4235</v>
      </c>
      <c r="HT210" s="34" t="s">
        <v>4271</v>
      </c>
      <c r="HU210" s="34" t="s">
        <v>5342</v>
      </c>
      <c r="HV210" s="34" t="s">
        <v>5001</v>
      </c>
      <c r="HW210" s="34" t="s">
        <v>4560</v>
      </c>
      <c r="HX210" s="34" t="s">
        <v>3244</v>
      </c>
      <c r="HY210" s="34" t="s">
        <v>4299</v>
      </c>
      <c r="HZ210" s="34" t="s">
        <v>4933</v>
      </c>
      <c r="IA210" s="34" t="s">
        <v>4666</v>
      </c>
      <c r="IB210" s="34" t="s">
        <v>5665</v>
      </c>
      <c r="IC210" s="34" t="s">
        <v>5274</v>
      </c>
      <c r="ID210" s="34" t="s">
        <v>4462</v>
      </c>
      <c r="IJ210" s="34">
        <v>1674.12</v>
      </c>
      <c r="IK210" s="34" t="s">
        <v>4587</v>
      </c>
      <c r="IQ210" s="34">
        <v>3299.12</v>
      </c>
      <c r="IR210" s="34" t="s">
        <v>1046</v>
      </c>
      <c r="IT210" s="34">
        <v>3299.12</v>
      </c>
      <c r="IU210" s="34" t="s">
        <v>5177</v>
      </c>
      <c r="IV210" s="34" t="s">
        <v>4170</v>
      </c>
      <c r="IW210" s="34" t="s">
        <v>4170</v>
      </c>
      <c r="IX210" s="34" t="s">
        <v>6120</v>
      </c>
      <c r="IY210" s="34" t="s">
        <v>5373</v>
      </c>
      <c r="IZ210" s="34" t="s">
        <v>4783</v>
      </c>
      <c r="JA210" s="34" t="s">
        <v>4170</v>
      </c>
      <c r="JB210" s="34" t="s">
        <v>4170</v>
      </c>
      <c r="JC210" s="34">
        <v>583.33333333333303</v>
      </c>
      <c r="JD210" s="34">
        <v>175</v>
      </c>
      <c r="JE210" s="34">
        <v>33.3333333333333</v>
      </c>
      <c r="JF210" s="34">
        <v>0</v>
      </c>
      <c r="JG210" s="34">
        <v>0</v>
      </c>
      <c r="JH210" s="34">
        <v>0</v>
      </c>
      <c r="JI210" s="34">
        <v>0</v>
      </c>
      <c r="JJ210" s="34">
        <v>0</v>
      </c>
      <c r="JK210" s="34">
        <v>0</v>
      </c>
      <c r="JL210" s="34">
        <v>3516.6666666666702</v>
      </c>
      <c r="JM210" s="34">
        <v>175</v>
      </c>
      <c r="JN210" s="34">
        <v>3691.6666666666702</v>
      </c>
      <c r="JO210" s="34">
        <v>3516.6666666666702</v>
      </c>
      <c r="JP210" s="34">
        <v>175</v>
      </c>
      <c r="JQ210" s="34">
        <v>3691.6666666666702</v>
      </c>
      <c r="JR210" s="34">
        <v>0.54176072234762995</v>
      </c>
      <c r="JU210" s="34">
        <v>0.13544018058690699</v>
      </c>
      <c r="JV210" s="34">
        <v>5.4176072234762999E-2</v>
      </c>
      <c r="JW210" s="34">
        <v>5.4176072234762999E-2</v>
      </c>
      <c r="KA210" s="34">
        <v>0.158013544018059</v>
      </c>
      <c r="KB210" s="34">
        <v>4.7404063205417603E-2</v>
      </c>
      <c r="KC210" s="34">
        <v>9.0293453724604993E-3</v>
      </c>
      <c r="KI210" s="34" t="s">
        <v>6083</v>
      </c>
      <c r="KJ210" s="34" t="s">
        <v>5976</v>
      </c>
      <c r="KK210" s="34" t="s">
        <v>5178</v>
      </c>
      <c r="KL210" s="34" t="s">
        <v>4170</v>
      </c>
      <c r="KM210" s="34" t="s">
        <v>4716</v>
      </c>
      <c r="KN210" s="34" t="s">
        <v>5254</v>
      </c>
      <c r="KO210" s="34" t="s">
        <v>4352</v>
      </c>
      <c r="KP210" s="34" t="s">
        <v>4170</v>
      </c>
      <c r="KQ210" s="34" t="s">
        <v>4170</v>
      </c>
      <c r="KR210" s="34" t="s">
        <v>4170</v>
      </c>
      <c r="KS210" s="34" t="s">
        <v>4170</v>
      </c>
      <c r="KT210" s="34" t="s">
        <v>4170</v>
      </c>
      <c r="KU210" s="34" t="s">
        <v>4973</v>
      </c>
      <c r="KV210" s="34" t="s">
        <v>5153</v>
      </c>
      <c r="KW210" s="34" t="s">
        <v>5620</v>
      </c>
      <c r="KX210" s="34" t="s">
        <v>5644</v>
      </c>
      <c r="KY210" s="34" t="s">
        <v>5952</v>
      </c>
      <c r="KZ210" s="34" t="s">
        <v>5850</v>
      </c>
      <c r="LA210" s="34" t="s">
        <v>5992</v>
      </c>
    </row>
    <row r="211" spans="1:313">
      <c r="A211" s="34" t="s">
        <v>6815</v>
      </c>
      <c r="B211" s="34" t="s">
        <v>6777</v>
      </c>
      <c r="C211" s="34" t="s">
        <v>1038</v>
      </c>
      <c r="D211" s="34" t="s">
        <v>1041</v>
      </c>
      <c r="F211" s="34" t="s">
        <v>1041</v>
      </c>
      <c r="G211" s="34">
        <v>37</v>
      </c>
      <c r="H211" s="34" t="s">
        <v>1041</v>
      </c>
      <c r="I211" s="34" t="s">
        <v>1041</v>
      </c>
      <c r="J211" s="34" t="s">
        <v>442</v>
      </c>
      <c r="K211" s="34" t="s">
        <v>1077</v>
      </c>
      <c r="L211" s="34" t="s">
        <v>9537</v>
      </c>
      <c r="M211" s="34" t="s">
        <v>1548</v>
      </c>
      <c r="N211" s="34" t="s">
        <v>9538</v>
      </c>
      <c r="P211" s="34" t="s">
        <v>3065</v>
      </c>
      <c r="Q211" s="34" t="s">
        <v>3096</v>
      </c>
      <c r="R211" s="34" t="s">
        <v>6404</v>
      </c>
      <c r="S211" s="34">
        <v>3</v>
      </c>
      <c r="T211" s="34" t="s">
        <v>4881</v>
      </c>
      <c r="U211" s="34" t="s">
        <v>4881</v>
      </c>
      <c r="V211" s="34" t="s">
        <v>4170</v>
      </c>
      <c r="W211" s="34" t="s">
        <v>4881</v>
      </c>
      <c r="X211" s="34" t="s">
        <v>4881</v>
      </c>
      <c r="Y211" s="34" t="s">
        <v>4609</v>
      </c>
      <c r="Z211" s="34" t="s">
        <v>4881</v>
      </c>
      <c r="AA211" s="34" t="s">
        <v>4170</v>
      </c>
      <c r="AB211" s="34" t="s">
        <v>3681</v>
      </c>
      <c r="AD211" s="34" t="s">
        <v>3696</v>
      </c>
      <c r="AN211" s="34" t="s">
        <v>3719</v>
      </c>
      <c r="AO211" s="34" t="s">
        <v>1044</v>
      </c>
      <c r="BG211" s="34">
        <v>2</v>
      </c>
      <c r="BI211" s="34">
        <v>40</v>
      </c>
      <c r="BJ211" s="34" t="s">
        <v>1041</v>
      </c>
      <c r="BK211" s="34" t="s">
        <v>3727</v>
      </c>
      <c r="BM211" s="34" t="s">
        <v>3739</v>
      </c>
      <c r="BN211" s="34" t="s">
        <v>3745</v>
      </c>
      <c r="BO211" s="34" t="s">
        <v>4881</v>
      </c>
      <c r="BP211" s="34" t="s">
        <v>4170</v>
      </c>
      <c r="BQ211" s="34" t="s">
        <v>4170</v>
      </c>
      <c r="BR211" s="34" t="s">
        <v>4170</v>
      </c>
      <c r="BS211" s="34" t="s">
        <v>3754</v>
      </c>
      <c r="BT211" s="34" t="s">
        <v>3771</v>
      </c>
      <c r="BU211" s="34" t="s">
        <v>1044</v>
      </c>
      <c r="BV211" s="34" t="s">
        <v>1044</v>
      </c>
      <c r="BW211" s="34" t="s">
        <v>1044</v>
      </c>
      <c r="BX211" s="34" t="s">
        <v>3777</v>
      </c>
      <c r="BY211" s="34" t="s">
        <v>4881</v>
      </c>
      <c r="BZ211" s="34" t="s">
        <v>4170</v>
      </c>
      <c r="CA211" s="34" t="s">
        <v>4170</v>
      </c>
      <c r="CB211" s="34" t="s">
        <v>4170</v>
      </c>
      <c r="CC211" s="34" t="s">
        <v>4170</v>
      </c>
      <c r="CD211" s="34" t="s">
        <v>4170</v>
      </c>
      <c r="CE211" s="34" t="s">
        <v>4170</v>
      </c>
      <c r="CF211" s="34" t="s">
        <v>4170</v>
      </c>
      <c r="CG211" s="34" t="s">
        <v>4170</v>
      </c>
      <c r="CH211" s="34" t="s">
        <v>4170</v>
      </c>
      <c r="CI211" s="34" t="s">
        <v>4170</v>
      </c>
      <c r="CJ211" s="34" t="s">
        <v>4170</v>
      </c>
      <c r="CK211" s="34" t="s">
        <v>4170</v>
      </c>
      <c r="CL211" s="34" t="s">
        <v>4170</v>
      </c>
      <c r="CM211" s="34" t="s">
        <v>4170</v>
      </c>
      <c r="CN211" s="34" t="s">
        <v>4170</v>
      </c>
      <c r="CO211" s="34" t="s">
        <v>4170</v>
      </c>
      <c r="CQ211" s="34" t="s">
        <v>1041</v>
      </c>
      <c r="CR211" s="34" t="s">
        <v>1041</v>
      </c>
      <c r="CS211" s="34" t="s">
        <v>1041</v>
      </c>
      <c r="CT211" s="34" t="s">
        <v>1041</v>
      </c>
      <c r="CU211" s="34" t="s">
        <v>1041</v>
      </c>
      <c r="CV211" s="34" t="s">
        <v>1041</v>
      </c>
      <c r="CW211" s="34" t="s">
        <v>1044</v>
      </c>
      <c r="CX211" s="34" t="s">
        <v>1044</v>
      </c>
      <c r="CY211" s="34" t="s">
        <v>3826</v>
      </c>
      <c r="CZ211" s="34" t="s">
        <v>3843</v>
      </c>
      <c r="DA211" s="34" t="s">
        <v>3852</v>
      </c>
      <c r="DB211" s="34" t="s">
        <v>1044</v>
      </c>
      <c r="DC211" s="34" t="s">
        <v>1044</v>
      </c>
      <c r="DD211" s="34" t="s">
        <v>3871</v>
      </c>
      <c r="DE211" s="34" t="s">
        <v>1044</v>
      </c>
      <c r="DF211" s="34" t="s">
        <v>3877</v>
      </c>
      <c r="DG211" s="34" t="s">
        <v>169</v>
      </c>
      <c r="DH211" s="34" t="s">
        <v>4170</v>
      </c>
      <c r="DI211" s="34" t="s">
        <v>4881</v>
      </c>
      <c r="DJ211" s="34" t="s">
        <v>4170</v>
      </c>
      <c r="DK211" s="34" t="s">
        <v>4170</v>
      </c>
      <c r="DL211" s="34" t="s">
        <v>4170</v>
      </c>
      <c r="DM211" s="34" t="s">
        <v>4170</v>
      </c>
      <c r="DN211" s="34" t="s">
        <v>4170</v>
      </c>
      <c r="DO211" s="34" t="s">
        <v>4170</v>
      </c>
      <c r="DP211" s="34" t="s">
        <v>4170</v>
      </c>
      <c r="DQ211" s="34" t="s">
        <v>4170</v>
      </c>
      <c r="DR211" s="34" t="s">
        <v>4170</v>
      </c>
      <c r="DS211" s="34" t="s">
        <v>4170</v>
      </c>
      <c r="DT211" s="34" t="s">
        <v>4170</v>
      </c>
      <c r="DU211" s="34" t="s">
        <v>4170</v>
      </c>
      <c r="DV211" s="34" t="s">
        <v>4170</v>
      </c>
      <c r="DW211" s="34" t="s">
        <v>4170</v>
      </c>
      <c r="DY211" s="34">
        <v>30000</v>
      </c>
      <c r="FK211" s="34" t="s">
        <v>1044</v>
      </c>
      <c r="FM211" s="34" t="s">
        <v>3987</v>
      </c>
      <c r="GF211" s="34" t="s">
        <v>1044</v>
      </c>
      <c r="GG211" s="34" t="s">
        <v>4170</v>
      </c>
      <c r="GH211" s="34" t="s">
        <v>4170</v>
      </c>
      <c r="GI211" s="34" t="s">
        <v>4170</v>
      </c>
      <c r="GJ211" s="34" t="s">
        <v>4881</v>
      </c>
      <c r="GK211" s="34" t="s">
        <v>4170</v>
      </c>
      <c r="GL211" s="34" t="s">
        <v>4170</v>
      </c>
      <c r="GM211" s="34" t="s">
        <v>4170</v>
      </c>
      <c r="GO211" s="34">
        <v>12000</v>
      </c>
      <c r="GP211" s="34">
        <v>1000</v>
      </c>
      <c r="GQ211" s="34">
        <v>10000</v>
      </c>
      <c r="GR211" s="34">
        <v>2500</v>
      </c>
      <c r="GS211" s="34">
        <v>500</v>
      </c>
      <c r="GT211" s="34">
        <v>500</v>
      </c>
      <c r="GU211" s="34">
        <v>600</v>
      </c>
      <c r="GV211" s="34">
        <v>0</v>
      </c>
      <c r="GW211" s="34">
        <v>1000</v>
      </c>
      <c r="GX211" s="34">
        <v>6000</v>
      </c>
      <c r="GY211" s="34">
        <v>3000</v>
      </c>
      <c r="GZ211" s="34">
        <v>3000</v>
      </c>
      <c r="HA211" s="34">
        <v>0</v>
      </c>
      <c r="HB211" s="34">
        <v>0</v>
      </c>
      <c r="HC211" s="34">
        <v>16000</v>
      </c>
      <c r="HD211" s="34">
        <v>1000</v>
      </c>
      <c r="HE211" s="34">
        <v>0</v>
      </c>
      <c r="HF211" s="34" t="s">
        <v>1044</v>
      </c>
      <c r="HK211" s="34" t="s">
        <v>6816</v>
      </c>
      <c r="HL211" s="34" t="s">
        <v>4226</v>
      </c>
      <c r="HM211" s="34" t="s">
        <v>4542</v>
      </c>
      <c r="HN211" s="34" t="s">
        <v>5453</v>
      </c>
      <c r="HO211" s="34">
        <v>18.1997371879106</v>
      </c>
      <c r="HP211" s="34" t="s">
        <v>4894</v>
      </c>
      <c r="HQ211" s="34" t="s">
        <v>4316</v>
      </c>
      <c r="HR211" s="34" t="s">
        <v>4219</v>
      </c>
      <c r="HS211" s="34" t="s">
        <v>4248</v>
      </c>
      <c r="HT211" s="34" t="s">
        <v>4262</v>
      </c>
      <c r="HU211" s="34" t="s">
        <v>5342</v>
      </c>
      <c r="HV211" s="34" t="s">
        <v>5001</v>
      </c>
      <c r="HW211" s="34" t="s">
        <v>4556</v>
      </c>
      <c r="HX211" s="34" t="s">
        <v>3244</v>
      </c>
      <c r="HY211" s="34" t="s">
        <v>4291</v>
      </c>
      <c r="HZ211" s="34" t="s">
        <v>4933</v>
      </c>
      <c r="IA211" s="34" t="s">
        <v>4666</v>
      </c>
      <c r="IC211" s="34" t="s">
        <v>5274</v>
      </c>
      <c r="ID211" s="34" t="s">
        <v>4462</v>
      </c>
      <c r="IE211" s="34" t="s">
        <v>5224</v>
      </c>
      <c r="IQ211" s="34">
        <v>30000</v>
      </c>
      <c r="IR211" s="34" t="s">
        <v>1046</v>
      </c>
      <c r="IS211" s="34" t="s">
        <v>5322</v>
      </c>
      <c r="IT211" s="34">
        <v>10000</v>
      </c>
      <c r="IU211" s="34" t="s">
        <v>5181</v>
      </c>
      <c r="IV211" s="34" t="s">
        <v>4474</v>
      </c>
      <c r="IW211" s="34" t="s">
        <v>4176</v>
      </c>
      <c r="IX211" s="34" t="s">
        <v>5374</v>
      </c>
      <c r="IY211" s="34" t="s">
        <v>4785</v>
      </c>
      <c r="IZ211" s="34" t="s">
        <v>4785</v>
      </c>
      <c r="JA211" s="34" t="s">
        <v>4716</v>
      </c>
      <c r="JB211" s="34" t="s">
        <v>4170</v>
      </c>
      <c r="JC211" s="34">
        <v>1000</v>
      </c>
      <c r="JD211" s="34">
        <v>500</v>
      </c>
      <c r="JE211" s="34">
        <v>500</v>
      </c>
      <c r="JF211" s="34">
        <v>0</v>
      </c>
      <c r="JG211" s="34">
        <v>0</v>
      </c>
      <c r="JH211" s="34">
        <v>2666.6666666666702</v>
      </c>
      <c r="JI211" s="34">
        <v>166.666666666667</v>
      </c>
      <c r="JJ211" s="34">
        <v>0</v>
      </c>
      <c r="JK211" s="34">
        <v>333.33333333333297</v>
      </c>
      <c r="JL211" s="34">
        <v>30266.666666666701</v>
      </c>
      <c r="JM211" s="34">
        <v>2000</v>
      </c>
      <c r="JN211" s="34">
        <v>32266.666666666701</v>
      </c>
      <c r="JO211" s="34">
        <v>10088.8888888889</v>
      </c>
      <c r="JP211" s="34">
        <v>666.66666666666697</v>
      </c>
      <c r="JQ211" s="34">
        <v>10755.5555555556</v>
      </c>
      <c r="JR211" s="34">
        <v>0.37190082644628097</v>
      </c>
      <c r="JS211" s="34">
        <v>3.0991735537190101E-2</v>
      </c>
      <c r="JT211" s="34">
        <v>0.30991735537190102</v>
      </c>
      <c r="JU211" s="34">
        <v>7.7479338842975198E-2</v>
      </c>
      <c r="JV211" s="34">
        <v>1.5495867768595E-2</v>
      </c>
      <c r="JW211" s="34">
        <v>1.5495867768595E-2</v>
      </c>
      <c r="JX211" s="34">
        <v>1.8595041322314099E-2</v>
      </c>
      <c r="JZ211" s="34">
        <v>1.03305785123967E-2</v>
      </c>
      <c r="KA211" s="34">
        <v>3.0991735537190101E-2</v>
      </c>
      <c r="KB211" s="34">
        <v>1.5495867768595E-2</v>
      </c>
      <c r="KC211" s="34">
        <v>1.5495867768595E-2</v>
      </c>
      <c r="KF211" s="34">
        <v>8.2644628099173501E-2</v>
      </c>
      <c r="KG211" s="34">
        <v>5.1652892561983499E-3</v>
      </c>
      <c r="KJ211" s="34" t="s">
        <v>5978</v>
      </c>
      <c r="KK211" s="34" t="s">
        <v>5990</v>
      </c>
      <c r="KL211" s="34" t="s">
        <v>5796</v>
      </c>
      <c r="KM211" s="34" t="s">
        <v>4716</v>
      </c>
      <c r="KN211" s="34" t="s">
        <v>5255</v>
      </c>
      <c r="KO211" s="34" t="s">
        <v>5255</v>
      </c>
      <c r="KP211" s="34" t="s">
        <v>4170</v>
      </c>
      <c r="KQ211" s="34" t="s">
        <v>4170</v>
      </c>
      <c r="KR211" s="34" t="s">
        <v>4973</v>
      </c>
      <c r="KS211" s="34" t="s">
        <v>4783</v>
      </c>
      <c r="KT211" s="34" t="s">
        <v>4170</v>
      </c>
      <c r="KU211" s="34" t="s">
        <v>5114</v>
      </c>
      <c r="KV211" s="34" t="s">
        <v>5155</v>
      </c>
      <c r="KW211" s="34" t="s">
        <v>5621</v>
      </c>
      <c r="KX211" s="34" t="s">
        <v>5646</v>
      </c>
      <c r="KY211" s="34" t="s">
        <v>5954</v>
      </c>
      <c r="KZ211" s="34" t="s">
        <v>5155</v>
      </c>
      <c r="LA211" s="34" t="s">
        <v>5992</v>
      </c>
    </row>
    <row r="212" spans="1:313">
      <c r="A212" s="34" t="s">
        <v>6817</v>
      </c>
      <c r="B212" s="34" t="s">
        <v>6777</v>
      </c>
      <c r="C212" s="34" t="s">
        <v>1036</v>
      </c>
      <c r="D212" s="34" t="s">
        <v>1041</v>
      </c>
      <c r="F212" s="34" t="s">
        <v>1041</v>
      </c>
      <c r="G212" s="34">
        <v>60</v>
      </c>
      <c r="H212" s="34" t="s">
        <v>1041</v>
      </c>
      <c r="I212" s="34" t="s">
        <v>1041</v>
      </c>
      <c r="J212" s="34" t="s">
        <v>440</v>
      </c>
      <c r="K212" s="34" t="s">
        <v>1077</v>
      </c>
      <c r="L212" s="34" t="s">
        <v>9537</v>
      </c>
      <c r="M212" s="34" t="s">
        <v>1548</v>
      </c>
      <c r="N212" s="34" t="s">
        <v>9538</v>
      </c>
      <c r="P212" s="34" t="s">
        <v>3065</v>
      </c>
      <c r="Q212" s="34" t="s">
        <v>3123</v>
      </c>
      <c r="R212" s="34" t="s">
        <v>6407</v>
      </c>
      <c r="S212" s="34">
        <v>1</v>
      </c>
      <c r="T212" s="34" t="s">
        <v>4170</v>
      </c>
      <c r="U212" s="34" t="s">
        <v>4170</v>
      </c>
      <c r="V212" s="34" t="s">
        <v>4170</v>
      </c>
      <c r="W212" s="34" t="s">
        <v>4881</v>
      </c>
      <c r="X212" s="34" t="s">
        <v>4170</v>
      </c>
      <c r="Y212" s="34" t="s">
        <v>4881</v>
      </c>
      <c r="Z212" s="34" t="s">
        <v>4170</v>
      </c>
      <c r="AA212" s="34" t="s">
        <v>4170</v>
      </c>
      <c r="AB212" s="34" t="s">
        <v>3681</v>
      </c>
      <c r="AD212" s="34" t="s">
        <v>3696</v>
      </c>
      <c r="AN212" s="34" t="s">
        <v>3719</v>
      </c>
      <c r="AO212" s="34" t="s">
        <v>1044</v>
      </c>
      <c r="BG212" s="34">
        <v>1</v>
      </c>
      <c r="BI212" s="34">
        <v>20</v>
      </c>
      <c r="BJ212" s="34" t="s">
        <v>1041</v>
      </c>
      <c r="BK212" s="34" t="s">
        <v>3727</v>
      </c>
      <c r="BM212" s="34" t="s">
        <v>3739</v>
      </c>
      <c r="BN212" s="34" t="s">
        <v>3745</v>
      </c>
      <c r="BO212" s="34" t="s">
        <v>4881</v>
      </c>
      <c r="BP212" s="34" t="s">
        <v>4170</v>
      </c>
      <c r="BQ212" s="34" t="s">
        <v>4170</v>
      </c>
      <c r="BR212" s="34" t="s">
        <v>4170</v>
      </c>
      <c r="BS212" s="34" t="s">
        <v>3751</v>
      </c>
      <c r="BT212" s="34" t="s">
        <v>3771</v>
      </c>
      <c r="BU212" s="34" t="s">
        <v>1044</v>
      </c>
      <c r="BV212" s="34" t="s">
        <v>1044</v>
      </c>
      <c r="BW212" s="34" t="s">
        <v>1044</v>
      </c>
      <c r="BX212" s="34" t="s">
        <v>3777</v>
      </c>
      <c r="BY212" s="34" t="s">
        <v>4881</v>
      </c>
      <c r="BZ212" s="34" t="s">
        <v>4170</v>
      </c>
      <c r="CA212" s="34" t="s">
        <v>4170</v>
      </c>
      <c r="CB212" s="34" t="s">
        <v>4170</v>
      </c>
      <c r="CC212" s="34" t="s">
        <v>4170</v>
      </c>
      <c r="CD212" s="34" t="s">
        <v>4170</v>
      </c>
      <c r="CE212" s="34" t="s">
        <v>4170</v>
      </c>
      <c r="CF212" s="34" t="s">
        <v>4170</v>
      </c>
      <c r="CG212" s="34" t="s">
        <v>4170</v>
      </c>
      <c r="CH212" s="34" t="s">
        <v>4170</v>
      </c>
      <c r="CI212" s="34" t="s">
        <v>4170</v>
      </c>
      <c r="CJ212" s="34" t="s">
        <v>4170</v>
      </c>
      <c r="CK212" s="34" t="s">
        <v>4170</v>
      </c>
      <c r="CL212" s="34" t="s">
        <v>4170</v>
      </c>
      <c r="CM212" s="34" t="s">
        <v>4170</v>
      </c>
      <c r="CN212" s="34" t="s">
        <v>4170</v>
      </c>
      <c r="CO212" s="34" t="s">
        <v>4170</v>
      </c>
      <c r="CQ212" s="34" t="s">
        <v>1041</v>
      </c>
      <c r="CR212" s="34" t="s">
        <v>1041</v>
      </c>
      <c r="CS212" s="34" t="s">
        <v>1044</v>
      </c>
      <c r="CT212" s="34" t="s">
        <v>1041</v>
      </c>
      <c r="CU212" s="34" t="s">
        <v>1041</v>
      </c>
      <c r="CV212" s="34" t="s">
        <v>1041</v>
      </c>
      <c r="CW212" s="34" t="s">
        <v>1044</v>
      </c>
      <c r="CX212" s="34" t="s">
        <v>1044</v>
      </c>
      <c r="CY212" s="34" t="s">
        <v>3826</v>
      </c>
      <c r="CZ212" s="34" t="s">
        <v>3846</v>
      </c>
      <c r="DA212" s="34" t="s">
        <v>3855</v>
      </c>
      <c r="DB212" s="34" t="s">
        <v>1044</v>
      </c>
      <c r="DC212" s="34" t="s">
        <v>1044</v>
      </c>
      <c r="DD212" s="34" t="s">
        <v>3871</v>
      </c>
      <c r="DE212" s="34" t="s">
        <v>1044</v>
      </c>
      <c r="DF212" s="34" t="s">
        <v>3877</v>
      </c>
      <c r="DG212" s="34" t="s">
        <v>3910</v>
      </c>
      <c r="DH212" s="34" t="s">
        <v>4170</v>
      </c>
      <c r="DI212" s="34" t="s">
        <v>4170</v>
      </c>
      <c r="DJ212" s="34" t="s">
        <v>4170</v>
      </c>
      <c r="DK212" s="34" t="s">
        <v>4170</v>
      </c>
      <c r="DL212" s="34" t="s">
        <v>4170</v>
      </c>
      <c r="DM212" s="34" t="s">
        <v>4170</v>
      </c>
      <c r="DN212" s="34" t="s">
        <v>4170</v>
      </c>
      <c r="DO212" s="34" t="s">
        <v>4170</v>
      </c>
      <c r="DP212" s="34" t="s">
        <v>4170</v>
      </c>
      <c r="DQ212" s="34" t="s">
        <v>4170</v>
      </c>
      <c r="DR212" s="34" t="s">
        <v>4170</v>
      </c>
      <c r="DS212" s="34" t="s">
        <v>4881</v>
      </c>
      <c r="DT212" s="34" t="s">
        <v>4170</v>
      </c>
      <c r="DU212" s="34" t="s">
        <v>4170</v>
      </c>
      <c r="DV212" s="34" t="s">
        <v>4170</v>
      </c>
      <c r="DW212" s="34" t="s">
        <v>4170</v>
      </c>
      <c r="FK212" s="34" t="s">
        <v>3963</v>
      </c>
      <c r="FL212" s="34" t="s">
        <v>3978</v>
      </c>
      <c r="FM212" s="34" t="s">
        <v>3984</v>
      </c>
      <c r="FN212" s="34" t="s">
        <v>6754</v>
      </c>
      <c r="FO212" s="34" t="s">
        <v>4170</v>
      </c>
      <c r="FP212" s="34" t="s">
        <v>4881</v>
      </c>
      <c r="FQ212" s="34" t="s">
        <v>4881</v>
      </c>
      <c r="FR212" s="34" t="s">
        <v>4170</v>
      </c>
      <c r="FS212" s="34" t="s">
        <v>4170</v>
      </c>
      <c r="FT212" s="34" t="s">
        <v>4170</v>
      </c>
      <c r="FU212" s="34" t="s">
        <v>4170</v>
      </c>
      <c r="FV212" s="34" t="s">
        <v>4170</v>
      </c>
      <c r="FW212" s="34" t="s">
        <v>4170</v>
      </c>
      <c r="FX212" s="34" t="s">
        <v>4170</v>
      </c>
      <c r="FY212" s="34" t="s">
        <v>4170</v>
      </c>
      <c r="FZ212" s="34" t="s">
        <v>4170</v>
      </c>
      <c r="GA212" s="34" t="s">
        <v>4170</v>
      </c>
      <c r="GB212" s="34" t="s">
        <v>4170</v>
      </c>
      <c r="GC212" s="34" t="s">
        <v>4170</v>
      </c>
      <c r="GD212" s="34" t="s">
        <v>4170</v>
      </c>
      <c r="GF212" s="34" t="s">
        <v>1044</v>
      </c>
      <c r="GG212" s="34" t="s">
        <v>4170</v>
      </c>
      <c r="GH212" s="34" t="s">
        <v>4170</v>
      </c>
      <c r="GI212" s="34" t="s">
        <v>4170</v>
      </c>
      <c r="GJ212" s="34" t="s">
        <v>4881</v>
      </c>
      <c r="GK212" s="34" t="s">
        <v>4170</v>
      </c>
      <c r="GL212" s="34" t="s">
        <v>4170</v>
      </c>
      <c r="GM212" s="34" t="s">
        <v>4170</v>
      </c>
      <c r="GO212" s="34">
        <v>6000</v>
      </c>
      <c r="GP212" s="34">
        <v>0</v>
      </c>
      <c r="GQ212" s="34">
        <v>10000</v>
      </c>
      <c r="GR212" s="34">
        <v>5000</v>
      </c>
      <c r="GS212" s="34">
        <v>2000</v>
      </c>
      <c r="GT212" s="34">
        <v>100</v>
      </c>
      <c r="GU212" s="34">
        <v>1000</v>
      </c>
      <c r="GV212" s="34">
        <v>0</v>
      </c>
      <c r="GW212" s="34">
        <v>0</v>
      </c>
      <c r="GX212" s="34">
        <v>6000</v>
      </c>
      <c r="GZ212" s="34">
        <v>20000</v>
      </c>
      <c r="HA212" s="34">
        <v>0</v>
      </c>
      <c r="HB212" s="34">
        <v>0</v>
      </c>
      <c r="HC212" s="34">
        <v>0</v>
      </c>
      <c r="HD212" s="34">
        <v>0</v>
      </c>
      <c r="HE212" s="34">
        <v>0</v>
      </c>
      <c r="HF212" s="34" t="s">
        <v>1044</v>
      </c>
      <c r="HK212" s="34" t="s">
        <v>6818</v>
      </c>
      <c r="HL212" s="34" t="s">
        <v>4226</v>
      </c>
      <c r="HM212" s="34" t="s">
        <v>4546</v>
      </c>
      <c r="HN212" s="34" t="s">
        <v>5449</v>
      </c>
      <c r="HO212" s="34">
        <v>43.1997371879106</v>
      </c>
      <c r="HP212" s="34" t="s">
        <v>4896</v>
      </c>
      <c r="HQ212" s="34" t="s">
        <v>4305</v>
      </c>
      <c r="HR212" s="34" t="s">
        <v>4195</v>
      </c>
      <c r="HS212" s="34" t="s">
        <v>4235</v>
      </c>
      <c r="HT212" s="34" t="s">
        <v>4271</v>
      </c>
      <c r="HU212" s="34" t="s">
        <v>5342</v>
      </c>
      <c r="HV212" s="34" t="s">
        <v>5001</v>
      </c>
      <c r="HW212" s="34" t="s">
        <v>4560</v>
      </c>
      <c r="HX212" s="34" t="s">
        <v>3235</v>
      </c>
      <c r="HY212" s="34" t="s">
        <v>4299</v>
      </c>
      <c r="HZ212" s="34" t="s">
        <v>4933</v>
      </c>
      <c r="IA212" s="34" t="s">
        <v>4665</v>
      </c>
      <c r="IC212" s="34" t="s">
        <v>5274</v>
      </c>
      <c r="ID212" s="34" t="s">
        <v>4462</v>
      </c>
      <c r="IR212" s="34" t="s">
        <v>1046</v>
      </c>
      <c r="IU212" s="34" t="s">
        <v>5179</v>
      </c>
      <c r="IV212" s="34" t="s">
        <v>4170</v>
      </c>
      <c r="IW212" s="34" t="s">
        <v>4176</v>
      </c>
      <c r="IX212" s="34" t="s">
        <v>5179</v>
      </c>
      <c r="IY212" s="34" t="s">
        <v>4472</v>
      </c>
      <c r="IZ212" s="34" t="s">
        <v>4352</v>
      </c>
      <c r="JA212" s="34" t="s">
        <v>4716</v>
      </c>
      <c r="JB212" s="34" t="s">
        <v>4170</v>
      </c>
      <c r="JC212" s="34">
        <v>1000</v>
      </c>
      <c r="JE212" s="34">
        <v>3333.3333333333298</v>
      </c>
      <c r="JF212" s="34">
        <v>0</v>
      </c>
      <c r="JG212" s="34">
        <v>0</v>
      </c>
      <c r="JH212" s="34">
        <v>0</v>
      </c>
      <c r="JI212" s="34">
        <v>0</v>
      </c>
      <c r="JJ212" s="34">
        <v>0</v>
      </c>
      <c r="JK212" s="34">
        <v>0</v>
      </c>
      <c r="JL212" s="34">
        <v>28433.333333333299</v>
      </c>
      <c r="JM212" s="34">
        <v>0</v>
      </c>
      <c r="JN212" s="34">
        <v>28433.333333333299</v>
      </c>
      <c r="JO212" s="34">
        <v>28433.333333333299</v>
      </c>
      <c r="JP212" s="34">
        <v>0</v>
      </c>
      <c r="JQ212" s="34">
        <v>28433.333333333299</v>
      </c>
      <c r="JR212" s="34">
        <v>0.211019929660023</v>
      </c>
      <c r="JT212" s="34">
        <v>0.351699882766706</v>
      </c>
      <c r="JU212" s="34">
        <v>0.175849941383353</v>
      </c>
      <c r="JV212" s="34">
        <v>7.0339976553341094E-2</v>
      </c>
      <c r="JW212" s="34">
        <v>3.5169988276670598E-3</v>
      </c>
      <c r="JX212" s="34">
        <v>3.5169988276670602E-2</v>
      </c>
      <c r="KA212" s="34">
        <v>3.5169988276670602E-2</v>
      </c>
      <c r="KC212" s="34">
        <v>0.117233294255569</v>
      </c>
      <c r="KL212" s="34" t="s">
        <v>4170</v>
      </c>
      <c r="KM212" s="34" t="s">
        <v>4716</v>
      </c>
      <c r="KO212" s="34" t="s">
        <v>4715</v>
      </c>
      <c r="KP212" s="34" t="s">
        <v>4170</v>
      </c>
      <c r="KQ212" s="34" t="s">
        <v>4170</v>
      </c>
      <c r="KR212" s="34" t="s">
        <v>4170</v>
      </c>
      <c r="KS212" s="34" t="s">
        <v>4170</v>
      </c>
      <c r="KT212" s="34" t="s">
        <v>4170</v>
      </c>
      <c r="KU212" s="34" t="s">
        <v>5114</v>
      </c>
      <c r="KV212" s="34" t="s">
        <v>4876</v>
      </c>
      <c r="KW212" s="34" t="s">
        <v>4170</v>
      </c>
      <c r="KX212" s="34" t="s">
        <v>4170</v>
      </c>
      <c r="KY212" s="34" t="s">
        <v>5953</v>
      </c>
      <c r="KZ212" s="34" t="s">
        <v>5224</v>
      </c>
    </row>
    <row r="213" spans="1:313">
      <c r="A213" s="34" t="s">
        <v>6819</v>
      </c>
      <c r="B213" s="34" t="s">
        <v>6777</v>
      </c>
      <c r="C213" s="34" t="s">
        <v>1039</v>
      </c>
      <c r="D213" s="34" t="s">
        <v>1041</v>
      </c>
      <c r="F213" s="34" t="s">
        <v>1041</v>
      </c>
      <c r="G213" s="34">
        <v>51</v>
      </c>
      <c r="H213" s="34" t="s">
        <v>1041</v>
      </c>
      <c r="I213" s="34" t="s">
        <v>1041</v>
      </c>
      <c r="J213" s="34" t="s">
        <v>440</v>
      </c>
      <c r="K213" s="34" t="s">
        <v>1137</v>
      </c>
      <c r="L213" s="34" t="s">
        <v>9547</v>
      </c>
      <c r="M213" s="34" t="s">
        <v>2632</v>
      </c>
      <c r="N213" s="34" t="s">
        <v>9611</v>
      </c>
      <c r="P213" s="34" t="s">
        <v>3068</v>
      </c>
      <c r="Q213" s="34" t="s">
        <v>3123</v>
      </c>
      <c r="R213" s="34" t="s">
        <v>6320</v>
      </c>
      <c r="S213" s="34">
        <v>1</v>
      </c>
      <c r="T213" s="34" t="s">
        <v>4881</v>
      </c>
      <c r="U213" s="34" t="s">
        <v>4170</v>
      </c>
      <c r="V213" s="34" t="s">
        <v>4170</v>
      </c>
      <c r="W213" s="34" t="s">
        <v>4881</v>
      </c>
      <c r="X213" s="34" t="s">
        <v>4170</v>
      </c>
      <c r="Y213" s="34" t="s">
        <v>4881</v>
      </c>
      <c r="Z213" s="34" t="s">
        <v>4170</v>
      </c>
      <c r="AA213" s="34" t="s">
        <v>4170</v>
      </c>
      <c r="AB213" s="34" t="s">
        <v>3684</v>
      </c>
      <c r="AD213" s="34" t="s">
        <v>3702</v>
      </c>
      <c r="AE213" s="34" t="s">
        <v>3714</v>
      </c>
      <c r="AF213" s="34" t="s">
        <v>4170</v>
      </c>
      <c r="AG213" s="34" t="s">
        <v>4170</v>
      </c>
      <c r="AH213" s="34" t="s">
        <v>4170</v>
      </c>
      <c r="AI213" s="34" t="s">
        <v>4881</v>
      </c>
      <c r="AJ213" s="34" t="s">
        <v>4170</v>
      </c>
      <c r="AK213" s="34" t="s">
        <v>4170</v>
      </c>
      <c r="AL213" s="34" t="s">
        <v>4170</v>
      </c>
      <c r="AN213" s="34" t="s">
        <v>3719</v>
      </c>
      <c r="AO213" s="34" t="s">
        <v>1044</v>
      </c>
      <c r="BG213" s="34">
        <v>1</v>
      </c>
      <c r="BI213" s="34">
        <v>15</v>
      </c>
      <c r="BJ213" s="34" t="s">
        <v>1041</v>
      </c>
      <c r="BK213" s="34" t="s">
        <v>3727</v>
      </c>
      <c r="BM213" s="34" t="s">
        <v>3742</v>
      </c>
      <c r="BN213" s="34" t="s">
        <v>3745</v>
      </c>
      <c r="BO213" s="34" t="s">
        <v>4881</v>
      </c>
      <c r="BP213" s="34" t="s">
        <v>4170</v>
      </c>
      <c r="BQ213" s="34" t="s">
        <v>4170</v>
      </c>
      <c r="BR213" s="34" t="s">
        <v>4170</v>
      </c>
      <c r="BS213" s="34" t="s">
        <v>3760</v>
      </c>
      <c r="BT213" s="34" t="s">
        <v>1044</v>
      </c>
      <c r="BU213" s="34" t="s">
        <v>1044</v>
      </c>
      <c r="BV213" s="34" t="s">
        <v>1044</v>
      </c>
      <c r="BW213" s="34" t="s">
        <v>1044</v>
      </c>
      <c r="BX213" s="34" t="s">
        <v>3807</v>
      </c>
      <c r="BY213" s="34" t="s">
        <v>4170</v>
      </c>
      <c r="BZ213" s="34" t="s">
        <v>4170</v>
      </c>
      <c r="CA213" s="34" t="s">
        <v>4170</v>
      </c>
      <c r="CB213" s="34" t="s">
        <v>4170</v>
      </c>
      <c r="CC213" s="34" t="s">
        <v>4170</v>
      </c>
      <c r="CD213" s="34" t="s">
        <v>4170</v>
      </c>
      <c r="CE213" s="34" t="s">
        <v>4170</v>
      </c>
      <c r="CF213" s="34" t="s">
        <v>4170</v>
      </c>
      <c r="CG213" s="34" t="s">
        <v>4170</v>
      </c>
      <c r="CH213" s="34" t="s">
        <v>4170</v>
      </c>
      <c r="CI213" s="34" t="s">
        <v>4881</v>
      </c>
      <c r="CJ213" s="34" t="s">
        <v>4170</v>
      </c>
      <c r="CK213" s="34" t="s">
        <v>4170</v>
      </c>
      <c r="CL213" s="34" t="s">
        <v>4170</v>
      </c>
      <c r="CM213" s="34" t="s">
        <v>4170</v>
      </c>
      <c r="CN213" s="34" t="s">
        <v>4170</v>
      </c>
      <c r="CO213" s="34" t="s">
        <v>4170</v>
      </c>
      <c r="CQ213" s="34" t="s">
        <v>1041</v>
      </c>
      <c r="CR213" s="34" t="s">
        <v>1044</v>
      </c>
      <c r="CS213" s="34" t="s">
        <v>1044</v>
      </c>
      <c r="CT213" s="34" t="s">
        <v>1041</v>
      </c>
      <c r="CU213" s="34" t="s">
        <v>1041</v>
      </c>
      <c r="CV213" s="34" t="s">
        <v>1044</v>
      </c>
      <c r="CW213" s="34" t="s">
        <v>1044</v>
      </c>
      <c r="CX213" s="34" t="s">
        <v>1044</v>
      </c>
      <c r="CY213" s="34" t="s">
        <v>3826</v>
      </c>
      <c r="CZ213" s="34" t="s">
        <v>3843</v>
      </c>
      <c r="DA213" s="34" t="s">
        <v>3858</v>
      </c>
      <c r="DB213" s="34" t="s">
        <v>3871</v>
      </c>
      <c r="DC213" s="34" t="s">
        <v>3871</v>
      </c>
      <c r="DD213" s="34" t="s">
        <v>3871</v>
      </c>
      <c r="DE213" s="34" t="s">
        <v>1044</v>
      </c>
      <c r="DF213" s="34" t="s">
        <v>3877</v>
      </c>
      <c r="DG213" s="34" t="s">
        <v>6305</v>
      </c>
      <c r="DH213" s="34" t="s">
        <v>4170</v>
      </c>
      <c r="DI213" s="34" t="s">
        <v>4170</v>
      </c>
      <c r="DJ213" s="34" t="s">
        <v>4170</v>
      </c>
      <c r="DK213" s="34" t="s">
        <v>4170</v>
      </c>
      <c r="DL213" s="34" t="s">
        <v>4170</v>
      </c>
      <c r="DM213" s="34" t="s">
        <v>4170</v>
      </c>
      <c r="DN213" s="34" t="s">
        <v>4881</v>
      </c>
      <c r="DO213" s="34" t="s">
        <v>4881</v>
      </c>
      <c r="DP213" s="34" t="s">
        <v>4170</v>
      </c>
      <c r="DQ213" s="34" t="s">
        <v>4170</v>
      </c>
      <c r="DR213" s="34" t="s">
        <v>4170</v>
      </c>
      <c r="DS213" s="34" t="s">
        <v>4170</v>
      </c>
      <c r="DT213" s="34" t="s">
        <v>4170</v>
      </c>
      <c r="DU213" s="34" t="s">
        <v>4170</v>
      </c>
      <c r="DV213" s="34" t="s">
        <v>4170</v>
      </c>
      <c r="DW213" s="34" t="s">
        <v>4170</v>
      </c>
      <c r="ES213" s="34" t="s">
        <v>3922</v>
      </c>
      <c r="ET213" s="34" t="s">
        <v>4170</v>
      </c>
      <c r="EU213" s="34" t="s">
        <v>4881</v>
      </c>
      <c r="EV213" s="34" t="s">
        <v>4170</v>
      </c>
      <c r="EW213" s="34" t="s">
        <v>4170</v>
      </c>
      <c r="EX213" s="34" t="s">
        <v>4170</v>
      </c>
      <c r="EY213" s="34" t="s">
        <v>4170</v>
      </c>
      <c r="EZ213" s="34" t="s">
        <v>4170</v>
      </c>
      <c r="FA213" s="34" t="s">
        <v>4170</v>
      </c>
      <c r="FB213" s="34" t="s">
        <v>4170</v>
      </c>
      <c r="FD213" s="34">
        <v>2500</v>
      </c>
      <c r="FE213" s="34">
        <v>1625</v>
      </c>
      <c r="FK213" s="34" t="s">
        <v>1044</v>
      </c>
      <c r="FM213" s="34" t="s">
        <v>3990</v>
      </c>
      <c r="GF213" s="34" t="s">
        <v>1044</v>
      </c>
      <c r="GG213" s="34" t="s">
        <v>4170</v>
      </c>
      <c r="GH213" s="34" t="s">
        <v>4170</v>
      </c>
      <c r="GI213" s="34" t="s">
        <v>4170</v>
      </c>
      <c r="GJ213" s="34" t="s">
        <v>4881</v>
      </c>
      <c r="GK213" s="34" t="s">
        <v>4170</v>
      </c>
      <c r="GL213" s="34" t="s">
        <v>4170</v>
      </c>
      <c r="GM213" s="34" t="s">
        <v>4170</v>
      </c>
      <c r="GO213" s="34">
        <v>300</v>
      </c>
      <c r="GP213" s="34">
        <v>0</v>
      </c>
      <c r="GQ213" s="34">
        <v>0</v>
      </c>
      <c r="GR213" s="34">
        <v>0</v>
      </c>
      <c r="GS213" s="34">
        <v>200</v>
      </c>
      <c r="GT213" s="34">
        <v>50</v>
      </c>
      <c r="GU213" s="34">
        <v>0</v>
      </c>
      <c r="GV213" s="34">
        <v>0</v>
      </c>
      <c r="GW213" s="34">
        <v>0</v>
      </c>
      <c r="GX213" s="34">
        <v>0</v>
      </c>
      <c r="GY213" s="34">
        <v>7000</v>
      </c>
      <c r="GZ213" s="34">
        <v>16000</v>
      </c>
      <c r="HA213" s="34">
        <v>0</v>
      </c>
      <c r="HB213" s="34">
        <v>0</v>
      </c>
      <c r="HC213" s="34">
        <v>0</v>
      </c>
      <c r="HD213" s="34">
        <v>0</v>
      </c>
      <c r="HE213" s="34">
        <v>0</v>
      </c>
      <c r="HF213" s="34" t="s">
        <v>1044</v>
      </c>
      <c r="HK213" s="34" t="s">
        <v>6820</v>
      </c>
      <c r="HL213" s="34" t="s">
        <v>4226</v>
      </c>
      <c r="HM213" s="34" t="s">
        <v>4542</v>
      </c>
      <c r="HN213" s="34" t="s">
        <v>5447</v>
      </c>
      <c r="HO213" s="34">
        <v>49.243046430135799</v>
      </c>
      <c r="HP213" s="34" t="s">
        <v>4896</v>
      </c>
      <c r="HQ213" s="34" t="s">
        <v>4305</v>
      </c>
      <c r="HR213" s="34" t="s">
        <v>4186</v>
      </c>
      <c r="HS213" s="34" t="s">
        <v>4235</v>
      </c>
      <c r="HT213" s="34" t="s">
        <v>4271</v>
      </c>
      <c r="HU213" s="34" t="s">
        <v>5342</v>
      </c>
      <c r="HV213" s="34" t="s">
        <v>5001</v>
      </c>
      <c r="HW213" s="34" t="s">
        <v>4560</v>
      </c>
      <c r="HX213" s="34" t="s">
        <v>3238</v>
      </c>
      <c r="HY213" s="34" t="s">
        <v>4299</v>
      </c>
      <c r="HZ213" s="34" t="s">
        <v>4929</v>
      </c>
      <c r="IA213" s="34" t="s">
        <v>4666</v>
      </c>
      <c r="IC213" s="34" t="s">
        <v>5274</v>
      </c>
      <c r="ID213" s="34" t="s">
        <v>4462</v>
      </c>
      <c r="IJ213" s="34">
        <v>996.5</v>
      </c>
      <c r="IK213" s="34" t="s">
        <v>4587</v>
      </c>
      <c r="IQ213" s="34">
        <v>2621.5</v>
      </c>
      <c r="IR213" s="34" t="s">
        <v>1046</v>
      </c>
      <c r="IT213" s="34">
        <v>2621.5</v>
      </c>
      <c r="IU213" s="34" t="s">
        <v>5177</v>
      </c>
      <c r="IV213" s="34" t="s">
        <v>4170</v>
      </c>
      <c r="IW213" s="34" t="s">
        <v>4170</v>
      </c>
      <c r="IX213" s="34" t="s">
        <v>4170</v>
      </c>
      <c r="IY213" s="34" t="s">
        <v>5373</v>
      </c>
      <c r="IZ213" s="34" t="s">
        <v>4352</v>
      </c>
      <c r="JA213" s="34" t="s">
        <v>4170</v>
      </c>
      <c r="JB213" s="34" t="s">
        <v>4170</v>
      </c>
      <c r="JC213" s="34">
        <v>0</v>
      </c>
      <c r="JD213" s="34">
        <v>1166.6666666666699</v>
      </c>
      <c r="JE213" s="34">
        <v>2666.6666666666702</v>
      </c>
      <c r="JF213" s="34">
        <v>0</v>
      </c>
      <c r="JG213" s="34">
        <v>0</v>
      </c>
      <c r="JH213" s="34">
        <v>0</v>
      </c>
      <c r="JI213" s="34">
        <v>0</v>
      </c>
      <c r="JJ213" s="34">
        <v>0</v>
      </c>
      <c r="JK213" s="34">
        <v>0</v>
      </c>
      <c r="JL213" s="34">
        <v>3216.6666666666702</v>
      </c>
      <c r="JM213" s="34">
        <v>1166.6666666666699</v>
      </c>
      <c r="JN213" s="34">
        <v>4383.3333333333303</v>
      </c>
      <c r="JO213" s="34">
        <v>3216.6666666666702</v>
      </c>
      <c r="JP213" s="34">
        <v>1166.6666666666699</v>
      </c>
      <c r="JQ213" s="34">
        <v>4383.3333333333303</v>
      </c>
      <c r="JR213" s="34">
        <v>6.84410646387833E-2</v>
      </c>
      <c r="JV213" s="34">
        <v>4.5627376425855501E-2</v>
      </c>
      <c r="JW213" s="34">
        <v>1.14068441064639E-2</v>
      </c>
      <c r="KB213" s="34">
        <v>0.26615969581749099</v>
      </c>
      <c r="KC213" s="34">
        <v>0.60836501901140705</v>
      </c>
      <c r="KI213" s="34" t="s">
        <v>6082</v>
      </c>
      <c r="KJ213" s="34" t="s">
        <v>5976</v>
      </c>
      <c r="KK213" s="34" t="s">
        <v>5178</v>
      </c>
      <c r="KL213" s="34" t="s">
        <v>4170</v>
      </c>
      <c r="KM213" s="34" t="s">
        <v>4170</v>
      </c>
      <c r="KN213" s="34" t="s">
        <v>5253</v>
      </c>
      <c r="KO213" s="34" t="s">
        <v>5253</v>
      </c>
      <c r="KP213" s="34" t="s">
        <v>4170</v>
      </c>
      <c r="KQ213" s="34" t="s">
        <v>4170</v>
      </c>
      <c r="KR213" s="34" t="s">
        <v>4170</v>
      </c>
      <c r="KS213" s="34" t="s">
        <v>4170</v>
      </c>
      <c r="KT213" s="34" t="s">
        <v>4170</v>
      </c>
      <c r="KU213" s="34" t="s">
        <v>4973</v>
      </c>
      <c r="KV213" s="34" t="s">
        <v>5153</v>
      </c>
      <c r="KW213" s="34" t="s">
        <v>5621</v>
      </c>
      <c r="KX213" s="34" t="s">
        <v>5647</v>
      </c>
      <c r="KY213" s="34" t="s">
        <v>5952</v>
      </c>
      <c r="KZ213" s="34" t="s">
        <v>5850</v>
      </c>
      <c r="LA213" s="34" t="s">
        <v>5992</v>
      </c>
    </row>
    <row r="214" spans="1:313">
      <c r="A214" s="34" t="s">
        <v>6821</v>
      </c>
      <c r="B214" s="34" t="s">
        <v>6777</v>
      </c>
      <c r="C214" s="34" t="s">
        <v>1037</v>
      </c>
      <c r="D214" s="34" t="s">
        <v>1041</v>
      </c>
      <c r="F214" s="34" t="s">
        <v>1041</v>
      </c>
      <c r="G214" s="34">
        <v>77</v>
      </c>
      <c r="H214" s="34" t="s">
        <v>1041</v>
      </c>
      <c r="I214" s="34" t="s">
        <v>1041</v>
      </c>
      <c r="J214" s="34" t="s">
        <v>440</v>
      </c>
      <c r="K214" s="34" t="s">
        <v>1077</v>
      </c>
      <c r="L214" s="34" t="s">
        <v>9537</v>
      </c>
      <c r="M214" s="34" t="s">
        <v>1548</v>
      </c>
      <c r="N214" s="34" t="s">
        <v>9538</v>
      </c>
      <c r="P214" s="34" t="s">
        <v>3065</v>
      </c>
      <c r="Q214" s="34" t="s">
        <v>3123</v>
      </c>
      <c r="R214" s="34" t="s">
        <v>6320</v>
      </c>
      <c r="S214" s="34">
        <v>1</v>
      </c>
      <c r="T214" s="34" t="s">
        <v>4170</v>
      </c>
      <c r="U214" s="34" t="s">
        <v>4170</v>
      </c>
      <c r="V214" s="34" t="s">
        <v>4170</v>
      </c>
      <c r="W214" s="34" t="s">
        <v>4881</v>
      </c>
      <c r="X214" s="34" t="s">
        <v>4170</v>
      </c>
      <c r="Y214" s="34" t="s">
        <v>4881</v>
      </c>
      <c r="Z214" s="34" t="s">
        <v>4170</v>
      </c>
      <c r="AA214" s="34" t="s">
        <v>4170</v>
      </c>
      <c r="AB214" s="34" t="s">
        <v>3687</v>
      </c>
      <c r="AD214" s="34" t="s">
        <v>3702</v>
      </c>
      <c r="AE214" s="34" t="s">
        <v>3705</v>
      </c>
      <c r="AF214" s="34" t="s">
        <v>4881</v>
      </c>
      <c r="AG214" s="34" t="s">
        <v>4170</v>
      </c>
      <c r="AH214" s="34" t="s">
        <v>4170</v>
      </c>
      <c r="AI214" s="34" t="s">
        <v>4170</v>
      </c>
      <c r="AJ214" s="34" t="s">
        <v>4170</v>
      </c>
      <c r="AK214" s="34" t="s">
        <v>4170</v>
      </c>
      <c r="AL214" s="34" t="s">
        <v>4170</v>
      </c>
      <c r="AN214" s="34" t="s">
        <v>3722</v>
      </c>
      <c r="AO214" s="34" t="s">
        <v>1044</v>
      </c>
      <c r="BG214" s="34">
        <v>1</v>
      </c>
      <c r="BH214" s="34" t="s">
        <v>4143</v>
      </c>
      <c r="BI214" s="34">
        <v>20</v>
      </c>
      <c r="BJ214" s="34" t="s">
        <v>1041</v>
      </c>
      <c r="BK214" s="34" t="s">
        <v>3727</v>
      </c>
      <c r="BM214" s="34" t="s">
        <v>3739</v>
      </c>
      <c r="BN214" s="34" t="s">
        <v>1044</v>
      </c>
      <c r="BO214" s="34" t="s">
        <v>4170</v>
      </c>
      <c r="BP214" s="34" t="s">
        <v>4170</v>
      </c>
      <c r="BQ214" s="34" t="s">
        <v>4881</v>
      </c>
      <c r="BR214" s="34" t="s">
        <v>4170</v>
      </c>
      <c r="BS214" s="34" t="s">
        <v>3751</v>
      </c>
      <c r="BT214" s="34" t="s">
        <v>3771</v>
      </c>
      <c r="BU214" s="34" t="s">
        <v>1044</v>
      </c>
      <c r="BV214" s="34" t="s">
        <v>1044</v>
      </c>
      <c r="BW214" s="34" t="s">
        <v>1044</v>
      </c>
      <c r="BX214" s="34" t="s">
        <v>3777</v>
      </c>
      <c r="BY214" s="34" t="s">
        <v>4881</v>
      </c>
      <c r="BZ214" s="34" t="s">
        <v>4170</v>
      </c>
      <c r="CA214" s="34" t="s">
        <v>4170</v>
      </c>
      <c r="CB214" s="34" t="s">
        <v>4170</v>
      </c>
      <c r="CC214" s="34" t="s">
        <v>4170</v>
      </c>
      <c r="CD214" s="34" t="s">
        <v>4170</v>
      </c>
      <c r="CE214" s="34" t="s">
        <v>4170</v>
      </c>
      <c r="CF214" s="34" t="s">
        <v>4170</v>
      </c>
      <c r="CG214" s="34" t="s">
        <v>4170</v>
      </c>
      <c r="CH214" s="34" t="s">
        <v>4170</v>
      </c>
      <c r="CI214" s="34" t="s">
        <v>4170</v>
      </c>
      <c r="CJ214" s="34" t="s">
        <v>4170</v>
      </c>
      <c r="CK214" s="34" t="s">
        <v>4170</v>
      </c>
      <c r="CL214" s="34" t="s">
        <v>4170</v>
      </c>
      <c r="CM214" s="34" t="s">
        <v>4170</v>
      </c>
      <c r="CN214" s="34" t="s">
        <v>4170</v>
      </c>
      <c r="CO214" s="34" t="s">
        <v>4170</v>
      </c>
      <c r="CQ214" s="34" t="s">
        <v>1041</v>
      </c>
      <c r="CR214" s="34" t="s">
        <v>1041</v>
      </c>
      <c r="CS214" s="34" t="s">
        <v>1044</v>
      </c>
      <c r="CT214" s="34" t="s">
        <v>1041</v>
      </c>
      <c r="CU214" s="34" t="s">
        <v>1041</v>
      </c>
      <c r="CV214" s="34" t="s">
        <v>1041</v>
      </c>
      <c r="CW214" s="34" t="s">
        <v>1041</v>
      </c>
      <c r="CX214" s="34" t="s">
        <v>1044</v>
      </c>
      <c r="CY214" s="34" t="s">
        <v>3823</v>
      </c>
      <c r="CZ214" s="34" t="s">
        <v>3843</v>
      </c>
      <c r="DA214" s="34" t="s">
        <v>3861</v>
      </c>
      <c r="DB214" s="34" t="s">
        <v>3871</v>
      </c>
      <c r="DC214" s="34" t="s">
        <v>3871</v>
      </c>
      <c r="DD214" s="34" t="s">
        <v>3871</v>
      </c>
      <c r="DE214" s="34" t="s">
        <v>1044</v>
      </c>
      <c r="DF214" s="34" t="s">
        <v>3877</v>
      </c>
      <c r="DG214" s="34" t="s">
        <v>6305</v>
      </c>
      <c r="DH214" s="34" t="s">
        <v>4170</v>
      </c>
      <c r="DI214" s="34" t="s">
        <v>4170</v>
      </c>
      <c r="DJ214" s="34" t="s">
        <v>4170</v>
      </c>
      <c r="DK214" s="34" t="s">
        <v>4170</v>
      </c>
      <c r="DL214" s="34" t="s">
        <v>4170</v>
      </c>
      <c r="DM214" s="34" t="s">
        <v>4170</v>
      </c>
      <c r="DN214" s="34" t="s">
        <v>4881</v>
      </c>
      <c r="DO214" s="34" t="s">
        <v>4881</v>
      </c>
      <c r="DP214" s="34" t="s">
        <v>4170</v>
      </c>
      <c r="DQ214" s="34" t="s">
        <v>4170</v>
      </c>
      <c r="DR214" s="34" t="s">
        <v>4170</v>
      </c>
      <c r="DS214" s="34" t="s">
        <v>4170</v>
      </c>
      <c r="DT214" s="34" t="s">
        <v>4170</v>
      </c>
      <c r="DU214" s="34" t="s">
        <v>4170</v>
      </c>
      <c r="DV214" s="34" t="s">
        <v>4170</v>
      </c>
      <c r="DW214" s="34" t="s">
        <v>4170</v>
      </c>
      <c r="ES214" s="34" t="s">
        <v>3951</v>
      </c>
      <c r="ET214" s="34" t="s">
        <v>4170</v>
      </c>
      <c r="EU214" s="34" t="s">
        <v>4170</v>
      </c>
      <c r="EV214" s="34" t="s">
        <v>4170</v>
      </c>
      <c r="EW214" s="34" t="s">
        <v>4170</v>
      </c>
      <c r="EX214" s="34" t="s">
        <v>4881</v>
      </c>
      <c r="EY214" s="34" t="s">
        <v>4170</v>
      </c>
      <c r="EZ214" s="34" t="s">
        <v>4170</v>
      </c>
      <c r="FA214" s="34" t="s">
        <v>4170</v>
      </c>
      <c r="FB214" s="34" t="s">
        <v>4170</v>
      </c>
      <c r="FD214" s="34">
        <v>4500</v>
      </c>
      <c r="FE214" s="34">
        <v>1625</v>
      </c>
      <c r="FK214" s="34" t="s">
        <v>1044</v>
      </c>
      <c r="FM214" s="34" t="s">
        <v>3990</v>
      </c>
      <c r="GF214" s="34" t="s">
        <v>1044</v>
      </c>
      <c r="GG214" s="34" t="s">
        <v>4170</v>
      </c>
      <c r="GH214" s="34" t="s">
        <v>4170</v>
      </c>
      <c r="GI214" s="34" t="s">
        <v>4170</v>
      </c>
      <c r="GJ214" s="34" t="s">
        <v>4881</v>
      </c>
      <c r="GK214" s="34" t="s">
        <v>4170</v>
      </c>
      <c r="GL214" s="34" t="s">
        <v>4170</v>
      </c>
      <c r="GM214" s="34" t="s">
        <v>4170</v>
      </c>
      <c r="GO214" s="34">
        <v>1000</v>
      </c>
      <c r="GP214" s="34">
        <v>0</v>
      </c>
      <c r="GQ214" s="34">
        <v>0</v>
      </c>
      <c r="GR214" s="34">
        <v>0</v>
      </c>
      <c r="GS214" s="34">
        <v>0</v>
      </c>
      <c r="GT214" s="34">
        <v>90</v>
      </c>
      <c r="GU214" s="34">
        <v>0</v>
      </c>
      <c r="GV214" s="34">
        <v>0</v>
      </c>
      <c r="GW214" s="34">
        <v>0</v>
      </c>
      <c r="GX214" s="34">
        <v>0</v>
      </c>
      <c r="GY214" s="34">
        <v>3000</v>
      </c>
      <c r="GZ214" s="34">
        <v>0</v>
      </c>
      <c r="HA214" s="34">
        <v>0</v>
      </c>
      <c r="HB214" s="34">
        <v>0</v>
      </c>
      <c r="HC214" s="34">
        <v>0</v>
      </c>
      <c r="HD214" s="34">
        <v>0</v>
      </c>
      <c r="HE214" s="34">
        <v>0</v>
      </c>
      <c r="HF214" s="34" t="s">
        <v>1044</v>
      </c>
      <c r="HK214" s="34" t="s">
        <v>6822</v>
      </c>
      <c r="HL214" s="34" t="s">
        <v>4226</v>
      </c>
      <c r="HM214" s="34" t="s">
        <v>4546</v>
      </c>
      <c r="HN214" s="34" t="s">
        <v>5449</v>
      </c>
      <c r="HO214" s="34">
        <v>49.243046430135799</v>
      </c>
      <c r="HP214" s="34" t="s">
        <v>4896</v>
      </c>
      <c r="HQ214" s="34" t="s">
        <v>4305</v>
      </c>
      <c r="HR214" s="34" t="s">
        <v>4195</v>
      </c>
      <c r="HS214" s="34" t="s">
        <v>4235</v>
      </c>
      <c r="HT214" s="34" t="s">
        <v>4271</v>
      </c>
      <c r="HU214" s="34" t="s">
        <v>5342</v>
      </c>
      <c r="HV214" s="34" t="s">
        <v>5001</v>
      </c>
      <c r="HW214" s="34" t="s">
        <v>4560</v>
      </c>
      <c r="HX214" s="34" t="s">
        <v>3235</v>
      </c>
      <c r="HY214" s="34" t="s">
        <v>4299</v>
      </c>
      <c r="HZ214" s="34" t="s">
        <v>4933</v>
      </c>
      <c r="IA214" s="34" t="s">
        <v>4665</v>
      </c>
      <c r="IB214" s="34" t="s">
        <v>5665</v>
      </c>
      <c r="IC214" s="34" t="s">
        <v>5274</v>
      </c>
      <c r="ID214" s="34" t="s">
        <v>4462</v>
      </c>
      <c r="IJ214" s="34">
        <v>1793.7</v>
      </c>
      <c r="IK214" s="34" t="s">
        <v>4587</v>
      </c>
      <c r="IQ214" s="34">
        <v>3418.7</v>
      </c>
      <c r="IR214" s="34" t="s">
        <v>1046</v>
      </c>
      <c r="IT214" s="34">
        <v>3418.7</v>
      </c>
      <c r="IU214" s="34" t="s">
        <v>5177</v>
      </c>
      <c r="IV214" s="34" t="s">
        <v>4170</v>
      </c>
      <c r="IW214" s="34" t="s">
        <v>4170</v>
      </c>
      <c r="IX214" s="34" t="s">
        <v>4170</v>
      </c>
      <c r="IY214" s="34" t="s">
        <v>4170</v>
      </c>
      <c r="IZ214" s="34" t="s">
        <v>4352</v>
      </c>
      <c r="JA214" s="34" t="s">
        <v>4170</v>
      </c>
      <c r="JB214" s="34" t="s">
        <v>4170</v>
      </c>
      <c r="JC214" s="34">
        <v>0</v>
      </c>
      <c r="JD214" s="34">
        <v>500</v>
      </c>
      <c r="JE214" s="34">
        <v>0</v>
      </c>
      <c r="JF214" s="34">
        <v>0</v>
      </c>
      <c r="JG214" s="34">
        <v>0</v>
      </c>
      <c r="JH214" s="34">
        <v>0</v>
      </c>
      <c r="JI214" s="34">
        <v>0</v>
      </c>
      <c r="JJ214" s="34">
        <v>0</v>
      </c>
      <c r="JK214" s="34">
        <v>0</v>
      </c>
      <c r="JL214" s="34">
        <v>1090</v>
      </c>
      <c r="JM214" s="34">
        <v>500</v>
      </c>
      <c r="JN214" s="34">
        <v>1590</v>
      </c>
      <c r="JO214" s="34">
        <v>1090</v>
      </c>
      <c r="JP214" s="34">
        <v>500</v>
      </c>
      <c r="JQ214" s="34">
        <v>1590</v>
      </c>
      <c r="JR214" s="34">
        <v>0.62893081761006298</v>
      </c>
      <c r="JW214" s="34">
        <v>5.6603773584905703E-2</v>
      </c>
      <c r="KB214" s="34">
        <v>0.31446540880503099</v>
      </c>
      <c r="KI214" s="34" t="s">
        <v>6083</v>
      </c>
      <c r="KJ214" s="34" t="s">
        <v>5976</v>
      </c>
      <c r="KK214" s="34" t="s">
        <v>5178</v>
      </c>
      <c r="KL214" s="34" t="s">
        <v>4170</v>
      </c>
      <c r="KM214" s="34" t="s">
        <v>4170</v>
      </c>
      <c r="KN214" s="34" t="s">
        <v>5255</v>
      </c>
      <c r="KO214" s="34" t="s">
        <v>4170</v>
      </c>
      <c r="KP214" s="34" t="s">
        <v>4170</v>
      </c>
      <c r="KQ214" s="34" t="s">
        <v>4170</v>
      </c>
      <c r="KR214" s="34" t="s">
        <v>4170</v>
      </c>
      <c r="KS214" s="34" t="s">
        <v>4170</v>
      </c>
      <c r="KT214" s="34" t="s">
        <v>4170</v>
      </c>
      <c r="KU214" s="34" t="s">
        <v>4973</v>
      </c>
      <c r="KV214" s="34" t="s">
        <v>5151</v>
      </c>
      <c r="KW214" s="34" t="s">
        <v>5624</v>
      </c>
      <c r="KX214" s="34" t="s">
        <v>5646</v>
      </c>
      <c r="KY214" s="34" t="s">
        <v>5952</v>
      </c>
      <c r="KZ214" s="34" t="s">
        <v>5971</v>
      </c>
      <c r="LA214" s="34" t="s">
        <v>5992</v>
      </c>
    </row>
    <row r="215" spans="1:313">
      <c r="A215" s="34" t="s">
        <v>6823</v>
      </c>
      <c r="B215" s="34" t="s">
        <v>6777</v>
      </c>
      <c r="C215" s="34" t="s">
        <v>1038</v>
      </c>
      <c r="D215" s="34" t="s">
        <v>1041</v>
      </c>
      <c r="F215" s="34" t="s">
        <v>1041</v>
      </c>
      <c r="G215" s="34">
        <v>42</v>
      </c>
      <c r="H215" s="34" t="s">
        <v>1041</v>
      </c>
      <c r="I215" s="34" t="s">
        <v>1041</v>
      </c>
      <c r="J215" s="34" t="s">
        <v>440</v>
      </c>
      <c r="K215" s="34" t="s">
        <v>1077</v>
      </c>
      <c r="L215" s="34" t="s">
        <v>9537</v>
      </c>
      <c r="M215" s="34" t="s">
        <v>1548</v>
      </c>
      <c r="N215" s="34" t="s">
        <v>9538</v>
      </c>
      <c r="P215" s="34" t="s">
        <v>3065</v>
      </c>
      <c r="Q215" s="34" t="s">
        <v>3120</v>
      </c>
      <c r="R215" s="34" t="s">
        <v>6377</v>
      </c>
      <c r="S215" s="34">
        <v>3</v>
      </c>
      <c r="T215" s="34" t="s">
        <v>4609</v>
      </c>
      <c r="U215" s="34" t="s">
        <v>4609</v>
      </c>
      <c r="V215" s="34" t="s">
        <v>4170</v>
      </c>
      <c r="W215" s="34" t="s">
        <v>4881</v>
      </c>
      <c r="X215" s="34" t="s">
        <v>4170</v>
      </c>
      <c r="Y215" s="34" t="s">
        <v>4848</v>
      </c>
      <c r="Z215" s="34" t="s">
        <v>4170</v>
      </c>
      <c r="AA215" s="34" t="s">
        <v>4170</v>
      </c>
      <c r="AB215" s="34" t="s">
        <v>3687</v>
      </c>
      <c r="AD215" s="34" t="s">
        <v>3702</v>
      </c>
      <c r="AE215" s="34" t="s">
        <v>3708</v>
      </c>
      <c r="AF215" s="34" t="s">
        <v>4170</v>
      </c>
      <c r="AG215" s="34" t="s">
        <v>4881</v>
      </c>
      <c r="AH215" s="34" t="s">
        <v>4170</v>
      </c>
      <c r="AI215" s="34" t="s">
        <v>4170</v>
      </c>
      <c r="AJ215" s="34" t="s">
        <v>4170</v>
      </c>
      <c r="AK215" s="34" t="s">
        <v>4170</v>
      </c>
      <c r="AL215" s="34" t="s">
        <v>4170</v>
      </c>
      <c r="AN215" s="34" t="s">
        <v>3722</v>
      </c>
      <c r="AO215" s="34" t="s">
        <v>1044</v>
      </c>
      <c r="BG215" s="34">
        <v>1</v>
      </c>
      <c r="BH215" s="34" t="s">
        <v>4140</v>
      </c>
      <c r="BI215" s="34">
        <v>15</v>
      </c>
      <c r="BJ215" s="34" t="s">
        <v>1041</v>
      </c>
      <c r="BK215" s="34" t="s">
        <v>3727</v>
      </c>
      <c r="BM215" s="34" t="s">
        <v>3739</v>
      </c>
      <c r="BN215" s="34" t="s">
        <v>3745</v>
      </c>
      <c r="BO215" s="34" t="s">
        <v>4881</v>
      </c>
      <c r="BP215" s="34" t="s">
        <v>4170</v>
      </c>
      <c r="BQ215" s="34" t="s">
        <v>4170</v>
      </c>
      <c r="BR215" s="34" t="s">
        <v>4170</v>
      </c>
      <c r="BS215" s="34" t="s">
        <v>3751</v>
      </c>
      <c r="BT215" s="34" t="s">
        <v>3739</v>
      </c>
      <c r="BU215" s="34" t="s">
        <v>1044</v>
      </c>
      <c r="BV215" s="34" t="s">
        <v>1044</v>
      </c>
      <c r="BW215" s="34" t="s">
        <v>1044</v>
      </c>
      <c r="BX215" s="34" t="s">
        <v>3777</v>
      </c>
      <c r="BY215" s="34" t="s">
        <v>4881</v>
      </c>
      <c r="BZ215" s="34" t="s">
        <v>4170</v>
      </c>
      <c r="CA215" s="34" t="s">
        <v>4170</v>
      </c>
      <c r="CB215" s="34" t="s">
        <v>4170</v>
      </c>
      <c r="CC215" s="34" t="s">
        <v>4170</v>
      </c>
      <c r="CD215" s="34" t="s">
        <v>4170</v>
      </c>
      <c r="CE215" s="34" t="s">
        <v>4170</v>
      </c>
      <c r="CF215" s="34" t="s">
        <v>4170</v>
      </c>
      <c r="CG215" s="34" t="s">
        <v>4170</v>
      </c>
      <c r="CH215" s="34" t="s">
        <v>4170</v>
      </c>
      <c r="CI215" s="34" t="s">
        <v>4170</v>
      </c>
      <c r="CJ215" s="34" t="s">
        <v>4170</v>
      </c>
      <c r="CK215" s="34" t="s">
        <v>4170</v>
      </c>
      <c r="CL215" s="34" t="s">
        <v>4170</v>
      </c>
      <c r="CM215" s="34" t="s">
        <v>4170</v>
      </c>
      <c r="CN215" s="34" t="s">
        <v>4170</v>
      </c>
      <c r="CO215" s="34" t="s">
        <v>4170</v>
      </c>
      <c r="CQ215" s="34" t="s">
        <v>1041</v>
      </c>
      <c r="CR215" s="34" t="s">
        <v>1044</v>
      </c>
      <c r="CS215" s="34" t="s">
        <v>1044</v>
      </c>
      <c r="CT215" s="34" t="s">
        <v>1044</v>
      </c>
      <c r="CU215" s="34" t="s">
        <v>1041</v>
      </c>
      <c r="CV215" s="34" t="s">
        <v>1041</v>
      </c>
      <c r="CW215" s="34" t="s">
        <v>1044</v>
      </c>
      <c r="CX215" s="34" t="s">
        <v>1044</v>
      </c>
      <c r="CY215" s="34" t="s">
        <v>3826</v>
      </c>
      <c r="CZ215" s="34" t="s">
        <v>3843</v>
      </c>
      <c r="DA215" s="34" t="s">
        <v>3861</v>
      </c>
      <c r="DB215" s="34" t="s">
        <v>3871</v>
      </c>
      <c r="DC215" s="34" t="s">
        <v>3871</v>
      </c>
      <c r="DD215" s="34" t="s">
        <v>3871</v>
      </c>
      <c r="DE215" s="34" t="s">
        <v>1041</v>
      </c>
      <c r="DF215" s="34" t="s">
        <v>3877</v>
      </c>
      <c r="DG215" s="34" t="s">
        <v>157</v>
      </c>
      <c r="DH215" s="34" t="s">
        <v>4170</v>
      </c>
      <c r="DI215" s="34" t="s">
        <v>4170</v>
      </c>
      <c r="DJ215" s="34" t="s">
        <v>4170</v>
      </c>
      <c r="DK215" s="34" t="s">
        <v>4170</v>
      </c>
      <c r="DL215" s="34" t="s">
        <v>4170</v>
      </c>
      <c r="DM215" s="34" t="s">
        <v>4170</v>
      </c>
      <c r="DN215" s="34" t="s">
        <v>4170</v>
      </c>
      <c r="DO215" s="34" t="s">
        <v>4881</v>
      </c>
      <c r="DP215" s="34" t="s">
        <v>4170</v>
      </c>
      <c r="DQ215" s="34" t="s">
        <v>4170</v>
      </c>
      <c r="DR215" s="34" t="s">
        <v>4170</v>
      </c>
      <c r="DS215" s="34" t="s">
        <v>4170</v>
      </c>
      <c r="DT215" s="34" t="s">
        <v>4170</v>
      </c>
      <c r="DU215" s="34" t="s">
        <v>4170</v>
      </c>
      <c r="DV215" s="34" t="s">
        <v>4170</v>
      </c>
      <c r="DW215" s="34" t="s">
        <v>4170</v>
      </c>
      <c r="FE215" s="34">
        <v>4875</v>
      </c>
      <c r="FK215" s="34" t="s">
        <v>1044</v>
      </c>
      <c r="FM215" s="34" t="s">
        <v>3990</v>
      </c>
      <c r="GF215" s="34" t="s">
        <v>1044</v>
      </c>
      <c r="GG215" s="34" t="s">
        <v>4170</v>
      </c>
      <c r="GH215" s="34" t="s">
        <v>4170</v>
      </c>
      <c r="GI215" s="34" t="s">
        <v>4170</v>
      </c>
      <c r="GJ215" s="34" t="s">
        <v>4881</v>
      </c>
      <c r="GK215" s="34" t="s">
        <v>4170</v>
      </c>
      <c r="GL215" s="34" t="s">
        <v>4170</v>
      </c>
      <c r="GM215" s="34" t="s">
        <v>4170</v>
      </c>
      <c r="GO215" s="34">
        <v>2500</v>
      </c>
      <c r="GP215" s="34">
        <v>0</v>
      </c>
      <c r="GQ215" s="34">
        <v>0</v>
      </c>
      <c r="GR215" s="34">
        <v>0</v>
      </c>
      <c r="GS215" s="34">
        <v>200</v>
      </c>
      <c r="GT215" s="34">
        <v>140</v>
      </c>
      <c r="GU215" s="34">
        <v>230</v>
      </c>
      <c r="GV215" s="34">
        <v>0</v>
      </c>
      <c r="GW215" s="34">
        <v>0</v>
      </c>
      <c r="GX215" s="34">
        <v>0</v>
      </c>
      <c r="GY215" s="34">
        <v>1500</v>
      </c>
      <c r="GZ215" s="34">
        <v>1000</v>
      </c>
      <c r="HA215" s="34">
        <v>0</v>
      </c>
      <c r="HB215" s="34">
        <v>0</v>
      </c>
      <c r="HC215" s="34">
        <v>3000</v>
      </c>
      <c r="HD215" s="34">
        <v>0</v>
      </c>
      <c r="HE215" s="34">
        <v>0</v>
      </c>
      <c r="HF215" s="34" t="s">
        <v>1044</v>
      </c>
      <c r="HK215" s="34" t="s">
        <v>6824</v>
      </c>
      <c r="HL215" s="34" t="s">
        <v>4226</v>
      </c>
      <c r="HM215" s="34" t="s">
        <v>4542</v>
      </c>
      <c r="HN215" s="34" t="s">
        <v>5447</v>
      </c>
      <c r="HO215" s="34">
        <v>48.2260183968462</v>
      </c>
      <c r="HP215" s="34" t="s">
        <v>4896</v>
      </c>
      <c r="HQ215" s="34" t="s">
        <v>4316</v>
      </c>
      <c r="HR215" s="34" t="s">
        <v>4210</v>
      </c>
      <c r="HS215" s="34" t="s">
        <v>4228</v>
      </c>
      <c r="HT215" s="34" t="s">
        <v>4262</v>
      </c>
      <c r="HU215" s="34" t="s">
        <v>5341</v>
      </c>
      <c r="HV215" s="34" t="s">
        <v>5001</v>
      </c>
      <c r="HW215" s="34" t="s">
        <v>4560</v>
      </c>
      <c r="HX215" s="34" t="s">
        <v>3244</v>
      </c>
      <c r="HY215" s="34" t="s">
        <v>4299</v>
      </c>
      <c r="HZ215" s="34" t="s">
        <v>4933</v>
      </c>
      <c r="IA215" s="34" t="s">
        <v>4665</v>
      </c>
      <c r="IB215" s="34" t="s">
        <v>5665</v>
      </c>
      <c r="IC215" s="34" t="s">
        <v>5274</v>
      </c>
      <c r="ID215" s="34" t="s">
        <v>4462</v>
      </c>
      <c r="IK215" s="34" t="s">
        <v>4589</v>
      </c>
      <c r="IQ215" s="34">
        <v>4875</v>
      </c>
      <c r="IR215" s="34" t="s">
        <v>1046</v>
      </c>
      <c r="IS215" s="34" t="s">
        <v>5322</v>
      </c>
      <c r="IT215" s="34">
        <v>1625</v>
      </c>
      <c r="IU215" s="34" t="s">
        <v>5178</v>
      </c>
      <c r="IV215" s="34" t="s">
        <v>4170</v>
      </c>
      <c r="IW215" s="34" t="s">
        <v>4170</v>
      </c>
      <c r="IX215" s="34" t="s">
        <v>4170</v>
      </c>
      <c r="IY215" s="34" t="s">
        <v>5373</v>
      </c>
      <c r="IZ215" s="34" t="s">
        <v>4783</v>
      </c>
      <c r="JA215" s="34" t="s">
        <v>4784</v>
      </c>
      <c r="JB215" s="34" t="s">
        <v>4170</v>
      </c>
      <c r="JC215" s="34">
        <v>0</v>
      </c>
      <c r="JD215" s="34">
        <v>250</v>
      </c>
      <c r="JE215" s="34">
        <v>166.666666666667</v>
      </c>
      <c r="JF215" s="34">
        <v>0</v>
      </c>
      <c r="JG215" s="34">
        <v>0</v>
      </c>
      <c r="JH215" s="34">
        <v>500</v>
      </c>
      <c r="JI215" s="34">
        <v>0</v>
      </c>
      <c r="JJ215" s="34">
        <v>0</v>
      </c>
      <c r="JK215" s="34">
        <v>0</v>
      </c>
      <c r="JL215" s="34">
        <v>3736.6666666666702</v>
      </c>
      <c r="JM215" s="34">
        <v>250</v>
      </c>
      <c r="JN215" s="34">
        <v>3986.6666666666702</v>
      </c>
      <c r="JO215" s="34">
        <v>1245.55555555556</v>
      </c>
      <c r="JP215" s="34">
        <v>83.3333333333333</v>
      </c>
      <c r="JQ215" s="34">
        <v>1328.8888888888901</v>
      </c>
      <c r="JR215" s="34">
        <v>0.62709030100334495</v>
      </c>
      <c r="JV215" s="34">
        <v>5.0167224080267601E-2</v>
      </c>
      <c r="JW215" s="34">
        <v>3.5117056856187302E-2</v>
      </c>
      <c r="JX215" s="34">
        <v>5.7692307692307702E-2</v>
      </c>
      <c r="KB215" s="34">
        <v>6.2709030100334406E-2</v>
      </c>
      <c r="KC215" s="34">
        <v>4.1806020066889597E-2</v>
      </c>
      <c r="KF215" s="34">
        <v>0.12541806020066901</v>
      </c>
      <c r="KJ215" s="34" t="s">
        <v>5976</v>
      </c>
      <c r="KK215" s="34" t="s">
        <v>5177</v>
      </c>
      <c r="KL215" s="34" t="s">
        <v>4170</v>
      </c>
      <c r="KM215" s="34" t="s">
        <v>4170</v>
      </c>
      <c r="KN215" s="34" t="s">
        <v>5254</v>
      </c>
      <c r="KO215" s="34" t="s">
        <v>5254</v>
      </c>
      <c r="KP215" s="34" t="s">
        <v>4170</v>
      </c>
      <c r="KQ215" s="34" t="s">
        <v>4170</v>
      </c>
      <c r="KR215" s="34" t="s">
        <v>4714</v>
      </c>
      <c r="KS215" s="34" t="s">
        <v>4170</v>
      </c>
      <c r="KT215" s="34" t="s">
        <v>4170</v>
      </c>
      <c r="KU215" s="34" t="s">
        <v>4973</v>
      </c>
      <c r="KV215" s="34" t="s">
        <v>5151</v>
      </c>
      <c r="KW215" s="34" t="s">
        <v>5620</v>
      </c>
      <c r="KX215" s="34" t="s">
        <v>5643</v>
      </c>
      <c r="KY215" s="34" t="s">
        <v>5952</v>
      </c>
      <c r="KZ215" s="34" t="s">
        <v>5971</v>
      </c>
      <c r="LA215" s="34" t="s">
        <v>5993</v>
      </c>
    </row>
    <row r="216" spans="1:313">
      <c r="A216" s="34" t="s">
        <v>6825</v>
      </c>
      <c r="B216" s="34" t="s">
        <v>6777</v>
      </c>
      <c r="C216" s="34" t="s">
        <v>1036</v>
      </c>
      <c r="D216" s="34" t="s">
        <v>1041</v>
      </c>
      <c r="F216" s="34" t="s">
        <v>1041</v>
      </c>
      <c r="G216" s="34">
        <v>39</v>
      </c>
      <c r="H216" s="34" t="s">
        <v>1041</v>
      </c>
      <c r="I216" s="34" t="s">
        <v>1041</v>
      </c>
      <c r="J216" s="34" t="s">
        <v>440</v>
      </c>
      <c r="K216" s="34" t="s">
        <v>1077</v>
      </c>
      <c r="L216" s="34" t="s">
        <v>9537</v>
      </c>
      <c r="M216" s="34" t="s">
        <v>1548</v>
      </c>
      <c r="N216" s="34" t="s">
        <v>9538</v>
      </c>
      <c r="P216" s="34" t="s">
        <v>3065</v>
      </c>
      <c r="Q216" s="34" t="s">
        <v>3123</v>
      </c>
      <c r="R216" s="34" t="s">
        <v>6395</v>
      </c>
      <c r="S216" s="34">
        <v>5</v>
      </c>
      <c r="T216" s="34" t="s">
        <v>4881</v>
      </c>
      <c r="U216" s="34" t="s">
        <v>4170</v>
      </c>
      <c r="V216" s="34" t="s">
        <v>4609</v>
      </c>
      <c r="W216" s="34" t="s">
        <v>4881</v>
      </c>
      <c r="X216" s="34" t="s">
        <v>4609</v>
      </c>
      <c r="Y216" s="34" t="s">
        <v>4881</v>
      </c>
      <c r="Z216" s="34" t="s">
        <v>4626</v>
      </c>
      <c r="AA216" s="34" t="s">
        <v>4170</v>
      </c>
      <c r="AB216" s="34" t="s">
        <v>3681</v>
      </c>
      <c r="AD216" s="34" t="s">
        <v>3696</v>
      </c>
      <c r="AN216" s="34" t="s">
        <v>3719</v>
      </c>
      <c r="AO216" s="34" t="s">
        <v>1044</v>
      </c>
      <c r="BG216" s="34">
        <v>3</v>
      </c>
      <c r="BI216" s="34">
        <v>40</v>
      </c>
      <c r="BJ216" s="34" t="s">
        <v>1041</v>
      </c>
      <c r="BK216" s="34" t="s">
        <v>3727</v>
      </c>
      <c r="BM216" s="34" t="s">
        <v>3739</v>
      </c>
      <c r="BN216" s="34" t="s">
        <v>3745</v>
      </c>
      <c r="BO216" s="34" t="s">
        <v>4881</v>
      </c>
      <c r="BP216" s="34" t="s">
        <v>4170</v>
      </c>
      <c r="BQ216" s="34" t="s">
        <v>4170</v>
      </c>
      <c r="BR216" s="34" t="s">
        <v>4170</v>
      </c>
      <c r="BS216" s="34" t="s">
        <v>3754</v>
      </c>
      <c r="BT216" s="34" t="s">
        <v>3771</v>
      </c>
      <c r="BU216" s="34" t="s">
        <v>1044</v>
      </c>
      <c r="BV216" s="34" t="s">
        <v>1044</v>
      </c>
      <c r="BW216" s="34" t="s">
        <v>1044</v>
      </c>
      <c r="BX216" s="34" t="s">
        <v>3783</v>
      </c>
      <c r="BY216" s="34" t="s">
        <v>4170</v>
      </c>
      <c r="BZ216" s="34" t="s">
        <v>4170</v>
      </c>
      <c r="CA216" s="34" t="s">
        <v>4881</v>
      </c>
      <c r="CB216" s="34" t="s">
        <v>4170</v>
      </c>
      <c r="CC216" s="34" t="s">
        <v>4170</v>
      </c>
      <c r="CD216" s="34" t="s">
        <v>4170</v>
      </c>
      <c r="CE216" s="34" t="s">
        <v>4170</v>
      </c>
      <c r="CF216" s="34" t="s">
        <v>4170</v>
      </c>
      <c r="CG216" s="34" t="s">
        <v>4170</v>
      </c>
      <c r="CH216" s="34" t="s">
        <v>4170</v>
      </c>
      <c r="CI216" s="34" t="s">
        <v>4170</v>
      </c>
      <c r="CJ216" s="34" t="s">
        <v>4170</v>
      </c>
      <c r="CK216" s="34" t="s">
        <v>4170</v>
      </c>
      <c r="CL216" s="34" t="s">
        <v>4170</v>
      </c>
      <c r="CM216" s="34" t="s">
        <v>4170</v>
      </c>
      <c r="CN216" s="34" t="s">
        <v>4170</v>
      </c>
      <c r="CO216" s="34" t="s">
        <v>4170</v>
      </c>
      <c r="CQ216" s="34" t="s">
        <v>1041</v>
      </c>
      <c r="CR216" s="34" t="s">
        <v>1041</v>
      </c>
      <c r="CS216" s="34" t="s">
        <v>1041</v>
      </c>
      <c r="CT216" s="34" t="s">
        <v>1044</v>
      </c>
      <c r="CU216" s="34" t="s">
        <v>1041</v>
      </c>
      <c r="CV216" s="34" t="s">
        <v>1041</v>
      </c>
      <c r="CW216" s="34" t="s">
        <v>1044</v>
      </c>
      <c r="CX216" s="34" t="s">
        <v>1041</v>
      </c>
      <c r="CY216" s="34" t="s">
        <v>3826</v>
      </c>
      <c r="CZ216" s="34" t="s">
        <v>3843</v>
      </c>
      <c r="DA216" s="34" t="s">
        <v>3861</v>
      </c>
      <c r="DB216" s="34" t="s">
        <v>3865</v>
      </c>
      <c r="DC216" s="34" t="s">
        <v>1044</v>
      </c>
      <c r="DD216" s="34" t="s">
        <v>3871</v>
      </c>
      <c r="DE216" s="34" t="s">
        <v>1041</v>
      </c>
      <c r="DF216" s="34" t="s">
        <v>3877</v>
      </c>
      <c r="DG216" s="34" t="s">
        <v>169</v>
      </c>
      <c r="DH216" s="34" t="s">
        <v>4170</v>
      </c>
      <c r="DI216" s="34" t="s">
        <v>4881</v>
      </c>
      <c r="DJ216" s="34" t="s">
        <v>4170</v>
      </c>
      <c r="DK216" s="34" t="s">
        <v>4170</v>
      </c>
      <c r="DL216" s="34" t="s">
        <v>4170</v>
      </c>
      <c r="DM216" s="34" t="s">
        <v>4170</v>
      </c>
      <c r="DN216" s="34" t="s">
        <v>4170</v>
      </c>
      <c r="DO216" s="34" t="s">
        <v>4170</v>
      </c>
      <c r="DP216" s="34" t="s">
        <v>4170</v>
      </c>
      <c r="DQ216" s="34" t="s">
        <v>4170</v>
      </c>
      <c r="DR216" s="34" t="s">
        <v>4170</v>
      </c>
      <c r="DS216" s="34" t="s">
        <v>4170</v>
      </c>
      <c r="DT216" s="34" t="s">
        <v>4170</v>
      </c>
      <c r="DU216" s="34" t="s">
        <v>4170</v>
      </c>
      <c r="DV216" s="34" t="s">
        <v>4170</v>
      </c>
      <c r="DW216" s="34" t="s">
        <v>4170</v>
      </c>
      <c r="FK216" s="34" t="s">
        <v>1044</v>
      </c>
      <c r="FM216" s="34" t="s">
        <v>3990</v>
      </c>
      <c r="GF216" s="34" t="s">
        <v>1044</v>
      </c>
      <c r="GG216" s="34" t="s">
        <v>4170</v>
      </c>
      <c r="GH216" s="34" t="s">
        <v>4170</v>
      </c>
      <c r="GI216" s="34" t="s">
        <v>4170</v>
      </c>
      <c r="GJ216" s="34" t="s">
        <v>4881</v>
      </c>
      <c r="GK216" s="34" t="s">
        <v>4170</v>
      </c>
      <c r="GL216" s="34" t="s">
        <v>4170</v>
      </c>
      <c r="GM216" s="34" t="s">
        <v>4170</v>
      </c>
      <c r="GP216" s="34">
        <v>0</v>
      </c>
      <c r="GQ216" s="34">
        <v>10000</v>
      </c>
      <c r="GR216" s="34">
        <v>6000</v>
      </c>
      <c r="GT216" s="34">
        <v>1000</v>
      </c>
      <c r="GU216" s="34">
        <v>1000</v>
      </c>
      <c r="GV216" s="34">
        <v>0</v>
      </c>
      <c r="GW216" s="34">
        <v>0</v>
      </c>
      <c r="GY216" s="34">
        <v>1000</v>
      </c>
      <c r="GZ216" s="34">
        <v>0</v>
      </c>
      <c r="HA216" s="34">
        <v>0</v>
      </c>
      <c r="HB216" s="34">
        <v>0</v>
      </c>
      <c r="HD216" s="34">
        <v>0</v>
      </c>
      <c r="HE216" s="34">
        <v>0</v>
      </c>
      <c r="HF216" s="34" t="s">
        <v>1044</v>
      </c>
      <c r="HK216" s="34" t="s">
        <v>6826</v>
      </c>
      <c r="HL216" s="34" t="s">
        <v>4226</v>
      </c>
      <c r="HM216" s="34" t="s">
        <v>4542</v>
      </c>
      <c r="HN216" s="34" t="s">
        <v>5447</v>
      </c>
      <c r="HO216" s="34">
        <v>10.216819973718801</v>
      </c>
      <c r="HP216" s="34" t="s">
        <v>4897</v>
      </c>
      <c r="HQ216" s="34" t="s">
        <v>4323</v>
      </c>
      <c r="HR216" s="34" t="s">
        <v>4219</v>
      </c>
      <c r="HS216" s="34" t="s">
        <v>4248</v>
      </c>
      <c r="HT216" s="34" t="s">
        <v>4262</v>
      </c>
      <c r="HU216" s="34" t="s">
        <v>5342</v>
      </c>
      <c r="HV216" s="34" t="s">
        <v>5001</v>
      </c>
      <c r="HW216" s="34" t="s">
        <v>3302</v>
      </c>
      <c r="HX216" s="34" t="s">
        <v>3238</v>
      </c>
      <c r="HY216" s="34" t="s">
        <v>4291</v>
      </c>
      <c r="HZ216" s="34" t="s">
        <v>4933</v>
      </c>
      <c r="IA216" s="34" t="s">
        <v>4666</v>
      </c>
      <c r="IC216" s="34" t="s">
        <v>5274</v>
      </c>
      <c r="ID216" s="34" t="s">
        <v>4462</v>
      </c>
      <c r="IR216" s="34" t="s">
        <v>1046</v>
      </c>
      <c r="IS216" s="34" t="s">
        <v>5322</v>
      </c>
      <c r="IV216" s="34" t="s">
        <v>4170</v>
      </c>
      <c r="IW216" s="34" t="s">
        <v>4176</v>
      </c>
      <c r="IX216" s="34" t="s">
        <v>5179</v>
      </c>
      <c r="IZ216" s="34" t="s">
        <v>4354</v>
      </c>
      <c r="JA216" s="34" t="s">
        <v>4716</v>
      </c>
      <c r="JB216" s="34" t="s">
        <v>4170</v>
      </c>
      <c r="JD216" s="34">
        <v>166.666666666667</v>
      </c>
      <c r="JE216" s="34">
        <v>0</v>
      </c>
      <c r="JF216" s="34">
        <v>0</v>
      </c>
      <c r="JG216" s="34">
        <v>0</v>
      </c>
      <c r="JI216" s="34">
        <v>0</v>
      </c>
      <c r="JJ216" s="34">
        <v>0</v>
      </c>
      <c r="JK216" s="34">
        <v>0</v>
      </c>
      <c r="JL216" s="34">
        <v>18000</v>
      </c>
      <c r="JM216" s="34">
        <v>166.666666666667</v>
      </c>
      <c r="JN216" s="34">
        <v>18166.666666666701</v>
      </c>
      <c r="JO216" s="34">
        <v>3600</v>
      </c>
      <c r="JP216" s="34">
        <v>33.3333333333333</v>
      </c>
      <c r="JQ216" s="34">
        <v>3633.3333333333298</v>
      </c>
      <c r="JT216" s="34">
        <v>0.55045871559632997</v>
      </c>
      <c r="JU216" s="34">
        <v>0.33027522935779802</v>
      </c>
      <c r="JW216" s="34">
        <v>5.5045871559633003E-2</v>
      </c>
      <c r="JX216" s="34">
        <v>5.5045871559633003E-2</v>
      </c>
      <c r="KB216" s="34">
        <v>9.1743119266054999E-3</v>
      </c>
      <c r="KL216" s="34" t="s">
        <v>4170</v>
      </c>
      <c r="KN216" s="34" t="s">
        <v>5254</v>
      </c>
      <c r="KO216" s="34" t="s">
        <v>4170</v>
      </c>
      <c r="KP216" s="34" t="s">
        <v>4170</v>
      </c>
      <c r="KQ216" s="34" t="s">
        <v>4170</v>
      </c>
      <c r="KS216" s="34" t="s">
        <v>4170</v>
      </c>
      <c r="KT216" s="34" t="s">
        <v>4170</v>
      </c>
      <c r="KU216" s="34" t="s">
        <v>5113</v>
      </c>
      <c r="KV216" s="34" t="s">
        <v>5153</v>
      </c>
      <c r="KW216" s="34" t="s">
        <v>5620</v>
      </c>
      <c r="KX216" s="34" t="s">
        <v>5643</v>
      </c>
      <c r="KY216" s="34" t="s">
        <v>5223</v>
      </c>
      <c r="KZ216" s="34" t="s">
        <v>5850</v>
      </c>
    </row>
    <row r="217" spans="1:313">
      <c r="A217" s="34" t="s">
        <v>6827</v>
      </c>
      <c r="B217" s="34" t="s">
        <v>6777</v>
      </c>
      <c r="C217" s="34" t="s">
        <v>1039</v>
      </c>
      <c r="D217" s="34" t="s">
        <v>1041</v>
      </c>
      <c r="F217" s="34" t="s">
        <v>1041</v>
      </c>
      <c r="G217" s="34">
        <v>43</v>
      </c>
      <c r="H217" s="34" t="s">
        <v>1041</v>
      </c>
      <c r="I217" s="34" t="s">
        <v>1041</v>
      </c>
      <c r="J217" s="34" t="s">
        <v>440</v>
      </c>
      <c r="K217" s="34" t="s">
        <v>1077</v>
      </c>
      <c r="L217" s="34" t="s">
        <v>9537</v>
      </c>
      <c r="M217" s="34" t="s">
        <v>1548</v>
      </c>
      <c r="N217" s="34" t="s">
        <v>9538</v>
      </c>
      <c r="P217" s="34" t="s">
        <v>3065</v>
      </c>
      <c r="Q217" s="34" t="s">
        <v>3123</v>
      </c>
      <c r="R217" s="34" t="s">
        <v>6320</v>
      </c>
      <c r="S217" s="34">
        <v>3</v>
      </c>
      <c r="T217" s="34" t="s">
        <v>4609</v>
      </c>
      <c r="U217" s="34" t="s">
        <v>4881</v>
      </c>
      <c r="V217" s="34" t="s">
        <v>4170</v>
      </c>
      <c r="W217" s="34" t="s">
        <v>4881</v>
      </c>
      <c r="X217" s="34" t="s">
        <v>4881</v>
      </c>
      <c r="Y217" s="34" t="s">
        <v>4609</v>
      </c>
      <c r="Z217" s="34" t="s">
        <v>4881</v>
      </c>
      <c r="AA217" s="34" t="s">
        <v>4170</v>
      </c>
      <c r="AB217" s="34" t="s">
        <v>3681</v>
      </c>
      <c r="AD217" s="34" t="s">
        <v>3696</v>
      </c>
      <c r="AN217" s="34" t="s">
        <v>3722</v>
      </c>
      <c r="AO217" s="34" t="s">
        <v>3071</v>
      </c>
      <c r="BG217" s="34">
        <v>2</v>
      </c>
      <c r="BI217" s="34">
        <v>28</v>
      </c>
      <c r="BJ217" s="34" t="s">
        <v>1041</v>
      </c>
      <c r="BK217" s="34" t="s">
        <v>3727</v>
      </c>
      <c r="BM217" s="34" t="s">
        <v>3739</v>
      </c>
      <c r="BN217" s="34" t="s">
        <v>3745</v>
      </c>
      <c r="BO217" s="34" t="s">
        <v>4881</v>
      </c>
      <c r="BP217" s="34" t="s">
        <v>4170</v>
      </c>
      <c r="BQ217" s="34" t="s">
        <v>4170</v>
      </c>
      <c r="BR217" s="34" t="s">
        <v>4170</v>
      </c>
      <c r="BS217" s="34" t="s">
        <v>3754</v>
      </c>
      <c r="BT217" s="34" t="s">
        <v>3771</v>
      </c>
      <c r="BU217" s="34" t="s">
        <v>1044</v>
      </c>
      <c r="BV217" s="34" t="s">
        <v>1044</v>
      </c>
      <c r="BW217" s="34" t="s">
        <v>1044</v>
      </c>
      <c r="BX217" s="34" t="s">
        <v>3777</v>
      </c>
      <c r="BY217" s="34" t="s">
        <v>4881</v>
      </c>
      <c r="BZ217" s="34" t="s">
        <v>4170</v>
      </c>
      <c r="CA217" s="34" t="s">
        <v>4170</v>
      </c>
      <c r="CB217" s="34" t="s">
        <v>4170</v>
      </c>
      <c r="CC217" s="34" t="s">
        <v>4170</v>
      </c>
      <c r="CD217" s="34" t="s">
        <v>4170</v>
      </c>
      <c r="CE217" s="34" t="s">
        <v>4170</v>
      </c>
      <c r="CF217" s="34" t="s">
        <v>4170</v>
      </c>
      <c r="CG217" s="34" t="s">
        <v>4170</v>
      </c>
      <c r="CH217" s="34" t="s">
        <v>4170</v>
      </c>
      <c r="CI217" s="34" t="s">
        <v>4170</v>
      </c>
      <c r="CJ217" s="34" t="s">
        <v>4170</v>
      </c>
      <c r="CK217" s="34" t="s">
        <v>4170</v>
      </c>
      <c r="CL217" s="34" t="s">
        <v>4170</v>
      </c>
      <c r="CM217" s="34" t="s">
        <v>4170</v>
      </c>
      <c r="CN217" s="34" t="s">
        <v>4170</v>
      </c>
      <c r="CO217" s="34" t="s">
        <v>4170</v>
      </c>
      <c r="CQ217" s="34" t="s">
        <v>1041</v>
      </c>
      <c r="CR217" s="34" t="s">
        <v>1041</v>
      </c>
      <c r="CS217" s="34" t="s">
        <v>1041</v>
      </c>
      <c r="CT217" s="34" t="s">
        <v>1041</v>
      </c>
      <c r="CU217" s="34" t="s">
        <v>1041</v>
      </c>
      <c r="CV217" s="34" t="s">
        <v>1041</v>
      </c>
      <c r="CW217" s="34" t="s">
        <v>1044</v>
      </c>
      <c r="CX217" s="34" t="s">
        <v>1041</v>
      </c>
      <c r="CY217" s="34" t="s">
        <v>3826</v>
      </c>
      <c r="CZ217" s="34" t="s">
        <v>3843</v>
      </c>
      <c r="DA217" s="34" t="s">
        <v>3855</v>
      </c>
      <c r="DB217" s="34" t="s">
        <v>3868</v>
      </c>
      <c r="DC217" s="34" t="s">
        <v>3868</v>
      </c>
      <c r="DD217" s="34" t="s">
        <v>3871</v>
      </c>
      <c r="DE217" s="34" t="s">
        <v>1044</v>
      </c>
      <c r="DF217" s="34" t="s">
        <v>3877</v>
      </c>
      <c r="DG217" s="34" t="s">
        <v>170</v>
      </c>
      <c r="DH217" s="34" t="s">
        <v>4170</v>
      </c>
      <c r="DI217" s="34" t="s">
        <v>4170</v>
      </c>
      <c r="DJ217" s="34" t="s">
        <v>4170</v>
      </c>
      <c r="DK217" s="34" t="s">
        <v>4881</v>
      </c>
      <c r="DL217" s="34" t="s">
        <v>4170</v>
      </c>
      <c r="DM217" s="34" t="s">
        <v>4170</v>
      </c>
      <c r="DN217" s="34" t="s">
        <v>4170</v>
      </c>
      <c r="DO217" s="34" t="s">
        <v>4170</v>
      </c>
      <c r="DP217" s="34" t="s">
        <v>4170</v>
      </c>
      <c r="DQ217" s="34" t="s">
        <v>4170</v>
      </c>
      <c r="DR217" s="34" t="s">
        <v>4170</v>
      </c>
      <c r="DS217" s="34" t="s">
        <v>4170</v>
      </c>
      <c r="DT217" s="34" t="s">
        <v>4170</v>
      </c>
      <c r="DU217" s="34" t="s">
        <v>4170</v>
      </c>
      <c r="DV217" s="34" t="s">
        <v>4170</v>
      </c>
      <c r="DW217" s="34" t="s">
        <v>4170</v>
      </c>
      <c r="EA217" s="34">
        <v>5000</v>
      </c>
      <c r="FK217" s="34" t="s">
        <v>1044</v>
      </c>
      <c r="FM217" s="34" t="s">
        <v>3981</v>
      </c>
      <c r="FN217" s="34" t="s">
        <v>6828</v>
      </c>
      <c r="FO217" s="34" t="s">
        <v>4881</v>
      </c>
      <c r="FP217" s="34" t="s">
        <v>4881</v>
      </c>
      <c r="FQ217" s="34" t="s">
        <v>4881</v>
      </c>
      <c r="FR217" s="34" t="s">
        <v>4170</v>
      </c>
      <c r="FS217" s="34" t="s">
        <v>4170</v>
      </c>
      <c r="FT217" s="34" t="s">
        <v>4170</v>
      </c>
      <c r="FU217" s="34" t="s">
        <v>4170</v>
      </c>
      <c r="FV217" s="34" t="s">
        <v>4170</v>
      </c>
      <c r="FW217" s="34" t="s">
        <v>4881</v>
      </c>
      <c r="FX217" s="34" t="s">
        <v>4170</v>
      </c>
      <c r="FY217" s="34" t="s">
        <v>4170</v>
      </c>
      <c r="FZ217" s="34" t="s">
        <v>4170</v>
      </c>
      <c r="GA217" s="34" t="s">
        <v>4170</v>
      </c>
      <c r="GB217" s="34" t="s">
        <v>4170</v>
      </c>
      <c r="GC217" s="34" t="s">
        <v>4170</v>
      </c>
      <c r="GD217" s="34" t="s">
        <v>4170</v>
      </c>
      <c r="GF217" s="34" t="s">
        <v>1044</v>
      </c>
      <c r="GG217" s="34" t="s">
        <v>4170</v>
      </c>
      <c r="GH217" s="34" t="s">
        <v>4170</v>
      </c>
      <c r="GI217" s="34" t="s">
        <v>4170</v>
      </c>
      <c r="GJ217" s="34" t="s">
        <v>4881</v>
      </c>
      <c r="GK217" s="34" t="s">
        <v>4170</v>
      </c>
      <c r="GL217" s="34" t="s">
        <v>4170</v>
      </c>
      <c r="GM217" s="34" t="s">
        <v>4170</v>
      </c>
      <c r="GO217" s="34">
        <v>8000</v>
      </c>
      <c r="GP217" s="34">
        <v>1500</v>
      </c>
      <c r="GQ217" s="34">
        <v>6000</v>
      </c>
      <c r="GR217" s="34">
        <v>4000</v>
      </c>
      <c r="GS217" s="34">
        <v>300</v>
      </c>
      <c r="GT217" s="34">
        <v>250</v>
      </c>
      <c r="GU217" s="34">
        <v>120</v>
      </c>
      <c r="GV217" s="34">
        <v>0</v>
      </c>
      <c r="GW217" s="34">
        <v>0</v>
      </c>
      <c r="GX217" s="34">
        <v>3000</v>
      </c>
      <c r="GY217" s="34">
        <v>0</v>
      </c>
      <c r="GZ217" s="34">
        <v>0</v>
      </c>
      <c r="HA217" s="34">
        <v>0</v>
      </c>
      <c r="HB217" s="34">
        <v>1000</v>
      </c>
      <c r="HC217" s="34">
        <v>0</v>
      </c>
      <c r="HD217" s="34">
        <v>0</v>
      </c>
      <c r="HE217" s="34">
        <v>0</v>
      </c>
      <c r="HF217" s="34" t="s">
        <v>1044</v>
      </c>
      <c r="HK217" s="34" t="s">
        <v>6829</v>
      </c>
      <c r="HL217" s="34" t="s">
        <v>4226</v>
      </c>
      <c r="HM217" s="34" t="s">
        <v>4542</v>
      </c>
      <c r="HN217" s="34" t="s">
        <v>5447</v>
      </c>
      <c r="HO217" s="34">
        <v>49.243046430135799</v>
      </c>
      <c r="HP217" s="34" t="s">
        <v>4896</v>
      </c>
      <c r="HQ217" s="34" t="s">
        <v>4316</v>
      </c>
      <c r="HR217" s="34" t="s">
        <v>4219</v>
      </c>
      <c r="HS217" s="34" t="s">
        <v>4248</v>
      </c>
      <c r="HT217" s="34" t="s">
        <v>4262</v>
      </c>
      <c r="HU217" s="34" t="s">
        <v>5342</v>
      </c>
      <c r="HV217" s="34" t="s">
        <v>5001</v>
      </c>
      <c r="HW217" s="34" t="s">
        <v>4556</v>
      </c>
      <c r="HX217" s="34" t="s">
        <v>3247</v>
      </c>
      <c r="HY217" s="34" t="s">
        <v>4291</v>
      </c>
      <c r="HZ217" s="34" t="s">
        <v>4933</v>
      </c>
      <c r="IA217" s="34" t="s">
        <v>4665</v>
      </c>
      <c r="IB217" s="34" t="s">
        <v>5665</v>
      </c>
      <c r="IC217" s="34" t="s">
        <v>5274</v>
      </c>
      <c r="ID217" s="34" t="s">
        <v>4462</v>
      </c>
      <c r="IG217" s="34" t="s">
        <v>4878</v>
      </c>
      <c r="IQ217" s="34">
        <v>5000</v>
      </c>
      <c r="IR217" s="34" t="s">
        <v>1046</v>
      </c>
      <c r="IS217" s="34" t="s">
        <v>5322</v>
      </c>
      <c r="IT217" s="34">
        <v>1666.6666666666699</v>
      </c>
      <c r="IU217" s="34" t="s">
        <v>5180</v>
      </c>
      <c r="IV217" s="34" t="s">
        <v>4472</v>
      </c>
      <c r="IW217" s="34" t="s">
        <v>4175</v>
      </c>
      <c r="IX217" s="34" t="s">
        <v>6121</v>
      </c>
      <c r="IY217" s="34" t="s">
        <v>5373</v>
      </c>
      <c r="IZ217" s="34" t="s">
        <v>4784</v>
      </c>
      <c r="JA217" s="34" t="s">
        <v>4711</v>
      </c>
      <c r="JB217" s="34" t="s">
        <v>4170</v>
      </c>
      <c r="JC217" s="34">
        <v>500</v>
      </c>
      <c r="JD217" s="34">
        <v>0</v>
      </c>
      <c r="JE217" s="34">
        <v>0</v>
      </c>
      <c r="JF217" s="34">
        <v>0</v>
      </c>
      <c r="JG217" s="34">
        <v>166.666666666667</v>
      </c>
      <c r="JH217" s="34">
        <v>0</v>
      </c>
      <c r="JI217" s="34">
        <v>0</v>
      </c>
      <c r="JJ217" s="34">
        <v>0</v>
      </c>
      <c r="JK217" s="34">
        <v>0</v>
      </c>
      <c r="JL217" s="34">
        <v>19170</v>
      </c>
      <c r="JM217" s="34">
        <v>1666.6666666666699</v>
      </c>
      <c r="JN217" s="34">
        <v>20836.666666666701</v>
      </c>
      <c r="JO217" s="34">
        <v>6390</v>
      </c>
      <c r="JP217" s="34">
        <v>555.555555555556</v>
      </c>
      <c r="JQ217" s="34">
        <v>6945.5555555555602</v>
      </c>
      <c r="JR217" s="34">
        <v>0.38393856982882701</v>
      </c>
      <c r="JS217" s="34">
        <v>7.19884818429051E-2</v>
      </c>
      <c r="JT217" s="34">
        <v>0.28795392737162101</v>
      </c>
      <c r="JU217" s="34">
        <v>0.19196928491441401</v>
      </c>
      <c r="JV217" s="34">
        <v>1.4397696368581001E-2</v>
      </c>
      <c r="JW217" s="34">
        <v>1.19980803071509E-2</v>
      </c>
      <c r="JX217" s="34">
        <v>5.7590785474324101E-3</v>
      </c>
      <c r="KA217" s="34">
        <v>2.3996160614301699E-2</v>
      </c>
      <c r="KE217" s="34">
        <v>7.9987202047672405E-3</v>
      </c>
      <c r="KJ217" s="34" t="s">
        <v>5976</v>
      </c>
      <c r="KK217" s="34" t="s">
        <v>5177</v>
      </c>
      <c r="KL217" s="34" t="s">
        <v>4170</v>
      </c>
      <c r="KM217" s="34" t="s">
        <v>4714</v>
      </c>
      <c r="KN217" s="34" t="s">
        <v>4170</v>
      </c>
      <c r="KO217" s="34" t="s">
        <v>4170</v>
      </c>
      <c r="KP217" s="34" t="s">
        <v>4170</v>
      </c>
      <c r="KQ217" s="34" t="s">
        <v>4353</v>
      </c>
      <c r="KR217" s="34" t="s">
        <v>4170</v>
      </c>
      <c r="KS217" s="34" t="s">
        <v>4170</v>
      </c>
      <c r="KT217" s="34" t="s">
        <v>4170</v>
      </c>
      <c r="KU217" s="34" t="s">
        <v>5113</v>
      </c>
      <c r="KV217" s="34" t="s">
        <v>5154</v>
      </c>
      <c r="KW217" s="34" t="s">
        <v>5621</v>
      </c>
      <c r="KX217" s="34" t="s">
        <v>5646</v>
      </c>
      <c r="KY217" s="34" t="s">
        <v>5953</v>
      </c>
      <c r="KZ217" s="34" t="s">
        <v>5154</v>
      </c>
      <c r="LA217" s="34" t="s">
        <v>5993</v>
      </c>
    </row>
    <row r="218" spans="1:313">
      <c r="A218" s="34" t="s">
        <v>6830</v>
      </c>
      <c r="B218" s="34" t="s">
        <v>6777</v>
      </c>
      <c r="C218" s="34" t="s">
        <v>1038</v>
      </c>
      <c r="D218" s="34" t="s">
        <v>1041</v>
      </c>
      <c r="F218" s="34" t="s">
        <v>1041</v>
      </c>
      <c r="G218" s="34">
        <v>34</v>
      </c>
      <c r="H218" s="34" t="s">
        <v>1041</v>
      </c>
      <c r="I218" s="34" t="s">
        <v>1041</v>
      </c>
      <c r="J218" s="34" t="s">
        <v>440</v>
      </c>
      <c r="K218" s="34" t="s">
        <v>1059</v>
      </c>
      <c r="L218" s="34" t="s">
        <v>9539</v>
      </c>
      <c r="M218" s="34" t="s">
        <v>1229</v>
      </c>
      <c r="N218" s="34" t="s">
        <v>9540</v>
      </c>
      <c r="P218" s="34" t="s">
        <v>3065</v>
      </c>
      <c r="Q218" s="34" t="s">
        <v>3147</v>
      </c>
      <c r="R218" s="34" t="s">
        <v>6382</v>
      </c>
      <c r="S218" s="34">
        <v>3</v>
      </c>
      <c r="T218" s="34" t="s">
        <v>4881</v>
      </c>
      <c r="U218" s="34" t="s">
        <v>4881</v>
      </c>
      <c r="V218" s="34" t="s">
        <v>4881</v>
      </c>
      <c r="W218" s="34" t="s">
        <v>4881</v>
      </c>
      <c r="X218" s="34" t="s">
        <v>4170</v>
      </c>
      <c r="Y218" s="34" t="s">
        <v>4609</v>
      </c>
      <c r="Z218" s="34" t="s">
        <v>4881</v>
      </c>
      <c r="AA218" s="34" t="s">
        <v>4170</v>
      </c>
      <c r="AB218" s="34" t="s">
        <v>3681</v>
      </c>
      <c r="AD218" s="34" t="s">
        <v>3696</v>
      </c>
      <c r="AN218" s="34" t="s">
        <v>3719</v>
      </c>
      <c r="AO218" s="34" t="s">
        <v>1044</v>
      </c>
      <c r="BG218" s="34">
        <v>1</v>
      </c>
      <c r="BI218" s="34">
        <v>17</v>
      </c>
      <c r="BJ218" s="34" t="s">
        <v>1041</v>
      </c>
      <c r="BK218" s="34" t="s">
        <v>3727</v>
      </c>
      <c r="BM218" s="34" t="s">
        <v>3739</v>
      </c>
      <c r="BN218" s="34" t="s">
        <v>3745</v>
      </c>
      <c r="BO218" s="34" t="s">
        <v>4881</v>
      </c>
      <c r="BP218" s="34" t="s">
        <v>4170</v>
      </c>
      <c r="BQ218" s="34" t="s">
        <v>4170</v>
      </c>
      <c r="BR218" s="34" t="s">
        <v>4170</v>
      </c>
      <c r="BS218" s="34" t="s">
        <v>3754</v>
      </c>
      <c r="BT218" s="34" t="s">
        <v>3771</v>
      </c>
      <c r="BU218" s="34" t="s">
        <v>1044</v>
      </c>
      <c r="BV218" s="34" t="s">
        <v>1041</v>
      </c>
      <c r="BW218" s="34" t="s">
        <v>1044</v>
      </c>
      <c r="BX218" s="34" t="s">
        <v>3783</v>
      </c>
      <c r="BY218" s="34" t="s">
        <v>4170</v>
      </c>
      <c r="BZ218" s="34" t="s">
        <v>4170</v>
      </c>
      <c r="CA218" s="34" t="s">
        <v>4881</v>
      </c>
      <c r="CB218" s="34" t="s">
        <v>4170</v>
      </c>
      <c r="CC218" s="34" t="s">
        <v>4170</v>
      </c>
      <c r="CD218" s="34" t="s">
        <v>4170</v>
      </c>
      <c r="CE218" s="34" t="s">
        <v>4170</v>
      </c>
      <c r="CF218" s="34" t="s">
        <v>4170</v>
      </c>
      <c r="CG218" s="34" t="s">
        <v>4170</v>
      </c>
      <c r="CH218" s="34" t="s">
        <v>4170</v>
      </c>
      <c r="CI218" s="34" t="s">
        <v>4170</v>
      </c>
      <c r="CJ218" s="34" t="s">
        <v>4170</v>
      </c>
      <c r="CK218" s="34" t="s">
        <v>4170</v>
      </c>
      <c r="CL218" s="34" t="s">
        <v>4170</v>
      </c>
      <c r="CM218" s="34" t="s">
        <v>4170</v>
      </c>
      <c r="CN218" s="34" t="s">
        <v>4170</v>
      </c>
      <c r="CO218" s="34" t="s">
        <v>4170</v>
      </c>
      <c r="CQ218" s="34" t="s">
        <v>1041</v>
      </c>
      <c r="CR218" s="34" t="s">
        <v>1041</v>
      </c>
      <c r="CS218" s="34" t="s">
        <v>1041</v>
      </c>
      <c r="CT218" s="34" t="s">
        <v>1041</v>
      </c>
      <c r="CU218" s="34" t="s">
        <v>1041</v>
      </c>
      <c r="CV218" s="34" t="s">
        <v>1041</v>
      </c>
      <c r="CW218" s="34" t="s">
        <v>1041</v>
      </c>
      <c r="CX218" s="34" t="s">
        <v>1044</v>
      </c>
      <c r="CY218" s="34" t="s">
        <v>3829</v>
      </c>
      <c r="CZ218" s="34" t="s">
        <v>3843</v>
      </c>
      <c r="DA218" s="34" t="s">
        <v>3861</v>
      </c>
      <c r="DB218" s="34" t="s">
        <v>3868</v>
      </c>
      <c r="DC218" s="34" t="s">
        <v>3868</v>
      </c>
      <c r="DD218" s="34" t="s">
        <v>3871</v>
      </c>
      <c r="DE218" s="34" t="s">
        <v>1044</v>
      </c>
      <c r="DF218" s="34" t="s">
        <v>3880</v>
      </c>
      <c r="DG218" s="34" t="s">
        <v>172</v>
      </c>
      <c r="DH218" s="34" t="s">
        <v>4170</v>
      </c>
      <c r="DI218" s="34" t="s">
        <v>4170</v>
      </c>
      <c r="DJ218" s="34" t="s">
        <v>4170</v>
      </c>
      <c r="DK218" s="34" t="s">
        <v>4170</v>
      </c>
      <c r="DL218" s="34" t="s">
        <v>4170</v>
      </c>
      <c r="DM218" s="34" t="s">
        <v>4170</v>
      </c>
      <c r="DN218" s="34" t="s">
        <v>4170</v>
      </c>
      <c r="DO218" s="34" t="s">
        <v>4170</v>
      </c>
      <c r="DP218" s="34" t="s">
        <v>4170</v>
      </c>
      <c r="DQ218" s="34" t="s">
        <v>4170</v>
      </c>
      <c r="DR218" s="34" t="s">
        <v>4881</v>
      </c>
      <c r="DS218" s="34" t="s">
        <v>4170</v>
      </c>
      <c r="DT218" s="34" t="s">
        <v>4170</v>
      </c>
      <c r="DU218" s="34" t="s">
        <v>4170</v>
      </c>
      <c r="DV218" s="34" t="s">
        <v>4170</v>
      </c>
      <c r="DW218" s="34" t="s">
        <v>4170</v>
      </c>
      <c r="FH218" s="34">
        <v>6000</v>
      </c>
      <c r="FK218" s="34" t="s">
        <v>3963</v>
      </c>
      <c r="FL218" s="34" t="s">
        <v>3978</v>
      </c>
      <c r="FM218" s="34" t="s">
        <v>3990</v>
      </c>
      <c r="GF218" s="34" t="s">
        <v>1044</v>
      </c>
      <c r="GG218" s="34" t="s">
        <v>4170</v>
      </c>
      <c r="GH218" s="34" t="s">
        <v>4170</v>
      </c>
      <c r="GI218" s="34" t="s">
        <v>4170</v>
      </c>
      <c r="GJ218" s="34" t="s">
        <v>4881</v>
      </c>
      <c r="GK218" s="34" t="s">
        <v>4170</v>
      </c>
      <c r="GL218" s="34" t="s">
        <v>4170</v>
      </c>
      <c r="GM218" s="34" t="s">
        <v>4170</v>
      </c>
      <c r="GO218" s="34">
        <v>3000</v>
      </c>
      <c r="GP218" s="34">
        <v>0</v>
      </c>
      <c r="GQ218" s="34">
        <v>0</v>
      </c>
      <c r="GR218" s="34">
        <v>2000</v>
      </c>
      <c r="GS218" s="34">
        <v>200</v>
      </c>
      <c r="GT218" s="34">
        <v>100</v>
      </c>
      <c r="GU218" s="34">
        <v>300</v>
      </c>
      <c r="GV218" s="34">
        <v>0</v>
      </c>
      <c r="GW218" s="34">
        <v>0</v>
      </c>
      <c r="GX218" s="34">
        <v>0</v>
      </c>
      <c r="GY218" s="34">
        <v>1000</v>
      </c>
      <c r="GZ218" s="34">
        <v>1000</v>
      </c>
      <c r="HA218" s="34">
        <v>0</v>
      </c>
      <c r="HB218" s="34">
        <v>0</v>
      </c>
      <c r="HC218" s="34">
        <v>0</v>
      </c>
      <c r="HD218" s="34">
        <v>0</v>
      </c>
      <c r="HE218" s="34">
        <v>0</v>
      </c>
      <c r="HF218" s="34" t="s">
        <v>1044</v>
      </c>
      <c r="HK218" s="34" t="s">
        <v>6831</v>
      </c>
      <c r="HL218" s="34" t="s">
        <v>4226</v>
      </c>
      <c r="HM218" s="34" t="s">
        <v>4539</v>
      </c>
      <c r="HN218" s="34" t="s">
        <v>5446</v>
      </c>
      <c r="HO218" s="34">
        <v>20.203679369250999</v>
      </c>
      <c r="HP218" s="34" t="s">
        <v>4894</v>
      </c>
      <c r="HQ218" s="34" t="s">
        <v>4316</v>
      </c>
      <c r="HR218" s="34" t="s">
        <v>4210</v>
      </c>
      <c r="HS218" s="34" t="s">
        <v>4228</v>
      </c>
      <c r="HT218" s="34" t="s">
        <v>4262</v>
      </c>
      <c r="HU218" s="34" t="s">
        <v>5342</v>
      </c>
      <c r="HV218" s="34" t="s">
        <v>5001</v>
      </c>
      <c r="HW218" s="34" t="s">
        <v>3302</v>
      </c>
      <c r="HX218" s="34" t="s">
        <v>3238</v>
      </c>
      <c r="HY218" s="34" t="s">
        <v>4299</v>
      </c>
      <c r="HZ218" s="34" t="s">
        <v>4933</v>
      </c>
      <c r="IA218" s="34" t="s">
        <v>4665</v>
      </c>
      <c r="IB218" s="34" t="s">
        <v>5665</v>
      </c>
      <c r="IC218" s="34" t="s">
        <v>5274</v>
      </c>
      <c r="ID218" s="34" t="s">
        <v>4461</v>
      </c>
      <c r="IN218" s="34" t="s">
        <v>5116</v>
      </c>
      <c r="IQ218" s="34">
        <v>6000</v>
      </c>
      <c r="IR218" s="34" t="s">
        <v>1046</v>
      </c>
      <c r="IS218" s="34" t="s">
        <v>5322</v>
      </c>
      <c r="IT218" s="34">
        <v>2000</v>
      </c>
      <c r="IU218" s="34" t="s">
        <v>5178</v>
      </c>
      <c r="IV218" s="34" t="s">
        <v>4170</v>
      </c>
      <c r="IW218" s="34" t="s">
        <v>4170</v>
      </c>
      <c r="IX218" s="34" t="s">
        <v>4472</v>
      </c>
      <c r="IY218" s="34" t="s">
        <v>5373</v>
      </c>
      <c r="IZ218" s="34" t="s">
        <v>4352</v>
      </c>
      <c r="JA218" s="34" t="s">
        <v>4784</v>
      </c>
      <c r="JB218" s="34" t="s">
        <v>4170</v>
      </c>
      <c r="JC218" s="34">
        <v>0</v>
      </c>
      <c r="JD218" s="34">
        <v>166.666666666667</v>
      </c>
      <c r="JE218" s="34">
        <v>166.666666666667</v>
      </c>
      <c r="JF218" s="34">
        <v>0</v>
      </c>
      <c r="JG218" s="34">
        <v>0</v>
      </c>
      <c r="JH218" s="34">
        <v>0</v>
      </c>
      <c r="JI218" s="34">
        <v>0</v>
      </c>
      <c r="JJ218" s="34">
        <v>0</v>
      </c>
      <c r="JK218" s="34">
        <v>0</v>
      </c>
      <c r="JL218" s="34">
        <v>5766.6666666666697</v>
      </c>
      <c r="JM218" s="34">
        <v>166.666666666667</v>
      </c>
      <c r="JN218" s="34">
        <v>5933.3333333333303</v>
      </c>
      <c r="JO218" s="34">
        <v>1922.2222222222199</v>
      </c>
      <c r="JP218" s="34">
        <v>55.5555555555556</v>
      </c>
      <c r="JQ218" s="34">
        <v>1977.7777777777801</v>
      </c>
      <c r="JR218" s="34">
        <v>0.50561797752809001</v>
      </c>
      <c r="JU218" s="34">
        <v>0.33707865168539303</v>
      </c>
      <c r="JV218" s="34">
        <v>3.3707865168539297E-2</v>
      </c>
      <c r="JW218" s="34">
        <v>1.6853932584269701E-2</v>
      </c>
      <c r="JX218" s="34">
        <v>5.0561797752809001E-2</v>
      </c>
      <c r="KB218" s="34">
        <v>2.8089887640449399E-2</v>
      </c>
      <c r="KC218" s="34">
        <v>2.8089887640449399E-2</v>
      </c>
      <c r="KJ218" s="34" t="s">
        <v>5980</v>
      </c>
      <c r="KK218" s="34" t="s">
        <v>5177</v>
      </c>
      <c r="KL218" s="34" t="s">
        <v>4170</v>
      </c>
      <c r="KM218" s="34" t="s">
        <v>4170</v>
      </c>
      <c r="KN218" s="34" t="s">
        <v>5254</v>
      </c>
      <c r="KO218" s="34" t="s">
        <v>5254</v>
      </c>
      <c r="KP218" s="34" t="s">
        <v>4170</v>
      </c>
      <c r="KQ218" s="34" t="s">
        <v>4170</v>
      </c>
      <c r="KR218" s="34" t="s">
        <v>4170</v>
      </c>
      <c r="KS218" s="34" t="s">
        <v>4170</v>
      </c>
      <c r="KT218" s="34" t="s">
        <v>4170</v>
      </c>
      <c r="KU218" s="34" t="s">
        <v>5116</v>
      </c>
      <c r="KV218" s="34" t="s">
        <v>5151</v>
      </c>
      <c r="KW218" s="34" t="s">
        <v>5620</v>
      </c>
      <c r="KX218" s="34" t="s">
        <v>5643</v>
      </c>
      <c r="KY218" s="34" t="s">
        <v>5116</v>
      </c>
      <c r="KZ218" s="34" t="s">
        <v>5971</v>
      </c>
      <c r="LA218" s="34" t="s">
        <v>5993</v>
      </c>
    </row>
    <row r="219" spans="1:313">
      <c r="A219" s="34" t="s">
        <v>6832</v>
      </c>
      <c r="B219" s="34" t="s">
        <v>6833</v>
      </c>
      <c r="C219" s="34" t="s">
        <v>1036</v>
      </c>
      <c r="D219" s="34" t="s">
        <v>1041</v>
      </c>
      <c r="F219" s="34" t="s">
        <v>1041</v>
      </c>
      <c r="G219" s="34">
        <v>61</v>
      </c>
      <c r="H219" s="34" t="s">
        <v>1041</v>
      </c>
      <c r="I219" s="34" t="s">
        <v>1041</v>
      </c>
      <c r="J219" s="34" t="s">
        <v>440</v>
      </c>
      <c r="K219" s="34" t="s">
        <v>1167</v>
      </c>
      <c r="L219" s="34" t="s">
        <v>9578</v>
      </c>
      <c r="M219" s="34" t="s">
        <v>1167</v>
      </c>
      <c r="N219" s="34" t="s">
        <v>9619</v>
      </c>
      <c r="P219" s="34" t="s">
        <v>3065</v>
      </c>
      <c r="Q219" s="34" t="s">
        <v>3123</v>
      </c>
      <c r="R219" s="34" t="s">
        <v>6320</v>
      </c>
      <c r="S219" s="34">
        <v>1</v>
      </c>
      <c r="T219" s="34" t="s">
        <v>4170</v>
      </c>
      <c r="U219" s="34" t="s">
        <v>4170</v>
      </c>
      <c r="V219" s="34" t="s">
        <v>4170</v>
      </c>
      <c r="W219" s="34" t="s">
        <v>4881</v>
      </c>
      <c r="X219" s="34" t="s">
        <v>4170</v>
      </c>
      <c r="Y219" s="34" t="s">
        <v>4881</v>
      </c>
      <c r="Z219" s="34" t="s">
        <v>4170</v>
      </c>
      <c r="AA219" s="34" t="s">
        <v>4170</v>
      </c>
      <c r="AB219" s="34" t="s">
        <v>3684</v>
      </c>
      <c r="AD219" s="34" t="s">
        <v>3699</v>
      </c>
      <c r="AE219" s="34" t="s">
        <v>3711</v>
      </c>
      <c r="AF219" s="34" t="s">
        <v>4170</v>
      </c>
      <c r="AG219" s="34" t="s">
        <v>4170</v>
      </c>
      <c r="AH219" s="34" t="s">
        <v>4881</v>
      </c>
      <c r="AI219" s="34" t="s">
        <v>4170</v>
      </c>
      <c r="AJ219" s="34" t="s">
        <v>4170</v>
      </c>
      <c r="AK219" s="34" t="s">
        <v>4170</v>
      </c>
      <c r="AL219" s="34" t="s">
        <v>4170</v>
      </c>
      <c r="AN219" s="34" t="s">
        <v>3719</v>
      </c>
      <c r="AO219" s="34" t="s">
        <v>1044</v>
      </c>
      <c r="BG219" s="34">
        <v>1</v>
      </c>
      <c r="BI219" s="34">
        <v>15</v>
      </c>
      <c r="BJ219" s="34" t="s">
        <v>1041</v>
      </c>
      <c r="BK219" s="34" t="s">
        <v>3727</v>
      </c>
      <c r="BM219" s="34" t="s">
        <v>3739</v>
      </c>
      <c r="BN219" s="34" t="s">
        <v>3745</v>
      </c>
      <c r="BO219" s="34" t="s">
        <v>4881</v>
      </c>
      <c r="BP219" s="34" t="s">
        <v>4170</v>
      </c>
      <c r="BQ219" s="34" t="s">
        <v>4170</v>
      </c>
      <c r="BR219" s="34" t="s">
        <v>4170</v>
      </c>
      <c r="BS219" s="34" t="s">
        <v>3751</v>
      </c>
      <c r="BT219" s="34" t="s">
        <v>3771</v>
      </c>
      <c r="BU219" s="34" t="s">
        <v>1044</v>
      </c>
      <c r="BV219" s="34" t="s">
        <v>1044</v>
      </c>
      <c r="BW219" s="34" t="s">
        <v>1044</v>
      </c>
      <c r="BX219" s="34" t="s">
        <v>3777</v>
      </c>
      <c r="BY219" s="34" t="s">
        <v>4881</v>
      </c>
      <c r="BZ219" s="34" t="s">
        <v>4170</v>
      </c>
      <c r="CA219" s="34" t="s">
        <v>4170</v>
      </c>
      <c r="CB219" s="34" t="s">
        <v>4170</v>
      </c>
      <c r="CC219" s="34" t="s">
        <v>4170</v>
      </c>
      <c r="CD219" s="34" t="s">
        <v>4170</v>
      </c>
      <c r="CE219" s="34" t="s">
        <v>4170</v>
      </c>
      <c r="CF219" s="34" t="s">
        <v>4170</v>
      </c>
      <c r="CG219" s="34" t="s">
        <v>4170</v>
      </c>
      <c r="CH219" s="34" t="s">
        <v>4170</v>
      </c>
      <c r="CI219" s="34" t="s">
        <v>4170</v>
      </c>
      <c r="CJ219" s="34" t="s">
        <v>4170</v>
      </c>
      <c r="CK219" s="34" t="s">
        <v>4170</v>
      </c>
      <c r="CL219" s="34" t="s">
        <v>4170</v>
      </c>
      <c r="CM219" s="34" t="s">
        <v>4170</v>
      </c>
      <c r="CN219" s="34" t="s">
        <v>4170</v>
      </c>
      <c r="CO219" s="34" t="s">
        <v>4170</v>
      </c>
      <c r="CQ219" s="34" t="s">
        <v>1041</v>
      </c>
      <c r="CR219" s="34" t="s">
        <v>1041</v>
      </c>
      <c r="CS219" s="34" t="s">
        <v>1044</v>
      </c>
      <c r="CT219" s="34" t="s">
        <v>1041</v>
      </c>
      <c r="CU219" s="34" t="s">
        <v>1041</v>
      </c>
      <c r="CV219" s="34" t="s">
        <v>1041</v>
      </c>
      <c r="CW219" s="34" t="s">
        <v>1044</v>
      </c>
      <c r="CX219" s="34" t="s">
        <v>1044</v>
      </c>
      <c r="CY219" s="34" t="s">
        <v>3826</v>
      </c>
      <c r="CZ219" s="34" t="s">
        <v>3843</v>
      </c>
      <c r="DA219" s="34" t="s">
        <v>3861</v>
      </c>
      <c r="DB219" s="34" t="s">
        <v>1044</v>
      </c>
      <c r="DC219" s="34" t="s">
        <v>3871</v>
      </c>
      <c r="DD219" s="34" t="s">
        <v>3871</v>
      </c>
      <c r="DE219" s="34" t="s">
        <v>1044</v>
      </c>
      <c r="DF219" s="34" t="s">
        <v>3877</v>
      </c>
      <c r="DG219" s="34" t="s">
        <v>3899</v>
      </c>
      <c r="DH219" s="34" t="s">
        <v>4170</v>
      </c>
      <c r="DI219" s="34" t="s">
        <v>4170</v>
      </c>
      <c r="DJ219" s="34" t="s">
        <v>4170</v>
      </c>
      <c r="DK219" s="34" t="s">
        <v>4170</v>
      </c>
      <c r="DL219" s="34" t="s">
        <v>4170</v>
      </c>
      <c r="DM219" s="34" t="s">
        <v>4170</v>
      </c>
      <c r="DN219" s="34" t="s">
        <v>4881</v>
      </c>
      <c r="DO219" s="34" t="s">
        <v>4170</v>
      </c>
      <c r="DP219" s="34" t="s">
        <v>4170</v>
      </c>
      <c r="DQ219" s="34" t="s">
        <v>4170</v>
      </c>
      <c r="DR219" s="34" t="s">
        <v>4170</v>
      </c>
      <c r="DS219" s="34" t="s">
        <v>4170</v>
      </c>
      <c r="DT219" s="34" t="s">
        <v>4170</v>
      </c>
      <c r="DU219" s="34" t="s">
        <v>4170</v>
      </c>
      <c r="DV219" s="34" t="s">
        <v>4170</v>
      </c>
      <c r="DW219" s="34" t="s">
        <v>4170</v>
      </c>
      <c r="ES219" s="34" t="s">
        <v>3951</v>
      </c>
      <c r="ET219" s="34" t="s">
        <v>4170</v>
      </c>
      <c r="EU219" s="34" t="s">
        <v>4170</v>
      </c>
      <c r="EV219" s="34" t="s">
        <v>4170</v>
      </c>
      <c r="EW219" s="34" t="s">
        <v>4170</v>
      </c>
      <c r="EX219" s="34" t="s">
        <v>4881</v>
      </c>
      <c r="EY219" s="34" t="s">
        <v>4170</v>
      </c>
      <c r="EZ219" s="34" t="s">
        <v>4170</v>
      </c>
      <c r="FA219" s="34" t="s">
        <v>4170</v>
      </c>
      <c r="FB219" s="34" t="s">
        <v>4170</v>
      </c>
      <c r="FD219" s="34">
        <v>5000</v>
      </c>
      <c r="FK219" s="34" t="s">
        <v>3960</v>
      </c>
      <c r="FL219" s="34" t="s">
        <v>3972</v>
      </c>
      <c r="FM219" s="34" t="s">
        <v>3990</v>
      </c>
      <c r="GF219" s="34" t="s">
        <v>1044</v>
      </c>
      <c r="GG219" s="34" t="s">
        <v>4170</v>
      </c>
      <c r="GH219" s="34" t="s">
        <v>4170</v>
      </c>
      <c r="GI219" s="34" t="s">
        <v>4170</v>
      </c>
      <c r="GJ219" s="34" t="s">
        <v>4881</v>
      </c>
      <c r="GK219" s="34" t="s">
        <v>4170</v>
      </c>
      <c r="GL219" s="34" t="s">
        <v>4170</v>
      </c>
      <c r="GM219" s="34" t="s">
        <v>4170</v>
      </c>
      <c r="GO219" s="34">
        <v>3000</v>
      </c>
      <c r="GP219" s="34">
        <v>0</v>
      </c>
      <c r="GQ219" s="34">
        <v>0</v>
      </c>
      <c r="GR219" s="34">
        <v>1000</v>
      </c>
      <c r="GS219" s="34">
        <v>300</v>
      </c>
      <c r="GT219" s="34">
        <v>150</v>
      </c>
      <c r="GU219" s="34">
        <v>300</v>
      </c>
      <c r="GV219" s="34">
        <v>0</v>
      </c>
      <c r="GW219" s="34">
        <v>0</v>
      </c>
      <c r="GX219" s="34">
        <v>2000</v>
      </c>
      <c r="GY219" s="34">
        <v>1000</v>
      </c>
      <c r="GZ219" s="34">
        <v>1000</v>
      </c>
      <c r="HA219" s="34">
        <v>0</v>
      </c>
      <c r="HB219" s="34">
        <v>0</v>
      </c>
      <c r="HC219" s="34">
        <v>0</v>
      </c>
      <c r="HD219" s="34">
        <v>0</v>
      </c>
      <c r="HE219" s="34">
        <v>0</v>
      </c>
      <c r="HF219" s="34" t="s">
        <v>1044</v>
      </c>
      <c r="HK219" s="34" t="s">
        <v>6834</v>
      </c>
      <c r="HL219" s="34" t="s">
        <v>4226</v>
      </c>
      <c r="HM219" s="34" t="s">
        <v>4546</v>
      </c>
      <c r="HN219" s="34" t="s">
        <v>5449</v>
      </c>
      <c r="HO219" s="34">
        <v>49.275897941305303</v>
      </c>
      <c r="HP219" s="34" t="s">
        <v>4896</v>
      </c>
      <c r="HQ219" s="34" t="s">
        <v>4305</v>
      </c>
      <c r="HR219" s="34" t="s">
        <v>4195</v>
      </c>
      <c r="HS219" s="34" t="s">
        <v>4235</v>
      </c>
      <c r="HT219" s="34" t="s">
        <v>4271</v>
      </c>
      <c r="HU219" s="34" t="s">
        <v>5342</v>
      </c>
      <c r="HV219" s="34" t="s">
        <v>5001</v>
      </c>
      <c r="HW219" s="34" t="s">
        <v>4560</v>
      </c>
      <c r="HX219" s="34" t="s">
        <v>3238</v>
      </c>
      <c r="HY219" s="34" t="s">
        <v>4299</v>
      </c>
      <c r="HZ219" s="34" t="s">
        <v>4933</v>
      </c>
      <c r="IA219" s="34" t="s">
        <v>4666</v>
      </c>
      <c r="IC219" s="34" t="s">
        <v>5274</v>
      </c>
      <c r="ID219" s="34" t="s">
        <v>4462</v>
      </c>
      <c r="IJ219" s="34">
        <v>1993</v>
      </c>
      <c r="IQ219" s="34">
        <v>1993</v>
      </c>
      <c r="IR219" s="34" t="s">
        <v>1046</v>
      </c>
      <c r="IT219" s="34">
        <v>1993</v>
      </c>
      <c r="IU219" s="34" t="s">
        <v>5178</v>
      </c>
      <c r="IV219" s="34" t="s">
        <v>4170</v>
      </c>
      <c r="IW219" s="34" t="s">
        <v>4170</v>
      </c>
      <c r="IX219" s="34" t="s">
        <v>6120</v>
      </c>
      <c r="IY219" s="34" t="s">
        <v>5373</v>
      </c>
      <c r="IZ219" s="34" t="s">
        <v>4783</v>
      </c>
      <c r="JA219" s="34" t="s">
        <v>4784</v>
      </c>
      <c r="JB219" s="34" t="s">
        <v>4170</v>
      </c>
      <c r="JC219" s="34">
        <v>333.33333333333297</v>
      </c>
      <c r="JD219" s="34">
        <v>166.666666666667</v>
      </c>
      <c r="JE219" s="34">
        <v>166.666666666667</v>
      </c>
      <c r="JF219" s="34">
        <v>0</v>
      </c>
      <c r="JG219" s="34">
        <v>0</v>
      </c>
      <c r="JH219" s="34">
        <v>0</v>
      </c>
      <c r="JI219" s="34">
        <v>0</v>
      </c>
      <c r="JJ219" s="34">
        <v>0</v>
      </c>
      <c r="JK219" s="34">
        <v>0</v>
      </c>
      <c r="JL219" s="34">
        <v>5250</v>
      </c>
      <c r="JM219" s="34">
        <v>166.666666666667</v>
      </c>
      <c r="JN219" s="34">
        <v>5416.6666666666697</v>
      </c>
      <c r="JO219" s="34">
        <v>5250</v>
      </c>
      <c r="JP219" s="34">
        <v>166.666666666667</v>
      </c>
      <c r="JQ219" s="34">
        <v>5416.6666666666697</v>
      </c>
      <c r="JR219" s="34">
        <v>0.55384615384615399</v>
      </c>
      <c r="JU219" s="34">
        <v>0.18461538461538499</v>
      </c>
      <c r="JV219" s="34">
        <v>5.53846153846154E-2</v>
      </c>
      <c r="JW219" s="34">
        <v>2.76923076923077E-2</v>
      </c>
      <c r="JX219" s="34">
        <v>5.53846153846154E-2</v>
      </c>
      <c r="KA219" s="34">
        <v>6.15384615384615E-2</v>
      </c>
      <c r="KB219" s="34">
        <v>3.0769230769230799E-2</v>
      </c>
      <c r="KC219" s="34">
        <v>3.0769230769230799E-2</v>
      </c>
      <c r="KI219" s="34" t="s">
        <v>6083</v>
      </c>
      <c r="KJ219" s="34" t="s">
        <v>5976</v>
      </c>
      <c r="KK219" s="34" t="s">
        <v>5177</v>
      </c>
      <c r="KL219" s="34" t="s">
        <v>4170</v>
      </c>
      <c r="KM219" s="34" t="s">
        <v>4714</v>
      </c>
      <c r="KN219" s="34" t="s">
        <v>5254</v>
      </c>
      <c r="KO219" s="34" t="s">
        <v>5254</v>
      </c>
      <c r="KP219" s="34" t="s">
        <v>4170</v>
      </c>
      <c r="KQ219" s="34" t="s">
        <v>4170</v>
      </c>
      <c r="KR219" s="34" t="s">
        <v>4170</v>
      </c>
      <c r="KS219" s="34" t="s">
        <v>4170</v>
      </c>
      <c r="KT219" s="34" t="s">
        <v>4170</v>
      </c>
      <c r="KU219" s="34" t="s">
        <v>5116</v>
      </c>
      <c r="KV219" s="34" t="s">
        <v>5154</v>
      </c>
      <c r="KW219" s="34" t="s">
        <v>5620</v>
      </c>
      <c r="KX219" s="34" t="s">
        <v>5644</v>
      </c>
      <c r="KY219" s="34" t="s">
        <v>5116</v>
      </c>
      <c r="KZ219" s="34" t="s">
        <v>5154</v>
      </c>
      <c r="LA219" s="34" t="s">
        <v>5993</v>
      </c>
    </row>
    <row r="220" spans="1:313">
      <c r="A220" s="34" t="s">
        <v>6835</v>
      </c>
      <c r="B220" s="34" t="s">
        <v>6833</v>
      </c>
      <c r="C220" s="34" t="s">
        <v>1038</v>
      </c>
      <c r="D220" s="34" t="s">
        <v>1041</v>
      </c>
      <c r="F220" s="34" t="s">
        <v>1041</v>
      </c>
      <c r="G220" s="34">
        <v>38</v>
      </c>
      <c r="H220" s="34" t="s">
        <v>1041</v>
      </c>
      <c r="I220" s="34" t="s">
        <v>1041</v>
      </c>
      <c r="J220" s="34" t="s">
        <v>440</v>
      </c>
      <c r="K220" s="34" t="s">
        <v>1077</v>
      </c>
      <c r="L220" s="34" t="s">
        <v>9537</v>
      </c>
      <c r="M220" s="34" t="s">
        <v>1548</v>
      </c>
      <c r="N220" s="34" t="s">
        <v>9538</v>
      </c>
      <c r="P220" s="34" t="s">
        <v>3065</v>
      </c>
      <c r="Q220" s="34" t="s">
        <v>3123</v>
      </c>
      <c r="R220" s="34" t="s">
        <v>6315</v>
      </c>
      <c r="S220" s="34">
        <v>3</v>
      </c>
      <c r="T220" s="34" t="s">
        <v>4881</v>
      </c>
      <c r="U220" s="34" t="s">
        <v>4881</v>
      </c>
      <c r="V220" s="34" t="s">
        <v>4170</v>
      </c>
      <c r="W220" s="34" t="s">
        <v>4881</v>
      </c>
      <c r="X220" s="34" t="s">
        <v>4881</v>
      </c>
      <c r="Y220" s="34" t="s">
        <v>4609</v>
      </c>
      <c r="Z220" s="34" t="s">
        <v>4881</v>
      </c>
      <c r="AA220" s="34" t="s">
        <v>4170</v>
      </c>
      <c r="AB220" s="34" t="s">
        <v>3681</v>
      </c>
      <c r="AD220" s="34" t="s">
        <v>3696</v>
      </c>
      <c r="AN220" s="34" t="s">
        <v>3722</v>
      </c>
      <c r="AO220" s="34" t="s">
        <v>1044</v>
      </c>
      <c r="BG220" s="34">
        <v>2</v>
      </c>
      <c r="BI220" s="34">
        <v>40</v>
      </c>
      <c r="BJ220" s="34" t="s">
        <v>1041</v>
      </c>
      <c r="BK220" s="34" t="s">
        <v>3727</v>
      </c>
      <c r="BM220" s="34" t="s">
        <v>3739</v>
      </c>
      <c r="BN220" s="34" t="s">
        <v>3745</v>
      </c>
      <c r="BO220" s="34" t="s">
        <v>4881</v>
      </c>
      <c r="BP220" s="34" t="s">
        <v>4170</v>
      </c>
      <c r="BQ220" s="34" t="s">
        <v>4170</v>
      </c>
      <c r="BR220" s="34" t="s">
        <v>4170</v>
      </c>
      <c r="BS220" s="34" t="s">
        <v>3751</v>
      </c>
      <c r="BT220" s="34" t="s">
        <v>3739</v>
      </c>
      <c r="BU220" s="34" t="s">
        <v>1044</v>
      </c>
      <c r="BV220" s="34" t="s">
        <v>1044</v>
      </c>
      <c r="BW220" s="34" t="s">
        <v>1044</v>
      </c>
      <c r="BX220" s="34" t="s">
        <v>3777</v>
      </c>
      <c r="BY220" s="34" t="s">
        <v>4881</v>
      </c>
      <c r="BZ220" s="34" t="s">
        <v>4170</v>
      </c>
      <c r="CA220" s="34" t="s">
        <v>4170</v>
      </c>
      <c r="CB220" s="34" t="s">
        <v>4170</v>
      </c>
      <c r="CC220" s="34" t="s">
        <v>4170</v>
      </c>
      <c r="CD220" s="34" t="s">
        <v>4170</v>
      </c>
      <c r="CE220" s="34" t="s">
        <v>4170</v>
      </c>
      <c r="CF220" s="34" t="s">
        <v>4170</v>
      </c>
      <c r="CG220" s="34" t="s">
        <v>4170</v>
      </c>
      <c r="CH220" s="34" t="s">
        <v>4170</v>
      </c>
      <c r="CI220" s="34" t="s">
        <v>4170</v>
      </c>
      <c r="CJ220" s="34" t="s">
        <v>4170</v>
      </c>
      <c r="CK220" s="34" t="s">
        <v>4170</v>
      </c>
      <c r="CL220" s="34" t="s">
        <v>4170</v>
      </c>
      <c r="CM220" s="34" t="s">
        <v>4170</v>
      </c>
      <c r="CN220" s="34" t="s">
        <v>4170</v>
      </c>
      <c r="CO220" s="34" t="s">
        <v>4170</v>
      </c>
      <c r="CQ220" s="34" t="s">
        <v>1041</v>
      </c>
      <c r="CR220" s="34" t="s">
        <v>1041</v>
      </c>
      <c r="CS220" s="34" t="s">
        <v>1041</v>
      </c>
      <c r="CT220" s="34" t="s">
        <v>1041</v>
      </c>
      <c r="CU220" s="34" t="s">
        <v>1041</v>
      </c>
      <c r="CV220" s="34" t="s">
        <v>1041</v>
      </c>
      <c r="CW220" s="34" t="s">
        <v>1044</v>
      </c>
      <c r="CX220" s="34" t="s">
        <v>1044</v>
      </c>
      <c r="CY220" s="34" t="s">
        <v>3826</v>
      </c>
      <c r="CZ220" s="34" t="s">
        <v>3843</v>
      </c>
      <c r="DA220" s="34" t="s">
        <v>3861</v>
      </c>
      <c r="DB220" s="34" t="s">
        <v>3868</v>
      </c>
      <c r="DC220" s="34" t="s">
        <v>3868</v>
      </c>
      <c r="DD220" s="34" t="s">
        <v>3871</v>
      </c>
      <c r="DE220" s="34" t="s">
        <v>1044</v>
      </c>
      <c r="DF220" s="34" t="s">
        <v>3880</v>
      </c>
      <c r="DG220" s="34" t="s">
        <v>169</v>
      </c>
      <c r="DH220" s="34" t="s">
        <v>4170</v>
      </c>
      <c r="DI220" s="34" t="s">
        <v>4881</v>
      </c>
      <c r="DJ220" s="34" t="s">
        <v>4170</v>
      </c>
      <c r="DK220" s="34" t="s">
        <v>4170</v>
      </c>
      <c r="DL220" s="34" t="s">
        <v>4170</v>
      </c>
      <c r="DM220" s="34" t="s">
        <v>4170</v>
      </c>
      <c r="DN220" s="34" t="s">
        <v>4170</v>
      </c>
      <c r="DO220" s="34" t="s">
        <v>4170</v>
      </c>
      <c r="DP220" s="34" t="s">
        <v>4170</v>
      </c>
      <c r="DQ220" s="34" t="s">
        <v>4170</v>
      </c>
      <c r="DR220" s="34" t="s">
        <v>4170</v>
      </c>
      <c r="DS220" s="34" t="s">
        <v>4170</v>
      </c>
      <c r="DT220" s="34" t="s">
        <v>4170</v>
      </c>
      <c r="DU220" s="34" t="s">
        <v>4170</v>
      </c>
      <c r="DV220" s="34" t="s">
        <v>4170</v>
      </c>
      <c r="DW220" s="34" t="s">
        <v>4170</v>
      </c>
      <c r="DY220" s="34">
        <v>17000</v>
      </c>
      <c r="FK220" s="34" t="s">
        <v>1044</v>
      </c>
      <c r="FM220" s="34" t="s">
        <v>3990</v>
      </c>
      <c r="GF220" s="34" t="s">
        <v>1044</v>
      </c>
      <c r="GG220" s="34" t="s">
        <v>4170</v>
      </c>
      <c r="GH220" s="34" t="s">
        <v>4170</v>
      </c>
      <c r="GI220" s="34" t="s">
        <v>4170</v>
      </c>
      <c r="GJ220" s="34" t="s">
        <v>4881</v>
      </c>
      <c r="GK220" s="34" t="s">
        <v>4170</v>
      </c>
      <c r="GL220" s="34" t="s">
        <v>4170</v>
      </c>
      <c r="GM220" s="34" t="s">
        <v>4170</v>
      </c>
      <c r="GO220" s="34">
        <v>4000</v>
      </c>
      <c r="GP220" s="34">
        <v>0</v>
      </c>
      <c r="GQ220" s="34">
        <v>9000</v>
      </c>
      <c r="GR220" s="34">
        <v>3000</v>
      </c>
      <c r="GS220" s="34">
        <v>300</v>
      </c>
      <c r="GT220" s="34">
        <v>300</v>
      </c>
      <c r="GU220" s="34">
        <v>100</v>
      </c>
      <c r="GV220" s="34">
        <v>0</v>
      </c>
      <c r="GW220" s="34">
        <v>0</v>
      </c>
      <c r="GX220" s="34">
        <v>2000</v>
      </c>
      <c r="GY220" s="34">
        <v>2000</v>
      </c>
      <c r="GZ220" s="34">
        <v>1000</v>
      </c>
      <c r="HA220" s="34">
        <v>0</v>
      </c>
      <c r="HB220" s="34">
        <v>0</v>
      </c>
      <c r="HC220" s="34">
        <v>5000</v>
      </c>
      <c r="HD220" s="34">
        <v>0</v>
      </c>
      <c r="HE220" s="34">
        <v>0</v>
      </c>
      <c r="HF220" s="34" t="s">
        <v>1044</v>
      </c>
      <c r="HK220" s="34" t="s">
        <v>6836</v>
      </c>
      <c r="HL220" s="34" t="s">
        <v>4226</v>
      </c>
      <c r="HM220" s="34" t="s">
        <v>4542</v>
      </c>
      <c r="HN220" s="34" t="s">
        <v>5447</v>
      </c>
      <c r="HO220" s="34">
        <v>26.214137100306601</v>
      </c>
      <c r="HP220" s="34" t="s">
        <v>4895</v>
      </c>
      <c r="HQ220" s="34" t="s">
        <v>4316</v>
      </c>
      <c r="HR220" s="34" t="s">
        <v>4219</v>
      </c>
      <c r="HS220" s="34" t="s">
        <v>4248</v>
      </c>
      <c r="HT220" s="34" t="s">
        <v>4262</v>
      </c>
      <c r="HU220" s="34" t="s">
        <v>5342</v>
      </c>
      <c r="HV220" s="34" t="s">
        <v>5001</v>
      </c>
      <c r="HW220" s="34" t="s">
        <v>4560</v>
      </c>
      <c r="HX220" s="34" t="s">
        <v>3235</v>
      </c>
      <c r="HY220" s="34" t="s">
        <v>4291</v>
      </c>
      <c r="HZ220" s="34" t="s">
        <v>4933</v>
      </c>
      <c r="IA220" s="34" t="s">
        <v>4666</v>
      </c>
      <c r="IC220" s="34" t="s">
        <v>5274</v>
      </c>
      <c r="ID220" s="34" t="s">
        <v>4462</v>
      </c>
      <c r="IE220" s="34" t="s">
        <v>5223</v>
      </c>
      <c r="IQ220" s="34">
        <v>17000</v>
      </c>
      <c r="IR220" s="34" t="s">
        <v>1046</v>
      </c>
      <c r="IS220" s="34" t="s">
        <v>5322</v>
      </c>
      <c r="IT220" s="34">
        <v>5666.6666666666697</v>
      </c>
      <c r="IU220" s="34" t="s">
        <v>5178</v>
      </c>
      <c r="IV220" s="34" t="s">
        <v>4170</v>
      </c>
      <c r="IW220" s="34" t="s">
        <v>4176</v>
      </c>
      <c r="IX220" s="34" t="s">
        <v>5374</v>
      </c>
      <c r="IY220" s="34" t="s">
        <v>5373</v>
      </c>
      <c r="IZ220" s="34" t="s">
        <v>4784</v>
      </c>
      <c r="JA220" s="34" t="s">
        <v>4711</v>
      </c>
      <c r="JB220" s="34" t="s">
        <v>4170</v>
      </c>
      <c r="JC220" s="34">
        <v>333.33333333333297</v>
      </c>
      <c r="JD220" s="34">
        <v>333.33333333333297</v>
      </c>
      <c r="JE220" s="34">
        <v>166.666666666667</v>
      </c>
      <c r="JF220" s="34">
        <v>0</v>
      </c>
      <c r="JG220" s="34">
        <v>0</v>
      </c>
      <c r="JH220" s="34">
        <v>833.33333333333303</v>
      </c>
      <c r="JI220" s="34">
        <v>0</v>
      </c>
      <c r="JJ220" s="34">
        <v>0</v>
      </c>
      <c r="JK220" s="34">
        <v>0</v>
      </c>
      <c r="JL220" s="34">
        <v>18033.333333333299</v>
      </c>
      <c r="JM220" s="34">
        <v>333.33333333333297</v>
      </c>
      <c r="JN220" s="34">
        <v>18366.666666666701</v>
      </c>
      <c r="JO220" s="34">
        <v>6011.1111111111104</v>
      </c>
      <c r="JP220" s="34">
        <v>111.111111111111</v>
      </c>
      <c r="JQ220" s="34">
        <v>6122.2222222222199</v>
      </c>
      <c r="JR220" s="34">
        <v>0.21778584392014499</v>
      </c>
      <c r="JT220" s="34">
        <v>0.49001814882032702</v>
      </c>
      <c r="JU220" s="34">
        <v>0.163339382940109</v>
      </c>
      <c r="JV220" s="34">
        <v>1.6333938294010902E-2</v>
      </c>
      <c r="JW220" s="34">
        <v>1.6333938294010902E-2</v>
      </c>
      <c r="JX220" s="34">
        <v>5.4446460980036304E-3</v>
      </c>
      <c r="KA220" s="34">
        <v>1.8148820326678802E-2</v>
      </c>
      <c r="KB220" s="34">
        <v>1.8148820326678802E-2</v>
      </c>
      <c r="KC220" s="34">
        <v>9.07441016333938E-3</v>
      </c>
      <c r="KF220" s="34">
        <v>4.5372050816696902E-2</v>
      </c>
      <c r="KJ220" s="34" t="s">
        <v>5977</v>
      </c>
      <c r="KK220" s="34" t="s">
        <v>5989</v>
      </c>
      <c r="KL220" s="34" t="s">
        <v>4170</v>
      </c>
      <c r="KM220" s="34" t="s">
        <v>4714</v>
      </c>
      <c r="KN220" s="34" t="s">
        <v>5255</v>
      </c>
      <c r="KO220" s="34" t="s">
        <v>5254</v>
      </c>
      <c r="KP220" s="34" t="s">
        <v>4170</v>
      </c>
      <c r="KQ220" s="34" t="s">
        <v>4170</v>
      </c>
      <c r="KR220" s="34" t="s">
        <v>4716</v>
      </c>
      <c r="KS220" s="34" t="s">
        <v>4170</v>
      </c>
      <c r="KT220" s="34" t="s">
        <v>4170</v>
      </c>
      <c r="KU220" s="34" t="s">
        <v>5113</v>
      </c>
      <c r="KV220" s="34" t="s">
        <v>5154</v>
      </c>
      <c r="KW220" s="34" t="s">
        <v>5624</v>
      </c>
      <c r="KX220" s="34" t="s">
        <v>5643</v>
      </c>
      <c r="KY220" s="34" t="s">
        <v>5223</v>
      </c>
      <c r="KZ220" s="34" t="s">
        <v>5154</v>
      </c>
      <c r="LA220" s="34" t="s">
        <v>5992</v>
      </c>
    </row>
    <row r="221" spans="1:313">
      <c r="A221" s="34" t="s">
        <v>6837</v>
      </c>
      <c r="B221" s="34" t="s">
        <v>6833</v>
      </c>
      <c r="C221" s="34" t="s">
        <v>1039</v>
      </c>
      <c r="D221" s="34" t="s">
        <v>1041</v>
      </c>
      <c r="F221" s="34" t="s">
        <v>1041</v>
      </c>
      <c r="G221" s="34">
        <v>33</v>
      </c>
      <c r="H221" s="34" t="s">
        <v>1041</v>
      </c>
      <c r="I221" s="34" t="s">
        <v>1041</v>
      </c>
      <c r="J221" s="34" t="s">
        <v>442</v>
      </c>
      <c r="K221" s="34" t="s">
        <v>1077</v>
      </c>
      <c r="L221" s="34" t="s">
        <v>9537</v>
      </c>
      <c r="M221" s="34" t="s">
        <v>1548</v>
      </c>
      <c r="N221" s="34" t="s">
        <v>9538</v>
      </c>
      <c r="P221" s="34" t="s">
        <v>3065</v>
      </c>
      <c r="Q221" s="34" t="s">
        <v>3096</v>
      </c>
      <c r="R221" s="34" t="s">
        <v>6395</v>
      </c>
      <c r="S221" s="34">
        <v>2</v>
      </c>
      <c r="T221" s="34" t="s">
        <v>4881</v>
      </c>
      <c r="U221" s="34" t="s">
        <v>4170</v>
      </c>
      <c r="V221" s="34" t="s">
        <v>4170</v>
      </c>
      <c r="W221" s="34" t="s">
        <v>4881</v>
      </c>
      <c r="X221" s="34" t="s">
        <v>4881</v>
      </c>
      <c r="Y221" s="34" t="s">
        <v>4881</v>
      </c>
      <c r="Z221" s="34" t="s">
        <v>4881</v>
      </c>
      <c r="AA221" s="34" t="s">
        <v>4170</v>
      </c>
      <c r="AB221" s="34" t="s">
        <v>3681</v>
      </c>
      <c r="AD221" s="34" t="s">
        <v>3696</v>
      </c>
      <c r="AN221" s="34" t="s">
        <v>3722</v>
      </c>
      <c r="AO221" s="34" t="s">
        <v>1044</v>
      </c>
      <c r="BG221" s="34">
        <v>1</v>
      </c>
      <c r="BI221" s="34">
        <v>25</v>
      </c>
      <c r="BJ221" s="34" t="s">
        <v>1041</v>
      </c>
      <c r="BK221" s="34" t="s">
        <v>3727</v>
      </c>
      <c r="BM221" s="34" t="s">
        <v>3739</v>
      </c>
      <c r="BN221" s="34" t="s">
        <v>3745</v>
      </c>
      <c r="BO221" s="34" t="s">
        <v>4881</v>
      </c>
      <c r="BP221" s="34" t="s">
        <v>4170</v>
      </c>
      <c r="BQ221" s="34" t="s">
        <v>4170</v>
      </c>
      <c r="BR221" s="34" t="s">
        <v>4170</v>
      </c>
      <c r="BS221" s="34" t="s">
        <v>3754</v>
      </c>
      <c r="BT221" s="34" t="s">
        <v>3771</v>
      </c>
      <c r="BU221" s="34" t="s">
        <v>1044</v>
      </c>
      <c r="BV221" s="34" t="s">
        <v>1044</v>
      </c>
      <c r="BW221" s="34" t="s">
        <v>1044</v>
      </c>
      <c r="BX221" s="34" t="s">
        <v>3777</v>
      </c>
      <c r="BY221" s="34" t="s">
        <v>4881</v>
      </c>
      <c r="BZ221" s="34" t="s">
        <v>4170</v>
      </c>
      <c r="CA221" s="34" t="s">
        <v>4170</v>
      </c>
      <c r="CB221" s="34" t="s">
        <v>4170</v>
      </c>
      <c r="CC221" s="34" t="s">
        <v>4170</v>
      </c>
      <c r="CD221" s="34" t="s">
        <v>4170</v>
      </c>
      <c r="CE221" s="34" t="s">
        <v>4170</v>
      </c>
      <c r="CF221" s="34" t="s">
        <v>4170</v>
      </c>
      <c r="CG221" s="34" t="s">
        <v>4170</v>
      </c>
      <c r="CH221" s="34" t="s">
        <v>4170</v>
      </c>
      <c r="CI221" s="34" t="s">
        <v>4170</v>
      </c>
      <c r="CJ221" s="34" t="s">
        <v>4170</v>
      </c>
      <c r="CK221" s="34" t="s">
        <v>4170</v>
      </c>
      <c r="CL221" s="34" t="s">
        <v>4170</v>
      </c>
      <c r="CM221" s="34" t="s">
        <v>4170</v>
      </c>
      <c r="CN221" s="34" t="s">
        <v>4170</v>
      </c>
      <c r="CO221" s="34" t="s">
        <v>4170</v>
      </c>
      <c r="CQ221" s="34" t="s">
        <v>1041</v>
      </c>
      <c r="CR221" s="34" t="s">
        <v>1041</v>
      </c>
      <c r="CS221" s="34" t="s">
        <v>1041</v>
      </c>
      <c r="CT221" s="34" t="s">
        <v>1041</v>
      </c>
      <c r="CU221" s="34" t="s">
        <v>1041</v>
      </c>
      <c r="CV221" s="34" t="s">
        <v>1041</v>
      </c>
      <c r="CW221" s="34" t="s">
        <v>1041</v>
      </c>
      <c r="CX221" s="34" t="s">
        <v>1044</v>
      </c>
      <c r="CY221" s="34" t="s">
        <v>3823</v>
      </c>
      <c r="CZ221" s="34" t="s">
        <v>3843</v>
      </c>
      <c r="DA221" s="34" t="s">
        <v>3855</v>
      </c>
      <c r="DB221" s="34" t="s">
        <v>1044</v>
      </c>
      <c r="DC221" s="34" t="s">
        <v>1044</v>
      </c>
      <c r="DD221" s="34" t="s">
        <v>3871</v>
      </c>
      <c r="DE221" s="34" t="s">
        <v>1041</v>
      </c>
      <c r="DF221" s="34" t="s">
        <v>3877</v>
      </c>
      <c r="DG221" s="34" t="s">
        <v>169</v>
      </c>
      <c r="DH221" s="34" t="s">
        <v>4170</v>
      </c>
      <c r="DI221" s="34" t="s">
        <v>4881</v>
      </c>
      <c r="DJ221" s="34" t="s">
        <v>4170</v>
      </c>
      <c r="DK221" s="34" t="s">
        <v>4170</v>
      </c>
      <c r="DL221" s="34" t="s">
        <v>4170</v>
      </c>
      <c r="DM221" s="34" t="s">
        <v>4170</v>
      </c>
      <c r="DN221" s="34" t="s">
        <v>4170</v>
      </c>
      <c r="DO221" s="34" t="s">
        <v>4170</v>
      </c>
      <c r="DP221" s="34" t="s">
        <v>4170</v>
      </c>
      <c r="DQ221" s="34" t="s">
        <v>4170</v>
      </c>
      <c r="DR221" s="34" t="s">
        <v>4170</v>
      </c>
      <c r="DS221" s="34" t="s">
        <v>4170</v>
      </c>
      <c r="DT221" s="34" t="s">
        <v>4170</v>
      </c>
      <c r="DU221" s="34" t="s">
        <v>4170</v>
      </c>
      <c r="DV221" s="34" t="s">
        <v>4170</v>
      </c>
      <c r="DW221" s="34" t="s">
        <v>4170</v>
      </c>
      <c r="DY221" s="34">
        <v>35000</v>
      </c>
      <c r="FK221" s="34" t="s">
        <v>1044</v>
      </c>
      <c r="FM221" s="34" t="s">
        <v>3981</v>
      </c>
      <c r="FN221" s="34" t="s">
        <v>6754</v>
      </c>
      <c r="FO221" s="34" t="s">
        <v>4170</v>
      </c>
      <c r="FP221" s="34" t="s">
        <v>4881</v>
      </c>
      <c r="FQ221" s="34" t="s">
        <v>4881</v>
      </c>
      <c r="FR221" s="34" t="s">
        <v>4170</v>
      </c>
      <c r="FS221" s="34" t="s">
        <v>4170</v>
      </c>
      <c r="FT221" s="34" t="s">
        <v>4170</v>
      </c>
      <c r="FU221" s="34" t="s">
        <v>4170</v>
      </c>
      <c r="FV221" s="34" t="s">
        <v>4170</v>
      </c>
      <c r="FW221" s="34" t="s">
        <v>4170</v>
      </c>
      <c r="FX221" s="34" t="s">
        <v>4170</v>
      </c>
      <c r="FY221" s="34" t="s">
        <v>4170</v>
      </c>
      <c r="FZ221" s="34" t="s">
        <v>4170</v>
      </c>
      <c r="GA221" s="34" t="s">
        <v>4170</v>
      </c>
      <c r="GB221" s="34" t="s">
        <v>4170</v>
      </c>
      <c r="GC221" s="34" t="s">
        <v>4170</v>
      </c>
      <c r="GD221" s="34" t="s">
        <v>4170</v>
      </c>
      <c r="GF221" s="34" t="s">
        <v>1044</v>
      </c>
      <c r="GG221" s="34" t="s">
        <v>4170</v>
      </c>
      <c r="GH221" s="34" t="s">
        <v>4170</v>
      </c>
      <c r="GI221" s="34" t="s">
        <v>4170</v>
      </c>
      <c r="GJ221" s="34" t="s">
        <v>4881</v>
      </c>
      <c r="GK221" s="34" t="s">
        <v>4170</v>
      </c>
      <c r="GL221" s="34" t="s">
        <v>4170</v>
      </c>
      <c r="GM221" s="34" t="s">
        <v>4170</v>
      </c>
      <c r="GO221" s="34">
        <v>5000</v>
      </c>
      <c r="GP221" s="34">
        <v>0</v>
      </c>
      <c r="GQ221" s="34">
        <v>7000</v>
      </c>
      <c r="GR221" s="34">
        <v>4000</v>
      </c>
      <c r="GS221" s="34">
        <v>500</v>
      </c>
      <c r="GT221" s="34">
        <v>200</v>
      </c>
      <c r="GU221" s="34">
        <v>1000</v>
      </c>
      <c r="GV221" s="34">
        <v>0</v>
      </c>
      <c r="GW221" s="34">
        <v>0</v>
      </c>
      <c r="GX221" s="34">
        <v>0</v>
      </c>
      <c r="GZ221" s="34">
        <v>0</v>
      </c>
      <c r="HA221" s="34">
        <v>0</v>
      </c>
      <c r="HB221" s="34">
        <v>0</v>
      </c>
      <c r="HC221" s="34">
        <v>0</v>
      </c>
      <c r="HD221" s="34">
        <v>0</v>
      </c>
      <c r="HE221" s="34">
        <v>0</v>
      </c>
      <c r="HF221" s="34" t="s">
        <v>1044</v>
      </c>
      <c r="HK221" s="34" t="s">
        <v>6838</v>
      </c>
      <c r="HL221" s="34" t="s">
        <v>4226</v>
      </c>
      <c r="HM221" s="34" t="s">
        <v>4539</v>
      </c>
      <c r="HN221" s="34" t="s">
        <v>5452</v>
      </c>
      <c r="HO221" s="34">
        <v>10.249671484888299</v>
      </c>
      <c r="HP221" s="34" t="s">
        <v>4897</v>
      </c>
      <c r="HQ221" s="34" t="s">
        <v>4313</v>
      </c>
      <c r="HR221" s="34" t="s">
        <v>4186</v>
      </c>
      <c r="HS221" s="34" t="s">
        <v>4255</v>
      </c>
      <c r="HT221" s="34" t="s">
        <v>4271</v>
      </c>
      <c r="HU221" s="34" t="s">
        <v>5342</v>
      </c>
      <c r="HV221" s="34" t="s">
        <v>5001</v>
      </c>
      <c r="HW221" s="34" t="s">
        <v>4556</v>
      </c>
      <c r="HX221" s="34" t="s">
        <v>3247</v>
      </c>
      <c r="HY221" s="34" t="s">
        <v>4291</v>
      </c>
      <c r="HZ221" s="34" t="s">
        <v>4933</v>
      </c>
      <c r="IA221" s="34" t="s">
        <v>4666</v>
      </c>
      <c r="IC221" s="34" t="s">
        <v>5274</v>
      </c>
      <c r="ID221" s="34" t="s">
        <v>4462</v>
      </c>
      <c r="IE221" s="34" t="s">
        <v>5224</v>
      </c>
      <c r="IQ221" s="34">
        <v>35000</v>
      </c>
      <c r="IR221" s="34" t="s">
        <v>1046</v>
      </c>
      <c r="IT221" s="34">
        <v>17500</v>
      </c>
      <c r="IU221" s="34" t="s">
        <v>5179</v>
      </c>
      <c r="IV221" s="34" t="s">
        <v>4170</v>
      </c>
      <c r="IW221" s="34" t="s">
        <v>4175</v>
      </c>
      <c r="IX221" s="34" t="s">
        <v>6121</v>
      </c>
      <c r="IY221" s="34" t="s">
        <v>4785</v>
      </c>
      <c r="IZ221" s="34" t="s">
        <v>4783</v>
      </c>
      <c r="JA221" s="34" t="s">
        <v>4716</v>
      </c>
      <c r="JB221" s="34" t="s">
        <v>4170</v>
      </c>
      <c r="JC221" s="34">
        <v>0</v>
      </c>
      <c r="JE221" s="34">
        <v>0</v>
      </c>
      <c r="JF221" s="34">
        <v>0</v>
      </c>
      <c r="JG221" s="34">
        <v>0</v>
      </c>
      <c r="JH221" s="34">
        <v>0</v>
      </c>
      <c r="JI221" s="34">
        <v>0</v>
      </c>
      <c r="JJ221" s="34">
        <v>0</v>
      </c>
      <c r="JK221" s="34">
        <v>0</v>
      </c>
      <c r="JL221" s="34">
        <v>17700</v>
      </c>
      <c r="JM221" s="34">
        <v>0</v>
      </c>
      <c r="JN221" s="34">
        <v>17700</v>
      </c>
      <c r="JO221" s="34">
        <v>8850</v>
      </c>
      <c r="JP221" s="34">
        <v>0</v>
      </c>
      <c r="JQ221" s="34">
        <v>8850</v>
      </c>
      <c r="JR221" s="34">
        <v>0.28248587570621497</v>
      </c>
      <c r="JT221" s="34">
        <v>0.39548022598870097</v>
      </c>
      <c r="JU221" s="34">
        <v>0.225988700564972</v>
      </c>
      <c r="JV221" s="34">
        <v>2.82485875706215E-2</v>
      </c>
      <c r="JW221" s="34">
        <v>1.12994350282486E-2</v>
      </c>
      <c r="JX221" s="34">
        <v>5.6497175141242903E-2</v>
      </c>
      <c r="KJ221" s="34" t="s">
        <v>5978</v>
      </c>
      <c r="KK221" s="34" t="s">
        <v>5987</v>
      </c>
      <c r="KL221" s="34" t="s">
        <v>4170</v>
      </c>
      <c r="KM221" s="34" t="s">
        <v>4170</v>
      </c>
      <c r="KO221" s="34" t="s">
        <v>4170</v>
      </c>
      <c r="KP221" s="34" t="s">
        <v>4170</v>
      </c>
      <c r="KQ221" s="34" t="s">
        <v>4170</v>
      </c>
      <c r="KR221" s="34" t="s">
        <v>4170</v>
      </c>
      <c r="KS221" s="34" t="s">
        <v>4170</v>
      </c>
      <c r="KT221" s="34" t="s">
        <v>4170</v>
      </c>
      <c r="KU221" s="34" t="s">
        <v>5113</v>
      </c>
      <c r="KV221" s="34" t="s">
        <v>5155</v>
      </c>
      <c r="KW221" s="34" t="s">
        <v>4170</v>
      </c>
      <c r="KX221" s="34" t="s">
        <v>4170</v>
      </c>
      <c r="KY221" s="34" t="s">
        <v>5223</v>
      </c>
      <c r="KZ221" s="34" t="s">
        <v>5155</v>
      </c>
      <c r="LA221" s="34" t="s">
        <v>5992</v>
      </c>
    </row>
    <row r="222" spans="1:313">
      <c r="A222" s="34" t="s">
        <v>6839</v>
      </c>
      <c r="B222" s="34" t="s">
        <v>6833</v>
      </c>
      <c r="C222" s="34" t="s">
        <v>1036</v>
      </c>
      <c r="D222" s="34" t="s">
        <v>1041</v>
      </c>
      <c r="F222" s="34" t="s">
        <v>1041</v>
      </c>
      <c r="G222" s="34">
        <v>37</v>
      </c>
      <c r="H222" s="34" t="s">
        <v>1041</v>
      </c>
      <c r="I222" s="34" t="s">
        <v>1041</v>
      </c>
      <c r="J222" s="34" t="s">
        <v>442</v>
      </c>
      <c r="K222" s="34" t="s">
        <v>1077</v>
      </c>
      <c r="L222" s="34" t="s">
        <v>9537</v>
      </c>
      <c r="M222" s="34" t="s">
        <v>1548</v>
      </c>
      <c r="N222" s="34" t="s">
        <v>9538</v>
      </c>
      <c r="P222" s="34" t="s">
        <v>3065</v>
      </c>
      <c r="Q222" s="34" t="s">
        <v>3123</v>
      </c>
      <c r="R222" s="34" t="s">
        <v>6355</v>
      </c>
      <c r="S222" s="34">
        <v>1</v>
      </c>
      <c r="T222" s="34" t="s">
        <v>4170</v>
      </c>
      <c r="U222" s="34" t="s">
        <v>4170</v>
      </c>
      <c r="V222" s="34" t="s">
        <v>4170</v>
      </c>
      <c r="W222" s="34" t="s">
        <v>4170</v>
      </c>
      <c r="X222" s="34" t="s">
        <v>4881</v>
      </c>
      <c r="Y222" s="34" t="s">
        <v>4170</v>
      </c>
      <c r="Z222" s="34" t="s">
        <v>4881</v>
      </c>
      <c r="AA222" s="34" t="s">
        <v>4170</v>
      </c>
      <c r="AB222" s="34" t="s">
        <v>3684</v>
      </c>
      <c r="AD222" s="34" t="s">
        <v>3699</v>
      </c>
      <c r="AE222" s="34" t="s">
        <v>3711</v>
      </c>
      <c r="AF222" s="34" t="s">
        <v>4170</v>
      </c>
      <c r="AG222" s="34" t="s">
        <v>4170</v>
      </c>
      <c r="AH222" s="34" t="s">
        <v>4881</v>
      </c>
      <c r="AI222" s="34" t="s">
        <v>4170</v>
      </c>
      <c r="AJ222" s="34" t="s">
        <v>4170</v>
      </c>
      <c r="AK222" s="34" t="s">
        <v>4170</v>
      </c>
      <c r="AL222" s="34" t="s">
        <v>4170</v>
      </c>
      <c r="AN222" s="34" t="s">
        <v>3719</v>
      </c>
      <c r="AO222" s="34" t="s">
        <v>1044</v>
      </c>
      <c r="BG222" s="34">
        <v>1</v>
      </c>
      <c r="BI222" s="34">
        <v>15</v>
      </c>
      <c r="BJ222" s="34" t="s">
        <v>1041</v>
      </c>
      <c r="BK222" s="34" t="s">
        <v>3727</v>
      </c>
      <c r="BM222" s="34" t="s">
        <v>3739</v>
      </c>
      <c r="BN222" s="34" t="s">
        <v>3745</v>
      </c>
      <c r="BO222" s="34" t="s">
        <v>4881</v>
      </c>
      <c r="BP222" s="34" t="s">
        <v>4170</v>
      </c>
      <c r="BQ222" s="34" t="s">
        <v>4170</v>
      </c>
      <c r="BR222" s="34" t="s">
        <v>4170</v>
      </c>
      <c r="BS222" s="34" t="s">
        <v>3751</v>
      </c>
      <c r="BT222" s="34" t="s">
        <v>3771</v>
      </c>
      <c r="BU222" s="34" t="s">
        <v>1044</v>
      </c>
      <c r="BV222" s="34" t="s">
        <v>1044</v>
      </c>
      <c r="BW222" s="34" t="s">
        <v>1044</v>
      </c>
      <c r="BX222" s="34" t="s">
        <v>3777</v>
      </c>
      <c r="BY222" s="34" t="s">
        <v>4881</v>
      </c>
      <c r="BZ222" s="34" t="s">
        <v>4170</v>
      </c>
      <c r="CA222" s="34" t="s">
        <v>4170</v>
      </c>
      <c r="CB222" s="34" t="s">
        <v>4170</v>
      </c>
      <c r="CC222" s="34" t="s">
        <v>4170</v>
      </c>
      <c r="CD222" s="34" t="s">
        <v>4170</v>
      </c>
      <c r="CE222" s="34" t="s">
        <v>4170</v>
      </c>
      <c r="CF222" s="34" t="s">
        <v>4170</v>
      </c>
      <c r="CG222" s="34" t="s">
        <v>4170</v>
      </c>
      <c r="CH222" s="34" t="s">
        <v>4170</v>
      </c>
      <c r="CI222" s="34" t="s">
        <v>4170</v>
      </c>
      <c r="CJ222" s="34" t="s">
        <v>4170</v>
      </c>
      <c r="CK222" s="34" t="s">
        <v>4170</v>
      </c>
      <c r="CL222" s="34" t="s">
        <v>4170</v>
      </c>
      <c r="CM222" s="34" t="s">
        <v>4170</v>
      </c>
      <c r="CN222" s="34" t="s">
        <v>4170</v>
      </c>
      <c r="CO222" s="34" t="s">
        <v>4170</v>
      </c>
      <c r="CQ222" s="34" t="s">
        <v>1041</v>
      </c>
      <c r="CR222" s="34" t="s">
        <v>1041</v>
      </c>
      <c r="CS222" s="34" t="s">
        <v>1041</v>
      </c>
      <c r="CT222" s="34" t="s">
        <v>1041</v>
      </c>
      <c r="CU222" s="34" t="s">
        <v>1041</v>
      </c>
      <c r="CV222" s="34" t="s">
        <v>1041</v>
      </c>
      <c r="CW222" s="34" t="s">
        <v>1041</v>
      </c>
      <c r="CX222" s="34" t="s">
        <v>1044</v>
      </c>
      <c r="CY222" s="34" t="s">
        <v>3826</v>
      </c>
      <c r="CZ222" s="34" t="s">
        <v>3843</v>
      </c>
      <c r="DA222" s="34" t="s">
        <v>3855</v>
      </c>
      <c r="DB222" s="34" t="s">
        <v>1044</v>
      </c>
      <c r="DC222" s="34" t="s">
        <v>3871</v>
      </c>
      <c r="DD222" s="34" t="s">
        <v>3871</v>
      </c>
      <c r="DE222" s="34" t="s">
        <v>1044</v>
      </c>
      <c r="DF222" s="34" t="s">
        <v>3877</v>
      </c>
      <c r="DG222" s="34" t="s">
        <v>3889</v>
      </c>
      <c r="DH222" s="34" t="s">
        <v>4170</v>
      </c>
      <c r="DI222" s="34" t="s">
        <v>4170</v>
      </c>
      <c r="DJ222" s="34" t="s">
        <v>4881</v>
      </c>
      <c r="DK222" s="34" t="s">
        <v>4170</v>
      </c>
      <c r="DL222" s="34" t="s">
        <v>4170</v>
      </c>
      <c r="DM222" s="34" t="s">
        <v>4170</v>
      </c>
      <c r="DN222" s="34" t="s">
        <v>4170</v>
      </c>
      <c r="DO222" s="34" t="s">
        <v>4170</v>
      </c>
      <c r="DP222" s="34" t="s">
        <v>4170</v>
      </c>
      <c r="DQ222" s="34" t="s">
        <v>4170</v>
      </c>
      <c r="DR222" s="34" t="s">
        <v>4170</v>
      </c>
      <c r="DS222" s="34" t="s">
        <v>4170</v>
      </c>
      <c r="DT222" s="34" t="s">
        <v>4170</v>
      </c>
      <c r="DU222" s="34" t="s">
        <v>4170</v>
      </c>
      <c r="DV222" s="34" t="s">
        <v>4170</v>
      </c>
      <c r="DW222" s="34" t="s">
        <v>4170</v>
      </c>
      <c r="FK222" s="34" t="s">
        <v>3960</v>
      </c>
      <c r="FL222" s="34" t="s">
        <v>3972</v>
      </c>
      <c r="FM222" s="34" t="s">
        <v>3984</v>
      </c>
      <c r="FN222" s="34" t="s">
        <v>6840</v>
      </c>
      <c r="FO222" s="34" t="s">
        <v>4881</v>
      </c>
      <c r="FP222" s="34" t="s">
        <v>4170</v>
      </c>
      <c r="FQ222" s="34" t="s">
        <v>4881</v>
      </c>
      <c r="FR222" s="34" t="s">
        <v>4881</v>
      </c>
      <c r="FS222" s="34" t="s">
        <v>4170</v>
      </c>
      <c r="FT222" s="34" t="s">
        <v>4170</v>
      </c>
      <c r="FU222" s="34" t="s">
        <v>4881</v>
      </c>
      <c r="FV222" s="34" t="s">
        <v>4170</v>
      </c>
      <c r="FW222" s="34" t="s">
        <v>4170</v>
      </c>
      <c r="FX222" s="34" t="s">
        <v>4170</v>
      </c>
      <c r="FY222" s="34" t="s">
        <v>4170</v>
      </c>
      <c r="FZ222" s="34" t="s">
        <v>4170</v>
      </c>
      <c r="GA222" s="34" t="s">
        <v>4170</v>
      </c>
      <c r="GB222" s="34" t="s">
        <v>4170</v>
      </c>
      <c r="GC222" s="34" t="s">
        <v>4170</v>
      </c>
      <c r="GD222" s="34" t="s">
        <v>4170</v>
      </c>
      <c r="GF222" s="34" t="s">
        <v>1044</v>
      </c>
      <c r="GG222" s="34" t="s">
        <v>4170</v>
      </c>
      <c r="GH222" s="34" t="s">
        <v>4170</v>
      </c>
      <c r="GI222" s="34" t="s">
        <v>4170</v>
      </c>
      <c r="GJ222" s="34" t="s">
        <v>4881</v>
      </c>
      <c r="GK222" s="34" t="s">
        <v>4170</v>
      </c>
      <c r="GL222" s="34" t="s">
        <v>4170</v>
      </c>
      <c r="GM222" s="34" t="s">
        <v>4170</v>
      </c>
      <c r="GP222" s="34">
        <v>0</v>
      </c>
      <c r="GQ222" s="34">
        <v>0</v>
      </c>
      <c r="GR222" s="34">
        <v>1000</v>
      </c>
      <c r="GS222" s="34">
        <v>0</v>
      </c>
      <c r="GT222" s="34">
        <v>200</v>
      </c>
      <c r="GU222" s="34">
        <v>1000</v>
      </c>
      <c r="GV222" s="34">
        <v>0</v>
      </c>
      <c r="GW222" s="34">
        <v>0</v>
      </c>
      <c r="GX222" s="34">
        <v>10000</v>
      </c>
      <c r="GY222" s="34">
        <v>1000</v>
      </c>
      <c r="GZ222" s="34">
        <v>250</v>
      </c>
      <c r="HA222" s="34">
        <v>0</v>
      </c>
      <c r="HB222" s="34">
        <v>1000</v>
      </c>
      <c r="HC222" s="34">
        <v>0</v>
      </c>
      <c r="HD222" s="34">
        <v>0</v>
      </c>
      <c r="HE222" s="34">
        <v>0</v>
      </c>
      <c r="HF222" s="34" t="s">
        <v>1041</v>
      </c>
      <c r="HG222" s="34" t="s">
        <v>4048</v>
      </c>
      <c r="HI222" s="34" t="s">
        <v>4069</v>
      </c>
      <c r="HK222" s="34" t="s">
        <v>6841</v>
      </c>
      <c r="HL222" s="34" t="s">
        <v>4226</v>
      </c>
      <c r="HM222" s="34" t="s">
        <v>4542</v>
      </c>
      <c r="HN222" s="34" t="s">
        <v>5453</v>
      </c>
      <c r="HO222" s="34">
        <v>23.2588699080158</v>
      </c>
      <c r="HP222" s="34" t="s">
        <v>4894</v>
      </c>
      <c r="HQ222" s="34" t="s">
        <v>4305</v>
      </c>
      <c r="HR222" s="34" t="s">
        <v>4186</v>
      </c>
      <c r="HS222" s="34" t="s">
        <v>4241</v>
      </c>
      <c r="HT222" s="34" t="s">
        <v>4271</v>
      </c>
      <c r="HU222" s="34" t="s">
        <v>5342</v>
      </c>
      <c r="HV222" s="34" t="s">
        <v>5001</v>
      </c>
      <c r="HW222" s="34" t="s">
        <v>4556</v>
      </c>
      <c r="HX222" s="34" t="s">
        <v>3247</v>
      </c>
      <c r="HY222" s="34" t="s">
        <v>4291</v>
      </c>
      <c r="HZ222" s="34" t="s">
        <v>4933</v>
      </c>
      <c r="IA222" s="34" t="s">
        <v>4666</v>
      </c>
      <c r="IC222" s="34" t="s">
        <v>5274</v>
      </c>
      <c r="ID222" s="34" t="s">
        <v>4462</v>
      </c>
      <c r="IR222" s="34" t="s">
        <v>1046</v>
      </c>
      <c r="IV222" s="34" t="s">
        <v>4170</v>
      </c>
      <c r="IW222" s="34" t="s">
        <v>4170</v>
      </c>
      <c r="IX222" s="34" t="s">
        <v>6120</v>
      </c>
      <c r="IY222" s="34" t="s">
        <v>4170</v>
      </c>
      <c r="IZ222" s="34" t="s">
        <v>4783</v>
      </c>
      <c r="JA222" s="34" t="s">
        <v>4716</v>
      </c>
      <c r="JB222" s="34" t="s">
        <v>4170</v>
      </c>
      <c r="JC222" s="34">
        <v>1666.6666666666699</v>
      </c>
      <c r="JD222" s="34">
        <v>166.666666666667</v>
      </c>
      <c r="JE222" s="34">
        <v>41.6666666666667</v>
      </c>
      <c r="JF222" s="34">
        <v>0</v>
      </c>
      <c r="JG222" s="34">
        <v>166.666666666667</v>
      </c>
      <c r="JH222" s="34">
        <v>0</v>
      </c>
      <c r="JI222" s="34">
        <v>0</v>
      </c>
      <c r="JJ222" s="34">
        <v>0</v>
      </c>
      <c r="JK222" s="34">
        <v>0</v>
      </c>
      <c r="JL222" s="34">
        <v>3908.3333333333298</v>
      </c>
      <c r="JM222" s="34">
        <v>333.33333333333297</v>
      </c>
      <c r="JN222" s="34">
        <v>4241.6666666666697</v>
      </c>
      <c r="JO222" s="34">
        <v>3908.3333333333298</v>
      </c>
      <c r="JP222" s="34">
        <v>333.33333333333297</v>
      </c>
      <c r="JQ222" s="34">
        <v>4241.6666666666697</v>
      </c>
      <c r="JU222" s="34">
        <v>0.23575638506876201</v>
      </c>
      <c r="JW222" s="34">
        <v>4.7151277013752498E-2</v>
      </c>
      <c r="JX222" s="34">
        <v>0.23575638506876201</v>
      </c>
      <c r="KA222" s="34">
        <v>0.392927308447937</v>
      </c>
      <c r="KB222" s="34">
        <v>3.9292730844793698E-2</v>
      </c>
      <c r="KC222" s="34">
        <v>9.8231827111984298E-3</v>
      </c>
      <c r="KE222" s="34">
        <v>3.9292730844793698E-2</v>
      </c>
      <c r="KL222" s="34" t="s">
        <v>4170</v>
      </c>
      <c r="KM222" s="34" t="s">
        <v>4712</v>
      </c>
      <c r="KN222" s="34" t="s">
        <v>5254</v>
      </c>
      <c r="KO222" s="34" t="s">
        <v>4352</v>
      </c>
      <c r="KP222" s="34" t="s">
        <v>4170</v>
      </c>
      <c r="KQ222" s="34" t="s">
        <v>4353</v>
      </c>
      <c r="KR222" s="34" t="s">
        <v>4170</v>
      </c>
      <c r="KS222" s="34" t="s">
        <v>4170</v>
      </c>
      <c r="KT222" s="34" t="s">
        <v>4170</v>
      </c>
      <c r="KU222" s="34" t="s">
        <v>4973</v>
      </c>
      <c r="KV222" s="34" t="s">
        <v>5153</v>
      </c>
      <c r="KW222" s="34" t="s">
        <v>5624</v>
      </c>
      <c r="KX222" s="34" t="s">
        <v>5644</v>
      </c>
      <c r="KY222" s="34" t="s">
        <v>5952</v>
      </c>
      <c r="KZ222" s="34" t="s">
        <v>5850</v>
      </c>
    </row>
    <row r="223" spans="1:313">
      <c r="A223" s="34" t="s">
        <v>6842</v>
      </c>
      <c r="B223" s="34" t="s">
        <v>6833</v>
      </c>
      <c r="C223" s="34" t="s">
        <v>1037</v>
      </c>
      <c r="D223" s="34" t="s">
        <v>1041</v>
      </c>
      <c r="F223" s="34" t="s">
        <v>1041</v>
      </c>
      <c r="G223" s="34">
        <v>25</v>
      </c>
      <c r="H223" s="34" t="s">
        <v>1041</v>
      </c>
      <c r="I223" s="34" t="s">
        <v>1041</v>
      </c>
      <c r="J223" s="34" t="s">
        <v>442</v>
      </c>
      <c r="K223" s="34" t="s">
        <v>1077</v>
      </c>
      <c r="L223" s="34" t="s">
        <v>9537</v>
      </c>
      <c r="M223" s="34" t="s">
        <v>1548</v>
      </c>
      <c r="N223" s="34" t="s">
        <v>9538</v>
      </c>
      <c r="P223" s="34" t="s">
        <v>3065</v>
      </c>
      <c r="Q223" s="34" t="s">
        <v>3123</v>
      </c>
      <c r="R223" s="34" t="s">
        <v>6704</v>
      </c>
      <c r="S223" s="34">
        <v>1</v>
      </c>
      <c r="T223" s="34" t="s">
        <v>4170</v>
      </c>
      <c r="U223" s="34" t="s">
        <v>4170</v>
      </c>
      <c r="V223" s="34" t="s">
        <v>4170</v>
      </c>
      <c r="W223" s="34" t="s">
        <v>4170</v>
      </c>
      <c r="X223" s="34" t="s">
        <v>4881</v>
      </c>
      <c r="Y223" s="34" t="s">
        <v>4170</v>
      </c>
      <c r="Z223" s="34" t="s">
        <v>4881</v>
      </c>
      <c r="AA223" s="34" t="s">
        <v>4170</v>
      </c>
      <c r="AB223" s="34" t="s">
        <v>3681</v>
      </c>
      <c r="AD223" s="34" t="s">
        <v>3696</v>
      </c>
      <c r="AN223" s="34" t="s">
        <v>3722</v>
      </c>
      <c r="AO223" s="34" t="s">
        <v>1044</v>
      </c>
      <c r="BG223" s="34">
        <v>1</v>
      </c>
      <c r="BI223" s="34">
        <v>20</v>
      </c>
      <c r="BJ223" s="34" t="s">
        <v>1041</v>
      </c>
      <c r="BK223" s="34" t="s">
        <v>3727</v>
      </c>
      <c r="BM223" s="34" t="s">
        <v>3739</v>
      </c>
      <c r="BN223" s="34" t="s">
        <v>3745</v>
      </c>
      <c r="BO223" s="34" t="s">
        <v>4881</v>
      </c>
      <c r="BP223" s="34" t="s">
        <v>4170</v>
      </c>
      <c r="BQ223" s="34" t="s">
        <v>4170</v>
      </c>
      <c r="BR223" s="34" t="s">
        <v>4170</v>
      </c>
      <c r="BS223" s="34" t="s">
        <v>3751</v>
      </c>
      <c r="BT223" s="34" t="s">
        <v>3739</v>
      </c>
      <c r="BU223" s="34" t="s">
        <v>1044</v>
      </c>
      <c r="BV223" s="34" t="s">
        <v>1044</v>
      </c>
      <c r="BW223" s="34" t="s">
        <v>1044</v>
      </c>
      <c r="BX223" s="34" t="s">
        <v>3777</v>
      </c>
      <c r="BY223" s="34" t="s">
        <v>4881</v>
      </c>
      <c r="BZ223" s="34" t="s">
        <v>4170</v>
      </c>
      <c r="CA223" s="34" t="s">
        <v>4170</v>
      </c>
      <c r="CB223" s="34" t="s">
        <v>4170</v>
      </c>
      <c r="CC223" s="34" t="s">
        <v>4170</v>
      </c>
      <c r="CD223" s="34" t="s">
        <v>4170</v>
      </c>
      <c r="CE223" s="34" t="s">
        <v>4170</v>
      </c>
      <c r="CF223" s="34" t="s">
        <v>4170</v>
      </c>
      <c r="CG223" s="34" t="s">
        <v>4170</v>
      </c>
      <c r="CH223" s="34" t="s">
        <v>4170</v>
      </c>
      <c r="CI223" s="34" t="s">
        <v>4170</v>
      </c>
      <c r="CJ223" s="34" t="s">
        <v>4170</v>
      </c>
      <c r="CK223" s="34" t="s">
        <v>4170</v>
      </c>
      <c r="CL223" s="34" t="s">
        <v>4170</v>
      </c>
      <c r="CM223" s="34" t="s">
        <v>4170</v>
      </c>
      <c r="CN223" s="34" t="s">
        <v>4170</v>
      </c>
      <c r="CO223" s="34" t="s">
        <v>4170</v>
      </c>
      <c r="CQ223" s="34" t="s">
        <v>1041</v>
      </c>
      <c r="CR223" s="34" t="s">
        <v>1041</v>
      </c>
      <c r="CS223" s="34" t="s">
        <v>1041</v>
      </c>
      <c r="CT223" s="34" t="s">
        <v>1041</v>
      </c>
      <c r="CU223" s="34" t="s">
        <v>1041</v>
      </c>
      <c r="CV223" s="34" t="s">
        <v>1041</v>
      </c>
      <c r="CW223" s="34" t="s">
        <v>1041</v>
      </c>
      <c r="CX223" s="34" t="s">
        <v>1044</v>
      </c>
      <c r="CY223" s="34" t="s">
        <v>3823</v>
      </c>
      <c r="CZ223" s="34" t="s">
        <v>3840</v>
      </c>
      <c r="DA223" s="34" t="s">
        <v>3852</v>
      </c>
      <c r="DB223" s="34" t="s">
        <v>1044</v>
      </c>
      <c r="DC223" s="34" t="s">
        <v>1044</v>
      </c>
      <c r="DD223" s="34" t="s">
        <v>3871</v>
      </c>
      <c r="DE223" s="34" t="s">
        <v>1041</v>
      </c>
      <c r="DF223" s="34" t="s">
        <v>3874</v>
      </c>
      <c r="DG223" s="34" t="s">
        <v>6439</v>
      </c>
      <c r="DH223" s="34" t="s">
        <v>4170</v>
      </c>
      <c r="DI223" s="34" t="s">
        <v>4881</v>
      </c>
      <c r="DJ223" s="34" t="s">
        <v>4170</v>
      </c>
      <c r="DK223" s="34" t="s">
        <v>4170</v>
      </c>
      <c r="DL223" s="34" t="s">
        <v>4170</v>
      </c>
      <c r="DM223" s="34" t="s">
        <v>4170</v>
      </c>
      <c r="DN223" s="34" t="s">
        <v>4170</v>
      </c>
      <c r="DO223" s="34" t="s">
        <v>4170</v>
      </c>
      <c r="DP223" s="34" t="s">
        <v>4170</v>
      </c>
      <c r="DQ223" s="34" t="s">
        <v>4170</v>
      </c>
      <c r="DR223" s="34" t="s">
        <v>4881</v>
      </c>
      <c r="DS223" s="34" t="s">
        <v>4170</v>
      </c>
      <c r="DT223" s="34" t="s">
        <v>4170</v>
      </c>
      <c r="DU223" s="34" t="s">
        <v>4170</v>
      </c>
      <c r="DV223" s="34" t="s">
        <v>4170</v>
      </c>
      <c r="DW223" s="34" t="s">
        <v>4170</v>
      </c>
      <c r="DY223" s="34">
        <v>16000</v>
      </c>
      <c r="FH223" s="34">
        <v>16000</v>
      </c>
      <c r="FK223" s="34" t="s">
        <v>3957</v>
      </c>
      <c r="FL223" s="34" t="s">
        <v>3972</v>
      </c>
      <c r="FM223" s="34" t="s">
        <v>3981</v>
      </c>
      <c r="FN223" s="34" t="s">
        <v>4027</v>
      </c>
      <c r="FO223" s="34" t="s">
        <v>4170</v>
      </c>
      <c r="FP223" s="34" t="s">
        <v>4170</v>
      </c>
      <c r="FQ223" s="34" t="s">
        <v>4170</v>
      </c>
      <c r="FR223" s="34" t="s">
        <v>4170</v>
      </c>
      <c r="FS223" s="34" t="s">
        <v>4170</v>
      </c>
      <c r="FT223" s="34" t="s">
        <v>4170</v>
      </c>
      <c r="FU223" s="34" t="s">
        <v>4170</v>
      </c>
      <c r="FV223" s="34" t="s">
        <v>4170</v>
      </c>
      <c r="FW223" s="34" t="s">
        <v>4170</v>
      </c>
      <c r="FX223" s="34" t="s">
        <v>4170</v>
      </c>
      <c r="FY223" s="34" t="s">
        <v>4170</v>
      </c>
      <c r="FZ223" s="34" t="s">
        <v>4170</v>
      </c>
      <c r="GA223" s="34" t="s">
        <v>4881</v>
      </c>
      <c r="GB223" s="34" t="s">
        <v>4170</v>
      </c>
      <c r="GC223" s="34" t="s">
        <v>4170</v>
      </c>
      <c r="GD223" s="34" t="s">
        <v>4170</v>
      </c>
      <c r="GF223" s="34" t="s">
        <v>1044</v>
      </c>
      <c r="GG223" s="34" t="s">
        <v>4170</v>
      </c>
      <c r="GH223" s="34" t="s">
        <v>4170</v>
      </c>
      <c r="GI223" s="34" t="s">
        <v>4170</v>
      </c>
      <c r="GJ223" s="34" t="s">
        <v>4881</v>
      </c>
      <c r="GK223" s="34" t="s">
        <v>4170</v>
      </c>
      <c r="GL223" s="34" t="s">
        <v>4170</v>
      </c>
      <c r="GM223" s="34" t="s">
        <v>4170</v>
      </c>
      <c r="GO223" s="34">
        <v>1000</v>
      </c>
      <c r="GP223" s="34">
        <v>0</v>
      </c>
      <c r="GQ223" s="34">
        <v>7000</v>
      </c>
      <c r="GR223" s="34">
        <v>2500</v>
      </c>
      <c r="GS223" s="34">
        <v>1000</v>
      </c>
      <c r="GT223" s="34">
        <v>400</v>
      </c>
      <c r="GU223" s="34">
        <v>2000</v>
      </c>
      <c r="GV223" s="34">
        <v>10000</v>
      </c>
      <c r="GW223" s="34">
        <v>10000</v>
      </c>
      <c r="GX223" s="34">
        <v>10000</v>
      </c>
      <c r="GY223" s="34">
        <v>0</v>
      </c>
      <c r="GZ223" s="34">
        <v>0</v>
      </c>
      <c r="HA223" s="34">
        <v>0</v>
      </c>
      <c r="HB223" s="34">
        <v>0</v>
      </c>
      <c r="HC223" s="34">
        <v>20400</v>
      </c>
      <c r="HD223" s="34">
        <v>0</v>
      </c>
      <c r="HE223" s="34">
        <v>36000</v>
      </c>
      <c r="HF223" s="34" t="s">
        <v>1044</v>
      </c>
      <c r="HK223" s="34" t="s">
        <v>6843</v>
      </c>
      <c r="HL223" s="34" t="s">
        <v>4226</v>
      </c>
      <c r="HM223" s="34" t="s">
        <v>4539</v>
      </c>
      <c r="HN223" s="34" t="s">
        <v>5452</v>
      </c>
      <c r="HO223" s="34">
        <v>34.264126149802898</v>
      </c>
      <c r="HP223" s="34" t="s">
        <v>4895</v>
      </c>
      <c r="HQ223" s="34" t="s">
        <v>4305</v>
      </c>
      <c r="HR223" s="34" t="s">
        <v>4186</v>
      </c>
      <c r="HS223" s="34" t="s">
        <v>4241</v>
      </c>
      <c r="HT223" s="34" t="s">
        <v>4271</v>
      </c>
      <c r="HU223" s="34" t="s">
        <v>5342</v>
      </c>
      <c r="HV223" s="34" t="s">
        <v>5001</v>
      </c>
      <c r="HW223" s="34" t="s">
        <v>4556</v>
      </c>
      <c r="HX223" s="34" t="s">
        <v>3247</v>
      </c>
      <c r="HY223" s="34" t="s">
        <v>4291</v>
      </c>
      <c r="HZ223" s="34" t="s">
        <v>4933</v>
      </c>
      <c r="IA223" s="34" t="s">
        <v>4666</v>
      </c>
      <c r="IC223" s="34" t="s">
        <v>5274</v>
      </c>
      <c r="ID223" s="34" t="s">
        <v>4462</v>
      </c>
      <c r="IE223" s="34" t="s">
        <v>5223</v>
      </c>
      <c r="IN223" s="34" t="s">
        <v>4875</v>
      </c>
      <c r="IQ223" s="34">
        <v>32000</v>
      </c>
      <c r="IR223" s="34" t="s">
        <v>1046</v>
      </c>
      <c r="IT223" s="34">
        <v>32000</v>
      </c>
      <c r="IU223" s="34" t="s">
        <v>5177</v>
      </c>
      <c r="IV223" s="34" t="s">
        <v>4170</v>
      </c>
      <c r="IW223" s="34" t="s">
        <v>4175</v>
      </c>
      <c r="IX223" s="34" t="s">
        <v>5374</v>
      </c>
      <c r="IY223" s="34" t="s">
        <v>4474</v>
      </c>
      <c r="IZ223" s="34" t="s">
        <v>4785</v>
      </c>
      <c r="JA223" s="34" t="s">
        <v>5581</v>
      </c>
      <c r="JB223" s="34" t="s">
        <v>5851</v>
      </c>
      <c r="JC223" s="34">
        <v>1666.6666666666699</v>
      </c>
      <c r="JD223" s="34">
        <v>0</v>
      </c>
      <c r="JE223" s="34">
        <v>0</v>
      </c>
      <c r="JF223" s="34">
        <v>0</v>
      </c>
      <c r="JG223" s="34">
        <v>0</v>
      </c>
      <c r="JH223" s="34">
        <v>3400</v>
      </c>
      <c r="JI223" s="34">
        <v>0</v>
      </c>
      <c r="JJ223" s="34">
        <v>6000</v>
      </c>
      <c r="JK223" s="34">
        <v>3333.3333333333298</v>
      </c>
      <c r="JL223" s="34">
        <v>18966.666666666701</v>
      </c>
      <c r="JM223" s="34">
        <v>19333.333333333299</v>
      </c>
      <c r="JN223" s="34">
        <v>38300</v>
      </c>
      <c r="JO223" s="34">
        <v>18966.666666666701</v>
      </c>
      <c r="JP223" s="34">
        <v>19333.333333333299</v>
      </c>
      <c r="JQ223" s="34">
        <v>38300</v>
      </c>
      <c r="JR223" s="34">
        <v>2.61096605744125E-2</v>
      </c>
      <c r="JT223" s="34">
        <v>0.182767624020888</v>
      </c>
      <c r="JU223" s="34">
        <v>6.5274151436031297E-2</v>
      </c>
      <c r="JV223" s="34">
        <v>2.61096605744125E-2</v>
      </c>
      <c r="JW223" s="34">
        <v>1.0443864229764999E-2</v>
      </c>
      <c r="JX223" s="34">
        <v>5.2219321148825097E-2</v>
      </c>
      <c r="JY223" s="34">
        <v>0.26109660574412502</v>
      </c>
      <c r="JZ223" s="34">
        <v>8.7032201914708507E-2</v>
      </c>
      <c r="KA223" s="34">
        <v>4.3516100957354198E-2</v>
      </c>
      <c r="KF223" s="34">
        <v>8.8772845953002597E-2</v>
      </c>
      <c r="KH223" s="34">
        <v>0.15665796344647501</v>
      </c>
      <c r="KJ223" s="34" t="s">
        <v>5978</v>
      </c>
      <c r="KK223" s="34" t="s">
        <v>5988</v>
      </c>
      <c r="KL223" s="34" t="s">
        <v>5795</v>
      </c>
      <c r="KM223" s="34" t="s">
        <v>4712</v>
      </c>
      <c r="KN223" s="34" t="s">
        <v>4170</v>
      </c>
      <c r="KO223" s="34" t="s">
        <v>4170</v>
      </c>
      <c r="KP223" s="34" t="s">
        <v>4170</v>
      </c>
      <c r="KQ223" s="34" t="s">
        <v>4170</v>
      </c>
      <c r="KR223" s="34" t="s">
        <v>4973</v>
      </c>
      <c r="KS223" s="34" t="s">
        <v>4170</v>
      </c>
      <c r="KT223" s="34" t="s">
        <v>5927</v>
      </c>
      <c r="KU223" s="34" t="s">
        <v>5113</v>
      </c>
      <c r="KV223" s="34" t="s">
        <v>5152</v>
      </c>
      <c r="KW223" s="34" t="s">
        <v>5622</v>
      </c>
      <c r="KX223" s="34" t="s">
        <v>5585</v>
      </c>
      <c r="KY223" s="34" t="s">
        <v>5954</v>
      </c>
      <c r="KZ223" s="34" t="s">
        <v>5224</v>
      </c>
      <c r="LA223" s="34" t="s">
        <v>5992</v>
      </c>
    </row>
    <row r="224" spans="1:313">
      <c r="A224" s="34" t="s">
        <v>6844</v>
      </c>
      <c r="B224" s="34" t="s">
        <v>6833</v>
      </c>
      <c r="C224" s="34" t="s">
        <v>1038</v>
      </c>
      <c r="D224" s="34" t="s">
        <v>1041</v>
      </c>
      <c r="F224" s="34" t="s">
        <v>1041</v>
      </c>
      <c r="G224" s="34">
        <v>33</v>
      </c>
      <c r="H224" s="34" t="s">
        <v>1041</v>
      </c>
      <c r="I224" s="34" t="s">
        <v>1041</v>
      </c>
      <c r="J224" s="34" t="s">
        <v>440</v>
      </c>
      <c r="K224" s="34" t="s">
        <v>1077</v>
      </c>
      <c r="L224" s="34" t="s">
        <v>9537</v>
      </c>
      <c r="M224" s="34" t="s">
        <v>1548</v>
      </c>
      <c r="N224" s="34" t="s">
        <v>9538</v>
      </c>
      <c r="P224" s="34" t="s">
        <v>3065</v>
      </c>
      <c r="Q224" s="34" t="s">
        <v>3123</v>
      </c>
      <c r="R224" s="34" t="s">
        <v>6320</v>
      </c>
      <c r="S224" s="34">
        <v>3</v>
      </c>
      <c r="T224" s="34" t="s">
        <v>4881</v>
      </c>
      <c r="U224" s="34" t="s">
        <v>4881</v>
      </c>
      <c r="V224" s="34" t="s">
        <v>4170</v>
      </c>
      <c r="W224" s="34" t="s">
        <v>4881</v>
      </c>
      <c r="X224" s="34" t="s">
        <v>4881</v>
      </c>
      <c r="Y224" s="34" t="s">
        <v>4609</v>
      </c>
      <c r="Z224" s="34" t="s">
        <v>4881</v>
      </c>
      <c r="AA224" s="34" t="s">
        <v>4170</v>
      </c>
      <c r="AB224" s="34" t="s">
        <v>3681</v>
      </c>
      <c r="AD224" s="34" t="s">
        <v>3696</v>
      </c>
      <c r="AN224" s="34" t="s">
        <v>3722</v>
      </c>
      <c r="AO224" s="34" t="s">
        <v>1044</v>
      </c>
      <c r="BG224" s="34">
        <v>2</v>
      </c>
      <c r="BI224" s="34">
        <v>30</v>
      </c>
      <c r="BJ224" s="34" t="s">
        <v>1041</v>
      </c>
      <c r="BK224" s="34" t="s">
        <v>3727</v>
      </c>
      <c r="BM224" s="34" t="s">
        <v>3739</v>
      </c>
      <c r="BN224" s="34" t="s">
        <v>3745</v>
      </c>
      <c r="BO224" s="34" t="s">
        <v>4881</v>
      </c>
      <c r="BP224" s="34" t="s">
        <v>4170</v>
      </c>
      <c r="BQ224" s="34" t="s">
        <v>4170</v>
      </c>
      <c r="BR224" s="34" t="s">
        <v>4170</v>
      </c>
      <c r="BS224" s="34" t="s">
        <v>3754</v>
      </c>
      <c r="BT224" s="34" t="s">
        <v>3771</v>
      </c>
      <c r="BU224" s="34" t="s">
        <v>1044</v>
      </c>
      <c r="BV224" s="34" t="s">
        <v>1044</v>
      </c>
      <c r="BW224" s="34" t="s">
        <v>1044</v>
      </c>
      <c r="BX224" s="34" t="s">
        <v>3777</v>
      </c>
      <c r="BY224" s="34" t="s">
        <v>4881</v>
      </c>
      <c r="BZ224" s="34" t="s">
        <v>4170</v>
      </c>
      <c r="CA224" s="34" t="s">
        <v>4170</v>
      </c>
      <c r="CB224" s="34" t="s">
        <v>4170</v>
      </c>
      <c r="CC224" s="34" t="s">
        <v>4170</v>
      </c>
      <c r="CD224" s="34" t="s">
        <v>4170</v>
      </c>
      <c r="CE224" s="34" t="s">
        <v>4170</v>
      </c>
      <c r="CF224" s="34" t="s">
        <v>4170</v>
      </c>
      <c r="CG224" s="34" t="s">
        <v>4170</v>
      </c>
      <c r="CH224" s="34" t="s">
        <v>4170</v>
      </c>
      <c r="CI224" s="34" t="s">
        <v>4170</v>
      </c>
      <c r="CJ224" s="34" t="s">
        <v>4170</v>
      </c>
      <c r="CK224" s="34" t="s">
        <v>4170</v>
      </c>
      <c r="CL224" s="34" t="s">
        <v>4170</v>
      </c>
      <c r="CM224" s="34" t="s">
        <v>4170</v>
      </c>
      <c r="CN224" s="34" t="s">
        <v>4170</v>
      </c>
      <c r="CO224" s="34" t="s">
        <v>4170</v>
      </c>
      <c r="CQ224" s="34" t="s">
        <v>1041</v>
      </c>
      <c r="CR224" s="34" t="s">
        <v>1041</v>
      </c>
      <c r="CS224" s="34" t="s">
        <v>1041</v>
      </c>
      <c r="CT224" s="34" t="s">
        <v>1041</v>
      </c>
      <c r="CU224" s="34" t="s">
        <v>1041</v>
      </c>
      <c r="CV224" s="34" t="s">
        <v>1041</v>
      </c>
      <c r="CW224" s="34" t="s">
        <v>1041</v>
      </c>
      <c r="CX224" s="34" t="s">
        <v>1041</v>
      </c>
      <c r="CY224" s="34" t="s">
        <v>3826</v>
      </c>
      <c r="CZ224" s="34" t="s">
        <v>3846</v>
      </c>
      <c r="DA224" s="34" t="s">
        <v>3855</v>
      </c>
      <c r="DB224" s="34" t="s">
        <v>1044</v>
      </c>
      <c r="DC224" s="34" t="s">
        <v>1044</v>
      </c>
      <c r="DD224" s="34" t="s">
        <v>3871</v>
      </c>
      <c r="DE224" s="34" t="s">
        <v>1044</v>
      </c>
      <c r="DF224" s="34" t="s">
        <v>3877</v>
      </c>
      <c r="DG224" s="34" t="s">
        <v>3889</v>
      </c>
      <c r="DH224" s="34" t="s">
        <v>4170</v>
      </c>
      <c r="DI224" s="34" t="s">
        <v>4170</v>
      </c>
      <c r="DJ224" s="34" t="s">
        <v>4881</v>
      </c>
      <c r="DK224" s="34" t="s">
        <v>4170</v>
      </c>
      <c r="DL224" s="34" t="s">
        <v>4170</v>
      </c>
      <c r="DM224" s="34" t="s">
        <v>4170</v>
      </c>
      <c r="DN224" s="34" t="s">
        <v>4170</v>
      </c>
      <c r="DO224" s="34" t="s">
        <v>4170</v>
      </c>
      <c r="DP224" s="34" t="s">
        <v>4170</v>
      </c>
      <c r="DQ224" s="34" t="s">
        <v>4170</v>
      </c>
      <c r="DR224" s="34" t="s">
        <v>4170</v>
      </c>
      <c r="DS224" s="34" t="s">
        <v>4170</v>
      </c>
      <c r="DT224" s="34" t="s">
        <v>4170</v>
      </c>
      <c r="DU224" s="34" t="s">
        <v>4170</v>
      </c>
      <c r="DV224" s="34" t="s">
        <v>4170</v>
      </c>
      <c r="DW224" s="34" t="s">
        <v>4170</v>
      </c>
      <c r="DZ224" s="34">
        <v>40000</v>
      </c>
      <c r="FK224" s="34" t="s">
        <v>1044</v>
      </c>
      <c r="FM224" s="34" t="s">
        <v>3981</v>
      </c>
      <c r="FN224" s="34" t="s">
        <v>6329</v>
      </c>
      <c r="FO224" s="34" t="s">
        <v>4881</v>
      </c>
      <c r="FP224" s="34" t="s">
        <v>4881</v>
      </c>
      <c r="FQ224" s="34" t="s">
        <v>4881</v>
      </c>
      <c r="FR224" s="34" t="s">
        <v>4170</v>
      </c>
      <c r="FS224" s="34" t="s">
        <v>4170</v>
      </c>
      <c r="FT224" s="34" t="s">
        <v>4170</v>
      </c>
      <c r="FU224" s="34" t="s">
        <v>4170</v>
      </c>
      <c r="FV224" s="34" t="s">
        <v>4881</v>
      </c>
      <c r="FW224" s="34" t="s">
        <v>4881</v>
      </c>
      <c r="FX224" s="34" t="s">
        <v>4170</v>
      </c>
      <c r="FY224" s="34" t="s">
        <v>4170</v>
      </c>
      <c r="FZ224" s="34" t="s">
        <v>4170</v>
      </c>
      <c r="GA224" s="34" t="s">
        <v>4170</v>
      </c>
      <c r="GB224" s="34" t="s">
        <v>4170</v>
      </c>
      <c r="GC224" s="34" t="s">
        <v>4170</v>
      </c>
      <c r="GD224" s="34" t="s">
        <v>4170</v>
      </c>
      <c r="GF224" s="34" t="s">
        <v>1044</v>
      </c>
      <c r="GG224" s="34" t="s">
        <v>4170</v>
      </c>
      <c r="GH224" s="34" t="s">
        <v>4170</v>
      </c>
      <c r="GI224" s="34" t="s">
        <v>4170</v>
      </c>
      <c r="GJ224" s="34" t="s">
        <v>4881</v>
      </c>
      <c r="GK224" s="34" t="s">
        <v>4170</v>
      </c>
      <c r="GL224" s="34" t="s">
        <v>4170</v>
      </c>
      <c r="GM224" s="34" t="s">
        <v>4170</v>
      </c>
      <c r="GO224" s="34">
        <v>5000</v>
      </c>
      <c r="GP224" s="34">
        <v>1000</v>
      </c>
      <c r="GQ224" s="34">
        <v>14000</v>
      </c>
      <c r="GR224" s="34">
        <v>2500</v>
      </c>
      <c r="GS224" s="34">
        <v>500</v>
      </c>
      <c r="GT224" s="34">
        <v>300</v>
      </c>
      <c r="GU224" s="34">
        <v>500</v>
      </c>
      <c r="GV224" s="34">
        <v>1000</v>
      </c>
      <c r="GW224" s="34">
        <v>1000</v>
      </c>
      <c r="GX224" s="34">
        <v>9000</v>
      </c>
      <c r="GY224" s="34">
        <v>1000</v>
      </c>
      <c r="GZ224" s="34">
        <v>1000</v>
      </c>
      <c r="HA224" s="34">
        <v>0</v>
      </c>
      <c r="HB224" s="34">
        <v>0</v>
      </c>
      <c r="HC224" s="34">
        <v>0</v>
      </c>
      <c r="HD224" s="34">
        <v>0</v>
      </c>
      <c r="HE224" s="34">
        <v>0</v>
      </c>
      <c r="HF224" s="34" t="s">
        <v>1044</v>
      </c>
      <c r="HK224" s="34" t="s">
        <v>6845</v>
      </c>
      <c r="HL224" s="34" t="s">
        <v>4226</v>
      </c>
      <c r="HM224" s="34" t="s">
        <v>4539</v>
      </c>
      <c r="HN224" s="34" t="s">
        <v>5446</v>
      </c>
      <c r="HO224" s="34">
        <v>49.275897941305303</v>
      </c>
      <c r="HP224" s="34" t="s">
        <v>4896</v>
      </c>
      <c r="HQ224" s="34" t="s">
        <v>4316</v>
      </c>
      <c r="HR224" s="34" t="s">
        <v>4219</v>
      </c>
      <c r="HS224" s="34" t="s">
        <v>4248</v>
      </c>
      <c r="HT224" s="34" t="s">
        <v>4262</v>
      </c>
      <c r="HU224" s="34" t="s">
        <v>5342</v>
      </c>
      <c r="HV224" s="34" t="s">
        <v>5001</v>
      </c>
      <c r="HW224" s="34" t="s">
        <v>4560</v>
      </c>
      <c r="HX224" s="34" t="s">
        <v>3244</v>
      </c>
      <c r="HY224" s="34" t="s">
        <v>4291</v>
      </c>
      <c r="HZ224" s="34" t="s">
        <v>4933</v>
      </c>
      <c r="IA224" s="34" t="s">
        <v>4666</v>
      </c>
      <c r="IC224" s="34" t="s">
        <v>5274</v>
      </c>
      <c r="ID224" s="34" t="s">
        <v>4462</v>
      </c>
      <c r="IF224" s="34" t="s">
        <v>4876</v>
      </c>
      <c r="IQ224" s="34">
        <v>40000</v>
      </c>
      <c r="IR224" s="34" t="s">
        <v>1046</v>
      </c>
      <c r="IS224" s="34" t="s">
        <v>5323</v>
      </c>
      <c r="IT224" s="34">
        <v>13333.333333333299</v>
      </c>
      <c r="IU224" s="34" t="s">
        <v>5179</v>
      </c>
      <c r="IV224" s="34" t="s">
        <v>4474</v>
      </c>
      <c r="IW224" s="34" t="s">
        <v>4172</v>
      </c>
      <c r="IX224" s="34" t="s">
        <v>5374</v>
      </c>
      <c r="IY224" s="34" t="s">
        <v>4785</v>
      </c>
      <c r="IZ224" s="34" t="s">
        <v>4784</v>
      </c>
      <c r="JA224" s="34" t="s">
        <v>4785</v>
      </c>
      <c r="JB224" s="34" t="s">
        <v>4716</v>
      </c>
      <c r="JC224" s="34">
        <v>1500</v>
      </c>
      <c r="JD224" s="34">
        <v>166.666666666667</v>
      </c>
      <c r="JE224" s="34">
        <v>166.666666666667</v>
      </c>
      <c r="JF224" s="34">
        <v>0</v>
      </c>
      <c r="JG224" s="34">
        <v>0</v>
      </c>
      <c r="JH224" s="34">
        <v>0</v>
      </c>
      <c r="JI224" s="34">
        <v>0</v>
      </c>
      <c r="JJ224" s="34">
        <v>0</v>
      </c>
      <c r="JK224" s="34">
        <v>333.33333333333297</v>
      </c>
      <c r="JL224" s="34">
        <v>24466.666666666701</v>
      </c>
      <c r="JM224" s="34">
        <v>2500</v>
      </c>
      <c r="JN224" s="34">
        <v>26966.666666666701</v>
      </c>
      <c r="JO224" s="34">
        <v>8155.5555555555602</v>
      </c>
      <c r="JP224" s="34">
        <v>833.33333333333303</v>
      </c>
      <c r="JQ224" s="34">
        <v>8988.8888888888905</v>
      </c>
      <c r="JR224" s="34">
        <v>0.185414091470952</v>
      </c>
      <c r="JS224" s="34">
        <v>3.7082818294190398E-2</v>
      </c>
      <c r="JT224" s="34">
        <v>0.51915945611866499</v>
      </c>
      <c r="JU224" s="34">
        <v>9.2707045735475904E-2</v>
      </c>
      <c r="JV224" s="34">
        <v>1.8541409147095199E-2</v>
      </c>
      <c r="JW224" s="34">
        <v>1.1124845488257099E-2</v>
      </c>
      <c r="JX224" s="34">
        <v>1.8541409147095199E-2</v>
      </c>
      <c r="JY224" s="34">
        <v>3.7082818294190398E-2</v>
      </c>
      <c r="JZ224" s="34">
        <v>1.23609394313968E-2</v>
      </c>
      <c r="KA224" s="34">
        <v>5.56242274412855E-2</v>
      </c>
      <c r="KB224" s="34">
        <v>6.1804697156983904E-3</v>
      </c>
      <c r="KC224" s="34">
        <v>6.1804697156983904E-3</v>
      </c>
      <c r="KJ224" s="34" t="s">
        <v>5979</v>
      </c>
      <c r="KK224" s="34" t="s">
        <v>5987</v>
      </c>
      <c r="KL224" s="34" t="s">
        <v>5796</v>
      </c>
      <c r="KM224" s="34" t="s">
        <v>4712</v>
      </c>
      <c r="KN224" s="34" t="s">
        <v>5254</v>
      </c>
      <c r="KO224" s="34" t="s">
        <v>5254</v>
      </c>
      <c r="KP224" s="34" t="s">
        <v>4170</v>
      </c>
      <c r="KQ224" s="34" t="s">
        <v>4170</v>
      </c>
      <c r="KR224" s="34" t="s">
        <v>4170</v>
      </c>
      <c r="KS224" s="34" t="s">
        <v>4170</v>
      </c>
      <c r="KT224" s="34" t="s">
        <v>4170</v>
      </c>
      <c r="KU224" s="34" t="s">
        <v>5113</v>
      </c>
      <c r="KV224" s="34" t="s">
        <v>5155</v>
      </c>
      <c r="KW224" s="34" t="s">
        <v>5621</v>
      </c>
      <c r="KX224" s="34" t="s">
        <v>5646</v>
      </c>
      <c r="KY224" s="34" t="s">
        <v>5953</v>
      </c>
      <c r="KZ224" s="34" t="s">
        <v>5155</v>
      </c>
      <c r="LA224" s="34" t="s">
        <v>5992</v>
      </c>
    </row>
    <row r="225" spans="1:313">
      <c r="A225" s="34" t="s">
        <v>6846</v>
      </c>
      <c r="B225" s="34" t="s">
        <v>6833</v>
      </c>
      <c r="C225" s="34" t="s">
        <v>1038</v>
      </c>
      <c r="D225" s="34" t="s">
        <v>1041</v>
      </c>
      <c r="F225" s="34" t="s">
        <v>1041</v>
      </c>
      <c r="G225" s="34">
        <v>49</v>
      </c>
      <c r="H225" s="34" t="s">
        <v>1041</v>
      </c>
      <c r="I225" s="34" t="s">
        <v>1041</v>
      </c>
      <c r="J225" s="34" t="s">
        <v>440</v>
      </c>
      <c r="K225" s="34" t="s">
        <v>1077</v>
      </c>
      <c r="L225" s="34" t="s">
        <v>9537</v>
      </c>
      <c r="M225" s="34" t="s">
        <v>1548</v>
      </c>
      <c r="N225" s="34" t="s">
        <v>9538</v>
      </c>
      <c r="P225" s="34" t="s">
        <v>3065</v>
      </c>
      <c r="Q225" s="34" t="s">
        <v>3123</v>
      </c>
      <c r="R225" s="34" t="s">
        <v>6337</v>
      </c>
      <c r="S225" s="34">
        <v>3</v>
      </c>
      <c r="T225" s="34" t="s">
        <v>4881</v>
      </c>
      <c r="U225" s="34" t="s">
        <v>4170</v>
      </c>
      <c r="V225" s="34" t="s">
        <v>4881</v>
      </c>
      <c r="W225" s="34" t="s">
        <v>4881</v>
      </c>
      <c r="X225" s="34" t="s">
        <v>4881</v>
      </c>
      <c r="Y225" s="34" t="s">
        <v>4881</v>
      </c>
      <c r="Z225" s="34" t="s">
        <v>4609</v>
      </c>
      <c r="AA225" s="34" t="s">
        <v>4170</v>
      </c>
      <c r="AB225" s="34" t="s">
        <v>3681</v>
      </c>
      <c r="AD225" s="34" t="s">
        <v>3696</v>
      </c>
      <c r="AN225" s="34" t="s">
        <v>3722</v>
      </c>
      <c r="AO225" s="34" t="s">
        <v>1044</v>
      </c>
      <c r="BG225" s="34">
        <v>2</v>
      </c>
      <c r="BI225" s="34">
        <v>34</v>
      </c>
      <c r="BJ225" s="34" t="s">
        <v>1041</v>
      </c>
      <c r="BK225" s="34" t="s">
        <v>3727</v>
      </c>
      <c r="BM225" s="34" t="s">
        <v>3739</v>
      </c>
      <c r="BN225" s="34" t="s">
        <v>3745</v>
      </c>
      <c r="BO225" s="34" t="s">
        <v>4881</v>
      </c>
      <c r="BP225" s="34" t="s">
        <v>4170</v>
      </c>
      <c r="BQ225" s="34" t="s">
        <v>4170</v>
      </c>
      <c r="BR225" s="34" t="s">
        <v>4170</v>
      </c>
      <c r="BS225" s="34" t="s">
        <v>3754</v>
      </c>
      <c r="BT225" s="34" t="s">
        <v>3771</v>
      </c>
      <c r="BU225" s="34" t="s">
        <v>1044</v>
      </c>
      <c r="BV225" s="34" t="s">
        <v>1044</v>
      </c>
      <c r="BW225" s="34" t="s">
        <v>1044</v>
      </c>
      <c r="BX225" s="34" t="s">
        <v>3777</v>
      </c>
      <c r="BY225" s="34" t="s">
        <v>4881</v>
      </c>
      <c r="BZ225" s="34" t="s">
        <v>4170</v>
      </c>
      <c r="CA225" s="34" t="s">
        <v>4170</v>
      </c>
      <c r="CB225" s="34" t="s">
        <v>4170</v>
      </c>
      <c r="CC225" s="34" t="s">
        <v>4170</v>
      </c>
      <c r="CD225" s="34" t="s">
        <v>4170</v>
      </c>
      <c r="CE225" s="34" t="s">
        <v>4170</v>
      </c>
      <c r="CF225" s="34" t="s">
        <v>4170</v>
      </c>
      <c r="CG225" s="34" t="s">
        <v>4170</v>
      </c>
      <c r="CH225" s="34" t="s">
        <v>4170</v>
      </c>
      <c r="CI225" s="34" t="s">
        <v>4170</v>
      </c>
      <c r="CJ225" s="34" t="s">
        <v>4170</v>
      </c>
      <c r="CK225" s="34" t="s">
        <v>4170</v>
      </c>
      <c r="CL225" s="34" t="s">
        <v>4170</v>
      </c>
      <c r="CM225" s="34" t="s">
        <v>4170</v>
      </c>
      <c r="CN225" s="34" t="s">
        <v>4170</v>
      </c>
      <c r="CO225" s="34" t="s">
        <v>4170</v>
      </c>
      <c r="CQ225" s="34" t="s">
        <v>1041</v>
      </c>
      <c r="CR225" s="34" t="s">
        <v>1041</v>
      </c>
      <c r="CS225" s="34" t="s">
        <v>1041</v>
      </c>
      <c r="CT225" s="34" t="s">
        <v>1041</v>
      </c>
      <c r="CU225" s="34" t="s">
        <v>1041</v>
      </c>
      <c r="CV225" s="34" t="s">
        <v>1041</v>
      </c>
      <c r="CW225" s="34" t="s">
        <v>1041</v>
      </c>
      <c r="CX225" s="34" t="s">
        <v>1044</v>
      </c>
      <c r="CY225" s="34" t="s">
        <v>3823</v>
      </c>
      <c r="CZ225" s="34" t="s">
        <v>3843</v>
      </c>
      <c r="DA225" s="34" t="s">
        <v>3855</v>
      </c>
      <c r="DB225" s="34" t="s">
        <v>1044</v>
      </c>
      <c r="DC225" s="34" t="s">
        <v>1044</v>
      </c>
      <c r="DD225" s="34" t="s">
        <v>3871</v>
      </c>
      <c r="DE225" s="34" t="s">
        <v>1044</v>
      </c>
      <c r="DF225" s="34" t="s">
        <v>3877</v>
      </c>
      <c r="DG225" s="34" t="s">
        <v>3889</v>
      </c>
      <c r="DH225" s="34" t="s">
        <v>4170</v>
      </c>
      <c r="DI225" s="34" t="s">
        <v>4881</v>
      </c>
      <c r="DJ225" s="34" t="s">
        <v>4881</v>
      </c>
      <c r="DK225" s="34" t="s">
        <v>4170</v>
      </c>
      <c r="DL225" s="34" t="s">
        <v>4170</v>
      </c>
      <c r="DM225" s="34" t="s">
        <v>4170</v>
      </c>
      <c r="DN225" s="34" t="s">
        <v>4170</v>
      </c>
      <c r="DO225" s="34" t="s">
        <v>4170</v>
      </c>
      <c r="DP225" s="34" t="s">
        <v>4170</v>
      </c>
      <c r="DQ225" s="34" t="s">
        <v>4170</v>
      </c>
      <c r="DR225" s="34" t="s">
        <v>4170</v>
      </c>
      <c r="DS225" s="34" t="s">
        <v>4170</v>
      </c>
      <c r="DT225" s="34" t="s">
        <v>4170</v>
      </c>
      <c r="DU225" s="34" t="s">
        <v>4170</v>
      </c>
      <c r="DV225" s="34" t="s">
        <v>4170</v>
      </c>
      <c r="DW225" s="34" t="s">
        <v>4170</v>
      </c>
      <c r="DZ225" s="34">
        <v>30000</v>
      </c>
      <c r="FK225" s="34" t="s">
        <v>1044</v>
      </c>
      <c r="FM225" s="34" t="s">
        <v>3981</v>
      </c>
      <c r="FN225" s="34" t="s">
        <v>6329</v>
      </c>
      <c r="FO225" s="34" t="s">
        <v>4881</v>
      </c>
      <c r="FP225" s="34" t="s">
        <v>4881</v>
      </c>
      <c r="FQ225" s="34" t="s">
        <v>4881</v>
      </c>
      <c r="FR225" s="34" t="s">
        <v>4170</v>
      </c>
      <c r="FS225" s="34" t="s">
        <v>4170</v>
      </c>
      <c r="FT225" s="34" t="s">
        <v>4170</v>
      </c>
      <c r="FU225" s="34" t="s">
        <v>4170</v>
      </c>
      <c r="FV225" s="34" t="s">
        <v>4881</v>
      </c>
      <c r="FW225" s="34" t="s">
        <v>4881</v>
      </c>
      <c r="FX225" s="34" t="s">
        <v>4170</v>
      </c>
      <c r="FY225" s="34" t="s">
        <v>4170</v>
      </c>
      <c r="FZ225" s="34" t="s">
        <v>4170</v>
      </c>
      <c r="GA225" s="34" t="s">
        <v>4170</v>
      </c>
      <c r="GB225" s="34" t="s">
        <v>4170</v>
      </c>
      <c r="GC225" s="34" t="s">
        <v>4170</v>
      </c>
      <c r="GD225" s="34" t="s">
        <v>4170</v>
      </c>
      <c r="GF225" s="34" t="s">
        <v>1044</v>
      </c>
      <c r="GG225" s="34" t="s">
        <v>4170</v>
      </c>
      <c r="GH225" s="34" t="s">
        <v>4170</v>
      </c>
      <c r="GI225" s="34" t="s">
        <v>4170</v>
      </c>
      <c r="GJ225" s="34" t="s">
        <v>4881</v>
      </c>
      <c r="GK225" s="34" t="s">
        <v>4170</v>
      </c>
      <c r="GL225" s="34" t="s">
        <v>4170</v>
      </c>
      <c r="GM225" s="34" t="s">
        <v>4170</v>
      </c>
      <c r="GO225" s="34">
        <v>5000</v>
      </c>
      <c r="GP225" s="34">
        <v>200</v>
      </c>
      <c r="GQ225" s="34">
        <v>10000</v>
      </c>
      <c r="GR225" s="34">
        <v>3000</v>
      </c>
      <c r="GS225" s="34">
        <v>400</v>
      </c>
      <c r="GT225" s="34">
        <v>600</v>
      </c>
      <c r="GU225" s="34">
        <v>1000</v>
      </c>
      <c r="GV225" s="34">
        <v>300</v>
      </c>
      <c r="GW225" s="34">
        <v>0</v>
      </c>
      <c r="GX225" s="34">
        <v>7000</v>
      </c>
      <c r="GY225" s="34">
        <v>2000</v>
      </c>
      <c r="GZ225" s="34">
        <v>2000</v>
      </c>
      <c r="HA225" s="34">
        <v>0</v>
      </c>
      <c r="HB225" s="34">
        <v>1000</v>
      </c>
      <c r="HC225" s="34">
        <v>30000</v>
      </c>
      <c r="HD225" s="34">
        <v>500</v>
      </c>
      <c r="HE225" s="34">
        <v>0</v>
      </c>
      <c r="HF225" s="34" t="s">
        <v>1044</v>
      </c>
      <c r="HK225" s="34" t="s">
        <v>6847</v>
      </c>
      <c r="HL225" s="34" t="s">
        <v>4226</v>
      </c>
      <c r="HM225" s="34" t="s">
        <v>4542</v>
      </c>
      <c r="HN225" s="34" t="s">
        <v>5447</v>
      </c>
      <c r="HO225" s="34">
        <v>16.227277704774401</v>
      </c>
      <c r="HP225" s="34" t="s">
        <v>4894</v>
      </c>
      <c r="HQ225" s="34" t="s">
        <v>4316</v>
      </c>
      <c r="HR225" s="34" t="s">
        <v>4219</v>
      </c>
      <c r="HS225" s="34" t="s">
        <v>4248</v>
      </c>
      <c r="HT225" s="34" t="s">
        <v>4262</v>
      </c>
      <c r="HU225" s="34" t="s">
        <v>5342</v>
      </c>
      <c r="HV225" s="34" t="s">
        <v>5001</v>
      </c>
      <c r="HW225" s="34" t="s">
        <v>4560</v>
      </c>
      <c r="HX225" s="34" t="s">
        <v>3244</v>
      </c>
      <c r="HY225" s="34" t="s">
        <v>4291</v>
      </c>
      <c r="HZ225" s="34" t="s">
        <v>4933</v>
      </c>
      <c r="IA225" s="34" t="s">
        <v>4666</v>
      </c>
      <c r="IC225" s="34" t="s">
        <v>5274</v>
      </c>
      <c r="ID225" s="34" t="s">
        <v>4462</v>
      </c>
      <c r="IF225" s="34" t="s">
        <v>4876</v>
      </c>
      <c r="IQ225" s="34">
        <v>30000</v>
      </c>
      <c r="IR225" s="34" t="s">
        <v>1046</v>
      </c>
      <c r="IS225" s="34" t="s">
        <v>5322</v>
      </c>
      <c r="IT225" s="34">
        <v>10000</v>
      </c>
      <c r="IU225" s="34" t="s">
        <v>5179</v>
      </c>
      <c r="IV225" s="34" t="s">
        <v>4471</v>
      </c>
      <c r="IW225" s="34" t="s">
        <v>4176</v>
      </c>
      <c r="IX225" s="34" t="s">
        <v>5374</v>
      </c>
      <c r="IY225" s="34" t="s">
        <v>4785</v>
      </c>
      <c r="IZ225" s="34" t="s">
        <v>4354</v>
      </c>
      <c r="JA225" s="34" t="s">
        <v>4716</v>
      </c>
      <c r="JB225" s="34" t="s">
        <v>4714</v>
      </c>
      <c r="JC225" s="34">
        <v>1166.6666666666699</v>
      </c>
      <c r="JD225" s="34">
        <v>333.33333333333297</v>
      </c>
      <c r="JE225" s="34">
        <v>333.33333333333297</v>
      </c>
      <c r="JF225" s="34">
        <v>0</v>
      </c>
      <c r="JG225" s="34">
        <v>166.666666666667</v>
      </c>
      <c r="JH225" s="34">
        <v>5000</v>
      </c>
      <c r="JI225" s="34">
        <v>83.3333333333333</v>
      </c>
      <c r="JJ225" s="34">
        <v>0</v>
      </c>
      <c r="JK225" s="34">
        <v>0</v>
      </c>
      <c r="JL225" s="34">
        <v>26500</v>
      </c>
      <c r="JM225" s="34">
        <v>1083.3333333333301</v>
      </c>
      <c r="JN225" s="34">
        <v>27583.333333333299</v>
      </c>
      <c r="JO225" s="34">
        <v>8833.3333333333303</v>
      </c>
      <c r="JP225" s="34">
        <v>361.11111111111097</v>
      </c>
      <c r="JQ225" s="34">
        <v>9194.4444444444398</v>
      </c>
      <c r="JR225" s="34">
        <v>0.18126888217522699</v>
      </c>
      <c r="JS225" s="34">
        <v>7.25075528700906E-3</v>
      </c>
      <c r="JT225" s="34">
        <v>0.36253776435045298</v>
      </c>
      <c r="JU225" s="34">
        <v>0.108761329305136</v>
      </c>
      <c r="JV225" s="34">
        <v>1.4501510574018101E-2</v>
      </c>
      <c r="JW225" s="34">
        <v>2.1752265861027201E-2</v>
      </c>
      <c r="JX225" s="34">
        <v>3.62537764350453E-2</v>
      </c>
      <c r="JY225" s="34">
        <v>1.08761329305136E-2</v>
      </c>
      <c r="KA225" s="34">
        <v>4.22960725075529E-2</v>
      </c>
      <c r="KB225" s="34">
        <v>1.2084592145015101E-2</v>
      </c>
      <c r="KC225" s="34">
        <v>1.2084592145015101E-2</v>
      </c>
      <c r="KE225" s="34">
        <v>6.0422960725075503E-3</v>
      </c>
      <c r="KF225" s="34">
        <v>0.18126888217522699</v>
      </c>
      <c r="KG225" s="34">
        <v>3.0211480362537799E-3</v>
      </c>
      <c r="KJ225" s="34" t="s">
        <v>5978</v>
      </c>
      <c r="KK225" s="34" t="s">
        <v>5990</v>
      </c>
      <c r="KL225" s="34" t="s">
        <v>4170</v>
      </c>
      <c r="KM225" s="34" t="s">
        <v>4712</v>
      </c>
      <c r="KN225" s="34" t="s">
        <v>5255</v>
      </c>
      <c r="KO225" s="34" t="s">
        <v>5255</v>
      </c>
      <c r="KP225" s="34" t="s">
        <v>4170</v>
      </c>
      <c r="KQ225" s="34" t="s">
        <v>4353</v>
      </c>
      <c r="KR225" s="34" t="s">
        <v>4973</v>
      </c>
      <c r="KS225" s="34" t="s">
        <v>5709</v>
      </c>
      <c r="KT225" s="34" t="s">
        <v>4170</v>
      </c>
      <c r="KU225" s="34" t="s">
        <v>5114</v>
      </c>
      <c r="KV225" s="34" t="s">
        <v>5155</v>
      </c>
      <c r="KW225" s="34" t="s">
        <v>5621</v>
      </c>
      <c r="KX225" s="34" t="s">
        <v>5644</v>
      </c>
      <c r="KY225" s="34" t="s">
        <v>5953</v>
      </c>
      <c r="KZ225" s="34" t="s">
        <v>5155</v>
      </c>
      <c r="LA225" s="34" t="s">
        <v>5992</v>
      </c>
    </row>
    <row r="226" spans="1:313">
      <c r="A226" s="34" t="s">
        <v>6848</v>
      </c>
      <c r="B226" s="34" t="s">
        <v>6833</v>
      </c>
      <c r="C226" s="34" t="s">
        <v>1039</v>
      </c>
      <c r="D226" s="34" t="s">
        <v>1041</v>
      </c>
      <c r="F226" s="34" t="s">
        <v>1041</v>
      </c>
      <c r="G226" s="34">
        <v>55</v>
      </c>
      <c r="H226" s="34" t="s">
        <v>1041</v>
      </c>
      <c r="I226" s="34" t="s">
        <v>1041</v>
      </c>
      <c r="J226" s="34" t="s">
        <v>442</v>
      </c>
      <c r="K226" s="34" t="s">
        <v>1077</v>
      </c>
      <c r="L226" s="34" t="s">
        <v>9537</v>
      </c>
      <c r="M226" s="34" t="s">
        <v>1548</v>
      </c>
      <c r="N226" s="34" t="s">
        <v>9538</v>
      </c>
      <c r="P226" s="34" t="s">
        <v>3065</v>
      </c>
      <c r="Q226" s="34" t="s">
        <v>3123</v>
      </c>
      <c r="R226" s="34" t="s">
        <v>6382</v>
      </c>
      <c r="S226" s="34">
        <v>1</v>
      </c>
      <c r="T226" s="34" t="s">
        <v>4170</v>
      </c>
      <c r="U226" s="34" t="s">
        <v>4170</v>
      </c>
      <c r="V226" s="34" t="s">
        <v>4170</v>
      </c>
      <c r="W226" s="34" t="s">
        <v>4170</v>
      </c>
      <c r="X226" s="34" t="s">
        <v>4881</v>
      </c>
      <c r="Y226" s="34" t="s">
        <v>4170</v>
      </c>
      <c r="Z226" s="34" t="s">
        <v>4881</v>
      </c>
      <c r="AA226" s="34" t="s">
        <v>4170</v>
      </c>
      <c r="AB226" s="34" t="s">
        <v>3681</v>
      </c>
      <c r="AD226" s="34" t="s">
        <v>3696</v>
      </c>
      <c r="AN226" s="34" t="s">
        <v>3722</v>
      </c>
      <c r="AO226" s="34" t="s">
        <v>1044</v>
      </c>
      <c r="BG226" s="34">
        <v>1</v>
      </c>
      <c r="BI226" s="34">
        <v>20</v>
      </c>
      <c r="BJ226" s="34" t="s">
        <v>1041</v>
      </c>
      <c r="BK226" s="34" t="s">
        <v>3727</v>
      </c>
      <c r="BM226" s="34" t="s">
        <v>3739</v>
      </c>
      <c r="BN226" s="34" t="s">
        <v>3745</v>
      </c>
      <c r="BO226" s="34" t="s">
        <v>4881</v>
      </c>
      <c r="BP226" s="34" t="s">
        <v>4170</v>
      </c>
      <c r="BQ226" s="34" t="s">
        <v>4170</v>
      </c>
      <c r="BR226" s="34" t="s">
        <v>4170</v>
      </c>
      <c r="BS226" s="34" t="s">
        <v>3751</v>
      </c>
      <c r="BT226" s="34" t="s">
        <v>3739</v>
      </c>
      <c r="BU226" s="34" t="s">
        <v>1044</v>
      </c>
      <c r="BV226" s="34" t="s">
        <v>1044</v>
      </c>
      <c r="BW226" s="34" t="s">
        <v>1044</v>
      </c>
      <c r="BX226" s="34" t="s">
        <v>3777</v>
      </c>
      <c r="BY226" s="34" t="s">
        <v>4881</v>
      </c>
      <c r="BZ226" s="34" t="s">
        <v>4170</v>
      </c>
      <c r="CA226" s="34" t="s">
        <v>4170</v>
      </c>
      <c r="CB226" s="34" t="s">
        <v>4170</v>
      </c>
      <c r="CC226" s="34" t="s">
        <v>4170</v>
      </c>
      <c r="CD226" s="34" t="s">
        <v>4170</v>
      </c>
      <c r="CE226" s="34" t="s">
        <v>4170</v>
      </c>
      <c r="CF226" s="34" t="s">
        <v>4170</v>
      </c>
      <c r="CG226" s="34" t="s">
        <v>4170</v>
      </c>
      <c r="CH226" s="34" t="s">
        <v>4170</v>
      </c>
      <c r="CI226" s="34" t="s">
        <v>4170</v>
      </c>
      <c r="CJ226" s="34" t="s">
        <v>4170</v>
      </c>
      <c r="CK226" s="34" t="s">
        <v>4170</v>
      </c>
      <c r="CL226" s="34" t="s">
        <v>4170</v>
      </c>
      <c r="CM226" s="34" t="s">
        <v>4170</v>
      </c>
      <c r="CN226" s="34" t="s">
        <v>4170</v>
      </c>
      <c r="CO226" s="34" t="s">
        <v>4170</v>
      </c>
      <c r="CQ226" s="34" t="s">
        <v>1041</v>
      </c>
      <c r="CR226" s="34" t="s">
        <v>1041</v>
      </c>
      <c r="CS226" s="34" t="s">
        <v>1041</v>
      </c>
      <c r="CT226" s="34" t="s">
        <v>1041</v>
      </c>
      <c r="CU226" s="34" t="s">
        <v>1041</v>
      </c>
      <c r="CV226" s="34" t="s">
        <v>1041</v>
      </c>
      <c r="CW226" s="34" t="s">
        <v>1041</v>
      </c>
      <c r="CX226" s="34" t="s">
        <v>1041</v>
      </c>
      <c r="CY226" s="34" t="s">
        <v>3823</v>
      </c>
      <c r="CZ226" s="34" t="s">
        <v>3843</v>
      </c>
      <c r="DA226" s="34" t="s">
        <v>3861</v>
      </c>
      <c r="DB226" s="34" t="s">
        <v>1044</v>
      </c>
      <c r="DC226" s="34" t="s">
        <v>1044</v>
      </c>
      <c r="DD226" s="34" t="s">
        <v>3871</v>
      </c>
      <c r="DE226" s="34" t="s">
        <v>1041</v>
      </c>
      <c r="DF226" s="34" t="s">
        <v>3877</v>
      </c>
      <c r="DG226" s="34" t="s">
        <v>169</v>
      </c>
      <c r="DH226" s="34" t="s">
        <v>4170</v>
      </c>
      <c r="DI226" s="34" t="s">
        <v>4881</v>
      </c>
      <c r="DJ226" s="34" t="s">
        <v>4170</v>
      </c>
      <c r="DK226" s="34" t="s">
        <v>4170</v>
      </c>
      <c r="DL226" s="34" t="s">
        <v>4170</v>
      </c>
      <c r="DM226" s="34" t="s">
        <v>4170</v>
      </c>
      <c r="DN226" s="34" t="s">
        <v>4170</v>
      </c>
      <c r="DO226" s="34" t="s">
        <v>4170</v>
      </c>
      <c r="DP226" s="34" t="s">
        <v>4170</v>
      </c>
      <c r="DQ226" s="34" t="s">
        <v>4170</v>
      </c>
      <c r="DR226" s="34" t="s">
        <v>4170</v>
      </c>
      <c r="DS226" s="34" t="s">
        <v>4170</v>
      </c>
      <c r="DT226" s="34" t="s">
        <v>4170</v>
      </c>
      <c r="DU226" s="34" t="s">
        <v>4170</v>
      </c>
      <c r="DV226" s="34" t="s">
        <v>4170</v>
      </c>
      <c r="DW226" s="34" t="s">
        <v>4170</v>
      </c>
      <c r="FK226" s="34" t="s">
        <v>1044</v>
      </c>
      <c r="FM226" s="34" t="s">
        <v>3987</v>
      </c>
      <c r="GF226" s="34" t="s">
        <v>1044</v>
      </c>
      <c r="GG226" s="34" t="s">
        <v>4170</v>
      </c>
      <c r="GH226" s="34" t="s">
        <v>4170</v>
      </c>
      <c r="GI226" s="34" t="s">
        <v>4170</v>
      </c>
      <c r="GJ226" s="34" t="s">
        <v>4881</v>
      </c>
      <c r="GK226" s="34" t="s">
        <v>4170</v>
      </c>
      <c r="GL226" s="34" t="s">
        <v>4170</v>
      </c>
      <c r="GM226" s="34" t="s">
        <v>4170</v>
      </c>
      <c r="GO226" s="34">
        <v>5000</v>
      </c>
      <c r="GP226" s="34">
        <v>1500</v>
      </c>
      <c r="GR226" s="34">
        <v>3500</v>
      </c>
      <c r="GS226" s="34">
        <v>500</v>
      </c>
      <c r="GT226" s="34">
        <v>150</v>
      </c>
      <c r="GU226" s="34">
        <v>1000</v>
      </c>
      <c r="GW226" s="34">
        <v>0</v>
      </c>
      <c r="GY226" s="34">
        <v>500</v>
      </c>
      <c r="GZ226" s="34">
        <v>0</v>
      </c>
      <c r="HA226" s="34">
        <v>0</v>
      </c>
      <c r="HB226" s="34">
        <v>0</v>
      </c>
      <c r="HC226" s="34">
        <v>0</v>
      </c>
      <c r="HD226" s="34">
        <v>0</v>
      </c>
      <c r="HE226" s="34">
        <v>0</v>
      </c>
      <c r="HF226" s="34" t="s">
        <v>1044</v>
      </c>
      <c r="HK226" s="34" t="s">
        <v>6849</v>
      </c>
      <c r="HL226" s="34" t="s">
        <v>4226</v>
      </c>
      <c r="HM226" s="34" t="s">
        <v>4542</v>
      </c>
      <c r="HN226" s="34" t="s">
        <v>5453</v>
      </c>
      <c r="HO226" s="34">
        <v>20.236530880420499</v>
      </c>
      <c r="HP226" s="34" t="s">
        <v>4894</v>
      </c>
      <c r="HQ226" s="34" t="s">
        <v>4305</v>
      </c>
      <c r="HR226" s="34" t="s">
        <v>4186</v>
      </c>
      <c r="HS226" s="34" t="s">
        <v>4241</v>
      </c>
      <c r="HT226" s="34" t="s">
        <v>4271</v>
      </c>
      <c r="HU226" s="34" t="s">
        <v>5342</v>
      </c>
      <c r="HV226" s="34" t="s">
        <v>5001</v>
      </c>
      <c r="HW226" s="34" t="s">
        <v>4556</v>
      </c>
      <c r="HX226" s="34" t="s">
        <v>3238</v>
      </c>
      <c r="HY226" s="34" t="s">
        <v>4291</v>
      </c>
      <c r="HZ226" s="34" t="s">
        <v>4933</v>
      </c>
      <c r="IA226" s="34" t="s">
        <v>4666</v>
      </c>
      <c r="IC226" s="34" t="s">
        <v>5274</v>
      </c>
      <c r="ID226" s="34" t="s">
        <v>4462</v>
      </c>
      <c r="IR226" s="34" t="s">
        <v>1046</v>
      </c>
      <c r="IU226" s="34" t="s">
        <v>5179</v>
      </c>
      <c r="IV226" s="34" t="s">
        <v>4472</v>
      </c>
      <c r="IX226" s="34" t="s">
        <v>6121</v>
      </c>
      <c r="IY226" s="34" t="s">
        <v>4785</v>
      </c>
      <c r="IZ226" s="34" t="s">
        <v>4783</v>
      </c>
      <c r="JA226" s="34" t="s">
        <v>4716</v>
      </c>
      <c r="JD226" s="34">
        <v>83.3333333333333</v>
      </c>
      <c r="JE226" s="34">
        <v>0</v>
      </c>
      <c r="JF226" s="34">
        <v>0</v>
      </c>
      <c r="JG226" s="34">
        <v>0</v>
      </c>
      <c r="JH226" s="34">
        <v>0</v>
      </c>
      <c r="JI226" s="34">
        <v>0</v>
      </c>
      <c r="JJ226" s="34">
        <v>0</v>
      </c>
      <c r="JK226" s="34">
        <v>0</v>
      </c>
      <c r="JL226" s="34">
        <v>10150</v>
      </c>
      <c r="JM226" s="34">
        <v>1583.3333333333301</v>
      </c>
      <c r="JN226" s="34">
        <v>11733.333333333299</v>
      </c>
      <c r="JO226" s="34">
        <v>10150</v>
      </c>
      <c r="JP226" s="34">
        <v>1583.3333333333301</v>
      </c>
      <c r="JQ226" s="34">
        <v>11733.333333333299</v>
      </c>
      <c r="JR226" s="34">
        <v>0.42613636363636398</v>
      </c>
      <c r="JS226" s="34">
        <v>0.12784090909090901</v>
      </c>
      <c r="JU226" s="34">
        <v>0.29829545454545497</v>
      </c>
      <c r="JV226" s="34">
        <v>4.2613636363636402E-2</v>
      </c>
      <c r="JW226" s="34">
        <v>1.2784090909090899E-2</v>
      </c>
      <c r="JX226" s="34">
        <v>8.5227272727272693E-2</v>
      </c>
      <c r="KB226" s="34">
        <v>7.1022727272727296E-3</v>
      </c>
      <c r="KL226" s="34" t="s">
        <v>4170</v>
      </c>
      <c r="KN226" s="34" t="s">
        <v>4352</v>
      </c>
      <c r="KO226" s="34" t="s">
        <v>4170</v>
      </c>
      <c r="KP226" s="34" t="s">
        <v>4170</v>
      </c>
      <c r="KQ226" s="34" t="s">
        <v>4170</v>
      </c>
      <c r="KR226" s="34" t="s">
        <v>4170</v>
      </c>
      <c r="KS226" s="34" t="s">
        <v>4170</v>
      </c>
      <c r="KT226" s="34" t="s">
        <v>4170</v>
      </c>
      <c r="KU226" s="34" t="s">
        <v>5112</v>
      </c>
      <c r="KV226" s="34" t="s">
        <v>5155</v>
      </c>
      <c r="KW226" s="34" t="s">
        <v>5621</v>
      </c>
      <c r="KX226" s="34" t="s">
        <v>5647</v>
      </c>
      <c r="KY226" s="34" t="s">
        <v>5112</v>
      </c>
      <c r="KZ226" s="34" t="s">
        <v>5155</v>
      </c>
    </row>
    <row r="227" spans="1:313">
      <c r="A227" s="34" t="s">
        <v>6850</v>
      </c>
      <c r="B227" s="34" t="s">
        <v>6833</v>
      </c>
      <c r="C227" s="34" t="s">
        <v>1037</v>
      </c>
      <c r="D227" s="34" t="s">
        <v>1041</v>
      </c>
      <c r="F227" s="34" t="s">
        <v>1041</v>
      </c>
      <c r="G227" s="34">
        <v>48</v>
      </c>
      <c r="H227" s="34" t="s">
        <v>1041</v>
      </c>
      <c r="I227" s="34" t="s">
        <v>1041</v>
      </c>
      <c r="J227" s="34" t="s">
        <v>442</v>
      </c>
      <c r="K227" s="34" t="s">
        <v>1155</v>
      </c>
      <c r="L227" s="34" t="s">
        <v>9559</v>
      </c>
      <c r="M227" s="34" t="s">
        <v>1155</v>
      </c>
      <c r="N227" s="34" t="s">
        <v>9574</v>
      </c>
      <c r="P227" s="34" t="s">
        <v>3065</v>
      </c>
      <c r="Q227" s="34" t="s">
        <v>3123</v>
      </c>
      <c r="R227" s="34" t="s">
        <v>6449</v>
      </c>
      <c r="S227" s="34">
        <v>8</v>
      </c>
      <c r="T227" s="34" t="s">
        <v>4848</v>
      </c>
      <c r="U227" s="34" t="s">
        <v>4626</v>
      </c>
      <c r="V227" s="34" t="s">
        <v>4609</v>
      </c>
      <c r="W227" s="34" t="s">
        <v>4881</v>
      </c>
      <c r="X227" s="34" t="s">
        <v>4881</v>
      </c>
      <c r="Y227" s="34" t="s">
        <v>4628</v>
      </c>
      <c r="Z227" s="34" t="s">
        <v>4848</v>
      </c>
      <c r="AA227" s="34" t="s">
        <v>4170</v>
      </c>
      <c r="AB227" s="34" t="s">
        <v>3681</v>
      </c>
      <c r="AD227" s="34" t="s">
        <v>3696</v>
      </c>
      <c r="AN227" s="34" t="s">
        <v>3719</v>
      </c>
      <c r="AO227" s="34" t="s">
        <v>1044</v>
      </c>
      <c r="BG227" s="34">
        <v>4</v>
      </c>
      <c r="BI227" s="34">
        <v>80</v>
      </c>
      <c r="BJ227" s="34" t="s">
        <v>1041</v>
      </c>
      <c r="BK227" s="34" t="s">
        <v>3727</v>
      </c>
      <c r="BM227" s="34" t="s">
        <v>3739</v>
      </c>
      <c r="BN227" s="34" t="s">
        <v>3745</v>
      </c>
      <c r="BO227" s="34" t="s">
        <v>4881</v>
      </c>
      <c r="BP227" s="34" t="s">
        <v>4170</v>
      </c>
      <c r="BQ227" s="34" t="s">
        <v>4170</v>
      </c>
      <c r="BR227" s="34" t="s">
        <v>4170</v>
      </c>
      <c r="BS227" s="34" t="s">
        <v>3754</v>
      </c>
      <c r="BT227" s="34" t="s">
        <v>3771</v>
      </c>
      <c r="BU227" s="34" t="s">
        <v>1044</v>
      </c>
      <c r="BV227" s="34" t="s">
        <v>1044</v>
      </c>
      <c r="BW227" s="34" t="s">
        <v>1044</v>
      </c>
      <c r="BX227" s="34" t="s">
        <v>3777</v>
      </c>
      <c r="BY227" s="34" t="s">
        <v>4881</v>
      </c>
      <c r="BZ227" s="34" t="s">
        <v>4170</v>
      </c>
      <c r="CA227" s="34" t="s">
        <v>4170</v>
      </c>
      <c r="CB227" s="34" t="s">
        <v>4170</v>
      </c>
      <c r="CC227" s="34" t="s">
        <v>4170</v>
      </c>
      <c r="CD227" s="34" t="s">
        <v>4170</v>
      </c>
      <c r="CE227" s="34" t="s">
        <v>4170</v>
      </c>
      <c r="CF227" s="34" t="s">
        <v>4170</v>
      </c>
      <c r="CG227" s="34" t="s">
        <v>4170</v>
      </c>
      <c r="CH227" s="34" t="s">
        <v>4170</v>
      </c>
      <c r="CI227" s="34" t="s">
        <v>4170</v>
      </c>
      <c r="CJ227" s="34" t="s">
        <v>4170</v>
      </c>
      <c r="CK227" s="34" t="s">
        <v>4170</v>
      </c>
      <c r="CL227" s="34" t="s">
        <v>4170</v>
      </c>
      <c r="CM227" s="34" t="s">
        <v>4170</v>
      </c>
      <c r="CN227" s="34" t="s">
        <v>4170</v>
      </c>
      <c r="CO227" s="34" t="s">
        <v>4170</v>
      </c>
      <c r="CQ227" s="34" t="s">
        <v>1041</v>
      </c>
      <c r="CR227" s="34" t="s">
        <v>1044</v>
      </c>
      <c r="CS227" s="34" t="s">
        <v>1044</v>
      </c>
      <c r="CT227" s="34" t="s">
        <v>1044</v>
      </c>
      <c r="CU227" s="34" t="s">
        <v>1041</v>
      </c>
      <c r="CV227" s="34" t="s">
        <v>1041</v>
      </c>
      <c r="CW227" s="34" t="s">
        <v>1044</v>
      </c>
      <c r="CX227" s="34" t="s">
        <v>1041</v>
      </c>
      <c r="CY227" s="34" t="s">
        <v>3826</v>
      </c>
      <c r="CZ227" s="34" t="s">
        <v>3846</v>
      </c>
      <c r="DA227" s="34" t="s">
        <v>3855</v>
      </c>
      <c r="DB227" s="34" t="s">
        <v>1044</v>
      </c>
      <c r="DC227" s="34" t="s">
        <v>1044</v>
      </c>
      <c r="DD227" s="34" t="s">
        <v>3871</v>
      </c>
      <c r="DE227" s="34" t="s">
        <v>1041</v>
      </c>
      <c r="DF227" s="34" t="s">
        <v>3880</v>
      </c>
      <c r="DG227" s="34" t="s">
        <v>3884</v>
      </c>
      <c r="DH227" s="34" t="s">
        <v>4881</v>
      </c>
      <c r="DI227" s="34" t="s">
        <v>4170</v>
      </c>
      <c r="DJ227" s="34" t="s">
        <v>4170</v>
      </c>
      <c r="DK227" s="34" t="s">
        <v>4170</v>
      </c>
      <c r="DL227" s="34" t="s">
        <v>4170</v>
      </c>
      <c r="DM227" s="34" t="s">
        <v>4170</v>
      </c>
      <c r="DN227" s="34" t="s">
        <v>4170</v>
      </c>
      <c r="DO227" s="34" t="s">
        <v>4170</v>
      </c>
      <c r="DP227" s="34" t="s">
        <v>4170</v>
      </c>
      <c r="DQ227" s="34" t="s">
        <v>4170</v>
      </c>
      <c r="DR227" s="34" t="s">
        <v>4170</v>
      </c>
      <c r="DS227" s="34" t="s">
        <v>4170</v>
      </c>
      <c r="DT227" s="34" t="s">
        <v>4170</v>
      </c>
      <c r="DU227" s="34" t="s">
        <v>4170</v>
      </c>
      <c r="DV227" s="34" t="s">
        <v>4170</v>
      </c>
      <c r="DW227" s="34" t="s">
        <v>4170</v>
      </c>
      <c r="FK227" s="34" t="s">
        <v>1044</v>
      </c>
      <c r="FM227" s="34" t="s">
        <v>3981</v>
      </c>
      <c r="FN227" s="34" t="s">
        <v>6329</v>
      </c>
      <c r="FO227" s="34" t="s">
        <v>4881</v>
      </c>
      <c r="FP227" s="34" t="s">
        <v>4881</v>
      </c>
      <c r="FQ227" s="34" t="s">
        <v>4881</v>
      </c>
      <c r="FR227" s="34" t="s">
        <v>4170</v>
      </c>
      <c r="FS227" s="34" t="s">
        <v>4170</v>
      </c>
      <c r="FT227" s="34" t="s">
        <v>4170</v>
      </c>
      <c r="FU227" s="34" t="s">
        <v>4170</v>
      </c>
      <c r="FV227" s="34" t="s">
        <v>4881</v>
      </c>
      <c r="FW227" s="34" t="s">
        <v>4881</v>
      </c>
      <c r="FX227" s="34" t="s">
        <v>4170</v>
      </c>
      <c r="FY227" s="34" t="s">
        <v>4170</v>
      </c>
      <c r="FZ227" s="34" t="s">
        <v>4170</v>
      </c>
      <c r="GA227" s="34" t="s">
        <v>4170</v>
      </c>
      <c r="GB227" s="34" t="s">
        <v>4170</v>
      </c>
      <c r="GC227" s="34" t="s">
        <v>4170</v>
      </c>
      <c r="GD227" s="34" t="s">
        <v>4170</v>
      </c>
      <c r="GF227" s="34" t="s">
        <v>1044</v>
      </c>
      <c r="GG227" s="34" t="s">
        <v>4170</v>
      </c>
      <c r="GH227" s="34" t="s">
        <v>4170</v>
      </c>
      <c r="GI227" s="34" t="s">
        <v>4170</v>
      </c>
      <c r="GJ227" s="34" t="s">
        <v>4881</v>
      </c>
      <c r="GK227" s="34" t="s">
        <v>4170</v>
      </c>
      <c r="GL227" s="34" t="s">
        <v>4170</v>
      </c>
      <c r="GM227" s="34" t="s">
        <v>4170</v>
      </c>
      <c r="GO227" s="34">
        <v>10000</v>
      </c>
      <c r="GP227" s="34">
        <v>0</v>
      </c>
      <c r="GQ227" s="34">
        <v>3000</v>
      </c>
      <c r="GR227" s="34">
        <v>2000</v>
      </c>
      <c r="GS227" s="34">
        <v>2000</v>
      </c>
      <c r="GT227" s="34">
        <v>125</v>
      </c>
      <c r="GU227" s="34">
        <v>2000</v>
      </c>
      <c r="GV227" s="34">
        <v>0</v>
      </c>
      <c r="GW227" s="34">
        <v>0</v>
      </c>
      <c r="GX227" s="34">
        <v>5000</v>
      </c>
      <c r="GY227" s="34">
        <v>500</v>
      </c>
      <c r="GZ227" s="34">
        <v>0</v>
      </c>
      <c r="HA227" s="34">
        <v>0</v>
      </c>
      <c r="HB227" s="34">
        <v>15000</v>
      </c>
      <c r="HC227" s="34">
        <v>10000</v>
      </c>
      <c r="HD227" s="34">
        <v>0</v>
      </c>
      <c r="HE227" s="34">
        <v>0</v>
      </c>
      <c r="HF227" s="34" t="s">
        <v>1044</v>
      </c>
      <c r="HK227" s="34" t="s">
        <v>6851</v>
      </c>
      <c r="HL227" s="34" t="s">
        <v>4226</v>
      </c>
      <c r="HM227" s="34" t="s">
        <v>4542</v>
      </c>
      <c r="HN227" s="34" t="s">
        <v>5453</v>
      </c>
      <c r="HO227" s="34">
        <v>5.2220214629872999</v>
      </c>
      <c r="HP227" s="34" t="s">
        <v>4898</v>
      </c>
      <c r="HQ227" s="34" t="s">
        <v>4323</v>
      </c>
      <c r="HR227" s="34" t="s">
        <v>4219</v>
      </c>
      <c r="HS227" s="34" t="s">
        <v>4248</v>
      </c>
      <c r="HT227" s="34" t="s">
        <v>4262</v>
      </c>
      <c r="HU227" s="34" t="s">
        <v>5342</v>
      </c>
      <c r="HV227" s="34" t="s">
        <v>5001</v>
      </c>
      <c r="HW227" s="34" t="s">
        <v>4560</v>
      </c>
      <c r="HX227" s="34" t="s">
        <v>3232</v>
      </c>
      <c r="HY227" s="34" t="s">
        <v>4299</v>
      </c>
      <c r="HZ227" s="34" t="s">
        <v>4933</v>
      </c>
      <c r="IA227" s="34" t="s">
        <v>4666</v>
      </c>
      <c r="IC227" s="34" t="s">
        <v>5275</v>
      </c>
      <c r="ID227" s="34" t="s">
        <v>4462</v>
      </c>
      <c r="IR227" s="34" t="s">
        <v>1046</v>
      </c>
      <c r="IS227" s="34" t="s">
        <v>5323</v>
      </c>
      <c r="IU227" s="34" t="s">
        <v>5181</v>
      </c>
      <c r="IV227" s="34" t="s">
        <v>4170</v>
      </c>
      <c r="IW227" s="34" t="s">
        <v>4171</v>
      </c>
      <c r="IX227" s="34" t="s">
        <v>4472</v>
      </c>
      <c r="IY227" s="34" t="s">
        <v>4472</v>
      </c>
      <c r="IZ227" s="34" t="s">
        <v>4783</v>
      </c>
      <c r="JA227" s="34" t="s">
        <v>5581</v>
      </c>
      <c r="JB227" s="34" t="s">
        <v>4170</v>
      </c>
      <c r="JC227" s="34">
        <v>833.33333333333303</v>
      </c>
      <c r="JD227" s="34">
        <v>83.3333333333333</v>
      </c>
      <c r="JE227" s="34">
        <v>0</v>
      </c>
      <c r="JF227" s="34">
        <v>0</v>
      </c>
      <c r="JG227" s="34">
        <v>2500</v>
      </c>
      <c r="JH227" s="34">
        <v>1666.6666666666699</v>
      </c>
      <c r="JI227" s="34">
        <v>0</v>
      </c>
      <c r="JJ227" s="34">
        <v>0</v>
      </c>
      <c r="JK227" s="34">
        <v>0</v>
      </c>
      <c r="JL227" s="34">
        <v>21625</v>
      </c>
      <c r="JM227" s="34">
        <v>2583.3333333333298</v>
      </c>
      <c r="JN227" s="34">
        <v>24208.333333333299</v>
      </c>
      <c r="JO227" s="34">
        <v>2703.125</v>
      </c>
      <c r="JP227" s="34">
        <v>322.91666666666703</v>
      </c>
      <c r="JQ227" s="34">
        <v>3026.0416666666702</v>
      </c>
      <c r="JR227" s="34">
        <v>0.41308089500860601</v>
      </c>
      <c r="JT227" s="34">
        <v>0.12392426850258199</v>
      </c>
      <c r="JU227" s="34">
        <v>8.2616179001721204E-2</v>
      </c>
      <c r="JV227" s="34">
        <v>8.2616179001721204E-2</v>
      </c>
      <c r="JW227" s="34">
        <v>5.1635111876075701E-3</v>
      </c>
      <c r="JX227" s="34">
        <v>8.2616179001721204E-2</v>
      </c>
      <c r="KA227" s="34">
        <v>3.4423407917383797E-2</v>
      </c>
      <c r="KB227" s="34">
        <v>3.44234079173838E-3</v>
      </c>
      <c r="KE227" s="34">
        <v>0.103270223752151</v>
      </c>
      <c r="KF227" s="34">
        <v>6.8846815834767594E-2</v>
      </c>
      <c r="KL227" s="34" t="s">
        <v>4170</v>
      </c>
      <c r="KM227" s="34" t="s">
        <v>4716</v>
      </c>
      <c r="KN227" s="34" t="s">
        <v>4352</v>
      </c>
      <c r="KO227" s="34" t="s">
        <v>4170</v>
      </c>
      <c r="KP227" s="34" t="s">
        <v>4170</v>
      </c>
      <c r="KQ227" s="34" t="s">
        <v>4354</v>
      </c>
      <c r="KR227" s="34" t="s">
        <v>4973</v>
      </c>
      <c r="KS227" s="34" t="s">
        <v>4170</v>
      </c>
      <c r="KT227" s="34" t="s">
        <v>4170</v>
      </c>
      <c r="KU227" s="34" t="s">
        <v>5113</v>
      </c>
      <c r="KV227" s="34" t="s">
        <v>5153</v>
      </c>
      <c r="KW227" s="34" t="s">
        <v>5623</v>
      </c>
      <c r="KX227" s="34" t="s">
        <v>5644</v>
      </c>
      <c r="KY227" s="34" t="s">
        <v>5953</v>
      </c>
      <c r="KZ227" s="34" t="s">
        <v>5850</v>
      </c>
    </row>
    <row r="228" spans="1:313">
      <c r="A228" s="34" t="s">
        <v>6852</v>
      </c>
      <c r="B228" s="34" t="s">
        <v>6833</v>
      </c>
      <c r="C228" s="34" t="s">
        <v>1038</v>
      </c>
      <c r="D228" s="34" t="s">
        <v>1041</v>
      </c>
      <c r="F228" s="34" t="s">
        <v>1041</v>
      </c>
      <c r="G228" s="34">
        <v>50</v>
      </c>
      <c r="H228" s="34" t="s">
        <v>1041</v>
      </c>
      <c r="I228" s="34" t="s">
        <v>1041</v>
      </c>
      <c r="J228" s="34" t="s">
        <v>442</v>
      </c>
      <c r="K228" s="34" t="s">
        <v>1086</v>
      </c>
      <c r="L228" s="34" t="s">
        <v>9545</v>
      </c>
      <c r="M228" s="34" t="s">
        <v>1685</v>
      </c>
      <c r="N228" s="34" t="s">
        <v>9546</v>
      </c>
      <c r="P228" s="34" t="s">
        <v>3065</v>
      </c>
      <c r="Q228" s="34" t="s">
        <v>3120</v>
      </c>
      <c r="R228" s="34" t="s">
        <v>6407</v>
      </c>
      <c r="S228" s="34">
        <v>2</v>
      </c>
      <c r="T228" s="34" t="s">
        <v>4170</v>
      </c>
      <c r="U228" s="34" t="s">
        <v>4170</v>
      </c>
      <c r="V228" s="34" t="s">
        <v>4170</v>
      </c>
      <c r="W228" s="34" t="s">
        <v>4881</v>
      </c>
      <c r="X228" s="34" t="s">
        <v>4881</v>
      </c>
      <c r="Y228" s="34" t="s">
        <v>4881</v>
      </c>
      <c r="Z228" s="34" t="s">
        <v>4881</v>
      </c>
      <c r="AA228" s="34" t="s">
        <v>4170</v>
      </c>
      <c r="AB228" s="34" t="s">
        <v>3687</v>
      </c>
      <c r="AD228" s="34" t="s">
        <v>3702</v>
      </c>
      <c r="AE228" s="34" t="s">
        <v>3705</v>
      </c>
      <c r="AF228" s="34" t="s">
        <v>4881</v>
      </c>
      <c r="AG228" s="34" t="s">
        <v>4170</v>
      </c>
      <c r="AH228" s="34" t="s">
        <v>4170</v>
      </c>
      <c r="AI228" s="34" t="s">
        <v>4170</v>
      </c>
      <c r="AJ228" s="34" t="s">
        <v>4170</v>
      </c>
      <c r="AK228" s="34" t="s">
        <v>4170</v>
      </c>
      <c r="AL228" s="34" t="s">
        <v>4170</v>
      </c>
      <c r="AN228" s="34" t="s">
        <v>3722</v>
      </c>
      <c r="AO228" s="34" t="s">
        <v>1044</v>
      </c>
      <c r="BG228" s="34">
        <v>1</v>
      </c>
      <c r="BH228" s="34" t="s">
        <v>4140</v>
      </c>
      <c r="BI228" s="34">
        <v>12</v>
      </c>
      <c r="BJ228" s="34" t="s">
        <v>1041</v>
      </c>
      <c r="BK228" s="34" t="s">
        <v>3727</v>
      </c>
      <c r="BM228" s="34" t="s">
        <v>3739</v>
      </c>
      <c r="BN228" s="34" t="s">
        <v>3745</v>
      </c>
      <c r="BO228" s="34" t="s">
        <v>4881</v>
      </c>
      <c r="BP228" s="34" t="s">
        <v>4170</v>
      </c>
      <c r="BQ228" s="34" t="s">
        <v>4170</v>
      </c>
      <c r="BR228" s="34" t="s">
        <v>4170</v>
      </c>
      <c r="BS228" s="34" t="s">
        <v>3754</v>
      </c>
      <c r="BT228" s="34" t="s">
        <v>3771</v>
      </c>
      <c r="BU228" s="34" t="s">
        <v>1044</v>
      </c>
      <c r="BV228" s="34" t="s">
        <v>1041</v>
      </c>
      <c r="BW228" s="34" t="s">
        <v>1044</v>
      </c>
      <c r="BX228" s="34" t="s">
        <v>3777</v>
      </c>
      <c r="BY228" s="34" t="s">
        <v>4881</v>
      </c>
      <c r="BZ228" s="34" t="s">
        <v>4170</v>
      </c>
      <c r="CA228" s="34" t="s">
        <v>4170</v>
      </c>
      <c r="CB228" s="34" t="s">
        <v>4170</v>
      </c>
      <c r="CC228" s="34" t="s">
        <v>4170</v>
      </c>
      <c r="CD228" s="34" t="s">
        <v>4170</v>
      </c>
      <c r="CE228" s="34" t="s">
        <v>4170</v>
      </c>
      <c r="CF228" s="34" t="s">
        <v>4170</v>
      </c>
      <c r="CG228" s="34" t="s">
        <v>4170</v>
      </c>
      <c r="CH228" s="34" t="s">
        <v>4170</v>
      </c>
      <c r="CI228" s="34" t="s">
        <v>4170</v>
      </c>
      <c r="CJ228" s="34" t="s">
        <v>4170</v>
      </c>
      <c r="CK228" s="34" t="s">
        <v>4170</v>
      </c>
      <c r="CL228" s="34" t="s">
        <v>4170</v>
      </c>
      <c r="CM228" s="34" t="s">
        <v>4170</v>
      </c>
      <c r="CN228" s="34" t="s">
        <v>4170</v>
      </c>
      <c r="CO228" s="34" t="s">
        <v>4170</v>
      </c>
      <c r="CQ228" s="34" t="s">
        <v>1041</v>
      </c>
      <c r="CR228" s="34" t="s">
        <v>1044</v>
      </c>
      <c r="CS228" s="34" t="s">
        <v>1044</v>
      </c>
      <c r="CT228" s="34" t="s">
        <v>1041</v>
      </c>
      <c r="CU228" s="34" t="s">
        <v>1041</v>
      </c>
      <c r="CV228" s="34" t="s">
        <v>1041</v>
      </c>
      <c r="CW228" s="34" t="s">
        <v>1044</v>
      </c>
      <c r="CX228" s="34" t="s">
        <v>1044</v>
      </c>
      <c r="CY228" s="34" t="s">
        <v>3829</v>
      </c>
      <c r="CZ228" s="34" t="s">
        <v>3843</v>
      </c>
      <c r="DA228" s="34" t="s">
        <v>3858</v>
      </c>
      <c r="DB228" s="34" t="s">
        <v>3871</v>
      </c>
      <c r="DC228" s="34" t="s">
        <v>3871</v>
      </c>
      <c r="DD228" s="34" t="s">
        <v>3868</v>
      </c>
      <c r="DE228" s="34" t="s">
        <v>1041</v>
      </c>
      <c r="DF228" s="34" t="s">
        <v>3880</v>
      </c>
      <c r="DG228" s="34" t="s">
        <v>157</v>
      </c>
      <c r="DH228" s="34" t="s">
        <v>4170</v>
      </c>
      <c r="DI228" s="34" t="s">
        <v>4170</v>
      </c>
      <c r="DJ228" s="34" t="s">
        <v>4170</v>
      </c>
      <c r="DK228" s="34" t="s">
        <v>4170</v>
      </c>
      <c r="DL228" s="34" t="s">
        <v>4170</v>
      </c>
      <c r="DM228" s="34" t="s">
        <v>4170</v>
      </c>
      <c r="DN228" s="34" t="s">
        <v>4170</v>
      </c>
      <c r="DO228" s="34" t="s">
        <v>4881</v>
      </c>
      <c r="DP228" s="34" t="s">
        <v>4170</v>
      </c>
      <c r="DQ228" s="34" t="s">
        <v>4170</v>
      </c>
      <c r="DR228" s="34" t="s">
        <v>4170</v>
      </c>
      <c r="DS228" s="34" t="s">
        <v>4170</v>
      </c>
      <c r="DT228" s="34" t="s">
        <v>4170</v>
      </c>
      <c r="DU228" s="34" t="s">
        <v>4170</v>
      </c>
      <c r="DV228" s="34" t="s">
        <v>4170</v>
      </c>
      <c r="DW228" s="34" t="s">
        <v>4170</v>
      </c>
      <c r="FE228" s="34">
        <v>3250</v>
      </c>
      <c r="FK228" s="34" t="s">
        <v>3957</v>
      </c>
      <c r="FL228" s="34" t="s">
        <v>3975</v>
      </c>
      <c r="FM228" s="34" t="s">
        <v>3990</v>
      </c>
      <c r="GF228" s="34" t="s">
        <v>4033</v>
      </c>
      <c r="GG228" s="34" t="s">
        <v>4170</v>
      </c>
      <c r="GH228" s="34" t="s">
        <v>4881</v>
      </c>
      <c r="GI228" s="34" t="s">
        <v>4170</v>
      </c>
      <c r="GJ228" s="34" t="s">
        <v>4170</v>
      </c>
      <c r="GK228" s="34" t="s">
        <v>4170</v>
      </c>
      <c r="GL228" s="34" t="s">
        <v>4170</v>
      </c>
      <c r="GM228" s="34" t="s">
        <v>4170</v>
      </c>
      <c r="GO228" s="34">
        <v>3000</v>
      </c>
      <c r="GP228" s="34">
        <v>0</v>
      </c>
      <c r="GQ228" s="34">
        <v>0</v>
      </c>
      <c r="GR228" s="34">
        <v>0</v>
      </c>
      <c r="GS228" s="34">
        <v>100</v>
      </c>
      <c r="GT228" s="34">
        <v>100</v>
      </c>
      <c r="GU228" s="34">
        <v>0</v>
      </c>
      <c r="GV228" s="34">
        <v>0</v>
      </c>
      <c r="GW228" s="34">
        <v>0</v>
      </c>
      <c r="GX228" s="34">
        <v>0</v>
      </c>
      <c r="GY228" s="34">
        <v>6000</v>
      </c>
      <c r="GZ228" s="34">
        <v>2000</v>
      </c>
      <c r="HA228" s="34">
        <v>0</v>
      </c>
      <c r="HB228" s="34">
        <v>0</v>
      </c>
      <c r="HC228" s="34">
        <v>0</v>
      </c>
      <c r="HD228" s="34">
        <v>0</v>
      </c>
      <c r="HE228" s="34">
        <v>0</v>
      </c>
      <c r="HF228" s="34" t="s">
        <v>1044</v>
      </c>
      <c r="HK228" s="34" t="s">
        <v>6853</v>
      </c>
      <c r="HL228" s="34" t="s">
        <v>4226</v>
      </c>
      <c r="HM228" s="34" t="s">
        <v>4542</v>
      </c>
      <c r="HN228" s="34" t="s">
        <v>5453</v>
      </c>
      <c r="HO228" s="34">
        <v>43.232588699080203</v>
      </c>
      <c r="HP228" s="34" t="s">
        <v>4896</v>
      </c>
      <c r="HQ228" s="34" t="s">
        <v>4313</v>
      </c>
      <c r="HR228" s="34" t="s">
        <v>4210</v>
      </c>
      <c r="HS228" s="34" t="s">
        <v>4255</v>
      </c>
      <c r="HT228" s="34" t="s">
        <v>4271</v>
      </c>
      <c r="HU228" s="34" t="s">
        <v>5342</v>
      </c>
      <c r="HV228" s="34" t="s">
        <v>5001</v>
      </c>
      <c r="HW228" s="34" t="s">
        <v>4560</v>
      </c>
      <c r="HX228" s="34" t="s">
        <v>3244</v>
      </c>
      <c r="HY228" s="34" t="s">
        <v>4299</v>
      </c>
      <c r="HZ228" s="34" t="s">
        <v>4929</v>
      </c>
      <c r="IA228" s="34" t="s">
        <v>4665</v>
      </c>
      <c r="IB228" s="34" t="s">
        <v>5665</v>
      </c>
      <c r="IC228" s="34" t="s">
        <v>5274</v>
      </c>
      <c r="ID228" s="34" t="s">
        <v>4461</v>
      </c>
      <c r="IK228" s="34" t="s">
        <v>4588</v>
      </c>
      <c r="IQ228" s="34">
        <v>3250</v>
      </c>
      <c r="IR228" s="34" t="s">
        <v>1043</v>
      </c>
      <c r="IT228" s="34">
        <v>1625</v>
      </c>
      <c r="IU228" s="34" t="s">
        <v>5178</v>
      </c>
      <c r="IV228" s="34" t="s">
        <v>4170</v>
      </c>
      <c r="IW228" s="34" t="s">
        <v>4170</v>
      </c>
      <c r="IX228" s="34" t="s">
        <v>4170</v>
      </c>
      <c r="IY228" s="34" t="s">
        <v>5373</v>
      </c>
      <c r="IZ228" s="34" t="s">
        <v>4352</v>
      </c>
      <c r="JA228" s="34" t="s">
        <v>4170</v>
      </c>
      <c r="JB228" s="34" t="s">
        <v>4170</v>
      </c>
      <c r="JC228" s="34">
        <v>0</v>
      </c>
      <c r="JD228" s="34">
        <v>1000</v>
      </c>
      <c r="JE228" s="34">
        <v>333.33333333333297</v>
      </c>
      <c r="JF228" s="34">
        <v>0</v>
      </c>
      <c r="JG228" s="34">
        <v>0</v>
      </c>
      <c r="JH228" s="34">
        <v>0</v>
      </c>
      <c r="JI228" s="34">
        <v>0</v>
      </c>
      <c r="JJ228" s="34">
        <v>0</v>
      </c>
      <c r="JK228" s="34">
        <v>0</v>
      </c>
      <c r="JL228" s="34">
        <v>3533.3333333333298</v>
      </c>
      <c r="JM228" s="34">
        <v>1000</v>
      </c>
      <c r="JN228" s="34">
        <v>4533.3333333333303</v>
      </c>
      <c r="JO228" s="34">
        <v>1766.6666666666699</v>
      </c>
      <c r="JP228" s="34">
        <v>500</v>
      </c>
      <c r="JQ228" s="34">
        <v>2266.6666666666702</v>
      </c>
      <c r="JR228" s="34">
        <v>0.66176470588235303</v>
      </c>
      <c r="JV228" s="34">
        <v>2.2058823529411801E-2</v>
      </c>
      <c r="JW228" s="34">
        <v>2.2058823529411801E-2</v>
      </c>
      <c r="KB228" s="34">
        <v>0.220588235294118</v>
      </c>
      <c r="KC228" s="34">
        <v>7.3529411764705899E-2</v>
      </c>
      <c r="KJ228" s="34" t="s">
        <v>5976</v>
      </c>
      <c r="KK228" s="34" t="s">
        <v>5177</v>
      </c>
      <c r="KL228" s="34" t="s">
        <v>4170</v>
      </c>
      <c r="KM228" s="34" t="s">
        <v>4170</v>
      </c>
      <c r="KN228" s="34" t="s">
        <v>4716</v>
      </c>
      <c r="KO228" s="34" t="s">
        <v>5255</v>
      </c>
      <c r="KP228" s="34" t="s">
        <v>4170</v>
      </c>
      <c r="KQ228" s="34" t="s">
        <v>4170</v>
      </c>
      <c r="KR228" s="34" t="s">
        <v>4170</v>
      </c>
      <c r="KS228" s="34" t="s">
        <v>4170</v>
      </c>
      <c r="KT228" s="34" t="s">
        <v>4170</v>
      </c>
      <c r="KU228" s="34" t="s">
        <v>4973</v>
      </c>
      <c r="KV228" s="34" t="s">
        <v>5151</v>
      </c>
      <c r="KW228" s="34" t="s">
        <v>5624</v>
      </c>
      <c r="KX228" s="34" t="s">
        <v>5646</v>
      </c>
      <c r="KY228" s="34" t="s">
        <v>5952</v>
      </c>
      <c r="KZ228" s="34" t="s">
        <v>5850</v>
      </c>
      <c r="LA228" s="34" t="s">
        <v>5993</v>
      </c>
    </row>
    <row r="229" spans="1:313">
      <c r="A229" s="34" t="s">
        <v>6854</v>
      </c>
      <c r="B229" s="34" t="s">
        <v>6833</v>
      </c>
      <c r="C229" s="34" t="s">
        <v>1037</v>
      </c>
      <c r="D229" s="34" t="s">
        <v>1041</v>
      </c>
      <c r="F229" s="34" t="s">
        <v>1041</v>
      </c>
      <c r="G229" s="34">
        <v>62</v>
      </c>
      <c r="H229" s="34" t="s">
        <v>1041</v>
      </c>
      <c r="I229" s="34" t="s">
        <v>1041</v>
      </c>
      <c r="J229" s="34" t="s">
        <v>440</v>
      </c>
      <c r="K229" s="34" t="s">
        <v>1077</v>
      </c>
      <c r="L229" s="34" t="s">
        <v>9537</v>
      </c>
      <c r="M229" s="34" t="s">
        <v>1548</v>
      </c>
      <c r="N229" s="34" t="s">
        <v>9538</v>
      </c>
      <c r="P229" s="34" t="s">
        <v>3065</v>
      </c>
      <c r="Q229" s="34" t="s">
        <v>3123</v>
      </c>
      <c r="R229" s="34" t="s">
        <v>6320</v>
      </c>
      <c r="S229" s="34">
        <v>2</v>
      </c>
      <c r="T229" s="34" t="s">
        <v>4170</v>
      </c>
      <c r="U229" s="34" t="s">
        <v>4170</v>
      </c>
      <c r="V229" s="34" t="s">
        <v>4170</v>
      </c>
      <c r="W229" s="34" t="s">
        <v>4881</v>
      </c>
      <c r="X229" s="34" t="s">
        <v>4881</v>
      </c>
      <c r="Y229" s="34" t="s">
        <v>4881</v>
      </c>
      <c r="Z229" s="34" t="s">
        <v>4881</v>
      </c>
      <c r="AA229" s="34" t="s">
        <v>4170</v>
      </c>
      <c r="AB229" s="34" t="s">
        <v>3681</v>
      </c>
      <c r="AD229" s="34" t="s">
        <v>3696</v>
      </c>
      <c r="AN229" s="34" t="s">
        <v>3722</v>
      </c>
      <c r="AO229" s="34" t="s">
        <v>1044</v>
      </c>
      <c r="BG229" s="34">
        <v>2</v>
      </c>
      <c r="BI229" s="34">
        <v>27</v>
      </c>
      <c r="BJ229" s="34" t="s">
        <v>1041</v>
      </c>
      <c r="BK229" s="34" t="s">
        <v>3727</v>
      </c>
      <c r="BM229" s="34" t="s">
        <v>3739</v>
      </c>
      <c r="BN229" s="34" t="s">
        <v>3745</v>
      </c>
      <c r="BO229" s="34" t="s">
        <v>4881</v>
      </c>
      <c r="BP229" s="34" t="s">
        <v>4170</v>
      </c>
      <c r="BQ229" s="34" t="s">
        <v>4170</v>
      </c>
      <c r="BR229" s="34" t="s">
        <v>4170</v>
      </c>
      <c r="BS229" s="34" t="s">
        <v>3754</v>
      </c>
      <c r="BT229" s="34" t="s">
        <v>3771</v>
      </c>
      <c r="BU229" s="34" t="s">
        <v>1044</v>
      </c>
      <c r="BV229" s="34" t="s">
        <v>1044</v>
      </c>
      <c r="BW229" s="34" t="s">
        <v>1044</v>
      </c>
      <c r="BX229" s="34" t="s">
        <v>3777</v>
      </c>
      <c r="BY229" s="34" t="s">
        <v>4881</v>
      </c>
      <c r="BZ229" s="34" t="s">
        <v>4170</v>
      </c>
      <c r="CA229" s="34" t="s">
        <v>4170</v>
      </c>
      <c r="CB229" s="34" t="s">
        <v>4170</v>
      </c>
      <c r="CC229" s="34" t="s">
        <v>4170</v>
      </c>
      <c r="CD229" s="34" t="s">
        <v>4170</v>
      </c>
      <c r="CE229" s="34" t="s">
        <v>4170</v>
      </c>
      <c r="CF229" s="34" t="s">
        <v>4170</v>
      </c>
      <c r="CG229" s="34" t="s">
        <v>4170</v>
      </c>
      <c r="CH229" s="34" t="s">
        <v>4170</v>
      </c>
      <c r="CI229" s="34" t="s">
        <v>4170</v>
      </c>
      <c r="CJ229" s="34" t="s">
        <v>4170</v>
      </c>
      <c r="CK229" s="34" t="s">
        <v>4170</v>
      </c>
      <c r="CL229" s="34" t="s">
        <v>4170</v>
      </c>
      <c r="CM229" s="34" t="s">
        <v>4170</v>
      </c>
      <c r="CN229" s="34" t="s">
        <v>4170</v>
      </c>
      <c r="CO229" s="34" t="s">
        <v>4170</v>
      </c>
      <c r="CQ229" s="34" t="s">
        <v>1041</v>
      </c>
      <c r="CR229" s="34" t="s">
        <v>1041</v>
      </c>
      <c r="CS229" s="34" t="s">
        <v>1041</v>
      </c>
      <c r="CT229" s="34" t="s">
        <v>1041</v>
      </c>
      <c r="CU229" s="34" t="s">
        <v>1041</v>
      </c>
      <c r="CV229" s="34" t="s">
        <v>1041</v>
      </c>
      <c r="CW229" s="34" t="s">
        <v>1044</v>
      </c>
      <c r="CX229" s="34" t="s">
        <v>1044</v>
      </c>
      <c r="CY229" s="34" t="s">
        <v>3826</v>
      </c>
      <c r="CZ229" s="34" t="s">
        <v>3843</v>
      </c>
      <c r="DA229" s="34" t="s">
        <v>3855</v>
      </c>
      <c r="DB229" s="34" t="s">
        <v>1044</v>
      </c>
      <c r="DC229" s="34" t="s">
        <v>1044</v>
      </c>
      <c r="DD229" s="34" t="s">
        <v>3871</v>
      </c>
      <c r="DE229" s="34" t="s">
        <v>1041</v>
      </c>
      <c r="DF229" s="34" t="s">
        <v>3877</v>
      </c>
      <c r="DG229" s="34" t="s">
        <v>6305</v>
      </c>
      <c r="DH229" s="34" t="s">
        <v>4170</v>
      </c>
      <c r="DI229" s="34" t="s">
        <v>4170</v>
      </c>
      <c r="DJ229" s="34" t="s">
        <v>4170</v>
      </c>
      <c r="DK229" s="34" t="s">
        <v>4170</v>
      </c>
      <c r="DL229" s="34" t="s">
        <v>4170</v>
      </c>
      <c r="DM229" s="34" t="s">
        <v>4170</v>
      </c>
      <c r="DN229" s="34" t="s">
        <v>4881</v>
      </c>
      <c r="DO229" s="34" t="s">
        <v>4881</v>
      </c>
      <c r="DP229" s="34" t="s">
        <v>4170</v>
      </c>
      <c r="DQ229" s="34" t="s">
        <v>4170</v>
      </c>
      <c r="DR229" s="34" t="s">
        <v>4170</v>
      </c>
      <c r="DS229" s="34" t="s">
        <v>4170</v>
      </c>
      <c r="DT229" s="34" t="s">
        <v>4170</v>
      </c>
      <c r="DU229" s="34" t="s">
        <v>4170</v>
      </c>
      <c r="DV229" s="34" t="s">
        <v>4170</v>
      </c>
      <c r="DW229" s="34" t="s">
        <v>4170</v>
      </c>
      <c r="ES229" s="34" t="s">
        <v>3951</v>
      </c>
      <c r="ET229" s="34" t="s">
        <v>4170</v>
      </c>
      <c r="EU229" s="34" t="s">
        <v>4170</v>
      </c>
      <c r="EV229" s="34" t="s">
        <v>4170</v>
      </c>
      <c r="EW229" s="34" t="s">
        <v>4170</v>
      </c>
      <c r="EX229" s="34" t="s">
        <v>4881</v>
      </c>
      <c r="EY229" s="34" t="s">
        <v>4170</v>
      </c>
      <c r="EZ229" s="34" t="s">
        <v>4170</v>
      </c>
      <c r="FA229" s="34" t="s">
        <v>4170</v>
      </c>
      <c r="FB229" s="34" t="s">
        <v>4170</v>
      </c>
      <c r="FD229" s="34">
        <v>6000</v>
      </c>
      <c r="FE229" s="34">
        <v>3250</v>
      </c>
      <c r="FK229" s="34" t="s">
        <v>1044</v>
      </c>
      <c r="FM229" s="34" t="s">
        <v>3981</v>
      </c>
      <c r="FN229" s="34" t="s">
        <v>6302</v>
      </c>
      <c r="FO229" s="34" t="s">
        <v>4881</v>
      </c>
      <c r="FP229" s="34" t="s">
        <v>4881</v>
      </c>
      <c r="FQ229" s="34" t="s">
        <v>4881</v>
      </c>
      <c r="FR229" s="34" t="s">
        <v>4170</v>
      </c>
      <c r="FS229" s="34" t="s">
        <v>4170</v>
      </c>
      <c r="FT229" s="34" t="s">
        <v>4170</v>
      </c>
      <c r="FU229" s="34" t="s">
        <v>4170</v>
      </c>
      <c r="FV229" s="34" t="s">
        <v>4170</v>
      </c>
      <c r="FW229" s="34" t="s">
        <v>4170</v>
      </c>
      <c r="FX229" s="34" t="s">
        <v>4170</v>
      </c>
      <c r="FY229" s="34" t="s">
        <v>4170</v>
      </c>
      <c r="FZ229" s="34" t="s">
        <v>4170</v>
      </c>
      <c r="GA229" s="34" t="s">
        <v>4170</v>
      </c>
      <c r="GB229" s="34" t="s">
        <v>4170</v>
      </c>
      <c r="GC229" s="34" t="s">
        <v>4170</v>
      </c>
      <c r="GD229" s="34" t="s">
        <v>4170</v>
      </c>
      <c r="GF229" s="34" t="s">
        <v>1044</v>
      </c>
      <c r="GG229" s="34" t="s">
        <v>4170</v>
      </c>
      <c r="GH229" s="34" t="s">
        <v>4170</v>
      </c>
      <c r="GI229" s="34" t="s">
        <v>4170</v>
      </c>
      <c r="GJ229" s="34" t="s">
        <v>4881</v>
      </c>
      <c r="GK229" s="34" t="s">
        <v>4170</v>
      </c>
      <c r="GL229" s="34" t="s">
        <v>4170</v>
      </c>
      <c r="GM229" s="34" t="s">
        <v>4170</v>
      </c>
      <c r="GO229" s="34">
        <v>2500</v>
      </c>
      <c r="GP229" s="34">
        <v>0</v>
      </c>
      <c r="GQ229" s="34">
        <v>9000</v>
      </c>
      <c r="GR229" s="34">
        <v>2000</v>
      </c>
      <c r="GS229" s="34">
        <v>0</v>
      </c>
      <c r="GT229" s="34">
        <v>300</v>
      </c>
      <c r="GU229" s="34">
        <v>200</v>
      </c>
      <c r="GV229" s="34">
        <v>0</v>
      </c>
      <c r="GW229" s="34">
        <v>0</v>
      </c>
      <c r="GX229" s="34">
        <v>0</v>
      </c>
      <c r="GY229" s="34">
        <v>500</v>
      </c>
      <c r="GZ229" s="34">
        <v>0</v>
      </c>
      <c r="HA229" s="34">
        <v>0</v>
      </c>
      <c r="HB229" s="34">
        <v>0</v>
      </c>
      <c r="HC229" s="34">
        <v>0</v>
      </c>
      <c r="HD229" s="34">
        <v>0</v>
      </c>
      <c r="HE229" s="34">
        <v>0</v>
      </c>
      <c r="HF229" s="34" t="s">
        <v>1044</v>
      </c>
      <c r="HK229" s="34" t="s">
        <v>6855</v>
      </c>
      <c r="HL229" s="34" t="s">
        <v>4226</v>
      </c>
      <c r="HM229" s="34" t="s">
        <v>4546</v>
      </c>
      <c r="HN229" s="34" t="s">
        <v>5449</v>
      </c>
      <c r="HO229" s="34">
        <v>49.275897941305303</v>
      </c>
      <c r="HP229" s="34" t="s">
        <v>4896</v>
      </c>
      <c r="HQ229" s="34" t="s">
        <v>4313</v>
      </c>
      <c r="HR229" s="34" t="s">
        <v>4195</v>
      </c>
      <c r="HS229" s="34" t="s">
        <v>4255</v>
      </c>
      <c r="HT229" s="34" t="s">
        <v>4271</v>
      </c>
      <c r="HU229" s="34" t="s">
        <v>5342</v>
      </c>
      <c r="HV229" s="34" t="s">
        <v>5001</v>
      </c>
      <c r="HW229" s="34" t="s">
        <v>4560</v>
      </c>
      <c r="HX229" s="34" t="s">
        <v>3235</v>
      </c>
      <c r="HY229" s="34" t="s">
        <v>4299</v>
      </c>
      <c r="HZ229" s="34" t="s">
        <v>4933</v>
      </c>
      <c r="IA229" s="34" t="s">
        <v>4665</v>
      </c>
      <c r="IB229" s="34" t="s">
        <v>5665</v>
      </c>
      <c r="IC229" s="34" t="s">
        <v>5274</v>
      </c>
      <c r="ID229" s="34" t="s">
        <v>4462</v>
      </c>
      <c r="IJ229" s="34">
        <v>2391.6</v>
      </c>
      <c r="IK229" s="34" t="s">
        <v>4588</v>
      </c>
      <c r="IQ229" s="34">
        <v>5641.6</v>
      </c>
      <c r="IR229" s="34" t="s">
        <v>1046</v>
      </c>
      <c r="IT229" s="34">
        <v>2820.8</v>
      </c>
      <c r="IU229" s="34" t="s">
        <v>5178</v>
      </c>
      <c r="IV229" s="34" t="s">
        <v>4170</v>
      </c>
      <c r="IW229" s="34" t="s">
        <v>4176</v>
      </c>
      <c r="IX229" s="34" t="s">
        <v>4472</v>
      </c>
      <c r="IY229" s="34" t="s">
        <v>4170</v>
      </c>
      <c r="IZ229" s="34" t="s">
        <v>4784</v>
      </c>
      <c r="JA229" s="34" t="s">
        <v>4711</v>
      </c>
      <c r="JB229" s="34" t="s">
        <v>4170</v>
      </c>
      <c r="JC229" s="34">
        <v>0</v>
      </c>
      <c r="JD229" s="34">
        <v>83.3333333333333</v>
      </c>
      <c r="JE229" s="34">
        <v>0</v>
      </c>
      <c r="JF229" s="34">
        <v>0</v>
      </c>
      <c r="JG229" s="34">
        <v>0</v>
      </c>
      <c r="JH229" s="34">
        <v>0</v>
      </c>
      <c r="JI229" s="34">
        <v>0</v>
      </c>
      <c r="JJ229" s="34">
        <v>0</v>
      </c>
      <c r="JK229" s="34">
        <v>0</v>
      </c>
      <c r="JL229" s="34">
        <v>14000</v>
      </c>
      <c r="JM229" s="34">
        <v>83.3333333333333</v>
      </c>
      <c r="JN229" s="34">
        <v>14083.333333333299</v>
      </c>
      <c r="JO229" s="34">
        <v>7000</v>
      </c>
      <c r="JP229" s="34">
        <v>41.6666666666667</v>
      </c>
      <c r="JQ229" s="34">
        <v>7041.6666666666697</v>
      </c>
      <c r="JR229" s="34">
        <v>0.177514792899408</v>
      </c>
      <c r="JT229" s="34">
        <v>0.63905325443786998</v>
      </c>
      <c r="JU229" s="34">
        <v>0.14201183431952699</v>
      </c>
      <c r="JW229" s="34">
        <v>2.1301775147929001E-2</v>
      </c>
      <c r="JX229" s="34">
        <v>1.42011834319527E-2</v>
      </c>
      <c r="KB229" s="34">
        <v>5.9171597633136102E-3</v>
      </c>
      <c r="KI229" s="34" t="s">
        <v>6083</v>
      </c>
      <c r="KJ229" s="34" t="s">
        <v>5980</v>
      </c>
      <c r="KK229" s="34" t="s">
        <v>5178</v>
      </c>
      <c r="KL229" s="34" t="s">
        <v>4170</v>
      </c>
      <c r="KM229" s="34" t="s">
        <v>4170</v>
      </c>
      <c r="KN229" s="34" t="s">
        <v>4352</v>
      </c>
      <c r="KO229" s="34" t="s">
        <v>4170</v>
      </c>
      <c r="KP229" s="34" t="s">
        <v>4170</v>
      </c>
      <c r="KQ229" s="34" t="s">
        <v>4170</v>
      </c>
      <c r="KR229" s="34" t="s">
        <v>4170</v>
      </c>
      <c r="KS229" s="34" t="s">
        <v>4170</v>
      </c>
      <c r="KT229" s="34" t="s">
        <v>4170</v>
      </c>
      <c r="KU229" s="34" t="s">
        <v>5112</v>
      </c>
      <c r="KV229" s="34" t="s">
        <v>5154</v>
      </c>
      <c r="KW229" s="34" t="s">
        <v>5620</v>
      </c>
      <c r="KX229" s="34" t="s">
        <v>5643</v>
      </c>
      <c r="KY229" s="34" t="s">
        <v>5112</v>
      </c>
      <c r="KZ229" s="34" t="s">
        <v>5154</v>
      </c>
      <c r="LA229" s="34" t="s">
        <v>5992</v>
      </c>
    </row>
    <row r="230" spans="1:313">
      <c r="A230" s="34" t="s">
        <v>6856</v>
      </c>
      <c r="B230" s="34" t="s">
        <v>6833</v>
      </c>
      <c r="C230" s="34" t="s">
        <v>1039</v>
      </c>
      <c r="D230" s="34" t="s">
        <v>1041</v>
      </c>
      <c r="F230" s="34" t="s">
        <v>1041</v>
      </c>
      <c r="G230" s="34">
        <v>39</v>
      </c>
      <c r="H230" s="34" t="s">
        <v>1041</v>
      </c>
      <c r="I230" s="34" t="s">
        <v>1041</v>
      </c>
      <c r="J230" s="34" t="s">
        <v>440</v>
      </c>
      <c r="K230" s="34" t="s">
        <v>1077</v>
      </c>
      <c r="L230" s="34" t="s">
        <v>9537</v>
      </c>
      <c r="M230" s="34" t="s">
        <v>1548</v>
      </c>
      <c r="N230" s="34" t="s">
        <v>9538</v>
      </c>
      <c r="P230" s="34" t="s">
        <v>3065</v>
      </c>
      <c r="Q230" s="34" t="s">
        <v>3123</v>
      </c>
      <c r="R230" s="34" t="s">
        <v>6407</v>
      </c>
      <c r="S230" s="34">
        <v>4</v>
      </c>
      <c r="T230" s="34" t="s">
        <v>4881</v>
      </c>
      <c r="U230" s="34" t="s">
        <v>4170</v>
      </c>
      <c r="V230" s="34" t="s">
        <v>4848</v>
      </c>
      <c r="W230" s="34" t="s">
        <v>4881</v>
      </c>
      <c r="X230" s="34" t="s">
        <v>4170</v>
      </c>
      <c r="Y230" s="34" t="s">
        <v>4881</v>
      </c>
      <c r="Z230" s="34" t="s">
        <v>4848</v>
      </c>
      <c r="AA230" s="34" t="s">
        <v>4170</v>
      </c>
      <c r="AB230" s="34" t="s">
        <v>3681</v>
      </c>
      <c r="AD230" s="34" t="s">
        <v>3699</v>
      </c>
      <c r="AE230" s="34" t="s">
        <v>3711</v>
      </c>
      <c r="AF230" s="34" t="s">
        <v>4170</v>
      </c>
      <c r="AG230" s="34" t="s">
        <v>4170</v>
      </c>
      <c r="AH230" s="34" t="s">
        <v>4881</v>
      </c>
      <c r="AI230" s="34" t="s">
        <v>4170</v>
      </c>
      <c r="AJ230" s="34" t="s">
        <v>4170</v>
      </c>
      <c r="AK230" s="34" t="s">
        <v>4170</v>
      </c>
      <c r="AL230" s="34" t="s">
        <v>4170</v>
      </c>
      <c r="AN230" s="34" t="s">
        <v>3722</v>
      </c>
      <c r="AO230" s="34" t="s">
        <v>1044</v>
      </c>
      <c r="BG230" s="34">
        <v>2</v>
      </c>
      <c r="BI230" s="34">
        <v>30</v>
      </c>
      <c r="BJ230" s="34" t="s">
        <v>1041</v>
      </c>
      <c r="BK230" s="34" t="s">
        <v>3727</v>
      </c>
      <c r="BM230" s="34" t="s">
        <v>3739</v>
      </c>
      <c r="BN230" s="34" t="s">
        <v>3745</v>
      </c>
      <c r="BO230" s="34" t="s">
        <v>4881</v>
      </c>
      <c r="BP230" s="34" t="s">
        <v>4170</v>
      </c>
      <c r="BQ230" s="34" t="s">
        <v>4170</v>
      </c>
      <c r="BR230" s="34" t="s">
        <v>4170</v>
      </c>
      <c r="BS230" s="34" t="s">
        <v>3751</v>
      </c>
      <c r="BT230" s="34" t="s">
        <v>3771</v>
      </c>
      <c r="BU230" s="34" t="s">
        <v>1041</v>
      </c>
      <c r="BV230" s="34" t="s">
        <v>1041</v>
      </c>
      <c r="BW230" s="34" t="s">
        <v>1041</v>
      </c>
      <c r="BX230" s="34" t="s">
        <v>3783</v>
      </c>
      <c r="BY230" s="34" t="s">
        <v>4170</v>
      </c>
      <c r="BZ230" s="34" t="s">
        <v>4170</v>
      </c>
      <c r="CA230" s="34" t="s">
        <v>4881</v>
      </c>
      <c r="CB230" s="34" t="s">
        <v>4170</v>
      </c>
      <c r="CC230" s="34" t="s">
        <v>4170</v>
      </c>
      <c r="CD230" s="34" t="s">
        <v>4170</v>
      </c>
      <c r="CE230" s="34" t="s">
        <v>4170</v>
      </c>
      <c r="CF230" s="34" t="s">
        <v>4170</v>
      </c>
      <c r="CG230" s="34" t="s">
        <v>4170</v>
      </c>
      <c r="CH230" s="34" t="s">
        <v>4170</v>
      </c>
      <c r="CI230" s="34" t="s">
        <v>4170</v>
      </c>
      <c r="CJ230" s="34" t="s">
        <v>4170</v>
      </c>
      <c r="CK230" s="34" t="s">
        <v>4170</v>
      </c>
      <c r="CL230" s="34" t="s">
        <v>4170</v>
      </c>
      <c r="CM230" s="34" t="s">
        <v>4170</v>
      </c>
      <c r="CN230" s="34" t="s">
        <v>4170</v>
      </c>
      <c r="CO230" s="34" t="s">
        <v>4170</v>
      </c>
      <c r="CQ230" s="34" t="s">
        <v>1041</v>
      </c>
      <c r="CR230" s="34" t="s">
        <v>1041</v>
      </c>
      <c r="CS230" s="34" t="s">
        <v>1041</v>
      </c>
      <c r="CT230" s="34" t="s">
        <v>1041</v>
      </c>
      <c r="CU230" s="34" t="s">
        <v>1041</v>
      </c>
      <c r="CV230" s="34" t="s">
        <v>1041</v>
      </c>
      <c r="CW230" s="34" t="s">
        <v>1044</v>
      </c>
      <c r="CX230" s="34" t="s">
        <v>1044</v>
      </c>
      <c r="CY230" s="34" t="s">
        <v>3823</v>
      </c>
      <c r="CZ230" s="34" t="s">
        <v>3843</v>
      </c>
      <c r="DA230" s="34" t="s">
        <v>3858</v>
      </c>
      <c r="DB230" s="34" t="s">
        <v>3868</v>
      </c>
      <c r="DC230" s="34" t="s">
        <v>3868</v>
      </c>
      <c r="DD230" s="34" t="s">
        <v>1044</v>
      </c>
      <c r="DE230" s="34" t="s">
        <v>1041</v>
      </c>
      <c r="DF230" s="34" t="s">
        <v>3877</v>
      </c>
      <c r="DG230" s="34" t="s">
        <v>169</v>
      </c>
      <c r="DH230" s="34" t="s">
        <v>4170</v>
      </c>
      <c r="DI230" s="34" t="s">
        <v>4881</v>
      </c>
      <c r="DJ230" s="34" t="s">
        <v>4170</v>
      </c>
      <c r="DK230" s="34" t="s">
        <v>4170</v>
      </c>
      <c r="DL230" s="34" t="s">
        <v>4170</v>
      </c>
      <c r="DM230" s="34" t="s">
        <v>4170</v>
      </c>
      <c r="DN230" s="34" t="s">
        <v>4170</v>
      </c>
      <c r="DO230" s="34" t="s">
        <v>4170</v>
      </c>
      <c r="DP230" s="34" t="s">
        <v>4170</v>
      </c>
      <c r="DQ230" s="34" t="s">
        <v>4170</v>
      </c>
      <c r="DR230" s="34" t="s">
        <v>4170</v>
      </c>
      <c r="DS230" s="34" t="s">
        <v>4170</v>
      </c>
      <c r="DT230" s="34" t="s">
        <v>4170</v>
      </c>
      <c r="DU230" s="34" t="s">
        <v>4170</v>
      </c>
      <c r="DV230" s="34" t="s">
        <v>4170</v>
      </c>
      <c r="DW230" s="34" t="s">
        <v>4170</v>
      </c>
      <c r="DY230" s="34">
        <v>7000</v>
      </c>
      <c r="FK230" s="34" t="s">
        <v>1044</v>
      </c>
      <c r="FM230" s="34" t="s">
        <v>3984</v>
      </c>
      <c r="FN230" s="34" t="s">
        <v>6754</v>
      </c>
      <c r="FO230" s="34" t="s">
        <v>4170</v>
      </c>
      <c r="FP230" s="34" t="s">
        <v>4881</v>
      </c>
      <c r="FQ230" s="34" t="s">
        <v>4881</v>
      </c>
      <c r="FR230" s="34" t="s">
        <v>4170</v>
      </c>
      <c r="FS230" s="34" t="s">
        <v>4170</v>
      </c>
      <c r="FT230" s="34" t="s">
        <v>4170</v>
      </c>
      <c r="FU230" s="34" t="s">
        <v>4170</v>
      </c>
      <c r="FV230" s="34" t="s">
        <v>4170</v>
      </c>
      <c r="FW230" s="34" t="s">
        <v>4170</v>
      </c>
      <c r="FX230" s="34" t="s">
        <v>4170</v>
      </c>
      <c r="FY230" s="34" t="s">
        <v>4170</v>
      </c>
      <c r="FZ230" s="34" t="s">
        <v>4170</v>
      </c>
      <c r="GA230" s="34" t="s">
        <v>4170</v>
      </c>
      <c r="GB230" s="34" t="s">
        <v>4170</v>
      </c>
      <c r="GC230" s="34" t="s">
        <v>4170</v>
      </c>
      <c r="GD230" s="34" t="s">
        <v>4170</v>
      </c>
      <c r="GF230" s="34" t="s">
        <v>4033</v>
      </c>
      <c r="GG230" s="34" t="s">
        <v>4170</v>
      </c>
      <c r="GH230" s="34" t="s">
        <v>4881</v>
      </c>
      <c r="GI230" s="34" t="s">
        <v>4170</v>
      </c>
      <c r="GJ230" s="34" t="s">
        <v>4170</v>
      </c>
      <c r="GK230" s="34" t="s">
        <v>4170</v>
      </c>
      <c r="GL230" s="34" t="s">
        <v>4170</v>
      </c>
      <c r="GM230" s="34" t="s">
        <v>4170</v>
      </c>
      <c r="GO230" s="34">
        <v>6000</v>
      </c>
      <c r="GP230" s="34">
        <v>0</v>
      </c>
      <c r="GQ230" s="34">
        <v>8000</v>
      </c>
      <c r="GR230" s="34">
        <v>4000</v>
      </c>
      <c r="GS230" s="34">
        <v>300</v>
      </c>
      <c r="GT230" s="34">
        <v>300</v>
      </c>
      <c r="GU230" s="34">
        <v>250</v>
      </c>
      <c r="GV230" s="34">
        <v>0</v>
      </c>
      <c r="GW230" s="34">
        <v>0</v>
      </c>
      <c r="GX230" s="34">
        <v>4000</v>
      </c>
      <c r="GY230" s="34">
        <v>0</v>
      </c>
      <c r="GZ230" s="34">
        <v>0</v>
      </c>
      <c r="HA230" s="34">
        <v>3000</v>
      </c>
      <c r="HB230" s="34">
        <v>0</v>
      </c>
      <c r="HC230" s="34">
        <v>0</v>
      </c>
      <c r="HD230" s="34">
        <v>0</v>
      </c>
      <c r="HE230" s="34">
        <v>0</v>
      </c>
      <c r="HF230" s="34" t="s">
        <v>1044</v>
      </c>
      <c r="HK230" s="34" t="s">
        <v>6857</v>
      </c>
      <c r="HL230" s="34" t="s">
        <v>4226</v>
      </c>
      <c r="HM230" s="34" t="s">
        <v>4542</v>
      </c>
      <c r="HN230" s="34" t="s">
        <v>5447</v>
      </c>
      <c r="HO230" s="34">
        <v>43.232588699080203</v>
      </c>
      <c r="HP230" s="34" t="s">
        <v>4896</v>
      </c>
      <c r="HQ230" s="34" t="s">
        <v>4316</v>
      </c>
      <c r="HR230" s="34" t="s">
        <v>4210</v>
      </c>
      <c r="HS230" s="34" t="s">
        <v>4228</v>
      </c>
      <c r="HT230" s="34" t="s">
        <v>4262</v>
      </c>
      <c r="HU230" s="34" t="s">
        <v>5342</v>
      </c>
      <c r="HV230" s="34" t="s">
        <v>5001</v>
      </c>
      <c r="HW230" s="34" t="s">
        <v>4556</v>
      </c>
      <c r="HX230" s="34" t="s">
        <v>3244</v>
      </c>
      <c r="HY230" s="34" t="s">
        <v>4291</v>
      </c>
      <c r="HZ230" s="34" t="s">
        <v>4933</v>
      </c>
      <c r="IA230" s="34" t="s">
        <v>4666</v>
      </c>
      <c r="IC230" s="34" t="s">
        <v>5274</v>
      </c>
      <c r="ID230" s="34" t="s">
        <v>4461</v>
      </c>
      <c r="IE230" s="34" t="s">
        <v>5222</v>
      </c>
      <c r="IQ230" s="34">
        <v>7000</v>
      </c>
      <c r="IR230" s="34" t="s">
        <v>1043</v>
      </c>
      <c r="IS230" s="34" t="s">
        <v>5322</v>
      </c>
      <c r="IT230" s="34">
        <v>1750</v>
      </c>
      <c r="IU230" s="34" t="s">
        <v>5179</v>
      </c>
      <c r="IV230" s="34" t="s">
        <v>4170</v>
      </c>
      <c r="IW230" s="34" t="s">
        <v>4176</v>
      </c>
      <c r="IX230" s="34" t="s">
        <v>6121</v>
      </c>
      <c r="IY230" s="34" t="s">
        <v>5373</v>
      </c>
      <c r="IZ230" s="34" t="s">
        <v>4784</v>
      </c>
      <c r="JA230" s="34" t="s">
        <v>4784</v>
      </c>
      <c r="JB230" s="34" t="s">
        <v>4170</v>
      </c>
      <c r="JC230" s="34">
        <v>666.66666666666697</v>
      </c>
      <c r="JD230" s="34">
        <v>0</v>
      </c>
      <c r="JE230" s="34">
        <v>0</v>
      </c>
      <c r="JF230" s="34">
        <v>500</v>
      </c>
      <c r="JG230" s="34">
        <v>0</v>
      </c>
      <c r="JH230" s="34">
        <v>0</v>
      </c>
      <c r="JI230" s="34">
        <v>0</v>
      </c>
      <c r="JJ230" s="34">
        <v>0</v>
      </c>
      <c r="JK230" s="34">
        <v>0</v>
      </c>
      <c r="JL230" s="34">
        <v>19516.666666666701</v>
      </c>
      <c r="JM230" s="34">
        <v>500</v>
      </c>
      <c r="JN230" s="34">
        <v>20016.666666666701</v>
      </c>
      <c r="JO230" s="34">
        <v>4879.1666666666697</v>
      </c>
      <c r="JP230" s="34">
        <v>125</v>
      </c>
      <c r="JQ230" s="34">
        <v>5004.1666666666697</v>
      </c>
      <c r="JR230" s="34">
        <v>0.29975020815986703</v>
      </c>
      <c r="JT230" s="34">
        <v>0.39966694421315602</v>
      </c>
      <c r="JU230" s="34">
        <v>0.19983347210657801</v>
      </c>
      <c r="JV230" s="34">
        <v>1.49875104079933E-2</v>
      </c>
      <c r="JW230" s="34">
        <v>1.49875104079933E-2</v>
      </c>
      <c r="JX230" s="34">
        <v>1.24895920066611E-2</v>
      </c>
      <c r="KA230" s="34">
        <v>3.3305578684429599E-2</v>
      </c>
      <c r="KD230" s="34">
        <v>2.4979184013322199E-2</v>
      </c>
      <c r="KJ230" s="34" t="s">
        <v>5980</v>
      </c>
      <c r="KK230" s="34" t="s">
        <v>5177</v>
      </c>
      <c r="KL230" s="34" t="s">
        <v>4170</v>
      </c>
      <c r="KM230" s="34" t="s">
        <v>4716</v>
      </c>
      <c r="KN230" s="34" t="s">
        <v>4170</v>
      </c>
      <c r="KO230" s="34" t="s">
        <v>4170</v>
      </c>
      <c r="KP230" s="34" t="s">
        <v>4471</v>
      </c>
      <c r="KQ230" s="34" t="s">
        <v>4170</v>
      </c>
      <c r="KR230" s="34" t="s">
        <v>4170</v>
      </c>
      <c r="KS230" s="34" t="s">
        <v>4170</v>
      </c>
      <c r="KT230" s="34" t="s">
        <v>4170</v>
      </c>
      <c r="KU230" s="34" t="s">
        <v>5113</v>
      </c>
      <c r="KV230" s="34" t="s">
        <v>5153</v>
      </c>
      <c r="KW230" s="34" t="s">
        <v>5624</v>
      </c>
      <c r="KX230" s="34" t="s">
        <v>5643</v>
      </c>
      <c r="KY230" s="34" t="s">
        <v>5953</v>
      </c>
      <c r="KZ230" s="34" t="s">
        <v>5154</v>
      </c>
      <c r="LA230" s="34" t="s">
        <v>5993</v>
      </c>
    </row>
    <row r="231" spans="1:313">
      <c r="A231" s="34" t="s">
        <v>6858</v>
      </c>
      <c r="B231" s="34" t="s">
        <v>6833</v>
      </c>
      <c r="C231" s="34" t="s">
        <v>1036</v>
      </c>
      <c r="D231" s="34" t="s">
        <v>1041</v>
      </c>
      <c r="F231" s="34" t="s">
        <v>1041</v>
      </c>
      <c r="G231" s="34">
        <v>25</v>
      </c>
      <c r="H231" s="34" t="s">
        <v>1041</v>
      </c>
      <c r="I231" s="34" t="s">
        <v>1041</v>
      </c>
      <c r="J231" s="34" t="s">
        <v>440</v>
      </c>
      <c r="K231" s="34" t="s">
        <v>1077</v>
      </c>
      <c r="L231" s="34" t="s">
        <v>9537</v>
      </c>
      <c r="M231" s="34" t="s">
        <v>1548</v>
      </c>
      <c r="N231" s="34" t="s">
        <v>9538</v>
      </c>
      <c r="P231" s="34" t="s">
        <v>3065</v>
      </c>
      <c r="Q231" s="34" t="s">
        <v>3123</v>
      </c>
      <c r="R231" s="34" t="s">
        <v>6318</v>
      </c>
      <c r="S231" s="34">
        <v>1</v>
      </c>
      <c r="T231" s="34" t="s">
        <v>4881</v>
      </c>
      <c r="U231" s="34" t="s">
        <v>4170</v>
      </c>
      <c r="V231" s="34" t="s">
        <v>4170</v>
      </c>
      <c r="W231" s="34" t="s">
        <v>4881</v>
      </c>
      <c r="X231" s="34" t="s">
        <v>4170</v>
      </c>
      <c r="Y231" s="34" t="s">
        <v>4881</v>
      </c>
      <c r="Z231" s="34" t="s">
        <v>4170</v>
      </c>
      <c r="AA231" s="34" t="s">
        <v>4170</v>
      </c>
      <c r="AB231" s="34" t="s">
        <v>3681</v>
      </c>
      <c r="AD231" s="34" t="s">
        <v>3696</v>
      </c>
      <c r="AN231" s="34" t="s">
        <v>3719</v>
      </c>
      <c r="AO231" s="34" t="s">
        <v>1044</v>
      </c>
      <c r="BG231" s="34">
        <v>2</v>
      </c>
      <c r="BI231" s="34">
        <v>30</v>
      </c>
      <c r="BJ231" s="34" t="s">
        <v>1041</v>
      </c>
      <c r="BK231" s="34" t="s">
        <v>3727</v>
      </c>
      <c r="BM231" s="34" t="s">
        <v>3739</v>
      </c>
      <c r="BN231" s="34" t="s">
        <v>3745</v>
      </c>
      <c r="BO231" s="34" t="s">
        <v>4881</v>
      </c>
      <c r="BP231" s="34" t="s">
        <v>4170</v>
      </c>
      <c r="BQ231" s="34" t="s">
        <v>4170</v>
      </c>
      <c r="BR231" s="34" t="s">
        <v>4170</v>
      </c>
      <c r="BS231" s="34" t="s">
        <v>3754</v>
      </c>
      <c r="BT231" s="34" t="s">
        <v>3771</v>
      </c>
      <c r="BU231" s="34" t="s">
        <v>1044</v>
      </c>
      <c r="BV231" s="34" t="s">
        <v>1044</v>
      </c>
      <c r="BW231" s="34" t="s">
        <v>1044</v>
      </c>
      <c r="BX231" s="34" t="s">
        <v>3777</v>
      </c>
      <c r="BY231" s="34" t="s">
        <v>4881</v>
      </c>
      <c r="BZ231" s="34" t="s">
        <v>4170</v>
      </c>
      <c r="CA231" s="34" t="s">
        <v>4170</v>
      </c>
      <c r="CB231" s="34" t="s">
        <v>4170</v>
      </c>
      <c r="CC231" s="34" t="s">
        <v>4170</v>
      </c>
      <c r="CD231" s="34" t="s">
        <v>4170</v>
      </c>
      <c r="CE231" s="34" t="s">
        <v>4170</v>
      </c>
      <c r="CF231" s="34" t="s">
        <v>4170</v>
      </c>
      <c r="CG231" s="34" t="s">
        <v>4170</v>
      </c>
      <c r="CH231" s="34" t="s">
        <v>4170</v>
      </c>
      <c r="CI231" s="34" t="s">
        <v>4170</v>
      </c>
      <c r="CJ231" s="34" t="s">
        <v>4170</v>
      </c>
      <c r="CK231" s="34" t="s">
        <v>4170</v>
      </c>
      <c r="CL231" s="34" t="s">
        <v>4170</v>
      </c>
      <c r="CM231" s="34" t="s">
        <v>4170</v>
      </c>
      <c r="CN231" s="34" t="s">
        <v>4170</v>
      </c>
      <c r="CO231" s="34" t="s">
        <v>4170</v>
      </c>
      <c r="CQ231" s="34" t="s">
        <v>1041</v>
      </c>
      <c r="CR231" s="34" t="s">
        <v>1041</v>
      </c>
      <c r="CS231" s="34" t="s">
        <v>1041</v>
      </c>
      <c r="CT231" s="34" t="s">
        <v>1041</v>
      </c>
      <c r="CU231" s="34" t="s">
        <v>1041</v>
      </c>
      <c r="CV231" s="34" t="s">
        <v>1041</v>
      </c>
      <c r="CW231" s="34" t="s">
        <v>1041</v>
      </c>
      <c r="CX231" s="34" t="s">
        <v>1041</v>
      </c>
      <c r="CY231" s="34" t="s">
        <v>3826</v>
      </c>
      <c r="CZ231" s="34" t="s">
        <v>3843</v>
      </c>
      <c r="DA231" s="34" t="s">
        <v>3855</v>
      </c>
      <c r="DB231" s="34" t="s">
        <v>1044</v>
      </c>
      <c r="DC231" s="34" t="s">
        <v>1044</v>
      </c>
      <c r="DD231" s="34" t="s">
        <v>3871</v>
      </c>
      <c r="DE231" s="34" t="s">
        <v>1044</v>
      </c>
      <c r="DF231" s="34" t="s">
        <v>3877</v>
      </c>
      <c r="DG231" s="34" t="s">
        <v>172</v>
      </c>
      <c r="DH231" s="34" t="s">
        <v>4170</v>
      </c>
      <c r="DI231" s="34" t="s">
        <v>4170</v>
      </c>
      <c r="DJ231" s="34" t="s">
        <v>4170</v>
      </c>
      <c r="DK231" s="34" t="s">
        <v>4170</v>
      </c>
      <c r="DL231" s="34" t="s">
        <v>4170</v>
      </c>
      <c r="DM231" s="34" t="s">
        <v>4170</v>
      </c>
      <c r="DN231" s="34" t="s">
        <v>4170</v>
      </c>
      <c r="DO231" s="34" t="s">
        <v>4170</v>
      </c>
      <c r="DP231" s="34" t="s">
        <v>4170</v>
      </c>
      <c r="DQ231" s="34" t="s">
        <v>4170</v>
      </c>
      <c r="DR231" s="34" t="s">
        <v>4881</v>
      </c>
      <c r="DS231" s="34" t="s">
        <v>4170</v>
      </c>
      <c r="DT231" s="34" t="s">
        <v>4170</v>
      </c>
      <c r="DU231" s="34" t="s">
        <v>4170</v>
      </c>
      <c r="DV231" s="34" t="s">
        <v>4170</v>
      </c>
      <c r="DW231" s="34" t="s">
        <v>4170</v>
      </c>
      <c r="FK231" s="34" t="s">
        <v>3963</v>
      </c>
      <c r="FL231" s="34" t="s">
        <v>3978</v>
      </c>
      <c r="FM231" s="34" t="s">
        <v>3981</v>
      </c>
      <c r="FN231" s="34" t="s">
        <v>6302</v>
      </c>
      <c r="FO231" s="34" t="s">
        <v>4881</v>
      </c>
      <c r="FP231" s="34" t="s">
        <v>4881</v>
      </c>
      <c r="FQ231" s="34" t="s">
        <v>4881</v>
      </c>
      <c r="FR231" s="34" t="s">
        <v>4170</v>
      </c>
      <c r="FS231" s="34" t="s">
        <v>4170</v>
      </c>
      <c r="FT231" s="34" t="s">
        <v>4170</v>
      </c>
      <c r="FU231" s="34" t="s">
        <v>4170</v>
      </c>
      <c r="FV231" s="34" t="s">
        <v>4170</v>
      </c>
      <c r="FW231" s="34" t="s">
        <v>4170</v>
      </c>
      <c r="FX231" s="34" t="s">
        <v>4170</v>
      </c>
      <c r="FY231" s="34" t="s">
        <v>4170</v>
      </c>
      <c r="FZ231" s="34" t="s">
        <v>4170</v>
      </c>
      <c r="GA231" s="34" t="s">
        <v>4170</v>
      </c>
      <c r="GB231" s="34" t="s">
        <v>4170</v>
      </c>
      <c r="GC231" s="34" t="s">
        <v>4170</v>
      </c>
      <c r="GD231" s="34" t="s">
        <v>4170</v>
      </c>
      <c r="GF231" s="34" t="s">
        <v>1044</v>
      </c>
      <c r="GG231" s="34" t="s">
        <v>4170</v>
      </c>
      <c r="GH231" s="34" t="s">
        <v>4170</v>
      </c>
      <c r="GI231" s="34" t="s">
        <v>4170</v>
      </c>
      <c r="GJ231" s="34" t="s">
        <v>4881</v>
      </c>
      <c r="GK231" s="34" t="s">
        <v>4170</v>
      </c>
      <c r="GL231" s="34" t="s">
        <v>4170</v>
      </c>
      <c r="GM231" s="34" t="s">
        <v>4170</v>
      </c>
      <c r="GQ231" s="34">
        <v>14000</v>
      </c>
      <c r="GR231" s="34">
        <v>3000</v>
      </c>
      <c r="GS231" s="34">
        <v>1000</v>
      </c>
      <c r="GU231" s="34">
        <v>2000</v>
      </c>
      <c r="GV231" s="34">
        <v>10000</v>
      </c>
      <c r="GW231" s="34">
        <v>2000</v>
      </c>
      <c r="GX231" s="34">
        <v>0</v>
      </c>
      <c r="GZ231" s="34">
        <v>20000</v>
      </c>
      <c r="HA231" s="34">
        <v>0</v>
      </c>
      <c r="HB231" s="34">
        <v>0</v>
      </c>
      <c r="HC231" s="34">
        <v>0</v>
      </c>
      <c r="HD231" s="34">
        <v>0</v>
      </c>
      <c r="HE231" s="34">
        <v>0</v>
      </c>
      <c r="HF231" s="34" t="s">
        <v>1044</v>
      </c>
      <c r="HK231" s="34" t="s">
        <v>6859</v>
      </c>
      <c r="HL231" s="34" t="s">
        <v>4226</v>
      </c>
      <c r="HM231" s="34" t="s">
        <v>4539</v>
      </c>
      <c r="HN231" s="34" t="s">
        <v>5446</v>
      </c>
      <c r="HO231" s="34">
        <v>24.244415243101201</v>
      </c>
      <c r="HP231" s="34" t="s">
        <v>4895</v>
      </c>
      <c r="HQ231" s="34" t="s">
        <v>4305</v>
      </c>
      <c r="HR231" s="34" t="s">
        <v>4186</v>
      </c>
      <c r="HS231" s="34" t="s">
        <v>4235</v>
      </c>
      <c r="HT231" s="34" t="s">
        <v>4271</v>
      </c>
      <c r="HU231" s="34" t="s">
        <v>5342</v>
      </c>
      <c r="HV231" s="34" t="s">
        <v>5001</v>
      </c>
      <c r="HW231" s="34" t="s">
        <v>4560</v>
      </c>
      <c r="HX231" s="34" t="s">
        <v>3241</v>
      </c>
      <c r="HY231" s="34" t="s">
        <v>4299</v>
      </c>
      <c r="HZ231" s="34" t="s">
        <v>4933</v>
      </c>
      <c r="IA231" s="34" t="s">
        <v>4666</v>
      </c>
      <c r="IC231" s="34" t="s">
        <v>5274</v>
      </c>
      <c r="ID231" s="34" t="s">
        <v>4462</v>
      </c>
      <c r="IR231" s="34" t="s">
        <v>1046</v>
      </c>
      <c r="IW231" s="34" t="s">
        <v>4172</v>
      </c>
      <c r="IX231" s="34" t="s">
        <v>5374</v>
      </c>
      <c r="IY231" s="34" t="s">
        <v>4474</v>
      </c>
      <c r="JA231" s="34" t="s">
        <v>5581</v>
      </c>
      <c r="JB231" s="34" t="s">
        <v>5851</v>
      </c>
      <c r="JC231" s="34">
        <v>0</v>
      </c>
      <c r="JE231" s="34">
        <v>3333.3333333333298</v>
      </c>
      <c r="JF231" s="34">
        <v>0</v>
      </c>
      <c r="JG231" s="34">
        <v>0</v>
      </c>
      <c r="JH231" s="34">
        <v>0</v>
      </c>
      <c r="JI231" s="34">
        <v>0</v>
      </c>
      <c r="JJ231" s="34">
        <v>0</v>
      </c>
      <c r="JK231" s="34">
        <v>666.66666666666697</v>
      </c>
      <c r="JL231" s="34">
        <v>23333.333333333299</v>
      </c>
      <c r="JM231" s="34">
        <v>10666.666666666701</v>
      </c>
      <c r="JN231" s="34">
        <v>34000</v>
      </c>
      <c r="JO231" s="34">
        <v>23333.333333333299</v>
      </c>
      <c r="JP231" s="34">
        <v>10666.666666666701</v>
      </c>
      <c r="JQ231" s="34">
        <v>34000</v>
      </c>
      <c r="JT231" s="34">
        <v>0.41176470588235298</v>
      </c>
      <c r="JU231" s="34">
        <v>8.8235294117647106E-2</v>
      </c>
      <c r="JV231" s="34">
        <v>2.9411764705882401E-2</v>
      </c>
      <c r="JX231" s="34">
        <v>5.8823529411764698E-2</v>
      </c>
      <c r="JY231" s="34">
        <v>0.29411764705882398</v>
      </c>
      <c r="JZ231" s="34">
        <v>1.9607843137254902E-2</v>
      </c>
      <c r="KC231" s="34">
        <v>9.8039215686274495E-2</v>
      </c>
      <c r="KL231" s="34" t="s">
        <v>5797</v>
      </c>
      <c r="KM231" s="34" t="s">
        <v>4170</v>
      </c>
      <c r="KO231" s="34" t="s">
        <v>4715</v>
      </c>
      <c r="KP231" s="34" t="s">
        <v>4170</v>
      </c>
      <c r="KQ231" s="34" t="s">
        <v>4170</v>
      </c>
      <c r="KR231" s="34" t="s">
        <v>4170</v>
      </c>
      <c r="KS231" s="34" t="s">
        <v>4170</v>
      </c>
      <c r="KT231" s="34" t="s">
        <v>4170</v>
      </c>
      <c r="KU231" s="34" t="s">
        <v>5113</v>
      </c>
      <c r="KV231" s="34" t="s">
        <v>4876</v>
      </c>
      <c r="KW231" s="34" t="s">
        <v>5625</v>
      </c>
      <c r="KX231" s="34" t="s">
        <v>5585</v>
      </c>
      <c r="KY231" s="34" t="s">
        <v>5954</v>
      </c>
      <c r="KZ231" s="34" t="s">
        <v>5224</v>
      </c>
    </row>
    <row r="232" spans="1:313">
      <c r="A232" s="34" t="s">
        <v>6860</v>
      </c>
      <c r="B232" s="34" t="s">
        <v>6833</v>
      </c>
      <c r="C232" s="34" t="s">
        <v>1038</v>
      </c>
      <c r="D232" s="34" t="s">
        <v>1041</v>
      </c>
      <c r="F232" s="34" t="s">
        <v>1041</v>
      </c>
      <c r="G232" s="34">
        <v>43</v>
      </c>
      <c r="H232" s="34" t="s">
        <v>1041</v>
      </c>
      <c r="I232" s="34" t="s">
        <v>1041</v>
      </c>
      <c r="J232" s="34" t="s">
        <v>440</v>
      </c>
      <c r="K232" s="34" t="s">
        <v>1125</v>
      </c>
      <c r="L232" s="34" t="s">
        <v>9541</v>
      </c>
      <c r="M232" s="34" t="s">
        <v>2373</v>
      </c>
      <c r="N232" s="34" t="s">
        <v>9620</v>
      </c>
      <c r="P232" s="34" t="s">
        <v>3065</v>
      </c>
      <c r="Q232" s="34" t="s">
        <v>3144</v>
      </c>
      <c r="R232" s="34" t="s">
        <v>6333</v>
      </c>
      <c r="S232" s="34">
        <v>3</v>
      </c>
      <c r="T232" s="34" t="s">
        <v>4609</v>
      </c>
      <c r="U232" s="34" t="s">
        <v>4881</v>
      </c>
      <c r="V232" s="34" t="s">
        <v>4881</v>
      </c>
      <c r="W232" s="34" t="s">
        <v>4881</v>
      </c>
      <c r="X232" s="34" t="s">
        <v>4170</v>
      </c>
      <c r="Y232" s="34" t="s">
        <v>4609</v>
      </c>
      <c r="Z232" s="34" t="s">
        <v>4881</v>
      </c>
      <c r="AA232" s="34" t="s">
        <v>4170</v>
      </c>
      <c r="AB232" s="34" t="s">
        <v>3684</v>
      </c>
      <c r="AD232" s="34" t="s">
        <v>3696</v>
      </c>
      <c r="AN232" s="34" t="s">
        <v>3719</v>
      </c>
      <c r="AO232" s="34" t="s">
        <v>1044</v>
      </c>
      <c r="BG232" s="34">
        <v>2</v>
      </c>
      <c r="BI232" s="34">
        <v>18</v>
      </c>
      <c r="BJ232" s="34" t="s">
        <v>1041</v>
      </c>
      <c r="BK232" s="34" t="s">
        <v>3727</v>
      </c>
      <c r="BM232" s="34" t="s">
        <v>3742</v>
      </c>
      <c r="BN232" s="34" t="s">
        <v>3745</v>
      </c>
      <c r="BO232" s="34" t="s">
        <v>4881</v>
      </c>
      <c r="BP232" s="34" t="s">
        <v>4170</v>
      </c>
      <c r="BQ232" s="34" t="s">
        <v>4170</v>
      </c>
      <c r="BR232" s="34" t="s">
        <v>4170</v>
      </c>
      <c r="BS232" s="34" t="s">
        <v>3760</v>
      </c>
      <c r="BT232" s="34" t="s">
        <v>3771</v>
      </c>
      <c r="BU232" s="34" t="s">
        <v>1044</v>
      </c>
      <c r="BV232" s="34" t="s">
        <v>1041</v>
      </c>
      <c r="BW232" s="34" t="s">
        <v>1044</v>
      </c>
      <c r="BX232" s="34" t="s">
        <v>3783</v>
      </c>
      <c r="BY232" s="34" t="s">
        <v>4170</v>
      </c>
      <c r="BZ232" s="34" t="s">
        <v>4170</v>
      </c>
      <c r="CA232" s="34" t="s">
        <v>4881</v>
      </c>
      <c r="CB232" s="34" t="s">
        <v>4170</v>
      </c>
      <c r="CC232" s="34" t="s">
        <v>4170</v>
      </c>
      <c r="CD232" s="34" t="s">
        <v>4170</v>
      </c>
      <c r="CE232" s="34" t="s">
        <v>4170</v>
      </c>
      <c r="CF232" s="34" t="s">
        <v>4170</v>
      </c>
      <c r="CG232" s="34" t="s">
        <v>4170</v>
      </c>
      <c r="CH232" s="34" t="s">
        <v>4170</v>
      </c>
      <c r="CI232" s="34" t="s">
        <v>4170</v>
      </c>
      <c r="CJ232" s="34" t="s">
        <v>4170</v>
      </c>
      <c r="CK232" s="34" t="s">
        <v>4170</v>
      </c>
      <c r="CL232" s="34" t="s">
        <v>4170</v>
      </c>
      <c r="CM232" s="34" t="s">
        <v>4170</v>
      </c>
      <c r="CN232" s="34" t="s">
        <v>4170</v>
      </c>
      <c r="CO232" s="34" t="s">
        <v>4170</v>
      </c>
      <c r="CQ232" s="34" t="s">
        <v>1041</v>
      </c>
      <c r="CR232" s="34" t="s">
        <v>1041</v>
      </c>
      <c r="CS232" s="34" t="s">
        <v>1041</v>
      </c>
      <c r="CT232" s="34" t="s">
        <v>1041</v>
      </c>
      <c r="CU232" s="34" t="s">
        <v>1041</v>
      </c>
      <c r="CV232" s="34" t="s">
        <v>1041</v>
      </c>
      <c r="CW232" s="34" t="s">
        <v>1044</v>
      </c>
      <c r="CX232" s="34" t="s">
        <v>1044</v>
      </c>
      <c r="CY232" s="34" t="s">
        <v>3829</v>
      </c>
      <c r="CZ232" s="34" t="s">
        <v>3843</v>
      </c>
      <c r="DA232" s="34" t="s">
        <v>3861</v>
      </c>
      <c r="DB232" s="34" t="s">
        <v>3868</v>
      </c>
      <c r="DC232" s="34" t="s">
        <v>3871</v>
      </c>
      <c r="DD232" s="34" t="s">
        <v>3871</v>
      </c>
      <c r="DE232" s="34" t="s">
        <v>1041</v>
      </c>
      <c r="DF232" s="34" t="s">
        <v>3880</v>
      </c>
      <c r="DG232" s="34" t="s">
        <v>157</v>
      </c>
      <c r="DH232" s="34" t="s">
        <v>4170</v>
      </c>
      <c r="DI232" s="34" t="s">
        <v>4170</v>
      </c>
      <c r="DJ232" s="34" t="s">
        <v>4170</v>
      </c>
      <c r="DK232" s="34" t="s">
        <v>4170</v>
      </c>
      <c r="DL232" s="34" t="s">
        <v>4170</v>
      </c>
      <c r="DM232" s="34" t="s">
        <v>4170</v>
      </c>
      <c r="DN232" s="34" t="s">
        <v>4170</v>
      </c>
      <c r="DO232" s="34" t="s">
        <v>4881</v>
      </c>
      <c r="DP232" s="34" t="s">
        <v>4170</v>
      </c>
      <c r="DQ232" s="34" t="s">
        <v>4170</v>
      </c>
      <c r="DR232" s="34" t="s">
        <v>4170</v>
      </c>
      <c r="DS232" s="34" t="s">
        <v>4170</v>
      </c>
      <c r="DT232" s="34" t="s">
        <v>4170</v>
      </c>
      <c r="DU232" s="34" t="s">
        <v>4170</v>
      </c>
      <c r="DV232" s="34" t="s">
        <v>4170</v>
      </c>
      <c r="DW232" s="34" t="s">
        <v>4170</v>
      </c>
      <c r="FE232" s="34">
        <v>3250</v>
      </c>
      <c r="FK232" s="34" t="s">
        <v>1044</v>
      </c>
      <c r="FM232" s="34" t="s">
        <v>3981</v>
      </c>
      <c r="FN232" s="34" t="s">
        <v>173</v>
      </c>
      <c r="FO232" s="34" t="s">
        <v>4881</v>
      </c>
      <c r="FP232" s="34" t="s">
        <v>4170</v>
      </c>
      <c r="FQ232" s="34" t="s">
        <v>4170</v>
      </c>
      <c r="FR232" s="34" t="s">
        <v>4170</v>
      </c>
      <c r="FS232" s="34" t="s">
        <v>4170</v>
      </c>
      <c r="FT232" s="34" t="s">
        <v>4170</v>
      </c>
      <c r="FU232" s="34" t="s">
        <v>4170</v>
      </c>
      <c r="FV232" s="34" t="s">
        <v>4170</v>
      </c>
      <c r="FW232" s="34" t="s">
        <v>4170</v>
      </c>
      <c r="FX232" s="34" t="s">
        <v>4170</v>
      </c>
      <c r="FY232" s="34" t="s">
        <v>4170</v>
      </c>
      <c r="FZ232" s="34" t="s">
        <v>4170</v>
      </c>
      <c r="GA232" s="34" t="s">
        <v>4170</v>
      </c>
      <c r="GB232" s="34" t="s">
        <v>4170</v>
      </c>
      <c r="GC232" s="34" t="s">
        <v>4170</v>
      </c>
      <c r="GD232" s="34" t="s">
        <v>4170</v>
      </c>
      <c r="GF232" s="34" t="s">
        <v>1044</v>
      </c>
      <c r="GG232" s="34" t="s">
        <v>4170</v>
      </c>
      <c r="GH232" s="34" t="s">
        <v>4170</v>
      </c>
      <c r="GI232" s="34" t="s">
        <v>4170</v>
      </c>
      <c r="GJ232" s="34" t="s">
        <v>4881</v>
      </c>
      <c r="GK232" s="34" t="s">
        <v>4170</v>
      </c>
      <c r="GL232" s="34" t="s">
        <v>4170</v>
      </c>
      <c r="GM232" s="34" t="s">
        <v>4170</v>
      </c>
      <c r="GO232" s="34">
        <v>3000</v>
      </c>
      <c r="GP232" s="34">
        <v>0</v>
      </c>
      <c r="GQ232" s="34">
        <v>0</v>
      </c>
      <c r="GR232" s="34">
        <v>1000</v>
      </c>
      <c r="GS232" s="34">
        <v>200</v>
      </c>
      <c r="GT232" s="34">
        <v>200</v>
      </c>
      <c r="GU232" s="34">
        <v>100</v>
      </c>
      <c r="GV232" s="34">
        <v>0</v>
      </c>
      <c r="GW232" s="34">
        <v>0</v>
      </c>
      <c r="GX232" s="34">
        <v>2000</v>
      </c>
      <c r="GY232" s="34">
        <v>1500</v>
      </c>
      <c r="GZ232" s="34">
        <v>1000</v>
      </c>
      <c r="HA232" s="34">
        <v>0</v>
      </c>
      <c r="HB232" s="34">
        <v>2000</v>
      </c>
      <c r="HC232" s="34">
        <v>0</v>
      </c>
      <c r="HD232" s="34">
        <v>0</v>
      </c>
      <c r="HE232" s="34">
        <v>0</v>
      </c>
      <c r="HF232" s="34" t="s">
        <v>1044</v>
      </c>
      <c r="HK232" s="34" t="s">
        <v>6861</v>
      </c>
      <c r="HL232" s="34" t="s">
        <v>4226</v>
      </c>
      <c r="HM232" s="34" t="s">
        <v>4542</v>
      </c>
      <c r="HN232" s="34" t="s">
        <v>5447</v>
      </c>
      <c r="HO232" s="34">
        <v>47.273324572930399</v>
      </c>
      <c r="HP232" s="34" t="s">
        <v>4896</v>
      </c>
      <c r="HQ232" s="34" t="s">
        <v>4316</v>
      </c>
      <c r="HR232" s="34" t="s">
        <v>4210</v>
      </c>
      <c r="HS232" s="34" t="s">
        <v>4228</v>
      </c>
      <c r="HT232" s="34" t="s">
        <v>4262</v>
      </c>
      <c r="HU232" s="34" t="s">
        <v>5342</v>
      </c>
      <c r="HV232" s="34" t="s">
        <v>5001</v>
      </c>
      <c r="HW232" s="34" t="s">
        <v>4560</v>
      </c>
      <c r="HX232" s="34" t="s">
        <v>3238</v>
      </c>
      <c r="HY232" s="34" t="s">
        <v>4299</v>
      </c>
      <c r="HZ232" s="34" t="s">
        <v>4933</v>
      </c>
      <c r="IA232" s="34" t="s">
        <v>4665</v>
      </c>
      <c r="IB232" s="34" t="s">
        <v>5665</v>
      </c>
      <c r="IC232" s="34" t="s">
        <v>5274</v>
      </c>
      <c r="ID232" s="34" t="s">
        <v>4461</v>
      </c>
      <c r="IK232" s="34" t="s">
        <v>4588</v>
      </c>
      <c r="IQ232" s="34">
        <v>3250</v>
      </c>
      <c r="IR232" s="34" t="s">
        <v>1046</v>
      </c>
      <c r="IS232" s="34" t="s">
        <v>5322</v>
      </c>
      <c r="IT232" s="34">
        <v>1083.3333333333301</v>
      </c>
      <c r="IU232" s="34" t="s">
        <v>5178</v>
      </c>
      <c r="IV232" s="34" t="s">
        <v>4170</v>
      </c>
      <c r="IW232" s="34" t="s">
        <v>4170</v>
      </c>
      <c r="IX232" s="34" t="s">
        <v>6120</v>
      </c>
      <c r="IY232" s="34" t="s">
        <v>5373</v>
      </c>
      <c r="IZ232" s="34" t="s">
        <v>4783</v>
      </c>
      <c r="JA232" s="34" t="s">
        <v>4711</v>
      </c>
      <c r="JB232" s="34" t="s">
        <v>4170</v>
      </c>
      <c r="JC232" s="34">
        <v>333.33333333333297</v>
      </c>
      <c r="JD232" s="34">
        <v>250</v>
      </c>
      <c r="JE232" s="34">
        <v>166.666666666667</v>
      </c>
      <c r="JF232" s="34">
        <v>0</v>
      </c>
      <c r="JG232" s="34">
        <v>333.33333333333297</v>
      </c>
      <c r="JH232" s="34">
        <v>0</v>
      </c>
      <c r="JI232" s="34">
        <v>0</v>
      </c>
      <c r="JJ232" s="34">
        <v>0</v>
      </c>
      <c r="JK232" s="34">
        <v>0</v>
      </c>
      <c r="JL232" s="34">
        <v>5000</v>
      </c>
      <c r="JM232" s="34">
        <v>583.33333333333303</v>
      </c>
      <c r="JN232" s="34">
        <v>5583.3333333333303</v>
      </c>
      <c r="JO232" s="34">
        <v>1666.6666666666699</v>
      </c>
      <c r="JP232" s="34">
        <v>194.444444444444</v>
      </c>
      <c r="JQ232" s="34">
        <v>1861.1111111111099</v>
      </c>
      <c r="JR232" s="34">
        <v>0.537313432835821</v>
      </c>
      <c r="JU232" s="34">
        <v>0.17910447761194001</v>
      </c>
      <c r="JV232" s="34">
        <v>3.5820895522388103E-2</v>
      </c>
      <c r="JW232" s="34">
        <v>3.5820895522388103E-2</v>
      </c>
      <c r="JX232" s="34">
        <v>1.7910447761194E-2</v>
      </c>
      <c r="KA232" s="34">
        <v>5.9701492537313397E-2</v>
      </c>
      <c r="KB232" s="34">
        <v>4.47761194029851E-2</v>
      </c>
      <c r="KC232" s="34">
        <v>2.9850746268656699E-2</v>
      </c>
      <c r="KE232" s="34">
        <v>5.9701492537313397E-2</v>
      </c>
      <c r="KJ232" s="34" t="s">
        <v>5976</v>
      </c>
      <c r="KK232" s="34" t="s">
        <v>5177</v>
      </c>
      <c r="KL232" s="34" t="s">
        <v>4170</v>
      </c>
      <c r="KM232" s="34" t="s">
        <v>4714</v>
      </c>
      <c r="KN232" s="34" t="s">
        <v>5254</v>
      </c>
      <c r="KO232" s="34" t="s">
        <v>5254</v>
      </c>
      <c r="KP232" s="34" t="s">
        <v>4170</v>
      </c>
      <c r="KQ232" s="34" t="s">
        <v>4353</v>
      </c>
      <c r="KR232" s="34" t="s">
        <v>4170</v>
      </c>
      <c r="KS232" s="34" t="s">
        <v>4170</v>
      </c>
      <c r="KT232" s="34" t="s">
        <v>4170</v>
      </c>
      <c r="KU232" s="34" t="s">
        <v>4973</v>
      </c>
      <c r="KV232" s="34" t="s">
        <v>5151</v>
      </c>
      <c r="KW232" s="34" t="s">
        <v>5624</v>
      </c>
      <c r="KX232" s="34" t="s">
        <v>5644</v>
      </c>
      <c r="KY232" s="34" t="s">
        <v>5116</v>
      </c>
      <c r="KZ232" s="34" t="s">
        <v>5971</v>
      </c>
      <c r="LA232" s="34" t="s">
        <v>5993</v>
      </c>
    </row>
    <row r="233" spans="1:313">
      <c r="A233" s="34" t="s">
        <v>6862</v>
      </c>
      <c r="B233" s="34" t="s">
        <v>6833</v>
      </c>
      <c r="C233" s="34" t="s">
        <v>1039</v>
      </c>
      <c r="D233" s="34" t="s">
        <v>1041</v>
      </c>
      <c r="F233" s="34" t="s">
        <v>1041</v>
      </c>
      <c r="G233" s="34">
        <v>33</v>
      </c>
      <c r="H233" s="34" t="s">
        <v>1041</v>
      </c>
      <c r="I233" s="34" t="s">
        <v>1041</v>
      </c>
      <c r="J233" s="34" t="s">
        <v>442</v>
      </c>
      <c r="K233" s="34" t="s">
        <v>1077</v>
      </c>
      <c r="L233" s="34" t="s">
        <v>9537</v>
      </c>
      <c r="M233" s="34" t="s">
        <v>1548</v>
      </c>
      <c r="N233" s="34" t="s">
        <v>9538</v>
      </c>
      <c r="P233" s="34" t="s">
        <v>3065</v>
      </c>
      <c r="Q233" s="34" t="s">
        <v>3111</v>
      </c>
      <c r="R233" s="34" t="s">
        <v>6395</v>
      </c>
      <c r="S233" s="34">
        <v>3</v>
      </c>
      <c r="T233" s="34" t="s">
        <v>4881</v>
      </c>
      <c r="U233" s="34" t="s">
        <v>4881</v>
      </c>
      <c r="V233" s="34" t="s">
        <v>4170</v>
      </c>
      <c r="W233" s="34" t="s">
        <v>4881</v>
      </c>
      <c r="X233" s="34" t="s">
        <v>4881</v>
      </c>
      <c r="Y233" s="34" t="s">
        <v>4609</v>
      </c>
      <c r="Z233" s="34" t="s">
        <v>4881</v>
      </c>
      <c r="AA233" s="34" t="s">
        <v>4170</v>
      </c>
      <c r="AB233" s="34" t="s">
        <v>3681</v>
      </c>
      <c r="AD233" s="34" t="s">
        <v>3696</v>
      </c>
      <c r="AN233" s="34" t="s">
        <v>3722</v>
      </c>
      <c r="AO233" s="34" t="s">
        <v>1044</v>
      </c>
      <c r="BG233" s="34">
        <v>1</v>
      </c>
      <c r="BI233" s="34">
        <v>25</v>
      </c>
      <c r="BJ233" s="34" t="s">
        <v>1041</v>
      </c>
      <c r="BK233" s="34" t="s">
        <v>3727</v>
      </c>
      <c r="BM233" s="34" t="s">
        <v>3739</v>
      </c>
      <c r="BN233" s="34" t="s">
        <v>3745</v>
      </c>
      <c r="BO233" s="34" t="s">
        <v>4881</v>
      </c>
      <c r="BP233" s="34" t="s">
        <v>4170</v>
      </c>
      <c r="BQ233" s="34" t="s">
        <v>4170</v>
      </c>
      <c r="BR233" s="34" t="s">
        <v>4170</v>
      </c>
      <c r="BS233" s="34" t="s">
        <v>3754</v>
      </c>
      <c r="BT233" s="34" t="s">
        <v>3771</v>
      </c>
      <c r="BU233" s="34" t="s">
        <v>1044</v>
      </c>
      <c r="BV233" s="34" t="s">
        <v>1044</v>
      </c>
      <c r="BW233" s="34" t="s">
        <v>1044</v>
      </c>
      <c r="BX233" s="34" t="s">
        <v>3783</v>
      </c>
      <c r="BY233" s="34" t="s">
        <v>4170</v>
      </c>
      <c r="BZ233" s="34" t="s">
        <v>4170</v>
      </c>
      <c r="CA233" s="34" t="s">
        <v>4881</v>
      </c>
      <c r="CB233" s="34" t="s">
        <v>4170</v>
      </c>
      <c r="CC233" s="34" t="s">
        <v>4170</v>
      </c>
      <c r="CD233" s="34" t="s">
        <v>4170</v>
      </c>
      <c r="CE233" s="34" t="s">
        <v>4170</v>
      </c>
      <c r="CF233" s="34" t="s">
        <v>4170</v>
      </c>
      <c r="CG233" s="34" t="s">
        <v>4170</v>
      </c>
      <c r="CH233" s="34" t="s">
        <v>4170</v>
      </c>
      <c r="CI233" s="34" t="s">
        <v>4170</v>
      </c>
      <c r="CJ233" s="34" t="s">
        <v>4170</v>
      </c>
      <c r="CK233" s="34" t="s">
        <v>4170</v>
      </c>
      <c r="CL233" s="34" t="s">
        <v>4170</v>
      </c>
      <c r="CM233" s="34" t="s">
        <v>4170</v>
      </c>
      <c r="CN233" s="34" t="s">
        <v>4170</v>
      </c>
      <c r="CO233" s="34" t="s">
        <v>4170</v>
      </c>
      <c r="CQ233" s="34" t="s">
        <v>1041</v>
      </c>
      <c r="CR233" s="34" t="s">
        <v>1041</v>
      </c>
      <c r="CS233" s="34" t="s">
        <v>1041</v>
      </c>
      <c r="CT233" s="34" t="s">
        <v>1041</v>
      </c>
      <c r="CU233" s="34" t="s">
        <v>1041</v>
      </c>
      <c r="CV233" s="34" t="s">
        <v>1041</v>
      </c>
      <c r="CW233" s="34" t="s">
        <v>1041</v>
      </c>
      <c r="CX233" s="34" t="s">
        <v>1044</v>
      </c>
      <c r="CY233" s="34" t="s">
        <v>3826</v>
      </c>
      <c r="CZ233" s="34" t="s">
        <v>3843</v>
      </c>
      <c r="DA233" s="34" t="s">
        <v>3855</v>
      </c>
      <c r="DB233" s="34" t="s">
        <v>3868</v>
      </c>
      <c r="DC233" s="34" t="s">
        <v>3868</v>
      </c>
      <c r="DD233" s="34" t="s">
        <v>3871</v>
      </c>
      <c r="DE233" s="34" t="s">
        <v>1044</v>
      </c>
      <c r="DF233" s="34" t="s">
        <v>3877</v>
      </c>
      <c r="DG233" s="34" t="s">
        <v>6863</v>
      </c>
      <c r="DH233" s="34" t="s">
        <v>4170</v>
      </c>
      <c r="DI233" s="34" t="s">
        <v>4170</v>
      </c>
      <c r="DJ233" s="34" t="s">
        <v>4170</v>
      </c>
      <c r="DK233" s="34" t="s">
        <v>4170</v>
      </c>
      <c r="DL233" s="34" t="s">
        <v>4170</v>
      </c>
      <c r="DM233" s="34" t="s">
        <v>4170</v>
      </c>
      <c r="DN233" s="34" t="s">
        <v>4881</v>
      </c>
      <c r="DO233" s="34" t="s">
        <v>4170</v>
      </c>
      <c r="DP233" s="34" t="s">
        <v>4170</v>
      </c>
      <c r="DQ233" s="34" t="s">
        <v>4881</v>
      </c>
      <c r="DR233" s="34" t="s">
        <v>4170</v>
      </c>
      <c r="DS233" s="34" t="s">
        <v>4170</v>
      </c>
      <c r="DT233" s="34" t="s">
        <v>4170</v>
      </c>
      <c r="DU233" s="34" t="s">
        <v>4170</v>
      </c>
      <c r="DV233" s="34" t="s">
        <v>4170</v>
      </c>
      <c r="DW233" s="34" t="s">
        <v>4170</v>
      </c>
      <c r="ES233" s="34" t="s">
        <v>3922</v>
      </c>
      <c r="ET233" s="34" t="s">
        <v>4170</v>
      </c>
      <c r="EU233" s="34" t="s">
        <v>4881</v>
      </c>
      <c r="EV233" s="34" t="s">
        <v>4170</v>
      </c>
      <c r="EW233" s="34" t="s">
        <v>4170</v>
      </c>
      <c r="EX233" s="34" t="s">
        <v>4170</v>
      </c>
      <c r="EY233" s="34" t="s">
        <v>4170</v>
      </c>
      <c r="EZ233" s="34" t="s">
        <v>4170</v>
      </c>
      <c r="FA233" s="34" t="s">
        <v>4170</v>
      </c>
      <c r="FB233" s="34" t="s">
        <v>4170</v>
      </c>
      <c r="FD233" s="34">
        <v>2500</v>
      </c>
      <c r="FG233" s="34">
        <v>5000</v>
      </c>
      <c r="FK233" s="34" t="s">
        <v>3957</v>
      </c>
      <c r="FL233" s="34" t="s">
        <v>3972</v>
      </c>
      <c r="FM233" s="34" t="s">
        <v>3981</v>
      </c>
      <c r="FN233" s="34" t="s">
        <v>6864</v>
      </c>
      <c r="FO233" s="34" t="s">
        <v>4170</v>
      </c>
      <c r="FP233" s="34" t="s">
        <v>4881</v>
      </c>
      <c r="FQ233" s="34" t="s">
        <v>4881</v>
      </c>
      <c r="FR233" s="34" t="s">
        <v>4170</v>
      </c>
      <c r="FS233" s="34" t="s">
        <v>4881</v>
      </c>
      <c r="FT233" s="34" t="s">
        <v>4170</v>
      </c>
      <c r="FU233" s="34" t="s">
        <v>4170</v>
      </c>
      <c r="FV233" s="34" t="s">
        <v>4170</v>
      </c>
      <c r="FW233" s="34" t="s">
        <v>4170</v>
      </c>
      <c r="FX233" s="34" t="s">
        <v>4170</v>
      </c>
      <c r="FY233" s="34" t="s">
        <v>4170</v>
      </c>
      <c r="FZ233" s="34" t="s">
        <v>4170</v>
      </c>
      <c r="GA233" s="34" t="s">
        <v>4170</v>
      </c>
      <c r="GB233" s="34" t="s">
        <v>4170</v>
      </c>
      <c r="GC233" s="34" t="s">
        <v>4170</v>
      </c>
      <c r="GD233" s="34" t="s">
        <v>4170</v>
      </c>
      <c r="GF233" s="34" t="s">
        <v>1044</v>
      </c>
      <c r="GG233" s="34" t="s">
        <v>4170</v>
      </c>
      <c r="GH233" s="34" t="s">
        <v>4170</v>
      </c>
      <c r="GI233" s="34" t="s">
        <v>4170</v>
      </c>
      <c r="GJ233" s="34" t="s">
        <v>4881</v>
      </c>
      <c r="GK233" s="34" t="s">
        <v>4170</v>
      </c>
      <c r="GL233" s="34" t="s">
        <v>4170</v>
      </c>
      <c r="GM233" s="34" t="s">
        <v>4170</v>
      </c>
      <c r="GO233" s="34">
        <v>6000</v>
      </c>
      <c r="GP233" s="34">
        <v>0</v>
      </c>
      <c r="GQ233" s="34">
        <v>10000</v>
      </c>
      <c r="GR233" s="34">
        <v>4000</v>
      </c>
      <c r="GS233" s="34">
        <v>350</v>
      </c>
      <c r="GT233" s="34">
        <v>300</v>
      </c>
      <c r="GU233" s="34">
        <v>0</v>
      </c>
      <c r="GV233" s="34">
        <v>0</v>
      </c>
      <c r="GW233" s="34">
        <v>0</v>
      </c>
      <c r="GX233" s="34">
        <v>1000</v>
      </c>
      <c r="GY233" s="34">
        <v>0</v>
      </c>
      <c r="GZ233" s="34">
        <v>0</v>
      </c>
      <c r="HA233" s="34">
        <v>0</v>
      </c>
      <c r="HB233" s="34">
        <v>0</v>
      </c>
      <c r="HC233" s="34">
        <v>6000</v>
      </c>
      <c r="HD233" s="34">
        <v>0</v>
      </c>
      <c r="HE233" s="34">
        <v>0</v>
      </c>
      <c r="HF233" s="34" t="s">
        <v>1044</v>
      </c>
      <c r="HK233" s="34" t="s">
        <v>6865</v>
      </c>
      <c r="HL233" s="34" t="s">
        <v>4226</v>
      </c>
      <c r="HM233" s="34" t="s">
        <v>4539</v>
      </c>
      <c r="HN233" s="34" t="s">
        <v>5452</v>
      </c>
      <c r="HO233" s="34">
        <v>10.249671484888299</v>
      </c>
      <c r="HP233" s="34" t="s">
        <v>4897</v>
      </c>
      <c r="HQ233" s="34" t="s">
        <v>4316</v>
      </c>
      <c r="HR233" s="34" t="s">
        <v>4219</v>
      </c>
      <c r="HS233" s="34" t="s">
        <v>4248</v>
      </c>
      <c r="HT233" s="34" t="s">
        <v>4262</v>
      </c>
      <c r="HU233" s="34" t="s">
        <v>5342</v>
      </c>
      <c r="HV233" s="34" t="s">
        <v>5001</v>
      </c>
      <c r="HW233" s="34" t="s">
        <v>3302</v>
      </c>
      <c r="HX233" s="34" t="s">
        <v>3247</v>
      </c>
      <c r="HY233" s="34" t="s">
        <v>4299</v>
      </c>
      <c r="HZ233" s="34" t="s">
        <v>4929</v>
      </c>
      <c r="IA233" s="34" t="s">
        <v>4666</v>
      </c>
      <c r="IC233" s="34" t="s">
        <v>5274</v>
      </c>
      <c r="ID233" s="34" t="s">
        <v>4462</v>
      </c>
      <c r="IJ233" s="34">
        <v>996.5</v>
      </c>
      <c r="IM233" s="34" t="s">
        <v>6040</v>
      </c>
      <c r="IQ233" s="34">
        <v>5996.5</v>
      </c>
      <c r="IR233" s="34" t="s">
        <v>1046</v>
      </c>
      <c r="IS233" s="34" t="s">
        <v>5323</v>
      </c>
      <c r="IT233" s="34">
        <v>1998.8333333333301</v>
      </c>
      <c r="IU233" s="34" t="s">
        <v>5179</v>
      </c>
      <c r="IV233" s="34" t="s">
        <v>4170</v>
      </c>
      <c r="IW233" s="34" t="s">
        <v>4176</v>
      </c>
      <c r="IX233" s="34" t="s">
        <v>6121</v>
      </c>
      <c r="IY233" s="34" t="s">
        <v>4785</v>
      </c>
      <c r="IZ233" s="34" t="s">
        <v>4784</v>
      </c>
      <c r="JA233" s="34" t="s">
        <v>4170</v>
      </c>
      <c r="JB233" s="34" t="s">
        <v>4170</v>
      </c>
      <c r="JC233" s="34">
        <v>166.666666666667</v>
      </c>
      <c r="JD233" s="34">
        <v>0</v>
      </c>
      <c r="JE233" s="34">
        <v>0</v>
      </c>
      <c r="JF233" s="34">
        <v>0</v>
      </c>
      <c r="JG233" s="34">
        <v>0</v>
      </c>
      <c r="JH233" s="34">
        <v>1000</v>
      </c>
      <c r="JI233" s="34">
        <v>0</v>
      </c>
      <c r="JJ233" s="34">
        <v>0</v>
      </c>
      <c r="JK233" s="34">
        <v>0</v>
      </c>
      <c r="JL233" s="34">
        <v>21816.666666666701</v>
      </c>
      <c r="JM233" s="34">
        <v>0</v>
      </c>
      <c r="JN233" s="34">
        <v>21816.666666666701</v>
      </c>
      <c r="JO233" s="34">
        <v>7272.2222222222199</v>
      </c>
      <c r="JP233" s="34">
        <v>0</v>
      </c>
      <c r="JQ233" s="34">
        <v>7272.2222222222199</v>
      </c>
      <c r="JR233" s="34">
        <v>0.27501909854850998</v>
      </c>
      <c r="JT233" s="34">
        <v>0.458365164247517</v>
      </c>
      <c r="JU233" s="34">
        <v>0.18334606569900699</v>
      </c>
      <c r="JV233" s="34">
        <v>1.60427807486631E-2</v>
      </c>
      <c r="JW233" s="34">
        <v>1.37509549274255E-2</v>
      </c>
      <c r="KA233" s="34">
        <v>7.6394194041252902E-3</v>
      </c>
      <c r="KF233" s="34">
        <v>4.58365164247517E-2</v>
      </c>
      <c r="KI233" s="34" t="s">
        <v>6082</v>
      </c>
      <c r="KJ233" s="34" t="s">
        <v>5980</v>
      </c>
      <c r="KK233" s="34" t="s">
        <v>5177</v>
      </c>
      <c r="KL233" s="34" t="s">
        <v>4170</v>
      </c>
      <c r="KM233" s="34" t="s">
        <v>4711</v>
      </c>
      <c r="KN233" s="34" t="s">
        <v>4170</v>
      </c>
      <c r="KO233" s="34" t="s">
        <v>4170</v>
      </c>
      <c r="KP233" s="34" t="s">
        <v>4170</v>
      </c>
      <c r="KQ233" s="34" t="s">
        <v>4170</v>
      </c>
      <c r="KR233" s="34" t="s">
        <v>4716</v>
      </c>
      <c r="KS233" s="34" t="s">
        <v>4170</v>
      </c>
      <c r="KT233" s="34" t="s">
        <v>4170</v>
      </c>
      <c r="KU233" s="34" t="s">
        <v>5113</v>
      </c>
      <c r="KV233" s="34" t="s">
        <v>5154</v>
      </c>
      <c r="KW233" s="34" t="s">
        <v>4170</v>
      </c>
      <c r="KX233" s="34" t="s">
        <v>4170</v>
      </c>
      <c r="KY233" s="34" t="s">
        <v>5953</v>
      </c>
      <c r="KZ233" s="34" t="s">
        <v>5154</v>
      </c>
      <c r="LA233" s="34" t="s">
        <v>5993</v>
      </c>
    </row>
    <row r="234" spans="1:313">
      <c r="A234" s="34" t="s">
        <v>6866</v>
      </c>
      <c r="B234" s="34" t="s">
        <v>6833</v>
      </c>
      <c r="C234" s="34" t="s">
        <v>1036</v>
      </c>
      <c r="D234" s="34" t="s">
        <v>1041</v>
      </c>
      <c r="F234" s="34" t="s">
        <v>1041</v>
      </c>
      <c r="G234" s="34">
        <v>46</v>
      </c>
      <c r="H234" s="34" t="s">
        <v>1041</v>
      </c>
      <c r="I234" s="34" t="s">
        <v>1041</v>
      </c>
      <c r="J234" s="34" t="s">
        <v>440</v>
      </c>
      <c r="K234" s="34" t="s">
        <v>1137</v>
      </c>
      <c r="L234" s="34" t="s">
        <v>9547</v>
      </c>
      <c r="M234" s="34" t="s">
        <v>2640</v>
      </c>
      <c r="N234" s="34" t="s">
        <v>9621</v>
      </c>
      <c r="P234" s="34" t="s">
        <v>3068</v>
      </c>
      <c r="Q234" s="34" t="s">
        <v>3114</v>
      </c>
      <c r="R234" s="34" t="s">
        <v>6362</v>
      </c>
      <c r="S234" s="34">
        <v>5</v>
      </c>
      <c r="T234" s="34" t="s">
        <v>4881</v>
      </c>
      <c r="U234" s="34" t="s">
        <v>4170</v>
      </c>
      <c r="V234" s="34" t="s">
        <v>4881</v>
      </c>
      <c r="W234" s="34" t="s">
        <v>4609</v>
      </c>
      <c r="X234" s="34" t="s">
        <v>4609</v>
      </c>
      <c r="Y234" s="34" t="s">
        <v>4609</v>
      </c>
      <c r="Z234" s="34" t="s">
        <v>4848</v>
      </c>
      <c r="AA234" s="34" t="s">
        <v>4170</v>
      </c>
      <c r="AB234" s="34" t="s">
        <v>3681</v>
      </c>
      <c r="AD234" s="34" t="s">
        <v>3696</v>
      </c>
      <c r="AN234" s="34" t="s">
        <v>3722</v>
      </c>
      <c r="AO234" s="34" t="s">
        <v>1044</v>
      </c>
      <c r="BG234" s="34">
        <v>3</v>
      </c>
      <c r="BI234" s="34">
        <v>45</v>
      </c>
      <c r="BJ234" s="34" t="s">
        <v>1041</v>
      </c>
      <c r="BK234" s="34" t="s">
        <v>3727</v>
      </c>
      <c r="BM234" s="34" t="s">
        <v>1044</v>
      </c>
      <c r="BN234" s="34" t="s">
        <v>3748</v>
      </c>
      <c r="BO234" s="34" t="s">
        <v>4170</v>
      </c>
      <c r="BP234" s="34" t="s">
        <v>4881</v>
      </c>
      <c r="BQ234" s="34" t="s">
        <v>4170</v>
      </c>
      <c r="BR234" s="34" t="s">
        <v>4170</v>
      </c>
      <c r="BS234" s="34" t="s">
        <v>3757</v>
      </c>
      <c r="BT234" s="34" t="s">
        <v>3771</v>
      </c>
      <c r="BU234" s="34" t="s">
        <v>1044</v>
      </c>
      <c r="BV234" s="34" t="s">
        <v>1044</v>
      </c>
      <c r="BW234" s="34" t="s">
        <v>1044</v>
      </c>
      <c r="BX234" s="34" t="s">
        <v>3777</v>
      </c>
      <c r="BY234" s="34" t="s">
        <v>4881</v>
      </c>
      <c r="BZ234" s="34" t="s">
        <v>4170</v>
      </c>
      <c r="CA234" s="34" t="s">
        <v>4170</v>
      </c>
      <c r="CB234" s="34" t="s">
        <v>4170</v>
      </c>
      <c r="CC234" s="34" t="s">
        <v>4170</v>
      </c>
      <c r="CD234" s="34" t="s">
        <v>4170</v>
      </c>
      <c r="CE234" s="34" t="s">
        <v>4170</v>
      </c>
      <c r="CF234" s="34" t="s">
        <v>4170</v>
      </c>
      <c r="CG234" s="34" t="s">
        <v>4170</v>
      </c>
      <c r="CH234" s="34" t="s">
        <v>4170</v>
      </c>
      <c r="CI234" s="34" t="s">
        <v>4170</v>
      </c>
      <c r="CJ234" s="34" t="s">
        <v>4170</v>
      </c>
      <c r="CK234" s="34" t="s">
        <v>4170</v>
      </c>
      <c r="CL234" s="34" t="s">
        <v>4170</v>
      </c>
      <c r="CM234" s="34" t="s">
        <v>4170</v>
      </c>
      <c r="CN234" s="34" t="s">
        <v>4170</v>
      </c>
      <c r="CO234" s="34" t="s">
        <v>4170</v>
      </c>
      <c r="CQ234" s="34" t="s">
        <v>1041</v>
      </c>
      <c r="CR234" s="34" t="s">
        <v>1041</v>
      </c>
      <c r="CS234" s="34" t="s">
        <v>1044</v>
      </c>
      <c r="CT234" s="34" t="s">
        <v>1044</v>
      </c>
      <c r="CU234" s="34" t="s">
        <v>1041</v>
      </c>
      <c r="CV234" s="34" t="s">
        <v>1041</v>
      </c>
      <c r="CW234" s="34" t="s">
        <v>1044</v>
      </c>
      <c r="CX234" s="34" t="s">
        <v>1044</v>
      </c>
      <c r="CY234" s="34" t="s">
        <v>3826</v>
      </c>
      <c r="CZ234" s="34" t="s">
        <v>3846</v>
      </c>
      <c r="DA234" s="34" t="s">
        <v>3858</v>
      </c>
      <c r="DB234" s="34" t="s">
        <v>1044</v>
      </c>
      <c r="DC234" s="34" t="s">
        <v>3871</v>
      </c>
      <c r="DD234" s="34" t="s">
        <v>1044</v>
      </c>
      <c r="DE234" s="34" t="s">
        <v>1041</v>
      </c>
      <c r="DF234" s="34" t="s">
        <v>3877</v>
      </c>
      <c r="DG234" s="34" t="s">
        <v>6867</v>
      </c>
      <c r="DH234" s="34" t="s">
        <v>4170</v>
      </c>
      <c r="DI234" s="34" t="s">
        <v>4170</v>
      </c>
      <c r="DJ234" s="34" t="s">
        <v>4170</v>
      </c>
      <c r="DK234" s="34" t="s">
        <v>4881</v>
      </c>
      <c r="DL234" s="34" t="s">
        <v>4170</v>
      </c>
      <c r="DM234" s="34" t="s">
        <v>4881</v>
      </c>
      <c r="DN234" s="34" t="s">
        <v>4170</v>
      </c>
      <c r="DO234" s="34" t="s">
        <v>4170</v>
      </c>
      <c r="DP234" s="34" t="s">
        <v>4170</v>
      </c>
      <c r="DQ234" s="34" t="s">
        <v>4170</v>
      </c>
      <c r="DR234" s="34" t="s">
        <v>4170</v>
      </c>
      <c r="DS234" s="34" t="s">
        <v>4170</v>
      </c>
      <c r="DT234" s="34" t="s">
        <v>4170</v>
      </c>
      <c r="DU234" s="34" t="s">
        <v>4170</v>
      </c>
      <c r="DV234" s="34" t="s">
        <v>4170</v>
      </c>
      <c r="DW234" s="34" t="s">
        <v>4170</v>
      </c>
      <c r="EA234" s="34">
        <v>2000</v>
      </c>
      <c r="EC234" s="34" t="s">
        <v>3934</v>
      </c>
      <c r="ED234" s="34" t="s">
        <v>4170</v>
      </c>
      <c r="EE234" s="34" t="s">
        <v>4170</v>
      </c>
      <c r="EF234" s="34" t="s">
        <v>4170</v>
      </c>
      <c r="EG234" s="34" t="s">
        <v>4170</v>
      </c>
      <c r="EH234" s="34" t="s">
        <v>4170</v>
      </c>
      <c r="EI234" s="34" t="s">
        <v>4170</v>
      </c>
      <c r="EJ234" s="34" t="s">
        <v>4881</v>
      </c>
      <c r="EK234" s="34" t="s">
        <v>4170</v>
      </c>
      <c r="EL234" s="34" t="s">
        <v>4170</v>
      </c>
      <c r="EM234" s="34" t="s">
        <v>4170</v>
      </c>
      <c r="EN234" s="34" t="s">
        <v>4170</v>
      </c>
      <c r="EO234" s="34" t="s">
        <v>4170</v>
      </c>
      <c r="EP234" s="34" t="s">
        <v>4170</v>
      </c>
      <c r="ER234" s="34">
        <v>2500</v>
      </c>
      <c r="FK234" s="34" t="s">
        <v>1044</v>
      </c>
      <c r="FM234" s="34" t="s">
        <v>3981</v>
      </c>
      <c r="FN234" s="34" t="s">
        <v>6526</v>
      </c>
      <c r="FO234" s="34" t="s">
        <v>4881</v>
      </c>
      <c r="FP234" s="34" t="s">
        <v>4170</v>
      </c>
      <c r="FQ234" s="34" t="s">
        <v>4881</v>
      </c>
      <c r="FR234" s="34" t="s">
        <v>4170</v>
      </c>
      <c r="FS234" s="34" t="s">
        <v>4170</v>
      </c>
      <c r="FT234" s="34" t="s">
        <v>4170</v>
      </c>
      <c r="FU234" s="34" t="s">
        <v>4170</v>
      </c>
      <c r="FV234" s="34" t="s">
        <v>4170</v>
      </c>
      <c r="FW234" s="34" t="s">
        <v>4170</v>
      </c>
      <c r="FX234" s="34" t="s">
        <v>4170</v>
      </c>
      <c r="FY234" s="34" t="s">
        <v>4170</v>
      </c>
      <c r="FZ234" s="34" t="s">
        <v>4170</v>
      </c>
      <c r="GA234" s="34" t="s">
        <v>4170</v>
      </c>
      <c r="GB234" s="34" t="s">
        <v>4170</v>
      </c>
      <c r="GC234" s="34" t="s">
        <v>4170</v>
      </c>
      <c r="GD234" s="34" t="s">
        <v>4170</v>
      </c>
      <c r="GF234" s="34" t="s">
        <v>4033</v>
      </c>
      <c r="GG234" s="34" t="s">
        <v>4170</v>
      </c>
      <c r="GH234" s="34" t="s">
        <v>4881</v>
      </c>
      <c r="GI234" s="34" t="s">
        <v>4170</v>
      </c>
      <c r="GJ234" s="34" t="s">
        <v>4170</v>
      </c>
      <c r="GK234" s="34" t="s">
        <v>4170</v>
      </c>
      <c r="GL234" s="34" t="s">
        <v>4170</v>
      </c>
      <c r="GM234" s="34" t="s">
        <v>4170</v>
      </c>
      <c r="GO234" s="34">
        <v>4000</v>
      </c>
      <c r="GP234" s="34">
        <v>0</v>
      </c>
      <c r="GQ234" s="34">
        <v>0</v>
      </c>
      <c r="GR234" s="34">
        <v>800</v>
      </c>
      <c r="GS234" s="34">
        <v>500</v>
      </c>
      <c r="GT234" s="34">
        <v>400</v>
      </c>
      <c r="GU234" s="34">
        <v>200</v>
      </c>
      <c r="GV234" s="34">
        <v>0</v>
      </c>
      <c r="GW234" s="34">
        <v>0</v>
      </c>
      <c r="GX234" s="34">
        <v>2000</v>
      </c>
      <c r="GY234" s="34">
        <v>800</v>
      </c>
      <c r="GZ234" s="34">
        <v>0</v>
      </c>
      <c r="HA234" s="34">
        <v>2000</v>
      </c>
      <c r="HB234" s="34">
        <v>400</v>
      </c>
      <c r="HC234" s="34">
        <v>500</v>
      </c>
      <c r="HD234" s="34">
        <v>0</v>
      </c>
      <c r="HE234" s="34">
        <v>0</v>
      </c>
      <c r="HF234" s="34" t="s">
        <v>1044</v>
      </c>
      <c r="HK234" s="34" t="s">
        <v>6868</v>
      </c>
      <c r="HL234" s="34" t="s">
        <v>4226</v>
      </c>
      <c r="HM234" s="34" t="s">
        <v>4542</v>
      </c>
      <c r="HN234" s="34" t="s">
        <v>5447</v>
      </c>
      <c r="HO234" s="34">
        <v>38.204938677179101</v>
      </c>
      <c r="HP234" s="34" t="s">
        <v>4896</v>
      </c>
      <c r="HQ234" s="34" t="s">
        <v>4323</v>
      </c>
      <c r="HR234" s="34" t="s">
        <v>4203</v>
      </c>
      <c r="HS234" s="34" t="s">
        <v>4248</v>
      </c>
      <c r="HT234" s="34" t="s">
        <v>4262</v>
      </c>
      <c r="HU234" s="34" t="s">
        <v>5342</v>
      </c>
      <c r="HV234" s="34" t="s">
        <v>5001</v>
      </c>
      <c r="HW234" s="34" t="s">
        <v>3302</v>
      </c>
      <c r="HX234" s="34" t="s">
        <v>3235</v>
      </c>
      <c r="HY234" s="34" t="s">
        <v>4291</v>
      </c>
      <c r="HZ234" s="34" t="s">
        <v>4933</v>
      </c>
      <c r="IA234" s="34" t="s">
        <v>4665</v>
      </c>
      <c r="IB234" s="34" t="s">
        <v>5665</v>
      </c>
      <c r="IC234" s="34" t="s">
        <v>5275</v>
      </c>
      <c r="ID234" s="34" t="s">
        <v>4462</v>
      </c>
      <c r="IG234" s="34" t="s">
        <v>4874</v>
      </c>
      <c r="II234" s="34" t="s">
        <v>5582</v>
      </c>
      <c r="IQ234" s="34">
        <v>4500</v>
      </c>
      <c r="IR234" s="34" t="s">
        <v>1043</v>
      </c>
      <c r="IS234" s="34" t="s">
        <v>5322</v>
      </c>
      <c r="IT234" s="34">
        <v>900</v>
      </c>
      <c r="IU234" s="34" t="s">
        <v>5178</v>
      </c>
      <c r="IV234" s="34" t="s">
        <v>4170</v>
      </c>
      <c r="IW234" s="34" t="s">
        <v>4170</v>
      </c>
      <c r="IX234" s="34" t="s">
        <v>6120</v>
      </c>
      <c r="IY234" s="34" t="s">
        <v>4785</v>
      </c>
      <c r="IZ234" s="34" t="s">
        <v>4785</v>
      </c>
      <c r="JA234" s="34" t="s">
        <v>4711</v>
      </c>
      <c r="JB234" s="34" t="s">
        <v>4170</v>
      </c>
      <c r="JC234" s="34">
        <v>333.33333333333297</v>
      </c>
      <c r="JD234" s="34">
        <v>133.333333333333</v>
      </c>
      <c r="JE234" s="34">
        <v>0</v>
      </c>
      <c r="JF234" s="34">
        <v>333.33333333333297</v>
      </c>
      <c r="JG234" s="34">
        <v>66.6666666666667</v>
      </c>
      <c r="JH234" s="34">
        <v>83.3333333333333</v>
      </c>
      <c r="JI234" s="34">
        <v>0</v>
      </c>
      <c r="JJ234" s="34">
        <v>0</v>
      </c>
      <c r="JK234" s="34">
        <v>0</v>
      </c>
      <c r="JL234" s="34">
        <v>6316.6666666666697</v>
      </c>
      <c r="JM234" s="34">
        <v>533.33333333333303</v>
      </c>
      <c r="JN234" s="34">
        <v>6850</v>
      </c>
      <c r="JO234" s="34">
        <v>1263.3333333333301</v>
      </c>
      <c r="JP234" s="34">
        <v>106.666666666667</v>
      </c>
      <c r="JQ234" s="34">
        <v>1370</v>
      </c>
      <c r="JR234" s="34">
        <v>0.58394160583941601</v>
      </c>
      <c r="JU234" s="34">
        <v>0.116788321167883</v>
      </c>
      <c r="JV234" s="34">
        <v>7.2992700729927001E-2</v>
      </c>
      <c r="JW234" s="34">
        <v>5.8394160583941597E-2</v>
      </c>
      <c r="JX234" s="34">
        <v>2.9197080291970798E-2</v>
      </c>
      <c r="KA234" s="34">
        <v>4.8661800486618001E-2</v>
      </c>
      <c r="KB234" s="34">
        <v>1.9464720194647199E-2</v>
      </c>
      <c r="KD234" s="34">
        <v>4.8661800486618001E-2</v>
      </c>
      <c r="KE234" s="34">
        <v>9.7323600973235995E-3</v>
      </c>
      <c r="KF234" s="34">
        <v>1.21654501216545E-2</v>
      </c>
      <c r="KJ234" s="34" t="s">
        <v>5976</v>
      </c>
      <c r="KK234" s="34" t="s">
        <v>5177</v>
      </c>
      <c r="KL234" s="34" t="s">
        <v>4170</v>
      </c>
      <c r="KM234" s="34" t="s">
        <v>4714</v>
      </c>
      <c r="KN234" s="34" t="s">
        <v>5254</v>
      </c>
      <c r="KO234" s="34" t="s">
        <v>4170</v>
      </c>
      <c r="KP234" s="34" t="s">
        <v>4471</v>
      </c>
      <c r="KQ234" s="34" t="s">
        <v>4352</v>
      </c>
      <c r="KR234" s="34" t="s">
        <v>4975</v>
      </c>
      <c r="KS234" s="34" t="s">
        <v>4170</v>
      </c>
      <c r="KT234" s="34" t="s">
        <v>4170</v>
      </c>
      <c r="KU234" s="34" t="s">
        <v>5116</v>
      </c>
      <c r="KV234" s="34" t="s">
        <v>5151</v>
      </c>
      <c r="KW234" s="34" t="s">
        <v>5624</v>
      </c>
      <c r="KX234" s="34" t="s">
        <v>5643</v>
      </c>
      <c r="KY234" s="34" t="s">
        <v>5116</v>
      </c>
      <c r="KZ234" s="34" t="s">
        <v>5971</v>
      </c>
      <c r="LA234" s="34" t="s">
        <v>5993</v>
      </c>
    </row>
    <row r="235" spans="1:313">
      <c r="A235" s="34" t="s">
        <v>6869</v>
      </c>
      <c r="B235" s="34" t="s">
        <v>6833</v>
      </c>
      <c r="C235" s="34" t="s">
        <v>1037</v>
      </c>
      <c r="D235" s="34" t="s">
        <v>1041</v>
      </c>
      <c r="F235" s="34" t="s">
        <v>1041</v>
      </c>
      <c r="G235" s="34">
        <v>54</v>
      </c>
      <c r="H235" s="34" t="s">
        <v>1041</v>
      </c>
      <c r="I235" s="34" t="s">
        <v>1041</v>
      </c>
      <c r="J235" s="34" t="s">
        <v>440</v>
      </c>
      <c r="K235" s="34" t="s">
        <v>1116</v>
      </c>
      <c r="L235" s="34" t="s">
        <v>9576</v>
      </c>
      <c r="M235" s="34" t="s">
        <v>2256</v>
      </c>
      <c r="N235" s="34" t="s">
        <v>9622</v>
      </c>
      <c r="P235" s="34" t="s">
        <v>3065</v>
      </c>
      <c r="Q235" s="34" t="s">
        <v>3090</v>
      </c>
      <c r="R235" s="34" t="s">
        <v>6333</v>
      </c>
      <c r="S235" s="34">
        <v>2</v>
      </c>
      <c r="T235" s="34" t="s">
        <v>4881</v>
      </c>
      <c r="U235" s="34" t="s">
        <v>4170</v>
      </c>
      <c r="V235" s="34" t="s">
        <v>4170</v>
      </c>
      <c r="W235" s="34" t="s">
        <v>4881</v>
      </c>
      <c r="X235" s="34" t="s">
        <v>4881</v>
      </c>
      <c r="Y235" s="34" t="s">
        <v>4881</v>
      </c>
      <c r="Z235" s="34" t="s">
        <v>4881</v>
      </c>
      <c r="AA235" s="34" t="s">
        <v>4170</v>
      </c>
      <c r="AB235" s="34" t="s">
        <v>3684</v>
      </c>
      <c r="AD235" s="34" t="s">
        <v>3699</v>
      </c>
      <c r="AE235" s="34" t="s">
        <v>3714</v>
      </c>
      <c r="AF235" s="34" t="s">
        <v>4170</v>
      </c>
      <c r="AG235" s="34" t="s">
        <v>4170</v>
      </c>
      <c r="AH235" s="34" t="s">
        <v>4170</v>
      </c>
      <c r="AI235" s="34" t="s">
        <v>4881</v>
      </c>
      <c r="AJ235" s="34" t="s">
        <v>4170</v>
      </c>
      <c r="AK235" s="34" t="s">
        <v>4170</v>
      </c>
      <c r="AL235" s="34" t="s">
        <v>4170</v>
      </c>
      <c r="AN235" s="34" t="s">
        <v>3719</v>
      </c>
      <c r="AO235" s="34" t="s">
        <v>1044</v>
      </c>
      <c r="BG235" s="34">
        <v>1</v>
      </c>
      <c r="BI235" s="34">
        <v>18</v>
      </c>
      <c r="BJ235" s="34" t="s">
        <v>1041</v>
      </c>
      <c r="BK235" s="34" t="s">
        <v>3727</v>
      </c>
      <c r="BM235" s="34" t="s">
        <v>3739</v>
      </c>
      <c r="BN235" s="34" t="s">
        <v>3748</v>
      </c>
      <c r="BO235" s="34" t="s">
        <v>4170</v>
      </c>
      <c r="BP235" s="34" t="s">
        <v>4881</v>
      </c>
      <c r="BQ235" s="34" t="s">
        <v>4170</v>
      </c>
      <c r="BR235" s="34" t="s">
        <v>4170</v>
      </c>
      <c r="BS235" s="34" t="s">
        <v>3760</v>
      </c>
      <c r="BT235" s="34" t="s">
        <v>1044</v>
      </c>
      <c r="BU235" s="34" t="s">
        <v>1044</v>
      </c>
      <c r="BV235" s="34" t="s">
        <v>1044</v>
      </c>
      <c r="BW235" s="34" t="s">
        <v>1044</v>
      </c>
      <c r="BX235" s="34" t="s">
        <v>3807</v>
      </c>
      <c r="BY235" s="34" t="s">
        <v>4170</v>
      </c>
      <c r="BZ235" s="34" t="s">
        <v>4170</v>
      </c>
      <c r="CA235" s="34" t="s">
        <v>4170</v>
      </c>
      <c r="CB235" s="34" t="s">
        <v>4170</v>
      </c>
      <c r="CC235" s="34" t="s">
        <v>4170</v>
      </c>
      <c r="CD235" s="34" t="s">
        <v>4170</v>
      </c>
      <c r="CE235" s="34" t="s">
        <v>4170</v>
      </c>
      <c r="CF235" s="34" t="s">
        <v>4170</v>
      </c>
      <c r="CG235" s="34" t="s">
        <v>4170</v>
      </c>
      <c r="CH235" s="34" t="s">
        <v>4170</v>
      </c>
      <c r="CI235" s="34" t="s">
        <v>4881</v>
      </c>
      <c r="CJ235" s="34" t="s">
        <v>4170</v>
      </c>
      <c r="CK235" s="34" t="s">
        <v>4170</v>
      </c>
      <c r="CL235" s="34" t="s">
        <v>4170</v>
      </c>
      <c r="CM235" s="34" t="s">
        <v>4170</v>
      </c>
      <c r="CN235" s="34" t="s">
        <v>4170</v>
      </c>
      <c r="CO235" s="34" t="s">
        <v>4170</v>
      </c>
      <c r="CQ235" s="34" t="s">
        <v>1041</v>
      </c>
      <c r="CR235" s="34" t="s">
        <v>1041</v>
      </c>
      <c r="CS235" s="34" t="s">
        <v>1044</v>
      </c>
      <c r="CT235" s="34" t="s">
        <v>1044</v>
      </c>
      <c r="CU235" s="34" t="s">
        <v>1041</v>
      </c>
      <c r="CV235" s="34" t="s">
        <v>1041</v>
      </c>
      <c r="CW235" s="34" t="s">
        <v>1044</v>
      </c>
      <c r="CX235" s="34" t="s">
        <v>1044</v>
      </c>
      <c r="CY235" s="34" t="s">
        <v>3826</v>
      </c>
      <c r="CZ235" s="34" t="s">
        <v>3843</v>
      </c>
      <c r="DA235" s="34" t="s">
        <v>3861</v>
      </c>
      <c r="DB235" s="34" t="s">
        <v>1044</v>
      </c>
      <c r="DC235" s="34" t="s">
        <v>3871</v>
      </c>
      <c r="DD235" s="34" t="s">
        <v>3871</v>
      </c>
      <c r="DE235" s="34" t="s">
        <v>1044</v>
      </c>
      <c r="DF235" s="34" t="s">
        <v>3877</v>
      </c>
      <c r="DG235" s="34" t="s">
        <v>6305</v>
      </c>
      <c r="DH235" s="34" t="s">
        <v>4170</v>
      </c>
      <c r="DI235" s="34" t="s">
        <v>4170</v>
      </c>
      <c r="DJ235" s="34" t="s">
        <v>4170</v>
      </c>
      <c r="DK235" s="34" t="s">
        <v>4170</v>
      </c>
      <c r="DL235" s="34" t="s">
        <v>4170</v>
      </c>
      <c r="DM235" s="34" t="s">
        <v>4170</v>
      </c>
      <c r="DN235" s="34" t="s">
        <v>4881</v>
      </c>
      <c r="DO235" s="34" t="s">
        <v>4881</v>
      </c>
      <c r="DP235" s="34" t="s">
        <v>4170</v>
      </c>
      <c r="DQ235" s="34" t="s">
        <v>4170</v>
      </c>
      <c r="DR235" s="34" t="s">
        <v>4170</v>
      </c>
      <c r="DS235" s="34" t="s">
        <v>4170</v>
      </c>
      <c r="DT235" s="34" t="s">
        <v>4170</v>
      </c>
      <c r="DU235" s="34" t="s">
        <v>4170</v>
      </c>
      <c r="DV235" s="34" t="s">
        <v>4170</v>
      </c>
      <c r="DW235" s="34" t="s">
        <v>4170</v>
      </c>
      <c r="ES235" s="34" t="s">
        <v>3951</v>
      </c>
      <c r="ET235" s="34" t="s">
        <v>4170</v>
      </c>
      <c r="EU235" s="34" t="s">
        <v>4170</v>
      </c>
      <c r="EV235" s="34" t="s">
        <v>4170</v>
      </c>
      <c r="EW235" s="34" t="s">
        <v>4170</v>
      </c>
      <c r="EX235" s="34" t="s">
        <v>4881</v>
      </c>
      <c r="EY235" s="34" t="s">
        <v>4170</v>
      </c>
      <c r="EZ235" s="34" t="s">
        <v>4170</v>
      </c>
      <c r="FA235" s="34" t="s">
        <v>4170</v>
      </c>
      <c r="FB235" s="34" t="s">
        <v>4170</v>
      </c>
      <c r="FD235" s="34">
        <v>6000</v>
      </c>
      <c r="FE235" s="34">
        <v>3250</v>
      </c>
      <c r="FK235" s="34" t="s">
        <v>1044</v>
      </c>
      <c r="FM235" s="34" t="s">
        <v>3990</v>
      </c>
      <c r="GF235" s="34" t="s">
        <v>1044</v>
      </c>
      <c r="GG235" s="34" t="s">
        <v>4170</v>
      </c>
      <c r="GH235" s="34" t="s">
        <v>4170</v>
      </c>
      <c r="GI235" s="34" t="s">
        <v>4170</v>
      </c>
      <c r="GJ235" s="34" t="s">
        <v>4881</v>
      </c>
      <c r="GK235" s="34" t="s">
        <v>4170</v>
      </c>
      <c r="GL235" s="34" t="s">
        <v>4170</v>
      </c>
      <c r="GM235" s="34" t="s">
        <v>4170</v>
      </c>
      <c r="GO235" s="34">
        <v>2500</v>
      </c>
      <c r="GP235" s="34">
        <v>0</v>
      </c>
      <c r="GQ235" s="34">
        <v>0</v>
      </c>
      <c r="GR235" s="34">
        <v>1500</v>
      </c>
      <c r="GS235" s="34">
        <v>200</v>
      </c>
      <c r="GT235" s="34">
        <v>400</v>
      </c>
      <c r="GU235" s="34">
        <v>300</v>
      </c>
      <c r="GV235" s="34">
        <v>0</v>
      </c>
      <c r="GW235" s="34">
        <v>0</v>
      </c>
      <c r="GX235" s="34">
        <v>1000</v>
      </c>
      <c r="GY235" s="34">
        <v>1000</v>
      </c>
      <c r="GZ235" s="34">
        <v>0</v>
      </c>
      <c r="HA235" s="34">
        <v>0</v>
      </c>
      <c r="HB235" s="34">
        <v>0</v>
      </c>
      <c r="HC235" s="34">
        <v>0</v>
      </c>
      <c r="HD235" s="34">
        <v>0</v>
      </c>
      <c r="HE235" s="34">
        <v>0</v>
      </c>
      <c r="HF235" s="34" t="s">
        <v>1044</v>
      </c>
      <c r="HK235" s="34" t="s">
        <v>6870</v>
      </c>
      <c r="HL235" s="34" t="s">
        <v>4226</v>
      </c>
      <c r="HM235" s="34" t="s">
        <v>4542</v>
      </c>
      <c r="HN235" s="34" t="s">
        <v>5447</v>
      </c>
      <c r="HO235" s="34">
        <v>47.273324572930399</v>
      </c>
      <c r="HP235" s="34" t="s">
        <v>4896</v>
      </c>
      <c r="HQ235" s="34" t="s">
        <v>4313</v>
      </c>
      <c r="HR235" s="34" t="s">
        <v>4210</v>
      </c>
      <c r="HS235" s="34" t="s">
        <v>4255</v>
      </c>
      <c r="HT235" s="34" t="s">
        <v>4271</v>
      </c>
      <c r="HU235" s="34" t="s">
        <v>5342</v>
      </c>
      <c r="HV235" s="34" t="s">
        <v>5001</v>
      </c>
      <c r="HW235" s="34" t="s">
        <v>4560</v>
      </c>
      <c r="HX235" s="34" t="s">
        <v>3238</v>
      </c>
      <c r="HY235" s="34" t="s">
        <v>4299</v>
      </c>
      <c r="HZ235" s="34" t="s">
        <v>4933</v>
      </c>
      <c r="IA235" s="34" t="s">
        <v>4665</v>
      </c>
      <c r="IC235" s="34" t="s">
        <v>5274</v>
      </c>
      <c r="ID235" s="34" t="s">
        <v>4462</v>
      </c>
      <c r="IJ235" s="34">
        <v>2391.6</v>
      </c>
      <c r="IK235" s="34" t="s">
        <v>4588</v>
      </c>
      <c r="IQ235" s="34">
        <v>5641.6</v>
      </c>
      <c r="IR235" s="34" t="s">
        <v>1046</v>
      </c>
      <c r="IT235" s="34">
        <v>2820.8</v>
      </c>
      <c r="IU235" s="34" t="s">
        <v>5178</v>
      </c>
      <c r="IV235" s="34" t="s">
        <v>4170</v>
      </c>
      <c r="IW235" s="34" t="s">
        <v>4170</v>
      </c>
      <c r="IX235" s="34" t="s">
        <v>4472</v>
      </c>
      <c r="IY235" s="34" t="s">
        <v>5373</v>
      </c>
      <c r="IZ235" s="34" t="s">
        <v>4785</v>
      </c>
      <c r="JA235" s="34" t="s">
        <v>4784</v>
      </c>
      <c r="JB235" s="34" t="s">
        <v>4170</v>
      </c>
      <c r="JC235" s="34">
        <v>166.666666666667</v>
      </c>
      <c r="JD235" s="34">
        <v>166.666666666667</v>
      </c>
      <c r="JE235" s="34">
        <v>0</v>
      </c>
      <c r="JF235" s="34">
        <v>0</v>
      </c>
      <c r="JG235" s="34">
        <v>0</v>
      </c>
      <c r="JH235" s="34">
        <v>0</v>
      </c>
      <c r="JI235" s="34">
        <v>0</v>
      </c>
      <c r="JJ235" s="34">
        <v>0</v>
      </c>
      <c r="JK235" s="34">
        <v>0</v>
      </c>
      <c r="JL235" s="34">
        <v>5066.6666666666697</v>
      </c>
      <c r="JM235" s="34">
        <v>166.666666666667</v>
      </c>
      <c r="JN235" s="34">
        <v>5233.3333333333303</v>
      </c>
      <c r="JO235" s="34">
        <v>2533.3333333333298</v>
      </c>
      <c r="JP235" s="34">
        <v>83.3333333333333</v>
      </c>
      <c r="JQ235" s="34">
        <v>2616.6666666666702</v>
      </c>
      <c r="JR235" s="34">
        <v>0.47770700636942698</v>
      </c>
      <c r="JU235" s="34">
        <v>0.28662420382165599</v>
      </c>
      <c r="JV235" s="34">
        <v>3.8216560509554097E-2</v>
      </c>
      <c r="JW235" s="34">
        <v>7.6433121019108305E-2</v>
      </c>
      <c r="JX235" s="34">
        <v>5.7324840764331197E-2</v>
      </c>
      <c r="KA235" s="34">
        <v>3.1847133757961797E-2</v>
      </c>
      <c r="KB235" s="34">
        <v>3.1847133757961797E-2</v>
      </c>
      <c r="KI235" s="34" t="s">
        <v>6083</v>
      </c>
      <c r="KJ235" s="34" t="s">
        <v>5980</v>
      </c>
      <c r="KK235" s="34" t="s">
        <v>5178</v>
      </c>
      <c r="KL235" s="34" t="s">
        <v>4170</v>
      </c>
      <c r="KM235" s="34" t="s">
        <v>4711</v>
      </c>
      <c r="KN235" s="34" t="s">
        <v>5254</v>
      </c>
      <c r="KO235" s="34" t="s">
        <v>4170</v>
      </c>
      <c r="KP235" s="34" t="s">
        <v>4170</v>
      </c>
      <c r="KQ235" s="34" t="s">
        <v>4170</v>
      </c>
      <c r="KR235" s="34" t="s">
        <v>4170</v>
      </c>
      <c r="KS235" s="34" t="s">
        <v>4170</v>
      </c>
      <c r="KT235" s="34" t="s">
        <v>4170</v>
      </c>
      <c r="KU235" s="34" t="s">
        <v>5116</v>
      </c>
      <c r="KV235" s="34" t="s">
        <v>5153</v>
      </c>
      <c r="KW235" s="34" t="s">
        <v>5620</v>
      </c>
      <c r="KX235" s="34" t="s">
        <v>5643</v>
      </c>
      <c r="KY235" s="34" t="s">
        <v>5116</v>
      </c>
      <c r="KZ235" s="34" t="s">
        <v>5850</v>
      </c>
      <c r="LA235" s="34" t="s">
        <v>5992</v>
      </c>
    </row>
    <row r="236" spans="1:313">
      <c r="A236" s="34" t="s">
        <v>6871</v>
      </c>
      <c r="B236" s="34" t="s">
        <v>6833</v>
      </c>
      <c r="C236" s="34" t="s">
        <v>1039</v>
      </c>
      <c r="D236" s="34" t="s">
        <v>1041</v>
      </c>
      <c r="F236" s="34" t="s">
        <v>1041</v>
      </c>
      <c r="G236" s="34">
        <v>56</v>
      </c>
      <c r="H236" s="34" t="s">
        <v>1041</v>
      </c>
      <c r="I236" s="34" t="s">
        <v>1041</v>
      </c>
      <c r="J236" s="34" t="s">
        <v>442</v>
      </c>
      <c r="K236" s="34" t="s">
        <v>1137</v>
      </c>
      <c r="L236" s="34" t="s">
        <v>9547</v>
      </c>
      <c r="M236" s="34" t="s">
        <v>2636</v>
      </c>
      <c r="N236" s="34" t="s">
        <v>9548</v>
      </c>
      <c r="P236" s="34" t="s">
        <v>3065</v>
      </c>
      <c r="Q236" s="34" t="s">
        <v>3123</v>
      </c>
      <c r="R236" s="34" t="s">
        <v>6532</v>
      </c>
      <c r="S236" s="34">
        <v>1</v>
      </c>
      <c r="T236" s="34" t="s">
        <v>4170</v>
      </c>
      <c r="U236" s="34" t="s">
        <v>4170</v>
      </c>
      <c r="V236" s="34" t="s">
        <v>4170</v>
      </c>
      <c r="W236" s="34" t="s">
        <v>4170</v>
      </c>
      <c r="X236" s="34" t="s">
        <v>4881</v>
      </c>
      <c r="Y236" s="34" t="s">
        <v>4170</v>
      </c>
      <c r="Z236" s="34" t="s">
        <v>4881</v>
      </c>
      <c r="AA236" s="34" t="s">
        <v>4170</v>
      </c>
      <c r="AB236" s="34" t="s">
        <v>3681</v>
      </c>
      <c r="AD236" s="34" t="s">
        <v>3696</v>
      </c>
      <c r="AN236" s="34" t="s">
        <v>3719</v>
      </c>
      <c r="AO236" s="34" t="s">
        <v>1044</v>
      </c>
      <c r="BG236" s="34">
        <v>2</v>
      </c>
      <c r="BI236" s="34">
        <v>35</v>
      </c>
      <c r="BJ236" s="34" t="s">
        <v>1041</v>
      </c>
      <c r="BK236" s="34" t="s">
        <v>3727</v>
      </c>
      <c r="BM236" s="34" t="s">
        <v>3739</v>
      </c>
      <c r="BN236" s="34" t="s">
        <v>3745</v>
      </c>
      <c r="BO236" s="34" t="s">
        <v>4881</v>
      </c>
      <c r="BP236" s="34" t="s">
        <v>4170</v>
      </c>
      <c r="BQ236" s="34" t="s">
        <v>4170</v>
      </c>
      <c r="BR236" s="34" t="s">
        <v>4170</v>
      </c>
      <c r="BS236" s="34" t="s">
        <v>3754</v>
      </c>
      <c r="BT236" s="34" t="s">
        <v>3771</v>
      </c>
      <c r="BU236" s="34" t="s">
        <v>1041</v>
      </c>
      <c r="BV236" s="34" t="s">
        <v>1041</v>
      </c>
      <c r="BW236" s="34" t="s">
        <v>1044</v>
      </c>
      <c r="BX236" s="34" t="s">
        <v>3777</v>
      </c>
      <c r="BY236" s="34" t="s">
        <v>4881</v>
      </c>
      <c r="BZ236" s="34" t="s">
        <v>4170</v>
      </c>
      <c r="CA236" s="34" t="s">
        <v>4170</v>
      </c>
      <c r="CB236" s="34" t="s">
        <v>4170</v>
      </c>
      <c r="CC236" s="34" t="s">
        <v>4170</v>
      </c>
      <c r="CD236" s="34" t="s">
        <v>4170</v>
      </c>
      <c r="CE236" s="34" t="s">
        <v>4170</v>
      </c>
      <c r="CF236" s="34" t="s">
        <v>4170</v>
      </c>
      <c r="CG236" s="34" t="s">
        <v>4170</v>
      </c>
      <c r="CH236" s="34" t="s">
        <v>4170</v>
      </c>
      <c r="CI236" s="34" t="s">
        <v>4170</v>
      </c>
      <c r="CJ236" s="34" t="s">
        <v>4170</v>
      </c>
      <c r="CK236" s="34" t="s">
        <v>4170</v>
      </c>
      <c r="CL236" s="34" t="s">
        <v>4170</v>
      </c>
      <c r="CM236" s="34" t="s">
        <v>4170</v>
      </c>
      <c r="CN236" s="34" t="s">
        <v>4170</v>
      </c>
      <c r="CO236" s="34" t="s">
        <v>4170</v>
      </c>
      <c r="CQ236" s="34" t="s">
        <v>1041</v>
      </c>
      <c r="CR236" s="34" t="s">
        <v>1041</v>
      </c>
      <c r="CS236" s="34" t="s">
        <v>1041</v>
      </c>
      <c r="CT236" s="34" t="s">
        <v>1041</v>
      </c>
      <c r="CU236" s="34" t="s">
        <v>1041</v>
      </c>
      <c r="CV236" s="34" t="s">
        <v>1041</v>
      </c>
      <c r="CW236" s="34" t="s">
        <v>1044</v>
      </c>
      <c r="CX236" s="34" t="s">
        <v>1044</v>
      </c>
      <c r="CY236" s="34" t="s">
        <v>3826</v>
      </c>
      <c r="CZ236" s="34" t="s">
        <v>3843</v>
      </c>
      <c r="DA236" s="34" t="s">
        <v>3861</v>
      </c>
      <c r="DB236" s="34" t="s">
        <v>3868</v>
      </c>
      <c r="DC236" s="34" t="s">
        <v>1044</v>
      </c>
      <c r="DD236" s="34" t="s">
        <v>3871</v>
      </c>
      <c r="DE236" s="34" t="s">
        <v>1041</v>
      </c>
      <c r="DF236" s="34" t="s">
        <v>3880</v>
      </c>
      <c r="DG236" s="34" t="s">
        <v>169</v>
      </c>
      <c r="DH236" s="34" t="s">
        <v>4170</v>
      </c>
      <c r="DI236" s="34" t="s">
        <v>4881</v>
      </c>
      <c r="DJ236" s="34" t="s">
        <v>4170</v>
      </c>
      <c r="DK236" s="34" t="s">
        <v>4170</v>
      </c>
      <c r="DL236" s="34" t="s">
        <v>4170</v>
      </c>
      <c r="DM236" s="34" t="s">
        <v>4170</v>
      </c>
      <c r="DN236" s="34" t="s">
        <v>4170</v>
      </c>
      <c r="DO236" s="34" t="s">
        <v>4170</v>
      </c>
      <c r="DP236" s="34" t="s">
        <v>4170</v>
      </c>
      <c r="DQ236" s="34" t="s">
        <v>4170</v>
      </c>
      <c r="DR236" s="34" t="s">
        <v>4170</v>
      </c>
      <c r="DS236" s="34" t="s">
        <v>4170</v>
      </c>
      <c r="DT236" s="34" t="s">
        <v>4170</v>
      </c>
      <c r="DU236" s="34" t="s">
        <v>4170</v>
      </c>
      <c r="DV236" s="34" t="s">
        <v>4170</v>
      </c>
      <c r="DW236" s="34" t="s">
        <v>4170</v>
      </c>
      <c r="DY236" s="34">
        <v>15000</v>
      </c>
      <c r="FK236" s="34" t="s">
        <v>1044</v>
      </c>
      <c r="FM236" s="34" t="s">
        <v>3990</v>
      </c>
      <c r="GF236" s="34" t="s">
        <v>1044</v>
      </c>
      <c r="GG236" s="34" t="s">
        <v>4170</v>
      </c>
      <c r="GH236" s="34" t="s">
        <v>4170</v>
      </c>
      <c r="GI236" s="34" t="s">
        <v>4170</v>
      </c>
      <c r="GJ236" s="34" t="s">
        <v>4881</v>
      </c>
      <c r="GK236" s="34" t="s">
        <v>4170</v>
      </c>
      <c r="GL236" s="34" t="s">
        <v>4170</v>
      </c>
      <c r="GM236" s="34" t="s">
        <v>4170</v>
      </c>
      <c r="GO236" s="34">
        <v>4000</v>
      </c>
      <c r="GP236" s="34">
        <v>0</v>
      </c>
      <c r="GQ236" s="34">
        <v>1000</v>
      </c>
      <c r="GR236" s="34">
        <v>3000</v>
      </c>
      <c r="GS236" s="34">
        <v>300</v>
      </c>
      <c r="GT236" s="34">
        <v>250</v>
      </c>
      <c r="GU236" s="34">
        <v>0</v>
      </c>
      <c r="GV236" s="34">
        <v>0</v>
      </c>
      <c r="GW236" s="34">
        <v>0</v>
      </c>
      <c r="GX236" s="34">
        <v>0</v>
      </c>
      <c r="GY236" s="34">
        <v>0</v>
      </c>
      <c r="GZ236" s="34">
        <v>0</v>
      </c>
      <c r="HA236" s="34">
        <v>0</v>
      </c>
      <c r="HB236" s="34">
        <v>4000</v>
      </c>
      <c r="HC236" s="34">
        <v>0</v>
      </c>
      <c r="HD236" s="34">
        <v>0</v>
      </c>
      <c r="HE236" s="34">
        <v>0</v>
      </c>
      <c r="HF236" s="34" t="s">
        <v>1044</v>
      </c>
      <c r="HK236" s="34" t="s">
        <v>6872</v>
      </c>
      <c r="HL236" s="34" t="s">
        <v>4226</v>
      </c>
      <c r="HM236" s="34" t="s">
        <v>4542</v>
      </c>
      <c r="HN236" s="34" t="s">
        <v>5453</v>
      </c>
      <c r="HO236" s="34">
        <v>25.2614432763907</v>
      </c>
      <c r="HP236" s="34" t="s">
        <v>4895</v>
      </c>
      <c r="HQ236" s="34" t="s">
        <v>4305</v>
      </c>
      <c r="HR236" s="34" t="s">
        <v>4186</v>
      </c>
      <c r="HS236" s="34" t="s">
        <v>4241</v>
      </c>
      <c r="HT236" s="34" t="s">
        <v>4271</v>
      </c>
      <c r="HU236" s="34" t="s">
        <v>5342</v>
      </c>
      <c r="HV236" s="34" t="s">
        <v>5001</v>
      </c>
      <c r="HW236" s="34" t="s">
        <v>4556</v>
      </c>
      <c r="HX236" s="34" t="s">
        <v>3238</v>
      </c>
      <c r="HY236" s="34" t="s">
        <v>4291</v>
      </c>
      <c r="HZ236" s="34" t="s">
        <v>4933</v>
      </c>
      <c r="IA236" s="34" t="s">
        <v>4665</v>
      </c>
      <c r="IC236" s="34" t="s">
        <v>5274</v>
      </c>
      <c r="ID236" s="34" t="s">
        <v>4461</v>
      </c>
      <c r="IE236" s="34" t="s">
        <v>5112</v>
      </c>
      <c r="IQ236" s="34">
        <v>15000</v>
      </c>
      <c r="IR236" s="34" t="s">
        <v>1046</v>
      </c>
      <c r="IT236" s="34">
        <v>15000</v>
      </c>
      <c r="IU236" s="34" t="s">
        <v>5178</v>
      </c>
      <c r="IV236" s="34" t="s">
        <v>4170</v>
      </c>
      <c r="IW236" s="34" t="s">
        <v>4171</v>
      </c>
      <c r="IX236" s="34" t="s">
        <v>5374</v>
      </c>
      <c r="IY236" s="34" t="s">
        <v>5373</v>
      </c>
      <c r="IZ236" s="34" t="s">
        <v>4784</v>
      </c>
      <c r="JA236" s="34" t="s">
        <v>4170</v>
      </c>
      <c r="JB236" s="34" t="s">
        <v>4170</v>
      </c>
      <c r="JC236" s="34">
        <v>0</v>
      </c>
      <c r="JD236" s="34">
        <v>0</v>
      </c>
      <c r="JE236" s="34">
        <v>0</v>
      </c>
      <c r="JF236" s="34">
        <v>0</v>
      </c>
      <c r="JG236" s="34">
        <v>666.66666666666697</v>
      </c>
      <c r="JH236" s="34">
        <v>0</v>
      </c>
      <c r="JI236" s="34">
        <v>0</v>
      </c>
      <c r="JJ236" s="34">
        <v>0</v>
      </c>
      <c r="JK236" s="34">
        <v>0</v>
      </c>
      <c r="JL236" s="34">
        <v>8550</v>
      </c>
      <c r="JM236" s="34">
        <v>666.66666666666697</v>
      </c>
      <c r="JN236" s="34">
        <v>9216.6666666666697</v>
      </c>
      <c r="JO236" s="34">
        <v>8550</v>
      </c>
      <c r="JP236" s="34">
        <v>666.66666666666697</v>
      </c>
      <c r="JQ236" s="34">
        <v>9216.6666666666697</v>
      </c>
      <c r="JR236" s="34">
        <v>0.43399638336347202</v>
      </c>
      <c r="JT236" s="34">
        <v>0.108499095840868</v>
      </c>
      <c r="JU236" s="34">
        <v>0.32549728752260398</v>
      </c>
      <c r="JV236" s="34">
        <v>3.25497287522604E-2</v>
      </c>
      <c r="JW236" s="34">
        <v>2.7124773960217001E-2</v>
      </c>
      <c r="KE236" s="34">
        <v>7.2332730560578706E-2</v>
      </c>
      <c r="KJ236" s="34" t="s">
        <v>5977</v>
      </c>
      <c r="KK236" s="34" t="s">
        <v>5987</v>
      </c>
      <c r="KL236" s="34" t="s">
        <v>4170</v>
      </c>
      <c r="KM236" s="34" t="s">
        <v>4170</v>
      </c>
      <c r="KN236" s="34" t="s">
        <v>4170</v>
      </c>
      <c r="KO236" s="34" t="s">
        <v>4170</v>
      </c>
      <c r="KP236" s="34" t="s">
        <v>4170</v>
      </c>
      <c r="KQ236" s="34" t="s">
        <v>4354</v>
      </c>
      <c r="KR236" s="34" t="s">
        <v>4170</v>
      </c>
      <c r="KS236" s="34" t="s">
        <v>4170</v>
      </c>
      <c r="KT236" s="34" t="s">
        <v>4170</v>
      </c>
      <c r="KU236" s="34" t="s">
        <v>5116</v>
      </c>
      <c r="KV236" s="34" t="s">
        <v>5155</v>
      </c>
      <c r="KW236" s="34" t="s">
        <v>5624</v>
      </c>
      <c r="KX236" s="34" t="s">
        <v>5646</v>
      </c>
      <c r="KY236" s="34" t="s">
        <v>5116</v>
      </c>
      <c r="KZ236" s="34" t="s">
        <v>5155</v>
      </c>
      <c r="LA236" s="34" t="s">
        <v>5992</v>
      </c>
    </row>
    <row r="237" spans="1:313">
      <c r="A237" s="34" t="s">
        <v>6873</v>
      </c>
      <c r="B237" s="34" t="s">
        <v>6833</v>
      </c>
      <c r="C237" s="34" t="s">
        <v>1038</v>
      </c>
      <c r="D237" s="34" t="s">
        <v>1041</v>
      </c>
      <c r="F237" s="34" t="s">
        <v>1041</v>
      </c>
      <c r="G237" s="34">
        <v>53</v>
      </c>
      <c r="H237" s="34" t="s">
        <v>1041</v>
      </c>
      <c r="I237" s="34" t="s">
        <v>1041</v>
      </c>
      <c r="J237" s="34" t="s">
        <v>440</v>
      </c>
      <c r="K237" s="34" t="s">
        <v>1071</v>
      </c>
      <c r="L237" s="34" t="s">
        <v>9623</v>
      </c>
      <c r="M237" s="34" t="s">
        <v>1426</v>
      </c>
      <c r="N237" s="34" t="s">
        <v>9624</v>
      </c>
      <c r="P237" s="34" t="s">
        <v>3068</v>
      </c>
      <c r="Q237" s="34" t="s">
        <v>3087</v>
      </c>
      <c r="R237" s="34" t="s">
        <v>6552</v>
      </c>
      <c r="S237" s="34">
        <v>2</v>
      </c>
      <c r="T237" s="34" t="s">
        <v>4881</v>
      </c>
      <c r="U237" s="34" t="s">
        <v>4170</v>
      </c>
      <c r="V237" s="34" t="s">
        <v>4170</v>
      </c>
      <c r="W237" s="34" t="s">
        <v>4881</v>
      </c>
      <c r="X237" s="34" t="s">
        <v>4881</v>
      </c>
      <c r="Y237" s="34" t="s">
        <v>4881</v>
      </c>
      <c r="Z237" s="34" t="s">
        <v>4881</v>
      </c>
      <c r="AA237" s="34" t="s">
        <v>4170</v>
      </c>
      <c r="AB237" s="34" t="s">
        <v>3684</v>
      </c>
      <c r="AD237" s="34" t="s">
        <v>3696</v>
      </c>
      <c r="AN237" s="34" t="s">
        <v>3719</v>
      </c>
      <c r="AO237" s="34" t="s">
        <v>1044</v>
      </c>
      <c r="BG237" s="34">
        <v>1</v>
      </c>
      <c r="BI237" s="34">
        <v>19</v>
      </c>
      <c r="BJ237" s="34" t="s">
        <v>1041</v>
      </c>
      <c r="BK237" s="34" t="s">
        <v>3727</v>
      </c>
      <c r="BM237" s="34" t="s">
        <v>3739</v>
      </c>
      <c r="BN237" s="34" t="s">
        <v>3745</v>
      </c>
      <c r="BO237" s="34" t="s">
        <v>4881</v>
      </c>
      <c r="BP237" s="34" t="s">
        <v>4170</v>
      </c>
      <c r="BQ237" s="34" t="s">
        <v>4170</v>
      </c>
      <c r="BR237" s="34" t="s">
        <v>4170</v>
      </c>
      <c r="BS237" s="34" t="s">
        <v>3760</v>
      </c>
      <c r="BT237" s="34" t="s">
        <v>3739</v>
      </c>
      <c r="BU237" s="34" t="s">
        <v>1044</v>
      </c>
      <c r="BV237" s="34" t="s">
        <v>1044</v>
      </c>
      <c r="BW237" s="34" t="s">
        <v>1044</v>
      </c>
      <c r="BX237" s="34" t="s">
        <v>3777</v>
      </c>
      <c r="BY237" s="34" t="s">
        <v>4881</v>
      </c>
      <c r="BZ237" s="34" t="s">
        <v>4170</v>
      </c>
      <c r="CA237" s="34" t="s">
        <v>4170</v>
      </c>
      <c r="CB237" s="34" t="s">
        <v>4170</v>
      </c>
      <c r="CC237" s="34" t="s">
        <v>4170</v>
      </c>
      <c r="CD237" s="34" t="s">
        <v>4170</v>
      </c>
      <c r="CE237" s="34" t="s">
        <v>4170</v>
      </c>
      <c r="CF237" s="34" t="s">
        <v>4170</v>
      </c>
      <c r="CG237" s="34" t="s">
        <v>4170</v>
      </c>
      <c r="CH237" s="34" t="s">
        <v>4170</v>
      </c>
      <c r="CI237" s="34" t="s">
        <v>4170</v>
      </c>
      <c r="CJ237" s="34" t="s">
        <v>4170</v>
      </c>
      <c r="CK237" s="34" t="s">
        <v>4170</v>
      </c>
      <c r="CL237" s="34" t="s">
        <v>4170</v>
      </c>
      <c r="CM237" s="34" t="s">
        <v>4170</v>
      </c>
      <c r="CN237" s="34" t="s">
        <v>4170</v>
      </c>
      <c r="CO237" s="34" t="s">
        <v>4170</v>
      </c>
      <c r="CQ237" s="34" t="s">
        <v>1041</v>
      </c>
      <c r="CR237" s="34" t="s">
        <v>1041</v>
      </c>
      <c r="CS237" s="34" t="s">
        <v>1041</v>
      </c>
      <c r="CT237" s="34" t="s">
        <v>1041</v>
      </c>
      <c r="CU237" s="34" t="s">
        <v>1041</v>
      </c>
      <c r="CV237" s="34" t="s">
        <v>1041</v>
      </c>
      <c r="CW237" s="34" t="s">
        <v>1044</v>
      </c>
      <c r="CX237" s="34" t="s">
        <v>1044</v>
      </c>
      <c r="CY237" s="34" t="s">
        <v>3826</v>
      </c>
      <c r="CZ237" s="34" t="s">
        <v>3843</v>
      </c>
      <c r="DA237" s="34" t="s">
        <v>3855</v>
      </c>
      <c r="DB237" s="34" t="s">
        <v>3868</v>
      </c>
      <c r="DC237" s="34" t="s">
        <v>3871</v>
      </c>
      <c r="DD237" s="34" t="s">
        <v>3871</v>
      </c>
      <c r="DE237" s="34" t="s">
        <v>1041</v>
      </c>
      <c r="DF237" s="34" t="s">
        <v>3880</v>
      </c>
      <c r="DG237" s="34" t="s">
        <v>6305</v>
      </c>
      <c r="DH237" s="34" t="s">
        <v>4170</v>
      </c>
      <c r="DI237" s="34" t="s">
        <v>4170</v>
      </c>
      <c r="DJ237" s="34" t="s">
        <v>4170</v>
      </c>
      <c r="DK237" s="34" t="s">
        <v>4170</v>
      </c>
      <c r="DL237" s="34" t="s">
        <v>4170</v>
      </c>
      <c r="DM237" s="34" t="s">
        <v>4170</v>
      </c>
      <c r="DN237" s="34" t="s">
        <v>4881</v>
      </c>
      <c r="DO237" s="34" t="s">
        <v>4881</v>
      </c>
      <c r="DP237" s="34" t="s">
        <v>4170</v>
      </c>
      <c r="DQ237" s="34" t="s">
        <v>4170</v>
      </c>
      <c r="DR237" s="34" t="s">
        <v>4170</v>
      </c>
      <c r="DS237" s="34" t="s">
        <v>4170</v>
      </c>
      <c r="DT237" s="34" t="s">
        <v>4170</v>
      </c>
      <c r="DU237" s="34" t="s">
        <v>4170</v>
      </c>
      <c r="DV237" s="34" t="s">
        <v>4170</v>
      </c>
      <c r="DW237" s="34" t="s">
        <v>4170</v>
      </c>
      <c r="ES237" s="34" t="s">
        <v>3922</v>
      </c>
      <c r="ET237" s="34" t="s">
        <v>4170</v>
      </c>
      <c r="EU237" s="34" t="s">
        <v>4881</v>
      </c>
      <c r="EV237" s="34" t="s">
        <v>4170</v>
      </c>
      <c r="EW237" s="34" t="s">
        <v>4170</v>
      </c>
      <c r="EX237" s="34" t="s">
        <v>4170</v>
      </c>
      <c r="EY237" s="34" t="s">
        <v>4170</v>
      </c>
      <c r="EZ237" s="34" t="s">
        <v>4170</v>
      </c>
      <c r="FA237" s="34" t="s">
        <v>4170</v>
      </c>
      <c r="FB237" s="34" t="s">
        <v>4170</v>
      </c>
      <c r="FD237" s="34">
        <v>2000</v>
      </c>
      <c r="FE237" s="34">
        <v>3250</v>
      </c>
      <c r="FK237" s="34" t="s">
        <v>1044</v>
      </c>
      <c r="FM237" s="34" t="s">
        <v>3984</v>
      </c>
      <c r="FN237" s="34" t="s">
        <v>6874</v>
      </c>
      <c r="FO237" s="34" t="s">
        <v>4881</v>
      </c>
      <c r="FP237" s="34" t="s">
        <v>4170</v>
      </c>
      <c r="FQ237" s="34" t="s">
        <v>4881</v>
      </c>
      <c r="FR237" s="34" t="s">
        <v>4881</v>
      </c>
      <c r="FS237" s="34" t="s">
        <v>4170</v>
      </c>
      <c r="FT237" s="34" t="s">
        <v>4170</v>
      </c>
      <c r="FU237" s="34" t="s">
        <v>4170</v>
      </c>
      <c r="FV237" s="34" t="s">
        <v>4170</v>
      </c>
      <c r="FW237" s="34" t="s">
        <v>4881</v>
      </c>
      <c r="FX237" s="34" t="s">
        <v>4170</v>
      </c>
      <c r="FY237" s="34" t="s">
        <v>4170</v>
      </c>
      <c r="FZ237" s="34" t="s">
        <v>4170</v>
      </c>
      <c r="GA237" s="34" t="s">
        <v>4170</v>
      </c>
      <c r="GB237" s="34" t="s">
        <v>4170</v>
      </c>
      <c r="GC237" s="34" t="s">
        <v>4170</v>
      </c>
      <c r="GD237" s="34" t="s">
        <v>4170</v>
      </c>
      <c r="GF237" s="34" t="s">
        <v>1044</v>
      </c>
      <c r="GG237" s="34" t="s">
        <v>4170</v>
      </c>
      <c r="GH237" s="34" t="s">
        <v>4170</v>
      </c>
      <c r="GI237" s="34" t="s">
        <v>4170</v>
      </c>
      <c r="GJ237" s="34" t="s">
        <v>4881</v>
      </c>
      <c r="GK237" s="34" t="s">
        <v>4170</v>
      </c>
      <c r="GL237" s="34" t="s">
        <v>4170</v>
      </c>
      <c r="GM237" s="34" t="s">
        <v>4170</v>
      </c>
      <c r="GO237" s="34">
        <v>2000</v>
      </c>
      <c r="GP237" s="34">
        <v>0</v>
      </c>
      <c r="GQ237" s="34">
        <v>0</v>
      </c>
      <c r="GR237" s="34">
        <v>1000</v>
      </c>
      <c r="GS237" s="34">
        <v>500</v>
      </c>
      <c r="GT237" s="34">
        <v>100</v>
      </c>
      <c r="GU237" s="34">
        <v>0</v>
      </c>
      <c r="GV237" s="34">
        <v>0</v>
      </c>
      <c r="GW237" s="34">
        <v>0</v>
      </c>
      <c r="GX237" s="34">
        <v>0</v>
      </c>
      <c r="GY237" s="34">
        <v>2000</v>
      </c>
      <c r="GZ237" s="34">
        <v>800</v>
      </c>
      <c r="HA237" s="34">
        <v>0</v>
      </c>
      <c r="HB237" s="34">
        <v>0</v>
      </c>
      <c r="HC237" s="34">
        <v>0</v>
      </c>
      <c r="HD237" s="34">
        <v>0</v>
      </c>
      <c r="HE237" s="34">
        <v>0</v>
      </c>
      <c r="HF237" s="34" t="s">
        <v>1044</v>
      </c>
      <c r="HK237" s="34" t="s">
        <v>6875</v>
      </c>
      <c r="HL237" s="34" t="s">
        <v>4226</v>
      </c>
      <c r="HM237" s="34" t="s">
        <v>4542</v>
      </c>
      <c r="HN237" s="34" t="s">
        <v>5447</v>
      </c>
      <c r="HO237" s="34">
        <v>39.223335523434102</v>
      </c>
      <c r="HP237" s="34" t="s">
        <v>4896</v>
      </c>
      <c r="HQ237" s="34" t="s">
        <v>4313</v>
      </c>
      <c r="HR237" s="34" t="s">
        <v>4186</v>
      </c>
      <c r="HS237" s="34" t="s">
        <v>4255</v>
      </c>
      <c r="HT237" s="34" t="s">
        <v>4271</v>
      </c>
      <c r="HU237" s="34" t="s">
        <v>5342</v>
      </c>
      <c r="HV237" s="34" t="s">
        <v>5001</v>
      </c>
      <c r="HW237" s="34" t="s">
        <v>4560</v>
      </c>
      <c r="HX237" s="34" t="s">
        <v>3238</v>
      </c>
      <c r="HY237" s="34" t="s">
        <v>4299</v>
      </c>
      <c r="HZ237" s="34" t="s">
        <v>4929</v>
      </c>
      <c r="IA237" s="34" t="s">
        <v>4665</v>
      </c>
      <c r="IB237" s="34" t="s">
        <v>5665</v>
      </c>
      <c r="IC237" s="34" t="s">
        <v>5274</v>
      </c>
      <c r="ID237" s="34" t="s">
        <v>4462</v>
      </c>
      <c r="IJ237" s="34">
        <v>797.2</v>
      </c>
      <c r="IK237" s="34" t="s">
        <v>4588</v>
      </c>
      <c r="IQ237" s="34">
        <v>4047.2</v>
      </c>
      <c r="IR237" s="34" t="s">
        <v>1046</v>
      </c>
      <c r="IT237" s="34">
        <v>2023.6</v>
      </c>
      <c r="IU237" s="34" t="s">
        <v>5177</v>
      </c>
      <c r="IV237" s="34" t="s">
        <v>4170</v>
      </c>
      <c r="IW237" s="34" t="s">
        <v>4170</v>
      </c>
      <c r="IX237" s="34" t="s">
        <v>6120</v>
      </c>
      <c r="IY237" s="34" t="s">
        <v>4785</v>
      </c>
      <c r="IZ237" s="34" t="s">
        <v>4352</v>
      </c>
      <c r="JA237" s="34" t="s">
        <v>4170</v>
      </c>
      <c r="JB237" s="34" t="s">
        <v>4170</v>
      </c>
      <c r="JC237" s="34">
        <v>0</v>
      </c>
      <c r="JD237" s="34">
        <v>333.33333333333297</v>
      </c>
      <c r="JE237" s="34">
        <v>133.333333333333</v>
      </c>
      <c r="JF237" s="34">
        <v>0</v>
      </c>
      <c r="JG237" s="34">
        <v>0</v>
      </c>
      <c r="JH237" s="34">
        <v>0</v>
      </c>
      <c r="JI237" s="34">
        <v>0</v>
      </c>
      <c r="JJ237" s="34">
        <v>0</v>
      </c>
      <c r="JK237" s="34">
        <v>0</v>
      </c>
      <c r="JL237" s="34">
        <v>3733.3333333333298</v>
      </c>
      <c r="JM237" s="34">
        <v>333.33333333333297</v>
      </c>
      <c r="JN237" s="34">
        <v>4066.6666666666702</v>
      </c>
      <c r="JO237" s="34">
        <v>1866.6666666666699</v>
      </c>
      <c r="JP237" s="34">
        <v>166.666666666667</v>
      </c>
      <c r="JQ237" s="34">
        <v>2033.3333333333301</v>
      </c>
      <c r="JR237" s="34">
        <v>0.49180327868852503</v>
      </c>
      <c r="JU237" s="34">
        <v>0.24590163934426201</v>
      </c>
      <c r="JV237" s="34">
        <v>0.12295081967213101</v>
      </c>
      <c r="JW237" s="34">
        <v>2.4590163934426201E-2</v>
      </c>
      <c r="KB237" s="34">
        <v>8.1967213114754106E-2</v>
      </c>
      <c r="KC237" s="34">
        <v>3.2786885245901599E-2</v>
      </c>
      <c r="KI237" s="34" t="s">
        <v>6082</v>
      </c>
      <c r="KJ237" s="34" t="s">
        <v>5976</v>
      </c>
      <c r="KK237" s="34" t="s">
        <v>5178</v>
      </c>
      <c r="KL237" s="34" t="s">
        <v>4170</v>
      </c>
      <c r="KM237" s="34" t="s">
        <v>4170</v>
      </c>
      <c r="KN237" s="34" t="s">
        <v>5255</v>
      </c>
      <c r="KO237" s="34" t="s">
        <v>5254</v>
      </c>
      <c r="KP237" s="34" t="s">
        <v>4170</v>
      </c>
      <c r="KQ237" s="34" t="s">
        <v>4170</v>
      </c>
      <c r="KR237" s="34" t="s">
        <v>4170</v>
      </c>
      <c r="KS237" s="34" t="s">
        <v>4170</v>
      </c>
      <c r="KT237" s="34" t="s">
        <v>4170</v>
      </c>
      <c r="KU237" s="34" t="s">
        <v>4973</v>
      </c>
      <c r="KV237" s="34" t="s">
        <v>5151</v>
      </c>
      <c r="KW237" s="34" t="s">
        <v>5624</v>
      </c>
      <c r="KX237" s="34" t="s">
        <v>5644</v>
      </c>
      <c r="KY237" s="34" t="s">
        <v>5952</v>
      </c>
      <c r="KZ237" s="34" t="s">
        <v>5850</v>
      </c>
      <c r="LA237" s="34" t="s">
        <v>5993</v>
      </c>
    </row>
    <row r="238" spans="1:313">
      <c r="A238" s="34" t="s">
        <v>6876</v>
      </c>
      <c r="B238" s="34" t="s">
        <v>6833</v>
      </c>
      <c r="C238" s="34" t="s">
        <v>1036</v>
      </c>
      <c r="D238" s="34" t="s">
        <v>1041</v>
      </c>
      <c r="F238" s="34" t="s">
        <v>1041</v>
      </c>
      <c r="G238" s="34">
        <v>33</v>
      </c>
      <c r="H238" s="34" t="s">
        <v>1041</v>
      </c>
      <c r="I238" s="34" t="s">
        <v>1041</v>
      </c>
      <c r="J238" s="34" t="s">
        <v>442</v>
      </c>
      <c r="K238" s="34" t="s">
        <v>1077</v>
      </c>
      <c r="L238" s="34" t="s">
        <v>9537</v>
      </c>
      <c r="M238" s="34" t="s">
        <v>1548</v>
      </c>
      <c r="N238" s="34" t="s">
        <v>9538</v>
      </c>
      <c r="P238" s="34" t="s">
        <v>3065</v>
      </c>
      <c r="Q238" s="34" t="s">
        <v>3123</v>
      </c>
      <c r="R238" s="34" t="s">
        <v>6320</v>
      </c>
      <c r="S238" s="34">
        <v>2</v>
      </c>
      <c r="T238" s="34" t="s">
        <v>4881</v>
      </c>
      <c r="U238" s="34" t="s">
        <v>4170</v>
      </c>
      <c r="V238" s="34" t="s">
        <v>4170</v>
      </c>
      <c r="W238" s="34" t="s">
        <v>4881</v>
      </c>
      <c r="X238" s="34" t="s">
        <v>4881</v>
      </c>
      <c r="Y238" s="34" t="s">
        <v>4881</v>
      </c>
      <c r="Z238" s="34" t="s">
        <v>4881</v>
      </c>
      <c r="AA238" s="34" t="s">
        <v>4170</v>
      </c>
      <c r="AB238" s="34" t="s">
        <v>3681</v>
      </c>
      <c r="AD238" s="34" t="s">
        <v>3696</v>
      </c>
      <c r="AN238" s="34" t="s">
        <v>3719</v>
      </c>
      <c r="AO238" s="34" t="s">
        <v>1044</v>
      </c>
      <c r="BG238" s="34">
        <v>1</v>
      </c>
      <c r="BI238" s="34">
        <v>17</v>
      </c>
      <c r="BJ238" s="34" t="s">
        <v>1041</v>
      </c>
      <c r="BK238" s="34" t="s">
        <v>3727</v>
      </c>
      <c r="BM238" s="34" t="s">
        <v>3742</v>
      </c>
      <c r="BN238" s="34" t="s">
        <v>3745</v>
      </c>
      <c r="BO238" s="34" t="s">
        <v>4881</v>
      </c>
      <c r="BP238" s="34" t="s">
        <v>4170</v>
      </c>
      <c r="BQ238" s="34" t="s">
        <v>4170</v>
      </c>
      <c r="BR238" s="34" t="s">
        <v>4170</v>
      </c>
      <c r="BS238" s="34" t="s">
        <v>3754</v>
      </c>
      <c r="BT238" s="34" t="s">
        <v>3771</v>
      </c>
      <c r="BU238" s="34" t="s">
        <v>1044</v>
      </c>
      <c r="BV238" s="34" t="s">
        <v>1044</v>
      </c>
      <c r="BW238" s="34" t="s">
        <v>1044</v>
      </c>
      <c r="BX238" s="34" t="s">
        <v>3783</v>
      </c>
      <c r="BY238" s="34" t="s">
        <v>4170</v>
      </c>
      <c r="BZ238" s="34" t="s">
        <v>4170</v>
      </c>
      <c r="CA238" s="34" t="s">
        <v>4881</v>
      </c>
      <c r="CB238" s="34" t="s">
        <v>4170</v>
      </c>
      <c r="CC238" s="34" t="s">
        <v>4170</v>
      </c>
      <c r="CD238" s="34" t="s">
        <v>4170</v>
      </c>
      <c r="CE238" s="34" t="s">
        <v>4170</v>
      </c>
      <c r="CF238" s="34" t="s">
        <v>4170</v>
      </c>
      <c r="CG238" s="34" t="s">
        <v>4170</v>
      </c>
      <c r="CH238" s="34" t="s">
        <v>4170</v>
      </c>
      <c r="CI238" s="34" t="s">
        <v>4170</v>
      </c>
      <c r="CJ238" s="34" t="s">
        <v>4170</v>
      </c>
      <c r="CK238" s="34" t="s">
        <v>4170</v>
      </c>
      <c r="CL238" s="34" t="s">
        <v>4170</v>
      </c>
      <c r="CM238" s="34" t="s">
        <v>4170</v>
      </c>
      <c r="CN238" s="34" t="s">
        <v>4170</v>
      </c>
      <c r="CO238" s="34" t="s">
        <v>4170</v>
      </c>
      <c r="CQ238" s="34" t="s">
        <v>1041</v>
      </c>
      <c r="CR238" s="34" t="s">
        <v>1041</v>
      </c>
      <c r="CS238" s="34" t="s">
        <v>1041</v>
      </c>
      <c r="CT238" s="34" t="s">
        <v>1041</v>
      </c>
      <c r="CU238" s="34" t="s">
        <v>1041</v>
      </c>
      <c r="CV238" s="34" t="s">
        <v>1041</v>
      </c>
      <c r="CW238" s="34" t="s">
        <v>1041</v>
      </c>
      <c r="CX238" s="34" t="s">
        <v>1041</v>
      </c>
      <c r="CY238" s="34" t="s">
        <v>3826</v>
      </c>
      <c r="CZ238" s="34" t="s">
        <v>3846</v>
      </c>
      <c r="DA238" s="34" t="s">
        <v>3855</v>
      </c>
      <c r="DB238" s="34" t="s">
        <v>1044</v>
      </c>
      <c r="DC238" s="34" t="s">
        <v>1044</v>
      </c>
      <c r="DD238" s="34" t="s">
        <v>3871</v>
      </c>
      <c r="DE238" s="34" t="s">
        <v>1044</v>
      </c>
      <c r="DF238" s="34" t="s">
        <v>3877</v>
      </c>
      <c r="DG238" s="34" t="s">
        <v>3889</v>
      </c>
      <c r="DH238" s="34" t="s">
        <v>4170</v>
      </c>
      <c r="DI238" s="34" t="s">
        <v>4170</v>
      </c>
      <c r="DJ238" s="34" t="s">
        <v>4881</v>
      </c>
      <c r="DK238" s="34" t="s">
        <v>4170</v>
      </c>
      <c r="DL238" s="34" t="s">
        <v>4170</v>
      </c>
      <c r="DM238" s="34" t="s">
        <v>4170</v>
      </c>
      <c r="DN238" s="34" t="s">
        <v>4170</v>
      </c>
      <c r="DO238" s="34" t="s">
        <v>4170</v>
      </c>
      <c r="DP238" s="34" t="s">
        <v>4170</v>
      </c>
      <c r="DQ238" s="34" t="s">
        <v>4170</v>
      </c>
      <c r="DR238" s="34" t="s">
        <v>4170</v>
      </c>
      <c r="DS238" s="34" t="s">
        <v>4170</v>
      </c>
      <c r="DT238" s="34" t="s">
        <v>4170</v>
      </c>
      <c r="DU238" s="34" t="s">
        <v>4170</v>
      </c>
      <c r="DV238" s="34" t="s">
        <v>4170</v>
      </c>
      <c r="DW238" s="34" t="s">
        <v>4170</v>
      </c>
      <c r="FK238" s="34" t="s">
        <v>1044</v>
      </c>
      <c r="FM238" s="34" t="s">
        <v>3984</v>
      </c>
      <c r="FN238" s="34" t="s">
        <v>6411</v>
      </c>
      <c r="FO238" s="34" t="s">
        <v>4881</v>
      </c>
      <c r="FP238" s="34" t="s">
        <v>4881</v>
      </c>
      <c r="FQ238" s="34" t="s">
        <v>4881</v>
      </c>
      <c r="FR238" s="34" t="s">
        <v>4170</v>
      </c>
      <c r="FS238" s="34" t="s">
        <v>4881</v>
      </c>
      <c r="FT238" s="34" t="s">
        <v>4170</v>
      </c>
      <c r="FU238" s="34" t="s">
        <v>4881</v>
      </c>
      <c r="FV238" s="34" t="s">
        <v>4881</v>
      </c>
      <c r="FW238" s="34" t="s">
        <v>4881</v>
      </c>
      <c r="FX238" s="34" t="s">
        <v>4170</v>
      </c>
      <c r="FY238" s="34" t="s">
        <v>4170</v>
      </c>
      <c r="FZ238" s="34" t="s">
        <v>4170</v>
      </c>
      <c r="GA238" s="34" t="s">
        <v>4170</v>
      </c>
      <c r="GB238" s="34" t="s">
        <v>4170</v>
      </c>
      <c r="GC238" s="34" t="s">
        <v>4170</v>
      </c>
      <c r="GD238" s="34" t="s">
        <v>4170</v>
      </c>
      <c r="GF238" s="34" t="s">
        <v>1044</v>
      </c>
      <c r="GG238" s="34" t="s">
        <v>4170</v>
      </c>
      <c r="GH238" s="34" t="s">
        <v>4170</v>
      </c>
      <c r="GI238" s="34" t="s">
        <v>4170</v>
      </c>
      <c r="GJ238" s="34" t="s">
        <v>4881</v>
      </c>
      <c r="GK238" s="34" t="s">
        <v>4170</v>
      </c>
      <c r="GL238" s="34" t="s">
        <v>4170</v>
      </c>
      <c r="GM238" s="34" t="s">
        <v>4170</v>
      </c>
      <c r="GO238" s="34">
        <v>12000</v>
      </c>
      <c r="GP238" s="34">
        <v>3000</v>
      </c>
      <c r="GQ238" s="34">
        <v>6000</v>
      </c>
      <c r="GR238" s="34">
        <v>3000</v>
      </c>
      <c r="GS238" s="34">
        <v>2000</v>
      </c>
      <c r="GT238" s="34">
        <v>270</v>
      </c>
      <c r="GW238" s="34">
        <v>0</v>
      </c>
      <c r="GX238" s="34">
        <v>20000</v>
      </c>
      <c r="GY238" s="34">
        <v>0</v>
      </c>
      <c r="GZ238" s="34">
        <v>0</v>
      </c>
      <c r="HA238" s="34">
        <v>0</v>
      </c>
      <c r="HB238" s="34">
        <v>0</v>
      </c>
      <c r="HC238" s="34">
        <v>100000</v>
      </c>
      <c r="HD238" s="34">
        <v>0</v>
      </c>
      <c r="HE238" s="34">
        <v>50000</v>
      </c>
      <c r="HF238" s="34" t="s">
        <v>1044</v>
      </c>
      <c r="HK238" s="34" t="s">
        <v>6877</v>
      </c>
      <c r="HL238" s="34" t="s">
        <v>4226</v>
      </c>
      <c r="HM238" s="34" t="s">
        <v>4539</v>
      </c>
      <c r="HN238" s="34" t="s">
        <v>5452</v>
      </c>
      <c r="HO238" s="34">
        <v>49.275897941305303</v>
      </c>
      <c r="HP238" s="34" t="s">
        <v>4896</v>
      </c>
      <c r="HQ238" s="34" t="s">
        <v>4313</v>
      </c>
      <c r="HR238" s="34" t="s">
        <v>4186</v>
      </c>
      <c r="HS238" s="34" t="s">
        <v>4255</v>
      </c>
      <c r="HT238" s="34" t="s">
        <v>4271</v>
      </c>
      <c r="HU238" s="34" t="s">
        <v>5342</v>
      </c>
      <c r="HV238" s="34" t="s">
        <v>5001</v>
      </c>
      <c r="HW238" s="34" t="s">
        <v>4556</v>
      </c>
      <c r="HX238" s="34" t="s">
        <v>3241</v>
      </c>
      <c r="HY238" s="34" t="s">
        <v>4291</v>
      </c>
      <c r="HZ238" s="34" t="s">
        <v>4933</v>
      </c>
      <c r="IA238" s="34" t="s">
        <v>4666</v>
      </c>
      <c r="IC238" s="34" t="s">
        <v>5274</v>
      </c>
      <c r="ID238" s="34" t="s">
        <v>4462</v>
      </c>
      <c r="IR238" s="34" t="s">
        <v>1046</v>
      </c>
      <c r="IU238" s="34" t="s">
        <v>5181</v>
      </c>
      <c r="IV238" s="34" t="s">
        <v>4473</v>
      </c>
      <c r="IW238" s="34" t="s">
        <v>4175</v>
      </c>
      <c r="IX238" s="34" t="s">
        <v>5374</v>
      </c>
      <c r="IY238" s="34" t="s">
        <v>4472</v>
      </c>
      <c r="IZ238" s="34" t="s">
        <v>4784</v>
      </c>
      <c r="JC238" s="34">
        <v>3333.3333333333298</v>
      </c>
      <c r="JD238" s="34">
        <v>0</v>
      </c>
      <c r="JE238" s="34">
        <v>0</v>
      </c>
      <c r="JF238" s="34">
        <v>0</v>
      </c>
      <c r="JG238" s="34">
        <v>0</v>
      </c>
      <c r="JH238" s="34">
        <v>16666.666666666701</v>
      </c>
      <c r="JI238" s="34">
        <v>0</v>
      </c>
      <c r="JJ238" s="34">
        <v>8333.3333333333303</v>
      </c>
      <c r="JK238" s="34">
        <v>0</v>
      </c>
      <c r="JL238" s="34">
        <v>43270</v>
      </c>
      <c r="JM238" s="34">
        <v>11333.333333333299</v>
      </c>
      <c r="JN238" s="34">
        <v>54603.333333333299</v>
      </c>
      <c r="JO238" s="34">
        <v>21635</v>
      </c>
      <c r="JP238" s="34">
        <v>5666.6666666666697</v>
      </c>
      <c r="JQ238" s="34">
        <v>27301.666666666701</v>
      </c>
      <c r="JR238" s="34">
        <v>0.21976680300348</v>
      </c>
      <c r="JS238" s="34">
        <v>5.4941700750869897E-2</v>
      </c>
      <c r="JT238" s="34">
        <v>0.10988340150174</v>
      </c>
      <c r="JU238" s="34">
        <v>5.4941700750869897E-2</v>
      </c>
      <c r="JV238" s="34">
        <v>3.6627800500579899E-2</v>
      </c>
      <c r="JW238" s="34">
        <v>4.9447530675782898E-3</v>
      </c>
      <c r="KA238" s="34">
        <v>6.10463341676332E-2</v>
      </c>
      <c r="KF238" s="34">
        <v>0.30523167083816599</v>
      </c>
      <c r="KH238" s="34">
        <v>0.152615835419083</v>
      </c>
      <c r="KL238" s="34" t="s">
        <v>4170</v>
      </c>
      <c r="KM238" s="34" t="s">
        <v>4715</v>
      </c>
      <c r="KN238" s="34" t="s">
        <v>4170</v>
      </c>
      <c r="KO238" s="34" t="s">
        <v>4170</v>
      </c>
      <c r="KP238" s="34" t="s">
        <v>4170</v>
      </c>
      <c r="KQ238" s="34" t="s">
        <v>4170</v>
      </c>
      <c r="KR238" s="34" t="s">
        <v>4974</v>
      </c>
      <c r="KS238" s="34" t="s">
        <v>4170</v>
      </c>
      <c r="KT238" s="34" t="s">
        <v>5928</v>
      </c>
      <c r="KU238" s="34" t="s">
        <v>5115</v>
      </c>
      <c r="KV238" s="34" t="s">
        <v>4876</v>
      </c>
      <c r="KW238" s="34" t="s">
        <v>5625</v>
      </c>
      <c r="KX238" s="34" t="s">
        <v>5645</v>
      </c>
      <c r="KY238" s="34" t="s">
        <v>5955</v>
      </c>
      <c r="KZ238" s="34" t="s">
        <v>5224</v>
      </c>
    </row>
    <row r="239" spans="1:313">
      <c r="A239" s="34" t="s">
        <v>6878</v>
      </c>
      <c r="B239" s="34" t="s">
        <v>6833</v>
      </c>
      <c r="C239" s="34" t="s">
        <v>1037</v>
      </c>
      <c r="D239" s="34" t="s">
        <v>1041</v>
      </c>
      <c r="F239" s="34" t="s">
        <v>1041</v>
      </c>
      <c r="G239" s="34">
        <v>54</v>
      </c>
      <c r="H239" s="34" t="s">
        <v>1041</v>
      </c>
      <c r="I239" s="34" t="s">
        <v>1041</v>
      </c>
      <c r="J239" s="34" t="s">
        <v>440</v>
      </c>
      <c r="K239" s="34" t="s">
        <v>1056</v>
      </c>
      <c r="L239" s="34" t="s">
        <v>9543</v>
      </c>
      <c r="M239" s="34" t="s">
        <v>1185</v>
      </c>
      <c r="N239" s="34" t="s">
        <v>9575</v>
      </c>
      <c r="P239" s="34" t="s">
        <v>3065</v>
      </c>
      <c r="Q239" s="34" t="s">
        <v>3120</v>
      </c>
      <c r="R239" s="34" t="s">
        <v>6444</v>
      </c>
      <c r="S239" s="34">
        <v>3</v>
      </c>
      <c r="T239" s="34" t="s">
        <v>4609</v>
      </c>
      <c r="U239" s="34" t="s">
        <v>4170</v>
      </c>
      <c r="V239" s="34" t="s">
        <v>4170</v>
      </c>
      <c r="W239" s="34" t="s">
        <v>4609</v>
      </c>
      <c r="X239" s="34" t="s">
        <v>4881</v>
      </c>
      <c r="Y239" s="34" t="s">
        <v>4609</v>
      </c>
      <c r="Z239" s="34" t="s">
        <v>4881</v>
      </c>
      <c r="AA239" s="34" t="s">
        <v>4170</v>
      </c>
      <c r="AB239" s="34" t="s">
        <v>3681</v>
      </c>
      <c r="AD239" s="34" t="s">
        <v>3696</v>
      </c>
      <c r="AN239" s="34" t="s">
        <v>3722</v>
      </c>
      <c r="AO239" s="34" t="s">
        <v>1044</v>
      </c>
      <c r="BG239" s="34">
        <v>3</v>
      </c>
      <c r="BI239" s="34">
        <v>35</v>
      </c>
      <c r="BJ239" s="34" t="s">
        <v>1041</v>
      </c>
      <c r="BK239" s="34" t="s">
        <v>3727</v>
      </c>
      <c r="BM239" s="34" t="s">
        <v>3739</v>
      </c>
      <c r="BN239" s="34" t="s">
        <v>3745</v>
      </c>
      <c r="BO239" s="34" t="s">
        <v>4881</v>
      </c>
      <c r="BP239" s="34" t="s">
        <v>4170</v>
      </c>
      <c r="BQ239" s="34" t="s">
        <v>4170</v>
      </c>
      <c r="BR239" s="34" t="s">
        <v>4170</v>
      </c>
      <c r="BS239" s="34" t="s">
        <v>3754</v>
      </c>
      <c r="BT239" s="34" t="s">
        <v>3771</v>
      </c>
      <c r="BU239" s="34" t="s">
        <v>1044</v>
      </c>
      <c r="BV239" s="34" t="s">
        <v>1044</v>
      </c>
      <c r="BW239" s="34" t="s">
        <v>1044</v>
      </c>
      <c r="BX239" s="34" t="s">
        <v>3777</v>
      </c>
      <c r="BY239" s="34" t="s">
        <v>4881</v>
      </c>
      <c r="BZ239" s="34" t="s">
        <v>4170</v>
      </c>
      <c r="CA239" s="34" t="s">
        <v>4170</v>
      </c>
      <c r="CB239" s="34" t="s">
        <v>4170</v>
      </c>
      <c r="CC239" s="34" t="s">
        <v>4170</v>
      </c>
      <c r="CD239" s="34" t="s">
        <v>4170</v>
      </c>
      <c r="CE239" s="34" t="s">
        <v>4170</v>
      </c>
      <c r="CF239" s="34" t="s">
        <v>4170</v>
      </c>
      <c r="CG239" s="34" t="s">
        <v>4170</v>
      </c>
      <c r="CH239" s="34" t="s">
        <v>4170</v>
      </c>
      <c r="CI239" s="34" t="s">
        <v>4170</v>
      </c>
      <c r="CJ239" s="34" t="s">
        <v>4170</v>
      </c>
      <c r="CK239" s="34" t="s">
        <v>4170</v>
      </c>
      <c r="CL239" s="34" t="s">
        <v>4170</v>
      </c>
      <c r="CM239" s="34" t="s">
        <v>4170</v>
      </c>
      <c r="CN239" s="34" t="s">
        <v>4170</v>
      </c>
      <c r="CO239" s="34" t="s">
        <v>4170</v>
      </c>
      <c r="CQ239" s="34" t="s">
        <v>1041</v>
      </c>
      <c r="CR239" s="34" t="s">
        <v>1041</v>
      </c>
      <c r="CS239" s="34" t="s">
        <v>1044</v>
      </c>
      <c r="CT239" s="34" t="s">
        <v>1041</v>
      </c>
      <c r="CU239" s="34" t="s">
        <v>1041</v>
      </c>
      <c r="CV239" s="34" t="s">
        <v>1041</v>
      </c>
      <c r="CW239" s="34" t="s">
        <v>1044</v>
      </c>
      <c r="CX239" s="34" t="s">
        <v>1044</v>
      </c>
      <c r="CY239" s="34" t="s">
        <v>3826</v>
      </c>
      <c r="CZ239" s="34" t="s">
        <v>3843</v>
      </c>
      <c r="DA239" s="34" t="s">
        <v>3861</v>
      </c>
      <c r="DB239" s="34" t="s">
        <v>1044</v>
      </c>
      <c r="DC239" s="34" t="s">
        <v>1044</v>
      </c>
      <c r="DD239" s="34" t="s">
        <v>3871</v>
      </c>
      <c r="DE239" s="34" t="s">
        <v>1041</v>
      </c>
      <c r="DF239" s="34" t="s">
        <v>3877</v>
      </c>
      <c r="DG239" s="34" t="s">
        <v>6324</v>
      </c>
      <c r="DH239" s="34" t="s">
        <v>4170</v>
      </c>
      <c r="DI239" s="34" t="s">
        <v>4881</v>
      </c>
      <c r="DJ239" s="34" t="s">
        <v>4170</v>
      </c>
      <c r="DK239" s="34" t="s">
        <v>4170</v>
      </c>
      <c r="DL239" s="34" t="s">
        <v>4170</v>
      </c>
      <c r="DM239" s="34" t="s">
        <v>4170</v>
      </c>
      <c r="DN239" s="34" t="s">
        <v>4170</v>
      </c>
      <c r="DO239" s="34" t="s">
        <v>4881</v>
      </c>
      <c r="DP239" s="34" t="s">
        <v>4170</v>
      </c>
      <c r="DQ239" s="34" t="s">
        <v>4170</v>
      </c>
      <c r="DR239" s="34" t="s">
        <v>4170</v>
      </c>
      <c r="DS239" s="34" t="s">
        <v>4170</v>
      </c>
      <c r="DT239" s="34" t="s">
        <v>4170</v>
      </c>
      <c r="DU239" s="34" t="s">
        <v>4170</v>
      </c>
      <c r="DV239" s="34" t="s">
        <v>4170</v>
      </c>
      <c r="DW239" s="34" t="s">
        <v>4170</v>
      </c>
      <c r="DY239" s="34">
        <v>5300</v>
      </c>
      <c r="FE239" s="34">
        <v>1625</v>
      </c>
      <c r="FK239" s="34" t="s">
        <v>1044</v>
      </c>
      <c r="FM239" s="34" t="s">
        <v>3990</v>
      </c>
      <c r="GF239" s="34" t="s">
        <v>1044</v>
      </c>
      <c r="GG239" s="34" t="s">
        <v>4170</v>
      </c>
      <c r="GH239" s="34" t="s">
        <v>4170</v>
      </c>
      <c r="GI239" s="34" t="s">
        <v>4170</v>
      </c>
      <c r="GJ239" s="34" t="s">
        <v>4881</v>
      </c>
      <c r="GK239" s="34" t="s">
        <v>4170</v>
      </c>
      <c r="GL239" s="34" t="s">
        <v>4170</v>
      </c>
      <c r="GM239" s="34" t="s">
        <v>4170</v>
      </c>
      <c r="GO239" s="34">
        <v>2000</v>
      </c>
      <c r="GP239" s="34">
        <v>0</v>
      </c>
      <c r="GQ239" s="34">
        <v>4000</v>
      </c>
      <c r="GR239" s="34">
        <v>2000</v>
      </c>
      <c r="GS239" s="34">
        <v>200</v>
      </c>
      <c r="GT239" s="34">
        <v>400</v>
      </c>
      <c r="GU239" s="34">
        <v>200</v>
      </c>
      <c r="GV239" s="34">
        <v>0</v>
      </c>
      <c r="GW239" s="34">
        <v>0</v>
      </c>
      <c r="GX239" s="34">
        <v>0</v>
      </c>
      <c r="GY239" s="34">
        <v>6000</v>
      </c>
      <c r="GZ239" s="34">
        <v>0</v>
      </c>
      <c r="HA239" s="34">
        <v>0</v>
      </c>
      <c r="HB239" s="34">
        <v>0</v>
      </c>
      <c r="HC239" s="34">
        <v>0</v>
      </c>
      <c r="HD239" s="34">
        <v>0</v>
      </c>
      <c r="HE239" s="34">
        <v>0</v>
      </c>
      <c r="HF239" s="34" t="s">
        <v>1044</v>
      </c>
      <c r="HK239" s="34" t="s">
        <v>6879</v>
      </c>
      <c r="HL239" s="34" t="s">
        <v>4226</v>
      </c>
      <c r="HM239" s="34" t="s">
        <v>4542</v>
      </c>
      <c r="HN239" s="34" t="s">
        <v>5447</v>
      </c>
      <c r="HO239" s="34">
        <v>45.26938239159</v>
      </c>
      <c r="HP239" s="34" t="s">
        <v>4896</v>
      </c>
      <c r="HQ239" s="34" t="s">
        <v>4316</v>
      </c>
      <c r="HR239" s="34" t="s">
        <v>4186</v>
      </c>
      <c r="HS239" s="34" t="s">
        <v>4255</v>
      </c>
      <c r="HT239" s="34" t="s">
        <v>4271</v>
      </c>
      <c r="HU239" s="34" t="s">
        <v>5342</v>
      </c>
      <c r="HV239" s="34" t="s">
        <v>5001</v>
      </c>
      <c r="HW239" s="34" t="s">
        <v>4556</v>
      </c>
      <c r="HX239" s="34" t="s">
        <v>3235</v>
      </c>
      <c r="HY239" s="34" t="s">
        <v>4291</v>
      </c>
      <c r="HZ239" s="34" t="s">
        <v>4933</v>
      </c>
      <c r="IA239" s="34" t="s">
        <v>4665</v>
      </c>
      <c r="IB239" s="34" t="s">
        <v>5665</v>
      </c>
      <c r="IC239" s="34" t="s">
        <v>5274</v>
      </c>
      <c r="ID239" s="34" t="s">
        <v>4462</v>
      </c>
      <c r="IE239" s="34" t="s">
        <v>5222</v>
      </c>
      <c r="IK239" s="34" t="s">
        <v>4587</v>
      </c>
      <c r="IQ239" s="34">
        <v>6925</v>
      </c>
      <c r="IR239" s="34" t="s">
        <v>1046</v>
      </c>
      <c r="IT239" s="34">
        <v>2308.3333333333298</v>
      </c>
      <c r="IU239" s="34" t="s">
        <v>5177</v>
      </c>
      <c r="IV239" s="34" t="s">
        <v>4170</v>
      </c>
      <c r="IW239" s="34" t="s">
        <v>4174</v>
      </c>
      <c r="IX239" s="34" t="s">
        <v>4472</v>
      </c>
      <c r="IY239" s="34" t="s">
        <v>5373</v>
      </c>
      <c r="IZ239" s="34" t="s">
        <v>4785</v>
      </c>
      <c r="JA239" s="34" t="s">
        <v>4711</v>
      </c>
      <c r="JB239" s="34" t="s">
        <v>4170</v>
      </c>
      <c r="JC239" s="34">
        <v>0</v>
      </c>
      <c r="JD239" s="34">
        <v>1000</v>
      </c>
      <c r="JE239" s="34">
        <v>0</v>
      </c>
      <c r="JF239" s="34">
        <v>0</v>
      </c>
      <c r="JG239" s="34">
        <v>0</v>
      </c>
      <c r="JH239" s="34">
        <v>0</v>
      </c>
      <c r="JI239" s="34">
        <v>0</v>
      </c>
      <c r="JJ239" s="34">
        <v>0</v>
      </c>
      <c r="JK239" s="34">
        <v>0</v>
      </c>
      <c r="JL239" s="34">
        <v>8800</v>
      </c>
      <c r="JM239" s="34">
        <v>1000</v>
      </c>
      <c r="JN239" s="34">
        <v>9800</v>
      </c>
      <c r="JO239" s="34">
        <v>2933.3333333333298</v>
      </c>
      <c r="JP239" s="34">
        <v>333.33333333333297</v>
      </c>
      <c r="JQ239" s="34">
        <v>3266.6666666666702</v>
      </c>
      <c r="JR239" s="34">
        <v>0.20408163265306101</v>
      </c>
      <c r="JT239" s="34">
        <v>0.40816326530612201</v>
      </c>
      <c r="JU239" s="34">
        <v>0.20408163265306101</v>
      </c>
      <c r="JV239" s="34">
        <v>2.04081632653061E-2</v>
      </c>
      <c r="JW239" s="34">
        <v>4.08163265306122E-2</v>
      </c>
      <c r="JX239" s="34">
        <v>2.04081632653061E-2</v>
      </c>
      <c r="KB239" s="34">
        <v>0.102040816326531</v>
      </c>
      <c r="KJ239" s="34" t="s">
        <v>5980</v>
      </c>
      <c r="KK239" s="34" t="s">
        <v>5178</v>
      </c>
      <c r="KL239" s="34" t="s">
        <v>4170</v>
      </c>
      <c r="KM239" s="34" t="s">
        <v>4170</v>
      </c>
      <c r="KN239" s="34" t="s">
        <v>4716</v>
      </c>
      <c r="KO239" s="34" t="s">
        <v>4170</v>
      </c>
      <c r="KP239" s="34" t="s">
        <v>4170</v>
      </c>
      <c r="KQ239" s="34" t="s">
        <v>4170</v>
      </c>
      <c r="KR239" s="34" t="s">
        <v>4170</v>
      </c>
      <c r="KS239" s="34" t="s">
        <v>4170</v>
      </c>
      <c r="KT239" s="34" t="s">
        <v>4170</v>
      </c>
      <c r="KU239" s="34" t="s">
        <v>5116</v>
      </c>
      <c r="KV239" s="34" t="s">
        <v>5153</v>
      </c>
      <c r="KW239" s="34" t="s">
        <v>5624</v>
      </c>
      <c r="KX239" s="34" t="s">
        <v>5644</v>
      </c>
      <c r="KY239" s="34" t="s">
        <v>5116</v>
      </c>
      <c r="KZ239" s="34" t="s">
        <v>5850</v>
      </c>
      <c r="LA239" s="34" t="s">
        <v>5992</v>
      </c>
    </row>
    <row r="240" spans="1:313">
      <c r="A240" s="34" t="s">
        <v>6880</v>
      </c>
      <c r="B240" s="34" t="s">
        <v>6833</v>
      </c>
      <c r="C240" s="34" t="s">
        <v>1039</v>
      </c>
      <c r="D240" s="34" t="s">
        <v>1041</v>
      </c>
      <c r="F240" s="34" t="s">
        <v>1041</v>
      </c>
      <c r="G240" s="34">
        <v>34</v>
      </c>
      <c r="H240" s="34" t="s">
        <v>1041</v>
      </c>
      <c r="I240" s="34" t="s">
        <v>1041</v>
      </c>
      <c r="J240" s="34" t="s">
        <v>440</v>
      </c>
      <c r="K240" s="34" t="s">
        <v>1077</v>
      </c>
      <c r="L240" s="34" t="s">
        <v>9537</v>
      </c>
      <c r="M240" s="34" t="s">
        <v>1548</v>
      </c>
      <c r="N240" s="34" t="s">
        <v>9538</v>
      </c>
      <c r="P240" s="34" t="s">
        <v>3065</v>
      </c>
      <c r="Q240" s="34" t="s">
        <v>3123</v>
      </c>
      <c r="R240" s="34" t="s">
        <v>6333</v>
      </c>
      <c r="S240" s="34">
        <v>4</v>
      </c>
      <c r="T240" s="34" t="s">
        <v>4881</v>
      </c>
      <c r="U240" s="34" t="s">
        <v>4881</v>
      </c>
      <c r="V240" s="34" t="s">
        <v>4881</v>
      </c>
      <c r="W240" s="34" t="s">
        <v>4881</v>
      </c>
      <c r="X240" s="34" t="s">
        <v>4881</v>
      </c>
      <c r="Y240" s="34" t="s">
        <v>4609</v>
      </c>
      <c r="Z240" s="34" t="s">
        <v>4609</v>
      </c>
      <c r="AA240" s="34" t="s">
        <v>4170</v>
      </c>
      <c r="AB240" s="34" t="s">
        <v>3681</v>
      </c>
      <c r="AD240" s="34" t="s">
        <v>3696</v>
      </c>
      <c r="AN240" s="34" t="s">
        <v>3722</v>
      </c>
      <c r="AO240" s="34" t="s">
        <v>1044</v>
      </c>
      <c r="BG240" s="34">
        <v>2</v>
      </c>
      <c r="BI240" s="34">
        <v>30</v>
      </c>
      <c r="BJ240" s="34" t="s">
        <v>1041</v>
      </c>
      <c r="BK240" s="34" t="s">
        <v>3727</v>
      </c>
      <c r="BM240" s="34" t="s">
        <v>3739</v>
      </c>
      <c r="BN240" s="34" t="s">
        <v>3745</v>
      </c>
      <c r="BO240" s="34" t="s">
        <v>4881</v>
      </c>
      <c r="BP240" s="34" t="s">
        <v>4170</v>
      </c>
      <c r="BQ240" s="34" t="s">
        <v>4170</v>
      </c>
      <c r="BR240" s="34" t="s">
        <v>4170</v>
      </c>
      <c r="BS240" s="34" t="s">
        <v>3754</v>
      </c>
      <c r="BT240" s="34" t="s">
        <v>3771</v>
      </c>
      <c r="BU240" s="34" t="s">
        <v>1044</v>
      </c>
      <c r="BV240" s="34" t="s">
        <v>1044</v>
      </c>
      <c r="BW240" s="34" t="s">
        <v>1044</v>
      </c>
      <c r="BX240" s="34" t="s">
        <v>3783</v>
      </c>
      <c r="BY240" s="34" t="s">
        <v>4170</v>
      </c>
      <c r="BZ240" s="34" t="s">
        <v>4170</v>
      </c>
      <c r="CA240" s="34" t="s">
        <v>4881</v>
      </c>
      <c r="CB240" s="34" t="s">
        <v>4170</v>
      </c>
      <c r="CC240" s="34" t="s">
        <v>4170</v>
      </c>
      <c r="CD240" s="34" t="s">
        <v>4170</v>
      </c>
      <c r="CE240" s="34" t="s">
        <v>4170</v>
      </c>
      <c r="CF240" s="34" t="s">
        <v>4170</v>
      </c>
      <c r="CG240" s="34" t="s">
        <v>4170</v>
      </c>
      <c r="CH240" s="34" t="s">
        <v>4170</v>
      </c>
      <c r="CI240" s="34" t="s">
        <v>4170</v>
      </c>
      <c r="CJ240" s="34" t="s">
        <v>4170</v>
      </c>
      <c r="CK240" s="34" t="s">
        <v>4170</v>
      </c>
      <c r="CL240" s="34" t="s">
        <v>4170</v>
      </c>
      <c r="CM240" s="34" t="s">
        <v>4170</v>
      </c>
      <c r="CN240" s="34" t="s">
        <v>4170</v>
      </c>
      <c r="CO240" s="34" t="s">
        <v>4170</v>
      </c>
      <c r="CQ240" s="34" t="s">
        <v>1041</v>
      </c>
      <c r="CR240" s="34" t="s">
        <v>1041</v>
      </c>
      <c r="CS240" s="34" t="s">
        <v>1041</v>
      </c>
      <c r="CT240" s="34" t="s">
        <v>1041</v>
      </c>
      <c r="CU240" s="34" t="s">
        <v>1041</v>
      </c>
      <c r="CV240" s="34" t="s">
        <v>1041</v>
      </c>
      <c r="CW240" s="34" t="s">
        <v>1044</v>
      </c>
      <c r="CX240" s="34" t="s">
        <v>1044</v>
      </c>
      <c r="CY240" s="34" t="s">
        <v>3823</v>
      </c>
      <c r="CZ240" s="34" t="s">
        <v>3843</v>
      </c>
      <c r="DA240" s="34" t="s">
        <v>3855</v>
      </c>
      <c r="DB240" s="34" t="s">
        <v>3868</v>
      </c>
      <c r="DC240" s="34" t="s">
        <v>3868</v>
      </c>
      <c r="DD240" s="34" t="s">
        <v>3871</v>
      </c>
      <c r="DE240" s="34" t="s">
        <v>1044</v>
      </c>
      <c r="DF240" s="34" t="s">
        <v>3877</v>
      </c>
      <c r="DG240" s="34" t="s">
        <v>6881</v>
      </c>
      <c r="DH240" s="34" t="s">
        <v>4170</v>
      </c>
      <c r="DI240" s="34" t="s">
        <v>4170</v>
      </c>
      <c r="DJ240" s="34" t="s">
        <v>4881</v>
      </c>
      <c r="DK240" s="34" t="s">
        <v>4170</v>
      </c>
      <c r="DL240" s="34" t="s">
        <v>4170</v>
      </c>
      <c r="DM240" s="34" t="s">
        <v>4170</v>
      </c>
      <c r="DN240" s="34" t="s">
        <v>4881</v>
      </c>
      <c r="DO240" s="34" t="s">
        <v>4881</v>
      </c>
      <c r="DP240" s="34" t="s">
        <v>4170</v>
      </c>
      <c r="DQ240" s="34" t="s">
        <v>4170</v>
      </c>
      <c r="DR240" s="34" t="s">
        <v>4170</v>
      </c>
      <c r="DS240" s="34" t="s">
        <v>4170</v>
      </c>
      <c r="DT240" s="34" t="s">
        <v>4170</v>
      </c>
      <c r="DU240" s="34" t="s">
        <v>4170</v>
      </c>
      <c r="DV240" s="34" t="s">
        <v>4170</v>
      </c>
      <c r="DW240" s="34" t="s">
        <v>4170</v>
      </c>
      <c r="ES240" s="34" t="s">
        <v>3922</v>
      </c>
      <c r="ET240" s="34" t="s">
        <v>4170</v>
      </c>
      <c r="EU240" s="34" t="s">
        <v>4881</v>
      </c>
      <c r="EV240" s="34" t="s">
        <v>4170</v>
      </c>
      <c r="EW240" s="34" t="s">
        <v>4170</v>
      </c>
      <c r="EX240" s="34" t="s">
        <v>4170</v>
      </c>
      <c r="EY240" s="34" t="s">
        <v>4170</v>
      </c>
      <c r="EZ240" s="34" t="s">
        <v>4170</v>
      </c>
      <c r="FA240" s="34" t="s">
        <v>4170</v>
      </c>
      <c r="FB240" s="34" t="s">
        <v>4170</v>
      </c>
      <c r="FD240" s="34">
        <v>2500</v>
      </c>
      <c r="FE240" s="34">
        <v>4875</v>
      </c>
      <c r="FK240" s="34" t="s">
        <v>1044</v>
      </c>
      <c r="FM240" s="34" t="s">
        <v>3981</v>
      </c>
      <c r="FN240" s="34" t="s">
        <v>6717</v>
      </c>
      <c r="FO240" s="34" t="s">
        <v>4170</v>
      </c>
      <c r="FP240" s="34" t="s">
        <v>4881</v>
      </c>
      <c r="FQ240" s="34" t="s">
        <v>4881</v>
      </c>
      <c r="FR240" s="34" t="s">
        <v>4881</v>
      </c>
      <c r="FS240" s="34" t="s">
        <v>4170</v>
      </c>
      <c r="FT240" s="34" t="s">
        <v>4170</v>
      </c>
      <c r="FU240" s="34" t="s">
        <v>4170</v>
      </c>
      <c r="FV240" s="34" t="s">
        <v>4170</v>
      </c>
      <c r="FW240" s="34" t="s">
        <v>4170</v>
      </c>
      <c r="FX240" s="34" t="s">
        <v>4170</v>
      </c>
      <c r="FY240" s="34" t="s">
        <v>4170</v>
      </c>
      <c r="FZ240" s="34" t="s">
        <v>4170</v>
      </c>
      <c r="GA240" s="34" t="s">
        <v>4170</v>
      </c>
      <c r="GB240" s="34" t="s">
        <v>4170</v>
      </c>
      <c r="GC240" s="34" t="s">
        <v>4170</v>
      </c>
      <c r="GD240" s="34" t="s">
        <v>4170</v>
      </c>
      <c r="GF240" s="34" t="s">
        <v>1044</v>
      </c>
      <c r="GG240" s="34" t="s">
        <v>4170</v>
      </c>
      <c r="GH240" s="34" t="s">
        <v>4170</v>
      </c>
      <c r="GI240" s="34" t="s">
        <v>4170</v>
      </c>
      <c r="GJ240" s="34" t="s">
        <v>4881</v>
      </c>
      <c r="GK240" s="34" t="s">
        <v>4170</v>
      </c>
      <c r="GL240" s="34" t="s">
        <v>4170</v>
      </c>
      <c r="GM240" s="34" t="s">
        <v>4170</v>
      </c>
      <c r="GO240" s="34">
        <v>8000</v>
      </c>
      <c r="GP240" s="34">
        <v>0</v>
      </c>
      <c r="GQ240" s="34">
        <v>8000</v>
      </c>
      <c r="GR240" s="34">
        <v>4000</v>
      </c>
      <c r="GS240" s="34">
        <v>500</v>
      </c>
      <c r="GT240" s="34">
        <v>200</v>
      </c>
      <c r="GU240" s="34">
        <v>1500</v>
      </c>
      <c r="GV240" s="34">
        <v>1000</v>
      </c>
      <c r="GW240" s="34">
        <v>0</v>
      </c>
      <c r="GX240" s="34">
        <v>2000</v>
      </c>
      <c r="GY240" s="34">
        <v>2500</v>
      </c>
      <c r="GZ240" s="34">
        <v>300</v>
      </c>
      <c r="HA240" s="34">
        <v>0</v>
      </c>
      <c r="HB240" s="34">
        <v>0</v>
      </c>
      <c r="HC240" s="34">
        <v>8400</v>
      </c>
      <c r="HD240" s="34">
        <v>0</v>
      </c>
      <c r="HE240" s="34">
        <v>0</v>
      </c>
      <c r="HF240" s="34" t="s">
        <v>1044</v>
      </c>
      <c r="HK240" s="34" t="s">
        <v>6882</v>
      </c>
      <c r="HL240" s="34" t="s">
        <v>4226</v>
      </c>
      <c r="HM240" s="34" t="s">
        <v>4539</v>
      </c>
      <c r="HN240" s="34" t="s">
        <v>5446</v>
      </c>
      <c r="HO240" s="34">
        <v>47.273324572930399</v>
      </c>
      <c r="HP240" s="34" t="s">
        <v>4896</v>
      </c>
      <c r="HQ240" s="34" t="s">
        <v>4316</v>
      </c>
      <c r="HR240" s="34" t="s">
        <v>4219</v>
      </c>
      <c r="HS240" s="34" t="s">
        <v>4248</v>
      </c>
      <c r="HT240" s="34" t="s">
        <v>4262</v>
      </c>
      <c r="HU240" s="34" t="s">
        <v>5342</v>
      </c>
      <c r="HV240" s="34" t="s">
        <v>5001</v>
      </c>
      <c r="HW240" s="34" t="s">
        <v>4560</v>
      </c>
      <c r="HX240" s="34" t="s">
        <v>3241</v>
      </c>
      <c r="HY240" s="34" t="s">
        <v>4291</v>
      </c>
      <c r="HZ240" s="34" t="s">
        <v>4933</v>
      </c>
      <c r="IA240" s="34" t="s">
        <v>4665</v>
      </c>
      <c r="IB240" s="34" t="s">
        <v>5665</v>
      </c>
      <c r="IC240" s="34" t="s">
        <v>5274</v>
      </c>
      <c r="ID240" s="34" t="s">
        <v>4462</v>
      </c>
      <c r="IJ240" s="34">
        <v>996.5</v>
      </c>
      <c r="IK240" s="34" t="s">
        <v>4589</v>
      </c>
      <c r="IQ240" s="34">
        <v>5871.5</v>
      </c>
      <c r="IR240" s="34" t="s">
        <v>1046</v>
      </c>
      <c r="IS240" s="34" t="s">
        <v>5322</v>
      </c>
      <c r="IT240" s="34">
        <v>1467.875</v>
      </c>
      <c r="IU240" s="34" t="s">
        <v>5180</v>
      </c>
      <c r="IV240" s="34" t="s">
        <v>4170</v>
      </c>
      <c r="IW240" s="34" t="s">
        <v>4176</v>
      </c>
      <c r="IX240" s="34" t="s">
        <v>6121</v>
      </c>
      <c r="IY240" s="34" t="s">
        <v>4785</v>
      </c>
      <c r="IZ240" s="34" t="s">
        <v>4783</v>
      </c>
      <c r="JA240" s="34" t="s">
        <v>5581</v>
      </c>
      <c r="JB240" s="34" t="s">
        <v>4716</v>
      </c>
      <c r="JC240" s="34">
        <v>333.33333333333297</v>
      </c>
      <c r="JD240" s="34">
        <v>416.66666666666703</v>
      </c>
      <c r="JE240" s="34">
        <v>50</v>
      </c>
      <c r="JF240" s="34">
        <v>0</v>
      </c>
      <c r="JG240" s="34">
        <v>0</v>
      </c>
      <c r="JH240" s="34">
        <v>1400</v>
      </c>
      <c r="JI240" s="34">
        <v>0</v>
      </c>
      <c r="JJ240" s="34">
        <v>0</v>
      </c>
      <c r="JK240" s="34">
        <v>0</v>
      </c>
      <c r="JL240" s="34">
        <v>23983.333333333299</v>
      </c>
      <c r="JM240" s="34">
        <v>1416.6666666666699</v>
      </c>
      <c r="JN240" s="34">
        <v>25400</v>
      </c>
      <c r="JO240" s="34">
        <v>5995.8333333333303</v>
      </c>
      <c r="JP240" s="34">
        <v>354.16666666666703</v>
      </c>
      <c r="JQ240" s="34">
        <v>6350</v>
      </c>
      <c r="JR240" s="34">
        <v>0.31496062992126</v>
      </c>
      <c r="JT240" s="34">
        <v>0.31496062992126</v>
      </c>
      <c r="JU240" s="34">
        <v>0.15748031496063</v>
      </c>
      <c r="JV240" s="34">
        <v>1.9685039370078702E-2</v>
      </c>
      <c r="JW240" s="34">
        <v>7.8740157480314994E-3</v>
      </c>
      <c r="JX240" s="34">
        <v>5.9055118110236199E-2</v>
      </c>
      <c r="JY240" s="34">
        <v>3.9370078740157501E-2</v>
      </c>
      <c r="KA240" s="34">
        <v>1.31233595800525E-2</v>
      </c>
      <c r="KB240" s="34">
        <v>1.6404199475065599E-2</v>
      </c>
      <c r="KC240" s="34">
        <v>1.9685039370078701E-3</v>
      </c>
      <c r="KF240" s="34">
        <v>5.5118110236220499E-2</v>
      </c>
      <c r="KI240" s="34" t="s">
        <v>6082</v>
      </c>
      <c r="KJ240" s="34" t="s">
        <v>5980</v>
      </c>
      <c r="KK240" s="34" t="s">
        <v>5177</v>
      </c>
      <c r="KL240" s="34" t="s">
        <v>4170</v>
      </c>
      <c r="KM240" s="34" t="s">
        <v>4714</v>
      </c>
      <c r="KN240" s="34" t="s">
        <v>5255</v>
      </c>
      <c r="KO240" s="34" t="s">
        <v>4352</v>
      </c>
      <c r="KP240" s="34" t="s">
        <v>4170</v>
      </c>
      <c r="KQ240" s="34" t="s">
        <v>4170</v>
      </c>
      <c r="KR240" s="34" t="s">
        <v>4973</v>
      </c>
      <c r="KS240" s="34" t="s">
        <v>4170</v>
      </c>
      <c r="KT240" s="34" t="s">
        <v>4170</v>
      </c>
      <c r="KU240" s="34" t="s">
        <v>5113</v>
      </c>
      <c r="KV240" s="34" t="s">
        <v>5154</v>
      </c>
      <c r="KW240" s="34" t="s">
        <v>5621</v>
      </c>
      <c r="KX240" s="34" t="s">
        <v>5644</v>
      </c>
      <c r="KY240" s="34" t="s">
        <v>5953</v>
      </c>
      <c r="KZ240" s="34" t="s">
        <v>5154</v>
      </c>
      <c r="LA240" s="34" t="s">
        <v>5993</v>
      </c>
    </row>
    <row r="241" spans="1:313">
      <c r="A241" s="34" t="s">
        <v>6883</v>
      </c>
      <c r="B241" s="34" t="s">
        <v>6833</v>
      </c>
      <c r="C241" s="34" t="s">
        <v>1036</v>
      </c>
      <c r="D241" s="34" t="s">
        <v>1041</v>
      </c>
      <c r="F241" s="34" t="s">
        <v>1041</v>
      </c>
      <c r="G241" s="34">
        <v>30</v>
      </c>
      <c r="H241" s="34" t="s">
        <v>1041</v>
      </c>
      <c r="I241" s="34" t="s">
        <v>1041</v>
      </c>
      <c r="J241" s="34" t="s">
        <v>440</v>
      </c>
      <c r="K241" s="34" t="s">
        <v>1077</v>
      </c>
      <c r="L241" s="34" t="s">
        <v>9537</v>
      </c>
      <c r="M241" s="34" t="s">
        <v>1548</v>
      </c>
      <c r="N241" s="34" t="s">
        <v>9538</v>
      </c>
      <c r="P241" s="34" t="s">
        <v>3065</v>
      </c>
      <c r="Q241" s="34" t="s">
        <v>3123</v>
      </c>
      <c r="R241" s="34" t="s">
        <v>6377</v>
      </c>
      <c r="S241" s="34">
        <v>4</v>
      </c>
      <c r="T241" s="34" t="s">
        <v>4881</v>
      </c>
      <c r="U241" s="34" t="s">
        <v>4170</v>
      </c>
      <c r="V241" s="34" t="s">
        <v>4609</v>
      </c>
      <c r="W241" s="34" t="s">
        <v>4881</v>
      </c>
      <c r="X241" s="34" t="s">
        <v>4881</v>
      </c>
      <c r="Y241" s="34" t="s">
        <v>4881</v>
      </c>
      <c r="Z241" s="34" t="s">
        <v>4848</v>
      </c>
      <c r="AA241" s="34" t="s">
        <v>4170</v>
      </c>
      <c r="AB241" s="34" t="s">
        <v>3681</v>
      </c>
      <c r="AD241" s="34" t="s">
        <v>3696</v>
      </c>
      <c r="AN241" s="34" t="s">
        <v>3719</v>
      </c>
      <c r="AO241" s="34" t="s">
        <v>1044</v>
      </c>
      <c r="BG241" s="34">
        <v>3</v>
      </c>
      <c r="BI241" s="34">
        <v>40</v>
      </c>
      <c r="BJ241" s="34" t="s">
        <v>1041</v>
      </c>
      <c r="BK241" s="34" t="s">
        <v>3727</v>
      </c>
      <c r="BM241" s="34" t="s">
        <v>3742</v>
      </c>
      <c r="BN241" s="34" t="s">
        <v>3745</v>
      </c>
      <c r="BO241" s="34" t="s">
        <v>4881</v>
      </c>
      <c r="BP241" s="34" t="s">
        <v>4170</v>
      </c>
      <c r="BQ241" s="34" t="s">
        <v>4170</v>
      </c>
      <c r="BR241" s="34" t="s">
        <v>4170</v>
      </c>
      <c r="BS241" s="34" t="s">
        <v>3754</v>
      </c>
      <c r="BT241" s="34" t="s">
        <v>3771</v>
      </c>
      <c r="BU241" s="34" t="s">
        <v>1044</v>
      </c>
      <c r="BV241" s="34" t="s">
        <v>1044</v>
      </c>
      <c r="BW241" s="34" t="s">
        <v>1044</v>
      </c>
      <c r="BX241" s="34" t="s">
        <v>3777</v>
      </c>
      <c r="BY241" s="34" t="s">
        <v>4881</v>
      </c>
      <c r="BZ241" s="34" t="s">
        <v>4170</v>
      </c>
      <c r="CA241" s="34" t="s">
        <v>4170</v>
      </c>
      <c r="CB241" s="34" t="s">
        <v>4170</v>
      </c>
      <c r="CC241" s="34" t="s">
        <v>4170</v>
      </c>
      <c r="CD241" s="34" t="s">
        <v>4170</v>
      </c>
      <c r="CE241" s="34" t="s">
        <v>4170</v>
      </c>
      <c r="CF241" s="34" t="s">
        <v>4170</v>
      </c>
      <c r="CG241" s="34" t="s">
        <v>4170</v>
      </c>
      <c r="CH241" s="34" t="s">
        <v>4170</v>
      </c>
      <c r="CI241" s="34" t="s">
        <v>4170</v>
      </c>
      <c r="CJ241" s="34" t="s">
        <v>4170</v>
      </c>
      <c r="CK241" s="34" t="s">
        <v>4170</v>
      </c>
      <c r="CL241" s="34" t="s">
        <v>4170</v>
      </c>
      <c r="CM241" s="34" t="s">
        <v>4170</v>
      </c>
      <c r="CN241" s="34" t="s">
        <v>4170</v>
      </c>
      <c r="CO241" s="34" t="s">
        <v>4170</v>
      </c>
      <c r="CQ241" s="34" t="s">
        <v>1041</v>
      </c>
      <c r="CR241" s="34" t="s">
        <v>1041</v>
      </c>
      <c r="CS241" s="34" t="s">
        <v>1041</v>
      </c>
      <c r="CT241" s="34" t="s">
        <v>1041</v>
      </c>
      <c r="CU241" s="34" t="s">
        <v>1041</v>
      </c>
      <c r="CV241" s="34" t="s">
        <v>1041</v>
      </c>
      <c r="CW241" s="34" t="s">
        <v>1041</v>
      </c>
      <c r="CX241" s="34" t="s">
        <v>1041</v>
      </c>
      <c r="CY241" s="34" t="s">
        <v>3826</v>
      </c>
      <c r="CZ241" s="34" t="s">
        <v>3843</v>
      </c>
      <c r="DA241" s="34" t="s">
        <v>3855</v>
      </c>
      <c r="DB241" s="34" t="s">
        <v>1044</v>
      </c>
      <c r="DC241" s="34" t="s">
        <v>1044</v>
      </c>
      <c r="DD241" s="34" t="s">
        <v>3871</v>
      </c>
      <c r="DE241" s="34" t="s">
        <v>1044</v>
      </c>
      <c r="DF241" s="34" t="s">
        <v>3877</v>
      </c>
      <c r="DG241" s="34" t="s">
        <v>3889</v>
      </c>
      <c r="DH241" s="34" t="s">
        <v>4170</v>
      </c>
      <c r="DI241" s="34" t="s">
        <v>4170</v>
      </c>
      <c r="DJ241" s="34" t="s">
        <v>4881</v>
      </c>
      <c r="DK241" s="34" t="s">
        <v>4170</v>
      </c>
      <c r="DL241" s="34" t="s">
        <v>4170</v>
      </c>
      <c r="DM241" s="34" t="s">
        <v>4170</v>
      </c>
      <c r="DN241" s="34" t="s">
        <v>4170</v>
      </c>
      <c r="DO241" s="34" t="s">
        <v>4170</v>
      </c>
      <c r="DP241" s="34" t="s">
        <v>4170</v>
      </c>
      <c r="DQ241" s="34" t="s">
        <v>4170</v>
      </c>
      <c r="DR241" s="34" t="s">
        <v>4170</v>
      </c>
      <c r="DS241" s="34" t="s">
        <v>4170</v>
      </c>
      <c r="DT241" s="34" t="s">
        <v>4170</v>
      </c>
      <c r="DU241" s="34" t="s">
        <v>4170</v>
      </c>
      <c r="DV241" s="34" t="s">
        <v>4170</v>
      </c>
      <c r="DW241" s="34" t="s">
        <v>4170</v>
      </c>
      <c r="FK241" s="34" t="s">
        <v>1044</v>
      </c>
      <c r="FM241" s="34" t="s">
        <v>3984</v>
      </c>
      <c r="FN241" s="34" t="s">
        <v>6705</v>
      </c>
      <c r="FO241" s="34" t="s">
        <v>4881</v>
      </c>
      <c r="FP241" s="34" t="s">
        <v>4881</v>
      </c>
      <c r="FQ241" s="34" t="s">
        <v>4881</v>
      </c>
      <c r="FR241" s="34" t="s">
        <v>4881</v>
      </c>
      <c r="FS241" s="34" t="s">
        <v>4881</v>
      </c>
      <c r="FT241" s="34" t="s">
        <v>4170</v>
      </c>
      <c r="FU241" s="34" t="s">
        <v>4881</v>
      </c>
      <c r="FV241" s="34" t="s">
        <v>4881</v>
      </c>
      <c r="FW241" s="34" t="s">
        <v>4881</v>
      </c>
      <c r="FX241" s="34" t="s">
        <v>4170</v>
      </c>
      <c r="FY241" s="34" t="s">
        <v>4170</v>
      </c>
      <c r="FZ241" s="34" t="s">
        <v>4170</v>
      </c>
      <c r="GA241" s="34" t="s">
        <v>4170</v>
      </c>
      <c r="GB241" s="34" t="s">
        <v>4170</v>
      </c>
      <c r="GC241" s="34" t="s">
        <v>4170</v>
      </c>
      <c r="GD241" s="34" t="s">
        <v>4170</v>
      </c>
      <c r="GF241" s="34" t="s">
        <v>1044</v>
      </c>
      <c r="GG241" s="34" t="s">
        <v>4170</v>
      </c>
      <c r="GH241" s="34" t="s">
        <v>4170</v>
      </c>
      <c r="GI241" s="34" t="s">
        <v>4170</v>
      </c>
      <c r="GJ241" s="34" t="s">
        <v>4881</v>
      </c>
      <c r="GK241" s="34" t="s">
        <v>4170</v>
      </c>
      <c r="GL241" s="34" t="s">
        <v>4170</v>
      </c>
      <c r="GM241" s="34" t="s">
        <v>4170</v>
      </c>
      <c r="GO241" s="34">
        <v>30000</v>
      </c>
      <c r="GP241" s="34">
        <v>10000</v>
      </c>
      <c r="GQ241" s="34">
        <v>8000</v>
      </c>
      <c r="GR241" s="34">
        <v>4000</v>
      </c>
      <c r="GT241" s="34">
        <v>300</v>
      </c>
      <c r="GV241" s="34">
        <v>2000</v>
      </c>
      <c r="GW241" s="34">
        <v>2000</v>
      </c>
      <c r="HA241" s="34">
        <v>0</v>
      </c>
      <c r="HB241" s="34">
        <v>0</v>
      </c>
      <c r="HC241" s="34">
        <v>42000</v>
      </c>
      <c r="HD241" s="34">
        <v>0</v>
      </c>
      <c r="HE241" s="34">
        <v>0</v>
      </c>
      <c r="HF241" s="34" t="s">
        <v>1044</v>
      </c>
      <c r="HK241" s="34" t="s">
        <v>6884</v>
      </c>
      <c r="HL241" s="34" t="s">
        <v>4226</v>
      </c>
      <c r="HM241" s="34" t="s">
        <v>4539</v>
      </c>
      <c r="HN241" s="34" t="s">
        <v>5446</v>
      </c>
      <c r="HO241" s="34">
        <v>48.258869908015797</v>
      </c>
      <c r="HP241" s="34" t="s">
        <v>4896</v>
      </c>
      <c r="HQ241" s="34" t="s">
        <v>4316</v>
      </c>
      <c r="HR241" s="34" t="s">
        <v>4219</v>
      </c>
      <c r="HS241" s="34" t="s">
        <v>4248</v>
      </c>
      <c r="HT241" s="34" t="s">
        <v>4262</v>
      </c>
      <c r="HU241" s="34" t="s">
        <v>5342</v>
      </c>
      <c r="HV241" s="34" t="s">
        <v>5001</v>
      </c>
      <c r="HW241" s="34" t="s">
        <v>4560</v>
      </c>
      <c r="HX241" s="34" t="s">
        <v>3247</v>
      </c>
      <c r="HY241" s="34" t="s">
        <v>4291</v>
      </c>
      <c r="HZ241" s="34" t="s">
        <v>4933</v>
      </c>
      <c r="IA241" s="34" t="s">
        <v>4666</v>
      </c>
      <c r="IC241" s="34" t="s">
        <v>5274</v>
      </c>
      <c r="ID241" s="34" t="s">
        <v>4462</v>
      </c>
      <c r="IR241" s="34" t="s">
        <v>1046</v>
      </c>
      <c r="IS241" s="34" t="s">
        <v>5322</v>
      </c>
      <c r="IU241" s="34" t="s">
        <v>4173</v>
      </c>
      <c r="IV241" s="34" t="s">
        <v>4473</v>
      </c>
      <c r="IW241" s="34" t="s">
        <v>4176</v>
      </c>
      <c r="IX241" s="34" t="s">
        <v>6121</v>
      </c>
      <c r="IZ241" s="34" t="s">
        <v>4784</v>
      </c>
      <c r="JB241" s="34" t="s">
        <v>5581</v>
      </c>
      <c r="JF241" s="34">
        <v>0</v>
      </c>
      <c r="JG241" s="34">
        <v>0</v>
      </c>
      <c r="JH241" s="34">
        <v>7000</v>
      </c>
      <c r="JI241" s="34">
        <v>0</v>
      </c>
      <c r="JJ241" s="34">
        <v>0</v>
      </c>
      <c r="JK241" s="34">
        <v>666.66666666666697</v>
      </c>
      <c r="JL241" s="34">
        <v>49300</v>
      </c>
      <c r="JM241" s="34">
        <v>12666.666666666701</v>
      </c>
      <c r="JN241" s="34">
        <v>61966.666666666701</v>
      </c>
      <c r="JO241" s="34">
        <v>12325</v>
      </c>
      <c r="JP241" s="34">
        <v>3166.6666666666702</v>
      </c>
      <c r="JQ241" s="34">
        <v>15491.666666666701</v>
      </c>
      <c r="JR241" s="34">
        <v>0.48413125336202301</v>
      </c>
      <c r="JS241" s="34">
        <v>0.161377084454008</v>
      </c>
      <c r="JT241" s="34">
        <v>0.12910166756320601</v>
      </c>
      <c r="JU241" s="34">
        <v>6.4550833781603006E-2</v>
      </c>
      <c r="JW241" s="34">
        <v>4.84131253362023E-3</v>
      </c>
      <c r="JY241" s="34">
        <v>3.2275416890801503E-2</v>
      </c>
      <c r="JZ241" s="34">
        <v>1.07584722969338E-2</v>
      </c>
      <c r="KF241" s="34">
        <v>0.112963959117805</v>
      </c>
      <c r="KL241" s="34" t="s">
        <v>5797</v>
      </c>
      <c r="KP241" s="34" t="s">
        <v>4170</v>
      </c>
      <c r="KQ241" s="34" t="s">
        <v>4170</v>
      </c>
      <c r="KR241" s="34" t="s">
        <v>4974</v>
      </c>
      <c r="KS241" s="34" t="s">
        <v>4170</v>
      </c>
      <c r="KT241" s="34" t="s">
        <v>4170</v>
      </c>
      <c r="KU241" s="34" t="s">
        <v>5115</v>
      </c>
      <c r="KV241" s="34" t="s">
        <v>5152</v>
      </c>
      <c r="KW241" s="34" t="s">
        <v>5625</v>
      </c>
      <c r="KX241" s="34" t="s">
        <v>5645</v>
      </c>
      <c r="KY241" s="34" t="s">
        <v>5955</v>
      </c>
      <c r="KZ241" s="34" t="s">
        <v>5152</v>
      </c>
    </row>
    <row r="242" spans="1:313">
      <c r="A242" s="34" t="s">
        <v>6885</v>
      </c>
      <c r="B242" s="34" t="s">
        <v>6833</v>
      </c>
      <c r="C242" s="34" t="s">
        <v>1038</v>
      </c>
      <c r="D242" s="34" t="s">
        <v>1041</v>
      </c>
      <c r="F242" s="34" t="s">
        <v>1041</v>
      </c>
      <c r="G242" s="34">
        <v>30</v>
      </c>
      <c r="H242" s="34" t="s">
        <v>1041</v>
      </c>
      <c r="I242" s="34" t="s">
        <v>1041</v>
      </c>
      <c r="J242" s="34" t="s">
        <v>440</v>
      </c>
      <c r="K242" s="34" t="s">
        <v>1077</v>
      </c>
      <c r="L242" s="34" t="s">
        <v>9537</v>
      </c>
      <c r="M242" s="34" t="s">
        <v>1548</v>
      </c>
      <c r="N242" s="34" t="s">
        <v>9538</v>
      </c>
      <c r="P242" s="34" t="s">
        <v>3065</v>
      </c>
      <c r="Q242" s="34" t="s">
        <v>3123</v>
      </c>
      <c r="R242" s="34" t="s">
        <v>6532</v>
      </c>
      <c r="S242" s="34">
        <v>1</v>
      </c>
      <c r="T242" s="34" t="s">
        <v>4881</v>
      </c>
      <c r="U242" s="34" t="s">
        <v>4170</v>
      </c>
      <c r="V242" s="34" t="s">
        <v>4170</v>
      </c>
      <c r="W242" s="34" t="s">
        <v>4881</v>
      </c>
      <c r="X242" s="34" t="s">
        <v>4170</v>
      </c>
      <c r="Y242" s="34" t="s">
        <v>4881</v>
      </c>
      <c r="Z242" s="34" t="s">
        <v>4170</v>
      </c>
      <c r="AA242" s="34" t="s">
        <v>4170</v>
      </c>
      <c r="AB242" s="34" t="s">
        <v>3681</v>
      </c>
      <c r="AD242" s="34" t="s">
        <v>3696</v>
      </c>
      <c r="AN242" s="34" t="s">
        <v>3719</v>
      </c>
      <c r="AO242" s="34" t="s">
        <v>1044</v>
      </c>
      <c r="BG242" s="34">
        <v>1</v>
      </c>
      <c r="BI242" s="34">
        <v>25</v>
      </c>
      <c r="BJ242" s="34" t="s">
        <v>1041</v>
      </c>
      <c r="BK242" s="34" t="s">
        <v>3727</v>
      </c>
      <c r="BM242" s="34" t="s">
        <v>3739</v>
      </c>
      <c r="BN242" s="34" t="s">
        <v>3745</v>
      </c>
      <c r="BO242" s="34" t="s">
        <v>4881</v>
      </c>
      <c r="BP242" s="34" t="s">
        <v>4170</v>
      </c>
      <c r="BQ242" s="34" t="s">
        <v>4170</v>
      </c>
      <c r="BR242" s="34" t="s">
        <v>4170</v>
      </c>
      <c r="BS242" s="34" t="s">
        <v>3751</v>
      </c>
      <c r="BT242" s="34" t="s">
        <v>3739</v>
      </c>
      <c r="BU242" s="34" t="s">
        <v>1044</v>
      </c>
      <c r="BV242" s="34" t="s">
        <v>1044</v>
      </c>
      <c r="BW242" s="34" t="s">
        <v>1044</v>
      </c>
      <c r="BX242" s="34" t="s">
        <v>3777</v>
      </c>
      <c r="BY242" s="34" t="s">
        <v>4881</v>
      </c>
      <c r="BZ242" s="34" t="s">
        <v>4170</v>
      </c>
      <c r="CA242" s="34" t="s">
        <v>4170</v>
      </c>
      <c r="CB242" s="34" t="s">
        <v>4170</v>
      </c>
      <c r="CC242" s="34" t="s">
        <v>4170</v>
      </c>
      <c r="CD242" s="34" t="s">
        <v>4170</v>
      </c>
      <c r="CE242" s="34" t="s">
        <v>4170</v>
      </c>
      <c r="CF242" s="34" t="s">
        <v>4170</v>
      </c>
      <c r="CG242" s="34" t="s">
        <v>4170</v>
      </c>
      <c r="CH242" s="34" t="s">
        <v>4170</v>
      </c>
      <c r="CI242" s="34" t="s">
        <v>4170</v>
      </c>
      <c r="CJ242" s="34" t="s">
        <v>4170</v>
      </c>
      <c r="CK242" s="34" t="s">
        <v>4170</v>
      </c>
      <c r="CL242" s="34" t="s">
        <v>4170</v>
      </c>
      <c r="CM242" s="34" t="s">
        <v>4170</v>
      </c>
      <c r="CN242" s="34" t="s">
        <v>4170</v>
      </c>
      <c r="CO242" s="34" t="s">
        <v>4170</v>
      </c>
      <c r="CQ242" s="34" t="s">
        <v>1041</v>
      </c>
      <c r="CR242" s="34" t="s">
        <v>1041</v>
      </c>
      <c r="CS242" s="34" t="s">
        <v>1041</v>
      </c>
      <c r="CT242" s="34" t="s">
        <v>1041</v>
      </c>
      <c r="CU242" s="34" t="s">
        <v>1041</v>
      </c>
      <c r="CV242" s="34" t="s">
        <v>1041</v>
      </c>
      <c r="CW242" s="34" t="s">
        <v>1041</v>
      </c>
      <c r="CX242" s="34" t="s">
        <v>1044</v>
      </c>
      <c r="CY242" s="34" t="s">
        <v>3826</v>
      </c>
      <c r="CZ242" s="34" t="s">
        <v>3843</v>
      </c>
      <c r="DA242" s="34" t="s">
        <v>3861</v>
      </c>
      <c r="DB242" s="34" t="s">
        <v>3868</v>
      </c>
      <c r="DC242" s="34" t="s">
        <v>3868</v>
      </c>
      <c r="DD242" s="34" t="s">
        <v>3871</v>
      </c>
      <c r="DE242" s="34" t="s">
        <v>1044</v>
      </c>
      <c r="DF242" s="34" t="s">
        <v>3877</v>
      </c>
      <c r="DG242" s="34" t="s">
        <v>169</v>
      </c>
      <c r="DH242" s="34" t="s">
        <v>4170</v>
      </c>
      <c r="DI242" s="34" t="s">
        <v>4881</v>
      </c>
      <c r="DJ242" s="34" t="s">
        <v>4170</v>
      </c>
      <c r="DK242" s="34" t="s">
        <v>4170</v>
      </c>
      <c r="DL242" s="34" t="s">
        <v>4170</v>
      </c>
      <c r="DM242" s="34" t="s">
        <v>4170</v>
      </c>
      <c r="DN242" s="34" t="s">
        <v>4170</v>
      </c>
      <c r="DO242" s="34" t="s">
        <v>4170</v>
      </c>
      <c r="DP242" s="34" t="s">
        <v>4170</v>
      </c>
      <c r="DQ242" s="34" t="s">
        <v>4170</v>
      </c>
      <c r="DR242" s="34" t="s">
        <v>4170</v>
      </c>
      <c r="DS242" s="34" t="s">
        <v>4170</v>
      </c>
      <c r="DT242" s="34" t="s">
        <v>4170</v>
      </c>
      <c r="DU242" s="34" t="s">
        <v>4170</v>
      </c>
      <c r="DV242" s="34" t="s">
        <v>4170</v>
      </c>
      <c r="DW242" s="34" t="s">
        <v>4170</v>
      </c>
      <c r="DY242" s="34">
        <v>12000</v>
      </c>
      <c r="FK242" s="34" t="s">
        <v>1044</v>
      </c>
      <c r="FM242" s="34" t="s">
        <v>3990</v>
      </c>
      <c r="GF242" s="34" t="s">
        <v>1044</v>
      </c>
      <c r="GG242" s="34" t="s">
        <v>4170</v>
      </c>
      <c r="GH242" s="34" t="s">
        <v>4170</v>
      </c>
      <c r="GI242" s="34" t="s">
        <v>4170</v>
      </c>
      <c r="GJ242" s="34" t="s">
        <v>4881</v>
      </c>
      <c r="GK242" s="34" t="s">
        <v>4170</v>
      </c>
      <c r="GL242" s="34" t="s">
        <v>4170</v>
      </c>
      <c r="GM242" s="34" t="s">
        <v>4170</v>
      </c>
      <c r="GO242" s="34">
        <v>4000</v>
      </c>
      <c r="GP242" s="34">
        <v>0</v>
      </c>
      <c r="GQ242" s="34">
        <v>7000</v>
      </c>
      <c r="GR242" s="34">
        <v>2500</v>
      </c>
      <c r="GS242" s="34">
        <v>500</v>
      </c>
      <c r="GT242" s="34">
        <v>300</v>
      </c>
      <c r="GU242" s="34">
        <v>250</v>
      </c>
      <c r="GV242" s="34">
        <v>0</v>
      </c>
      <c r="GW242" s="34">
        <v>500</v>
      </c>
      <c r="GX242" s="34">
        <v>2000</v>
      </c>
      <c r="GY242" s="34">
        <v>500</v>
      </c>
      <c r="GZ242" s="34">
        <v>1200</v>
      </c>
      <c r="HA242" s="34">
        <v>0</v>
      </c>
      <c r="HB242" s="34">
        <v>0</v>
      </c>
      <c r="HC242" s="34">
        <v>0</v>
      </c>
      <c r="HD242" s="34">
        <v>0</v>
      </c>
      <c r="HE242" s="34">
        <v>0</v>
      </c>
      <c r="HF242" s="34" t="s">
        <v>1044</v>
      </c>
      <c r="HK242" s="34" t="s">
        <v>6886</v>
      </c>
      <c r="HL242" s="34" t="s">
        <v>4226</v>
      </c>
      <c r="HM242" s="34" t="s">
        <v>4539</v>
      </c>
      <c r="HN242" s="34" t="s">
        <v>5446</v>
      </c>
      <c r="HO242" s="34">
        <v>25.2614432763907</v>
      </c>
      <c r="HP242" s="34" t="s">
        <v>4895</v>
      </c>
      <c r="HQ242" s="34" t="s">
        <v>4305</v>
      </c>
      <c r="HR242" s="34" t="s">
        <v>4186</v>
      </c>
      <c r="HS242" s="34" t="s">
        <v>4235</v>
      </c>
      <c r="HT242" s="34" t="s">
        <v>4271</v>
      </c>
      <c r="HU242" s="34" t="s">
        <v>5342</v>
      </c>
      <c r="HV242" s="34" t="s">
        <v>5001</v>
      </c>
      <c r="HW242" s="34" t="s">
        <v>4556</v>
      </c>
      <c r="HX242" s="34" t="s">
        <v>3244</v>
      </c>
      <c r="HY242" s="34" t="s">
        <v>4291</v>
      </c>
      <c r="HZ242" s="34" t="s">
        <v>4933</v>
      </c>
      <c r="IA242" s="34" t="s">
        <v>4666</v>
      </c>
      <c r="IC242" s="34" t="s">
        <v>5274</v>
      </c>
      <c r="ID242" s="34" t="s">
        <v>4462</v>
      </c>
      <c r="IE242" s="34" t="s">
        <v>5112</v>
      </c>
      <c r="IQ242" s="34">
        <v>12000</v>
      </c>
      <c r="IR242" s="34" t="s">
        <v>1046</v>
      </c>
      <c r="IT242" s="34">
        <v>12000</v>
      </c>
      <c r="IU242" s="34" t="s">
        <v>5178</v>
      </c>
      <c r="IV242" s="34" t="s">
        <v>4170</v>
      </c>
      <c r="IW242" s="34" t="s">
        <v>4175</v>
      </c>
      <c r="IX242" s="34" t="s">
        <v>5374</v>
      </c>
      <c r="IY242" s="34" t="s">
        <v>4785</v>
      </c>
      <c r="IZ242" s="34" t="s">
        <v>4784</v>
      </c>
      <c r="JA242" s="34" t="s">
        <v>4784</v>
      </c>
      <c r="JB242" s="34" t="s">
        <v>4170</v>
      </c>
      <c r="JC242" s="34">
        <v>333.33333333333297</v>
      </c>
      <c r="JD242" s="34">
        <v>83.3333333333333</v>
      </c>
      <c r="JE242" s="34">
        <v>200</v>
      </c>
      <c r="JF242" s="34">
        <v>0</v>
      </c>
      <c r="JG242" s="34">
        <v>0</v>
      </c>
      <c r="JH242" s="34">
        <v>0</v>
      </c>
      <c r="JI242" s="34">
        <v>0</v>
      </c>
      <c r="JJ242" s="34">
        <v>0</v>
      </c>
      <c r="JK242" s="34">
        <v>166.666666666667</v>
      </c>
      <c r="JL242" s="34">
        <v>15083.333333333299</v>
      </c>
      <c r="JM242" s="34">
        <v>250</v>
      </c>
      <c r="JN242" s="34">
        <v>15333.333333333299</v>
      </c>
      <c r="JO242" s="34">
        <v>15083.333333333299</v>
      </c>
      <c r="JP242" s="34">
        <v>250</v>
      </c>
      <c r="JQ242" s="34">
        <v>15333.333333333299</v>
      </c>
      <c r="JR242" s="34">
        <v>0.26086956521739102</v>
      </c>
      <c r="JT242" s="34">
        <v>0.45652173913043498</v>
      </c>
      <c r="JU242" s="34">
        <v>0.16304347826087001</v>
      </c>
      <c r="JV242" s="34">
        <v>3.2608695652173898E-2</v>
      </c>
      <c r="JW242" s="34">
        <v>1.9565217391304301E-2</v>
      </c>
      <c r="JX242" s="34">
        <v>1.6304347826087001E-2</v>
      </c>
      <c r="JZ242" s="34">
        <v>1.0869565217391301E-2</v>
      </c>
      <c r="KA242" s="34">
        <v>2.1739130434782601E-2</v>
      </c>
      <c r="KB242" s="34">
        <v>5.4347826086956503E-3</v>
      </c>
      <c r="KC242" s="34">
        <v>1.3043478260869599E-2</v>
      </c>
      <c r="KJ242" s="34" t="s">
        <v>5977</v>
      </c>
      <c r="KK242" s="34" t="s">
        <v>5990</v>
      </c>
      <c r="KL242" s="34" t="s">
        <v>5794</v>
      </c>
      <c r="KM242" s="34" t="s">
        <v>4714</v>
      </c>
      <c r="KN242" s="34" t="s">
        <v>4352</v>
      </c>
      <c r="KO242" s="34" t="s">
        <v>5254</v>
      </c>
      <c r="KP242" s="34" t="s">
        <v>4170</v>
      </c>
      <c r="KQ242" s="34" t="s">
        <v>4170</v>
      </c>
      <c r="KR242" s="34" t="s">
        <v>4170</v>
      </c>
      <c r="KS242" s="34" t="s">
        <v>4170</v>
      </c>
      <c r="KT242" s="34" t="s">
        <v>4170</v>
      </c>
      <c r="KU242" s="34" t="s">
        <v>5113</v>
      </c>
      <c r="KV242" s="34" t="s">
        <v>5152</v>
      </c>
      <c r="KW242" s="34" t="s">
        <v>5620</v>
      </c>
      <c r="KX242" s="34" t="s">
        <v>5644</v>
      </c>
      <c r="KY242" s="34" t="s">
        <v>5223</v>
      </c>
      <c r="KZ242" s="34" t="s">
        <v>5152</v>
      </c>
      <c r="LA242" s="34" t="s">
        <v>5992</v>
      </c>
    </row>
    <row r="243" spans="1:313">
      <c r="A243" s="34" t="s">
        <v>6887</v>
      </c>
      <c r="B243" s="34" t="s">
        <v>6833</v>
      </c>
      <c r="C243" s="34" t="s">
        <v>1039</v>
      </c>
      <c r="D243" s="34" t="s">
        <v>1041</v>
      </c>
      <c r="F243" s="34" t="s">
        <v>1041</v>
      </c>
      <c r="G243" s="34">
        <v>71</v>
      </c>
      <c r="H243" s="34" t="s">
        <v>1041</v>
      </c>
      <c r="I243" s="34" t="s">
        <v>1041</v>
      </c>
      <c r="J243" s="34" t="s">
        <v>442</v>
      </c>
      <c r="K243" s="34" t="s">
        <v>1077</v>
      </c>
      <c r="L243" s="34" t="s">
        <v>9537</v>
      </c>
      <c r="M243" s="34" t="s">
        <v>1548</v>
      </c>
      <c r="N243" s="34" t="s">
        <v>9538</v>
      </c>
      <c r="P243" s="34" t="s">
        <v>3065</v>
      </c>
      <c r="Q243" s="34" t="s">
        <v>3096</v>
      </c>
      <c r="R243" s="34" t="s">
        <v>6320</v>
      </c>
      <c r="S243" s="34">
        <v>2</v>
      </c>
      <c r="T243" s="34" t="s">
        <v>4881</v>
      </c>
      <c r="U243" s="34" t="s">
        <v>4170</v>
      </c>
      <c r="V243" s="34" t="s">
        <v>4170</v>
      </c>
      <c r="W243" s="34" t="s">
        <v>4881</v>
      </c>
      <c r="X243" s="34" t="s">
        <v>4881</v>
      </c>
      <c r="Y243" s="34" t="s">
        <v>4881</v>
      </c>
      <c r="Z243" s="34" t="s">
        <v>4881</v>
      </c>
      <c r="AA243" s="34" t="s">
        <v>4170</v>
      </c>
      <c r="AB243" s="34" t="s">
        <v>3681</v>
      </c>
      <c r="AD243" s="34" t="s">
        <v>3696</v>
      </c>
      <c r="AN243" s="34" t="s">
        <v>3722</v>
      </c>
      <c r="AO243" s="34" t="s">
        <v>1044</v>
      </c>
      <c r="BG243" s="34">
        <v>1</v>
      </c>
      <c r="BI243" s="34">
        <v>20</v>
      </c>
      <c r="BJ243" s="34" t="s">
        <v>1041</v>
      </c>
      <c r="BK243" s="34" t="s">
        <v>3727</v>
      </c>
      <c r="BM243" s="34" t="s">
        <v>3739</v>
      </c>
      <c r="BN243" s="34" t="s">
        <v>3745</v>
      </c>
      <c r="BO243" s="34" t="s">
        <v>4881</v>
      </c>
      <c r="BP243" s="34" t="s">
        <v>4170</v>
      </c>
      <c r="BQ243" s="34" t="s">
        <v>4170</v>
      </c>
      <c r="BR243" s="34" t="s">
        <v>4170</v>
      </c>
      <c r="BS243" s="34" t="s">
        <v>3751</v>
      </c>
      <c r="BT243" s="34" t="s">
        <v>3739</v>
      </c>
      <c r="BU243" s="34" t="s">
        <v>1044</v>
      </c>
      <c r="BV243" s="34" t="s">
        <v>1044</v>
      </c>
      <c r="BW243" s="34" t="s">
        <v>1044</v>
      </c>
      <c r="BX243" s="34" t="s">
        <v>3786</v>
      </c>
      <c r="BY243" s="34" t="s">
        <v>4170</v>
      </c>
      <c r="BZ243" s="34" t="s">
        <v>4170</v>
      </c>
      <c r="CA243" s="34" t="s">
        <v>4170</v>
      </c>
      <c r="CB243" s="34" t="s">
        <v>4881</v>
      </c>
      <c r="CC243" s="34" t="s">
        <v>4170</v>
      </c>
      <c r="CD243" s="34" t="s">
        <v>4170</v>
      </c>
      <c r="CE243" s="34" t="s">
        <v>4170</v>
      </c>
      <c r="CF243" s="34" t="s">
        <v>4170</v>
      </c>
      <c r="CG243" s="34" t="s">
        <v>4170</v>
      </c>
      <c r="CH243" s="34" t="s">
        <v>4170</v>
      </c>
      <c r="CI243" s="34" t="s">
        <v>4170</v>
      </c>
      <c r="CJ243" s="34" t="s">
        <v>4170</v>
      </c>
      <c r="CK243" s="34" t="s">
        <v>4170</v>
      </c>
      <c r="CL243" s="34" t="s">
        <v>4170</v>
      </c>
      <c r="CM243" s="34" t="s">
        <v>4170</v>
      </c>
      <c r="CN243" s="34" t="s">
        <v>4170</v>
      </c>
      <c r="CO243" s="34" t="s">
        <v>4170</v>
      </c>
      <c r="CQ243" s="34" t="s">
        <v>1041</v>
      </c>
      <c r="CR243" s="34" t="s">
        <v>1041</v>
      </c>
      <c r="CS243" s="34" t="s">
        <v>1041</v>
      </c>
      <c r="CT243" s="34" t="s">
        <v>1041</v>
      </c>
      <c r="CU243" s="34" t="s">
        <v>1041</v>
      </c>
      <c r="CV243" s="34" t="s">
        <v>1041</v>
      </c>
      <c r="CW243" s="34" t="s">
        <v>1044</v>
      </c>
      <c r="CX243" s="34" t="s">
        <v>1044</v>
      </c>
      <c r="CY243" s="34" t="s">
        <v>3826</v>
      </c>
      <c r="CZ243" s="34" t="s">
        <v>3843</v>
      </c>
      <c r="DA243" s="34" t="s">
        <v>3861</v>
      </c>
      <c r="DB243" s="34" t="s">
        <v>3868</v>
      </c>
      <c r="DC243" s="34" t="s">
        <v>3871</v>
      </c>
      <c r="DD243" s="34" t="s">
        <v>3871</v>
      </c>
      <c r="DE243" s="34" t="s">
        <v>1044</v>
      </c>
      <c r="DF243" s="34" t="s">
        <v>3877</v>
      </c>
      <c r="DG243" s="34" t="s">
        <v>6305</v>
      </c>
      <c r="DH243" s="34" t="s">
        <v>4170</v>
      </c>
      <c r="DI243" s="34" t="s">
        <v>4170</v>
      </c>
      <c r="DJ243" s="34" t="s">
        <v>4170</v>
      </c>
      <c r="DK243" s="34" t="s">
        <v>4170</v>
      </c>
      <c r="DL243" s="34" t="s">
        <v>4170</v>
      </c>
      <c r="DM243" s="34" t="s">
        <v>4170</v>
      </c>
      <c r="DN243" s="34" t="s">
        <v>4881</v>
      </c>
      <c r="DO243" s="34" t="s">
        <v>4881</v>
      </c>
      <c r="DP243" s="34" t="s">
        <v>4170</v>
      </c>
      <c r="DQ243" s="34" t="s">
        <v>4170</v>
      </c>
      <c r="DR243" s="34" t="s">
        <v>4170</v>
      </c>
      <c r="DS243" s="34" t="s">
        <v>4170</v>
      </c>
      <c r="DT243" s="34" t="s">
        <v>4170</v>
      </c>
      <c r="DU243" s="34" t="s">
        <v>4170</v>
      </c>
      <c r="DV243" s="34" t="s">
        <v>4170</v>
      </c>
      <c r="DW243" s="34" t="s">
        <v>4170</v>
      </c>
      <c r="ES243" s="34" t="s">
        <v>3951</v>
      </c>
      <c r="ET243" s="34" t="s">
        <v>4170</v>
      </c>
      <c r="EU243" s="34" t="s">
        <v>4170</v>
      </c>
      <c r="EV243" s="34" t="s">
        <v>4170</v>
      </c>
      <c r="EW243" s="34" t="s">
        <v>4170</v>
      </c>
      <c r="EX243" s="34" t="s">
        <v>4881</v>
      </c>
      <c r="EY243" s="34" t="s">
        <v>4170</v>
      </c>
      <c r="EZ243" s="34" t="s">
        <v>4170</v>
      </c>
      <c r="FA243" s="34" t="s">
        <v>4170</v>
      </c>
      <c r="FB243" s="34" t="s">
        <v>4170</v>
      </c>
      <c r="FD243" s="34">
        <v>5000</v>
      </c>
      <c r="FE243" s="34">
        <v>3250</v>
      </c>
      <c r="FK243" s="34" t="s">
        <v>1044</v>
      </c>
      <c r="FM243" s="34" t="s">
        <v>3990</v>
      </c>
      <c r="GF243" s="34" t="s">
        <v>1044</v>
      </c>
      <c r="GG243" s="34" t="s">
        <v>4170</v>
      </c>
      <c r="GH243" s="34" t="s">
        <v>4170</v>
      </c>
      <c r="GI243" s="34" t="s">
        <v>4170</v>
      </c>
      <c r="GJ243" s="34" t="s">
        <v>4881</v>
      </c>
      <c r="GK243" s="34" t="s">
        <v>4170</v>
      </c>
      <c r="GL243" s="34" t="s">
        <v>4170</v>
      </c>
      <c r="GM243" s="34" t="s">
        <v>4170</v>
      </c>
      <c r="GO243" s="34">
        <v>1000</v>
      </c>
      <c r="GP243" s="34">
        <v>0</v>
      </c>
      <c r="GQ243" s="34">
        <v>0</v>
      </c>
      <c r="GR243" s="34">
        <v>3300</v>
      </c>
      <c r="GS243" s="34">
        <v>200</v>
      </c>
      <c r="GT243" s="34">
        <v>150</v>
      </c>
      <c r="GU243" s="34">
        <v>0</v>
      </c>
      <c r="GV243" s="34">
        <v>0</v>
      </c>
      <c r="GW243" s="34">
        <v>0</v>
      </c>
      <c r="GX243" s="34">
        <v>0</v>
      </c>
      <c r="GY243" s="34">
        <v>3600</v>
      </c>
      <c r="GZ243" s="34">
        <v>0</v>
      </c>
      <c r="HA243" s="34">
        <v>0</v>
      </c>
      <c r="HB243" s="34">
        <v>0</v>
      </c>
      <c r="HC243" s="34">
        <v>0</v>
      </c>
      <c r="HD243" s="34">
        <v>0</v>
      </c>
      <c r="HE243" s="34">
        <v>0</v>
      </c>
      <c r="HF243" s="34" t="s">
        <v>1044</v>
      </c>
      <c r="HK243" s="34" t="s">
        <v>6888</v>
      </c>
      <c r="HL243" s="34" t="s">
        <v>4226</v>
      </c>
      <c r="HM243" s="34" t="s">
        <v>4546</v>
      </c>
      <c r="HN243" s="34" t="s">
        <v>5455</v>
      </c>
      <c r="HO243" s="34">
        <v>49.275897941305303</v>
      </c>
      <c r="HP243" s="34" t="s">
        <v>4896</v>
      </c>
      <c r="HQ243" s="34" t="s">
        <v>4313</v>
      </c>
      <c r="HR243" s="34" t="s">
        <v>4210</v>
      </c>
      <c r="HS243" s="34" t="s">
        <v>4255</v>
      </c>
      <c r="HT243" s="34" t="s">
        <v>4271</v>
      </c>
      <c r="HU243" s="34" t="s">
        <v>5342</v>
      </c>
      <c r="HV243" s="34" t="s">
        <v>5001</v>
      </c>
      <c r="HW243" s="34" t="s">
        <v>4560</v>
      </c>
      <c r="HX243" s="34" t="s">
        <v>3244</v>
      </c>
      <c r="HY243" s="34" t="s">
        <v>4299</v>
      </c>
      <c r="HZ243" s="34" t="s">
        <v>4933</v>
      </c>
      <c r="IA243" s="34" t="s">
        <v>4665</v>
      </c>
      <c r="IC243" s="34" t="s">
        <v>5274</v>
      </c>
      <c r="ID243" s="34" t="s">
        <v>4462</v>
      </c>
      <c r="IJ243" s="34">
        <v>1993</v>
      </c>
      <c r="IK243" s="34" t="s">
        <v>4588</v>
      </c>
      <c r="IQ243" s="34">
        <v>5243</v>
      </c>
      <c r="IR243" s="34" t="s">
        <v>1046</v>
      </c>
      <c r="IT243" s="34">
        <v>2621.5</v>
      </c>
      <c r="IU243" s="34" t="s">
        <v>5177</v>
      </c>
      <c r="IV243" s="34" t="s">
        <v>4170</v>
      </c>
      <c r="IW243" s="34" t="s">
        <v>4170</v>
      </c>
      <c r="IX243" s="34" t="s">
        <v>6121</v>
      </c>
      <c r="IY243" s="34" t="s">
        <v>5373</v>
      </c>
      <c r="IZ243" s="34" t="s">
        <v>4783</v>
      </c>
      <c r="JA243" s="34" t="s">
        <v>4170</v>
      </c>
      <c r="JB243" s="34" t="s">
        <v>4170</v>
      </c>
      <c r="JC243" s="34">
        <v>0</v>
      </c>
      <c r="JD243" s="34">
        <v>600</v>
      </c>
      <c r="JE243" s="34">
        <v>0</v>
      </c>
      <c r="JF243" s="34">
        <v>0</v>
      </c>
      <c r="JG243" s="34">
        <v>0</v>
      </c>
      <c r="JH243" s="34">
        <v>0</v>
      </c>
      <c r="JI243" s="34">
        <v>0</v>
      </c>
      <c r="JJ243" s="34">
        <v>0</v>
      </c>
      <c r="JK243" s="34">
        <v>0</v>
      </c>
      <c r="JL243" s="34">
        <v>4650</v>
      </c>
      <c r="JM243" s="34">
        <v>600</v>
      </c>
      <c r="JN243" s="34">
        <v>5250</v>
      </c>
      <c r="JO243" s="34">
        <v>2325</v>
      </c>
      <c r="JP243" s="34">
        <v>300</v>
      </c>
      <c r="JQ243" s="34">
        <v>2625</v>
      </c>
      <c r="JR243" s="34">
        <v>0.19047619047618999</v>
      </c>
      <c r="JU243" s="34">
        <v>0.628571428571429</v>
      </c>
      <c r="JV243" s="34">
        <v>3.8095238095238099E-2</v>
      </c>
      <c r="JW243" s="34">
        <v>2.8571428571428598E-2</v>
      </c>
      <c r="KB243" s="34">
        <v>0.114285714285714</v>
      </c>
      <c r="KI243" s="34" t="s">
        <v>6083</v>
      </c>
      <c r="KJ243" s="34" t="s">
        <v>5980</v>
      </c>
      <c r="KK243" s="34" t="s">
        <v>5178</v>
      </c>
      <c r="KL243" s="34" t="s">
        <v>4170</v>
      </c>
      <c r="KM243" s="34" t="s">
        <v>4170</v>
      </c>
      <c r="KN243" s="34" t="s">
        <v>4716</v>
      </c>
      <c r="KO243" s="34" t="s">
        <v>4170</v>
      </c>
      <c r="KP243" s="34" t="s">
        <v>4170</v>
      </c>
      <c r="KQ243" s="34" t="s">
        <v>4170</v>
      </c>
      <c r="KR243" s="34" t="s">
        <v>4170</v>
      </c>
      <c r="KS243" s="34" t="s">
        <v>4170</v>
      </c>
      <c r="KT243" s="34" t="s">
        <v>4170</v>
      </c>
      <c r="KU243" s="34" t="s">
        <v>4973</v>
      </c>
      <c r="KV243" s="34" t="s">
        <v>5153</v>
      </c>
      <c r="KW243" s="34" t="s">
        <v>5624</v>
      </c>
      <c r="KX243" s="34" t="s">
        <v>5644</v>
      </c>
      <c r="KY243" s="34" t="s">
        <v>5116</v>
      </c>
      <c r="KZ243" s="34" t="s">
        <v>5850</v>
      </c>
      <c r="LA243" s="34" t="s">
        <v>5992</v>
      </c>
    </row>
    <row r="244" spans="1:313">
      <c r="A244" s="34" t="s">
        <v>6889</v>
      </c>
      <c r="B244" s="34" t="s">
        <v>6833</v>
      </c>
      <c r="C244" s="34" t="s">
        <v>1037</v>
      </c>
      <c r="D244" s="34" t="s">
        <v>1041</v>
      </c>
      <c r="F244" s="34" t="s">
        <v>1041</v>
      </c>
      <c r="G244" s="34">
        <v>64</v>
      </c>
      <c r="H244" s="34" t="s">
        <v>1041</v>
      </c>
      <c r="I244" s="34" t="s">
        <v>1041</v>
      </c>
      <c r="J244" s="34" t="s">
        <v>440</v>
      </c>
      <c r="K244" s="34" t="s">
        <v>1077</v>
      </c>
      <c r="L244" s="34" t="s">
        <v>9537</v>
      </c>
      <c r="M244" s="34" t="s">
        <v>1548</v>
      </c>
      <c r="N244" s="34" t="s">
        <v>9538</v>
      </c>
      <c r="P244" s="34" t="s">
        <v>3065</v>
      </c>
      <c r="Q244" s="34" t="s">
        <v>3147</v>
      </c>
      <c r="R244" s="34" t="s">
        <v>6320</v>
      </c>
      <c r="S244" s="34">
        <v>2</v>
      </c>
      <c r="T244" s="34" t="s">
        <v>4170</v>
      </c>
      <c r="U244" s="34" t="s">
        <v>4170</v>
      </c>
      <c r="V244" s="34" t="s">
        <v>4170</v>
      </c>
      <c r="W244" s="34" t="s">
        <v>4609</v>
      </c>
      <c r="X244" s="34" t="s">
        <v>4170</v>
      </c>
      <c r="Y244" s="34" t="s">
        <v>4609</v>
      </c>
      <c r="Z244" s="34" t="s">
        <v>4170</v>
      </c>
      <c r="AA244" s="34" t="s">
        <v>4170</v>
      </c>
      <c r="AB244" s="34" t="s">
        <v>3681</v>
      </c>
      <c r="AD244" s="34" t="s">
        <v>3696</v>
      </c>
      <c r="AN244" s="34" t="s">
        <v>3722</v>
      </c>
      <c r="AO244" s="34" t="s">
        <v>1044</v>
      </c>
      <c r="BG244" s="34">
        <v>1</v>
      </c>
      <c r="BI244" s="34">
        <v>20</v>
      </c>
      <c r="BJ244" s="34" t="s">
        <v>1041</v>
      </c>
      <c r="BK244" s="34" t="s">
        <v>3727</v>
      </c>
      <c r="BM244" s="34" t="s">
        <v>3739</v>
      </c>
      <c r="BN244" s="34" t="s">
        <v>3745</v>
      </c>
      <c r="BO244" s="34" t="s">
        <v>4881</v>
      </c>
      <c r="BP244" s="34" t="s">
        <v>4170</v>
      </c>
      <c r="BQ244" s="34" t="s">
        <v>4170</v>
      </c>
      <c r="BR244" s="34" t="s">
        <v>4170</v>
      </c>
      <c r="BS244" s="34" t="s">
        <v>3754</v>
      </c>
      <c r="BT244" s="34" t="s">
        <v>3771</v>
      </c>
      <c r="BU244" s="34" t="s">
        <v>1044</v>
      </c>
      <c r="BV244" s="34" t="s">
        <v>1044</v>
      </c>
      <c r="BW244" s="34" t="s">
        <v>1044</v>
      </c>
      <c r="BX244" s="34" t="s">
        <v>3777</v>
      </c>
      <c r="BY244" s="34" t="s">
        <v>4881</v>
      </c>
      <c r="BZ244" s="34" t="s">
        <v>4170</v>
      </c>
      <c r="CA244" s="34" t="s">
        <v>4170</v>
      </c>
      <c r="CB244" s="34" t="s">
        <v>4170</v>
      </c>
      <c r="CC244" s="34" t="s">
        <v>4170</v>
      </c>
      <c r="CD244" s="34" t="s">
        <v>4170</v>
      </c>
      <c r="CE244" s="34" t="s">
        <v>4170</v>
      </c>
      <c r="CF244" s="34" t="s">
        <v>4170</v>
      </c>
      <c r="CG244" s="34" t="s">
        <v>4170</v>
      </c>
      <c r="CH244" s="34" t="s">
        <v>4170</v>
      </c>
      <c r="CI244" s="34" t="s">
        <v>4170</v>
      </c>
      <c r="CJ244" s="34" t="s">
        <v>4170</v>
      </c>
      <c r="CK244" s="34" t="s">
        <v>4170</v>
      </c>
      <c r="CL244" s="34" t="s">
        <v>4170</v>
      </c>
      <c r="CM244" s="34" t="s">
        <v>4170</v>
      </c>
      <c r="CN244" s="34" t="s">
        <v>4170</v>
      </c>
      <c r="CO244" s="34" t="s">
        <v>4170</v>
      </c>
      <c r="CQ244" s="34" t="s">
        <v>1041</v>
      </c>
      <c r="CR244" s="34" t="s">
        <v>1041</v>
      </c>
      <c r="CS244" s="34" t="s">
        <v>1041</v>
      </c>
      <c r="CT244" s="34" t="s">
        <v>1041</v>
      </c>
      <c r="CU244" s="34" t="s">
        <v>1041</v>
      </c>
      <c r="CV244" s="34" t="s">
        <v>1041</v>
      </c>
      <c r="CW244" s="34" t="s">
        <v>1044</v>
      </c>
      <c r="CX244" s="34" t="s">
        <v>1044</v>
      </c>
      <c r="CY244" s="34" t="s">
        <v>3823</v>
      </c>
      <c r="CZ244" s="34" t="s">
        <v>3843</v>
      </c>
      <c r="DA244" s="34" t="s">
        <v>3861</v>
      </c>
      <c r="DB244" s="34" t="s">
        <v>1044</v>
      </c>
      <c r="DC244" s="34" t="s">
        <v>1044</v>
      </c>
      <c r="DD244" s="34" t="s">
        <v>3871</v>
      </c>
      <c r="DE244" s="34" t="s">
        <v>1041</v>
      </c>
      <c r="DF244" s="34" t="s">
        <v>3877</v>
      </c>
      <c r="DG244" s="34" t="s">
        <v>6342</v>
      </c>
      <c r="DH244" s="34" t="s">
        <v>4170</v>
      </c>
      <c r="DI244" s="34" t="s">
        <v>4881</v>
      </c>
      <c r="DJ244" s="34" t="s">
        <v>4170</v>
      </c>
      <c r="DK244" s="34" t="s">
        <v>4170</v>
      </c>
      <c r="DL244" s="34" t="s">
        <v>4170</v>
      </c>
      <c r="DM244" s="34" t="s">
        <v>4170</v>
      </c>
      <c r="DN244" s="34" t="s">
        <v>4881</v>
      </c>
      <c r="DO244" s="34" t="s">
        <v>4170</v>
      </c>
      <c r="DP244" s="34" t="s">
        <v>4170</v>
      </c>
      <c r="DQ244" s="34" t="s">
        <v>4170</v>
      </c>
      <c r="DR244" s="34" t="s">
        <v>4170</v>
      </c>
      <c r="DS244" s="34" t="s">
        <v>4170</v>
      </c>
      <c r="DT244" s="34" t="s">
        <v>4170</v>
      </c>
      <c r="DU244" s="34" t="s">
        <v>4170</v>
      </c>
      <c r="DV244" s="34" t="s">
        <v>4170</v>
      </c>
      <c r="DW244" s="34" t="s">
        <v>4170</v>
      </c>
      <c r="DY244" s="34">
        <v>7500</v>
      </c>
      <c r="ES244" s="34" t="s">
        <v>3951</v>
      </c>
      <c r="ET244" s="34" t="s">
        <v>4170</v>
      </c>
      <c r="EU244" s="34" t="s">
        <v>4170</v>
      </c>
      <c r="EV244" s="34" t="s">
        <v>4170</v>
      </c>
      <c r="EW244" s="34" t="s">
        <v>4170</v>
      </c>
      <c r="EX244" s="34" t="s">
        <v>4881</v>
      </c>
      <c r="EY244" s="34" t="s">
        <v>4170</v>
      </c>
      <c r="EZ244" s="34" t="s">
        <v>4170</v>
      </c>
      <c r="FA244" s="34" t="s">
        <v>4170</v>
      </c>
      <c r="FB244" s="34" t="s">
        <v>4170</v>
      </c>
      <c r="FD244" s="34">
        <v>18000</v>
      </c>
      <c r="FK244" s="34" t="s">
        <v>1044</v>
      </c>
      <c r="FM244" s="34" t="s">
        <v>3990</v>
      </c>
      <c r="GF244" s="34" t="s">
        <v>1044</v>
      </c>
      <c r="GG244" s="34" t="s">
        <v>4170</v>
      </c>
      <c r="GH244" s="34" t="s">
        <v>4170</v>
      </c>
      <c r="GI244" s="34" t="s">
        <v>4170</v>
      </c>
      <c r="GJ244" s="34" t="s">
        <v>4881</v>
      </c>
      <c r="GK244" s="34" t="s">
        <v>4170</v>
      </c>
      <c r="GL244" s="34" t="s">
        <v>4170</v>
      </c>
      <c r="GM244" s="34" t="s">
        <v>4170</v>
      </c>
      <c r="GO244" s="34">
        <v>3000</v>
      </c>
      <c r="GP244" s="34">
        <v>0</v>
      </c>
      <c r="GQ244" s="34">
        <v>8000</v>
      </c>
      <c r="GR244" s="34">
        <v>700</v>
      </c>
      <c r="GS244" s="34">
        <v>1500</v>
      </c>
      <c r="GT244" s="34">
        <v>750</v>
      </c>
      <c r="GU244" s="34">
        <v>0</v>
      </c>
      <c r="GV244" s="34">
        <v>0</v>
      </c>
      <c r="GW244" s="34">
        <v>0</v>
      </c>
      <c r="GX244" s="34">
        <v>7000</v>
      </c>
      <c r="GY244" s="34">
        <v>5000</v>
      </c>
      <c r="GZ244" s="34">
        <v>10000</v>
      </c>
      <c r="HA244" s="34">
        <v>0</v>
      </c>
      <c r="HB244" s="34">
        <v>0</v>
      </c>
      <c r="HC244" s="34">
        <v>3200</v>
      </c>
      <c r="HD244" s="34">
        <v>0</v>
      </c>
      <c r="HE244" s="34">
        <v>0</v>
      </c>
      <c r="HF244" s="34" t="s">
        <v>1044</v>
      </c>
      <c r="HK244" s="34" t="s">
        <v>6890</v>
      </c>
      <c r="HL244" s="34" t="s">
        <v>4226</v>
      </c>
      <c r="HM244" s="34" t="s">
        <v>4546</v>
      </c>
      <c r="HN244" s="34" t="s">
        <v>5449</v>
      </c>
      <c r="HO244" s="34">
        <v>49.275897941305303</v>
      </c>
      <c r="HP244" s="34" t="s">
        <v>4896</v>
      </c>
      <c r="HQ244" s="34" t="s">
        <v>4313</v>
      </c>
      <c r="HR244" s="34" t="s">
        <v>4195</v>
      </c>
      <c r="HS244" s="34" t="s">
        <v>4235</v>
      </c>
      <c r="HT244" s="34" t="s">
        <v>4271</v>
      </c>
      <c r="HU244" s="34" t="s">
        <v>5342</v>
      </c>
      <c r="HV244" s="34" t="s">
        <v>5001</v>
      </c>
      <c r="HW244" s="34" t="s">
        <v>4556</v>
      </c>
      <c r="HX244" s="34" t="s">
        <v>3244</v>
      </c>
      <c r="HY244" s="34" t="s">
        <v>4291</v>
      </c>
      <c r="HZ244" s="34" t="s">
        <v>4933</v>
      </c>
      <c r="IA244" s="34" t="s">
        <v>4665</v>
      </c>
      <c r="IB244" s="34" t="s">
        <v>5665</v>
      </c>
      <c r="IC244" s="34" t="s">
        <v>5274</v>
      </c>
      <c r="ID244" s="34" t="s">
        <v>4462</v>
      </c>
      <c r="IE244" s="34" t="s">
        <v>4879</v>
      </c>
      <c r="IJ244" s="34">
        <v>7174.8</v>
      </c>
      <c r="IQ244" s="34">
        <v>14674.8</v>
      </c>
      <c r="IR244" s="34" t="s">
        <v>1046</v>
      </c>
      <c r="IT244" s="34">
        <v>7337.4</v>
      </c>
      <c r="IU244" s="34" t="s">
        <v>5178</v>
      </c>
      <c r="IV244" s="34" t="s">
        <v>4170</v>
      </c>
      <c r="IW244" s="34" t="s">
        <v>4176</v>
      </c>
      <c r="IX244" s="34" t="s">
        <v>6120</v>
      </c>
      <c r="IY244" s="34" t="s">
        <v>4472</v>
      </c>
      <c r="IZ244" s="34" t="s">
        <v>4354</v>
      </c>
      <c r="JA244" s="34" t="s">
        <v>4170</v>
      </c>
      <c r="JB244" s="34" t="s">
        <v>4170</v>
      </c>
      <c r="JC244" s="34">
        <v>1166.6666666666699</v>
      </c>
      <c r="JD244" s="34">
        <v>833.33333333333303</v>
      </c>
      <c r="JE244" s="34">
        <v>1666.6666666666699</v>
      </c>
      <c r="JF244" s="34">
        <v>0</v>
      </c>
      <c r="JG244" s="34">
        <v>0</v>
      </c>
      <c r="JH244" s="34">
        <v>533.33333333333303</v>
      </c>
      <c r="JI244" s="34">
        <v>0</v>
      </c>
      <c r="JJ244" s="34">
        <v>0</v>
      </c>
      <c r="JK244" s="34">
        <v>0</v>
      </c>
      <c r="JL244" s="34">
        <v>17316.666666666701</v>
      </c>
      <c r="JM244" s="34">
        <v>833.33333333333303</v>
      </c>
      <c r="JN244" s="34">
        <v>18150</v>
      </c>
      <c r="JO244" s="34">
        <v>8658.3333333333303</v>
      </c>
      <c r="JP244" s="34">
        <v>416.66666666666703</v>
      </c>
      <c r="JQ244" s="34">
        <v>9075</v>
      </c>
      <c r="JR244" s="34">
        <v>0.165289256198347</v>
      </c>
      <c r="JT244" s="34">
        <v>0.44077134986225902</v>
      </c>
      <c r="JU244" s="34">
        <v>3.8567493112947701E-2</v>
      </c>
      <c r="JV244" s="34">
        <v>8.2644628099173598E-2</v>
      </c>
      <c r="JW244" s="34">
        <v>4.1322314049586799E-2</v>
      </c>
      <c r="KA244" s="34">
        <v>6.4279155188246104E-2</v>
      </c>
      <c r="KB244" s="34">
        <v>4.5913682277318603E-2</v>
      </c>
      <c r="KC244" s="34">
        <v>9.1827364554637303E-2</v>
      </c>
      <c r="KF244" s="34">
        <v>2.9384756657483899E-2</v>
      </c>
      <c r="KI244" s="34" t="s">
        <v>6086</v>
      </c>
      <c r="KJ244" s="34" t="s">
        <v>5977</v>
      </c>
      <c r="KK244" s="34" t="s">
        <v>5990</v>
      </c>
      <c r="KL244" s="34" t="s">
        <v>4170</v>
      </c>
      <c r="KM244" s="34" t="s">
        <v>4712</v>
      </c>
      <c r="KN244" s="34" t="s">
        <v>4716</v>
      </c>
      <c r="KO244" s="34" t="s">
        <v>5253</v>
      </c>
      <c r="KP244" s="34" t="s">
        <v>4170</v>
      </c>
      <c r="KQ244" s="34" t="s">
        <v>4170</v>
      </c>
      <c r="KR244" s="34" t="s">
        <v>4716</v>
      </c>
      <c r="KS244" s="34" t="s">
        <v>4170</v>
      </c>
      <c r="KT244" s="34" t="s">
        <v>4170</v>
      </c>
      <c r="KU244" s="34" t="s">
        <v>5113</v>
      </c>
      <c r="KV244" s="34" t="s">
        <v>5155</v>
      </c>
      <c r="KW244" s="34" t="s">
        <v>5624</v>
      </c>
      <c r="KX244" s="34" t="s">
        <v>5646</v>
      </c>
      <c r="KY244" s="34" t="s">
        <v>5223</v>
      </c>
      <c r="KZ244" s="34" t="s">
        <v>5155</v>
      </c>
      <c r="LA244" s="34" t="s">
        <v>5992</v>
      </c>
    </row>
    <row r="245" spans="1:313">
      <c r="A245" s="34" t="s">
        <v>6891</v>
      </c>
      <c r="B245" s="34" t="s">
        <v>6833</v>
      </c>
      <c r="C245" s="34" t="s">
        <v>1037</v>
      </c>
      <c r="D245" s="34" t="s">
        <v>1041</v>
      </c>
      <c r="F245" s="34" t="s">
        <v>1041</v>
      </c>
      <c r="G245" s="34">
        <v>71</v>
      </c>
      <c r="H245" s="34" t="s">
        <v>1041</v>
      </c>
      <c r="I245" s="34" t="s">
        <v>1041</v>
      </c>
      <c r="J245" s="34" t="s">
        <v>442</v>
      </c>
      <c r="K245" s="34" t="s">
        <v>1116</v>
      </c>
      <c r="L245" s="34" t="s">
        <v>9576</v>
      </c>
      <c r="M245" s="34" t="s">
        <v>2252</v>
      </c>
      <c r="N245" s="34" t="s">
        <v>9625</v>
      </c>
      <c r="P245" s="34" t="s">
        <v>3065</v>
      </c>
      <c r="Q245" s="34" t="s">
        <v>3090</v>
      </c>
      <c r="R245" s="34" t="s">
        <v>6320</v>
      </c>
      <c r="S245" s="34">
        <v>1</v>
      </c>
      <c r="T245" s="34" t="s">
        <v>4170</v>
      </c>
      <c r="U245" s="34" t="s">
        <v>4170</v>
      </c>
      <c r="V245" s="34" t="s">
        <v>4170</v>
      </c>
      <c r="W245" s="34" t="s">
        <v>4170</v>
      </c>
      <c r="X245" s="34" t="s">
        <v>4881</v>
      </c>
      <c r="Y245" s="34" t="s">
        <v>4170</v>
      </c>
      <c r="Z245" s="34" t="s">
        <v>4881</v>
      </c>
      <c r="AA245" s="34" t="s">
        <v>4170</v>
      </c>
      <c r="AB245" s="34" t="s">
        <v>3684</v>
      </c>
      <c r="AD245" s="34" t="s">
        <v>3702</v>
      </c>
      <c r="AE245" s="34" t="s">
        <v>3711</v>
      </c>
      <c r="AF245" s="34" t="s">
        <v>4170</v>
      </c>
      <c r="AG245" s="34" t="s">
        <v>4170</v>
      </c>
      <c r="AH245" s="34" t="s">
        <v>4881</v>
      </c>
      <c r="AI245" s="34" t="s">
        <v>4170</v>
      </c>
      <c r="AJ245" s="34" t="s">
        <v>4170</v>
      </c>
      <c r="AK245" s="34" t="s">
        <v>4170</v>
      </c>
      <c r="AL245" s="34" t="s">
        <v>4170</v>
      </c>
      <c r="AN245" s="34" t="s">
        <v>3719</v>
      </c>
      <c r="AO245" s="34" t="s">
        <v>1044</v>
      </c>
      <c r="BG245" s="34">
        <v>1</v>
      </c>
      <c r="BI245" s="34">
        <v>12</v>
      </c>
      <c r="BJ245" s="34" t="s">
        <v>1041</v>
      </c>
      <c r="BK245" s="34" t="s">
        <v>3730</v>
      </c>
      <c r="BM245" s="34" t="s">
        <v>3742</v>
      </c>
      <c r="BN245" s="34" t="s">
        <v>3748</v>
      </c>
      <c r="BO245" s="34" t="s">
        <v>4170</v>
      </c>
      <c r="BP245" s="34" t="s">
        <v>4881</v>
      </c>
      <c r="BQ245" s="34" t="s">
        <v>4170</v>
      </c>
      <c r="BR245" s="34" t="s">
        <v>4170</v>
      </c>
      <c r="BS245" s="34" t="s">
        <v>3760</v>
      </c>
      <c r="BT245" s="34" t="s">
        <v>3771</v>
      </c>
      <c r="BU245" s="34" t="s">
        <v>1044</v>
      </c>
      <c r="BV245" s="34" t="s">
        <v>1044</v>
      </c>
      <c r="BW245" s="34" t="s">
        <v>1044</v>
      </c>
      <c r="BX245" s="34" t="s">
        <v>3777</v>
      </c>
      <c r="BY245" s="34" t="s">
        <v>4881</v>
      </c>
      <c r="BZ245" s="34" t="s">
        <v>4170</v>
      </c>
      <c r="CA245" s="34" t="s">
        <v>4170</v>
      </c>
      <c r="CB245" s="34" t="s">
        <v>4170</v>
      </c>
      <c r="CC245" s="34" t="s">
        <v>4170</v>
      </c>
      <c r="CD245" s="34" t="s">
        <v>4170</v>
      </c>
      <c r="CE245" s="34" t="s">
        <v>4170</v>
      </c>
      <c r="CF245" s="34" t="s">
        <v>4170</v>
      </c>
      <c r="CG245" s="34" t="s">
        <v>4170</v>
      </c>
      <c r="CH245" s="34" t="s">
        <v>4170</v>
      </c>
      <c r="CI245" s="34" t="s">
        <v>4170</v>
      </c>
      <c r="CJ245" s="34" t="s">
        <v>4170</v>
      </c>
      <c r="CK245" s="34" t="s">
        <v>4170</v>
      </c>
      <c r="CL245" s="34" t="s">
        <v>4170</v>
      </c>
      <c r="CM245" s="34" t="s">
        <v>4170</v>
      </c>
      <c r="CN245" s="34" t="s">
        <v>4170</v>
      </c>
      <c r="CO245" s="34" t="s">
        <v>4170</v>
      </c>
      <c r="CQ245" s="34" t="s">
        <v>1041</v>
      </c>
      <c r="CR245" s="34" t="s">
        <v>1044</v>
      </c>
      <c r="CS245" s="34" t="s">
        <v>1044</v>
      </c>
      <c r="CT245" s="34" t="s">
        <v>1044</v>
      </c>
      <c r="CU245" s="34" t="s">
        <v>1041</v>
      </c>
      <c r="CV245" s="34" t="s">
        <v>1041</v>
      </c>
      <c r="CW245" s="34" t="s">
        <v>1044</v>
      </c>
      <c r="CX245" s="34" t="s">
        <v>1044</v>
      </c>
      <c r="CY245" s="34" t="s">
        <v>3826</v>
      </c>
      <c r="CZ245" s="34" t="s">
        <v>3843</v>
      </c>
      <c r="DA245" s="34" t="s">
        <v>3861</v>
      </c>
      <c r="DB245" s="34" t="s">
        <v>3871</v>
      </c>
      <c r="DC245" s="34" t="s">
        <v>3871</v>
      </c>
      <c r="DD245" s="34" t="s">
        <v>3871</v>
      </c>
      <c r="DE245" s="34" t="s">
        <v>1044</v>
      </c>
      <c r="DF245" s="34" t="s">
        <v>3877</v>
      </c>
      <c r="DG245" s="34" t="s">
        <v>6305</v>
      </c>
      <c r="DH245" s="34" t="s">
        <v>4170</v>
      </c>
      <c r="DI245" s="34" t="s">
        <v>4170</v>
      </c>
      <c r="DJ245" s="34" t="s">
        <v>4170</v>
      </c>
      <c r="DK245" s="34" t="s">
        <v>4170</v>
      </c>
      <c r="DL245" s="34" t="s">
        <v>4170</v>
      </c>
      <c r="DM245" s="34" t="s">
        <v>4170</v>
      </c>
      <c r="DN245" s="34" t="s">
        <v>4881</v>
      </c>
      <c r="DO245" s="34" t="s">
        <v>4881</v>
      </c>
      <c r="DP245" s="34" t="s">
        <v>4170</v>
      </c>
      <c r="DQ245" s="34" t="s">
        <v>4170</v>
      </c>
      <c r="DR245" s="34" t="s">
        <v>4170</v>
      </c>
      <c r="DS245" s="34" t="s">
        <v>4170</v>
      </c>
      <c r="DT245" s="34" t="s">
        <v>4170</v>
      </c>
      <c r="DU245" s="34" t="s">
        <v>4170</v>
      </c>
      <c r="DV245" s="34" t="s">
        <v>4170</v>
      </c>
      <c r="DW245" s="34" t="s">
        <v>4170</v>
      </c>
      <c r="ES245" s="34" t="s">
        <v>3951</v>
      </c>
      <c r="ET245" s="34" t="s">
        <v>4170</v>
      </c>
      <c r="EU245" s="34" t="s">
        <v>4170</v>
      </c>
      <c r="EV245" s="34" t="s">
        <v>4170</v>
      </c>
      <c r="EW245" s="34" t="s">
        <v>4170</v>
      </c>
      <c r="EX245" s="34" t="s">
        <v>4881</v>
      </c>
      <c r="EY245" s="34" t="s">
        <v>4170</v>
      </c>
      <c r="EZ245" s="34" t="s">
        <v>4170</v>
      </c>
      <c r="FA245" s="34" t="s">
        <v>4170</v>
      </c>
      <c r="FB245" s="34" t="s">
        <v>4170</v>
      </c>
      <c r="FD245" s="34">
        <v>4000</v>
      </c>
      <c r="FE245" s="34">
        <v>1625</v>
      </c>
      <c r="FK245" s="34" t="s">
        <v>1044</v>
      </c>
      <c r="FM245" s="34" t="s">
        <v>3990</v>
      </c>
      <c r="GF245" s="34" t="s">
        <v>1044</v>
      </c>
      <c r="GG245" s="34" t="s">
        <v>4170</v>
      </c>
      <c r="GH245" s="34" t="s">
        <v>4170</v>
      </c>
      <c r="GI245" s="34" t="s">
        <v>4170</v>
      </c>
      <c r="GJ245" s="34" t="s">
        <v>4881</v>
      </c>
      <c r="GK245" s="34" t="s">
        <v>4170</v>
      </c>
      <c r="GL245" s="34" t="s">
        <v>4170</v>
      </c>
      <c r="GM245" s="34" t="s">
        <v>4170</v>
      </c>
      <c r="GO245" s="34">
        <v>1500</v>
      </c>
      <c r="GP245" s="34">
        <v>0</v>
      </c>
      <c r="GQ245" s="34">
        <v>0</v>
      </c>
      <c r="GR245" s="34">
        <v>0</v>
      </c>
      <c r="GS245" s="34">
        <v>300</v>
      </c>
      <c r="GT245" s="34">
        <v>120</v>
      </c>
      <c r="GU245" s="34">
        <v>100</v>
      </c>
      <c r="GV245" s="34">
        <v>0</v>
      </c>
      <c r="GW245" s="34">
        <v>0</v>
      </c>
      <c r="GX245" s="34">
        <v>1000</v>
      </c>
      <c r="GY245" s="34">
        <v>3000</v>
      </c>
      <c r="GZ245" s="34">
        <v>0</v>
      </c>
      <c r="HA245" s="34">
        <v>0</v>
      </c>
      <c r="HB245" s="34">
        <v>0</v>
      </c>
      <c r="HC245" s="34">
        <v>0</v>
      </c>
      <c r="HD245" s="34">
        <v>0</v>
      </c>
      <c r="HE245" s="34">
        <v>0</v>
      </c>
      <c r="HF245" s="34" t="s">
        <v>1044</v>
      </c>
      <c r="HK245" s="34" t="s">
        <v>6892</v>
      </c>
      <c r="HL245" s="34" t="s">
        <v>4226</v>
      </c>
      <c r="HM245" s="34" t="s">
        <v>4546</v>
      </c>
      <c r="HN245" s="34" t="s">
        <v>5455</v>
      </c>
      <c r="HO245" s="34">
        <v>49.275897941305303</v>
      </c>
      <c r="HP245" s="34" t="s">
        <v>4896</v>
      </c>
      <c r="HQ245" s="34" t="s">
        <v>4305</v>
      </c>
      <c r="HR245" s="34" t="s">
        <v>4195</v>
      </c>
      <c r="HS245" s="34" t="s">
        <v>4241</v>
      </c>
      <c r="HT245" s="34" t="s">
        <v>4271</v>
      </c>
      <c r="HU245" s="34" t="s">
        <v>5342</v>
      </c>
      <c r="HV245" s="34" t="s">
        <v>5001</v>
      </c>
      <c r="HW245" s="34" t="s">
        <v>4560</v>
      </c>
      <c r="HX245" s="34" t="s">
        <v>3235</v>
      </c>
      <c r="HY245" s="34" t="s">
        <v>4299</v>
      </c>
      <c r="HZ245" s="34" t="s">
        <v>4933</v>
      </c>
      <c r="IA245" s="34" t="s">
        <v>4666</v>
      </c>
      <c r="IB245" s="34" t="s">
        <v>5665</v>
      </c>
      <c r="IC245" s="34" t="s">
        <v>5274</v>
      </c>
      <c r="ID245" s="34" t="s">
        <v>4462</v>
      </c>
      <c r="IJ245" s="34">
        <v>1594.4</v>
      </c>
      <c r="IK245" s="34" t="s">
        <v>4587</v>
      </c>
      <c r="IQ245" s="34">
        <v>3219.4</v>
      </c>
      <c r="IR245" s="34" t="s">
        <v>1046</v>
      </c>
      <c r="IT245" s="34">
        <v>3219.4</v>
      </c>
      <c r="IU245" s="34" t="s">
        <v>5177</v>
      </c>
      <c r="IV245" s="34" t="s">
        <v>4170</v>
      </c>
      <c r="IW245" s="34" t="s">
        <v>4170</v>
      </c>
      <c r="IX245" s="34" t="s">
        <v>4170</v>
      </c>
      <c r="IY245" s="34" t="s">
        <v>5373</v>
      </c>
      <c r="IZ245" s="34" t="s">
        <v>4783</v>
      </c>
      <c r="JA245" s="34" t="s">
        <v>4711</v>
      </c>
      <c r="JB245" s="34" t="s">
        <v>4170</v>
      </c>
      <c r="JC245" s="34">
        <v>166.666666666667</v>
      </c>
      <c r="JD245" s="34">
        <v>500</v>
      </c>
      <c r="JE245" s="34">
        <v>0</v>
      </c>
      <c r="JF245" s="34">
        <v>0</v>
      </c>
      <c r="JG245" s="34">
        <v>0</v>
      </c>
      <c r="JH245" s="34">
        <v>0</v>
      </c>
      <c r="JI245" s="34">
        <v>0</v>
      </c>
      <c r="JJ245" s="34">
        <v>0</v>
      </c>
      <c r="JK245" s="34">
        <v>0</v>
      </c>
      <c r="JL245" s="34">
        <v>2186.6666666666702</v>
      </c>
      <c r="JM245" s="34">
        <v>500</v>
      </c>
      <c r="JN245" s="34">
        <v>2686.6666666666702</v>
      </c>
      <c r="JO245" s="34">
        <v>2186.6666666666702</v>
      </c>
      <c r="JP245" s="34">
        <v>500</v>
      </c>
      <c r="JQ245" s="34">
        <v>2686.6666666666702</v>
      </c>
      <c r="JR245" s="34">
        <v>0.55831265508684902</v>
      </c>
      <c r="JV245" s="34">
        <v>0.11166253101737</v>
      </c>
      <c r="JW245" s="34">
        <v>4.4665012406947903E-2</v>
      </c>
      <c r="JX245" s="34">
        <v>3.7220843672456601E-2</v>
      </c>
      <c r="KA245" s="34">
        <v>6.2034739454094302E-2</v>
      </c>
      <c r="KB245" s="34">
        <v>0.186104218362283</v>
      </c>
      <c r="KI245" s="34" t="s">
        <v>6083</v>
      </c>
      <c r="KJ245" s="34" t="s">
        <v>5976</v>
      </c>
      <c r="KK245" s="34" t="s">
        <v>5178</v>
      </c>
      <c r="KL245" s="34" t="s">
        <v>4170</v>
      </c>
      <c r="KM245" s="34" t="s">
        <v>4711</v>
      </c>
      <c r="KN245" s="34" t="s">
        <v>5255</v>
      </c>
      <c r="KO245" s="34" t="s">
        <v>4170</v>
      </c>
      <c r="KP245" s="34" t="s">
        <v>4170</v>
      </c>
      <c r="KQ245" s="34" t="s">
        <v>4170</v>
      </c>
      <c r="KR245" s="34" t="s">
        <v>4170</v>
      </c>
      <c r="KS245" s="34" t="s">
        <v>4170</v>
      </c>
      <c r="KT245" s="34" t="s">
        <v>4170</v>
      </c>
      <c r="KU245" s="34" t="s">
        <v>4973</v>
      </c>
      <c r="KV245" s="34" t="s">
        <v>5151</v>
      </c>
      <c r="KW245" s="34" t="s">
        <v>5624</v>
      </c>
      <c r="KX245" s="34" t="s">
        <v>5646</v>
      </c>
      <c r="KY245" s="34" t="s">
        <v>5952</v>
      </c>
      <c r="KZ245" s="34" t="s">
        <v>5850</v>
      </c>
      <c r="LA245" s="34" t="s">
        <v>5992</v>
      </c>
    </row>
    <row r="246" spans="1:313">
      <c r="A246" s="34" t="s">
        <v>6893</v>
      </c>
      <c r="B246" s="34" t="s">
        <v>6894</v>
      </c>
      <c r="C246" s="34" t="s">
        <v>1039</v>
      </c>
      <c r="D246" s="34" t="s">
        <v>1041</v>
      </c>
      <c r="F246" s="34" t="s">
        <v>1041</v>
      </c>
      <c r="G246" s="34">
        <v>22</v>
      </c>
      <c r="H246" s="34" t="s">
        <v>1041</v>
      </c>
      <c r="I246" s="34" t="s">
        <v>1041</v>
      </c>
      <c r="J246" s="34" t="s">
        <v>442</v>
      </c>
      <c r="K246" s="34" t="s">
        <v>1077</v>
      </c>
      <c r="L246" s="34" t="s">
        <v>9537</v>
      </c>
      <c r="M246" s="34" t="s">
        <v>1548</v>
      </c>
      <c r="N246" s="34" t="s">
        <v>9538</v>
      </c>
      <c r="P246" s="34" t="s">
        <v>3065</v>
      </c>
      <c r="Q246" s="34" t="s">
        <v>3099</v>
      </c>
      <c r="R246" s="34" t="s">
        <v>6404</v>
      </c>
      <c r="S246" s="34">
        <v>1</v>
      </c>
      <c r="T246" s="34" t="s">
        <v>4170</v>
      </c>
      <c r="U246" s="34" t="s">
        <v>4170</v>
      </c>
      <c r="V246" s="34" t="s">
        <v>4170</v>
      </c>
      <c r="W246" s="34" t="s">
        <v>4170</v>
      </c>
      <c r="X246" s="34" t="s">
        <v>4881</v>
      </c>
      <c r="Y246" s="34" t="s">
        <v>4170</v>
      </c>
      <c r="Z246" s="34" t="s">
        <v>4881</v>
      </c>
      <c r="AA246" s="34" t="s">
        <v>4170</v>
      </c>
      <c r="AB246" s="34" t="s">
        <v>3681</v>
      </c>
      <c r="AD246" s="34" t="s">
        <v>3696</v>
      </c>
      <c r="AN246" s="34" t="s">
        <v>3722</v>
      </c>
      <c r="AO246" s="34" t="s">
        <v>1044</v>
      </c>
      <c r="BG246" s="34">
        <v>1</v>
      </c>
      <c r="BI246" s="34">
        <v>25</v>
      </c>
      <c r="BJ246" s="34" t="s">
        <v>1041</v>
      </c>
      <c r="BK246" s="34" t="s">
        <v>3727</v>
      </c>
      <c r="BM246" s="34" t="s">
        <v>3739</v>
      </c>
      <c r="BN246" s="34" t="s">
        <v>3745</v>
      </c>
      <c r="BO246" s="34" t="s">
        <v>4881</v>
      </c>
      <c r="BP246" s="34" t="s">
        <v>4170</v>
      </c>
      <c r="BQ246" s="34" t="s">
        <v>4170</v>
      </c>
      <c r="BR246" s="34" t="s">
        <v>4170</v>
      </c>
      <c r="BS246" s="34" t="s">
        <v>3754</v>
      </c>
      <c r="BT246" s="34" t="s">
        <v>3771</v>
      </c>
      <c r="BU246" s="34" t="s">
        <v>1044</v>
      </c>
      <c r="BV246" s="34" t="s">
        <v>1044</v>
      </c>
      <c r="BW246" s="34" t="s">
        <v>1044</v>
      </c>
      <c r="BX246" s="34" t="s">
        <v>3777</v>
      </c>
      <c r="BY246" s="34" t="s">
        <v>4881</v>
      </c>
      <c r="BZ246" s="34" t="s">
        <v>4170</v>
      </c>
      <c r="CA246" s="34" t="s">
        <v>4170</v>
      </c>
      <c r="CB246" s="34" t="s">
        <v>4170</v>
      </c>
      <c r="CC246" s="34" t="s">
        <v>4170</v>
      </c>
      <c r="CD246" s="34" t="s">
        <v>4170</v>
      </c>
      <c r="CE246" s="34" t="s">
        <v>4170</v>
      </c>
      <c r="CF246" s="34" t="s">
        <v>4170</v>
      </c>
      <c r="CG246" s="34" t="s">
        <v>4170</v>
      </c>
      <c r="CH246" s="34" t="s">
        <v>4170</v>
      </c>
      <c r="CI246" s="34" t="s">
        <v>4170</v>
      </c>
      <c r="CJ246" s="34" t="s">
        <v>4170</v>
      </c>
      <c r="CK246" s="34" t="s">
        <v>4170</v>
      </c>
      <c r="CL246" s="34" t="s">
        <v>4170</v>
      </c>
      <c r="CM246" s="34" t="s">
        <v>4170</v>
      </c>
      <c r="CN246" s="34" t="s">
        <v>4170</v>
      </c>
      <c r="CO246" s="34" t="s">
        <v>4170</v>
      </c>
      <c r="CQ246" s="34" t="s">
        <v>1041</v>
      </c>
      <c r="CR246" s="34" t="s">
        <v>1041</v>
      </c>
      <c r="CS246" s="34" t="s">
        <v>1041</v>
      </c>
      <c r="CT246" s="34" t="s">
        <v>1041</v>
      </c>
      <c r="CU246" s="34" t="s">
        <v>1041</v>
      </c>
      <c r="CV246" s="34" t="s">
        <v>1041</v>
      </c>
      <c r="CW246" s="34" t="s">
        <v>1041</v>
      </c>
      <c r="CX246" s="34" t="s">
        <v>1044</v>
      </c>
      <c r="CY246" s="34" t="s">
        <v>3823</v>
      </c>
      <c r="CZ246" s="34" t="s">
        <v>3840</v>
      </c>
      <c r="DA246" s="34" t="s">
        <v>3861</v>
      </c>
      <c r="DB246" s="34" t="s">
        <v>1044</v>
      </c>
      <c r="DC246" s="34" t="s">
        <v>1044</v>
      </c>
      <c r="DD246" s="34" t="s">
        <v>3871</v>
      </c>
      <c r="DE246" s="34" t="s">
        <v>1041</v>
      </c>
      <c r="DF246" s="34" t="s">
        <v>3874</v>
      </c>
      <c r="DG246" s="34" t="s">
        <v>169</v>
      </c>
      <c r="DH246" s="34" t="s">
        <v>4170</v>
      </c>
      <c r="DI246" s="34" t="s">
        <v>4881</v>
      </c>
      <c r="DJ246" s="34" t="s">
        <v>4170</v>
      </c>
      <c r="DK246" s="34" t="s">
        <v>4170</v>
      </c>
      <c r="DL246" s="34" t="s">
        <v>4170</v>
      </c>
      <c r="DM246" s="34" t="s">
        <v>4170</v>
      </c>
      <c r="DN246" s="34" t="s">
        <v>4170</v>
      </c>
      <c r="DO246" s="34" t="s">
        <v>4170</v>
      </c>
      <c r="DP246" s="34" t="s">
        <v>4170</v>
      </c>
      <c r="DQ246" s="34" t="s">
        <v>4170</v>
      </c>
      <c r="DR246" s="34" t="s">
        <v>4170</v>
      </c>
      <c r="DS246" s="34" t="s">
        <v>4170</v>
      </c>
      <c r="DT246" s="34" t="s">
        <v>4170</v>
      </c>
      <c r="DU246" s="34" t="s">
        <v>4170</v>
      </c>
      <c r="DV246" s="34" t="s">
        <v>4170</v>
      </c>
      <c r="DW246" s="34" t="s">
        <v>4170</v>
      </c>
      <c r="FK246" s="34" t="s">
        <v>1044</v>
      </c>
      <c r="FM246" s="34" t="s">
        <v>3990</v>
      </c>
      <c r="GF246" s="34" t="s">
        <v>1044</v>
      </c>
      <c r="GG246" s="34" t="s">
        <v>4170</v>
      </c>
      <c r="GH246" s="34" t="s">
        <v>4170</v>
      </c>
      <c r="GI246" s="34" t="s">
        <v>4170</v>
      </c>
      <c r="GJ246" s="34" t="s">
        <v>4881</v>
      </c>
      <c r="GK246" s="34" t="s">
        <v>4170</v>
      </c>
      <c r="GL246" s="34" t="s">
        <v>4170</v>
      </c>
      <c r="GM246" s="34" t="s">
        <v>4170</v>
      </c>
      <c r="GO246" s="34">
        <v>5000</v>
      </c>
      <c r="GP246" s="34">
        <v>2000</v>
      </c>
      <c r="GQ246" s="34">
        <v>10000</v>
      </c>
      <c r="GR246" s="34">
        <v>3000</v>
      </c>
      <c r="GS246" s="34">
        <v>1000</v>
      </c>
      <c r="GT246" s="34">
        <v>300</v>
      </c>
      <c r="GU246" s="34">
        <v>500</v>
      </c>
      <c r="GW246" s="34">
        <v>1000</v>
      </c>
      <c r="GY246" s="34">
        <v>1000</v>
      </c>
      <c r="GZ246" s="34">
        <v>2000</v>
      </c>
      <c r="HA246" s="34">
        <v>0</v>
      </c>
      <c r="HB246" s="34">
        <v>0</v>
      </c>
      <c r="HC246" s="34">
        <v>0</v>
      </c>
      <c r="HD246" s="34">
        <v>500</v>
      </c>
      <c r="HE246" s="34">
        <v>0</v>
      </c>
      <c r="HF246" s="34" t="s">
        <v>3071</v>
      </c>
      <c r="HK246" s="34" t="s">
        <v>6895</v>
      </c>
      <c r="HL246" s="34" t="s">
        <v>4226</v>
      </c>
      <c r="HM246" s="34" t="s">
        <v>4539</v>
      </c>
      <c r="HN246" s="34" t="s">
        <v>5452</v>
      </c>
      <c r="HO246" s="34">
        <v>18.2654402102497</v>
      </c>
      <c r="HP246" s="34" t="s">
        <v>4894</v>
      </c>
      <c r="HQ246" s="34" t="s">
        <v>4305</v>
      </c>
      <c r="HR246" s="34" t="s">
        <v>4186</v>
      </c>
      <c r="HS246" s="34" t="s">
        <v>4241</v>
      </c>
      <c r="HT246" s="34" t="s">
        <v>4271</v>
      </c>
      <c r="HU246" s="34" t="s">
        <v>5342</v>
      </c>
      <c r="HV246" s="34" t="s">
        <v>5001</v>
      </c>
      <c r="HW246" s="34" t="s">
        <v>4556</v>
      </c>
      <c r="HX246" s="34" t="s">
        <v>3241</v>
      </c>
      <c r="HY246" s="34" t="s">
        <v>4291</v>
      </c>
      <c r="HZ246" s="34" t="s">
        <v>4933</v>
      </c>
      <c r="IA246" s="34" t="s">
        <v>4666</v>
      </c>
      <c r="IC246" s="34" t="s">
        <v>5274</v>
      </c>
      <c r="ID246" s="34" t="s">
        <v>4462</v>
      </c>
      <c r="IR246" s="34" t="s">
        <v>1046</v>
      </c>
      <c r="IU246" s="34" t="s">
        <v>5179</v>
      </c>
      <c r="IV246" s="34" t="s">
        <v>4472</v>
      </c>
      <c r="IW246" s="34" t="s">
        <v>4176</v>
      </c>
      <c r="IX246" s="34" t="s">
        <v>5374</v>
      </c>
      <c r="IY246" s="34" t="s">
        <v>4474</v>
      </c>
      <c r="IZ246" s="34" t="s">
        <v>4784</v>
      </c>
      <c r="JA246" s="34" t="s">
        <v>4785</v>
      </c>
      <c r="JD246" s="34">
        <v>166.666666666667</v>
      </c>
      <c r="JE246" s="34">
        <v>333.33333333333297</v>
      </c>
      <c r="JF246" s="34">
        <v>0</v>
      </c>
      <c r="JG246" s="34">
        <v>0</v>
      </c>
      <c r="JH246" s="34">
        <v>0</v>
      </c>
      <c r="JI246" s="34">
        <v>83.3333333333333</v>
      </c>
      <c r="JJ246" s="34">
        <v>0</v>
      </c>
      <c r="JK246" s="34">
        <v>333.33333333333297</v>
      </c>
      <c r="JL246" s="34">
        <v>20133.333333333299</v>
      </c>
      <c r="JM246" s="34">
        <v>2583.3333333333298</v>
      </c>
      <c r="JN246" s="34">
        <v>22716.666666666701</v>
      </c>
      <c r="JO246" s="34">
        <v>20133.333333333299</v>
      </c>
      <c r="JP246" s="34">
        <v>2583.3333333333298</v>
      </c>
      <c r="JQ246" s="34">
        <v>22716.666666666701</v>
      </c>
      <c r="JR246" s="34">
        <v>0.22010271460014699</v>
      </c>
      <c r="JS246" s="34">
        <v>8.8041085840058694E-2</v>
      </c>
      <c r="JT246" s="34">
        <v>0.44020542920029399</v>
      </c>
      <c r="JU246" s="34">
        <v>0.13206162876008801</v>
      </c>
      <c r="JV246" s="34">
        <v>4.4020542920029403E-2</v>
      </c>
      <c r="JW246" s="34">
        <v>1.3206162876008801E-2</v>
      </c>
      <c r="JX246" s="34">
        <v>2.2010271460014701E-2</v>
      </c>
      <c r="JZ246" s="34">
        <v>1.4673514306676501E-2</v>
      </c>
      <c r="KB246" s="34">
        <v>7.3367571533382303E-3</v>
      </c>
      <c r="KC246" s="34">
        <v>1.4673514306676501E-2</v>
      </c>
      <c r="KG246" s="34">
        <v>3.66837857666911E-3</v>
      </c>
      <c r="KL246" s="34" t="s">
        <v>5796</v>
      </c>
      <c r="KN246" s="34" t="s">
        <v>5254</v>
      </c>
      <c r="KO246" s="34" t="s">
        <v>5255</v>
      </c>
      <c r="KP246" s="34" t="s">
        <v>4170</v>
      </c>
      <c r="KQ246" s="34" t="s">
        <v>4170</v>
      </c>
      <c r="KR246" s="34" t="s">
        <v>4170</v>
      </c>
      <c r="KS246" s="34" t="s">
        <v>5709</v>
      </c>
      <c r="KT246" s="34" t="s">
        <v>4170</v>
      </c>
      <c r="KU246" s="34" t="s">
        <v>5113</v>
      </c>
      <c r="KV246" s="34" t="s">
        <v>4876</v>
      </c>
      <c r="KW246" s="34" t="s">
        <v>5623</v>
      </c>
      <c r="KX246" s="34" t="s">
        <v>5645</v>
      </c>
      <c r="KY246" s="34" t="s">
        <v>5953</v>
      </c>
      <c r="KZ246" s="34" t="s">
        <v>5224</v>
      </c>
    </row>
    <row r="247" spans="1:313">
      <c r="A247" s="34" t="s">
        <v>6896</v>
      </c>
      <c r="B247" s="34" t="s">
        <v>6894</v>
      </c>
      <c r="C247" s="34" t="s">
        <v>1039</v>
      </c>
      <c r="D247" s="34" t="s">
        <v>1041</v>
      </c>
      <c r="F247" s="34" t="s">
        <v>1041</v>
      </c>
      <c r="G247" s="34">
        <v>59</v>
      </c>
      <c r="H247" s="34" t="s">
        <v>1041</v>
      </c>
      <c r="I247" s="34" t="s">
        <v>1041</v>
      </c>
      <c r="J247" s="34" t="s">
        <v>442</v>
      </c>
      <c r="K247" s="34" t="s">
        <v>1068</v>
      </c>
      <c r="L247" s="34" t="s">
        <v>9557</v>
      </c>
      <c r="M247" s="34" t="s">
        <v>1306</v>
      </c>
      <c r="N247" s="34" t="s">
        <v>9558</v>
      </c>
      <c r="P247" s="34" t="s">
        <v>3065</v>
      </c>
      <c r="Q247" s="34" t="s">
        <v>3126</v>
      </c>
      <c r="R247" s="34" t="s">
        <v>6320</v>
      </c>
      <c r="S247" s="34">
        <v>1</v>
      </c>
      <c r="T247" s="34" t="s">
        <v>4170</v>
      </c>
      <c r="U247" s="34" t="s">
        <v>4170</v>
      </c>
      <c r="V247" s="34" t="s">
        <v>4170</v>
      </c>
      <c r="W247" s="34" t="s">
        <v>4170</v>
      </c>
      <c r="X247" s="34" t="s">
        <v>4881</v>
      </c>
      <c r="Y247" s="34" t="s">
        <v>4170</v>
      </c>
      <c r="Z247" s="34" t="s">
        <v>4881</v>
      </c>
      <c r="AA247" s="34" t="s">
        <v>4170</v>
      </c>
      <c r="AB247" s="34" t="s">
        <v>3681</v>
      </c>
      <c r="AD247" s="34" t="s">
        <v>3696</v>
      </c>
      <c r="AN247" s="34" t="s">
        <v>3722</v>
      </c>
      <c r="AO247" s="34" t="s">
        <v>1044</v>
      </c>
      <c r="BG247" s="34">
        <v>1</v>
      </c>
      <c r="BI247" s="34">
        <v>15</v>
      </c>
      <c r="BJ247" s="34" t="s">
        <v>1041</v>
      </c>
      <c r="BK247" s="34" t="s">
        <v>3727</v>
      </c>
      <c r="BM247" s="34" t="s">
        <v>3739</v>
      </c>
      <c r="BN247" s="34" t="s">
        <v>3745</v>
      </c>
      <c r="BO247" s="34" t="s">
        <v>4881</v>
      </c>
      <c r="BP247" s="34" t="s">
        <v>4170</v>
      </c>
      <c r="BQ247" s="34" t="s">
        <v>4170</v>
      </c>
      <c r="BR247" s="34" t="s">
        <v>4170</v>
      </c>
      <c r="BS247" s="34" t="s">
        <v>3754</v>
      </c>
      <c r="BT247" s="34" t="s">
        <v>3771</v>
      </c>
      <c r="BU247" s="34" t="s">
        <v>1044</v>
      </c>
      <c r="BV247" s="34" t="s">
        <v>1044</v>
      </c>
      <c r="BW247" s="34" t="s">
        <v>1044</v>
      </c>
      <c r="BX247" s="34" t="s">
        <v>3777</v>
      </c>
      <c r="BY247" s="34" t="s">
        <v>4881</v>
      </c>
      <c r="BZ247" s="34" t="s">
        <v>4170</v>
      </c>
      <c r="CA247" s="34" t="s">
        <v>4170</v>
      </c>
      <c r="CB247" s="34" t="s">
        <v>4170</v>
      </c>
      <c r="CC247" s="34" t="s">
        <v>4170</v>
      </c>
      <c r="CD247" s="34" t="s">
        <v>4170</v>
      </c>
      <c r="CE247" s="34" t="s">
        <v>4170</v>
      </c>
      <c r="CF247" s="34" t="s">
        <v>4170</v>
      </c>
      <c r="CG247" s="34" t="s">
        <v>4170</v>
      </c>
      <c r="CH247" s="34" t="s">
        <v>4170</v>
      </c>
      <c r="CI247" s="34" t="s">
        <v>4170</v>
      </c>
      <c r="CJ247" s="34" t="s">
        <v>4170</v>
      </c>
      <c r="CK247" s="34" t="s">
        <v>4170</v>
      </c>
      <c r="CL247" s="34" t="s">
        <v>4170</v>
      </c>
      <c r="CM247" s="34" t="s">
        <v>4170</v>
      </c>
      <c r="CN247" s="34" t="s">
        <v>4170</v>
      </c>
      <c r="CO247" s="34" t="s">
        <v>4170</v>
      </c>
      <c r="CQ247" s="34" t="s">
        <v>1041</v>
      </c>
      <c r="CR247" s="34" t="s">
        <v>1041</v>
      </c>
      <c r="CS247" s="34" t="s">
        <v>1041</v>
      </c>
      <c r="CT247" s="34" t="s">
        <v>1041</v>
      </c>
      <c r="CU247" s="34" t="s">
        <v>1041</v>
      </c>
      <c r="CV247" s="34" t="s">
        <v>1041</v>
      </c>
      <c r="CW247" s="34" t="s">
        <v>1041</v>
      </c>
      <c r="CX247" s="34" t="s">
        <v>1044</v>
      </c>
      <c r="CY247" s="34" t="s">
        <v>3823</v>
      </c>
      <c r="CZ247" s="34" t="s">
        <v>3843</v>
      </c>
      <c r="DA247" s="34" t="s">
        <v>3855</v>
      </c>
      <c r="DB247" s="34" t="s">
        <v>1044</v>
      </c>
      <c r="DC247" s="34" t="s">
        <v>3871</v>
      </c>
      <c r="DD247" s="34" t="s">
        <v>3871</v>
      </c>
      <c r="DE247" s="34" t="s">
        <v>1041</v>
      </c>
      <c r="DF247" s="34" t="s">
        <v>3877</v>
      </c>
      <c r="DG247" s="34" t="s">
        <v>195</v>
      </c>
      <c r="DH247" s="34" t="s">
        <v>4170</v>
      </c>
      <c r="DI247" s="34" t="s">
        <v>4170</v>
      </c>
      <c r="DJ247" s="34" t="s">
        <v>4170</v>
      </c>
      <c r="DK247" s="34" t="s">
        <v>4170</v>
      </c>
      <c r="DL247" s="34" t="s">
        <v>4170</v>
      </c>
      <c r="DM247" s="34" t="s">
        <v>4170</v>
      </c>
      <c r="DN247" s="34" t="s">
        <v>4170</v>
      </c>
      <c r="DO247" s="34" t="s">
        <v>4170</v>
      </c>
      <c r="DP247" s="34" t="s">
        <v>4881</v>
      </c>
      <c r="DQ247" s="34" t="s">
        <v>4170</v>
      </c>
      <c r="DR247" s="34" t="s">
        <v>4170</v>
      </c>
      <c r="DS247" s="34" t="s">
        <v>4170</v>
      </c>
      <c r="DT247" s="34" t="s">
        <v>4170</v>
      </c>
      <c r="DU247" s="34" t="s">
        <v>4170</v>
      </c>
      <c r="DV247" s="34" t="s">
        <v>4170</v>
      </c>
      <c r="DW247" s="34" t="s">
        <v>4170</v>
      </c>
      <c r="FF247" s="34">
        <v>100000</v>
      </c>
      <c r="FK247" s="34" t="s">
        <v>1044</v>
      </c>
      <c r="FM247" s="34" t="s">
        <v>3981</v>
      </c>
      <c r="FN247" s="34" t="s">
        <v>6897</v>
      </c>
      <c r="FO247" s="34" t="s">
        <v>4881</v>
      </c>
      <c r="FP247" s="34" t="s">
        <v>4170</v>
      </c>
      <c r="FQ247" s="34" t="s">
        <v>4881</v>
      </c>
      <c r="FR247" s="34" t="s">
        <v>4170</v>
      </c>
      <c r="FS247" s="34" t="s">
        <v>4170</v>
      </c>
      <c r="FT247" s="34" t="s">
        <v>4170</v>
      </c>
      <c r="FU247" s="34" t="s">
        <v>4881</v>
      </c>
      <c r="FV247" s="34" t="s">
        <v>4170</v>
      </c>
      <c r="FW247" s="34" t="s">
        <v>4881</v>
      </c>
      <c r="FX247" s="34" t="s">
        <v>4170</v>
      </c>
      <c r="FY247" s="34" t="s">
        <v>4170</v>
      </c>
      <c r="FZ247" s="34" t="s">
        <v>4170</v>
      </c>
      <c r="GA247" s="34" t="s">
        <v>4170</v>
      </c>
      <c r="GB247" s="34" t="s">
        <v>4170</v>
      </c>
      <c r="GC247" s="34" t="s">
        <v>4170</v>
      </c>
      <c r="GD247" s="34" t="s">
        <v>4170</v>
      </c>
      <c r="GF247" s="34" t="s">
        <v>1044</v>
      </c>
      <c r="GG247" s="34" t="s">
        <v>4170</v>
      </c>
      <c r="GH247" s="34" t="s">
        <v>4170</v>
      </c>
      <c r="GI247" s="34" t="s">
        <v>4170</v>
      </c>
      <c r="GJ247" s="34" t="s">
        <v>4881</v>
      </c>
      <c r="GK247" s="34" t="s">
        <v>4170</v>
      </c>
      <c r="GL247" s="34" t="s">
        <v>4170</v>
      </c>
      <c r="GM247" s="34" t="s">
        <v>4170</v>
      </c>
      <c r="GO247" s="34">
        <v>8000</v>
      </c>
      <c r="GP247" s="34">
        <v>0</v>
      </c>
      <c r="GQ247" s="34">
        <v>0</v>
      </c>
      <c r="GR247" s="34">
        <v>2500</v>
      </c>
      <c r="GS247" s="34">
        <v>500</v>
      </c>
      <c r="GT247" s="34">
        <v>350</v>
      </c>
      <c r="GU247" s="34">
        <v>0</v>
      </c>
      <c r="GV247" s="34">
        <v>0</v>
      </c>
      <c r="GW247" s="34">
        <v>2000</v>
      </c>
      <c r="GX247" s="34">
        <v>0</v>
      </c>
      <c r="GY247" s="34">
        <v>2000</v>
      </c>
      <c r="GZ247" s="34">
        <v>0</v>
      </c>
      <c r="HA247" s="34">
        <v>0</v>
      </c>
      <c r="HB247" s="34">
        <v>0</v>
      </c>
      <c r="HC247" s="34">
        <v>0</v>
      </c>
      <c r="HD247" s="34">
        <v>0</v>
      </c>
      <c r="HE247" s="34">
        <v>0</v>
      </c>
      <c r="HF247" s="34" t="s">
        <v>1044</v>
      </c>
      <c r="HK247" s="34" t="s">
        <v>6898</v>
      </c>
      <c r="HL247" s="34" t="s">
        <v>4226</v>
      </c>
      <c r="HM247" s="34" t="s">
        <v>4542</v>
      </c>
      <c r="HN247" s="34" t="s">
        <v>5453</v>
      </c>
      <c r="HO247" s="34">
        <v>49.3087494524748</v>
      </c>
      <c r="HP247" s="34" t="s">
        <v>4896</v>
      </c>
      <c r="HQ247" s="34" t="s">
        <v>4305</v>
      </c>
      <c r="HR247" s="34" t="s">
        <v>4186</v>
      </c>
      <c r="HS247" s="34" t="s">
        <v>4241</v>
      </c>
      <c r="HT247" s="34" t="s">
        <v>4271</v>
      </c>
      <c r="HU247" s="34" t="s">
        <v>5342</v>
      </c>
      <c r="HV247" s="34" t="s">
        <v>5001</v>
      </c>
      <c r="HW247" s="34" t="s">
        <v>4560</v>
      </c>
      <c r="HX247" s="34" t="s">
        <v>3241</v>
      </c>
      <c r="HY247" s="34" t="s">
        <v>4299</v>
      </c>
      <c r="HZ247" s="34" t="s">
        <v>4933</v>
      </c>
      <c r="IA247" s="34" t="s">
        <v>4665</v>
      </c>
      <c r="IB247" s="34" t="s">
        <v>5665</v>
      </c>
      <c r="IC247" s="34" t="s">
        <v>5274</v>
      </c>
      <c r="ID247" s="34" t="s">
        <v>4462</v>
      </c>
      <c r="IL247" s="34" t="s">
        <v>6899</v>
      </c>
      <c r="IQ247" s="34">
        <v>100000</v>
      </c>
      <c r="IR247" s="34" t="s">
        <v>1046</v>
      </c>
      <c r="IT247" s="34">
        <v>100000</v>
      </c>
      <c r="IU247" s="34" t="s">
        <v>5180</v>
      </c>
      <c r="IV247" s="34" t="s">
        <v>4170</v>
      </c>
      <c r="IW247" s="34" t="s">
        <v>4170</v>
      </c>
      <c r="IX247" s="34" t="s">
        <v>5374</v>
      </c>
      <c r="IY247" s="34" t="s">
        <v>4785</v>
      </c>
      <c r="IZ247" s="34" t="s">
        <v>4785</v>
      </c>
      <c r="JA247" s="34" t="s">
        <v>4170</v>
      </c>
      <c r="JB247" s="34" t="s">
        <v>4170</v>
      </c>
      <c r="JC247" s="34">
        <v>0</v>
      </c>
      <c r="JD247" s="34">
        <v>333.33333333333297</v>
      </c>
      <c r="JE247" s="34">
        <v>0</v>
      </c>
      <c r="JF247" s="34">
        <v>0</v>
      </c>
      <c r="JG247" s="34">
        <v>0</v>
      </c>
      <c r="JH247" s="34">
        <v>0</v>
      </c>
      <c r="JI247" s="34">
        <v>0</v>
      </c>
      <c r="JJ247" s="34">
        <v>0</v>
      </c>
      <c r="JK247" s="34">
        <v>666.66666666666697</v>
      </c>
      <c r="JL247" s="34">
        <v>11350</v>
      </c>
      <c r="JM247" s="34">
        <v>1000</v>
      </c>
      <c r="JN247" s="34">
        <v>12350</v>
      </c>
      <c r="JO247" s="34">
        <v>11350</v>
      </c>
      <c r="JP247" s="34">
        <v>1000</v>
      </c>
      <c r="JQ247" s="34">
        <v>12350</v>
      </c>
      <c r="JR247" s="34">
        <v>0.64777327935222695</v>
      </c>
      <c r="JU247" s="34">
        <v>0.20242914979757101</v>
      </c>
      <c r="JV247" s="34">
        <v>4.0485829959514198E-2</v>
      </c>
      <c r="JW247" s="34">
        <v>2.8340080971659899E-2</v>
      </c>
      <c r="JZ247" s="34">
        <v>5.3981106612685598E-2</v>
      </c>
      <c r="KB247" s="34">
        <v>2.6990553306342799E-2</v>
      </c>
      <c r="KJ247" s="34" t="s">
        <v>5981</v>
      </c>
      <c r="KK247" s="34" t="s">
        <v>5988</v>
      </c>
      <c r="KL247" s="34" t="s">
        <v>5797</v>
      </c>
      <c r="KM247" s="34" t="s">
        <v>4170</v>
      </c>
      <c r="KN247" s="34" t="s">
        <v>5255</v>
      </c>
      <c r="KO247" s="34" t="s">
        <v>4170</v>
      </c>
      <c r="KP247" s="34" t="s">
        <v>4170</v>
      </c>
      <c r="KQ247" s="34" t="s">
        <v>4170</v>
      </c>
      <c r="KR247" s="34" t="s">
        <v>4170</v>
      </c>
      <c r="KS247" s="34" t="s">
        <v>4170</v>
      </c>
      <c r="KT247" s="34" t="s">
        <v>4170</v>
      </c>
      <c r="KU247" s="34" t="s">
        <v>5112</v>
      </c>
      <c r="KV247" s="34" t="s">
        <v>5155</v>
      </c>
      <c r="KW247" s="34" t="s">
        <v>5624</v>
      </c>
      <c r="KX247" s="34" t="s">
        <v>5647</v>
      </c>
      <c r="KY247" s="34" t="s">
        <v>5112</v>
      </c>
      <c r="KZ247" s="34" t="s">
        <v>5152</v>
      </c>
      <c r="LA247" s="34" t="s">
        <v>5992</v>
      </c>
    </row>
    <row r="248" spans="1:313">
      <c r="A248" s="34" t="s">
        <v>6900</v>
      </c>
      <c r="B248" s="34" t="s">
        <v>6894</v>
      </c>
      <c r="C248" s="34" t="s">
        <v>1038</v>
      </c>
      <c r="D248" s="34" t="s">
        <v>1041</v>
      </c>
      <c r="F248" s="34" t="s">
        <v>1041</v>
      </c>
      <c r="G248" s="34">
        <v>35</v>
      </c>
      <c r="H248" s="34" t="s">
        <v>1041</v>
      </c>
      <c r="I248" s="34" t="s">
        <v>1041</v>
      </c>
      <c r="J248" s="34" t="s">
        <v>440</v>
      </c>
      <c r="K248" s="34" t="s">
        <v>1077</v>
      </c>
      <c r="L248" s="34" t="s">
        <v>9537</v>
      </c>
      <c r="M248" s="34" t="s">
        <v>1548</v>
      </c>
      <c r="N248" s="34" t="s">
        <v>9538</v>
      </c>
      <c r="P248" s="34" t="s">
        <v>3065</v>
      </c>
      <c r="Q248" s="34" t="s">
        <v>3123</v>
      </c>
      <c r="R248" s="34" t="s">
        <v>6569</v>
      </c>
      <c r="S248" s="34">
        <v>1</v>
      </c>
      <c r="T248" s="34" t="s">
        <v>4881</v>
      </c>
      <c r="U248" s="34" t="s">
        <v>4170</v>
      </c>
      <c r="V248" s="34" t="s">
        <v>4170</v>
      </c>
      <c r="W248" s="34" t="s">
        <v>4881</v>
      </c>
      <c r="X248" s="34" t="s">
        <v>4170</v>
      </c>
      <c r="Y248" s="34" t="s">
        <v>4881</v>
      </c>
      <c r="Z248" s="34" t="s">
        <v>4170</v>
      </c>
      <c r="AA248" s="34" t="s">
        <v>4170</v>
      </c>
      <c r="AB248" s="34" t="s">
        <v>3681</v>
      </c>
      <c r="AD248" s="34" t="s">
        <v>3696</v>
      </c>
      <c r="AN248" s="34" t="s">
        <v>3719</v>
      </c>
      <c r="AO248" s="34" t="s">
        <v>1044</v>
      </c>
      <c r="BG248" s="34">
        <v>1</v>
      </c>
      <c r="BI248" s="34">
        <v>18</v>
      </c>
      <c r="BJ248" s="34" t="s">
        <v>1041</v>
      </c>
      <c r="BK248" s="34" t="s">
        <v>3727</v>
      </c>
      <c r="BM248" s="34" t="s">
        <v>3739</v>
      </c>
      <c r="BN248" s="34" t="s">
        <v>3745</v>
      </c>
      <c r="BO248" s="34" t="s">
        <v>4881</v>
      </c>
      <c r="BP248" s="34" t="s">
        <v>4170</v>
      </c>
      <c r="BQ248" s="34" t="s">
        <v>4170</v>
      </c>
      <c r="BR248" s="34" t="s">
        <v>4170</v>
      </c>
      <c r="BS248" s="34" t="s">
        <v>3751</v>
      </c>
      <c r="BT248" s="34" t="s">
        <v>3739</v>
      </c>
      <c r="BU248" s="34" t="s">
        <v>1044</v>
      </c>
      <c r="BV248" s="34" t="s">
        <v>1044</v>
      </c>
      <c r="BW248" s="34" t="s">
        <v>1044</v>
      </c>
      <c r="BX248" s="34" t="s">
        <v>3777</v>
      </c>
      <c r="BY248" s="34" t="s">
        <v>4881</v>
      </c>
      <c r="BZ248" s="34" t="s">
        <v>4170</v>
      </c>
      <c r="CA248" s="34" t="s">
        <v>4170</v>
      </c>
      <c r="CB248" s="34" t="s">
        <v>4170</v>
      </c>
      <c r="CC248" s="34" t="s">
        <v>4170</v>
      </c>
      <c r="CD248" s="34" t="s">
        <v>4170</v>
      </c>
      <c r="CE248" s="34" t="s">
        <v>4170</v>
      </c>
      <c r="CF248" s="34" t="s">
        <v>4170</v>
      </c>
      <c r="CG248" s="34" t="s">
        <v>4170</v>
      </c>
      <c r="CH248" s="34" t="s">
        <v>4170</v>
      </c>
      <c r="CI248" s="34" t="s">
        <v>4170</v>
      </c>
      <c r="CJ248" s="34" t="s">
        <v>4170</v>
      </c>
      <c r="CK248" s="34" t="s">
        <v>4170</v>
      </c>
      <c r="CL248" s="34" t="s">
        <v>4170</v>
      </c>
      <c r="CM248" s="34" t="s">
        <v>4170</v>
      </c>
      <c r="CN248" s="34" t="s">
        <v>4170</v>
      </c>
      <c r="CO248" s="34" t="s">
        <v>4170</v>
      </c>
      <c r="CQ248" s="34" t="s">
        <v>1041</v>
      </c>
      <c r="CR248" s="34" t="s">
        <v>1041</v>
      </c>
      <c r="CS248" s="34" t="s">
        <v>1041</v>
      </c>
      <c r="CT248" s="34" t="s">
        <v>1041</v>
      </c>
      <c r="CU248" s="34" t="s">
        <v>1041</v>
      </c>
      <c r="CV248" s="34" t="s">
        <v>1041</v>
      </c>
      <c r="CW248" s="34" t="s">
        <v>1044</v>
      </c>
      <c r="CX248" s="34" t="s">
        <v>1044</v>
      </c>
      <c r="CY248" s="34" t="s">
        <v>3826</v>
      </c>
      <c r="CZ248" s="34" t="s">
        <v>3843</v>
      </c>
      <c r="DA248" s="34" t="s">
        <v>3861</v>
      </c>
      <c r="DB248" s="34" t="s">
        <v>3868</v>
      </c>
      <c r="DC248" s="34" t="s">
        <v>3868</v>
      </c>
      <c r="DD248" s="34" t="s">
        <v>3871</v>
      </c>
      <c r="DE248" s="34" t="s">
        <v>1044</v>
      </c>
      <c r="DF248" s="34" t="s">
        <v>3877</v>
      </c>
      <c r="DG248" s="34" t="s">
        <v>172</v>
      </c>
      <c r="DH248" s="34" t="s">
        <v>4170</v>
      </c>
      <c r="DI248" s="34" t="s">
        <v>4170</v>
      </c>
      <c r="DJ248" s="34" t="s">
        <v>4170</v>
      </c>
      <c r="DK248" s="34" t="s">
        <v>4170</v>
      </c>
      <c r="DL248" s="34" t="s">
        <v>4170</v>
      </c>
      <c r="DM248" s="34" t="s">
        <v>4170</v>
      </c>
      <c r="DN248" s="34" t="s">
        <v>4170</v>
      </c>
      <c r="DO248" s="34" t="s">
        <v>4170</v>
      </c>
      <c r="DP248" s="34" t="s">
        <v>4170</v>
      </c>
      <c r="DQ248" s="34" t="s">
        <v>4170</v>
      </c>
      <c r="DR248" s="34" t="s">
        <v>4881</v>
      </c>
      <c r="DS248" s="34" t="s">
        <v>4170</v>
      </c>
      <c r="DT248" s="34" t="s">
        <v>4170</v>
      </c>
      <c r="DU248" s="34" t="s">
        <v>4170</v>
      </c>
      <c r="DV248" s="34" t="s">
        <v>4170</v>
      </c>
      <c r="DW248" s="34" t="s">
        <v>4170</v>
      </c>
      <c r="FH248" s="34">
        <v>10000</v>
      </c>
      <c r="FK248" s="34" t="s">
        <v>3963</v>
      </c>
      <c r="FL248" s="34" t="s">
        <v>3978</v>
      </c>
      <c r="FM248" s="34" t="s">
        <v>3990</v>
      </c>
      <c r="GF248" s="34" t="s">
        <v>1044</v>
      </c>
      <c r="GG248" s="34" t="s">
        <v>4170</v>
      </c>
      <c r="GH248" s="34" t="s">
        <v>4170</v>
      </c>
      <c r="GI248" s="34" t="s">
        <v>4170</v>
      </c>
      <c r="GJ248" s="34" t="s">
        <v>4881</v>
      </c>
      <c r="GK248" s="34" t="s">
        <v>4170</v>
      </c>
      <c r="GL248" s="34" t="s">
        <v>4170</v>
      </c>
      <c r="GM248" s="34" t="s">
        <v>4170</v>
      </c>
      <c r="GO248" s="34">
        <v>3000</v>
      </c>
      <c r="GP248" s="34">
        <v>0</v>
      </c>
      <c r="GQ248" s="34">
        <v>4000</v>
      </c>
      <c r="GR248" s="34">
        <v>2000</v>
      </c>
      <c r="GS248" s="34">
        <v>300</v>
      </c>
      <c r="GT248" s="34">
        <v>150</v>
      </c>
      <c r="GU248" s="34">
        <v>250</v>
      </c>
      <c r="GV248" s="34">
        <v>0</v>
      </c>
      <c r="GW248" s="34">
        <v>0</v>
      </c>
      <c r="GX248" s="34">
        <v>2000</v>
      </c>
      <c r="GY248" s="34">
        <v>1500</v>
      </c>
      <c r="GZ248" s="34">
        <v>450</v>
      </c>
      <c r="HA248" s="34">
        <v>0</v>
      </c>
      <c r="HB248" s="34">
        <v>0</v>
      </c>
      <c r="HC248" s="34">
        <v>0</v>
      </c>
      <c r="HD248" s="34">
        <v>0</v>
      </c>
      <c r="HE248" s="34">
        <v>0</v>
      </c>
      <c r="HF248" s="34" t="s">
        <v>1044</v>
      </c>
      <c r="HK248" s="34" t="s">
        <v>6901</v>
      </c>
      <c r="HL248" s="34" t="s">
        <v>4226</v>
      </c>
      <c r="HM248" s="34" t="s">
        <v>4542</v>
      </c>
      <c r="HN248" s="34" t="s">
        <v>5447</v>
      </c>
      <c r="HO248" s="34">
        <v>35.315374507227297</v>
      </c>
      <c r="HP248" s="34" t="s">
        <v>4895</v>
      </c>
      <c r="HQ248" s="34" t="s">
        <v>4305</v>
      </c>
      <c r="HR248" s="34" t="s">
        <v>4186</v>
      </c>
      <c r="HS248" s="34" t="s">
        <v>4235</v>
      </c>
      <c r="HT248" s="34" t="s">
        <v>4271</v>
      </c>
      <c r="HU248" s="34" t="s">
        <v>5342</v>
      </c>
      <c r="HV248" s="34" t="s">
        <v>5001</v>
      </c>
      <c r="HW248" s="34" t="s">
        <v>4560</v>
      </c>
      <c r="HX248" s="34" t="s">
        <v>3244</v>
      </c>
      <c r="HY248" s="34" t="s">
        <v>4299</v>
      </c>
      <c r="HZ248" s="34" t="s">
        <v>4933</v>
      </c>
      <c r="IA248" s="34" t="s">
        <v>4666</v>
      </c>
      <c r="IC248" s="34" t="s">
        <v>5274</v>
      </c>
      <c r="ID248" s="34" t="s">
        <v>4462</v>
      </c>
      <c r="IN248" s="34" t="s">
        <v>5116</v>
      </c>
      <c r="IQ248" s="34">
        <v>10000</v>
      </c>
      <c r="IR248" s="34" t="s">
        <v>1046</v>
      </c>
      <c r="IT248" s="34">
        <v>10000</v>
      </c>
      <c r="IU248" s="34" t="s">
        <v>5178</v>
      </c>
      <c r="IV248" s="34" t="s">
        <v>4170</v>
      </c>
      <c r="IW248" s="34" t="s">
        <v>4174</v>
      </c>
      <c r="IX248" s="34" t="s">
        <v>4472</v>
      </c>
      <c r="IY248" s="34" t="s">
        <v>5373</v>
      </c>
      <c r="IZ248" s="34" t="s">
        <v>4783</v>
      </c>
      <c r="JA248" s="34" t="s">
        <v>4784</v>
      </c>
      <c r="JB248" s="34" t="s">
        <v>4170</v>
      </c>
      <c r="JC248" s="34">
        <v>333.33333333333297</v>
      </c>
      <c r="JD248" s="34">
        <v>250</v>
      </c>
      <c r="JE248" s="34">
        <v>75</v>
      </c>
      <c r="JF248" s="34">
        <v>0</v>
      </c>
      <c r="JG248" s="34">
        <v>0</v>
      </c>
      <c r="JH248" s="34">
        <v>0</v>
      </c>
      <c r="JI248" s="34">
        <v>0</v>
      </c>
      <c r="JJ248" s="34">
        <v>0</v>
      </c>
      <c r="JK248" s="34">
        <v>0</v>
      </c>
      <c r="JL248" s="34">
        <v>10108.333333333299</v>
      </c>
      <c r="JM248" s="34">
        <v>250</v>
      </c>
      <c r="JN248" s="34">
        <v>10358.333333333299</v>
      </c>
      <c r="JO248" s="34">
        <v>10108.333333333299</v>
      </c>
      <c r="JP248" s="34">
        <v>250</v>
      </c>
      <c r="JQ248" s="34">
        <v>10358.333333333299</v>
      </c>
      <c r="JR248" s="34">
        <v>0.28962188254223697</v>
      </c>
      <c r="JT248" s="34">
        <v>0.38616251005631502</v>
      </c>
      <c r="JU248" s="34">
        <v>0.19308125502815801</v>
      </c>
      <c r="JV248" s="34">
        <v>2.8962188254223701E-2</v>
      </c>
      <c r="JW248" s="34">
        <v>1.44810941271118E-2</v>
      </c>
      <c r="JX248" s="34">
        <v>2.4135156878519699E-2</v>
      </c>
      <c r="KA248" s="34">
        <v>3.2180209171359601E-2</v>
      </c>
      <c r="KB248" s="34">
        <v>2.4135156878519699E-2</v>
      </c>
      <c r="KC248" s="34">
        <v>7.2405470635559096E-3</v>
      </c>
      <c r="KJ248" s="34" t="s">
        <v>5980</v>
      </c>
      <c r="KK248" s="34" t="s">
        <v>5990</v>
      </c>
      <c r="KL248" s="34" t="s">
        <v>4170</v>
      </c>
      <c r="KM248" s="34" t="s">
        <v>4714</v>
      </c>
      <c r="KN248" s="34" t="s">
        <v>5254</v>
      </c>
      <c r="KO248" s="34" t="s">
        <v>4352</v>
      </c>
      <c r="KP248" s="34" t="s">
        <v>4170</v>
      </c>
      <c r="KQ248" s="34" t="s">
        <v>4170</v>
      </c>
      <c r="KR248" s="34" t="s">
        <v>4170</v>
      </c>
      <c r="KS248" s="34" t="s">
        <v>4170</v>
      </c>
      <c r="KT248" s="34" t="s">
        <v>4170</v>
      </c>
      <c r="KU248" s="34" t="s">
        <v>5112</v>
      </c>
      <c r="KV248" s="34" t="s">
        <v>5155</v>
      </c>
      <c r="KW248" s="34" t="s">
        <v>5620</v>
      </c>
      <c r="KX248" s="34" t="s">
        <v>5644</v>
      </c>
      <c r="KY248" s="34" t="s">
        <v>5112</v>
      </c>
      <c r="KZ248" s="34" t="s">
        <v>5155</v>
      </c>
      <c r="LA248" s="34" t="s">
        <v>5992</v>
      </c>
    </row>
    <row r="249" spans="1:313">
      <c r="A249" s="34" t="s">
        <v>6902</v>
      </c>
      <c r="B249" s="34" t="s">
        <v>6894</v>
      </c>
      <c r="C249" s="34" t="s">
        <v>1039</v>
      </c>
      <c r="D249" s="34" t="s">
        <v>1041</v>
      </c>
      <c r="F249" s="34" t="s">
        <v>1041</v>
      </c>
      <c r="G249" s="34">
        <v>36</v>
      </c>
      <c r="H249" s="34" t="s">
        <v>1041</v>
      </c>
      <c r="I249" s="34" t="s">
        <v>1041</v>
      </c>
      <c r="J249" s="34" t="s">
        <v>440</v>
      </c>
      <c r="K249" s="34" t="s">
        <v>1149</v>
      </c>
      <c r="L249" s="34" t="s">
        <v>9571</v>
      </c>
      <c r="M249" s="34" t="s">
        <v>1149</v>
      </c>
      <c r="N249" s="34" t="s">
        <v>9572</v>
      </c>
      <c r="P249" s="34" t="s">
        <v>3065</v>
      </c>
      <c r="Q249" s="34" t="s">
        <v>3099</v>
      </c>
      <c r="R249" s="34" t="s">
        <v>6377</v>
      </c>
      <c r="S249" s="34">
        <v>2</v>
      </c>
      <c r="T249" s="34" t="s">
        <v>4881</v>
      </c>
      <c r="U249" s="34" t="s">
        <v>4170</v>
      </c>
      <c r="V249" s="34" t="s">
        <v>4170</v>
      </c>
      <c r="W249" s="34" t="s">
        <v>4609</v>
      </c>
      <c r="X249" s="34" t="s">
        <v>4170</v>
      </c>
      <c r="Y249" s="34" t="s">
        <v>4609</v>
      </c>
      <c r="Z249" s="34" t="s">
        <v>4170</v>
      </c>
      <c r="AA249" s="34" t="s">
        <v>4170</v>
      </c>
      <c r="AB249" s="34" t="s">
        <v>3681</v>
      </c>
      <c r="AD249" s="34" t="s">
        <v>3696</v>
      </c>
      <c r="AN249" s="34" t="s">
        <v>3719</v>
      </c>
      <c r="AO249" s="34" t="s">
        <v>1044</v>
      </c>
      <c r="BG249" s="34">
        <v>2</v>
      </c>
      <c r="BI249" s="34">
        <v>35</v>
      </c>
      <c r="BJ249" s="34" t="s">
        <v>1041</v>
      </c>
      <c r="BK249" s="34" t="s">
        <v>3727</v>
      </c>
      <c r="BM249" s="34" t="s">
        <v>3739</v>
      </c>
      <c r="BN249" s="34" t="s">
        <v>3745</v>
      </c>
      <c r="BO249" s="34" t="s">
        <v>4881</v>
      </c>
      <c r="BP249" s="34" t="s">
        <v>4170</v>
      </c>
      <c r="BQ249" s="34" t="s">
        <v>4170</v>
      </c>
      <c r="BR249" s="34" t="s">
        <v>4170</v>
      </c>
      <c r="BS249" s="34" t="s">
        <v>3754</v>
      </c>
      <c r="BT249" s="34" t="s">
        <v>3771</v>
      </c>
      <c r="BU249" s="34" t="s">
        <v>1044</v>
      </c>
      <c r="BV249" s="34" t="s">
        <v>1044</v>
      </c>
      <c r="BW249" s="34" t="s">
        <v>1044</v>
      </c>
      <c r="BX249" s="34" t="s">
        <v>452</v>
      </c>
      <c r="BY249" s="34" t="s">
        <v>4170</v>
      </c>
      <c r="BZ249" s="34" t="s">
        <v>4170</v>
      </c>
      <c r="CA249" s="34" t="s">
        <v>4170</v>
      </c>
      <c r="CB249" s="34" t="s">
        <v>4170</v>
      </c>
      <c r="CC249" s="34" t="s">
        <v>4170</v>
      </c>
      <c r="CD249" s="34" t="s">
        <v>4170</v>
      </c>
      <c r="CE249" s="34" t="s">
        <v>4170</v>
      </c>
      <c r="CF249" s="34" t="s">
        <v>4170</v>
      </c>
      <c r="CG249" s="34" t="s">
        <v>4170</v>
      </c>
      <c r="CH249" s="34" t="s">
        <v>4170</v>
      </c>
      <c r="CI249" s="34" t="s">
        <v>4170</v>
      </c>
      <c r="CJ249" s="34" t="s">
        <v>4170</v>
      </c>
      <c r="CK249" s="34" t="s">
        <v>4170</v>
      </c>
      <c r="CL249" s="34" t="s">
        <v>4170</v>
      </c>
      <c r="CM249" s="34" t="s">
        <v>4881</v>
      </c>
      <c r="CN249" s="34" t="s">
        <v>4170</v>
      </c>
      <c r="CO249" s="34" t="s">
        <v>4170</v>
      </c>
      <c r="CP249" s="34" t="s">
        <v>6903</v>
      </c>
      <c r="CQ249" s="34" t="s">
        <v>1041</v>
      </c>
      <c r="CR249" s="34" t="s">
        <v>1041</v>
      </c>
      <c r="CS249" s="34" t="s">
        <v>1044</v>
      </c>
      <c r="CT249" s="34" t="s">
        <v>1041</v>
      </c>
      <c r="CU249" s="34" t="s">
        <v>1041</v>
      </c>
      <c r="CV249" s="34" t="s">
        <v>1041</v>
      </c>
      <c r="CW249" s="34" t="s">
        <v>1044</v>
      </c>
      <c r="CX249" s="34" t="s">
        <v>1044</v>
      </c>
      <c r="CY249" s="34" t="s">
        <v>3826</v>
      </c>
      <c r="CZ249" s="34" t="s">
        <v>3843</v>
      </c>
      <c r="DA249" s="34" t="s">
        <v>3855</v>
      </c>
      <c r="DB249" s="34" t="s">
        <v>1044</v>
      </c>
      <c r="DC249" s="34" t="s">
        <v>3871</v>
      </c>
      <c r="DD249" s="34" t="s">
        <v>3871</v>
      </c>
      <c r="DE249" s="34" t="s">
        <v>1044</v>
      </c>
      <c r="DF249" s="34" t="s">
        <v>3880</v>
      </c>
      <c r="DG249" s="34" t="s">
        <v>6305</v>
      </c>
      <c r="DH249" s="34" t="s">
        <v>4170</v>
      </c>
      <c r="DI249" s="34" t="s">
        <v>4170</v>
      </c>
      <c r="DJ249" s="34" t="s">
        <v>4170</v>
      </c>
      <c r="DK249" s="34" t="s">
        <v>4170</v>
      </c>
      <c r="DL249" s="34" t="s">
        <v>4170</v>
      </c>
      <c r="DM249" s="34" t="s">
        <v>4170</v>
      </c>
      <c r="DN249" s="34" t="s">
        <v>4881</v>
      </c>
      <c r="DO249" s="34" t="s">
        <v>4881</v>
      </c>
      <c r="DP249" s="34" t="s">
        <v>4170</v>
      </c>
      <c r="DQ249" s="34" t="s">
        <v>4170</v>
      </c>
      <c r="DR249" s="34" t="s">
        <v>4170</v>
      </c>
      <c r="DS249" s="34" t="s">
        <v>4170</v>
      </c>
      <c r="DT249" s="34" t="s">
        <v>4170</v>
      </c>
      <c r="DU249" s="34" t="s">
        <v>4170</v>
      </c>
      <c r="DV249" s="34" t="s">
        <v>4170</v>
      </c>
      <c r="DW249" s="34" t="s">
        <v>4170</v>
      </c>
      <c r="ES249" s="34" t="s">
        <v>3951</v>
      </c>
      <c r="ET249" s="34" t="s">
        <v>4170</v>
      </c>
      <c r="EU249" s="34" t="s">
        <v>4170</v>
      </c>
      <c r="EV249" s="34" t="s">
        <v>4170</v>
      </c>
      <c r="EW249" s="34" t="s">
        <v>4170</v>
      </c>
      <c r="EX249" s="34" t="s">
        <v>4881</v>
      </c>
      <c r="EY249" s="34" t="s">
        <v>4170</v>
      </c>
      <c r="EZ249" s="34" t="s">
        <v>4170</v>
      </c>
      <c r="FA249" s="34" t="s">
        <v>4170</v>
      </c>
      <c r="FB249" s="34" t="s">
        <v>4170</v>
      </c>
      <c r="FD249" s="34">
        <v>4500</v>
      </c>
      <c r="FE249" s="34">
        <v>3250</v>
      </c>
      <c r="FK249" s="34" t="s">
        <v>1044</v>
      </c>
      <c r="FM249" s="34" t="s">
        <v>3984</v>
      </c>
      <c r="FN249" s="34" t="s">
        <v>6904</v>
      </c>
      <c r="FO249" s="34" t="s">
        <v>4881</v>
      </c>
      <c r="FP249" s="34" t="s">
        <v>4170</v>
      </c>
      <c r="FQ249" s="34" t="s">
        <v>4170</v>
      </c>
      <c r="FR249" s="34" t="s">
        <v>4881</v>
      </c>
      <c r="FS249" s="34" t="s">
        <v>4170</v>
      </c>
      <c r="FT249" s="34" t="s">
        <v>4170</v>
      </c>
      <c r="FU249" s="34" t="s">
        <v>4170</v>
      </c>
      <c r="FV249" s="34" t="s">
        <v>4170</v>
      </c>
      <c r="FW249" s="34" t="s">
        <v>4881</v>
      </c>
      <c r="FX249" s="34" t="s">
        <v>4170</v>
      </c>
      <c r="FY249" s="34" t="s">
        <v>4170</v>
      </c>
      <c r="FZ249" s="34" t="s">
        <v>4170</v>
      </c>
      <c r="GA249" s="34" t="s">
        <v>4170</v>
      </c>
      <c r="GB249" s="34" t="s">
        <v>4170</v>
      </c>
      <c r="GC249" s="34" t="s">
        <v>4170</v>
      </c>
      <c r="GD249" s="34" t="s">
        <v>4170</v>
      </c>
      <c r="GF249" s="34" t="s">
        <v>1044</v>
      </c>
      <c r="GG249" s="34" t="s">
        <v>4170</v>
      </c>
      <c r="GH249" s="34" t="s">
        <v>4170</v>
      </c>
      <c r="GI249" s="34" t="s">
        <v>4170</v>
      </c>
      <c r="GJ249" s="34" t="s">
        <v>4881</v>
      </c>
      <c r="GK249" s="34" t="s">
        <v>4170</v>
      </c>
      <c r="GL249" s="34" t="s">
        <v>4170</v>
      </c>
      <c r="GM249" s="34" t="s">
        <v>4170</v>
      </c>
      <c r="GO249" s="34">
        <v>3000</v>
      </c>
      <c r="GP249" s="34">
        <v>0</v>
      </c>
      <c r="GQ249" s="34">
        <v>0</v>
      </c>
      <c r="GR249" s="34">
        <v>1000</v>
      </c>
      <c r="GS249" s="34">
        <v>0</v>
      </c>
      <c r="GT249" s="34">
        <v>200</v>
      </c>
      <c r="GU249" s="34">
        <v>0</v>
      </c>
      <c r="GV249" s="34">
        <v>200</v>
      </c>
      <c r="GW249" s="34">
        <v>0</v>
      </c>
      <c r="GX249" s="34">
        <v>0</v>
      </c>
      <c r="GY249" s="34">
        <v>1000</v>
      </c>
      <c r="GZ249" s="34">
        <v>1000</v>
      </c>
      <c r="HA249" s="34">
        <v>0</v>
      </c>
      <c r="HB249" s="34">
        <v>500</v>
      </c>
      <c r="HC249" s="34">
        <v>0</v>
      </c>
      <c r="HD249" s="34">
        <v>0</v>
      </c>
      <c r="HE249" s="34">
        <v>0</v>
      </c>
      <c r="HF249" s="34" t="s">
        <v>1044</v>
      </c>
      <c r="HK249" s="34" t="s">
        <v>6905</v>
      </c>
      <c r="HL249" s="34" t="s">
        <v>4226</v>
      </c>
      <c r="HM249" s="34" t="s">
        <v>4542</v>
      </c>
      <c r="HN249" s="34" t="s">
        <v>5447</v>
      </c>
      <c r="HO249" s="34">
        <v>48.291721419185301</v>
      </c>
      <c r="HP249" s="34" t="s">
        <v>4896</v>
      </c>
      <c r="HQ249" s="34" t="s">
        <v>4313</v>
      </c>
      <c r="HR249" s="34" t="s">
        <v>4210</v>
      </c>
      <c r="HS249" s="34" t="s">
        <v>4235</v>
      </c>
      <c r="HT249" s="34" t="s">
        <v>4271</v>
      </c>
      <c r="HU249" s="34" t="s">
        <v>5342</v>
      </c>
      <c r="HV249" s="34" t="s">
        <v>5001</v>
      </c>
      <c r="HW249" s="34" t="s">
        <v>3302</v>
      </c>
      <c r="HX249" s="34" t="s">
        <v>3244</v>
      </c>
      <c r="HY249" s="34" t="s">
        <v>4299</v>
      </c>
      <c r="HZ249" s="34" t="s">
        <v>4933</v>
      </c>
      <c r="IA249" s="34" t="s">
        <v>4665</v>
      </c>
      <c r="IC249" s="34" t="s">
        <v>5274</v>
      </c>
      <c r="ID249" s="34" t="s">
        <v>4462</v>
      </c>
      <c r="IJ249" s="34">
        <v>1793.7</v>
      </c>
      <c r="IK249" s="34" t="s">
        <v>4588</v>
      </c>
      <c r="IQ249" s="34">
        <v>5043.7</v>
      </c>
      <c r="IR249" s="34" t="s">
        <v>1046</v>
      </c>
      <c r="IT249" s="34">
        <v>2521.85</v>
      </c>
      <c r="IU249" s="34" t="s">
        <v>5178</v>
      </c>
      <c r="IV249" s="34" t="s">
        <v>4170</v>
      </c>
      <c r="IW249" s="34" t="s">
        <v>4170</v>
      </c>
      <c r="IX249" s="34" t="s">
        <v>6120</v>
      </c>
      <c r="IY249" s="34" t="s">
        <v>4170</v>
      </c>
      <c r="IZ249" s="34" t="s">
        <v>4783</v>
      </c>
      <c r="JA249" s="34" t="s">
        <v>4170</v>
      </c>
      <c r="JB249" s="34" t="s">
        <v>4711</v>
      </c>
      <c r="JC249" s="34">
        <v>0</v>
      </c>
      <c r="JD249" s="34">
        <v>166.666666666667</v>
      </c>
      <c r="JE249" s="34">
        <v>166.666666666667</v>
      </c>
      <c r="JF249" s="34">
        <v>0</v>
      </c>
      <c r="JG249" s="34">
        <v>83.3333333333333</v>
      </c>
      <c r="JH249" s="34">
        <v>0</v>
      </c>
      <c r="JI249" s="34">
        <v>0</v>
      </c>
      <c r="JJ249" s="34">
        <v>0</v>
      </c>
      <c r="JK249" s="34">
        <v>0</v>
      </c>
      <c r="JL249" s="34">
        <v>4366.6666666666697</v>
      </c>
      <c r="JM249" s="34">
        <v>450</v>
      </c>
      <c r="JN249" s="34">
        <v>4816.6666666666697</v>
      </c>
      <c r="JO249" s="34">
        <v>2183.3333333333298</v>
      </c>
      <c r="JP249" s="34">
        <v>225</v>
      </c>
      <c r="JQ249" s="34">
        <v>2408.3333333333298</v>
      </c>
      <c r="JR249" s="34">
        <v>0.62283737024221497</v>
      </c>
      <c r="JU249" s="34">
        <v>0.207612456747405</v>
      </c>
      <c r="JW249" s="34">
        <v>4.1522491349481001E-2</v>
      </c>
      <c r="JY249" s="34">
        <v>4.1522491349481001E-2</v>
      </c>
      <c r="KB249" s="34">
        <v>3.4602076124567498E-2</v>
      </c>
      <c r="KC249" s="34">
        <v>3.4602076124567498E-2</v>
      </c>
      <c r="KE249" s="34">
        <v>1.73010380622837E-2</v>
      </c>
      <c r="KI249" s="34" t="s">
        <v>6083</v>
      </c>
      <c r="KJ249" s="34" t="s">
        <v>5980</v>
      </c>
      <c r="KK249" s="34" t="s">
        <v>5178</v>
      </c>
      <c r="KL249" s="34" t="s">
        <v>4170</v>
      </c>
      <c r="KM249" s="34" t="s">
        <v>4170</v>
      </c>
      <c r="KN249" s="34" t="s">
        <v>5254</v>
      </c>
      <c r="KO249" s="34" t="s">
        <v>5254</v>
      </c>
      <c r="KP249" s="34" t="s">
        <v>4170</v>
      </c>
      <c r="KQ249" s="34" t="s">
        <v>4352</v>
      </c>
      <c r="KR249" s="34" t="s">
        <v>4170</v>
      </c>
      <c r="KS249" s="34" t="s">
        <v>4170</v>
      </c>
      <c r="KT249" s="34" t="s">
        <v>4170</v>
      </c>
      <c r="KU249" s="34" t="s">
        <v>4973</v>
      </c>
      <c r="KV249" s="34" t="s">
        <v>5151</v>
      </c>
      <c r="KW249" s="34" t="s">
        <v>5624</v>
      </c>
      <c r="KX249" s="34" t="s">
        <v>5644</v>
      </c>
      <c r="KY249" s="34" t="s">
        <v>5952</v>
      </c>
      <c r="KZ249" s="34" t="s">
        <v>5850</v>
      </c>
      <c r="LA249" s="34" t="s">
        <v>5992</v>
      </c>
    </row>
    <row r="250" spans="1:313">
      <c r="A250" s="34" t="s">
        <v>6906</v>
      </c>
      <c r="B250" s="34" t="s">
        <v>6894</v>
      </c>
      <c r="C250" s="34" t="s">
        <v>1036</v>
      </c>
      <c r="D250" s="34" t="s">
        <v>1041</v>
      </c>
      <c r="F250" s="34" t="s">
        <v>1041</v>
      </c>
      <c r="G250" s="34">
        <v>46</v>
      </c>
      <c r="H250" s="34" t="s">
        <v>1041</v>
      </c>
      <c r="I250" s="34" t="s">
        <v>1041</v>
      </c>
      <c r="J250" s="34" t="s">
        <v>440</v>
      </c>
      <c r="K250" s="34" t="s">
        <v>1077</v>
      </c>
      <c r="L250" s="34" t="s">
        <v>9537</v>
      </c>
      <c r="M250" s="34" t="s">
        <v>1548</v>
      </c>
      <c r="N250" s="34" t="s">
        <v>9538</v>
      </c>
      <c r="P250" s="34" t="s">
        <v>3065</v>
      </c>
      <c r="Q250" s="34" t="s">
        <v>3123</v>
      </c>
      <c r="R250" s="34" t="s">
        <v>6741</v>
      </c>
      <c r="S250" s="34">
        <v>4</v>
      </c>
      <c r="T250" s="34" t="s">
        <v>4881</v>
      </c>
      <c r="U250" s="34" t="s">
        <v>4170</v>
      </c>
      <c r="V250" s="34" t="s">
        <v>4609</v>
      </c>
      <c r="W250" s="34" t="s">
        <v>4881</v>
      </c>
      <c r="X250" s="34" t="s">
        <v>4881</v>
      </c>
      <c r="Y250" s="34" t="s">
        <v>4881</v>
      </c>
      <c r="Z250" s="34" t="s">
        <v>4848</v>
      </c>
      <c r="AA250" s="34" t="s">
        <v>4170</v>
      </c>
      <c r="AB250" s="34" t="s">
        <v>3681</v>
      </c>
      <c r="AD250" s="34" t="s">
        <v>3696</v>
      </c>
      <c r="AN250" s="34" t="s">
        <v>3722</v>
      </c>
      <c r="AO250" s="34" t="s">
        <v>1044</v>
      </c>
      <c r="BG250" s="34">
        <v>4</v>
      </c>
      <c r="BI250" s="34">
        <v>60</v>
      </c>
      <c r="BJ250" s="34" t="s">
        <v>1041</v>
      </c>
      <c r="BK250" s="34" t="s">
        <v>3727</v>
      </c>
      <c r="BM250" s="34" t="s">
        <v>3739</v>
      </c>
      <c r="BN250" s="34" t="s">
        <v>3745</v>
      </c>
      <c r="BO250" s="34" t="s">
        <v>4881</v>
      </c>
      <c r="BP250" s="34" t="s">
        <v>4170</v>
      </c>
      <c r="BQ250" s="34" t="s">
        <v>4170</v>
      </c>
      <c r="BR250" s="34" t="s">
        <v>4170</v>
      </c>
      <c r="BS250" s="34" t="s">
        <v>3754</v>
      </c>
      <c r="BT250" s="34" t="s">
        <v>3771</v>
      </c>
      <c r="BU250" s="34" t="s">
        <v>1044</v>
      </c>
      <c r="BV250" s="34" t="s">
        <v>1044</v>
      </c>
      <c r="BW250" s="34" t="s">
        <v>1044</v>
      </c>
      <c r="BX250" s="34" t="s">
        <v>3777</v>
      </c>
      <c r="BY250" s="34" t="s">
        <v>4881</v>
      </c>
      <c r="BZ250" s="34" t="s">
        <v>4170</v>
      </c>
      <c r="CA250" s="34" t="s">
        <v>4170</v>
      </c>
      <c r="CB250" s="34" t="s">
        <v>4170</v>
      </c>
      <c r="CC250" s="34" t="s">
        <v>4170</v>
      </c>
      <c r="CD250" s="34" t="s">
        <v>4170</v>
      </c>
      <c r="CE250" s="34" t="s">
        <v>4170</v>
      </c>
      <c r="CF250" s="34" t="s">
        <v>4170</v>
      </c>
      <c r="CG250" s="34" t="s">
        <v>4170</v>
      </c>
      <c r="CH250" s="34" t="s">
        <v>4170</v>
      </c>
      <c r="CI250" s="34" t="s">
        <v>4170</v>
      </c>
      <c r="CJ250" s="34" t="s">
        <v>4170</v>
      </c>
      <c r="CK250" s="34" t="s">
        <v>4170</v>
      </c>
      <c r="CL250" s="34" t="s">
        <v>4170</v>
      </c>
      <c r="CM250" s="34" t="s">
        <v>4170</v>
      </c>
      <c r="CN250" s="34" t="s">
        <v>4170</v>
      </c>
      <c r="CO250" s="34" t="s">
        <v>4170</v>
      </c>
      <c r="CQ250" s="34" t="s">
        <v>1041</v>
      </c>
      <c r="CR250" s="34" t="s">
        <v>1041</v>
      </c>
      <c r="CS250" s="34" t="s">
        <v>1041</v>
      </c>
      <c r="CT250" s="34" t="s">
        <v>1041</v>
      </c>
      <c r="CU250" s="34" t="s">
        <v>1041</v>
      </c>
      <c r="CV250" s="34" t="s">
        <v>1041</v>
      </c>
      <c r="CW250" s="34" t="s">
        <v>1041</v>
      </c>
      <c r="CX250" s="34" t="s">
        <v>1041</v>
      </c>
      <c r="CY250" s="34" t="s">
        <v>3826</v>
      </c>
      <c r="CZ250" s="34" t="s">
        <v>3843</v>
      </c>
      <c r="DA250" s="34" t="s">
        <v>3855</v>
      </c>
      <c r="DB250" s="34" t="s">
        <v>1044</v>
      </c>
      <c r="DC250" s="34" t="s">
        <v>1044</v>
      </c>
      <c r="DD250" s="34" t="s">
        <v>3871</v>
      </c>
      <c r="DE250" s="34" t="s">
        <v>1044</v>
      </c>
      <c r="DF250" s="34" t="s">
        <v>3877</v>
      </c>
      <c r="DG250" s="34" t="s">
        <v>3889</v>
      </c>
      <c r="DH250" s="34" t="s">
        <v>4170</v>
      </c>
      <c r="DI250" s="34" t="s">
        <v>4170</v>
      </c>
      <c r="DJ250" s="34" t="s">
        <v>4881</v>
      </c>
      <c r="DK250" s="34" t="s">
        <v>4170</v>
      </c>
      <c r="DL250" s="34" t="s">
        <v>4170</v>
      </c>
      <c r="DM250" s="34" t="s">
        <v>4170</v>
      </c>
      <c r="DN250" s="34" t="s">
        <v>4170</v>
      </c>
      <c r="DO250" s="34" t="s">
        <v>4170</v>
      </c>
      <c r="DP250" s="34" t="s">
        <v>4170</v>
      </c>
      <c r="DQ250" s="34" t="s">
        <v>4170</v>
      </c>
      <c r="DR250" s="34" t="s">
        <v>4170</v>
      </c>
      <c r="DS250" s="34" t="s">
        <v>4170</v>
      </c>
      <c r="DT250" s="34" t="s">
        <v>4170</v>
      </c>
      <c r="DU250" s="34" t="s">
        <v>4170</v>
      </c>
      <c r="DV250" s="34" t="s">
        <v>4170</v>
      </c>
      <c r="DW250" s="34" t="s">
        <v>4170</v>
      </c>
      <c r="FK250" s="34" t="s">
        <v>1044</v>
      </c>
      <c r="FM250" s="34" t="s">
        <v>3984</v>
      </c>
      <c r="FN250" s="34" t="s">
        <v>6724</v>
      </c>
      <c r="FO250" s="34" t="s">
        <v>4881</v>
      </c>
      <c r="FP250" s="34" t="s">
        <v>4881</v>
      </c>
      <c r="FQ250" s="34" t="s">
        <v>4881</v>
      </c>
      <c r="FR250" s="34" t="s">
        <v>4881</v>
      </c>
      <c r="FS250" s="34" t="s">
        <v>4170</v>
      </c>
      <c r="FT250" s="34" t="s">
        <v>4170</v>
      </c>
      <c r="FU250" s="34" t="s">
        <v>4881</v>
      </c>
      <c r="FV250" s="34" t="s">
        <v>4881</v>
      </c>
      <c r="FW250" s="34" t="s">
        <v>4881</v>
      </c>
      <c r="FX250" s="34" t="s">
        <v>4170</v>
      </c>
      <c r="FY250" s="34" t="s">
        <v>4170</v>
      </c>
      <c r="FZ250" s="34" t="s">
        <v>4170</v>
      </c>
      <c r="GA250" s="34" t="s">
        <v>4170</v>
      </c>
      <c r="GB250" s="34" t="s">
        <v>4170</v>
      </c>
      <c r="GC250" s="34" t="s">
        <v>4170</v>
      </c>
      <c r="GD250" s="34" t="s">
        <v>4170</v>
      </c>
      <c r="GF250" s="34" t="s">
        <v>1044</v>
      </c>
      <c r="GG250" s="34" t="s">
        <v>4170</v>
      </c>
      <c r="GH250" s="34" t="s">
        <v>4170</v>
      </c>
      <c r="GI250" s="34" t="s">
        <v>4170</v>
      </c>
      <c r="GJ250" s="34" t="s">
        <v>4881</v>
      </c>
      <c r="GK250" s="34" t="s">
        <v>4170</v>
      </c>
      <c r="GL250" s="34" t="s">
        <v>4170</v>
      </c>
      <c r="GM250" s="34" t="s">
        <v>4170</v>
      </c>
      <c r="GO250" s="34">
        <v>15000</v>
      </c>
      <c r="GP250" s="34">
        <v>0</v>
      </c>
      <c r="GQ250" s="34">
        <v>7000</v>
      </c>
      <c r="GR250" s="34">
        <v>3000</v>
      </c>
      <c r="GS250" s="34">
        <v>10000</v>
      </c>
      <c r="GT250" s="34">
        <v>300</v>
      </c>
      <c r="GU250" s="34">
        <v>100</v>
      </c>
      <c r="GV250" s="34">
        <v>0</v>
      </c>
      <c r="GW250" s="34">
        <v>0</v>
      </c>
      <c r="GY250" s="34">
        <v>500</v>
      </c>
      <c r="GZ250" s="34">
        <v>0</v>
      </c>
      <c r="HA250" s="34">
        <v>0</v>
      </c>
      <c r="HB250" s="34">
        <v>0</v>
      </c>
      <c r="HC250" s="34">
        <v>0</v>
      </c>
      <c r="HD250" s="34">
        <v>0</v>
      </c>
      <c r="HE250" s="34">
        <v>0</v>
      </c>
      <c r="HF250" s="34" t="s">
        <v>1044</v>
      </c>
      <c r="HK250" s="34" t="s">
        <v>6907</v>
      </c>
      <c r="HL250" s="34" t="s">
        <v>4226</v>
      </c>
      <c r="HM250" s="34" t="s">
        <v>4542</v>
      </c>
      <c r="HN250" s="34" t="s">
        <v>5447</v>
      </c>
      <c r="HO250" s="34">
        <v>8.2785808147174809</v>
      </c>
      <c r="HP250" s="34" t="s">
        <v>4897</v>
      </c>
      <c r="HQ250" s="34" t="s">
        <v>4316</v>
      </c>
      <c r="HR250" s="34" t="s">
        <v>4219</v>
      </c>
      <c r="HS250" s="34" t="s">
        <v>4248</v>
      </c>
      <c r="HT250" s="34" t="s">
        <v>4262</v>
      </c>
      <c r="HU250" s="34" t="s">
        <v>5342</v>
      </c>
      <c r="HV250" s="34" t="s">
        <v>5001</v>
      </c>
      <c r="HW250" s="34" t="s">
        <v>4560</v>
      </c>
      <c r="HX250" s="34" t="s">
        <v>3235</v>
      </c>
      <c r="HY250" s="34" t="s">
        <v>4291</v>
      </c>
      <c r="HZ250" s="34" t="s">
        <v>4933</v>
      </c>
      <c r="IA250" s="34" t="s">
        <v>4666</v>
      </c>
      <c r="IC250" s="34" t="s">
        <v>5274</v>
      </c>
      <c r="ID250" s="34" t="s">
        <v>4462</v>
      </c>
      <c r="IR250" s="34" t="s">
        <v>1046</v>
      </c>
      <c r="IS250" s="34" t="s">
        <v>5322</v>
      </c>
      <c r="IU250" s="34" t="s">
        <v>5181</v>
      </c>
      <c r="IV250" s="34" t="s">
        <v>4170</v>
      </c>
      <c r="IW250" s="34" t="s">
        <v>4175</v>
      </c>
      <c r="IX250" s="34" t="s">
        <v>5374</v>
      </c>
      <c r="IY250" s="34" t="s">
        <v>5375</v>
      </c>
      <c r="IZ250" s="34" t="s">
        <v>4784</v>
      </c>
      <c r="JA250" s="34" t="s">
        <v>4711</v>
      </c>
      <c r="JB250" s="34" t="s">
        <v>4170</v>
      </c>
      <c r="JD250" s="34">
        <v>83.3333333333333</v>
      </c>
      <c r="JE250" s="34">
        <v>0</v>
      </c>
      <c r="JF250" s="34">
        <v>0</v>
      </c>
      <c r="JG250" s="34">
        <v>0</v>
      </c>
      <c r="JH250" s="34">
        <v>0</v>
      </c>
      <c r="JI250" s="34">
        <v>0</v>
      </c>
      <c r="JJ250" s="34">
        <v>0</v>
      </c>
      <c r="JK250" s="34">
        <v>0</v>
      </c>
      <c r="JL250" s="34">
        <v>35400</v>
      </c>
      <c r="JM250" s="34">
        <v>83.3333333333333</v>
      </c>
      <c r="JN250" s="34">
        <v>35483.333333333299</v>
      </c>
      <c r="JO250" s="34">
        <v>8850</v>
      </c>
      <c r="JP250" s="34">
        <v>20.8333333333333</v>
      </c>
      <c r="JQ250" s="34">
        <v>8870.8333333333303</v>
      </c>
      <c r="JR250" s="34">
        <v>0.42273367778299697</v>
      </c>
      <c r="JT250" s="34">
        <v>0.197275716298732</v>
      </c>
      <c r="JU250" s="34">
        <v>8.4546735556599306E-2</v>
      </c>
      <c r="JV250" s="34">
        <v>0.281822451855331</v>
      </c>
      <c r="JW250" s="34">
        <v>8.4546735556599306E-3</v>
      </c>
      <c r="JX250" s="34">
        <v>2.8182245185533099E-3</v>
      </c>
      <c r="KB250" s="34">
        <v>2.34852043212776E-3</v>
      </c>
      <c r="KL250" s="34" t="s">
        <v>4170</v>
      </c>
      <c r="KN250" s="34" t="s">
        <v>4352</v>
      </c>
      <c r="KO250" s="34" t="s">
        <v>4170</v>
      </c>
      <c r="KP250" s="34" t="s">
        <v>4170</v>
      </c>
      <c r="KQ250" s="34" t="s">
        <v>4170</v>
      </c>
      <c r="KR250" s="34" t="s">
        <v>4170</v>
      </c>
      <c r="KS250" s="34" t="s">
        <v>4170</v>
      </c>
      <c r="KT250" s="34" t="s">
        <v>4170</v>
      </c>
      <c r="KU250" s="34" t="s">
        <v>5114</v>
      </c>
      <c r="KV250" s="34" t="s">
        <v>5155</v>
      </c>
      <c r="KW250" s="34" t="s">
        <v>5620</v>
      </c>
      <c r="KX250" s="34" t="s">
        <v>5643</v>
      </c>
      <c r="KY250" s="34" t="s">
        <v>5954</v>
      </c>
      <c r="KZ250" s="34" t="s">
        <v>5155</v>
      </c>
    </row>
    <row r="251" spans="1:313">
      <c r="A251" s="34" t="s">
        <v>6908</v>
      </c>
      <c r="B251" s="34" t="s">
        <v>6894</v>
      </c>
      <c r="C251" s="34" t="s">
        <v>1039</v>
      </c>
      <c r="D251" s="34" t="s">
        <v>1041</v>
      </c>
      <c r="F251" s="34" t="s">
        <v>1041</v>
      </c>
      <c r="G251" s="34">
        <v>34</v>
      </c>
      <c r="H251" s="34" t="s">
        <v>1041</v>
      </c>
      <c r="I251" s="34" t="s">
        <v>1041</v>
      </c>
      <c r="J251" s="34" t="s">
        <v>442</v>
      </c>
      <c r="K251" s="34" t="s">
        <v>1077</v>
      </c>
      <c r="L251" s="34" t="s">
        <v>9537</v>
      </c>
      <c r="M251" s="34" t="s">
        <v>1548</v>
      </c>
      <c r="N251" s="34" t="s">
        <v>9538</v>
      </c>
      <c r="P251" s="34" t="s">
        <v>3065</v>
      </c>
      <c r="Q251" s="34" t="s">
        <v>3123</v>
      </c>
      <c r="R251" s="34" t="s">
        <v>6318</v>
      </c>
      <c r="S251" s="34">
        <v>3</v>
      </c>
      <c r="T251" s="34" t="s">
        <v>4881</v>
      </c>
      <c r="U251" s="34" t="s">
        <v>4881</v>
      </c>
      <c r="V251" s="34" t="s">
        <v>4170</v>
      </c>
      <c r="W251" s="34" t="s">
        <v>4881</v>
      </c>
      <c r="X251" s="34" t="s">
        <v>4881</v>
      </c>
      <c r="Y251" s="34" t="s">
        <v>4609</v>
      </c>
      <c r="Z251" s="34" t="s">
        <v>4881</v>
      </c>
      <c r="AA251" s="34" t="s">
        <v>4170</v>
      </c>
      <c r="AB251" s="34" t="s">
        <v>3681</v>
      </c>
      <c r="AD251" s="34" t="s">
        <v>3696</v>
      </c>
      <c r="AN251" s="34" t="s">
        <v>3719</v>
      </c>
      <c r="AO251" s="34" t="s">
        <v>1044</v>
      </c>
      <c r="BG251" s="34">
        <v>2</v>
      </c>
      <c r="BI251" s="34">
        <v>33</v>
      </c>
      <c r="BJ251" s="34" t="s">
        <v>1041</v>
      </c>
      <c r="BK251" s="34" t="s">
        <v>3727</v>
      </c>
      <c r="BM251" s="34" t="s">
        <v>3739</v>
      </c>
      <c r="BN251" s="34" t="s">
        <v>3745</v>
      </c>
      <c r="BO251" s="34" t="s">
        <v>4881</v>
      </c>
      <c r="BP251" s="34" t="s">
        <v>4170</v>
      </c>
      <c r="BQ251" s="34" t="s">
        <v>4170</v>
      </c>
      <c r="BR251" s="34" t="s">
        <v>4170</v>
      </c>
      <c r="BS251" s="34" t="s">
        <v>3751</v>
      </c>
      <c r="BT251" s="34" t="s">
        <v>3739</v>
      </c>
      <c r="BU251" s="34" t="s">
        <v>1044</v>
      </c>
      <c r="BV251" s="34" t="s">
        <v>1044</v>
      </c>
      <c r="BW251" s="34" t="s">
        <v>1044</v>
      </c>
      <c r="BX251" s="34" t="s">
        <v>3777</v>
      </c>
      <c r="BY251" s="34" t="s">
        <v>4881</v>
      </c>
      <c r="BZ251" s="34" t="s">
        <v>4170</v>
      </c>
      <c r="CA251" s="34" t="s">
        <v>4170</v>
      </c>
      <c r="CB251" s="34" t="s">
        <v>4170</v>
      </c>
      <c r="CC251" s="34" t="s">
        <v>4170</v>
      </c>
      <c r="CD251" s="34" t="s">
        <v>4170</v>
      </c>
      <c r="CE251" s="34" t="s">
        <v>4170</v>
      </c>
      <c r="CF251" s="34" t="s">
        <v>4170</v>
      </c>
      <c r="CG251" s="34" t="s">
        <v>4170</v>
      </c>
      <c r="CH251" s="34" t="s">
        <v>4170</v>
      </c>
      <c r="CI251" s="34" t="s">
        <v>4170</v>
      </c>
      <c r="CJ251" s="34" t="s">
        <v>4170</v>
      </c>
      <c r="CK251" s="34" t="s">
        <v>4170</v>
      </c>
      <c r="CL251" s="34" t="s">
        <v>4170</v>
      </c>
      <c r="CM251" s="34" t="s">
        <v>4170</v>
      </c>
      <c r="CN251" s="34" t="s">
        <v>4170</v>
      </c>
      <c r="CO251" s="34" t="s">
        <v>4170</v>
      </c>
      <c r="CQ251" s="34" t="s">
        <v>1041</v>
      </c>
      <c r="CR251" s="34" t="s">
        <v>1041</v>
      </c>
      <c r="CS251" s="34" t="s">
        <v>1041</v>
      </c>
      <c r="CT251" s="34" t="s">
        <v>1041</v>
      </c>
      <c r="CU251" s="34" t="s">
        <v>1041</v>
      </c>
      <c r="CV251" s="34" t="s">
        <v>1041</v>
      </c>
      <c r="CW251" s="34" t="s">
        <v>1041</v>
      </c>
      <c r="CX251" s="34" t="s">
        <v>1041</v>
      </c>
      <c r="CY251" s="34" t="s">
        <v>3823</v>
      </c>
      <c r="CZ251" s="34" t="s">
        <v>3843</v>
      </c>
      <c r="DA251" s="34" t="s">
        <v>3861</v>
      </c>
      <c r="DB251" s="34" t="s">
        <v>1044</v>
      </c>
      <c r="DC251" s="34" t="s">
        <v>1044</v>
      </c>
      <c r="DD251" s="34" t="s">
        <v>3871</v>
      </c>
      <c r="DE251" s="34" t="s">
        <v>1041</v>
      </c>
      <c r="DF251" s="34" t="s">
        <v>3877</v>
      </c>
      <c r="DG251" s="34" t="s">
        <v>6909</v>
      </c>
      <c r="DH251" s="34" t="s">
        <v>4170</v>
      </c>
      <c r="DI251" s="34" t="s">
        <v>4170</v>
      </c>
      <c r="DJ251" s="34" t="s">
        <v>4170</v>
      </c>
      <c r="DK251" s="34" t="s">
        <v>4881</v>
      </c>
      <c r="DL251" s="34" t="s">
        <v>4170</v>
      </c>
      <c r="DM251" s="34" t="s">
        <v>4170</v>
      </c>
      <c r="DN251" s="34" t="s">
        <v>4881</v>
      </c>
      <c r="DO251" s="34" t="s">
        <v>4170</v>
      </c>
      <c r="DP251" s="34" t="s">
        <v>4170</v>
      </c>
      <c r="DQ251" s="34" t="s">
        <v>4170</v>
      </c>
      <c r="DR251" s="34" t="s">
        <v>4170</v>
      </c>
      <c r="DS251" s="34" t="s">
        <v>4170</v>
      </c>
      <c r="DT251" s="34" t="s">
        <v>4170</v>
      </c>
      <c r="DU251" s="34" t="s">
        <v>4170</v>
      </c>
      <c r="DV251" s="34" t="s">
        <v>4170</v>
      </c>
      <c r="DW251" s="34" t="s">
        <v>4170</v>
      </c>
      <c r="EA251" s="34">
        <v>50000</v>
      </c>
      <c r="ES251" s="34" t="s">
        <v>3922</v>
      </c>
      <c r="ET251" s="34" t="s">
        <v>4170</v>
      </c>
      <c r="EU251" s="34" t="s">
        <v>4881</v>
      </c>
      <c r="EV251" s="34" t="s">
        <v>4170</v>
      </c>
      <c r="EW251" s="34" t="s">
        <v>4170</v>
      </c>
      <c r="EX251" s="34" t="s">
        <v>4170</v>
      </c>
      <c r="EY251" s="34" t="s">
        <v>4170</v>
      </c>
      <c r="EZ251" s="34" t="s">
        <v>4170</v>
      </c>
      <c r="FA251" s="34" t="s">
        <v>4170</v>
      </c>
      <c r="FB251" s="34" t="s">
        <v>4170</v>
      </c>
      <c r="FD251" s="34">
        <v>2500</v>
      </c>
      <c r="FK251" s="34" t="s">
        <v>1044</v>
      </c>
      <c r="FM251" s="34" t="s">
        <v>3981</v>
      </c>
      <c r="FN251" s="34" t="s">
        <v>6754</v>
      </c>
      <c r="FO251" s="34" t="s">
        <v>4170</v>
      </c>
      <c r="FP251" s="34" t="s">
        <v>4881</v>
      </c>
      <c r="FQ251" s="34" t="s">
        <v>4881</v>
      </c>
      <c r="FR251" s="34" t="s">
        <v>4170</v>
      </c>
      <c r="FS251" s="34" t="s">
        <v>4170</v>
      </c>
      <c r="FT251" s="34" t="s">
        <v>4170</v>
      </c>
      <c r="FU251" s="34" t="s">
        <v>4170</v>
      </c>
      <c r="FV251" s="34" t="s">
        <v>4170</v>
      </c>
      <c r="FW251" s="34" t="s">
        <v>4170</v>
      </c>
      <c r="FX251" s="34" t="s">
        <v>4170</v>
      </c>
      <c r="FY251" s="34" t="s">
        <v>4170</v>
      </c>
      <c r="FZ251" s="34" t="s">
        <v>4170</v>
      </c>
      <c r="GA251" s="34" t="s">
        <v>4170</v>
      </c>
      <c r="GB251" s="34" t="s">
        <v>4170</v>
      </c>
      <c r="GC251" s="34" t="s">
        <v>4170</v>
      </c>
      <c r="GD251" s="34" t="s">
        <v>4170</v>
      </c>
      <c r="GF251" s="34" t="s">
        <v>1044</v>
      </c>
      <c r="GG251" s="34" t="s">
        <v>4170</v>
      </c>
      <c r="GH251" s="34" t="s">
        <v>4170</v>
      </c>
      <c r="GI251" s="34" t="s">
        <v>4170</v>
      </c>
      <c r="GJ251" s="34" t="s">
        <v>4881</v>
      </c>
      <c r="GK251" s="34" t="s">
        <v>4170</v>
      </c>
      <c r="GL251" s="34" t="s">
        <v>4170</v>
      </c>
      <c r="GM251" s="34" t="s">
        <v>4170</v>
      </c>
      <c r="GO251" s="34">
        <v>10000</v>
      </c>
      <c r="GP251" s="34">
        <v>0</v>
      </c>
      <c r="GQ251" s="34">
        <v>12000</v>
      </c>
      <c r="GR251" s="34">
        <v>3000</v>
      </c>
      <c r="GS251" s="34">
        <v>1000</v>
      </c>
      <c r="GT251" s="34">
        <v>400</v>
      </c>
      <c r="GU251" s="34">
        <v>2500</v>
      </c>
      <c r="GW251" s="34">
        <v>500</v>
      </c>
      <c r="GY251" s="34">
        <v>10000</v>
      </c>
      <c r="GZ251" s="34">
        <v>2000</v>
      </c>
      <c r="HA251" s="34">
        <v>0</v>
      </c>
      <c r="HB251" s="34">
        <v>0</v>
      </c>
      <c r="HC251" s="34">
        <v>2400</v>
      </c>
      <c r="HD251" s="34">
        <v>0</v>
      </c>
      <c r="HE251" s="34">
        <v>0</v>
      </c>
      <c r="HF251" s="34" t="s">
        <v>1044</v>
      </c>
      <c r="HK251" s="34" t="s">
        <v>6910</v>
      </c>
      <c r="HL251" s="34" t="s">
        <v>4226</v>
      </c>
      <c r="HM251" s="34" t="s">
        <v>4539</v>
      </c>
      <c r="HN251" s="34" t="s">
        <v>5452</v>
      </c>
      <c r="HO251" s="34">
        <v>24.277266754270698</v>
      </c>
      <c r="HP251" s="34" t="s">
        <v>4895</v>
      </c>
      <c r="HQ251" s="34" t="s">
        <v>4316</v>
      </c>
      <c r="HR251" s="34" t="s">
        <v>4219</v>
      </c>
      <c r="HS251" s="34" t="s">
        <v>4248</v>
      </c>
      <c r="HT251" s="34" t="s">
        <v>4262</v>
      </c>
      <c r="HU251" s="34" t="s">
        <v>5342</v>
      </c>
      <c r="HV251" s="34" t="s">
        <v>5001</v>
      </c>
      <c r="HW251" s="34" t="s">
        <v>4556</v>
      </c>
      <c r="HX251" s="34" t="s">
        <v>3247</v>
      </c>
      <c r="HY251" s="34" t="s">
        <v>4291</v>
      </c>
      <c r="HZ251" s="34" t="s">
        <v>4933</v>
      </c>
      <c r="IA251" s="34" t="s">
        <v>4665</v>
      </c>
      <c r="IC251" s="34" t="s">
        <v>5274</v>
      </c>
      <c r="ID251" s="34" t="s">
        <v>4462</v>
      </c>
      <c r="IG251" s="34" t="s">
        <v>4876</v>
      </c>
      <c r="IJ251" s="34">
        <v>996.5</v>
      </c>
      <c r="IQ251" s="34">
        <v>50996.5</v>
      </c>
      <c r="IR251" s="34" t="s">
        <v>1046</v>
      </c>
      <c r="IS251" s="34" t="s">
        <v>5322</v>
      </c>
      <c r="IT251" s="34">
        <v>16998.833333333299</v>
      </c>
      <c r="IU251" s="34" t="s">
        <v>5181</v>
      </c>
      <c r="IV251" s="34" t="s">
        <v>4170</v>
      </c>
      <c r="IW251" s="34" t="s">
        <v>4172</v>
      </c>
      <c r="IX251" s="34" t="s">
        <v>5374</v>
      </c>
      <c r="IY251" s="34" t="s">
        <v>4474</v>
      </c>
      <c r="IZ251" s="34" t="s">
        <v>4785</v>
      </c>
      <c r="JA251" s="34" t="s">
        <v>6053</v>
      </c>
      <c r="JD251" s="34">
        <v>1666.6666666666699</v>
      </c>
      <c r="JE251" s="34">
        <v>333.33333333333297</v>
      </c>
      <c r="JF251" s="34">
        <v>0</v>
      </c>
      <c r="JG251" s="34">
        <v>0</v>
      </c>
      <c r="JH251" s="34">
        <v>400</v>
      </c>
      <c r="JI251" s="34">
        <v>0</v>
      </c>
      <c r="JJ251" s="34">
        <v>0</v>
      </c>
      <c r="JK251" s="34">
        <v>166.666666666667</v>
      </c>
      <c r="JL251" s="34">
        <v>29633.333333333299</v>
      </c>
      <c r="JM251" s="34">
        <v>1833.3333333333301</v>
      </c>
      <c r="JN251" s="34">
        <v>31466.666666666701</v>
      </c>
      <c r="JO251" s="34">
        <v>9877.7777777777792</v>
      </c>
      <c r="JP251" s="34">
        <v>611.11111111111097</v>
      </c>
      <c r="JQ251" s="34">
        <v>10488.8888888889</v>
      </c>
      <c r="JR251" s="34">
        <v>0.31779661016949201</v>
      </c>
      <c r="JT251" s="34">
        <v>0.38135593220338998</v>
      </c>
      <c r="JU251" s="34">
        <v>9.5338983050847495E-2</v>
      </c>
      <c r="JV251" s="34">
        <v>3.17796610169492E-2</v>
      </c>
      <c r="JW251" s="34">
        <v>1.27118644067797E-2</v>
      </c>
      <c r="JX251" s="34">
        <v>7.9449152542372906E-2</v>
      </c>
      <c r="JZ251" s="34">
        <v>5.2966101694915304E-3</v>
      </c>
      <c r="KB251" s="34">
        <v>5.29661016949153E-2</v>
      </c>
      <c r="KC251" s="34">
        <v>1.0593220338983101E-2</v>
      </c>
      <c r="KF251" s="34">
        <v>1.27118644067797E-2</v>
      </c>
      <c r="KI251" s="34" t="s">
        <v>6082</v>
      </c>
      <c r="KJ251" s="34" t="s">
        <v>5981</v>
      </c>
      <c r="KK251" s="34" t="s">
        <v>5987</v>
      </c>
      <c r="KL251" s="34" t="s">
        <v>5794</v>
      </c>
      <c r="KN251" s="34" t="s">
        <v>5253</v>
      </c>
      <c r="KO251" s="34" t="s">
        <v>5255</v>
      </c>
      <c r="KP251" s="34" t="s">
        <v>4170</v>
      </c>
      <c r="KQ251" s="34" t="s">
        <v>4170</v>
      </c>
      <c r="KR251" s="34" t="s">
        <v>4714</v>
      </c>
      <c r="KS251" s="34" t="s">
        <v>4170</v>
      </c>
      <c r="KT251" s="34" t="s">
        <v>4170</v>
      </c>
      <c r="KU251" s="34" t="s">
        <v>5114</v>
      </c>
      <c r="KV251" s="34" t="s">
        <v>5155</v>
      </c>
      <c r="KW251" s="34" t="s">
        <v>5621</v>
      </c>
      <c r="KX251" s="34" t="s">
        <v>5646</v>
      </c>
      <c r="KY251" s="34" t="s">
        <v>5954</v>
      </c>
      <c r="KZ251" s="34" t="s">
        <v>5155</v>
      </c>
      <c r="LA251" s="34" t="s">
        <v>5992</v>
      </c>
    </row>
    <row r="252" spans="1:313">
      <c r="A252" s="34" t="s">
        <v>6911</v>
      </c>
      <c r="B252" s="34" t="s">
        <v>6894</v>
      </c>
      <c r="C252" s="34" t="s">
        <v>1037</v>
      </c>
      <c r="D252" s="34" t="s">
        <v>1041</v>
      </c>
      <c r="F252" s="34" t="s">
        <v>1041</v>
      </c>
      <c r="G252" s="34">
        <v>76</v>
      </c>
      <c r="H252" s="34" t="s">
        <v>1041</v>
      </c>
      <c r="I252" s="34" t="s">
        <v>1041</v>
      </c>
      <c r="J252" s="34" t="s">
        <v>440</v>
      </c>
      <c r="K252" s="34" t="s">
        <v>1077</v>
      </c>
      <c r="L252" s="34" t="s">
        <v>9537</v>
      </c>
      <c r="M252" s="34" t="s">
        <v>1548</v>
      </c>
      <c r="N252" s="34" t="s">
        <v>9538</v>
      </c>
      <c r="P252" s="34" t="s">
        <v>3065</v>
      </c>
      <c r="Q252" s="34" t="s">
        <v>3090</v>
      </c>
      <c r="R252" s="34" t="s">
        <v>6320</v>
      </c>
      <c r="S252" s="34">
        <v>2</v>
      </c>
      <c r="T252" s="34" t="s">
        <v>4881</v>
      </c>
      <c r="U252" s="34" t="s">
        <v>4881</v>
      </c>
      <c r="V252" s="34" t="s">
        <v>4170</v>
      </c>
      <c r="W252" s="34" t="s">
        <v>4881</v>
      </c>
      <c r="X252" s="34" t="s">
        <v>4170</v>
      </c>
      <c r="Y252" s="34" t="s">
        <v>4609</v>
      </c>
      <c r="Z252" s="34" t="s">
        <v>4170</v>
      </c>
      <c r="AA252" s="34" t="s">
        <v>4170</v>
      </c>
      <c r="AB252" s="34" t="s">
        <v>3681</v>
      </c>
      <c r="AD252" s="34" t="s">
        <v>3696</v>
      </c>
      <c r="AN252" s="34" t="s">
        <v>3722</v>
      </c>
      <c r="AO252" s="34" t="s">
        <v>1044</v>
      </c>
      <c r="BG252" s="34">
        <v>1</v>
      </c>
      <c r="BI252" s="34">
        <v>16</v>
      </c>
      <c r="BJ252" s="34" t="s">
        <v>1041</v>
      </c>
      <c r="BK252" s="34" t="s">
        <v>3727</v>
      </c>
      <c r="BM252" s="34" t="s">
        <v>3739</v>
      </c>
      <c r="BN252" s="34" t="s">
        <v>3745</v>
      </c>
      <c r="BO252" s="34" t="s">
        <v>4881</v>
      </c>
      <c r="BP252" s="34" t="s">
        <v>4170</v>
      </c>
      <c r="BQ252" s="34" t="s">
        <v>4170</v>
      </c>
      <c r="BR252" s="34" t="s">
        <v>4170</v>
      </c>
      <c r="BS252" s="34" t="s">
        <v>3751</v>
      </c>
      <c r="BT252" s="34" t="s">
        <v>3739</v>
      </c>
      <c r="BU252" s="34" t="s">
        <v>1044</v>
      </c>
      <c r="BV252" s="34" t="s">
        <v>1041</v>
      </c>
      <c r="BW252" s="34" t="s">
        <v>1044</v>
      </c>
      <c r="BX252" s="34" t="s">
        <v>3783</v>
      </c>
      <c r="BY252" s="34" t="s">
        <v>4170</v>
      </c>
      <c r="BZ252" s="34" t="s">
        <v>4170</v>
      </c>
      <c r="CA252" s="34" t="s">
        <v>4881</v>
      </c>
      <c r="CB252" s="34" t="s">
        <v>4170</v>
      </c>
      <c r="CC252" s="34" t="s">
        <v>4170</v>
      </c>
      <c r="CD252" s="34" t="s">
        <v>4170</v>
      </c>
      <c r="CE252" s="34" t="s">
        <v>4170</v>
      </c>
      <c r="CF252" s="34" t="s">
        <v>4170</v>
      </c>
      <c r="CG252" s="34" t="s">
        <v>4170</v>
      </c>
      <c r="CH252" s="34" t="s">
        <v>4170</v>
      </c>
      <c r="CI252" s="34" t="s">
        <v>4170</v>
      </c>
      <c r="CJ252" s="34" t="s">
        <v>4170</v>
      </c>
      <c r="CK252" s="34" t="s">
        <v>4170</v>
      </c>
      <c r="CL252" s="34" t="s">
        <v>4170</v>
      </c>
      <c r="CM252" s="34" t="s">
        <v>4170</v>
      </c>
      <c r="CN252" s="34" t="s">
        <v>4170</v>
      </c>
      <c r="CO252" s="34" t="s">
        <v>4170</v>
      </c>
      <c r="CQ252" s="34" t="s">
        <v>1041</v>
      </c>
      <c r="CR252" s="34" t="s">
        <v>1041</v>
      </c>
      <c r="CS252" s="34" t="s">
        <v>1041</v>
      </c>
      <c r="CT252" s="34" t="s">
        <v>1041</v>
      </c>
      <c r="CU252" s="34" t="s">
        <v>1041</v>
      </c>
      <c r="CV252" s="34" t="s">
        <v>1041</v>
      </c>
      <c r="CW252" s="34" t="s">
        <v>1044</v>
      </c>
      <c r="CX252" s="34" t="s">
        <v>1044</v>
      </c>
      <c r="CY252" s="34" t="s">
        <v>3826</v>
      </c>
      <c r="CZ252" s="34" t="s">
        <v>3843</v>
      </c>
      <c r="DA252" s="34" t="s">
        <v>3861</v>
      </c>
      <c r="DB252" s="34" t="s">
        <v>1044</v>
      </c>
      <c r="DC252" s="34" t="s">
        <v>1044</v>
      </c>
      <c r="DD252" s="34" t="s">
        <v>3871</v>
      </c>
      <c r="DE252" s="34" t="s">
        <v>1044</v>
      </c>
      <c r="DF252" s="34" t="s">
        <v>3877</v>
      </c>
      <c r="DG252" s="34" t="s">
        <v>6305</v>
      </c>
      <c r="DH252" s="34" t="s">
        <v>4170</v>
      </c>
      <c r="DI252" s="34" t="s">
        <v>4170</v>
      </c>
      <c r="DJ252" s="34" t="s">
        <v>4170</v>
      </c>
      <c r="DK252" s="34" t="s">
        <v>4170</v>
      </c>
      <c r="DL252" s="34" t="s">
        <v>4170</v>
      </c>
      <c r="DM252" s="34" t="s">
        <v>4170</v>
      </c>
      <c r="DN252" s="34" t="s">
        <v>4881</v>
      </c>
      <c r="DO252" s="34" t="s">
        <v>4881</v>
      </c>
      <c r="DP252" s="34" t="s">
        <v>4170</v>
      </c>
      <c r="DQ252" s="34" t="s">
        <v>4170</v>
      </c>
      <c r="DR252" s="34" t="s">
        <v>4170</v>
      </c>
      <c r="DS252" s="34" t="s">
        <v>4170</v>
      </c>
      <c r="DT252" s="34" t="s">
        <v>4170</v>
      </c>
      <c r="DU252" s="34" t="s">
        <v>4170</v>
      </c>
      <c r="DV252" s="34" t="s">
        <v>4170</v>
      </c>
      <c r="DW252" s="34" t="s">
        <v>4170</v>
      </c>
      <c r="ES252" s="34" t="s">
        <v>3951</v>
      </c>
      <c r="ET252" s="34" t="s">
        <v>4170</v>
      </c>
      <c r="EU252" s="34" t="s">
        <v>4170</v>
      </c>
      <c r="EV252" s="34" t="s">
        <v>4170</v>
      </c>
      <c r="EW252" s="34" t="s">
        <v>4170</v>
      </c>
      <c r="EX252" s="34" t="s">
        <v>4881</v>
      </c>
      <c r="EY252" s="34" t="s">
        <v>4170</v>
      </c>
      <c r="EZ252" s="34" t="s">
        <v>4170</v>
      </c>
      <c r="FA252" s="34" t="s">
        <v>4170</v>
      </c>
      <c r="FB252" s="34" t="s">
        <v>4170</v>
      </c>
      <c r="FD252" s="34">
        <v>4000</v>
      </c>
      <c r="FE252" s="34">
        <v>3250</v>
      </c>
      <c r="FK252" s="34" t="s">
        <v>1044</v>
      </c>
      <c r="FM252" s="34" t="s">
        <v>3990</v>
      </c>
      <c r="GF252" s="34" t="s">
        <v>1044</v>
      </c>
      <c r="GG252" s="34" t="s">
        <v>4170</v>
      </c>
      <c r="GH252" s="34" t="s">
        <v>4170</v>
      </c>
      <c r="GI252" s="34" t="s">
        <v>4170</v>
      </c>
      <c r="GJ252" s="34" t="s">
        <v>4881</v>
      </c>
      <c r="GK252" s="34" t="s">
        <v>4170</v>
      </c>
      <c r="GL252" s="34" t="s">
        <v>4170</v>
      </c>
      <c r="GM252" s="34" t="s">
        <v>4170</v>
      </c>
      <c r="GO252" s="34">
        <v>3000</v>
      </c>
      <c r="GP252" s="34">
        <v>0</v>
      </c>
      <c r="GQ252" s="34">
        <v>3000</v>
      </c>
      <c r="GR252" s="34">
        <v>1500</v>
      </c>
      <c r="GS252" s="34">
        <v>300</v>
      </c>
      <c r="GT252" s="34">
        <v>400</v>
      </c>
      <c r="GU252" s="34">
        <v>200</v>
      </c>
      <c r="GV252" s="34">
        <v>0</v>
      </c>
      <c r="GW252" s="34">
        <v>0</v>
      </c>
      <c r="GX252" s="34">
        <v>3000</v>
      </c>
      <c r="GY252" s="34">
        <v>4000</v>
      </c>
      <c r="GZ252" s="34">
        <v>8000</v>
      </c>
      <c r="HA252" s="34">
        <v>0</v>
      </c>
      <c r="HB252" s="34">
        <v>0</v>
      </c>
      <c r="HC252" s="34">
        <v>0</v>
      </c>
      <c r="HD252" s="34">
        <v>0</v>
      </c>
      <c r="HE252" s="34">
        <v>0</v>
      </c>
      <c r="HF252" s="34" t="s">
        <v>1044</v>
      </c>
      <c r="HK252" s="34" t="s">
        <v>6912</v>
      </c>
      <c r="HL252" s="34" t="s">
        <v>4226</v>
      </c>
      <c r="HM252" s="34" t="s">
        <v>4546</v>
      </c>
      <c r="HN252" s="34" t="s">
        <v>5449</v>
      </c>
      <c r="HO252" s="34">
        <v>49.3087494524748</v>
      </c>
      <c r="HP252" s="34" t="s">
        <v>4896</v>
      </c>
      <c r="HQ252" s="34" t="s">
        <v>4313</v>
      </c>
      <c r="HR252" s="34" t="s">
        <v>4203</v>
      </c>
      <c r="HS252" s="34" t="s">
        <v>4228</v>
      </c>
      <c r="HT252" s="34" t="s">
        <v>4262</v>
      </c>
      <c r="HU252" s="34" t="s">
        <v>5342</v>
      </c>
      <c r="HV252" s="34" t="s">
        <v>5001</v>
      </c>
      <c r="HW252" s="34" t="s">
        <v>4560</v>
      </c>
      <c r="HX252" s="34" t="s">
        <v>3238</v>
      </c>
      <c r="HY252" s="34" t="s">
        <v>4299</v>
      </c>
      <c r="HZ252" s="34" t="s">
        <v>4933</v>
      </c>
      <c r="IA252" s="34" t="s">
        <v>4665</v>
      </c>
      <c r="IB252" s="34" t="s">
        <v>5665</v>
      </c>
      <c r="IC252" s="34" t="s">
        <v>5274</v>
      </c>
      <c r="ID252" s="34" t="s">
        <v>4461</v>
      </c>
      <c r="IJ252" s="34">
        <v>1594.4</v>
      </c>
      <c r="IK252" s="34" t="s">
        <v>4588</v>
      </c>
      <c r="IQ252" s="34">
        <v>4844.3999999999996</v>
      </c>
      <c r="IR252" s="34" t="s">
        <v>1046</v>
      </c>
      <c r="IS252" s="34" t="s">
        <v>5322</v>
      </c>
      <c r="IT252" s="34">
        <v>2422.1999999999998</v>
      </c>
      <c r="IU252" s="34" t="s">
        <v>5178</v>
      </c>
      <c r="IV252" s="34" t="s">
        <v>4170</v>
      </c>
      <c r="IW252" s="34" t="s">
        <v>4171</v>
      </c>
      <c r="IX252" s="34" t="s">
        <v>4472</v>
      </c>
      <c r="IY252" s="34" t="s">
        <v>5373</v>
      </c>
      <c r="IZ252" s="34" t="s">
        <v>4785</v>
      </c>
      <c r="JA252" s="34" t="s">
        <v>4711</v>
      </c>
      <c r="JB252" s="34" t="s">
        <v>4170</v>
      </c>
      <c r="JC252" s="34">
        <v>500</v>
      </c>
      <c r="JD252" s="34">
        <v>666.66666666666697</v>
      </c>
      <c r="JE252" s="34">
        <v>1333.3333333333301</v>
      </c>
      <c r="JF252" s="34">
        <v>0</v>
      </c>
      <c r="JG252" s="34">
        <v>0</v>
      </c>
      <c r="JH252" s="34">
        <v>0</v>
      </c>
      <c r="JI252" s="34">
        <v>0</v>
      </c>
      <c r="JJ252" s="34">
        <v>0</v>
      </c>
      <c r="JK252" s="34">
        <v>0</v>
      </c>
      <c r="JL252" s="34">
        <v>10233.333333333299</v>
      </c>
      <c r="JM252" s="34">
        <v>666.66666666666697</v>
      </c>
      <c r="JN252" s="34">
        <v>10900</v>
      </c>
      <c r="JO252" s="34">
        <v>5116.6666666666697</v>
      </c>
      <c r="JP252" s="34">
        <v>333.33333333333297</v>
      </c>
      <c r="JQ252" s="34">
        <v>5450</v>
      </c>
      <c r="JR252" s="34">
        <v>0.27522935779816499</v>
      </c>
      <c r="JT252" s="34">
        <v>0.27522935779816499</v>
      </c>
      <c r="JU252" s="34">
        <v>0.13761467889908299</v>
      </c>
      <c r="JV252" s="34">
        <v>2.7522935779816501E-2</v>
      </c>
      <c r="JW252" s="34">
        <v>3.6697247706422E-2</v>
      </c>
      <c r="JX252" s="34">
        <v>1.8348623853211E-2</v>
      </c>
      <c r="KA252" s="34">
        <v>4.5871559633027498E-2</v>
      </c>
      <c r="KB252" s="34">
        <v>6.1162079510703397E-2</v>
      </c>
      <c r="KC252" s="34">
        <v>0.122324159021407</v>
      </c>
      <c r="KI252" s="34" t="s">
        <v>6083</v>
      </c>
      <c r="KJ252" s="34" t="s">
        <v>5976</v>
      </c>
      <c r="KK252" s="34" t="s">
        <v>5178</v>
      </c>
      <c r="KL252" s="34" t="s">
        <v>4170</v>
      </c>
      <c r="KM252" s="34" t="s">
        <v>4714</v>
      </c>
      <c r="KN252" s="34" t="s">
        <v>4716</v>
      </c>
      <c r="KO252" s="34" t="s">
        <v>5253</v>
      </c>
      <c r="KP252" s="34" t="s">
        <v>4170</v>
      </c>
      <c r="KQ252" s="34" t="s">
        <v>4170</v>
      </c>
      <c r="KR252" s="34" t="s">
        <v>4170</v>
      </c>
      <c r="KS252" s="34" t="s">
        <v>4170</v>
      </c>
      <c r="KT252" s="34" t="s">
        <v>4170</v>
      </c>
      <c r="KU252" s="34" t="s">
        <v>5112</v>
      </c>
      <c r="KV252" s="34" t="s">
        <v>5154</v>
      </c>
      <c r="KW252" s="34" t="s">
        <v>5624</v>
      </c>
      <c r="KX252" s="34" t="s">
        <v>5644</v>
      </c>
      <c r="KY252" s="34" t="s">
        <v>5112</v>
      </c>
      <c r="KZ252" s="34" t="s">
        <v>5154</v>
      </c>
      <c r="LA252" s="34" t="s">
        <v>5992</v>
      </c>
    </row>
    <row r="253" spans="1:313">
      <c r="A253" s="34" t="s">
        <v>6913</v>
      </c>
      <c r="B253" s="34" t="s">
        <v>6894</v>
      </c>
      <c r="C253" s="34" t="s">
        <v>1038</v>
      </c>
      <c r="D253" s="34" t="s">
        <v>1041</v>
      </c>
      <c r="F253" s="34" t="s">
        <v>1041</v>
      </c>
      <c r="G253" s="34">
        <v>47</v>
      </c>
      <c r="H253" s="34" t="s">
        <v>1041</v>
      </c>
      <c r="I253" s="34" t="s">
        <v>1041</v>
      </c>
      <c r="J253" s="34" t="s">
        <v>442</v>
      </c>
      <c r="K253" s="34" t="s">
        <v>1173</v>
      </c>
      <c r="L253" s="34" t="s">
        <v>9567</v>
      </c>
      <c r="M253" s="34" t="s">
        <v>2874</v>
      </c>
      <c r="N253" s="34" t="s">
        <v>9568</v>
      </c>
      <c r="P253" s="34" t="s">
        <v>3065</v>
      </c>
      <c r="Q253" s="34" t="s">
        <v>3123</v>
      </c>
      <c r="R253" s="34" t="s">
        <v>6418</v>
      </c>
      <c r="S253" s="34">
        <v>4</v>
      </c>
      <c r="T253" s="34" t="s">
        <v>4609</v>
      </c>
      <c r="U253" s="34" t="s">
        <v>4881</v>
      </c>
      <c r="V253" s="34" t="s">
        <v>4170</v>
      </c>
      <c r="W253" s="34" t="s">
        <v>4609</v>
      </c>
      <c r="X253" s="34" t="s">
        <v>4881</v>
      </c>
      <c r="Y253" s="34" t="s">
        <v>4848</v>
      </c>
      <c r="Z253" s="34" t="s">
        <v>4881</v>
      </c>
      <c r="AA253" s="34" t="s">
        <v>4170</v>
      </c>
      <c r="AB253" s="34" t="s">
        <v>3681</v>
      </c>
      <c r="AD253" s="34" t="s">
        <v>3696</v>
      </c>
      <c r="AN253" s="34" t="s">
        <v>3719</v>
      </c>
      <c r="AO253" s="34" t="s">
        <v>1044</v>
      </c>
      <c r="BG253" s="34">
        <v>2</v>
      </c>
      <c r="BI253" s="34">
        <v>36</v>
      </c>
      <c r="BJ253" s="34" t="s">
        <v>1041</v>
      </c>
      <c r="BK253" s="34" t="s">
        <v>3727</v>
      </c>
      <c r="BM253" s="34" t="s">
        <v>3739</v>
      </c>
      <c r="BN253" s="34" t="s">
        <v>3745</v>
      </c>
      <c r="BO253" s="34" t="s">
        <v>4881</v>
      </c>
      <c r="BP253" s="34" t="s">
        <v>4170</v>
      </c>
      <c r="BQ253" s="34" t="s">
        <v>4170</v>
      </c>
      <c r="BR253" s="34" t="s">
        <v>4170</v>
      </c>
      <c r="BS253" s="34" t="s">
        <v>3754</v>
      </c>
      <c r="BT253" s="34" t="s">
        <v>3771</v>
      </c>
      <c r="BU253" s="34" t="s">
        <v>1044</v>
      </c>
      <c r="BV253" s="34" t="s">
        <v>1044</v>
      </c>
      <c r="BW253" s="34" t="s">
        <v>1044</v>
      </c>
      <c r="BX253" s="34" t="s">
        <v>3777</v>
      </c>
      <c r="BY253" s="34" t="s">
        <v>4881</v>
      </c>
      <c r="BZ253" s="34" t="s">
        <v>4170</v>
      </c>
      <c r="CA253" s="34" t="s">
        <v>4170</v>
      </c>
      <c r="CB253" s="34" t="s">
        <v>4170</v>
      </c>
      <c r="CC253" s="34" t="s">
        <v>4170</v>
      </c>
      <c r="CD253" s="34" t="s">
        <v>4170</v>
      </c>
      <c r="CE253" s="34" t="s">
        <v>4170</v>
      </c>
      <c r="CF253" s="34" t="s">
        <v>4170</v>
      </c>
      <c r="CG253" s="34" t="s">
        <v>4170</v>
      </c>
      <c r="CH253" s="34" t="s">
        <v>4170</v>
      </c>
      <c r="CI253" s="34" t="s">
        <v>4170</v>
      </c>
      <c r="CJ253" s="34" t="s">
        <v>4170</v>
      </c>
      <c r="CK253" s="34" t="s">
        <v>4170</v>
      </c>
      <c r="CL253" s="34" t="s">
        <v>4170</v>
      </c>
      <c r="CM253" s="34" t="s">
        <v>4170</v>
      </c>
      <c r="CN253" s="34" t="s">
        <v>4170</v>
      </c>
      <c r="CO253" s="34" t="s">
        <v>4170</v>
      </c>
      <c r="CQ253" s="34" t="s">
        <v>1041</v>
      </c>
      <c r="CR253" s="34" t="s">
        <v>1041</v>
      </c>
      <c r="CS253" s="34" t="s">
        <v>1041</v>
      </c>
      <c r="CT253" s="34" t="s">
        <v>1041</v>
      </c>
      <c r="CU253" s="34" t="s">
        <v>1041</v>
      </c>
      <c r="CV253" s="34" t="s">
        <v>1041</v>
      </c>
      <c r="CW253" s="34" t="s">
        <v>1044</v>
      </c>
      <c r="CX253" s="34" t="s">
        <v>1044</v>
      </c>
      <c r="CY253" s="34" t="s">
        <v>3826</v>
      </c>
      <c r="CZ253" s="34" t="s">
        <v>3843</v>
      </c>
      <c r="DA253" s="34" t="s">
        <v>3861</v>
      </c>
      <c r="DB253" s="34" t="s">
        <v>3868</v>
      </c>
      <c r="DC253" s="34" t="s">
        <v>3871</v>
      </c>
      <c r="DD253" s="34" t="s">
        <v>3871</v>
      </c>
      <c r="DE253" s="34" t="s">
        <v>1044</v>
      </c>
      <c r="DF253" s="34" t="s">
        <v>3880</v>
      </c>
      <c r="DG253" s="34" t="s">
        <v>169</v>
      </c>
      <c r="DH253" s="34" t="s">
        <v>4170</v>
      </c>
      <c r="DI253" s="34" t="s">
        <v>4881</v>
      </c>
      <c r="DJ253" s="34" t="s">
        <v>4170</v>
      </c>
      <c r="DK253" s="34" t="s">
        <v>4170</v>
      </c>
      <c r="DL253" s="34" t="s">
        <v>4170</v>
      </c>
      <c r="DM253" s="34" t="s">
        <v>4170</v>
      </c>
      <c r="DN253" s="34" t="s">
        <v>4170</v>
      </c>
      <c r="DO253" s="34" t="s">
        <v>4170</v>
      </c>
      <c r="DP253" s="34" t="s">
        <v>4170</v>
      </c>
      <c r="DQ253" s="34" t="s">
        <v>4170</v>
      </c>
      <c r="DR253" s="34" t="s">
        <v>4170</v>
      </c>
      <c r="DS253" s="34" t="s">
        <v>4170</v>
      </c>
      <c r="DT253" s="34" t="s">
        <v>4170</v>
      </c>
      <c r="DU253" s="34" t="s">
        <v>4170</v>
      </c>
      <c r="DV253" s="34" t="s">
        <v>4170</v>
      </c>
      <c r="DW253" s="34" t="s">
        <v>4170</v>
      </c>
      <c r="DY253" s="34">
        <v>15000</v>
      </c>
      <c r="FK253" s="34" t="s">
        <v>1044</v>
      </c>
      <c r="FM253" s="34" t="s">
        <v>3990</v>
      </c>
      <c r="GF253" s="34" t="s">
        <v>1044</v>
      </c>
      <c r="GG253" s="34" t="s">
        <v>4170</v>
      </c>
      <c r="GH253" s="34" t="s">
        <v>4170</v>
      </c>
      <c r="GI253" s="34" t="s">
        <v>4170</v>
      </c>
      <c r="GJ253" s="34" t="s">
        <v>4881</v>
      </c>
      <c r="GK253" s="34" t="s">
        <v>4170</v>
      </c>
      <c r="GL253" s="34" t="s">
        <v>4170</v>
      </c>
      <c r="GM253" s="34" t="s">
        <v>4170</v>
      </c>
      <c r="GO253" s="34">
        <v>5000</v>
      </c>
      <c r="GP253" s="34">
        <v>0</v>
      </c>
      <c r="GQ253" s="34">
        <v>0</v>
      </c>
      <c r="GR253" s="34">
        <v>3000</v>
      </c>
      <c r="GS253" s="34">
        <v>500</v>
      </c>
      <c r="GT253" s="34">
        <v>600</v>
      </c>
      <c r="GU253" s="34">
        <v>400</v>
      </c>
      <c r="GV253" s="34">
        <v>0</v>
      </c>
      <c r="GW253" s="34">
        <v>0</v>
      </c>
      <c r="GX253" s="34">
        <v>5000</v>
      </c>
      <c r="GY253" s="34">
        <v>2000</v>
      </c>
      <c r="GZ253" s="34">
        <v>3000</v>
      </c>
      <c r="HA253" s="34">
        <v>0</v>
      </c>
      <c r="HB253" s="34">
        <v>4000</v>
      </c>
      <c r="HC253" s="34">
        <v>5000</v>
      </c>
      <c r="HD253" s="34">
        <v>1000</v>
      </c>
      <c r="HE253" s="34">
        <v>0</v>
      </c>
      <c r="HF253" s="34" t="s">
        <v>1044</v>
      </c>
      <c r="HK253" s="34" t="s">
        <v>6914</v>
      </c>
      <c r="HL253" s="34" t="s">
        <v>4226</v>
      </c>
      <c r="HM253" s="34" t="s">
        <v>4542</v>
      </c>
      <c r="HN253" s="34" t="s">
        <v>5453</v>
      </c>
      <c r="HO253" s="34">
        <v>44.283837056504602</v>
      </c>
      <c r="HP253" s="34" t="s">
        <v>4896</v>
      </c>
      <c r="HQ253" s="34" t="s">
        <v>4316</v>
      </c>
      <c r="HR253" s="34" t="s">
        <v>4219</v>
      </c>
      <c r="HS253" s="34" t="s">
        <v>4248</v>
      </c>
      <c r="HT253" s="34" t="s">
        <v>4262</v>
      </c>
      <c r="HU253" s="34" t="s">
        <v>5342</v>
      </c>
      <c r="HV253" s="34" t="s">
        <v>5001</v>
      </c>
      <c r="HW253" s="34" t="s">
        <v>4556</v>
      </c>
      <c r="HX253" s="34" t="s">
        <v>3238</v>
      </c>
      <c r="HY253" s="34" t="s">
        <v>4291</v>
      </c>
      <c r="HZ253" s="34" t="s">
        <v>4933</v>
      </c>
      <c r="IA253" s="34" t="s">
        <v>4666</v>
      </c>
      <c r="IC253" s="34" t="s">
        <v>5274</v>
      </c>
      <c r="ID253" s="34" t="s">
        <v>4462</v>
      </c>
      <c r="IE253" s="34" t="s">
        <v>5112</v>
      </c>
      <c r="IQ253" s="34">
        <v>15000</v>
      </c>
      <c r="IR253" s="34" t="s">
        <v>1046</v>
      </c>
      <c r="IS253" s="34" t="s">
        <v>5322</v>
      </c>
      <c r="IT253" s="34">
        <v>3750</v>
      </c>
      <c r="IU253" s="34" t="s">
        <v>5179</v>
      </c>
      <c r="IV253" s="34" t="s">
        <v>4170</v>
      </c>
      <c r="IW253" s="34" t="s">
        <v>4170</v>
      </c>
      <c r="IX253" s="34" t="s">
        <v>5374</v>
      </c>
      <c r="IY253" s="34" t="s">
        <v>4785</v>
      </c>
      <c r="IZ253" s="34" t="s">
        <v>4354</v>
      </c>
      <c r="JA253" s="34" t="s">
        <v>4785</v>
      </c>
      <c r="JB253" s="34" t="s">
        <v>4170</v>
      </c>
      <c r="JC253" s="34">
        <v>833.33333333333303</v>
      </c>
      <c r="JD253" s="34">
        <v>333.33333333333297</v>
      </c>
      <c r="JE253" s="34">
        <v>500</v>
      </c>
      <c r="JF253" s="34">
        <v>0</v>
      </c>
      <c r="JG253" s="34">
        <v>666.66666666666697</v>
      </c>
      <c r="JH253" s="34">
        <v>833.33333333333303</v>
      </c>
      <c r="JI253" s="34">
        <v>166.666666666667</v>
      </c>
      <c r="JJ253" s="34">
        <v>0</v>
      </c>
      <c r="JK253" s="34">
        <v>0</v>
      </c>
      <c r="JL253" s="34">
        <v>11666.666666666701</v>
      </c>
      <c r="JM253" s="34">
        <v>1166.6666666666699</v>
      </c>
      <c r="JN253" s="34">
        <v>12833.333333333299</v>
      </c>
      <c r="JO253" s="34">
        <v>2916.6666666666702</v>
      </c>
      <c r="JP253" s="34">
        <v>291.66666666666703</v>
      </c>
      <c r="JQ253" s="34">
        <v>3208.3333333333298</v>
      </c>
      <c r="JR253" s="34">
        <v>0.38961038961039002</v>
      </c>
      <c r="JU253" s="34">
        <v>0.23376623376623401</v>
      </c>
      <c r="JV253" s="34">
        <v>3.8961038961039002E-2</v>
      </c>
      <c r="JW253" s="34">
        <v>4.6753246753246797E-2</v>
      </c>
      <c r="JX253" s="34">
        <v>3.11688311688312E-2</v>
      </c>
      <c r="KA253" s="34">
        <v>6.4935064935064901E-2</v>
      </c>
      <c r="KB253" s="34">
        <v>2.5974025974026E-2</v>
      </c>
      <c r="KC253" s="34">
        <v>3.8961038961039002E-2</v>
      </c>
      <c r="KE253" s="34">
        <v>5.1948051948052E-2</v>
      </c>
      <c r="KF253" s="34">
        <v>6.4935064935064901E-2</v>
      </c>
      <c r="KG253" s="34">
        <v>1.2987012987013E-2</v>
      </c>
      <c r="KJ253" s="34" t="s">
        <v>5977</v>
      </c>
      <c r="KK253" s="34" t="s">
        <v>5178</v>
      </c>
      <c r="KL253" s="34" t="s">
        <v>4170</v>
      </c>
      <c r="KM253" s="34" t="s">
        <v>4716</v>
      </c>
      <c r="KN253" s="34" t="s">
        <v>5255</v>
      </c>
      <c r="KO253" s="34" t="s">
        <v>5255</v>
      </c>
      <c r="KP253" s="34" t="s">
        <v>4170</v>
      </c>
      <c r="KQ253" s="34" t="s">
        <v>4354</v>
      </c>
      <c r="KR253" s="34" t="s">
        <v>4716</v>
      </c>
      <c r="KS253" s="34" t="s">
        <v>4783</v>
      </c>
      <c r="KT253" s="34" t="s">
        <v>4170</v>
      </c>
      <c r="KU253" s="34" t="s">
        <v>5112</v>
      </c>
      <c r="KV253" s="34" t="s">
        <v>5153</v>
      </c>
      <c r="KW253" s="34" t="s">
        <v>5621</v>
      </c>
      <c r="KX253" s="34" t="s">
        <v>5644</v>
      </c>
      <c r="KY253" s="34" t="s">
        <v>5112</v>
      </c>
      <c r="KZ253" s="34" t="s">
        <v>5850</v>
      </c>
      <c r="LA253" s="34" t="s">
        <v>5992</v>
      </c>
    </row>
    <row r="254" spans="1:313">
      <c r="A254" s="34" t="s">
        <v>6915</v>
      </c>
      <c r="B254" s="34" t="s">
        <v>6894</v>
      </c>
      <c r="C254" s="34" t="s">
        <v>1039</v>
      </c>
      <c r="D254" s="34" t="s">
        <v>1041</v>
      </c>
      <c r="F254" s="34" t="s">
        <v>1041</v>
      </c>
      <c r="G254" s="34">
        <v>50</v>
      </c>
      <c r="H254" s="34" t="s">
        <v>1041</v>
      </c>
      <c r="I254" s="34" t="s">
        <v>1041</v>
      </c>
      <c r="J254" s="34" t="s">
        <v>440</v>
      </c>
      <c r="K254" s="34" t="s">
        <v>1134</v>
      </c>
      <c r="L254" s="34" t="s">
        <v>9602</v>
      </c>
      <c r="M254" s="34" t="s">
        <v>2578</v>
      </c>
      <c r="N254" s="34" t="s">
        <v>9626</v>
      </c>
      <c r="P254" s="34" t="s">
        <v>3068</v>
      </c>
      <c r="Q254" s="34" t="s">
        <v>3111</v>
      </c>
      <c r="R254" s="34" t="s">
        <v>6494</v>
      </c>
      <c r="S254" s="34">
        <v>1</v>
      </c>
      <c r="T254" s="34" t="s">
        <v>4881</v>
      </c>
      <c r="U254" s="34" t="s">
        <v>4170</v>
      </c>
      <c r="V254" s="34" t="s">
        <v>4170</v>
      </c>
      <c r="W254" s="34" t="s">
        <v>4881</v>
      </c>
      <c r="X254" s="34" t="s">
        <v>4170</v>
      </c>
      <c r="Y254" s="34" t="s">
        <v>4881</v>
      </c>
      <c r="Z254" s="34" t="s">
        <v>4170</v>
      </c>
      <c r="AA254" s="34" t="s">
        <v>4170</v>
      </c>
      <c r="AB254" s="34" t="s">
        <v>3684</v>
      </c>
      <c r="AD254" s="34" t="s">
        <v>3699</v>
      </c>
      <c r="AE254" s="34" t="s">
        <v>3711</v>
      </c>
      <c r="AF254" s="34" t="s">
        <v>4170</v>
      </c>
      <c r="AG254" s="34" t="s">
        <v>4170</v>
      </c>
      <c r="AH254" s="34" t="s">
        <v>4881</v>
      </c>
      <c r="AI254" s="34" t="s">
        <v>4170</v>
      </c>
      <c r="AJ254" s="34" t="s">
        <v>4170</v>
      </c>
      <c r="AK254" s="34" t="s">
        <v>4170</v>
      </c>
      <c r="AL254" s="34" t="s">
        <v>4170</v>
      </c>
      <c r="AN254" s="34" t="s">
        <v>3719</v>
      </c>
      <c r="AO254" s="34" t="s">
        <v>1044</v>
      </c>
      <c r="BG254" s="34">
        <v>1</v>
      </c>
      <c r="BI254" s="34">
        <v>17</v>
      </c>
      <c r="BJ254" s="34" t="s">
        <v>1041</v>
      </c>
      <c r="BK254" s="34" t="s">
        <v>3727</v>
      </c>
      <c r="BM254" s="34" t="s">
        <v>3742</v>
      </c>
      <c r="BN254" s="34" t="s">
        <v>3748</v>
      </c>
      <c r="BO254" s="34" t="s">
        <v>4170</v>
      </c>
      <c r="BP254" s="34" t="s">
        <v>4881</v>
      </c>
      <c r="BQ254" s="34" t="s">
        <v>4170</v>
      </c>
      <c r="BR254" s="34" t="s">
        <v>4170</v>
      </c>
      <c r="BS254" s="34" t="s">
        <v>3760</v>
      </c>
      <c r="BT254" s="34" t="s">
        <v>1044</v>
      </c>
      <c r="BU254" s="34" t="s">
        <v>1044</v>
      </c>
      <c r="BV254" s="34" t="s">
        <v>1044</v>
      </c>
      <c r="BW254" s="34" t="s">
        <v>1044</v>
      </c>
      <c r="BX254" s="34" t="s">
        <v>6462</v>
      </c>
      <c r="BY254" s="34" t="s">
        <v>4170</v>
      </c>
      <c r="BZ254" s="34" t="s">
        <v>4170</v>
      </c>
      <c r="CA254" s="34" t="s">
        <v>4170</v>
      </c>
      <c r="CB254" s="34" t="s">
        <v>4170</v>
      </c>
      <c r="CC254" s="34" t="s">
        <v>4170</v>
      </c>
      <c r="CD254" s="34" t="s">
        <v>4170</v>
      </c>
      <c r="CE254" s="34" t="s">
        <v>4170</v>
      </c>
      <c r="CF254" s="34" t="s">
        <v>4170</v>
      </c>
      <c r="CG254" s="34" t="s">
        <v>4170</v>
      </c>
      <c r="CH254" s="34" t="s">
        <v>4881</v>
      </c>
      <c r="CI254" s="34" t="s">
        <v>4881</v>
      </c>
      <c r="CJ254" s="34" t="s">
        <v>4170</v>
      </c>
      <c r="CK254" s="34" t="s">
        <v>4170</v>
      </c>
      <c r="CL254" s="34" t="s">
        <v>4170</v>
      </c>
      <c r="CM254" s="34" t="s">
        <v>4170</v>
      </c>
      <c r="CN254" s="34" t="s">
        <v>4170</v>
      </c>
      <c r="CO254" s="34" t="s">
        <v>4170</v>
      </c>
      <c r="CQ254" s="34" t="s">
        <v>1041</v>
      </c>
      <c r="CR254" s="34" t="s">
        <v>1044</v>
      </c>
      <c r="CS254" s="34" t="s">
        <v>1044</v>
      </c>
      <c r="CT254" s="34" t="s">
        <v>1041</v>
      </c>
      <c r="CU254" s="34" t="s">
        <v>1041</v>
      </c>
      <c r="CV254" s="34" t="s">
        <v>1041</v>
      </c>
      <c r="CW254" s="34" t="s">
        <v>1044</v>
      </c>
      <c r="CX254" s="34" t="s">
        <v>1044</v>
      </c>
      <c r="CY254" s="34" t="s">
        <v>3826</v>
      </c>
      <c r="CZ254" s="34" t="s">
        <v>3843</v>
      </c>
      <c r="DA254" s="34" t="s">
        <v>3861</v>
      </c>
      <c r="DB254" s="34" t="s">
        <v>3868</v>
      </c>
      <c r="DC254" s="34" t="s">
        <v>3871</v>
      </c>
      <c r="DD254" s="34" t="s">
        <v>3871</v>
      </c>
      <c r="DE254" s="34" t="s">
        <v>1044</v>
      </c>
      <c r="DF254" s="34" t="s">
        <v>3877</v>
      </c>
      <c r="DG254" s="34" t="s">
        <v>6612</v>
      </c>
      <c r="DH254" s="34" t="s">
        <v>4170</v>
      </c>
      <c r="DI254" s="34" t="s">
        <v>4170</v>
      </c>
      <c r="DJ254" s="34" t="s">
        <v>4170</v>
      </c>
      <c r="DK254" s="34" t="s">
        <v>4881</v>
      </c>
      <c r="DL254" s="34" t="s">
        <v>4170</v>
      </c>
      <c r="DM254" s="34" t="s">
        <v>4170</v>
      </c>
      <c r="DN254" s="34" t="s">
        <v>4170</v>
      </c>
      <c r="DO254" s="34" t="s">
        <v>4881</v>
      </c>
      <c r="DP254" s="34" t="s">
        <v>4170</v>
      </c>
      <c r="DQ254" s="34" t="s">
        <v>4170</v>
      </c>
      <c r="DR254" s="34" t="s">
        <v>4170</v>
      </c>
      <c r="DS254" s="34" t="s">
        <v>4170</v>
      </c>
      <c r="DT254" s="34" t="s">
        <v>4170</v>
      </c>
      <c r="DU254" s="34" t="s">
        <v>4170</v>
      </c>
      <c r="DV254" s="34" t="s">
        <v>4170</v>
      </c>
      <c r="DW254" s="34" t="s">
        <v>4170</v>
      </c>
      <c r="EA254" s="34">
        <v>1500</v>
      </c>
      <c r="FE254" s="34">
        <v>1625</v>
      </c>
      <c r="FK254" s="34" t="s">
        <v>1044</v>
      </c>
      <c r="FM254" s="34" t="s">
        <v>3990</v>
      </c>
      <c r="GF254" s="34" t="s">
        <v>1044</v>
      </c>
      <c r="GG254" s="34" t="s">
        <v>4170</v>
      </c>
      <c r="GH254" s="34" t="s">
        <v>4170</v>
      </c>
      <c r="GI254" s="34" t="s">
        <v>4170</v>
      </c>
      <c r="GJ254" s="34" t="s">
        <v>4881</v>
      </c>
      <c r="GK254" s="34" t="s">
        <v>4170</v>
      </c>
      <c r="GL254" s="34" t="s">
        <v>4170</v>
      </c>
      <c r="GM254" s="34" t="s">
        <v>4170</v>
      </c>
      <c r="GO254" s="34">
        <v>1000</v>
      </c>
      <c r="GP254" s="34">
        <v>0</v>
      </c>
      <c r="GQ254" s="34">
        <v>0</v>
      </c>
      <c r="GR254" s="34">
        <v>500</v>
      </c>
      <c r="GS254" s="34">
        <v>100</v>
      </c>
      <c r="GT254" s="34">
        <v>100</v>
      </c>
      <c r="GU254" s="34">
        <v>0</v>
      </c>
      <c r="GV254" s="34">
        <v>0</v>
      </c>
      <c r="GW254" s="34">
        <v>0</v>
      </c>
      <c r="GX254" s="34">
        <v>0</v>
      </c>
      <c r="GY254" s="34">
        <v>6000</v>
      </c>
      <c r="GZ254" s="34">
        <v>0</v>
      </c>
      <c r="HA254" s="34">
        <v>0</v>
      </c>
      <c r="HB254" s="34">
        <v>0</v>
      </c>
      <c r="HC254" s="34">
        <v>0</v>
      </c>
      <c r="HD254" s="34">
        <v>0</v>
      </c>
      <c r="HE254" s="34">
        <v>0</v>
      </c>
      <c r="HF254" s="34" t="s">
        <v>1044</v>
      </c>
      <c r="HK254" s="34" t="s">
        <v>6916</v>
      </c>
      <c r="HL254" s="34" t="s">
        <v>4226</v>
      </c>
      <c r="HM254" s="34" t="s">
        <v>4542</v>
      </c>
      <c r="HN254" s="34" t="s">
        <v>5447</v>
      </c>
      <c r="HO254" s="34">
        <v>41.260129215943898</v>
      </c>
      <c r="HP254" s="34" t="s">
        <v>4896</v>
      </c>
      <c r="HQ254" s="34" t="s">
        <v>4305</v>
      </c>
      <c r="HR254" s="34" t="s">
        <v>4186</v>
      </c>
      <c r="HS254" s="34" t="s">
        <v>4235</v>
      </c>
      <c r="HT254" s="34" t="s">
        <v>4271</v>
      </c>
      <c r="HU254" s="34" t="s">
        <v>5342</v>
      </c>
      <c r="HV254" s="34" t="s">
        <v>5001</v>
      </c>
      <c r="HW254" s="34" t="s">
        <v>4556</v>
      </c>
      <c r="HX254" s="34" t="s">
        <v>3232</v>
      </c>
      <c r="HY254" s="34" t="s">
        <v>4291</v>
      </c>
      <c r="HZ254" s="34" t="s">
        <v>4933</v>
      </c>
      <c r="IA254" s="34" t="s">
        <v>4665</v>
      </c>
      <c r="IC254" s="34" t="s">
        <v>5274</v>
      </c>
      <c r="ID254" s="34" t="s">
        <v>4462</v>
      </c>
      <c r="IG254" s="34" t="s">
        <v>4874</v>
      </c>
      <c r="IK254" s="34" t="s">
        <v>4587</v>
      </c>
      <c r="IQ254" s="34">
        <v>3125</v>
      </c>
      <c r="IR254" s="34" t="s">
        <v>1046</v>
      </c>
      <c r="IT254" s="34">
        <v>3125</v>
      </c>
      <c r="IU254" s="34" t="s">
        <v>5177</v>
      </c>
      <c r="IV254" s="34" t="s">
        <v>4170</v>
      </c>
      <c r="IW254" s="34" t="s">
        <v>4170</v>
      </c>
      <c r="IX254" s="34" t="s">
        <v>6120</v>
      </c>
      <c r="IY254" s="34" t="s">
        <v>5373</v>
      </c>
      <c r="IZ254" s="34" t="s">
        <v>4352</v>
      </c>
      <c r="JA254" s="34" t="s">
        <v>4170</v>
      </c>
      <c r="JB254" s="34" t="s">
        <v>4170</v>
      </c>
      <c r="JC254" s="34">
        <v>0</v>
      </c>
      <c r="JD254" s="34">
        <v>1000</v>
      </c>
      <c r="JE254" s="34">
        <v>0</v>
      </c>
      <c r="JF254" s="34">
        <v>0</v>
      </c>
      <c r="JG254" s="34">
        <v>0</v>
      </c>
      <c r="JH254" s="34">
        <v>0</v>
      </c>
      <c r="JI254" s="34">
        <v>0</v>
      </c>
      <c r="JJ254" s="34">
        <v>0</v>
      </c>
      <c r="JK254" s="34">
        <v>0</v>
      </c>
      <c r="JL254" s="34">
        <v>1700</v>
      </c>
      <c r="JM254" s="34">
        <v>1000</v>
      </c>
      <c r="JN254" s="34">
        <v>2700</v>
      </c>
      <c r="JO254" s="34">
        <v>1700</v>
      </c>
      <c r="JP254" s="34">
        <v>1000</v>
      </c>
      <c r="JQ254" s="34">
        <v>2700</v>
      </c>
      <c r="JR254" s="34">
        <v>0.37037037037037002</v>
      </c>
      <c r="JU254" s="34">
        <v>0.18518518518518501</v>
      </c>
      <c r="JV254" s="34">
        <v>3.7037037037037E-2</v>
      </c>
      <c r="JW254" s="34">
        <v>3.7037037037037E-2</v>
      </c>
      <c r="KB254" s="34">
        <v>0.37037037037037002</v>
      </c>
      <c r="KJ254" s="34" t="s">
        <v>5976</v>
      </c>
      <c r="KK254" s="34" t="s">
        <v>5178</v>
      </c>
      <c r="KL254" s="34" t="s">
        <v>4170</v>
      </c>
      <c r="KM254" s="34" t="s">
        <v>4170</v>
      </c>
      <c r="KN254" s="34" t="s">
        <v>4716</v>
      </c>
      <c r="KO254" s="34" t="s">
        <v>4170</v>
      </c>
      <c r="KP254" s="34" t="s">
        <v>4170</v>
      </c>
      <c r="KQ254" s="34" t="s">
        <v>4170</v>
      </c>
      <c r="KR254" s="34" t="s">
        <v>4170</v>
      </c>
      <c r="KS254" s="34" t="s">
        <v>4170</v>
      </c>
      <c r="KT254" s="34" t="s">
        <v>4170</v>
      </c>
      <c r="KU254" s="34" t="s">
        <v>4973</v>
      </c>
      <c r="KV254" s="34" t="s">
        <v>5151</v>
      </c>
      <c r="KW254" s="34" t="s">
        <v>5624</v>
      </c>
      <c r="KX254" s="34" t="s">
        <v>5647</v>
      </c>
      <c r="KY254" s="34" t="s">
        <v>5952</v>
      </c>
      <c r="KZ254" s="34" t="s">
        <v>5850</v>
      </c>
      <c r="LA254" s="34" t="s">
        <v>5992</v>
      </c>
    </row>
    <row r="255" spans="1:313">
      <c r="A255" s="34" t="s">
        <v>6917</v>
      </c>
      <c r="B255" s="34" t="s">
        <v>6894</v>
      </c>
      <c r="C255" s="34" t="s">
        <v>1036</v>
      </c>
      <c r="D255" s="34" t="s">
        <v>1041</v>
      </c>
      <c r="F255" s="34" t="s">
        <v>1041</v>
      </c>
      <c r="G255" s="34">
        <v>23</v>
      </c>
      <c r="H255" s="34" t="s">
        <v>1041</v>
      </c>
      <c r="I255" s="34" t="s">
        <v>1041</v>
      </c>
      <c r="J255" s="34" t="s">
        <v>440</v>
      </c>
      <c r="K255" s="34" t="s">
        <v>1167</v>
      </c>
      <c r="L255" s="34" t="s">
        <v>9578</v>
      </c>
      <c r="M255" s="34" t="s">
        <v>1167</v>
      </c>
      <c r="N255" s="34" t="s">
        <v>9619</v>
      </c>
      <c r="P255" s="34" t="s">
        <v>3065</v>
      </c>
      <c r="Q255" s="34" t="s">
        <v>3123</v>
      </c>
      <c r="R255" s="34" t="s">
        <v>6337</v>
      </c>
      <c r="S255" s="34">
        <v>3</v>
      </c>
      <c r="T255" s="34" t="s">
        <v>4881</v>
      </c>
      <c r="U255" s="34" t="s">
        <v>4881</v>
      </c>
      <c r="V255" s="34" t="s">
        <v>4170</v>
      </c>
      <c r="W255" s="34" t="s">
        <v>4609</v>
      </c>
      <c r="X255" s="34" t="s">
        <v>4170</v>
      </c>
      <c r="Y255" s="34" t="s">
        <v>4848</v>
      </c>
      <c r="Z255" s="34" t="s">
        <v>4170</v>
      </c>
      <c r="AA255" s="34" t="s">
        <v>4170</v>
      </c>
      <c r="AB255" s="34" t="s">
        <v>3681</v>
      </c>
      <c r="AD255" s="34" t="s">
        <v>3696</v>
      </c>
      <c r="AN255" s="34" t="s">
        <v>3719</v>
      </c>
      <c r="AO255" s="34" t="s">
        <v>1041</v>
      </c>
      <c r="AP255" s="34" t="s">
        <v>4095</v>
      </c>
      <c r="AQ255" s="34" t="s">
        <v>4170</v>
      </c>
      <c r="AR255" s="34" t="s">
        <v>4170</v>
      </c>
      <c r="AS255" s="34" t="s">
        <v>4170</v>
      </c>
      <c r="AT255" s="34" t="s">
        <v>4170</v>
      </c>
      <c r="AU255" s="34" t="s">
        <v>4881</v>
      </c>
      <c r="AV255" s="34" t="s">
        <v>4170</v>
      </c>
      <c r="AW255" s="34" t="s">
        <v>4170</v>
      </c>
      <c r="AX255" s="34" t="s">
        <v>4170</v>
      </c>
      <c r="AY255" s="34" t="s">
        <v>4170</v>
      </c>
      <c r="AZ255" s="34" t="s">
        <v>4170</v>
      </c>
      <c r="BA255" s="34" t="s">
        <v>4170</v>
      </c>
      <c r="BB255" s="34" t="s">
        <v>4170</v>
      </c>
      <c r="BD255" s="34" t="s">
        <v>4113</v>
      </c>
      <c r="BG255" s="34">
        <v>2</v>
      </c>
      <c r="BI255" s="34">
        <v>30</v>
      </c>
      <c r="BJ255" s="34" t="s">
        <v>1041</v>
      </c>
      <c r="BK255" s="34" t="s">
        <v>3727</v>
      </c>
      <c r="BM255" s="34" t="s">
        <v>3739</v>
      </c>
      <c r="BN255" s="34" t="s">
        <v>3745</v>
      </c>
      <c r="BO255" s="34" t="s">
        <v>4881</v>
      </c>
      <c r="BP255" s="34" t="s">
        <v>4170</v>
      </c>
      <c r="BQ255" s="34" t="s">
        <v>4170</v>
      </c>
      <c r="BR255" s="34" t="s">
        <v>4170</v>
      </c>
      <c r="BS255" s="34" t="s">
        <v>3754</v>
      </c>
      <c r="BT255" s="34" t="s">
        <v>3771</v>
      </c>
      <c r="BU255" s="34" t="s">
        <v>1044</v>
      </c>
      <c r="BV255" s="34" t="s">
        <v>1044</v>
      </c>
      <c r="BW255" s="34" t="s">
        <v>1044</v>
      </c>
      <c r="BX255" s="34" t="s">
        <v>3777</v>
      </c>
      <c r="BY255" s="34" t="s">
        <v>4881</v>
      </c>
      <c r="BZ255" s="34" t="s">
        <v>4170</v>
      </c>
      <c r="CA255" s="34" t="s">
        <v>4170</v>
      </c>
      <c r="CB255" s="34" t="s">
        <v>4170</v>
      </c>
      <c r="CC255" s="34" t="s">
        <v>4170</v>
      </c>
      <c r="CD255" s="34" t="s">
        <v>4170</v>
      </c>
      <c r="CE255" s="34" t="s">
        <v>4170</v>
      </c>
      <c r="CF255" s="34" t="s">
        <v>4170</v>
      </c>
      <c r="CG255" s="34" t="s">
        <v>4170</v>
      </c>
      <c r="CH255" s="34" t="s">
        <v>4170</v>
      </c>
      <c r="CI255" s="34" t="s">
        <v>4170</v>
      </c>
      <c r="CJ255" s="34" t="s">
        <v>4170</v>
      </c>
      <c r="CK255" s="34" t="s">
        <v>4170</v>
      </c>
      <c r="CL255" s="34" t="s">
        <v>4170</v>
      </c>
      <c r="CM255" s="34" t="s">
        <v>4170</v>
      </c>
      <c r="CN255" s="34" t="s">
        <v>4170</v>
      </c>
      <c r="CO255" s="34" t="s">
        <v>4170</v>
      </c>
      <c r="CQ255" s="34" t="s">
        <v>1041</v>
      </c>
      <c r="CR255" s="34" t="s">
        <v>1044</v>
      </c>
      <c r="CS255" s="34" t="s">
        <v>1044</v>
      </c>
      <c r="CT255" s="34" t="s">
        <v>1041</v>
      </c>
      <c r="CU255" s="34" t="s">
        <v>1041</v>
      </c>
      <c r="CV255" s="34" t="s">
        <v>1044</v>
      </c>
      <c r="CW255" s="34" t="s">
        <v>1044</v>
      </c>
      <c r="CX255" s="34" t="s">
        <v>1044</v>
      </c>
      <c r="CY255" s="34" t="s">
        <v>3826</v>
      </c>
      <c r="CZ255" s="34" t="s">
        <v>3843</v>
      </c>
      <c r="DA255" s="34" t="s">
        <v>3858</v>
      </c>
      <c r="DB255" s="34" t="s">
        <v>3868</v>
      </c>
      <c r="DC255" s="34" t="s">
        <v>3868</v>
      </c>
      <c r="DD255" s="34" t="s">
        <v>3871</v>
      </c>
      <c r="DE255" s="34" t="s">
        <v>1044</v>
      </c>
      <c r="DF255" s="34" t="s">
        <v>3877</v>
      </c>
      <c r="DG255" s="34" t="s">
        <v>6909</v>
      </c>
      <c r="DH255" s="34" t="s">
        <v>4170</v>
      </c>
      <c r="DI255" s="34" t="s">
        <v>4170</v>
      </c>
      <c r="DJ255" s="34" t="s">
        <v>4170</v>
      </c>
      <c r="DK255" s="34" t="s">
        <v>4881</v>
      </c>
      <c r="DL255" s="34" t="s">
        <v>4170</v>
      </c>
      <c r="DM255" s="34" t="s">
        <v>4170</v>
      </c>
      <c r="DN255" s="34" t="s">
        <v>4881</v>
      </c>
      <c r="DO255" s="34" t="s">
        <v>4170</v>
      </c>
      <c r="DP255" s="34" t="s">
        <v>4170</v>
      </c>
      <c r="DQ255" s="34" t="s">
        <v>4170</v>
      </c>
      <c r="DR255" s="34" t="s">
        <v>4170</v>
      </c>
      <c r="DS255" s="34" t="s">
        <v>4170</v>
      </c>
      <c r="DT255" s="34" t="s">
        <v>4170</v>
      </c>
      <c r="DU255" s="34" t="s">
        <v>4170</v>
      </c>
      <c r="DV255" s="34" t="s">
        <v>4170</v>
      </c>
      <c r="DW255" s="34" t="s">
        <v>4170</v>
      </c>
      <c r="EA255" s="34">
        <v>1000</v>
      </c>
      <c r="ES255" s="34" t="s">
        <v>3951</v>
      </c>
      <c r="ET255" s="34" t="s">
        <v>4170</v>
      </c>
      <c r="EU255" s="34" t="s">
        <v>4170</v>
      </c>
      <c r="EV255" s="34" t="s">
        <v>4170</v>
      </c>
      <c r="EW255" s="34" t="s">
        <v>4170</v>
      </c>
      <c r="EX255" s="34" t="s">
        <v>4881</v>
      </c>
      <c r="EY255" s="34" t="s">
        <v>4170</v>
      </c>
      <c r="EZ255" s="34" t="s">
        <v>4170</v>
      </c>
      <c r="FA255" s="34" t="s">
        <v>4170</v>
      </c>
      <c r="FB255" s="34" t="s">
        <v>4170</v>
      </c>
      <c r="FD255" s="34">
        <v>3000</v>
      </c>
      <c r="FK255" s="34" t="s">
        <v>1044</v>
      </c>
      <c r="FM255" s="34" t="s">
        <v>3981</v>
      </c>
      <c r="FN255" s="34" t="s">
        <v>6721</v>
      </c>
      <c r="FO255" s="34" t="s">
        <v>4881</v>
      </c>
      <c r="FP255" s="34" t="s">
        <v>4170</v>
      </c>
      <c r="FQ255" s="34" t="s">
        <v>4881</v>
      </c>
      <c r="FR255" s="34" t="s">
        <v>4881</v>
      </c>
      <c r="FS255" s="34" t="s">
        <v>4170</v>
      </c>
      <c r="FT255" s="34" t="s">
        <v>4170</v>
      </c>
      <c r="FU255" s="34" t="s">
        <v>4170</v>
      </c>
      <c r="FV255" s="34" t="s">
        <v>4170</v>
      </c>
      <c r="FW255" s="34" t="s">
        <v>4170</v>
      </c>
      <c r="FX255" s="34" t="s">
        <v>4170</v>
      </c>
      <c r="FY255" s="34" t="s">
        <v>4170</v>
      </c>
      <c r="FZ255" s="34" t="s">
        <v>4170</v>
      </c>
      <c r="GA255" s="34" t="s">
        <v>4170</v>
      </c>
      <c r="GB255" s="34" t="s">
        <v>4170</v>
      </c>
      <c r="GC255" s="34" t="s">
        <v>4170</v>
      </c>
      <c r="GD255" s="34" t="s">
        <v>4170</v>
      </c>
      <c r="GF255" s="34" t="s">
        <v>1044</v>
      </c>
      <c r="GG255" s="34" t="s">
        <v>4170</v>
      </c>
      <c r="GH255" s="34" t="s">
        <v>4170</v>
      </c>
      <c r="GI255" s="34" t="s">
        <v>4170</v>
      </c>
      <c r="GJ255" s="34" t="s">
        <v>4881</v>
      </c>
      <c r="GK255" s="34" t="s">
        <v>4170</v>
      </c>
      <c r="GL255" s="34" t="s">
        <v>4170</v>
      </c>
      <c r="GM255" s="34" t="s">
        <v>4170</v>
      </c>
      <c r="GO255" s="34">
        <v>3000</v>
      </c>
      <c r="GP255" s="34">
        <v>0</v>
      </c>
      <c r="GQ255" s="34">
        <v>2400</v>
      </c>
      <c r="GR255" s="34">
        <v>1300</v>
      </c>
      <c r="GS255" s="34">
        <v>700</v>
      </c>
      <c r="GT255" s="34">
        <v>280</v>
      </c>
      <c r="GU255" s="34">
        <v>300</v>
      </c>
      <c r="GV255" s="34">
        <v>0</v>
      </c>
      <c r="GW255" s="34">
        <v>0</v>
      </c>
      <c r="GX255" s="34">
        <v>2000</v>
      </c>
      <c r="GY255" s="34">
        <v>3000</v>
      </c>
      <c r="GZ255" s="34">
        <v>2700</v>
      </c>
      <c r="HA255" s="34">
        <v>3000</v>
      </c>
      <c r="HB255" s="34">
        <v>1300</v>
      </c>
      <c r="HC255" s="34">
        <v>1000</v>
      </c>
      <c r="HD255" s="34">
        <v>0</v>
      </c>
      <c r="HE255" s="34">
        <v>0</v>
      </c>
      <c r="HF255" s="34" t="s">
        <v>1044</v>
      </c>
      <c r="HK255" s="34" t="s">
        <v>6918</v>
      </c>
      <c r="HL255" s="34" t="s">
        <v>4226</v>
      </c>
      <c r="HM255" s="34" t="s">
        <v>4539</v>
      </c>
      <c r="HN255" s="34" t="s">
        <v>5446</v>
      </c>
      <c r="HO255" s="34">
        <v>16.260129215943898</v>
      </c>
      <c r="HP255" s="34" t="s">
        <v>4894</v>
      </c>
      <c r="HQ255" s="34" t="s">
        <v>4316</v>
      </c>
      <c r="HR255" s="34" t="s">
        <v>4203</v>
      </c>
      <c r="HS255" s="34" t="s">
        <v>4228</v>
      </c>
      <c r="HT255" s="34" t="s">
        <v>4262</v>
      </c>
      <c r="HU255" s="34" t="s">
        <v>5342</v>
      </c>
      <c r="HV255" s="34" t="s">
        <v>5001</v>
      </c>
      <c r="HW255" s="34" t="s">
        <v>4556</v>
      </c>
      <c r="HX255" s="34" t="s">
        <v>3235</v>
      </c>
      <c r="HY255" s="34" t="s">
        <v>4291</v>
      </c>
      <c r="HZ255" s="34" t="s">
        <v>4933</v>
      </c>
      <c r="IA255" s="34" t="s">
        <v>4665</v>
      </c>
      <c r="IB255" s="34" t="s">
        <v>5664</v>
      </c>
      <c r="IC255" s="34" t="s">
        <v>5274</v>
      </c>
      <c r="ID255" s="34" t="s">
        <v>4462</v>
      </c>
      <c r="IG255" s="34" t="s">
        <v>4874</v>
      </c>
      <c r="IJ255" s="34">
        <v>1195.8</v>
      </c>
      <c r="IQ255" s="34">
        <v>2195.8000000000002</v>
      </c>
      <c r="IR255" s="34" t="s">
        <v>1046</v>
      </c>
      <c r="IS255" s="34" t="s">
        <v>5322</v>
      </c>
      <c r="IT255" s="34">
        <v>731.93333333333305</v>
      </c>
      <c r="IU255" s="34" t="s">
        <v>5178</v>
      </c>
      <c r="IV255" s="34" t="s">
        <v>4170</v>
      </c>
      <c r="IW255" s="34" t="s">
        <v>4171</v>
      </c>
      <c r="IX255" s="34" t="s">
        <v>4472</v>
      </c>
      <c r="IY255" s="34" t="s">
        <v>4474</v>
      </c>
      <c r="IZ255" s="34" t="s">
        <v>4784</v>
      </c>
      <c r="JA255" s="34" t="s">
        <v>4784</v>
      </c>
      <c r="JB255" s="34" t="s">
        <v>4170</v>
      </c>
      <c r="JC255" s="34">
        <v>333.33333333333297</v>
      </c>
      <c r="JD255" s="34">
        <v>500</v>
      </c>
      <c r="JE255" s="34">
        <v>450</v>
      </c>
      <c r="JF255" s="34">
        <v>500</v>
      </c>
      <c r="JG255" s="34">
        <v>216.666666666667</v>
      </c>
      <c r="JH255" s="34">
        <v>166.666666666667</v>
      </c>
      <c r="JI255" s="34">
        <v>0</v>
      </c>
      <c r="JJ255" s="34">
        <v>0</v>
      </c>
      <c r="JK255" s="34">
        <v>0</v>
      </c>
      <c r="JL255" s="34">
        <v>8930</v>
      </c>
      <c r="JM255" s="34">
        <v>1216.6666666666699</v>
      </c>
      <c r="JN255" s="34">
        <v>10146.666666666701</v>
      </c>
      <c r="JO255" s="34">
        <v>2976.6666666666702</v>
      </c>
      <c r="JP255" s="34">
        <v>405.555555555556</v>
      </c>
      <c r="JQ255" s="34">
        <v>3382.2222222222199</v>
      </c>
      <c r="JR255" s="34">
        <v>0.29566360052562402</v>
      </c>
      <c r="JT255" s="34">
        <v>0.236530880420499</v>
      </c>
      <c r="JU255" s="34">
        <v>0.12812089356110401</v>
      </c>
      <c r="JV255" s="34">
        <v>6.8988173455979004E-2</v>
      </c>
      <c r="JW255" s="34">
        <v>2.75952693823916E-2</v>
      </c>
      <c r="JX255" s="34">
        <v>2.9566360052562399E-2</v>
      </c>
      <c r="KA255" s="34">
        <v>3.2851511169513799E-2</v>
      </c>
      <c r="KB255" s="34">
        <v>4.9277266754270702E-2</v>
      </c>
      <c r="KC255" s="34">
        <v>4.4349540078843598E-2</v>
      </c>
      <c r="KD255" s="34">
        <v>4.9277266754270702E-2</v>
      </c>
      <c r="KE255" s="34">
        <v>2.1353482260183999E-2</v>
      </c>
      <c r="KF255" s="34">
        <v>1.6425755584756899E-2</v>
      </c>
      <c r="KI255" s="34" t="s">
        <v>6082</v>
      </c>
      <c r="KJ255" s="34" t="s">
        <v>5976</v>
      </c>
      <c r="KK255" s="34" t="s">
        <v>5177</v>
      </c>
      <c r="KL255" s="34" t="s">
        <v>4170</v>
      </c>
      <c r="KM255" s="34" t="s">
        <v>4714</v>
      </c>
      <c r="KN255" s="34" t="s">
        <v>5255</v>
      </c>
      <c r="KO255" s="34" t="s">
        <v>5255</v>
      </c>
      <c r="KP255" s="34" t="s">
        <v>4471</v>
      </c>
      <c r="KQ255" s="34" t="s">
        <v>4353</v>
      </c>
      <c r="KR255" s="34" t="s">
        <v>4975</v>
      </c>
      <c r="KS255" s="34" t="s">
        <v>4170</v>
      </c>
      <c r="KT255" s="34" t="s">
        <v>4170</v>
      </c>
      <c r="KU255" s="34" t="s">
        <v>5116</v>
      </c>
      <c r="KV255" s="34" t="s">
        <v>5153</v>
      </c>
      <c r="KW255" s="34" t="s">
        <v>5621</v>
      </c>
      <c r="KX255" s="34" t="s">
        <v>5646</v>
      </c>
      <c r="KY255" s="34" t="s">
        <v>5112</v>
      </c>
      <c r="KZ255" s="34" t="s">
        <v>5850</v>
      </c>
      <c r="LA255" s="34" t="s">
        <v>5993</v>
      </c>
    </row>
    <row r="256" spans="1:313">
      <c r="A256" s="34" t="s">
        <v>6919</v>
      </c>
      <c r="B256" s="34" t="s">
        <v>6894</v>
      </c>
      <c r="C256" s="34" t="s">
        <v>1037</v>
      </c>
      <c r="D256" s="34" t="s">
        <v>1041</v>
      </c>
      <c r="F256" s="34" t="s">
        <v>1041</v>
      </c>
      <c r="G256" s="34">
        <v>40</v>
      </c>
      <c r="H256" s="34" t="s">
        <v>1041</v>
      </c>
      <c r="I256" s="34" t="s">
        <v>1041</v>
      </c>
      <c r="J256" s="34" t="s">
        <v>442</v>
      </c>
      <c r="K256" s="34" t="s">
        <v>1077</v>
      </c>
      <c r="L256" s="34" t="s">
        <v>9537</v>
      </c>
      <c r="M256" s="34" t="s">
        <v>1548</v>
      </c>
      <c r="N256" s="34" t="s">
        <v>9538</v>
      </c>
      <c r="P256" s="34" t="s">
        <v>3065</v>
      </c>
      <c r="Q256" s="34" t="s">
        <v>3123</v>
      </c>
      <c r="R256" s="34" t="s">
        <v>6367</v>
      </c>
      <c r="S256" s="34">
        <v>1</v>
      </c>
      <c r="T256" s="34" t="s">
        <v>4170</v>
      </c>
      <c r="U256" s="34" t="s">
        <v>4170</v>
      </c>
      <c r="V256" s="34" t="s">
        <v>4170</v>
      </c>
      <c r="W256" s="34" t="s">
        <v>4170</v>
      </c>
      <c r="X256" s="34" t="s">
        <v>4881</v>
      </c>
      <c r="Y256" s="34" t="s">
        <v>4170</v>
      </c>
      <c r="Z256" s="34" t="s">
        <v>4881</v>
      </c>
      <c r="AA256" s="34" t="s">
        <v>4170</v>
      </c>
      <c r="AB256" s="34" t="s">
        <v>3681</v>
      </c>
      <c r="AD256" s="34" t="s">
        <v>3696</v>
      </c>
      <c r="AN256" s="34" t="s">
        <v>3722</v>
      </c>
      <c r="AO256" s="34" t="s">
        <v>1044</v>
      </c>
      <c r="BG256" s="34">
        <v>1</v>
      </c>
      <c r="BI256" s="34">
        <v>20</v>
      </c>
      <c r="BJ256" s="34" t="s">
        <v>1041</v>
      </c>
      <c r="BK256" s="34" t="s">
        <v>3727</v>
      </c>
      <c r="BM256" s="34" t="s">
        <v>3739</v>
      </c>
      <c r="BN256" s="34" t="s">
        <v>1044</v>
      </c>
      <c r="BO256" s="34" t="s">
        <v>4170</v>
      </c>
      <c r="BP256" s="34" t="s">
        <v>4170</v>
      </c>
      <c r="BQ256" s="34" t="s">
        <v>4881</v>
      </c>
      <c r="BR256" s="34" t="s">
        <v>4170</v>
      </c>
      <c r="BS256" s="34" t="s">
        <v>3754</v>
      </c>
      <c r="BT256" s="34" t="s">
        <v>3771</v>
      </c>
      <c r="BU256" s="34" t="s">
        <v>1044</v>
      </c>
      <c r="BV256" s="34" t="s">
        <v>1044</v>
      </c>
      <c r="BW256" s="34" t="s">
        <v>1044</v>
      </c>
      <c r="BX256" s="34" t="s">
        <v>3777</v>
      </c>
      <c r="BY256" s="34" t="s">
        <v>4881</v>
      </c>
      <c r="BZ256" s="34" t="s">
        <v>4170</v>
      </c>
      <c r="CA256" s="34" t="s">
        <v>4170</v>
      </c>
      <c r="CB256" s="34" t="s">
        <v>4170</v>
      </c>
      <c r="CC256" s="34" t="s">
        <v>4170</v>
      </c>
      <c r="CD256" s="34" t="s">
        <v>4170</v>
      </c>
      <c r="CE256" s="34" t="s">
        <v>4170</v>
      </c>
      <c r="CF256" s="34" t="s">
        <v>4170</v>
      </c>
      <c r="CG256" s="34" t="s">
        <v>4170</v>
      </c>
      <c r="CH256" s="34" t="s">
        <v>4170</v>
      </c>
      <c r="CI256" s="34" t="s">
        <v>4170</v>
      </c>
      <c r="CJ256" s="34" t="s">
        <v>4170</v>
      </c>
      <c r="CK256" s="34" t="s">
        <v>4170</v>
      </c>
      <c r="CL256" s="34" t="s">
        <v>4170</v>
      </c>
      <c r="CM256" s="34" t="s">
        <v>4170</v>
      </c>
      <c r="CN256" s="34" t="s">
        <v>4170</v>
      </c>
      <c r="CO256" s="34" t="s">
        <v>4170</v>
      </c>
      <c r="CQ256" s="34" t="s">
        <v>1041</v>
      </c>
      <c r="CR256" s="34" t="s">
        <v>1041</v>
      </c>
      <c r="CS256" s="34" t="s">
        <v>1041</v>
      </c>
      <c r="CT256" s="34" t="s">
        <v>1041</v>
      </c>
      <c r="CU256" s="34" t="s">
        <v>1041</v>
      </c>
      <c r="CV256" s="34" t="s">
        <v>1041</v>
      </c>
      <c r="CW256" s="34" t="s">
        <v>1041</v>
      </c>
      <c r="CX256" s="34" t="s">
        <v>1044</v>
      </c>
      <c r="CY256" s="34" t="s">
        <v>3820</v>
      </c>
      <c r="CZ256" s="34" t="s">
        <v>3843</v>
      </c>
      <c r="DA256" s="34" t="s">
        <v>3852</v>
      </c>
      <c r="DB256" s="34" t="s">
        <v>1044</v>
      </c>
      <c r="DC256" s="34" t="s">
        <v>1044</v>
      </c>
      <c r="DD256" s="34" t="s">
        <v>3871</v>
      </c>
      <c r="DE256" s="34" t="s">
        <v>1044</v>
      </c>
      <c r="DF256" s="34" t="s">
        <v>3877</v>
      </c>
      <c r="DG256" s="34" t="s">
        <v>3889</v>
      </c>
      <c r="DH256" s="34" t="s">
        <v>4170</v>
      </c>
      <c r="DI256" s="34" t="s">
        <v>4170</v>
      </c>
      <c r="DJ256" s="34" t="s">
        <v>4881</v>
      </c>
      <c r="DK256" s="34" t="s">
        <v>4170</v>
      </c>
      <c r="DL256" s="34" t="s">
        <v>4170</v>
      </c>
      <c r="DM256" s="34" t="s">
        <v>4170</v>
      </c>
      <c r="DN256" s="34" t="s">
        <v>4170</v>
      </c>
      <c r="DO256" s="34" t="s">
        <v>4170</v>
      </c>
      <c r="DP256" s="34" t="s">
        <v>4170</v>
      </c>
      <c r="DQ256" s="34" t="s">
        <v>4170</v>
      </c>
      <c r="DR256" s="34" t="s">
        <v>4170</v>
      </c>
      <c r="DS256" s="34" t="s">
        <v>4170</v>
      </c>
      <c r="DT256" s="34" t="s">
        <v>4170</v>
      </c>
      <c r="DU256" s="34" t="s">
        <v>4170</v>
      </c>
      <c r="DV256" s="34" t="s">
        <v>4170</v>
      </c>
      <c r="DW256" s="34" t="s">
        <v>4170</v>
      </c>
      <c r="FK256" s="34" t="s">
        <v>1044</v>
      </c>
      <c r="FM256" s="34" t="s">
        <v>3981</v>
      </c>
      <c r="FN256" s="34" t="s">
        <v>6302</v>
      </c>
      <c r="FO256" s="34" t="s">
        <v>4881</v>
      </c>
      <c r="FP256" s="34" t="s">
        <v>4881</v>
      </c>
      <c r="FQ256" s="34" t="s">
        <v>4881</v>
      </c>
      <c r="FR256" s="34" t="s">
        <v>4170</v>
      </c>
      <c r="FS256" s="34" t="s">
        <v>4170</v>
      </c>
      <c r="FT256" s="34" t="s">
        <v>4170</v>
      </c>
      <c r="FU256" s="34" t="s">
        <v>4170</v>
      </c>
      <c r="FV256" s="34" t="s">
        <v>4170</v>
      </c>
      <c r="FW256" s="34" t="s">
        <v>4170</v>
      </c>
      <c r="FX256" s="34" t="s">
        <v>4170</v>
      </c>
      <c r="FY256" s="34" t="s">
        <v>4170</v>
      </c>
      <c r="FZ256" s="34" t="s">
        <v>4170</v>
      </c>
      <c r="GA256" s="34" t="s">
        <v>4170</v>
      </c>
      <c r="GB256" s="34" t="s">
        <v>4170</v>
      </c>
      <c r="GC256" s="34" t="s">
        <v>4170</v>
      </c>
      <c r="GD256" s="34" t="s">
        <v>4170</v>
      </c>
      <c r="GF256" s="34" t="s">
        <v>1044</v>
      </c>
      <c r="GG256" s="34" t="s">
        <v>4170</v>
      </c>
      <c r="GH256" s="34" t="s">
        <v>4170</v>
      </c>
      <c r="GI256" s="34" t="s">
        <v>4170</v>
      </c>
      <c r="GJ256" s="34" t="s">
        <v>4881</v>
      </c>
      <c r="GK256" s="34" t="s">
        <v>4170</v>
      </c>
      <c r="GL256" s="34" t="s">
        <v>4170</v>
      </c>
      <c r="GM256" s="34" t="s">
        <v>4170</v>
      </c>
      <c r="GO256" s="34">
        <v>10000</v>
      </c>
      <c r="GP256" s="34">
        <v>1000</v>
      </c>
      <c r="GQ256" s="34">
        <v>10000</v>
      </c>
      <c r="GR256" s="34">
        <v>3000</v>
      </c>
      <c r="GS256" s="34">
        <v>1000</v>
      </c>
      <c r="GT256" s="34">
        <v>300</v>
      </c>
      <c r="GU256" s="34">
        <v>1000</v>
      </c>
      <c r="GV256" s="34">
        <v>5000</v>
      </c>
      <c r="GW256" s="34">
        <v>0</v>
      </c>
      <c r="GX256" s="34">
        <v>10000</v>
      </c>
      <c r="GY256" s="34">
        <v>500</v>
      </c>
      <c r="GZ256" s="34">
        <v>0</v>
      </c>
      <c r="HA256" s="34">
        <v>0</v>
      </c>
      <c r="HB256" s="34">
        <v>0</v>
      </c>
      <c r="HC256" s="34">
        <v>0</v>
      </c>
      <c r="HD256" s="34">
        <v>0</v>
      </c>
      <c r="HE256" s="34">
        <v>0</v>
      </c>
      <c r="HF256" s="34" t="s">
        <v>1044</v>
      </c>
      <c r="HK256" s="34" t="s">
        <v>6920</v>
      </c>
      <c r="HL256" s="34" t="s">
        <v>4226</v>
      </c>
      <c r="HM256" s="34" t="s">
        <v>4542</v>
      </c>
      <c r="HN256" s="34" t="s">
        <v>5453</v>
      </c>
      <c r="HO256" s="34">
        <v>40.274583880858501</v>
      </c>
      <c r="HP256" s="34" t="s">
        <v>4896</v>
      </c>
      <c r="HQ256" s="34" t="s">
        <v>4305</v>
      </c>
      <c r="HR256" s="34" t="s">
        <v>4186</v>
      </c>
      <c r="HS256" s="34" t="s">
        <v>4241</v>
      </c>
      <c r="HT256" s="34" t="s">
        <v>4271</v>
      </c>
      <c r="HU256" s="34" t="s">
        <v>5342</v>
      </c>
      <c r="HV256" s="34" t="s">
        <v>5001</v>
      </c>
      <c r="HW256" s="34" t="s">
        <v>4556</v>
      </c>
      <c r="HX256" s="34" t="s">
        <v>3241</v>
      </c>
      <c r="HY256" s="34" t="s">
        <v>4291</v>
      </c>
      <c r="HZ256" s="34" t="s">
        <v>4933</v>
      </c>
      <c r="IA256" s="34" t="s">
        <v>4666</v>
      </c>
      <c r="IC256" s="34" t="s">
        <v>5274</v>
      </c>
      <c r="ID256" s="34" t="s">
        <v>4462</v>
      </c>
      <c r="IR256" s="34" t="s">
        <v>1046</v>
      </c>
      <c r="IU256" s="34" t="s">
        <v>5181</v>
      </c>
      <c r="IV256" s="34" t="s">
        <v>4474</v>
      </c>
      <c r="IW256" s="34" t="s">
        <v>4176</v>
      </c>
      <c r="IX256" s="34" t="s">
        <v>5374</v>
      </c>
      <c r="IY256" s="34" t="s">
        <v>4474</v>
      </c>
      <c r="IZ256" s="34" t="s">
        <v>4784</v>
      </c>
      <c r="JA256" s="34" t="s">
        <v>4716</v>
      </c>
      <c r="JB256" s="34" t="s">
        <v>5850</v>
      </c>
      <c r="JC256" s="34">
        <v>1666.6666666666699</v>
      </c>
      <c r="JD256" s="34">
        <v>83.3333333333333</v>
      </c>
      <c r="JE256" s="34">
        <v>0</v>
      </c>
      <c r="JF256" s="34">
        <v>0</v>
      </c>
      <c r="JG256" s="34">
        <v>0</v>
      </c>
      <c r="JH256" s="34">
        <v>0</v>
      </c>
      <c r="JI256" s="34">
        <v>0</v>
      </c>
      <c r="JJ256" s="34">
        <v>0</v>
      </c>
      <c r="JK256" s="34">
        <v>0</v>
      </c>
      <c r="JL256" s="34">
        <v>26966.666666666701</v>
      </c>
      <c r="JM256" s="34">
        <v>6083.3333333333303</v>
      </c>
      <c r="JN256" s="34">
        <v>33050</v>
      </c>
      <c r="JO256" s="34">
        <v>26966.666666666701</v>
      </c>
      <c r="JP256" s="34">
        <v>6083.3333333333303</v>
      </c>
      <c r="JQ256" s="34">
        <v>33050</v>
      </c>
      <c r="JR256" s="34">
        <v>0.30257186081694398</v>
      </c>
      <c r="JS256" s="34">
        <v>3.02571860816944E-2</v>
      </c>
      <c r="JT256" s="34">
        <v>0.30257186081694398</v>
      </c>
      <c r="JU256" s="34">
        <v>9.0771558245083206E-2</v>
      </c>
      <c r="JV256" s="34">
        <v>3.02571860816944E-2</v>
      </c>
      <c r="JW256" s="34">
        <v>9.0771558245083192E-3</v>
      </c>
      <c r="JX256" s="34">
        <v>3.02571860816944E-2</v>
      </c>
      <c r="JY256" s="34">
        <v>0.15128593040847199</v>
      </c>
      <c r="KA256" s="34">
        <v>5.0428643469490698E-2</v>
      </c>
      <c r="KB256" s="34">
        <v>2.52143217347453E-3</v>
      </c>
      <c r="KL256" s="34" t="s">
        <v>4170</v>
      </c>
      <c r="KM256" s="34" t="s">
        <v>4712</v>
      </c>
      <c r="KN256" s="34" t="s">
        <v>4352</v>
      </c>
      <c r="KO256" s="34" t="s">
        <v>4170</v>
      </c>
      <c r="KP256" s="34" t="s">
        <v>4170</v>
      </c>
      <c r="KQ256" s="34" t="s">
        <v>4170</v>
      </c>
      <c r="KR256" s="34" t="s">
        <v>4170</v>
      </c>
      <c r="KS256" s="34" t="s">
        <v>4170</v>
      </c>
      <c r="KT256" s="34" t="s">
        <v>4170</v>
      </c>
      <c r="KU256" s="34" t="s">
        <v>5114</v>
      </c>
      <c r="KV256" s="34" t="s">
        <v>4876</v>
      </c>
      <c r="KW256" s="34" t="s">
        <v>5625</v>
      </c>
      <c r="KX256" s="34" t="s">
        <v>5585</v>
      </c>
      <c r="KY256" s="34" t="s">
        <v>5954</v>
      </c>
      <c r="KZ256" s="34" t="s">
        <v>5224</v>
      </c>
    </row>
    <row r="257" spans="1:313">
      <c r="A257" s="34" t="s">
        <v>6921</v>
      </c>
      <c r="B257" s="34" t="s">
        <v>6894</v>
      </c>
      <c r="C257" s="34" t="s">
        <v>1036</v>
      </c>
      <c r="D257" s="34" t="s">
        <v>1041</v>
      </c>
      <c r="F257" s="34" t="s">
        <v>1041</v>
      </c>
      <c r="G257" s="34">
        <v>33</v>
      </c>
      <c r="H257" s="34" t="s">
        <v>1041</v>
      </c>
      <c r="I257" s="34" t="s">
        <v>1041</v>
      </c>
      <c r="J257" s="34" t="s">
        <v>440</v>
      </c>
      <c r="K257" s="34" t="s">
        <v>1077</v>
      </c>
      <c r="L257" s="34" t="s">
        <v>9537</v>
      </c>
      <c r="M257" s="34" t="s">
        <v>1548</v>
      </c>
      <c r="N257" s="34" t="s">
        <v>9538</v>
      </c>
      <c r="P257" s="34" t="s">
        <v>3065</v>
      </c>
      <c r="Q257" s="34" t="s">
        <v>3123</v>
      </c>
      <c r="R257" s="34" t="s">
        <v>6320</v>
      </c>
      <c r="S257" s="34">
        <v>4</v>
      </c>
      <c r="T257" s="34" t="s">
        <v>4881</v>
      </c>
      <c r="U257" s="34" t="s">
        <v>4881</v>
      </c>
      <c r="V257" s="34" t="s">
        <v>4881</v>
      </c>
      <c r="W257" s="34" t="s">
        <v>4881</v>
      </c>
      <c r="X257" s="34" t="s">
        <v>4881</v>
      </c>
      <c r="Y257" s="34" t="s">
        <v>4609</v>
      </c>
      <c r="Z257" s="34" t="s">
        <v>4609</v>
      </c>
      <c r="AA257" s="34" t="s">
        <v>4170</v>
      </c>
      <c r="AB257" s="34" t="s">
        <v>3681</v>
      </c>
      <c r="AD257" s="34" t="s">
        <v>3696</v>
      </c>
      <c r="AN257" s="34" t="s">
        <v>3722</v>
      </c>
      <c r="AO257" s="34" t="s">
        <v>1044</v>
      </c>
      <c r="BG257" s="34">
        <v>3</v>
      </c>
      <c r="BI257" s="34">
        <v>30</v>
      </c>
      <c r="BJ257" s="34" t="s">
        <v>1041</v>
      </c>
      <c r="BK257" s="34" t="s">
        <v>3727</v>
      </c>
      <c r="BM257" s="34" t="s">
        <v>3742</v>
      </c>
      <c r="BN257" s="34" t="s">
        <v>3745</v>
      </c>
      <c r="BO257" s="34" t="s">
        <v>4881</v>
      </c>
      <c r="BP257" s="34" t="s">
        <v>4170</v>
      </c>
      <c r="BQ257" s="34" t="s">
        <v>4170</v>
      </c>
      <c r="BR257" s="34" t="s">
        <v>4170</v>
      </c>
      <c r="BS257" s="34" t="s">
        <v>3751</v>
      </c>
      <c r="BT257" s="34" t="s">
        <v>3771</v>
      </c>
      <c r="BU257" s="34" t="s">
        <v>1044</v>
      </c>
      <c r="BV257" s="34" t="s">
        <v>1044</v>
      </c>
      <c r="BW257" s="34" t="s">
        <v>1044</v>
      </c>
      <c r="BX257" s="34" t="s">
        <v>3783</v>
      </c>
      <c r="BY257" s="34" t="s">
        <v>4170</v>
      </c>
      <c r="BZ257" s="34" t="s">
        <v>4170</v>
      </c>
      <c r="CA257" s="34" t="s">
        <v>4881</v>
      </c>
      <c r="CB257" s="34" t="s">
        <v>4170</v>
      </c>
      <c r="CC257" s="34" t="s">
        <v>4170</v>
      </c>
      <c r="CD257" s="34" t="s">
        <v>4170</v>
      </c>
      <c r="CE257" s="34" t="s">
        <v>4170</v>
      </c>
      <c r="CF257" s="34" t="s">
        <v>4170</v>
      </c>
      <c r="CG257" s="34" t="s">
        <v>4170</v>
      </c>
      <c r="CH257" s="34" t="s">
        <v>4170</v>
      </c>
      <c r="CI257" s="34" t="s">
        <v>4170</v>
      </c>
      <c r="CJ257" s="34" t="s">
        <v>4170</v>
      </c>
      <c r="CK257" s="34" t="s">
        <v>4170</v>
      </c>
      <c r="CL257" s="34" t="s">
        <v>4170</v>
      </c>
      <c r="CM257" s="34" t="s">
        <v>4170</v>
      </c>
      <c r="CN257" s="34" t="s">
        <v>4170</v>
      </c>
      <c r="CO257" s="34" t="s">
        <v>4170</v>
      </c>
      <c r="CQ257" s="34" t="s">
        <v>1041</v>
      </c>
      <c r="CR257" s="34" t="s">
        <v>1041</v>
      </c>
      <c r="CS257" s="34" t="s">
        <v>1041</v>
      </c>
      <c r="CT257" s="34" t="s">
        <v>1041</v>
      </c>
      <c r="CU257" s="34" t="s">
        <v>1041</v>
      </c>
      <c r="CV257" s="34" t="s">
        <v>1041</v>
      </c>
      <c r="CW257" s="34" t="s">
        <v>1041</v>
      </c>
      <c r="CX257" s="34" t="s">
        <v>1044</v>
      </c>
      <c r="CY257" s="34" t="s">
        <v>3826</v>
      </c>
      <c r="CZ257" s="34" t="s">
        <v>3843</v>
      </c>
      <c r="DA257" s="34" t="s">
        <v>3855</v>
      </c>
      <c r="DB257" s="34" t="s">
        <v>1044</v>
      </c>
      <c r="DC257" s="34" t="s">
        <v>1044</v>
      </c>
      <c r="DD257" s="34" t="s">
        <v>3871</v>
      </c>
      <c r="DE257" s="34" t="s">
        <v>1041</v>
      </c>
      <c r="DF257" s="34" t="s">
        <v>3877</v>
      </c>
      <c r="DG257" s="34" t="s">
        <v>6425</v>
      </c>
      <c r="DH257" s="34" t="s">
        <v>4170</v>
      </c>
      <c r="DI257" s="34" t="s">
        <v>4881</v>
      </c>
      <c r="DJ257" s="34" t="s">
        <v>4881</v>
      </c>
      <c r="DK257" s="34" t="s">
        <v>4170</v>
      </c>
      <c r="DL257" s="34" t="s">
        <v>4170</v>
      </c>
      <c r="DM257" s="34" t="s">
        <v>4170</v>
      </c>
      <c r="DN257" s="34" t="s">
        <v>4170</v>
      </c>
      <c r="DO257" s="34" t="s">
        <v>4170</v>
      </c>
      <c r="DP257" s="34" t="s">
        <v>4170</v>
      </c>
      <c r="DQ257" s="34" t="s">
        <v>4170</v>
      </c>
      <c r="DR257" s="34" t="s">
        <v>4170</v>
      </c>
      <c r="DS257" s="34" t="s">
        <v>4170</v>
      </c>
      <c r="DT257" s="34" t="s">
        <v>4170</v>
      </c>
      <c r="DU257" s="34" t="s">
        <v>4170</v>
      </c>
      <c r="DV257" s="34" t="s">
        <v>4170</v>
      </c>
      <c r="DW257" s="34" t="s">
        <v>4170</v>
      </c>
      <c r="DY257" s="34">
        <v>10000</v>
      </c>
      <c r="FK257" s="34" t="s">
        <v>1044</v>
      </c>
      <c r="FM257" s="34" t="s">
        <v>3984</v>
      </c>
      <c r="FN257" s="34" t="s">
        <v>6457</v>
      </c>
      <c r="FO257" s="34" t="s">
        <v>4881</v>
      </c>
      <c r="FP257" s="34" t="s">
        <v>4881</v>
      </c>
      <c r="FQ257" s="34" t="s">
        <v>4881</v>
      </c>
      <c r="FR257" s="34" t="s">
        <v>4881</v>
      </c>
      <c r="FS257" s="34" t="s">
        <v>4170</v>
      </c>
      <c r="FT257" s="34" t="s">
        <v>4170</v>
      </c>
      <c r="FU257" s="34" t="s">
        <v>4881</v>
      </c>
      <c r="FV257" s="34" t="s">
        <v>4170</v>
      </c>
      <c r="FW257" s="34" t="s">
        <v>4881</v>
      </c>
      <c r="FX257" s="34" t="s">
        <v>4170</v>
      </c>
      <c r="FY257" s="34" t="s">
        <v>4170</v>
      </c>
      <c r="FZ257" s="34" t="s">
        <v>4170</v>
      </c>
      <c r="GA257" s="34" t="s">
        <v>4170</v>
      </c>
      <c r="GB257" s="34" t="s">
        <v>4170</v>
      </c>
      <c r="GC257" s="34" t="s">
        <v>4170</v>
      </c>
      <c r="GD257" s="34" t="s">
        <v>4170</v>
      </c>
      <c r="GF257" s="34" t="s">
        <v>1044</v>
      </c>
      <c r="GG257" s="34" t="s">
        <v>4170</v>
      </c>
      <c r="GH257" s="34" t="s">
        <v>4170</v>
      </c>
      <c r="GI257" s="34" t="s">
        <v>4170</v>
      </c>
      <c r="GJ257" s="34" t="s">
        <v>4881</v>
      </c>
      <c r="GK257" s="34" t="s">
        <v>4170</v>
      </c>
      <c r="GL257" s="34" t="s">
        <v>4170</v>
      </c>
      <c r="GM257" s="34" t="s">
        <v>4170</v>
      </c>
      <c r="GO257" s="34">
        <v>10000</v>
      </c>
      <c r="GP257" s="34">
        <v>2000</v>
      </c>
      <c r="GQ257" s="34">
        <v>6000</v>
      </c>
      <c r="GR257" s="34">
        <v>5000</v>
      </c>
      <c r="GS257" s="34">
        <v>2000</v>
      </c>
      <c r="GT257" s="34">
        <v>500</v>
      </c>
      <c r="GU257" s="34">
        <v>1000</v>
      </c>
      <c r="GV257" s="34">
        <v>2000</v>
      </c>
      <c r="GW257" s="34">
        <v>1500</v>
      </c>
      <c r="GX257" s="34">
        <v>10000</v>
      </c>
      <c r="GY257" s="34">
        <v>5000</v>
      </c>
      <c r="GZ257" s="34">
        <v>1500</v>
      </c>
      <c r="HA257" s="34">
        <v>0</v>
      </c>
      <c r="HB257" s="34">
        <v>0</v>
      </c>
      <c r="HC257" s="34">
        <v>12000</v>
      </c>
      <c r="HD257" s="34">
        <v>0</v>
      </c>
      <c r="HE257" s="34">
        <v>0</v>
      </c>
      <c r="HF257" s="34" t="s">
        <v>1044</v>
      </c>
      <c r="HK257" s="34" t="s">
        <v>6922</v>
      </c>
      <c r="HL257" s="34" t="s">
        <v>4226</v>
      </c>
      <c r="HM257" s="34" t="s">
        <v>4539</v>
      </c>
      <c r="HN257" s="34" t="s">
        <v>5446</v>
      </c>
      <c r="HO257" s="34">
        <v>49.3087494524748</v>
      </c>
      <c r="HP257" s="34" t="s">
        <v>4896</v>
      </c>
      <c r="HQ257" s="34" t="s">
        <v>4316</v>
      </c>
      <c r="HR257" s="34" t="s">
        <v>4219</v>
      </c>
      <c r="HS257" s="34" t="s">
        <v>4248</v>
      </c>
      <c r="HT257" s="34" t="s">
        <v>4262</v>
      </c>
      <c r="HU257" s="34" t="s">
        <v>5342</v>
      </c>
      <c r="HV257" s="34" t="s">
        <v>5001</v>
      </c>
      <c r="HW257" s="34" t="s">
        <v>4556</v>
      </c>
      <c r="HX257" s="34" t="s">
        <v>3238</v>
      </c>
      <c r="HY257" s="34" t="s">
        <v>4291</v>
      </c>
      <c r="HZ257" s="34" t="s">
        <v>4929</v>
      </c>
      <c r="IA257" s="34" t="s">
        <v>4665</v>
      </c>
      <c r="IB257" s="34" t="s">
        <v>5665</v>
      </c>
      <c r="IC257" s="34" t="s">
        <v>5274</v>
      </c>
      <c r="ID257" s="34" t="s">
        <v>4462</v>
      </c>
      <c r="IE257" s="34" t="s">
        <v>4879</v>
      </c>
      <c r="IQ257" s="34">
        <v>10000</v>
      </c>
      <c r="IR257" s="34" t="s">
        <v>1046</v>
      </c>
      <c r="IS257" s="34" t="s">
        <v>5322</v>
      </c>
      <c r="IT257" s="34">
        <v>2500</v>
      </c>
      <c r="IU257" s="34" t="s">
        <v>5181</v>
      </c>
      <c r="IV257" s="34" t="s">
        <v>4472</v>
      </c>
      <c r="IW257" s="34" t="s">
        <v>4175</v>
      </c>
      <c r="IX257" s="34" t="s">
        <v>5179</v>
      </c>
      <c r="IY257" s="34" t="s">
        <v>4472</v>
      </c>
      <c r="IZ257" s="34" t="s">
        <v>4785</v>
      </c>
      <c r="JA257" s="34" t="s">
        <v>4716</v>
      </c>
      <c r="JB257" s="34" t="s">
        <v>5581</v>
      </c>
      <c r="JC257" s="34">
        <v>1666.6666666666699</v>
      </c>
      <c r="JD257" s="34">
        <v>833.33333333333303</v>
      </c>
      <c r="JE257" s="34">
        <v>250</v>
      </c>
      <c r="JF257" s="34">
        <v>0</v>
      </c>
      <c r="JG257" s="34">
        <v>0</v>
      </c>
      <c r="JH257" s="34">
        <v>2000</v>
      </c>
      <c r="JI257" s="34">
        <v>0</v>
      </c>
      <c r="JJ257" s="34">
        <v>0</v>
      </c>
      <c r="JK257" s="34">
        <v>500</v>
      </c>
      <c r="JL257" s="34">
        <v>28416.666666666701</v>
      </c>
      <c r="JM257" s="34">
        <v>5333.3333333333303</v>
      </c>
      <c r="JN257" s="34">
        <v>33750</v>
      </c>
      <c r="JO257" s="34">
        <v>7104.1666666666697</v>
      </c>
      <c r="JP257" s="34">
        <v>1333.3333333333301</v>
      </c>
      <c r="JQ257" s="34">
        <v>8437.5</v>
      </c>
      <c r="JR257" s="34">
        <v>0.296296296296296</v>
      </c>
      <c r="JS257" s="34">
        <v>5.9259259259259303E-2</v>
      </c>
      <c r="JT257" s="34">
        <v>0.17777777777777801</v>
      </c>
      <c r="JU257" s="34">
        <v>0.148148148148148</v>
      </c>
      <c r="JV257" s="34">
        <v>5.9259259259259303E-2</v>
      </c>
      <c r="JW257" s="34">
        <v>1.48148148148148E-2</v>
      </c>
      <c r="JX257" s="34">
        <v>2.96296296296296E-2</v>
      </c>
      <c r="JY257" s="34">
        <v>5.9259259259259303E-2</v>
      </c>
      <c r="JZ257" s="34">
        <v>1.48148148148148E-2</v>
      </c>
      <c r="KA257" s="34">
        <v>4.9382716049382699E-2</v>
      </c>
      <c r="KB257" s="34">
        <v>2.4691358024691398E-2</v>
      </c>
      <c r="KC257" s="34">
        <v>7.4074074074074103E-3</v>
      </c>
      <c r="KF257" s="34">
        <v>5.9259259259259303E-2</v>
      </c>
      <c r="KJ257" s="34" t="s">
        <v>5980</v>
      </c>
      <c r="KK257" s="34" t="s">
        <v>5178</v>
      </c>
      <c r="KL257" s="34" t="s">
        <v>5796</v>
      </c>
      <c r="KM257" s="34" t="s">
        <v>4712</v>
      </c>
      <c r="KN257" s="34" t="s">
        <v>4716</v>
      </c>
      <c r="KO257" s="34" t="s">
        <v>5254</v>
      </c>
      <c r="KP257" s="34" t="s">
        <v>4170</v>
      </c>
      <c r="KQ257" s="34" t="s">
        <v>4170</v>
      </c>
      <c r="KR257" s="34" t="s">
        <v>4973</v>
      </c>
      <c r="KS257" s="34" t="s">
        <v>4170</v>
      </c>
      <c r="KT257" s="34" t="s">
        <v>4170</v>
      </c>
      <c r="KU257" s="34" t="s">
        <v>5114</v>
      </c>
      <c r="KV257" s="34" t="s">
        <v>5154</v>
      </c>
      <c r="KW257" s="34" t="s">
        <v>5625</v>
      </c>
      <c r="KX257" s="34" t="s">
        <v>5647</v>
      </c>
      <c r="KY257" s="34" t="s">
        <v>5954</v>
      </c>
      <c r="KZ257" s="34" t="s">
        <v>5155</v>
      </c>
      <c r="LA257" s="34" t="s">
        <v>5992</v>
      </c>
    </row>
    <row r="258" spans="1:313">
      <c r="A258" s="34" t="s">
        <v>6923</v>
      </c>
      <c r="B258" s="34" t="s">
        <v>6894</v>
      </c>
      <c r="C258" s="34" t="s">
        <v>1038</v>
      </c>
      <c r="D258" s="34" t="s">
        <v>1041</v>
      </c>
      <c r="F258" s="34" t="s">
        <v>1041</v>
      </c>
      <c r="G258" s="34">
        <v>23</v>
      </c>
      <c r="H258" s="34" t="s">
        <v>1041</v>
      </c>
      <c r="I258" s="34" t="s">
        <v>1041</v>
      </c>
      <c r="J258" s="34" t="s">
        <v>442</v>
      </c>
      <c r="K258" s="34" t="s">
        <v>1077</v>
      </c>
      <c r="L258" s="34" t="s">
        <v>9537</v>
      </c>
      <c r="M258" s="34" t="s">
        <v>1548</v>
      </c>
      <c r="N258" s="34" t="s">
        <v>9538</v>
      </c>
      <c r="P258" s="34" t="s">
        <v>3065</v>
      </c>
      <c r="Q258" s="34" t="s">
        <v>3087</v>
      </c>
      <c r="R258" s="34" t="s">
        <v>6449</v>
      </c>
      <c r="S258" s="34">
        <v>1</v>
      </c>
      <c r="T258" s="34" t="s">
        <v>4170</v>
      </c>
      <c r="U258" s="34" t="s">
        <v>4170</v>
      </c>
      <c r="V258" s="34" t="s">
        <v>4170</v>
      </c>
      <c r="W258" s="34" t="s">
        <v>4170</v>
      </c>
      <c r="X258" s="34" t="s">
        <v>4881</v>
      </c>
      <c r="Y258" s="34" t="s">
        <v>4170</v>
      </c>
      <c r="Z258" s="34" t="s">
        <v>4881</v>
      </c>
      <c r="AA258" s="34" t="s">
        <v>4170</v>
      </c>
      <c r="AB258" s="34" t="s">
        <v>3681</v>
      </c>
      <c r="AD258" s="34" t="s">
        <v>3696</v>
      </c>
      <c r="AN258" s="34" t="s">
        <v>3719</v>
      </c>
      <c r="AO258" s="34" t="s">
        <v>1044</v>
      </c>
      <c r="BG258" s="34">
        <v>1</v>
      </c>
      <c r="BI258" s="34">
        <v>20</v>
      </c>
      <c r="BJ258" s="34" t="s">
        <v>1041</v>
      </c>
      <c r="BK258" s="34" t="s">
        <v>3727</v>
      </c>
      <c r="BM258" s="34" t="s">
        <v>3739</v>
      </c>
      <c r="BN258" s="34" t="s">
        <v>3745</v>
      </c>
      <c r="BO258" s="34" t="s">
        <v>4881</v>
      </c>
      <c r="BP258" s="34" t="s">
        <v>4170</v>
      </c>
      <c r="BQ258" s="34" t="s">
        <v>4170</v>
      </c>
      <c r="BR258" s="34" t="s">
        <v>4170</v>
      </c>
      <c r="BS258" s="34" t="s">
        <v>3754</v>
      </c>
      <c r="BT258" s="34" t="s">
        <v>3739</v>
      </c>
      <c r="BU258" s="34" t="s">
        <v>1044</v>
      </c>
      <c r="BV258" s="34" t="s">
        <v>1044</v>
      </c>
      <c r="BW258" s="34" t="s">
        <v>1044</v>
      </c>
      <c r="BX258" s="34" t="s">
        <v>3777</v>
      </c>
      <c r="BY258" s="34" t="s">
        <v>4881</v>
      </c>
      <c r="BZ258" s="34" t="s">
        <v>4170</v>
      </c>
      <c r="CA258" s="34" t="s">
        <v>4170</v>
      </c>
      <c r="CB258" s="34" t="s">
        <v>4170</v>
      </c>
      <c r="CC258" s="34" t="s">
        <v>4170</v>
      </c>
      <c r="CD258" s="34" t="s">
        <v>4170</v>
      </c>
      <c r="CE258" s="34" t="s">
        <v>4170</v>
      </c>
      <c r="CF258" s="34" t="s">
        <v>4170</v>
      </c>
      <c r="CG258" s="34" t="s">
        <v>4170</v>
      </c>
      <c r="CH258" s="34" t="s">
        <v>4170</v>
      </c>
      <c r="CI258" s="34" t="s">
        <v>4170</v>
      </c>
      <c r="CJ258" s="34" t="s">
        <v>4170</v>
      </c>
      <c r="CK258" s="34" t="s">
        <v>4170</v>
      </c>
      <c r="CL258" s="34" t="s">
        <v>4170</v>
      </c>
      <c r="CM258" s="34" t="s">
        <v>4170</v>
      </c>
      <c r="CN258" s="34" t="s">
        <v>4170</v>
      </c>
      <c r="CO258" s="34" t="s">
        <v>4170</v>
      </c>
      <c r="CQ258" s="34" t="s">
        <v>1041</v>
      </c>
      <c r="CR258" s="34" t="s">
        <v>1041</v>
      </c>
      <c r="CS258" s="34" t="s">
        <v>1041</v>
      </c>
      <c r="CT258" s="34" t="s">
        <v>1041</v>
      </c>
      <c r="CU258" s="34" t="s">
        <v>1041</v>
      </c>
      <c r="CV258" s="34" t="s">
        <v>1041</v>
      </c>
      <c r="CW258" s="34" t="s">
        <v>1041</v>
      </c>
      <c r="CX258" s="34" t="s">
        <v>1044</v>
      </c>
      <c r="CY258" s="34" t="s">
        <v>3826</v>
      </c>
      <c r="CZ258" s="34" t="s">
        <v>3843</v>
      </c>
      <c r="DA258" s="34" t="s">
        <v>3861</v>
      </c>
      <c r="DB258" s="34" t="s">
        <v>1044</v>
      </c>
      <c r="DC258" s="34" t="s">
        <v>1044</v>
      </c>
      <c r="DD258" s="34" t="s">
        <v>3871</v>
      </c>
      <c r="DE258" s="34" t="s">
        <v>1044</v>
      </c>
      <c r="DF258" s="34" t="s">
        <v>3877</v>
      </c>
      <c r="DG258" s="34" t="s">
        <v>169</v>
      </c>
      <c r="DH258" s="34" t="s">
        <v>4170</v>
      </c>
      <c r="DI258" s="34" t="s">
        <v>4881</v>
      </c>
      <c r="DJ258" s="34" t="s">
        <v>4170</v>
      </c>
      <c r="DK258" s="34" t="s">
        <v>4170</v>
      </c>
      <c r="DL258" s="34" t="s">
        <v>4170</v>
      </c>
      <c r="DM258" s="34" t="s">
        <v>4170</v>
      </c>
      <c r="DN258" s="34" t="s">
        <v>4170</v>
      </c>
      <c r="DO258" s="34" t="s">
        <v>4170</v>
      </c>
      <c r="DP258" s="34" t="s">
        <v>4170</v>
      </c>
      <c r="DQ258" s="34" t="s">
        <v>4170</v>
      </c>
      <c r="DR258" s="34" t="s">
        <v>4170</v>
      </c>
      <c r="DS258" s="34" t="s">
        <v>4170</v>
      </c>
      <c r="DT258" s="34" t="s">
        <v>4170</v>
      </c>
      <c r="DU258" s="34" t="s">
        <v>4170</v>
      </c>
      <c r="DV258" s="34" t="s">
        <v>4170</v>
      </c>
      <c r="DW258" s="34" t="s">
        <v>4170</v>
      </c>
      <c r="DY258" s="34">
        <v>14000</v>
      </c>
      <c r="FK258" s="34" t="s">
        <v>1044</v>
      </c>
      <c r="FM258" s="34" t="s">
        <v>3990</v>
      </c>
      <c r="GF258" s="34" t="s">
        <v>1044</v>
      </c>
      <c r="GG258" s="34" t="s">
        <v>4170</v>
      </c>
      <c r="GH258" s="34" t="s">
        <v>4170</v>
      </c>
      <c r="GI258" s="34" t="s">
        <v>4170</v>
      </c>
      <c r="GJ258" s="34" t="s">
        <v>4881</v>
      </c>
      <c r="GK258" s="34" t="s">
        <v>4170</v>
      </c>
      <c r="GL258" s="34" t="s">
        <v>4170</v>
      </c>
      <c r="GM258" s="34" t="s">
        <v>4170</v>
      </c>
      <c r="GO258" s="34">
        <v>10000</v>
      </c>
      <c r="GP258" s="34">
        <v>1000</v>
      </c>
      <c r="GQ258" s="34">
        <v>5000</v>
      </c>
      <c r="GR258" s="34">
        <v>2500</v>
      </c>
      <c r="GS258" s="34">
        <v>500</v>
      </c>
      <c r="GT258" s="34">
        <v>500</v>
      </c>
      <c r="GU258" s="34">
        <v>1000</v>
      </c>
      <c r="GV258" s="34">
        <v>400</v>
      </c>
      <c r="GW258" s="34">
        <v>0</v>
      </c>
      <c r="GX258" s="34">
        <v>5000</v>
      </c>
      <c r="GY258" s="34">
        <v>400</v>
      </c>
      <c r="GZ258" s="34">
        <v>0</v>
      </c>
      <c r="HA258" s="34">
        <v>0</v>
      </c>
      <c r="HB258" s="34">
        <v>0</v>
      </c>
      <c r="HC258" s="34">
        <v>0</v>
      </c>
      <c r="HD258" s="34">
        <v>500</v>
      </c>
      <c r="HE258" s="34">
        <v>0</v>
      </c>
      <c r="HF258" s="34" t="s">
        <v>1044</v>
      </c>
      <c r="HK258" s="34" t="s">
        <v>6924</v>
      </c>
      <c r="HL258" s="34" t="s">
        <v>4226</v>
      </c>
      <c r="HM258" s="34" t="s">
        <v>4539</v>
      </c>
      <c r="HN258" s="34" t="s">
        <v>5452</v>
      </c>
      <c r="HO258" s="34">
        <v>5.2548729741568101</v>
      </c>
      <c r="HP258" s="34" t="s">
        <v>4898</v>
      </c>
      <c r="HQ258" s="34" t="s">
        <v>4305</v>
      </c>
      <c r="HR258" s="34" t="s">
        <v>4186</v>
      </c>
      <c r="HS258" s="34" t="s">
        <v>4241</v>
      </c>
      <c r="HT258" s="34" t="s">
        <v>4271</v>
      </c>
      <c r="HU258" s="34" t="s">
        <v>5342</v>
      </c>
      <c r="HV258" s="34" t="s">
        <v>5001</v>
      </c>
      <c r="HW258" s="34" t="s">
        <v>4556</v>
      </c>
      <c r="HX258" s="34" t="s">
        <v>3244</v>
      </c>
      <c r="HY258" s="34" t="s">
        <v>4291</v>
      </c>
      <c r="HZ258" s="34" t="s">
        <v>4933</v>
      </c>
      <c r="IA258" s="34" t="s">
        <v>4666</v>
      </c>
      <c r="IC258" s="34" t="s">
        <v>5274</v>
      </c>
      <c r="ID258" s="34" t="s">
        <v>4462</v>
      </c>
      <c r="IE258" s="34" t="s">
        <v>5112</v>
      </c>
      <c r="IQ258" s="34">
        <v>14000</v>
      </c>
      <c r="IR258" s="34" t="s">
        <v>1046</v>
      </c>
      <c r="IT258" s="34">
        <v>14000</v>
      </c>
      <c r="IU258" s="34" t="s">
        <v>5181</v>
      </c>
      <c r="IV258" s="34" t="s">
        <v>4474</v>
      </c>
      <c r="IW258" s="34" t="s">
        <v>4174</v>
      </c>
      <c r="IX258" s="34" t="s">
        <v>5374</v>
      </c>
      <c r="IY258" s="34" t="s">
        <v>4785</v>
      </c>
      <c r="IZ258" s="34" t="s">
        <v>4785</v>
      </c>
      <c r="JA258" s="34" t="s">
        <v>4716</v>
      </c>
      <c r="JB258" s="34" t="s">
        <v>4714</v>
      </c>
      <c r="JC258" s="34">
        <v>833.33333333333303</v>
      </c>
      <c r="JD258" s="34">
        <v>66.6666666666667</v>
      </c>
      <c r="JE258" s="34">
        <v>0</v>
      </c>
      <c r="JF258" s="34">
        <v>0</v>
      </c>
      <c r="JG258" s="34">
        <v>0</v>
      </c>
      <c r="JH258" s="34">
        <v>0</v>
      </c>
      <c r="JI258" s="34">
        <v>83.3333333333333</v>
      </c>
      <c r="JJ258" s="34">
        <v>0</v>
      </c>
      <c r="JK258" s="34">
        <v>0</v>
      </c>
      <c r="JL258" s="34">
        <v>20333.333333333299</v>
      </c>
      <c r="JM258" s="34">
        <v>1550</v>
      </c>
      <c r="JN258" s="34">
        <v>21883.333333333299</v>
      </c>
      <c r="JO258" s="34">
        <v>20333.333333333299</v>
      </c>
      <c r="JP258" s="34">
        <v>1550</v>
      </c>
      <c r="JQ258" s="34">
        <v>21883.333333333299</v>
      </c>
      <c r="JR258" s="34">
        <v>0.45696877380045697</v>
      </c>
      <c r="JS258" s="34">
        <v>4.56968773800457E-2</v>
      </c>
      <c r="JT258" s="34">
        <v>0.22848438690022799</v>
      </c>
      <c r="JU258" s="34">
        <v>0.11424219345011399</v>
      </c>
      <c r="JV258" s="34">
        <v>2.2848438690022899E-2</v>
      </c>
      <c r="JW258" s="34">
        <v>2.2848438690022899E-2</v>
      </c>
      <c r="JX258" s="34">
        <v>4.56968773800457E-2</v>
      </c>
      <c r="JY258" s="34">
        <v>1.8278750952018301E-2</v>
      </c>
      <c r="KA258" s="34">
        <v>3.80807311500381E-2</v>
      </c>
      <c r="KB258" s="34">
        <v>3.04645849200305E-3</v>
      </c>
      <c r="KG258" s="34">
        <v>3.8080731150038098E-3</v>
      </c>
      <c r="KJ258" s="34" t="s">
        <v>5977</v>
      </c>
      <c r="KK258" s="34" t="s">
        <v>5987</v>
      </c>
      <c r="KL258" s="34" t="s">
        <v>4170</v>
      </c>
      <c r="KM258" s="34" t="s">
        <v>4716</v>
      </c>
      <c r="KN258" s="34" t="s">
        <v>4352</v>
      </c>
      <c r="KO258" s="34" t="s">
        <v>4170</v>
      </c>
      <c r="KP258" s="34" t="s">
        <v>4170</v>
      </c>
      <c r="KQ258" s="34" t="s">
        <v>4170</v>
      </c>
      <c r="KR258" s="34" t="s">
        <v>4170</v>
      </c>
      <c r="KS258" s="34" t="s">
        <v>5709</v>
      </c>
      <c r="KT258" s="34" t="s">
        <v>4170</v>
      </c>
      <c r="KU258" s="34" t="s">
        <v>5113</v>
      </c>
      <c r="KV258" s="34" t="s">
        <v>4876</v>
      </c>
      <c r="KW258" s="34" t="s">
        <v>5621</v>
      </c>
      <c r="KX258" s="34" t="s">
        <v>5647</v>
      </c>
      <c r="KY258" s="34" t="s">
        <v>5953</v>
      </c>
      <c r="KZ258" s="34" t="s">
        <v>5224</v>
      </c>
      <c r="LA258" s="34" t="s">
        <v>5992</v>
      </c>
    </row>
    <row r="259" spans="1:313">
      <c r="A259" s="34" t="s">
        <v>6925</v>
      </c>
      <c r="B259" s="34" t="s">
        <v>6894</v>
      </c>
      <c r="C259" s="34" t="s">
        <v>1036</v>
      </c>
      <c r="D259" s="34" t="s">
        <v>1041</v>
      </c>
      <c r="F259" s="34" t="s">
        <v>1041</v>
      </c>
      <c r="G259" s="34">
        <v>55</v>
      </c>
      <c r="H259" s="34" t="s">
        <v>1041</v>
      </c>
      <c r="I259" s="34" t="s">
        <v>1041</v>
      </c>
      <c r="J259" s="34" t="s">
        <v>442</v>
      </c>
      <c r="K259" s="34" t="s">
        <v>1167</v>
      </c>
      <c r="L259" s="34" t="s">
        <v>9578</v>
      </c>
      <c r="M259" s="34" t="s">
        <v>1167</v>
      </c>
      <c r="N259" s="34" t="s">
        <v>9619</v>
      </c>
      <c r="P259" s="34" t="s">
        <v>3065</v>
      </c>
      <c r="Q259" s="34" t="s">
        <v>3123</v>
      </c>
      <c r="R259" s="34" t="s">
        <v>6370</v>
      </c>
      <c r="S259" s="34">
        <v>1</v>
      </c>
      <c r="T259" s="34" t="s">
        <v>4170</v>
      </c>
      <c r="U259" s="34" t="s">
        <v>4170</v>
      </c>
      <c r="V259" s="34" t="s">
        <v>4170</v>
      </c>
      <c r="W259" s="34" t="s">
        <v>4170</v>
      </c>
      <c r="X259" s="34" t="s">
        <v>4881</v>
      </c>
      <c r="Y259" s="34" t="s">
        <v>4170</v>
      </c>
      <c r="Z259" s="34" t="s">
        <v>4881</v>
      </c>
      <c r="AA259" s="34" t="s">
        <v>4170</v>
      </c>
      <c r="AB259" s="34" t="s">
        <v>3684</v>
      </c>
      <c r="AD259" s="34" t="s">
        <v>3699</v>
      </c>
      <c r="AE259" s="34" t="s">
        <v>3711</v>
      </c>
      <c r="AF259" s="34" t="s">
        <v>4170</v>
      </c>
      <c r="AG259" s="34" t="s">
        <v>4170</v>
      </c>
      <c r="AH259" s="34" t="s">
        <v>4881</v>
      </c>
      <c r="AI259" s="34" t="s">
        <v>4170</v>
      </c>
      <c r="AJ259" s="34" t="s">
        <v>4170</v>
      </c>
      <c r="AK259" s="34" t="s">
        <v>4170</v>
      </c>
      <c r="AL259" s="34" t="s">
        <v>4170</v>
      </c>
      <c r="AN259" s="34" t="s">
        <v>3719</v>
      </c>
      <c r="AO259" s="34" t="s">
        <v>1044</v>
      </c>
      <c r="BG259" s="34">
        <v>1</v>
      </c>
      <c r="BI259" s="34">
        <v>15</v>
      </c>
      <c r="BJ259" s="34" t="s">
        <v>1041</v>
      </c>
      <c r="BK259" s="34" t="s">
        <v>3727</v>
      </c>
      <c r="BM259" s="34" t="s">
        <v>3739</v>
      </c>
      <c r="BN259" s="34" t="s">
        <v>3745</v>
      </c>
      <c r="BO259" s="34" t="s">
        <v>4881</v>
      </c>
      <c r="BP259" s="34" t="s">
        <v>4170</v>
      </c>
      <c r="BQ259" s="34" t="s">
        <v>4170</v>
      </c>
      <c r="BR259" s="34" t="s">
        <v>4170</v>
      </c>
      <c r="BS259" s="34" t="s">
        <v>3754</v>
      </c>
      <c r="BT259" s="34" t="s">
        <v>3771</v>
      </c>
      <c r="BU259" s="34" t="s">
        <v>1044</v>
      </c>
      <c r="BV259" s="34" t="s">
        <v>1044</v>
      </c>
      <c r="BW259" s="34" t="s">
        <v>1044</v>
      </c>
      <c r="BX259" s="34" t="s">
        <v>3777</v>
      </c>
      <c r="BY259" s="34" t="s">
        <v>4881</v>
      </c>
      <c r="BZ259" s="34" t="s">
        <v>4170</v>
      </c>
      <c r="CA259" s="34" t="s">
        <v>4170</v>
      </c>
      <c r="CB259" s="34" t="s">
        <v>4170</v>
      </c>
      <c r="CC259" s="34" t="s">
        <v>4170</v>
      </c>
      <c r="CD259" s="34" t="s">
        <v>4170</v>
      </c>
      <c r="CE259" s="34" t="s">
        <v>4170</v>
      </c>
      <c r="CF259" s="34" t="s">
        <v>4170</v>
      </c>
      <c r="CG259" s="34" t="s">
        <v>4170</v>
      </c>
      <c r="CH259" s="34" t="s">
        <v>4170</v>
      </c>
      <c r="CI259" s="34" t="s">
        <v>4170</v>
      </c>
      <c r="CJ259" s="34" t="s">
        <v>4170</v>
      </c>
      <c r="CK259" s="34" t="s">
        <v>4170</v>
      </c>
      <c r="CL259" s="34" t="s">
        <v>4170</v>
      </c>
      <c r="CM259" s="34" t="s">
        <v>4170</v>
      </c>
      <c r="CN259" s="34" t="s">
        <v>4170</v>
      </c>
      <c r="CO259" s="34" t="s">
        <v>4170</v>
      </c>
      <c r="CQ259" s="34" t="s">
        <v>1041</v>
      </c>
      <c r="CR259" s="34" t="s">
        <v>1041</v>
      </c>
      <c r="CS259" s="34" t="s">
        <v>1044</v>
      </c>
      <c r="CT259" s="34" t="s">
        <v>1041</v>
      </c>
      <c r="CU259" s="34" t="s">
        <v>1041</v>
      </c>
      <c r="CV259" s="34" t="s">
        <v>1041</v>
      </c>
      <c r="CW259" s="34" t="s">
        <v>1044</v>
      </c>
      <c r="CX259" s="34" t="s">
        <v>1044</v>
      </c>
      <c r="CY259" s="34" t="s">
        <v>3826</v>
      </c>
      <c r="CZ259" s="34" t="s">
        <v>3843</v>
      </c>
      <c r="DA259" s="34" t="s">
        <v>3861</v>
      </c>
      <c r="DB259" s="34" t="s">
        <v>1044</v>
      </c>
      <c r="DC259" s="34" t="s">
        <v>3871</v>
      </c>
      <c r="DD259" s="34" t="s">
        <v>3871</v>
      </c>
      <c r="DE259" s="34" t="s">
        <v>1044</v>
      </c>
      <c r="DF259" s="34" t="s">
        <v>3877</v>
      </c>
      <c r="DG259" s="34" t="s">
        <v>170</v>
      </c>
      <c r="DH259" s="34" t="s">
        <v>4170</v>
      </c>
      <c r="DI259" s="34" t="s">
        <v>4170</v>
      </c>
      <c r="DJ259" s="34" t="s">
        <v>4170</v>
      </c>
      <c r="DK259" s="34" t="s">
        <v>4881</v>
      </c>
      <c r="DL259" s="34" t="s">
        <v>4170</v>
      </c>
      <c r="DM259" s="34" t="s">
        <v>4170</v>
      </c>
      <c r="DN259" s="34" t="s">
        <v>4170</v>
      </c>
      <c r="DO259" s="34" t="s">
        <v>4170</v>
      </c>
      <c r="DP259" s="34" t="s">
        <v>4170</v>
      </c>
      <c r="DQ259" s="34" t="s">
        <v>4170</v>
      </c>
      <c r="DR259" s="34" t="s">
        <v>4170</v>
      </c>
      <c r="DS259" s="34" t="s">
        <v>4170</v>
      </c>
      <c r="DT259" s="34" t="s">
        <v>4170</v>
      </c>
      <c r="DU259" s="34" t="s">
        <v>4170</v>
      </c>
      <c r="DV259" s="34" t="s">
        <v>4170</v>
      </c>
      <c r="DW259" s="34" t="s">
        <v>4170</v>
      </c>
      <c r="EA259" s="34">
        <v>4000</v>
      </c>
      <c r="FK259" s="34" t="s">
        <v>1044</v>
      </c>
      <c r="FM259" s="34" t="s">
        <v>3981</v>
      </c>
      <c r="FN259" s="34" t="s">
        <v>6526</v>
      </c>
      <c r="FO259" s="34" t="s">
        <v>4881</v>
      </c>
      <c r="FP259" s="34" t="s">
        <v>4170</v>
      </c>
      <c r="FQ259" s="34" t="s">
        <v>4881</v>
      </c>
      <c r="FR259" s="34" t="s">
        <v>4170</v>
      </c>
      <c r="FS259" s="34" t="s">
        <v>4170</v>
      </c>
      <c r="FT259" s="34" t="s">
        <v>4170</v>
      </c>
      <c r="FU259" s="34" t="s">
        <v>4170</v>
      </c>
      <c r="FV259" s="34" t="s">
        <v>4170</v>
      </c>
      <c r="FW259" s="34" t="s">
        <v>4170</v>
      </c>
      <c r="FX259" s="34" t="s">
        <v>4170</v>
      </c>
      <c r="FY259" s="34" t="s">
        <v>4170</v>
      </c>
      <c r="FZ259" s="34" t="s">
        <v>4170</v>
      </c>
      <c r="GA259" s="34" t="s">
        <v>4170</v>
      </c>
      <c r="GB259" s="34" t="s">
        <v>4170</v>
      </c>
      <c r="GC259" s="34" t="s">
        <v>4170</v>
      </c>
      <c r="GD259" s="34" t="s">
        <v>4170</v>
      </c>
      <c r="GF259" s="34" t="s">
        <v>1044</v>
      </c>
      <c r="GG259" s="34" t="s">
        <v>4170</v>
      </c>
      <c r="GH259" s="34" t="s">
        <v>4170</v>
      </c>
      <c r="GI259" s="34" t="s">
        <v>4170</v>
      </c>
      <c r="GJ259" s="34" t="s">
        <v>4881</v>
      </c>
      <c r="GK259" s="34" t="s">
        <v>4170</v>
      </c>
      <c r="GL259" s="34" t="s">
        <v>4170</v>
      </c>
      <c r="GM259" s="34" t="s">
        <v>4170</v>
      </c>
      <c r="GO259" s="34">
        <v>3000</v>
      </c>
      <c r="GP259" s="34">
        <v>0</v>
      </c>
      <c r="GQ259" s="34">
        <v>0</v>
      </c>
      <c r="GR259" s="34">
        <v>1000</v>
      </c>
      <c r="GS259" s="34">
        <v>300</v>
      </c>
      <c r="GT259" s="34">
        <v>200</v>
      </c>
      <c r="GU259" s="34">
        <v>200</v>
      </c>
      <c r="GV259" s="34">
        <v>0</v>
      </c>
      <c r="GW259" s="34">
        <v>0</v>
      </c>
      <c r="GX259" s="34">
        <v>3000</v>
      </c>
      <c r="GY259" s="34">
        <v>0</v>
      </c>
      <c r="GZ259" s="34">
        <v>0</v>
      </c>
      <c r="HA259" s="34">
        <v>0</v>
      </c>
      <c r="HB259" s="34">
        <v>0</v>
      </c>
      <c r="HC259" s="34">
        <v>0</v>
      </c>
      <c r="HD259" s="34">
        <v>0</v>
      </c>
      <c r="HE259" s="34">
        <v>0</v>
      </c>
      <c r="HF259" s="34" t="s">
        <v>3071</v>
      </c>
      <c r="HK259" s="34" t="s">
        <v>6926</v>
      </c>
      <c r="HL259" s="34" t="s">
        <v>4226</v>
      </c>
      <c r="HM259" s="34" t="s">
        <v>4542</v>
      </c>
      <c r="HN259" s="34" t="s">
        <v>5453</v>
      </c>
      <c r="HO259" s="34">
        <v>46.287779237844902</v>
      </c>
      <c r="HP259" s="34" t="s">
        <v>4896</v>
      </c>
      <c r="HQ259" s="34" t="s">
        <v>4305</v>
      </c>
      <c r="HR259" s="34" t="s">
        <v>4186</v>
      </c>
      <c r="HS259" s="34" t="s">
        <v>4241</v>
      </c>
      <c r="HT259" s="34" t="s">
        <v>4271</v>
      </c>
      <c r="HU259" s="34" t="s">
        <v>5342</v>
      </c>
      <c r="HV259" s="34" t="s">
        <v>5001</v>
      </c>
      <c r="HW259" s="34" t="s">
        <v>4556</v>
      </c>
      <c r="HX259" s="34" t="s">
        <v>3238</v>
      </c>
      <c r="HY259" s="34" t="s">
        <v>4291</v>
      </c>
      <c r="HZ259" s="34" t="s">
        <v>4933</v>
      </c>
      <c r="IA259" s="34" t="s">
        <v>4666</v>
      </c>
      <c r="IC259" s="34" t="s">
        <v>5274</v>
      </c>
      <c r="ID259" s="34" t="s">
        <v>4462</v>
      </c>
      <c r="IG259" s="34" t="s">
        <v>4877</v>
      </c>
      <c r="IQ259" s="34">
        <v>4000</v>
      </c>
      <c r="IR259" s="34" t="s">
        <v>1046</v>
      </c>
      <c r="IT259" s="34">
        <v>4000</v>
      </c>
      <c r="IU259" s="34" t="s">
        <v>5178</v>
      </c>
      <c r="IV259" s="34" t="s">
        <v>4170</v>
      </c>
      <c r="IW259" s="34" t="s">
        <v>4170</v>
      </c>
      <c r="IX259" s="34" t="s">
        <v>6120</v>
      </c>
      <c r="IY259" s="34" t="s">
        <v>5373</v>
      </c>
      <c r="IZ259" s="34" t="s">
        <v>4783</v>
      </c>
      <c r="JA259" s="34" t="s">
        <v>4711</v>
      </c>
      <c r="JB259" s="34" t="s">
        <v>4170</v>
      </c>
      <c r="JC259" s="34">
        <v>500</v>
      </c>
      <c r="JD259" s="34">
        <v>0</v>
      </c>
      <c r="JE259" s="34">
        <v>0</v>
      </c>
      <c r="JF259" s="34">
        <v>0</v>
      </c>
      <c r="JG259" s="34">
        <v>0</v>
      </c>
      <c r="JH259" s="34">
        <v>0</v>
      </c>
      <c r="JI259" s="34">
        <v>0</v>
      </c>
      <c r="JJ259" s="34">
        <v>0</v>
      </c>
      <c r="JK259" s="34">
        <v>0</v>
      </c>
      <c r="JL259" s="34">
        <v>5200</v>
      </c>
      <c r="JM259" s="34">
        <v>0</v>
      </c>
      <c r="JN259" s="34">
        <v>5200</v>
      </c>
      <c r="JO259" s="34">
        <v>5200</v>
      </c>
      <c r="JP259" s="34">
        <v>0</v>
      </c>
      <c r="JQ259" s="34">
        <v>5200</v>
      </c>
      <c r="JR259" s="34">
        <v>0.57692307692307698</v>
      </c>
      <c r="JU259" s="34">
        <v>0.19230769230769201</v>
      </c>
      <c r="JV259" s="34">
        <v>5.7692307692307702E-2</v>
      </c>
      <c r="JW259" s="34">
        <v>3.8461538461538498E-2</v>
      </c>
      <c r="JX259" s="34">
        <v>3.8461538461538498E-2</v>
      </c>
      <c r="KA259" s="34">
        <v>9.6153846153846201E-2</v>
      </c>
      <c r="KJ259" s="34" t="s">
        <v>5976</v>
      </c>
      <c r="KK259" s="34" t="s">
        <v>5178</v>
      </c>
      <c r="KL259" s="34" t="s">
        <v>4170</v>
      </c>
      <c r="KM259" s="34" t="s">
        <v>4714</v>
      </c>
      <c r="KN259" s="34" t="s">
        <v>4170</v>
      </c>
      <c r="KO259" s="34" t="s">
        <v>4170</v>
      </c>
      <c r="KP259" s="34" t="s">
        <v>4170</v>
      </c>
      <c r="KQ259" s="34" t="s">
        <v>4170</v>
      </c>
      <c r="KR259" s="34" t="s">
        <v>4170</v>
      </c>
      <c r="KS259" s="34" t="s">
        <v>4170</v>
      </c>
      <c r="KT259" s="34" t="s">
        <v>4170</v>
      </c>
      <c r="KU259" s="34" t="s">
        <v>5116</v>
      </c>
      <c r="KV259" s="34" t="s">
        <v>5154</v>
      </c>
      <c r="KW259" s="34" t="s">
        <v>4170</v>
      </c>
      <c r="KX259" s="34" t="s">
        <v>4170</v>
      </c>
      <c r="KY259" s="34" t="s">
        <v>5116</v>
      </c>
      <c r="KZ259" s="34" t="s">
        <v>5154</v>
      </c>
      <c r="LA259" s="34" t="s">
        <v>5992</v>
      </c>
    </row>
    <row r="260" spans="1:313">
      <c r="A260" s="34" t="s">
        <v>6927</v>
      </c>
      <c r="B260" s="34" t="s">
        <v>6894</v>
      </c>
      <c r="C260" s="34" t="s">
        <v>1036</v>
      </c>
      <c r="D260" s="34" t="s">
        <v>1041</v>
      </c>
      <c r="F260" s="34" t="s">
        <v>1041</v>
      </c>
      <c r="G260" s="34">
        <v>38</v>
      </c>
      <c r="H260" s="34" t="s">
        <v>1041</v>
      </c>
      <c r="I260" s="34" t="s">
        <v>1041</v>
      </c>
      <c r="J260" s="34" t="s">
        <v>440</v>
      </c>
      <c r="K260" s="34" t="s">
        <v>1077</v>
      </c>
      <c r="L260" s="34" t="s">
        <v>9537</v>
      </c>
      <c r="M260" s="34" t="s">
        <v>1548</v>
      </c>
      <c r="N260" s="34" t="s">
        <v>9538</v>
      </c>
      <c r="P260" s="34" t="s">
        <v>3065</v>
      </c>
      <c r="Q260" s="34" t="s">
        <v>3099</v>
      </c>
      <c r="R260" s="34" t="s">
        <v>6374</v>
      </c>
      <c r="S260" s="34">
        <v>2</v>
      </c>
      <c r="T260" s="34" t="s">
        <v>4881</v>
      </c>
      <c r="U260" s="34" t="s">
        <v>4881</v>
      </c>
      <c r="V260" s="34" t="s">
        <v>4170</v>
      </c>
      <c r="W260" s="34" t="s">
        <v>4881</v>
      </c>
      <c r="X260" s="34" t="s">
        <v>4170</v>
      </c>
      <c r="Y260" s="34" t="s">
        <v>4609</v>
      </c>
      <c r="Z260" s="34" t="s">
        <v>4170</v>
      </c>
      <c r="AA260" s="34" t="s">
        <v>4170</v>
      </c>
      <c r="AB260" s="34" t="s">
        <v>3681</v>
      </c>
      <c r="AD260" s="34" t="s">
        <v>3696</v>
      </c>
      <c r="AN260" s="34" t="s">
        <v>3719</v>
      </c>
      <c r="AO260" s="34" t="s">
        <v>3071</v>
      </c>
      <c r="BG260" s="34">
        <v>1</v>
      </c>
      <c r="BI260" s="34">
        <v>20</v>
      </c>
      <c r="BJ260" s="34" t="s">
        <v>1041</v>
      </c>
      <c r="BK260" s="34" t="s">
        <v>3727</v>
      </c>
      <c r="BM260" s="34" t="s">
        <v>3739</v>
      </c>
      <c r="BN260" s="34" t="s">
        <v>3745</v>
      </c>
      <c r="BO260" s="34" t="s">
        <v>4881</v>
      </c>
      <c r="BP260" s="34" t="s">
        <v>4170</v>
      </c>
      <c r="BQ260" s="34" t="s">
        <v>4170</v>
      </c>
      <c r="BR260" s="34" t="s">
        <v>4170</v>
      </c>
      <c r="BS260" s="34" t="s">
        <v>3751</v>
      </c>
      <c r="BT260" s="34" t="s">
        <v>3771</v>
      </c>
      <c r="BU260" s="34" t="s">
        <v>1044</v>
      </c>
      <c r="BV260" s="34" t="s">
        <v>1044</v>
      </c>
      <c r="BW260" s="34" t="s">
        <v>1044</v>
      </c>
      <c r="BX260" s="34" t="s">
        <v>3777</v>
      </c>
      <c r="BY260" s="34" t="s">
        <v>4881</v>
      </c>
      <c r="BZ260" s="34" t="s">
        <v>4170</v>
      </c>
      <c r="CA260" s="34" t="s">
        <v>4170</v>
      </c>
      <c r="CB260" s="34" t="s">
        <v>4170</v>
      </c>
      <c r="CC260" s="34" t="s">
        <v>4170</v>
      </c>
      <c r="CD260" s="34" t="s">
        <v>4170</v>
      </c>
      <c r="CE260" s="34" t="s">
        <v>4170</v>
      </c>
      <c r="CF260" s="34" t="s">
        <v>4170</v>
      </c>
      <c r="CG260" s="34" t="s">
        <v>4170</v>
      </c>
      <c r="CH260" s="34" t="s">
        <v>4170</v>
      </c>
      <c r="CI260" s="34" t="s">
        <v>4170</v>
      </c>
      <c r="CJ260" s="34" t="s">
        <v>4170</v>
      </c>
      <c r="CK260" s="34" t="s">
        <v>4170</v>
      </c>
      <c r="CL260" s="34" t="s">
        <v>4170</v>
      </c>
      <c r="CM260" s="34" t="s">
        <v>4170</v>
      </c>
      <c r="CN260" s="34" t="s">
        <v>4170</v>
      </c>
      <c r="CO260" s="34" t="s">
        <v>4170</v>
      </c>
      <c r="CQ260" s="34" t="s">
        <v>1041</v>
      </c>
      <c r="CR260" s="34" t="s">
        <v>1041</v>
      </c>
      <c r="CS260" s="34" t="s">
        <v>1041</v>
      </c>
      <c r="CT260" s="34" t="s">
        <v>1041</v>
      </c>
      <c r="CU260" s="34" t="s">
        <v>1041</v>
      </c>
      <c r="CV260" s="34" t="s">
        <v>1041</v>
      </c>
      <c r="CW260" s="34" t="s">
        <v>1044</v>
      </c>
      <c r="CX260" s="34" t="s">
        <v>1044</v>
      </c>
      <c r="CY260" s="34" t="s">
        <v>3826</v>
      </c>
      <c r="CZ260" s="34" t="s">
        <v>3846</v>
      </c>
      <c r="DA260" s="34" t="s">
        <v>3855</v>
      </c>
      <c r="DB260" s="34" t="s">
        <v>1044</v>
      </c>
      <c r="DC260" s="34" t="s">
        <v>3871</v>
      </c>
      <c r="DD260" s="34" t="s">
        <v>3871</v>
      </c>
      <c r="DE260" s="34" t="s">
        <v>1044</v>
      </c>
      <c r="DF260" s="34" t="s">
        <v>3877</v>
      </c>
      <c r="DG260" s="34" t="s">
        <v>6863</v>
      </c>
      <c r="DH260" s="34" t="s">
        <v>4170</v>
      </c>
      <c r="DI260" s="34" t="s">
        <v>4170</v>
      </c>
      <c r="DJ260" s="34" t="s">
        <v>4170</v>
      </c>
      <c r="DK260" s="34" t="s">
        <v>4170</v>
      </c>
      <c r="DL260" s="34" t="s">
        <v>4170</v>
      </c>
      <c r="DM260" s="34" t="s">
        <v>4170</v>
      </c>
      <c r="DN260" s="34" t="s">
        <v>4881</v>
      </c>
      <c r="DO260" s="34" t="s">
        <v>4170</v>
      </c>
      <c r="DP260" s="34" t="s">
        <v>4170</v>
      </c>
      <c r="DQ260" s="34" t="s">
        <v>4881</v>
      </c>
      <c r="DR260" s="34" t="s">
        <v>4170</v>
      </c>
      <c r="DS260" s="34" t="s">
        <v>4170</v>
      </c>
      <c r="DT260" s="34" t="s">
        <v>4170</v>
      </c>
      <c r="DU260" s="34" t="s">
        <v>4170</v>
      </c>
      <c r="DV260" s="34" t="s">
        <v>4170</v>
      </c>
      <c r="DW260" s="34" t="s">
        <v>4170</v>
      </c>
      <c r="ES260" s="34" t="s">
        <v>3948</v>
      </c>
      <c r="ET260" s="34" t="s">
        <v>4881</v>
      </c>
      <c r="EU260" s="34" t="s">
        <v>4170</v>
      </c>
      <c r="EV260" s="34" t="s">
        <v>4170</v>
      </c>
      <c r="EW260" s="34" t="s">
        <v>4170</v>
      </c>
      <c r="EX260" s="34" t="s">
        <v>4170</v>
      </c>
      <c r="EY260" s="34" t="s">
        <v>4170</v>
      </c>
      <c r="EZ260" s="34" t="s">
        <v>4170</v>
      </c>
      <c r="FA260" s="34" t="s">
        <v>4170</v>
      </c>
      <c r="FB260" s="34" t="s">
        <v>4170</v>
      </c>
      <c r="FD260" s="34">
        <v>860</v>
      </c>
      <c r="FK260" s="34" t="s">
        <v>3865</v>
      </c>
      <c r="FL260" s="34" t="s">
        <v>3969</v>
      </c>
      <c r="FM260" s="34" t="s">
        <v>3984</v>
      </c>
      <c r="FN260" s="34" t="s">
        <v>6897</v>
      </c>
      <c r="FO260" s="34" t="s">
        <v>4881</v>
      </c>
      <c r="FP260" s="34" t="s">
        <v>4170</v>
      </c>
      <c r="FQ260" s="34" t="s">
        <v>4881</v>
      </c>
      <c r="FR260" s="34" t="s">
        <v>4170</v>
      </c>
      <c r="FS260" s="34" t="s">
        <v>4170</v>
      </c>
      <c r="FT260" s="34" t="s">
        <v>4170</v>
      </c>
      <c r="FU260" s="34" t="s">
        <v>4881</v>
      </c>
      <c r="FV260" s="34" t="s">
        <v>4170</v>
      </c>
      <c r="FW260" s="34" t="s">
        <v>4881</v>
      </c>
      <c r="FX260" s="34" t="s">
        <v>4170</v>
      </c>
      <c r="FY260" s="34" t="s">
        <v>4170</v>
      </c>
      <c r="FZ260" s="34" t="s">
        <v>4170</v>
      </c>
      <c r="GA260" s="34" t="s">
        <v>4170</v>
      </c>
      <c r="GB260" s="34" t="s">
        <v>4170</v>
      </c>
      <c r="GC260" s="34" t="s">
        <v>4170</v>
      </c>
      <c r="GD260" s="34" t="s">
        <v>4170</v>
      </c>
      <c r="GF260" s="34" t="s">
        <v>1044</v>
      </c>
      <c r="GG260" s="34" t="s">
        <v>4170</v>
      </c>
      <c r="GH260" s="34" t="s">
        <v>4170</v>
      </c>
      <c r="GI260" s="34" t="s">
        <v>4170</v>
      </c>
      <c r="GJ260" s="34" t="s">
        <v>4881</v>
      </c>
      <c r="GK260" s="34" t="s">
        <v>4170</v>
      </c>
      <c r="GL260" s="34" t="s">
        <v>4170</v>
      </c>
      <c r="GM260" s="34" t="s">
        <v>4170</v>
      </c>
      <c r="GO260" s="34">
        <v>4000</v>
      </c>
      <c r="GP260" s="34">
        <v>0</v>
      </c>
      <c r="GQ260" s="34">
        <v>0</v>
      </c>
      <c r="GR260" s="34">
        <v>3000</v>
      </c>
      <c r="GS260" s="34">
        <v>1500</v>
      </c>
      <c r="GT260" s="34">
        <v>100</v>
      </c>
      <c r="GU260" s="34">
        <v>0</v>
      </c>
      <c r="GV260" s="34">
        <v>0</v>
      </c>
      <c r="GW260" s="34">
        <v>0</v>
      </c>
      <c r="GX260" s="34">
        <v>2000</v>
      </c>
      <c r="GY260" s="34">
        <v>0</v>
      </c>
      <c r="GZ260" s="34">
        <v>0</v>
      </c>
      <c r="HA260" s="34">
        <v>0</v>
      </c>
      <c r="HB260" s="34">
        <v>0</v>
      </c>
      <c r="HC260" s="34">
        <v>0</v>
      </c>
      <c r="HD260" s="34">
        <v>0</v>
      </c>
      <c r="HE260" s="34">
        <v>0</v>
      </c>
      <c r="HF260" s="34" t="s">
        <v>1041</v>
      </c>
      <c r="HG260" s="34" t="s">
        <v>4042</v>
      </c>
      <c r="HI260" s="34" t="s">
        <v>4072</v>
      </c>
      <c r="HK260" s="34" t="s">
        <v>6928</v>
      </c>
      <c r="HL260" s="34" t="s">
        <v>4226</v>
      </c>
      <c r="HM260" s="34" t="s">
        <v>4542</v>
      </c>
      <c r="HN260" s="34" t="s">
        <v>5447</v>
      </c>
      <c r="HO260" s="34">
        <v>42.279894875164302</v>
      </c>
      <c r="HP260" s="34" t="s">
        <v>4896</v>
      </c>
      <c r="HQ260" s="34" t="s">
        <v>4313</v>
      </c>
      <c r="HR260" s="34" t="s">
        <v>4210</v>
      </c>
      <c r="HS260" s="34" t="s">
        <v>4228</v>
      </c>
      <c r="HT260" s="34" t="s">
        <v>4262</v>
      </c>
      <c r="HU260" s="34" t="s">
        <v>5341</v>
      </c>
      <c r="HV260" s="34" t="s">
        <v>5001</v>
      </c>
      <c r="HW260" s="34" t="s">
        <v>4560</v>
      </c>
      <c r="HX260" s="34" t="s">
        <v>3244</v>
      </c>
      <c r="HY260" s="34" t="s">
        <v>4299</v>
      </c>
      <c r="HZ260" s="34" t="s">
        <v>4933</v>
      </c>
      <c r="IA260" s="34" t="s">
        <v>4666</v>
      </c>
      <c r="IC260" s="34" t="s">
        <v>5274</v>
      </c>
      <c r="ID260" s="34" t="s">
        <v>4462</v>
      </c>
      <c r="IJ260" s="34">
        <v>342.79599999999999</v>
      </c>
      <c r="IQ260" s="34">
        <v>342.79599999999999</v>
      </c>
      <c r="IR260" s="34" t="s">
        <v>1046</v>
      </c>
      <c r="IT260" s="34">
        <v>171.398</v>
      </c>
      <c r="IU260" s="34" t="s">
        <v>5178</v>
      </c>
      <c r="IV260" s="34" t="s">
        <v>4170</v>
      </c>
      <c r="IW260" s="34" t="s">
        <v>4170</v>
      </c>
      <c r="IX260" s="34" t="s">
        <v>5374</v>
      </c>
      <c r="IY260" s="34" t="s">
        <v>4472</v>
      </c>
      <c r="IZ260" s="34" t="s">
        <v>4352</v>
      </c>
      <c r="JA260" s="34" t="s">
        <v>4170</v>
      </c>
      <c r="JB260" s="34" t="s">
        <v>4170</v>
      </c>
      <c r="JC260" s="34">
        <v>333.33333333333297</v>
      </c>
      <c r="JD260" s="34">
        <v>0</v>
      </c>
      <c r="JE260" s="34">
        <v>0</v>
      </c>
      <c r="JF260" s="34">
        <v>0</v>
      </c>
      <c r="JG260" s="34">
        <v>0</v>
      </c>
      <c r="JH260" s="34">
        <v>0</v>
      </c>
      <c r="JI260" s="34">
        <v>0</v>
      </c>
      <c r="JJ260" s="34">
        <v>0</v>
      </c>
      <c r="JK260" s="34">
        <v>0</v>
      </c>
      <c r="JL260" s="34">
        <v>8933.3333333333303</v>
      </c>
      <c r="JM260" s="34">
        <v>0</v>
      </c>
      <c r="JN260" s="34">
        <v>8933.3333333333303</v>
      </c>
      <c r="JO260" s="34">
        <v>4466.6666666666697</v>
      </c>
      <c r="JP260" s="34">
        <v>0</v>
      </c>
      <c r="JQ260" s="34">
        <v>4466.6666666666697</v>
      </c>
      <c r="JR260" s="34">
        <v>0.44776119402985098</v>
      </c>
      <c r="JU260" s="34">
        <v>0.33582089552238797</v>
      </c>
      <c r="JV260" s="34">
        <v>0.16791044776119399</v>
      </c>
      <c r="JW260" s="34">
        <v>1.1194029850746299E-2</v>
      </c>
      <c r="KA260" s="34">
        <v>3.7313432835820899E-2</v>
      </c>
      <c r="KI260" s="34" t="s">
        <v>6082</v>
      </c>
      <c r="KJ260" s="34" t="s">
        <v>5976</v>
      </c>
      <c r="KK260" s="34" t="s">
        <v>5177</v>
      </c>
      <c r="KL260" s="34" t="s">
        <v>4170</v>
      </c>
      <c r="KM260" s="34" t="s">
        <v>4714</v>
      </c>
      <c r="KN260" s="34" t="s">
        <v>4170</v>
      </c>
      <c r="KO260" s="34" t="s">
        <v>4170</v>
      </c>
      <c r="KP260" s="34" t="s">
        <v>4170</v>
      </c>
      <c r="KQ260" s="34" t="s">
        <v>4170</v>
      </c>
      <c r="KR260" s="34" t="s">
        <v>4170</v>
      </c>
      <c r="KS260" s="34" t="s">
        <v>4170</v>
      </c>
      <c r="KT260" s="34" t="s">
        <v>4170</v>
      </c>
      <c r="KU260" s="34" t="s">
        <v>5116</v>
      </c>
      <c r="KV260" s="34" t="s">
        <v>5153</v>
      </c>
      <c r="KW260" s="34" t="s">
        <v>4170</v>
      </c>
      <c r="KX260" s="34" t="s">
        <v>4170</v>
      </c>
      <c r="KY260" s="34" t="s">
        <v>5116</v>
      </c>
      <c r="KZ260" s="34" t="s">
        <v>5850</v>
      </c>
      <c r="LA260" s="34" t="s">
        <v>5993</v>
      </c>
    </row>
    <row r="261" spans="1:313">
      <c r="A261" s="34" t="s">
        <v>6929</v>
      </c>
      <c r="B261" s="34" t="s">
        <v>6894</v>
      </c>
      <c r="C261" s="34" t="s">
        <v>1037</v>
      </c>
      <c r="D261" s="34" t="s">
        <v>1041</v>
      </c>
      <c r="F261" s="34" t="s">
        <v>1041</v>
      </c>
      <c r="G261" s="34">
        <v>20</v>
      </c>
      <c r="H261" s="34" t="s">
        <v>1041</v>
      </c>
      <c r="I261" s="34" t="s">
        <v>1041</v>
      </c>
      <c r="J261" s="34" t="s">
        <v>442</v>
      </c>
      <c r="K261" s="34" t="s">
        <v>1059</v>
      </c>
      <c r="L261" s="34" t="s">
        <v>9539</v>
      </c>
      <c r="M261" s="34" t="s">
        <v>1229</v>
      </c>
      <c r="N261" s="34" t="s">
        <v>9540</v>
      </c>
      <c r="P261" s="34" t="s">
        <v>3065</v>
      </c>
      <c r="Q261" s="34" t="s">
        <v>3138</v>
      </c>
      <c r="R261" s="34" t="s">
        <v>6323</v>
      </c>
      <c r="S261" s="34">
        <v>3</v>
      </c>
      <c r="T261" s="34" t="s">
        <v>4881</v>
      </c>
      <c r="U261" s="34" t="s">
        <v>4170</v>
      </c>
      <c r="V261" s="34" t="s">
        <v>4170</v>
      </c>
      <c r="W261" s="34" t="s">
        <v>4881</v>
      </c>
      <c r="X261" s="34" t="s">
        <v>4609</v>
      </c>
      <c r="Y261" s="34" t="s">
        <v>4881</v>
      </c>
      <c r="Z261" s="34" t="s">
        <v>4609</v>
      </c>
      <c r="AA261" s="34" t="s">
        <v>4170</v>
      </c>
      <c r="AB261" s="34" t="s">
        <v>3681</v>
      </c>
      <c r="AD261" s="34" t="s">
        <v>3696</v>
      </c>
      <c r="AN261" s="34" t="s">
        <v>3722</v>
      </c>
      <c r="AO261" s="34" t="s">
        <v>1044</v>
      </c>
      <c r="BG261" s="34">
        <v>3</v>
      </c>
      <c r="BI261" s="34">
        <v>40</v>
      </c>
      <c r="BJ261" s="34" t="s">
        <v>1041</v>
      </c>
      <c r="BK261" s="34" t="s">
        <v>3727</v>
      </c>
      <c r="BM261" s="34" t="s">
        <v>3739</v>
      </c>
      <c r="BN261" s="34" t="s">
        <v>3745</v>
      </c>
      <c r="BO261" s="34" t="s">
        <v>4881</v>
      </c>
      <c r="BP261" s="34" t="s">
        <v>4170</v>
      </c>
      <c r="BQ261" s="34" t="s">
        <v>4170</v>
      </c>
      <c r="BR261" s="34" t="s">
        <v>4170</v>
      </c>
      <c r="BS261" s="34" t="s">
        <v>3754</v>
      </c>
      <c r="BT261" s="34" t="s">
        <v>3771</v>
      </c>
      <c r="BU261" s="34" t="s">
        <v>1044</v>
      </c>
      <c r="BV261" s="34" t="s">
        <v>1044</v>
      </c>
      <c r="BW261" s="34" t="s">
        <v>1044</v>
      </c>
      <c r="BX261" s="34" t="s">
        <v>3777</v>
      </c>
      <c r="BY261" s="34" t="s">
        <v>4881</v>
      </c>
      <c r="BZ261" s="34" t="s">
        <v>4170</v>
      </c>
      <c r="CA261" s="34" t="s">
        <v>4170</v>
      </c>
      <c r="CB261" s="34" t="s">
        <v>4170</v>
      </c>
      <c r="CC261" s="34" t="s">
        <v>4170</v>
      </c>
      <c r="CD261" s="34" t="s">
        <v>4170</v>
      </c>
      <c r="CE261" s="34" t="s">
        <v>4170</v>
      </c>
      <c r="CF261" s="34" t="s">
        <v>4170</v>
      </c>
      <c r="CG261" s="34" t="s">
        <v>4170</v>
      </c>
      <c r="CH261" s="34" t="s">
        <v>4170</v>
      </c>
      <c r="CI261" s="34" t="s">
        <v>4170</v>
      </c>
      <c r="CJ261" s="34" t="s">
        <v>4170</v>
      </c>
      <c r="CK261" s="34" t="s">
        <v>4170</v>
      </c>
      <c r="CL261" s="34" t="s">
        <v>4170</v>
      </c>
      <c r="CM261" s="34" t="s">
        <v>4170</v>
      </c>
      <c r="CN261" s="34" t="s">
        <v>4170</v>
      </c>
      <c r="CO261" s="34" t="s">
        <v>4170</v>
      </c>
      <c r="CQ261" s="34" t="s">
        <v>1041</v>
      </c>
      <c r="CR261" s="34" t="s">
        <v>1041</v>
      </c>
      <c r="CS261" s="34" t="s">
        <v>1041</v>
      </c>
      <c r="CT261" s="34" t="s">
        <v>1041</v>
      </c>
      <c r="CU261" s="34" t="s">
        <v>1041</v>
      </c>
      <c r="CV261" s="34" t="s">
        <v>1041</v>
      </c>
      <c r="CW261" s="34" t="s">
        <v>1044</v>
      </c>
      <c r="CX261" s="34" t="s">
        <v>1041</v>
      </c>
      <c r="CY261" s="34" t="s">
        <v>3823</v>
      </c>
      <c r="CZ261" s="34" t="s">
        <v>3843</v>
      </c>
      <c r="DA261" s="34" t="s">
        <v>3861</v>
      </c>
      <c r="DB261" s="34" t="s">
        <v>1044</v>
      </c>
      <c r="DC261" s="34" t="s">
        <v>1044</v>
      </c>
      <c r="DD261" s="34" t="s">
        <v>3871</v>
      </c>
      <c r="DE261" s="34" t="s">
        <v>1041</v>
      </c>
      <c r="DF261" s="34" t="s">
        <v>3877</v>
      </c>
      <c r="DG261" s="34" t="s">
        <v>6324</v>
      </c>
      <c r="DH261" s="34" t="s">
        <v>4170</v>
      </c>
      <c r="DI261" s="34" t="s">
        <v>4881</v>
      </c>
      <c r="DJ261" s="34" t="s">
        <v>4170</v>
      </c>
      <c r="DK261" s="34" t="s">
        <v>4170</v>
      </c>
      <c r="DL261" s="34" t="s">
        <v>4170</v>
      </c>
      <c r="DM261" s="34" t="s">
        <v>4170</v>
      </c>
      <c r="DN261" s="34" t="s">
        <v>4170</v>
      </c>
      <c r="DO261" s="34" t="s">
        <v>4881</v>
      </c>
      <c r="DP261" s="34" t="s">
        <v>4170</v>
      </c>
      <c r="DQ261" s="34" t="s">
        <v>4170</v>
      </c>
      <c r="DR261" s="34" t="s">
        <v>4170</v>
      </c>
      <c r="DS261" s="34" t="s">
        <v>4170</v>
      </c>
      <c r="DT261" s="34" t="s">
        <v>4170</v>
      </c>
      <c r="DU261" s="34" t="s">
        <v>4170</v>
      </c>
      <c r="DV261" s="34" t="s">
        <v>4170</v>
      </c>
      <c r="DW261" s="34" t="s">
        <v>4170</v>
      </c>
      <c r="DY261" s="34">
        <v>16000</v>
      </c>
      <c r="FE261" s="34">
        <v>4875</v>
      </c>
      <c r="FK261" s="34" t="s">
        <v>1044</v>
      </c>
      <c r="FM261" s="34" t="s">
        <v>3990</v>
      </c>
      <c r="GF261" s="34" t="s">
        <v>1044</v>
      </c>
      <c r="GG261" s="34" t="s">
        <v>4170</v>
      </c>
      <c r="GH261" s="34" t="s">
        <v>4170</v>
      </c>
      <c r="GI261" s="34" t="s">
        <v>4170</v>
      </c>
      <c r="GJ261" s="34" t="s">
        <v>4881</v>
      </c>
      <c r="GK261" s="34" t="s">
        <v>4170</v>
      </c>
      <c r="GL261" s="34" t="s">
        <v>4170</v>
      </c>
      <c r="GM261" s="34" t="s">
        <v>4170</v>
      </c>
      <c r="GO261" s="34">
        <v>10000</v>
      </c>
      <c r="GP261" s="34">
        <v>0</v>
      </c>
      <c r="GQ261" s="34">
        <v>5000</v>
      </c>
      <c r="GR261" s="34">
        <v>2500</v>
      </c>
      <c r="GS261" s="34">
        <v>500</v>
      </c>
      <c r="GT261" s="34">
        <v>500</v>
      </c>
      <c r="GU261" s="34">
        <v>300</v>
      </c>
      <c r="GV261" s="34">
        <v>0</v>
      </c>
      <c r="GW261" s="34">
        <v>0</v>
      </c>
      <c r="GX261" s="34">
        <v>5000</v>
      </c>
      <c r="GY261" s="34">
        <v>1000</v>
      </c>
      <c r="GZ261" s="34">
        <v>500</v>
      </c>
      <c r="HA261" s="34">
        <v>0</v>
      </c>
      <c r="HB261" s="34">
        <v>0</v>
      </c>
      <c r="HC261" s="34">
        <v>0</v>
      </c>
      <c r="HD261" s="34">
        <v>0</v>
      </c>
      <c r="HE261" s="34">
        <v>0</v>
      </c>
      <c r="HF261" s="34" t="s">
        <v>1044</v>
      </c>
      <c r="HK261" s="34" t="s">
        <v>6930</v>
      </c>
      <c r="HL261" s="34" t="s">
        <v>4226</v>
      </c>
      <c r="HM261" s="34" t="s">
        <v>4539</v>
      </c>
      <c r="HN261" s="34" t="s">
        <v>5452</v>
      </c>
      <c r="HO261" s="34">
        <v>30.2890932982917</v>
      </c>
      <c r="HP261" s="34" t="s">
        <v>4895</v>
      </c>
      <c r="HQ261" s="34" t="s">
        <v>4316</v>
      </c>
      <c r="HR261" s="34" t="s">
        <v>4186</v>
      </c>
      <c r="HS261" s="34" t="s">
        <v>4255</v>
      </c>
      <c r="HT261" s="34" t="s">
        <v>4271</v>
      </c>
      <c r="HU261" s="34" t="s">
        <v>5342</v>
      </c>
      <c r="HV261" s="34" t="s">
        <v>5001</v>
      </c>
      <c r="HW261" s="34" t="s">
        <v>4560</v>
      </c>
      <c r="HX261" s="34" t="s">
        <v>3238</v>
      </c>
      <c r="HY261" s="34" t="s">
        <v>4291</v>
      </c>
      <c r="HZ261" s="34" t="s">
        <v>4933</v>
      </c>
      <c r="IA261" s="34" t="s">
        <v>4665</v>
      </c>
      <c r="IB261" s="34" t="s">
        <v>5665</v>
      </c>
      <c r="IC261" s="34" t="s">
        <v>5274</v>
      </c>
      <c r="ID261" s="34" t="s">
        <v>4462</v>
      </c>
      <c r="IE261" s="34" t="s">
        <v>5223</v>
      </c>
      <c r="IK261" s="34" t="s">
        <v>4589</v>
      </c>
      <c r="IQ261" s="34">
        <v>20875</v>
      </c>
      <c r="IR261" s="34" t="s">
        <v>1046</v>
      </c>
      <c r="IT261" s="34">
        <v>6958.3333333333303</v>
      </c>
      <c r="IU261" s="34" t="s">
        <v>5181</v>
      </c>
      <c r="IV261" s="34" t="s">
        <v>4170</v>
      </c>
      <c r="IW261" s="34" t="s">
        <v>4174</v>
      </c>
      <c r="IX261" s="34" t="s">
        <v>5374</v>
      </c>
      <c r="IY261" s="34" t="s">
        <v>4785</v>
      </c>
      <c r="IZ261" s="34" t="s">
        <v>4785</v>
      </c>
      <c r="JA261" s="34" t="s">
        <v>4784</v>
      </c>
      <c r="JB261" s="34" t="s">
        <v>4170</v>
      </c>
      <c r="JC261" s="34">
        <v>833.33333333333303</v>
      </c>
      <c r="JD261" s="34">
        <v>166.666666666667</v>
      </c>
      <c r="JE261" s="34">
        <v>83.3333333333333</v>
      </c>
      <c r="JF261" s="34">
        <v>0</v>
      </c>
      <c r="JG261" s="34">
        <v>0</v>
      </c>
      <c r="JH261" s="34">
        <v>0</v>
      </c>
      <c r="JI261" s="34">
        <v>0</v>
      </c>
      <c r="JJ261" s="34">
        <v>0</v>
      </c>
      <c r="JK261" s="34">
        <v>0</v>
      </c>
      <c r="JL261" s="34">
        <v>19716.666666666701</v>
      </c>
      <c r="JM261" s="34">
        <v>166.666666666667</v>
      </c>
      <c r="JN261" s="34">
        <v>19883.333333333299</v>
      </c>
      <c r="JO261" s="34">
        <v>6572.2222222222199</v>
      </c>
      <c r="JP261" s="34">
        <v>55.5555555555556</v>
      </c>
      <c r="JQ261" s="34">
        <v>6627.7777777777801</v>
      </c>
      <c r="JR261" s="34">
        <v>0.50293378038558201</v>
      </c>
      <c r="JT261" s="34">
        <v>0.251466890192791</v>
      </c>
      <c r="JU261" s="34">
        <v>0.125733445096396</v>
      </c>
      <c r="JV261" s="34">
        <v>2.5146689019279099E-2</v>
      </c>
      <c r="JW261" s="34">
        <v>2.5146689019279099E-2</v>
      </c>
      <c r="JX261" s="34">
        <v>1.50880134115675E-2</v>
      </c>
      <c r="KA261" s="34">
        <v>4.1911148365465202E-2</v>
      </c>
      <c r="KB261" s="34">
        <v>8.3822296730930394E-3</v>
      </c>
      <c r="KC261" s="34">
        <v>4.1911148365465197E-3</v>
      </c>
      <c r="KJ261" s="34" t="s">
        <v>5978</v>
      </c>
      <c r="KK261" s="34" t="s">
        <v>5989</v>
      </c>
      <c r="KL261" s="34" t="s">
        <v>4170</v>
      </c>
      <c r="KM261" s="34" t="s">
        <v>4716</v>
      </c>
      <c r="KN261" s="34" t="s">
        <v>5254</v>
      </c>
      <c r="KO261" s="34" t="s">
        <v>4352</v>
      </c>
      <c r="KP261" s="34" t="s">
        <v>4170</v>
      </c>
      <c r="KQ261" s="34" t="s">
        <v>4170</v>
      </c>
      <c r="KR261" s="34" t="s">
        <v>4170</v>
      </c>
      <c r="KS261" s="34" t="s">
        <v>4170</v>
      </c>
      <c r="KT261" s="34" t="s">
        <v>4170</v>
      </c>
      <c r="KU261" s="34" t="s">
        <v>5113</v>
      </c>
      <c r="KV261" s="34" t="s">
        <v>5154</v>
      </c>
      <c r="KW261" s="34" t="s">
        <v>5620</v>
      </c>
      <c r="KX261" s="34" t="s">
        <v>5643</v>
      </c>
      <c r="KY261" s="34" t="s">
        <v>5223</v>
      </c>
      <c r="KZ261" s="34" t="s">
        <v>5154</v>
      </c>
      <c r="LA261" s="34" t="s">
        <v>5992</v>
      </c>
    </row>
    <row r="262" spans="1:313">
      <c r="A262" s="34" t="s">
        <v>6931</v>
      </c>
      <c r="B262" s="34" t="s">
        <v>6894</v>
      </c>
      <c r="C262" s="34" t="s">
        <v>1038</v>
      </c>
      <c r="D262" s="34" t="s">
        <v>1041</v>
      </c>
      <c r="F262" s="34" t="s">
        <v>1041</v>
      </c>
      <c r="G262" s="34">
        <v>42</v>
      </c>
      <c r="H262" s="34" t="s">
        <v>1041</v>
      </c>
      <c r="I262" s="34" t="s">
        <v>1041</v>
      </c>
      <c r="J262" s="34" t="s">
        <v>440</v>
      </c>
      <c r="K262" s="34" t="s">
        <v>1077</v>
      </c>
      <c r="L262" s="34" t="s">
        <v>9537</v>
      </c>
      <c r="M262" s="34" t="s">
        <v>1548</v>
      </c>
      <c r="N262" s="34" t="s">
        <v>9538</v>
      </c>
      <c r="P262" s="34" t="s">
        <v>3065</v>
      </c>
      <c r="Q262" s="34" t="s">
        <v>3123</v>
      </c>
      <c r="R262" s="34" t="s">
        <v>6340</v>
      </c>
      <c r="S262" s="34">
        <v>2</v>
      </c>
      <c r="T262" s="34" t="s">
        <v>4881</v>
      </c>
      <c r="U262" s="34" t="s">
        <v>4170</v>
      </c>
      <c r="V262" s="34" t="s">
        <v>4170</v>
      </c>
      <c r="W262" s="34" t="s">
        <v>4881</v>
      </c>
      <c r="X262" s="34" t="s">
        <v>4881</v>
      </c>
      <c r="Y262" s="34" t="s">
        <v>4881</v>
      </c>
      <c r="Z262" s="34" t="s">
        <v>4881</v>
      </c>
      <c r="AA262" s="34" t="s">
        <v>4170</v>
      </c>
      <c r="AB262" s="34" t="s">
        <v>3681</v>
      </c>
      <c r="AD262" s="34" t="s">
        <v>3696</v>
      </c>
      <c r="AN262" s="34" t="s">
        <v>3722</v>
      </c>
      <c r="AO262" s="34" t="s">
        <v>1044</v>
      </c>
      <c r="BG262" s="34">
        <v>1</v>
      </c>
      <c r="BI262" s="34">
        <v>26</v>
      </c>
      <c r="BJ262" s="34" t="s">
        <v>1041</v>
      </c>
      <c r="BK262" s="34" t="s">
        <v>3727</v>
      </c>
      <c r="BM262" s="34" t="s">
        <v>3739</v>
      </c>
      <c r="BN262" s="34" t="s">
        <v>3745</v>
      </c>
      <c r="BO262" s="34" t="s">
        <v>4881</v>
      </c>
      <c r="BP262" s="34" t="s">
        <v>4170</v>
      </c>
      <c r="BQ262" s="34" t="s">
        <v>4170</v>
      </c>
      <c r="BR262" s="34" t="s">
        <v>4170</v>
      </c>
      <c r="BS262" s="34" t="s">
        <v>3751</v>
      </c>
      <c r="BT262" s="34" t="s">
        <v>3739</v>
      </c>
      <c r="BU262" s="34" t="s">
        <v>1044</v>
      </c>
      <c r="BV262" s="34" t="s">
        <v>1044</v>
      </c>
      <c r="BW262" s="34" t="s">
        <v>1044</v>
      </c>
      <c r="BX262" s="34" t="s">
        <v>3777</v>
      </c>
      <c r="BY262" s="34" t="s">
        <v>4881</v>
      </c>
      <c r="BZ262" s="34" t="s">
        <v>4170</v>
      </c>
      <c r="CA262" s="34" t="s">
        <v>4170</v>
      </c>
      <c r="CB262" s="34" t="s">
        <v>4170</v>
      </c>
      <c r="CC262" s="34" t="s">
        <v>4170</v>
      </c>
      <c r="CD262" s="34" t="s">
        <v>4170</v>
      </c>
      <c r="CE262" s="34" t="s">
        <v>4170</v>
      </c>
      <c r="CF262" s="34" t="s">
        <v>4170</v>
      </c>
      <c r="CG262" s="34" t="s">
        <v>4170</v>
      </c>
      <c r="CH262" s="34" t="s">
        <v>4170</v>
      </c>
      <c r="CI262" s="34" t="s">
        <v>4170</v>
      </c>
      <c r="CJ262" s="34" t="s">
        <v>4170</v>
      </c>
      <c r="CK262" s="34" t="s">
        <v>4170</v>
      </c>
      <c r="CL262" s="34" t="s">
        <v>4170</v>
      </c>
      <c r="CM262" s="34" t="s">
        <v>4170</v>
      </c>
      <c r="CN262" s="34" t="s">
        <v>4170</v>
      </c>
      <c r="CO262" s="34" t="s">
        <v>4170</v>
      </c>
      <c r="CQ262" s="34" t="s">
        <v>1041</v>
      </c>
      <c r="CR262" s="34" t="s">
        <v>1041</v>
      </c>
      <c r="CS262" s="34" t="s">
        <v>1041</v>
      </c>
      <c r="CT262" s="34" t="s">
        <v>1041</v>
      </c>
      <c r="CU262" s="34" t="s">
        <v>1041</v>
      </c>
      <c r="CV262" s="34" t="s">
        <v>1041</v>
      </c>
      <c r="CW262" s="34" t="s">
        <v>1041</v>
      </c>
      <c r="CX262" s="34" t="s">
        <v>1044</v>
      </c>
      <c r="CY262" s="34" t="s">
        <v>3826</v>
      </c>
      <c r="CZ262" s="34" t="s">
        <v>3843</v>
      </c>
      <c r="DA262" s="34" t="s">
        <v>3861</v>
      </c>
      <c r="DB262" s="34" t="s">
        <v>1044</v>
      </c>
      <c r="DC262" s="34" t="s">
        <v>1044</v>
      </c>
      <c r="DD262" s="34" t="s">
        <v>3871</v>
      </c>
      <c r="DE262" s="34" t="s">
        <v>1044</v>
      </c>
      <c r="DF262" s="34" t="s">
        <v>3877</v>
      </c>
      <c r="DG262" s="34" t="s">
        <v>169</v>
      </c>
      <c r="DH262" s="34" t="s">
        <v>4170</v>
      </c>
      <c r="DI262" s="34" t="s">
        <v>4881</v>
      </c>
      <c r="DJ262" s="34" t="s">
        <v>4170</v>
      </c>
      <c r="DK262" s="34" t="s">
        <v>4170</v>
      </c>
      <c r="DL262" s="34" t="s">
        <v>4170</v>
      </c>
      <c r="DM262" s="34" t="s">
        <v>4170</v>
      </c>
      <c r="DN262" s="34" t="s">
        <v>4170</v>
      </c>
      <c r="DO262" s="34" t="s">
        <v>4170</v>
      </c>
      <c r="DP262" s="34" t="s">
        <v>4170</v>
      </c>
      <c r="DQ262" s="34" t="s">
        <v>4170</v>
      </c>
      <c r="DR262" s="34" t="s">
        <v>4170</v>
      </c>
      <c r="DS262" s="34" t="s">
        <v>4170</v>
      </c>
      <c r="DT262" s="34" t="s">
        <v>4170</v>
      </c>
      <c r="DU262" s="34" t="s">
        <v>4170</v>
      </c>
      <c r="DV262" s="34" t="s">
        <v>4170</v>
      </c>
      <c r="DW262" s="34" t="s">
        <v>4170</v>
      </c>
      <c r="FK262" s="34" t="s">
        <v>1044</v>
      </c>
      <c r="FM262" s="34" t="s">
        <v>3990</v>
      </c>
      <c r="GF262" s="34" t="s">
        <v>1044</v>
      </c>
      <c r="GG262" s="34" t="s">
        <v>4170</v>
      </c>
      <c r="GH262" s="34" t="s">
        <v>4170</v>
      </c>
      <c r="GI262" s="34" t="s">
        <v>4170</v>
      </c>
      <c r="GJ262" s="34" t="s">
        <v>4881</v>
      </c>
      <c r="GK262" s="34" t="s">
        <v>4170</v>
      </c>
      <c r="GL262" s="34" t="s">
        <v>4170</v>
      </c>
      <c r="GM262" s="34" t="s">
        <v>4170</v>
      </c>
      <c r="GO262" s="34">
        <v>5000</v>
      </c>
      <c r="GP262" s="34">
        <v>0</v>
      </c>
      <c r="GQ262" s="34">
        <v>5000</v>
      </c>
      <c r="GR262" s="34">
        <v>2000</v>
      </c>
      <c r="GS262" s="34">
        <v>1000</v>
      </c>
      <c r="GT262" s="34">
        <v>600</v>
      </c>
      <c r="GU262" s="34">
        <v>1000</v>
      </c>
      <c r="GV262" s="34">
        <v>0</v>
      </c>
      <c r="GW262" s="34">
        <v>0</v>
      </c>
      <c r="GX262" s="34">
        <v>6000</v>
      </c>
      <c r="GY262" s="34">
        <v>1500</v>
      </c>
      <c r="GZ262" s="34">
        <v>1000</v>
      </c>
      <c r="HA262" s="34">
        <v>0</v>
      </c>
      <c r="HB262" s="34">
        <v>0</v>
      </c>
      <c r="HC262" s="34">
        <v>0</v>
      </c>
      <c r="HD262" s="34">
        <v>0</v>
      </c>
      <c r="HE262" s="34">
        <v>0</v>
      </c>
      <c r="HF262" s="34" t="s">
        <v>1044</v>
      </c>
      <c r="HK262" s="34" t="s">
        <v>6932</v>
      </c>
      <c r="HL262" s="34" t="s">
        <v>4226</v>
      </c>
      <c r="HM262" s="34" t="s">
        <v>4542</v>
      </c>
      <c r="HN262" s="34" t="s">
        <v>5447</v>
      </c>
      <c r="HO262" s="34">
        <v>11.3009198423127</v>
      </c>
      <c r="HP262" s="34" t="s">
        <v>4897</v>
      </c>
      <c r="HQ262" s="34" t="s">
        <v>4313</v>
      </c>
      <c r="HR262" s="34" t="s">
        <v>4186</v>
      </c>
      <c r="HS262" s="34" t="s">
        <v>4255</v>
      </c>
      <c r="HT262" s="34" t="s">
        <v>4271</v>
      </c>
      <c r="HU262" s="34" t="s">
        <v>5342</v>
      </c>
      <c r="HV262" s="34" t="s">
        <v>5001</v>
      </c>
      <c r="HW262" s="34" t="s">
        <v>4556</v>
      </c>
      <c r="HX262" s="34" t="s">
        <v>3244</v>
      </c>
      <c r="HY262" s="34" t="s">
        <v>4291</v>
      </c>
      <c r="HZ262" s="34" t="s">
        <v>4929</v>
      </c>
      <c r="IA262" s="34" t="s">
        <v>4666</v>
      </c>
      <c r="IB262" s="34" t="s">
        <v>5665</v>
      </c>
      <c r="IC262" s="34" t="s">
        <v>5274</v>
      </c>
      <c r="ID262" s="34" t="s">
        <v>4462</v>
      </c>
      <c r="IR262" s="34" t="s">
        <v>1046</v>
      </c>
      <c r="IU262" s="34" t="s">
        <v>5179</v>
      </c>
      <c r="IV262" s="34" t="s">
        <v>4170</v>
      </c>
      <c r="IW262" s="34" t="s">
        <v>4174</v>
      </c>
      <c r="IX262" s="34" t="s">
        <v>4472</v>
      </c>
      <c r="IY262" s="34" t="s">
        <v>4474</v>
      </c>
      <c r="IZ262" s="34" t="s">
        <v>4354</v>
      </c>
      <c r="JA262" s="34" t="s">
        <v>4716</v>
      </c>
      <c r="JB262" s="34" t="s">
        <v>4170</v>
      </c>
      <c r="JC262" s="34">
        <v>1000</v>
      </c>
      <c r="JD262" s="34">
        <v>250</v>
      </c>
      <c r="JE262" s="34">
        <v>166.666666666667</v>
      </c>
      <c r="JF262" s="34">
        <v>0</v>
      </c>
      <c r="JG262" s="34">
        <v>0</v>
      </c>
      <c r="JH262" s="34">
        <v>0</v>
      </c>
      <c r="JI262" s="34">
        <v>0</v>
      </c>
      <c r="JJ262" s="34">
        <v>0</v>
      </c>
      <c r="JK262" s="34">
        <v>0</v>
      </c>
      <c r="JL262" s="34">
        <v>15766.666666666701</v>
      </c>
      <c r="JM262" s="34">
        <v>250</v>
      </c>
      <c r="JN262" s="34">
        <v>16016.666666666701</v>
      </c>
      <c r="JO262" s="34">
        <v>7883.3333333333303</v>
      </c>
      <c r="JP262" s="34">
        <v>125</v>
      </c>
      <c r="JQ262" s="34">
        <v>8008.3333333333303</v>
      </c>
      <c r="JR262" s="34">
        <v>0.31217481789802298</v>
      </c>
      <c r="JT262" s="34">
        <v>0.31217481789802298</v>
      </c>
      <c r="JU262" s="34">
        <v>0.124869927159209</v>
      </c>
      <c r="JV262" s="34">
        <v>6.2434963579604603E-2</v>
      </c>
      <c r="JW262" s="34">
        <v>3.7460978147762697E-2</v>
      </c>
      <c r="JX262" s="34">
        <v>6.2434963579604603E-2</v>
      </c>
      <c r="KA262" s="34">
        <v>6.2434963579604603E-2</v>
      </c>
      <c r="KB262" s="34">
        <v>1.5608740894901101E-2</v>
      </c>
      <c r="KC262" s="34">
        <v>1.04058272632674E-2</v>
      </c>
      <c r="KL262" s="34" t="s">
        <v>4170</v>
      </c>
      <c r="KM262" s="34" t="s">
        <v>4716</v>
      </c>
      <c r="KN262" s="34" t="s">
        <v>5254</v>
      </c>
      <c r="KO262" s="34" t="s">
        <v>5254</v>
      </c>
      <c r="KP262" s="34" t="s">
        <v>4170</v>
      </c>
      <c r="KQ262" s="34" t="s">
        <v>4170</v>
      </c>
      <c r="KR262" s="34" t="s">
        <v>4170</v>
      </c>
      <c r="KS262" s="34" t="s">
        <v>4170</v>
      </c>
      <c r="KT262" s="34" t="s">
        <v>4170</v>
      </c>
      <c r="KU262" s="34" t="s">
        <v>5113</v>
      </c>
      <c r="KV262" s="34" t="s">
        <v>5154</v>
      </c>
      <c r="KW262" s="34" t="s">
        <v>5620</v>
      </c>
      <c r="KX262" s="34" t="s">
        <v>5643</v>
      </c>
      <c r="KY262" s="34" t="s">
        <v>5223</v>
      </c>
      <c r="KZ262" s="34" t="s">
        <v>5155</v>
      </c>
    </row>
    <row r="263" spans="1:313">
      <c r="A263" s="34" t="s">
        <v>6933</v>
      </c>
      <c r="B263" s="34" t="s">
        <v>6894</v>
      </c>
      <c r="C263" s="34" t="s">
        <v>1036</v>
      </c>
      <c r="D263" s="34" t="s">
        <v>1041</v>
      </c>
      <c r="F263" s="34" t="s">
        <v>1041</v>
      </c>
      <c r="G263" s="34">
        <v>43</v>
      </c>
      <c r="H263" s="34" t="s">
        <v>1041</v>
      </c>
      <c r="I263" s="34" t="s">
        <v>1041</v>
      </c>
      <c r="J263" s="34" t="s">
        <v>442</v>
      </c>
      <c r="K263" s="34" t="s">
        <v>1167</v>
      </c>
      <c r="L263" s="34" t="s">
        <v>9578</v>
      </c>
      <c r="M263" s="34" t="s">
        <v>1167</v>
      </c>
      <c r="N263" s="34" t="s">
        <v>9619</v>
      </c>
      <c r="P263" s="34" t="s">
        <v>3065</v>
      </c>
      <c r="Q263" s="34" t="s">
        <v>3123</v>
      </c>
      <c r="R263" s="34" t="s">
        <v>6320</v>
      </c>
      <c r="S263" s="34">
        <v>6</v>
      </c>
      <c r="T263" s="34" t="s">
        <v>4881</v>
      </c>
      <c r="U263" s="34" t="s">
        <v>4881</v>
      </c>
      <c r="V263" s="34" t="s">
        <v>4881</v>
      </c>
      <c r="W263" s="34" t="s">
        <v>4609</v>
      </c>
      <c r="X263" s="34" t="s">
        <v>4609</v>
      </c>
      <c r="Y263" s="34" t="s">
        <v>4848</v>
      </c>
      <c r="Z263" s="34" t="s">
        <v>4848</v>
      </c>
      <c r="AA263" s="34" t="s">
        <v>4170</v>
      </c>
      <c r="AB263" s="34" t="s">
        <v>3681</v>
      </c>
      <c r="AD263" s="34" t="s">
        <v>3696</v>
      </c>
      <c r="AN263" s="34" t="s">
        <v>3719</v>
      </c>
      <c r="AO263" s="34" t="s">
        <v>1044</v>
      </c>
      <c r="BG263" s="34">
        <v>3</v>
      </c>
      <c r="BI263" s="34">
        <v>40</v>
      </c>
      <c r="BJ263" s="34" t="s">
        <v>1041</v>
      </c>
      <c r="BK263" s="34" t="s">
        <v>3727</v>
      </c>
      <c r="BM263" s="34" t="s">
        <v>3739</v>
      </c>
      <c r="BN263" s="34" t="s">
        <v>3745</v>
      </c>
      <c r="BO263" s="34" t="s">
        <v>4881</v>
      </c>
      <c r="BP263" s="34" t="s">
        <v>4170</v>
      </c>
      <c r="BQ263" s="34" t="s">
        <v>4170</v>
      </c>
      <c r="BR263" s="34" t="s">
        <v>4170</v>
      </c>
      <c r="BS263" s="34" t="s">
        <v>3754</v>
      </c>
      <c r="BT263" s="34" t="s">
        <v>3771</v>
      </c>
      <c r="BU263" s="34" t="s">
        <v>1044</v>
      </c>
      <c r="BV263" s="34" t="s">
        <v>1044</v>
      </c>
      <c r="BW263" s="34" t="s">
        <v>1044</v>
      </c>
      <c r="BX263" s="34" t="s">
        <v>3783</v>
      </c>
      <c r="BY263" s="34" t="s">
        <v>4170</v>
      </c>
      <c r="BZ263" s="34" t="s">
        <v>4170</v>
      </c>
      <c r="CA263" s="34" t="s">
        <v>4881</v>
      </c>
      <c r="CB263" s="34" t="s">
        <v>4170</v>
      </c>
      <c r="CC263" s="34" t="s">
        <v>4170</v>
      </c>
      <c r="CD263" s="34" t="s">
        <v>4170</v>
      </c>
      <c r="CE263" s="34" t="s">
        <v>4170</v>
      </c>
      <c r="CF263" s="34" t="s">
        <v>4170</v>
      </c>
      <c r="CG263" s="34" t="s">
        <v>4170</v>
      </c>
      <c r="CH263" s="34" t="s">
        <v>4170</v>
      </c>
      <c r="CI263" s="34" t="s">
        <v>4170</v>
      </c>
      <c r="CJ263" s="34" t="s">
        <v>4170</v>
      </c>
      <c r="CK263" s="34" t="s">
        <v>4170</v>
      </c>
      <c r="CL263" s="34" t="s">
        <v>4170</v>
      </c>
      <c r="CM263" s="34" t="s">
        <v>4170</v>
      </c>
      <c r="CN263" s="34" t="s">
        <v>4170</v>
      </c>
      <c r="CO263" s="34" t="s">
        <v>4170</v>
      </c>
      <c r="CQ263" s="34" t="s">
        <v>1041</v>
      </c>
      <c r="CR263" s="34" t="s">
        <v>1041</v>
      </c>
      <c r="CS263" s="34" t="s">
        <v>1041</v>
      </c>
      <c r="CT263" s="34" t="s">
        <v>1041</v>
      </c>
      <c r="CU263" s="34" t="s">
        <v>1041</v>
      </c>
      <c r="CV263" s="34" t="s">
        <v>1041</v>
      </c>
      <c r="CW263" s="34" t="s">
        <v>1041</v>
      </c>
      <c r="CX263" s="34" t="s">
        <v>1041</v>
      </c>
      <c r="CY263" s="34" t="s">
        <v>3826</v>
      </c>
      <c r="CZ263" s="34" t="s">
        <v>3843</v>
      </c>
      <c r="DA263" s="34" t="s">
        <v>3855</v>
      </c>
      <c r="DB263" s="34" t="s">
        <v>1044</v>
      </c>
      <c r="DC263" s="34" t="s">
        <v>3871</v>
      </c>
      <c r="DD263" s="34" t="s">
        <v>3871</v>
      </c>
      <c r="DE263" s="34" t="s">
        <v>1041</v>
      </c>
      <c r="DF263" s="34" t="s">
        <v>3877</v>
      </c>
      <c r="DG263" s="34" t="s">
        <v>6934</v>
      </c>
      <c r="DH263" s="34" t="s">
        <v>4170</v>
      </c>
      <c r="DI263" s="34" t="s">
        <v>4170</v>
      </c>
      <c r="DJ263" s="34" t="s">
        <v>4881</v>
      </c>
      <c r="DK263" s="34" t="s">
        <v>4170</v>
      </c>
      <c r="DL263" s="34" t="s">
        <v>4170</v>
      </c>
      <c r="DM263" s="34" t="s">
        <v>4881</v>
      </c>
      <c r="DN263" s="34" t="s">
        <v>4170</v>
      </c>
      <c r="DO263" s="34" t="s">
        <v>4170</v>
      </c>
      <c r="DP263" s="34" t="s">
        <v>4170</v>
      </c>
      <c r="DQ263" s="34" t="s">
        <v>4170</v>
      </c>
      <c r="DR263" s="34" t="s">
        <v>4170</v>
      </c>
      <c r="DS263" s="34" t="s">
        <v>4170</v>
      </c>
      <c r="DT263" s="34" t="s">
        <v>4170</v>
      </c>
      <c r="DU263" s="34" t="s">
        <v>4170</v>
      </c>
      <c r="DV263" s="34" t="s">
        <v>4170</v>
      </c>
      <c r="DW263" s="34" t="s">
        <v>4170</v>
      </c>
      <c r="EC263" s="34" t="s">
        <v>3934</v>
      </c>
      <c r="ED263" s="34" t="s">
        <v>4170</v>
      </c>
      <c r="EE263" s="34" t="s">
        <v>4170</v>
      </c>
      <c r="EF263" s="34" t="s">
        <v>4170</v>
      </c>
      <c r="EG263" s="34" t="s">
        <v>4170</v>
      </c>
      <c r="EH263" s="34" t="s">
        <v>4170</v>
      </c>
      <c r="EI263" s="34" t="s">
        <v>4170</v>
      </c>
      <c r="EJ263" s="34" t="s">
        <v>4881</v>
      </c>
      <c r="EK263" s="34" t="s">
        <v>4170</v>
      </c>
      <c r="EL263" s="34" t="s">
        <v>4170</v>
      </c>
      <c r="EM263" s="34" t="s">
        <v>4170</v>
      </c>
      <c r="EN263" s="34" t="s">
        <v>4170</v>
      </c>
      <c r="EO263" s="34" t="s">
        <v>4170</v>
      </c>
      <c r="EP263" s="34" t="s">
        <v>4170</v>
      </c>
      <c r="FK263" s="34" t="s">
        <v>1044</v>
      </c>
      <c r="FM263" s="34" t="s">
        <v>3984</v>
      </c>
      <c r="FN263" s="34" t="s">
        <v>6724</v>
      </c>
      <c r="FO263" s="34" t="s">
        <v>4881</v>
      </c>
      <c r="FP263" s="34" t="s">
        <v>4881</v>
      </c>
      <c r="FQ263" s="34" t="s">
        <v>4881</v>
      </c>
      <c r="FR263" s="34" t="s">
        <v>4881</v>
      </c>
      <c r="FS263" s="34" t="s">
        <v>4170</v>
      </c>
      <c r="FT263" s="34" t="s">
        <v>4170</v>
      </c>
      <c r="FU263" s="34" t="s">
        <v>4881</v>
      </c>
      <c r="FV263" s="34" t="s">
        <v>4881</v>
      </c>
      <c r="FW263" s="34" t="s">
        <v>4881</v>
      </c>
      <c r="FX263" s="34" t="s">
        <v>4170</v>
      </c>
      <c r="FY263" s="34" t="s">
        <v>4170</v>
      </c>
      <c r="FZ263" s="34" t="s">
        <v>4170</v>
      </c>
      <c r="GA263" s="34" t="s">
        <v>4170</v>
      </c>
      <c r="GB263" s="34" t="s">
        <v>4170</v>
      </c>
      <c r="GC263" s="34" t="s">
        <v>4170</v>
      </c>
      <c r="GD263" s="34" t="s">
        <v>4170</v>
      </c>
      <c r="GF263" s="34" t="s">
        <v>1044</v>
      </c>
      <c r="GG263" s="34" t="s">
        <v>4170</v>
      </c>
      <c r="GH263" s="34" t="s">
        <v>4170</v>
      </c>
      <c r="GI263" s="34" t="s">
        <v>4170</v>
      </c>
      <c r="GJ263" s="34" t="s">
        <v>4881</v>
      </c>
      <c r="GK263" s="34" t="s">
        <v>4170</v>
      </c>
      <c r="GL263" s="34" t="s">
        <v>4170</v>
      </c>
      <c r="GM263" s="34" t="s">
        <v>4170</v>
      </c>
      <c r="GO263" s="34">
        <v>18000</v>
      </c>
      <c r="GP263" s="34">
        <v>1800</v>
      </c>
      <c r="GQ263" s="34">
        <v>0</v>
      </c>
      <c r="GR263" s="34">
        <v>1700</v>
      </c>
      <c r="GS263" s="34">
        <v>900</v>
      </c>
      <c r="GT263" s="34">
        <v>500</v>
      </c>
      <c r="GU263" s="34">
        <v>3000</v>
      </c>
      <c r="GV263" s="34">
        <v>0</v>
      </c>
      <c r="GW263" s="34">
        <v>0</v>
      </c>
      <c r="GX263" s="34">
        <v>20000</v>
      </c>
      <c r="GY263" s="34">
        <v>9000</v>
      </c>
      <c r="GZ263" s="34">
        <v>2000</v>
      </c>
      <c r="HA263" s="34">
        <v>0</v>
      </c>
      <c r="HB263" s="34">
        <v>0</v>
      </c>
      <c r="HC263" s="34">
        <v>0</v>
      </c>
      <c r="HD263" s="34">
        <v>0</v>
      </c>
      <c r="HE263" s="34">
        <v>5000</v>
      </c>
      <c r="HF263" s="34" t="s">
        <v>1044</v>
      </c>
      <c r="HK263" s="34" t="s">
        <v>6935</v>
      </c>
      <c r="HL263" s="34" t="s">
        <v>4226</v>
      </c>
      <c r="HM263" s="34" t="s">
        <v>4542</v>
      </c>
      <c r="HN263" s="34" t="s">
        <v>5453</v>
      </c>
      <c r="HO263" s="34">
        <v>49.3087494524748</v>
      </c>
      <c r="HP263" s="34" t="s">
        <v>4896</v>
      </c>
      <c r="HQ263" s="34" t="s">
        <v>4323</v>
      </c>
      <c r="HR263" s="34" t="s">
        <v>4203</v>
      </c>
      <c r="HS263" s="34" t="s">
        <v>4248</v>
      </c>
      <c r="HT263" s="34" t="s">
        <v>4262</v>
      </c>
      <c r="HU263" s="34" t="s">
        <v>5342</v>
      </c>
      <c r="HV263" s="34" t="s">
        <v>5001</v>
      </c>
      <c r="HW263" s="34" t="s">
        <v>4556</v>
      </c>
      <c r="HX263" s="34" t="s">
        <v>3241</v>
      </c>
      <c r="HY263" s="34" t="s">
        <v>4291</v>
      </c>
      <c r="HZ263" s="34" t="s">
        <v>4933</v>
      </c>
      <c r="IA263" s="34" t="s">
        <v>4666</v>
      </c>
      <c r="IC263" s="34" t="s">
        <v>5274</v>
      </c>
      <c r="ID263" s="34" t="s">
        <v>4462</v>
      </c>
      <c r="IR263" s="34" t="s">
        <v>1046</v>
      </c>
      <c r="IS263" s="34" t="s">
        <v>5322</v>
      </c>
      <c r="IU263" s="34" t="s">
        <v>4173</v>
      </c>
      <c r="IV263" s="34" t="s">
        <v>4472</v>
      </c>
      <c r="IW263" s="34" t="s">
        <v>4170</v>
      </c>
      <c r="IX263" s="34" t="s">
        <v>4472</v>
      </c>
      <c r="IY263" s="34" t="s">
        <v>4474</v>
      </c>
      <c r="IZ263" s="34" t="s">
        <v>4785</v>
      </c>
      <c r="JA263" s="34" t="s">
        <v>6053</v>
      </c>
      <c r="JB263" s="34" t="s">
        <v>4170</v>
      </c>
      <c r="JC263" s="34">
        <v>3333.3333333333298</v>
      </c>
      <c r="JD263" s="34">
        <v>1500</v>
      </c>
      <c r="JE263" s="34">
        <v>333.33333333333297</v>
      </c>
      <c r="JF263" s="34">
        <v>0</v>
      </c>
      <c r="JG263" s="34">
        <v>0</v>
      </c>
      <c r="JH263" s="34">
        <v>0</v>
      </c>
      <c r="JI263" s="34">
        <v>0</v>
      </c>
      <c r="JJ263" s="34">
        <v>833.33333333333303</v>
      </c>
      <c r="JK263" s="34">
        <v>0</v>
      </c>
      <c r="JL263" s="34">
        <v>27766.666666666701</v>
      </c>
      <c r="JM263" s="34">
        <v>4133.3333333333303</v>
      </c>
      <c r="JN263" s="34">
        <v>31900</v>
      </c>
      <c r="JO263" s="34">
        <v>4627.7777777777801</v>
      </c>
      <c r="JP263" s="34">
        <v>688.88888888888903</v>
      </c>
      <c r="JQ263" s="34">
        <v>5316.6666666666697</v>
      </c>
      <c r="JR263" s="34">
        <v>0.56426332288401204</v>
      </c>
      <c r="JS263" s="34">
        <v>5.6426332288401299E-2</v>
      </c>
      <c r="JU263" s="34">
        <v>5.3291536050156699E-2</v>
      </c>
      <c r="JV263" s="34">
        <v>2.8213166144200601E-2</v>
      </c>
      <c r="JW263" s="34">
        <v>1.56739811912226E-2</v>
      </c>
      <c r="JX263" s="34">
        <v>9.40438871473354E-2</v>
      </c>
      <c r="KA263" s="34">
        <v>0.10449320794148401</v>
      </c>
      <c r="KB263" s="34">
        <v>4.70219435736677E-2</v>
      </c>
      <c r="KC263" s="34">
        <v>1.04493207941484E-2</v>
      </c>
      <c r="KH263" s="34">
        <v>2.6123301985371002E-2</v>
      </c>
      <c r="KL263" s="34" t="s">
        <v>4170</v>
      </c>
      <c r="KM263" s="34" t="s">
        <v>4715</v>
      </c>
      <c r="KN263" s="34" t="s">
        <v>5253</v>
      </c>
      <c r="KO263" s="34" t="s">
        <v>5255</v>
      </c>
      <c r="KP263" s="34" t="s">
        <v>4170</v>
      </c>
      <c r="KQ263" s="34" t="s">
        <v>4170</v>
      </c>
      <c r="KR263" s="34" t="s">
        <v>4170</v>
      </c>
      <c r="KS263" s="34" t="s">
        <v>4170</v>
      </c>
      <c r="KT263" s="34" t="s">
        <v>4716</v>
      </c>
      <c r="KU263" s="34" t="s">
        <v>5114</v>
      </c>
      <c r="KV263" s="34" t="s">
        <v>5153</v>
      </c>
      <c r="KW263" s="34" t="s">
        <v>5623</v>
      </c>
      <c r="KX263" s="34" t="s">
        <v>5646</v>
      </c>
      <c r="KY263" s="34" t="s">
        <v>5954</v>
      </c>
      <c r="KZ263" s="34" t="s">
        <v>5154</v>
      </c>
    </row>
    <row r="264" spans="1:313">
      <c r="A264" s="34" t="s">
        <v>6936</v>
      </c>
      <c r="B264" s="34" t="s">
        <v>6894</v>
      </c>
      <c r="C264" s="34" t="s">
        <v>1038</v>
      </c>
      <c r="D264" s="34" t="s">
        <v>1041</v>
      </c>
      <c r="F264" s="34" t="s">
        <v>1041</v>
      </c>
      <c r="G264" s="34">
        <v>35</v>
      </c>
      <c r="H264" s="34" t="s">
        <v>1041</v>
      </c>
      <c r="I264" s="34" t="s">
        <v>1041</v>
      </c>
      <c r="J264" s="34" t="s">
        <v>440</v>
      </c>
      <c r="K264" s="34" t="s">
        <v>1068</v>
      </c>
      <c r="L264" s="34" t="s">
        <v>9557</v>
      </c>
      <c r="M264" s="34" t="s">
        <v>1306</v>
      </c>
      <c r="N264" s="34" t="s">
        <v>9558</v>
      </c>
      <c r="P264" s="34" t="s">
        <v>3065</v>
      </c>
      <c r="Q264" s="34" t="s">
        <v>3096</v>
      </c>
      <c r="R264" s="34" t="s">
        <v>6377</v>
      </c>
      <c r="S264" s="34">
        <v>1</v>
      </c>
      <c r="T264" s="34" t="s">
        <v>4881</v>
      </c>
      <c r="U264" s="34" t="s">
        <v>4170</v>
      </c>
      <c r="V264" s="34" t="s">
        <v>4170</v>
      </c>
      <c r="W264" s="34" t="s">
        <v>4881</v>
      </c>
      <c r="X264" s="34" t="s">
        <v>4170</v>
      </c>
      <c r="Y264" s="34" t="s">
        <v>4881</v>
      </c>
      <c r="Z264" s="34" t="s">
        <v>4170</v>
      </c>
      <c r="AA264" s="34" t="s">
        <v>4170</v>
      </c>
      <c r="AB264" s="34" t="s">
        <v>3681</v>
      </c>
      <c r="AD264" s="34" t="s">
        <v>3696</v>
      </c>
      <c r="AN264" s="34" t="s">
        <v>3719</v>
      </c>
      <c r="AO264" s="34" t="s">
        <v>1044</v>
      </c>
      <c r="BG264" s="34">
        <v>2</v>
      </c>
      <c r="BI264" s="34">
        <v>25</v>
      </c>
      <c r="BJ264" s="34" t="s">
        <v>1041</v>
      </c>
      <c r="BK264" s="34" t="s">
        <v>3727</v>
      </c>
      <c r="BM264" s="34" t="s">
        <v>3739</v>
      </c>
      <c r="BN264" s="34" t="s">
        <v>3745</v>
      </c>
      <c r="BO264" s="34" t="s">
        <v>4881</v>
      </c>
      <c r="BP264" s="34" t="s">
        <v>4170</v>
      </c>
      <c r="BQ264" s="34" t="s">
        <v>4170</v>
      </c>
      <c r="BR264" s="34" t="s">
        <v>4170</v>
      </c>
      <c r="BS264" s="34" t="s">
        <v>3754</v>
      </c>
      <c r="BT264" s="34" t="s">
        <v>3771</v>
      </c>
      <c r="BU264" s="34" t="s">
        <v>1044</v>
      </c>
      <c r="BV264" s="34" t="s">
        <v>1044</v>
      </c>
      <c r="BW264" s="34" t="s">
        <v>1044</v>
      </c>
      <c r="BX264" s="34" t="s">
        <v>3777</v>
      </c>
      <c r="BY264" s="34" t="s">
        <v>4881</v>
      </c>
      <c r="BZ264" s="34" t="s">
        <v>4170</v>
      </c>
      <c r="CA264" s="34" t="s">
        <v>4170</v>
      </c>
      <c r="CB264" s="34" t="s">
        <v>4170</v>
      </c>
      <c r="CC264" s="34" t="s">
        <v>4170</v>
      </c>
      <c r="CD264" s="34" t="s">
        <v>4170</v>
      </c>
      <c r="CE264" s="34" t="s">
        <v>4170</v>
      </c>
      <c r="CF264" s="34" t="s">
        <v>4170</v>
      </c>
      <c r="CG264" s="34" t="s">
        <v>4170</v>
      </c>
      <c r="CH264" s="34" t="s">
        <v>4170</v>
      </c>
      <c r="CI264" s="34" t="s">
        <v>4170</v>
      </c>
      <c r="CJ264" s="34" t="s">
        <v>4170</v>
      </c>
      <c r="CK264" s="34" t="s">
        <v>4170</v>
      </c>
      <c r="CL264" s="34" t="s">
        <v>4170</v>
      </c>
      <c r="CM264" s="34" t="s">
        <v>4170</v>
      </c>
      <c r="CN264" s="34" t="s">
        <v>4170</v>
      </c>
      <c r="CO264" s="34" t="s">
        <v>4170</v>
      </c>
      <c r="CQ264" s="34" t="s">
        <v>1041</v>
      </c>
      <c r="CR264" s="34" t="s">
        <v>1041</v>
      </c>
      <c r="CS264" s="34" t="s">
        <v>1041</v>
      </c>
      <c r="CT264" s="34" t="s">
        <v>1041</v>
      </c>
      <c r="CU264" s="34" t="s">
        <v>1041</v>
      </c>
      <c r="CV264" s="34" t="s">
        <v>1041</v>
      </c>
      <c r="CW264" s="34" t="s">
        <v>1044</v>
      </c>
      <c r="CX264" s="34" t="s">
        <v>1044</v>
      </c>
      <c r="CY264" s="34" t="s">
        <v>3826</v>
      </c>
      <c r="CZ264" s="34" t="s">
        <v>3843</v>
      </c>
      <c r="DA264" s="34" t="s">
        <v>3861</v>
      </c>
      <c r="DB264" s="34" t="s">
        <v>3868</v>
      </c>
      <c r="DC264" s="34" t="s">
        <v>3868</v>
      </c>
      <c r="DD264" s="34" t="s">
        <v>3871</v>
      </c>
      <c r="DE264" s="34" t="s">
        <v>1044</v>
      </c>
      <c r="DF264" s="34" t="s">
        <v>3877</v>
      </c>
      <c r="DG264" s="34" t="s">
        <v>169</v>
      </c>
      <c r="DH264" s="34" t="s">
        <v>4170</v>
      </c>
      <c r="DI264" s="34" t="s">
        <v>4881</v>
      </c>
      <c r="DJ264" s="34" t="s">
        <v>4170</v>
      </c>
      <c r="DK264" s="34" t="s">
        <v>4170</v>
      </c>
      <c r="DL264" s="34" t="s">
        <v>4170</v>
      </c>
      <c r="DM264" s="34" t="s">
        <v>4170</v>
      </c>
      <c r="DN264" s="34" t="s">
        <v>4170</v>
      </c>
      <c r="DO264" s="34" t="s">
        <v>4170</v>
      </c>
      <c r="DP264" s="34" t="s">
        <v>4170</v>
      </c>
      <c r="DQ264" s="34" t="s">
        <v>4170</v>
      </c>
      <c r="DR264" s="34" t="s">
        <v>4170</v>
      </c>
      <c r="DS264" s="34" t="s">
        <v>4170</v>
      </c>
      <c r="DT264" s="34" t="s">
        <v>4170</v>
      </c>
      <c r="DU264" s="34" t="s">
        <v>4170</v>
      </c>
      <c r="DV264" s="34" t="s">
        <v>4170</v>
      </c>
      <c r="DW264" s="34" t="s">
        <v>4170</v>
      </c>
      <c r="DY264" s="34">
        <v>11000</v>
      </c>
      <c r="FK264" s="34" t="s">
        <v>1044</v>
      </c>
      <c r="FM264" s="34" t="s">
        <v>3990</v>
      </c>
      <c r="GF264" s="34" t="s">
        <v>1044</v>
      </c>
      <c r="GG264" s="34" t="s">
        <v>4170</v>
      </c>
      <c r="GH264" s="34" t="s">
        <v>4170</v>
      </c>
      <c r="GI264" s="34" t="s">
        <v>4170</v>
      </c>
      <c r="GJ264" s="34" t="s">
        <v>4881</v>
      </c>
      <c r="GK264" s="34" t="s">
        <v>4170</v>
      </c>
      <c r="GL264" s="34" t="s">
        <v>4170</v>
      </c>
      <c r="GM264" s="34" t="s">
        <v>4170</v>
      </c>
      <c r="GO264" s="34">
        <v>3000</v>
      </c>
      <c r="GP264" s="34">
        <v>0</v>
      </c>
      <c r="GQ264" s="34">
        <v>2500</v>
      </c>
      <c r="GR264" s="34">
        <v>2100</v>
      </c>
      <c r="GS264" s="34">
        <v>300</v>
      </c>
      <c r="GT264" s="34">
        <v>150</v>
      </c>
      <c r="GU264" s="34">
        <v>200</v>
      </c>
      <c r="GV264" s="34">
        <v>0</v>
      </c>
      <c r="GW264" s="34">
        <v>0</v>
      </c>
      <c r="GX264" s="34">
        <v>1000</v>
      </c>
      <c r="GY264" s="34">
        <v>1000</v>
      </c>
      <c r="GZ264" s="34">
        <v>500</v>
      </c>
      <c r="HA264" s="34">
        <v>0</v>
      </c>
      <c r="HB264" s="34">
        <v>500</v>
      </c>
      <c r="HC264" s="34">
        <v>0</v>
      </c>
      <c r="HD264" s="34">
        <v>0</v>
      </c>
      <c r="HE264" s="34">
        <v>0</v>
      </c>
      <c r="HF264" s="34" t="s">
        <v>1044</v>
      </c>
      <c r="HK264" s="34" t="s">
        <v>6937</v>
      </c>
      <c r="HL264" s="34" t="s">
        <v>4226</v>
      </c>
      <c r="HM264" s="34" t="s">
        <v>4542</v>
      </c>
      <c r="HN264" s="34" t="s">
        <v>5447</v>
      </c>
      <c r="HO264" s="34">
        <v>48.291721419185301</v>
      </c>
      <c r="HP264" s="34" t="s">
        <v>4896</v>
      </c>
      <c r="HQ264" s="34" t="s">
        <v>4305</v>
      </c>
      <c r="HR264" s="34" t="s">
        <v>4186</v>
      </c>
      <c r="HS264" s="34" t="s">
        <v>4235</v>
      </c>
      <c r="HT264" s="34" t="s">
        <v>4271</v>
      </c>
      <c r="HU264" s="34" t="s">
        <v>5342</v>
      </c>
      <c r="HV264" s="34" t="s">
        <v>5001</v>
      </c>
      <c r="HW264" s="34" t="s">
        <v>4556</v>
      </c>
      <c r="HX264" s="34" t="s">
        <v>3244</v>
      </c>
      <c r="HY264" s="34" t="s">
        <v>4291</v>
      </c>
      <c r="HZ264" s="34" t="s">
        <v>4933</v>
      </c>
      <c r="IA264" s="34" t="s">
        <v>4666</v>
      </c>
      <c r="IC264" s="34" t="s">
        <v>5274</v>
      </c>
      <c r="ID264" s="34" t="s">
        <v>4462</v>
      </c>
      <c r="IE264" s="34" t="s">
        <v>5112</v>
      </c>
      <c r="IQ264" s="34">
        <v>11000</v>
      </c>
      <c r="IR264" s="34" t="s">
        <v>1046</v>
      </c>
      <c r="IT264" s="34">
        <v>11000</v>
      </c>
      <c r="IU264" s="34" t="s">
        <v>5178</v>
      </c>
      <c r="IV264" s="34" t="s">
        <v>4170</v>
      </c>
      <c r="IW264" s="34" t="s">
        <v>4171</v>
      </c>
      <c r="IX264" s="34" t="s">
        <v>5374</v>
      </c>
      <c r="IY264" s="34" t="s">
        <v>5373</v>
      </c>
      <c r="IZ264" s="34" t="s">
        <v>4783</v>
      </c>
      <c r="JA264" s="34" t="s">
        <v>4711</v>
      </c>
      <c r="JB264" s="34" t="s">
        <v>4170</v>
      </c>
      <c r="JC264" s="34">
        <v>166.666666666667</v>
      </c>
      <c r="JD264" s="34">
        <v>166.666666666667</v>
      </c>
      <c r="JE264" s="34">
        <v>83.3333333333333</v>
      </c>
      <c r="JF264" s="34">
        <v>0</v>
      </c>
      <c r="JG264" s="34">
        <v>83.3333333333333</v>
      </c>
      <c r="JH264" s="34">
        <v>0</v>
      </c>
      <c r="JI264" s="34">
        <v>0</v>
      </c>
      <c r="JJ264" s="34">
        <v>0</v>
      </c>
      <c r="JK264" s="34">
        <v>0</v>
      </c>
      <c r="JL264" s="34">
        <v>8500</v>
      </c>
      <c r="JM264" s="34">
        <v>250</v>
      </c>
      <c r="JN264" s="34">
        <v>8750</v>
      </c>
      <c r="JO264" s="34">
        <v>8500</v>
      </c>
      <c r="JP264" s="34">
        <v>250</v>
      </c>
      <c r="JQ264" s="34">
        <v>8750</v>
      </c>
      <c r="JR264" s="34">
        <v>0.34285714285714303</v>
      </c>
      <c r="JT264" s="34">
        <v>0.28571428571428598</v>
      </c>
      <c r="JU264" s="34">
        <v>0.24</v>
      </c>
      <c r="JV264" s="34">
        <v>3.4285714285714301E-2</v>
      </c>
      <c r="JW264" s="34">
        <v>1.7142857142857099E-2</v>
      </c>
      <c r="JX264" s="34">
        <v>2.2857142857142899E-2</v>
      </c>
      <c r="KA264" s="34">
        <v>1.9047619047619001E-2</v>
      </c>
      <c r="KB264" s="34">
        <v>1.9047619047619001E-2</v>
      </c>
      <c r="KC264" s="34">
        <v>9.5238095238095195E-3</v>
      </c>
      <c r="KE264" s="34">
        <v>9.5238095238095195E-3</v>
      </c>
      <c r="KJ264" s="34" t="s">
        <v>5977</v>
      </c>
      <c r="KK264" s="34" t="s">
        <v>5990</v>
      </c>
      <c r="KL264" s="34" t="s">
        <v>4170</v>
      </c>
      <c r="KM264" s="34" t="s">
        <v>4711</v>
      </c>
      <c r="KN264" s="34" t="s">
        <v>5254</v>
      </c>
      <c r="KO264" s="34" t="s">
        <v>4352</v>
      </c>
      <c r="KP264" s="34" t="s">
        <v>4170</v>
      </c>
      <c r="KQ264" s="34" t="s">
        <v>4352</v>
      </c>
      <c r="KR264" s="34" t="s">
        <v>4170</v>
      </c>
      <c r="KS264" s="34" t="s">
        <v>4170</v>
      </c>
      <c r="KT264" s="34" t="s">
        <v>4170</v>
      </c>
      <c r="KU264" s="34" t="s">
        <v>5116</v>
      </c>
      <c r="KV264" s="34" t="s">
        <v>5155</v>
      </c>
      <c r="KW264" s="34" t="s">
        <v>5620</v>
      </c>
      <c r="KX264" s="34" t="s">
        <v>5644</v>
      </c>
      <c r="KY264" s="34" t="s">
        <v>5116</v>
      </c>
      <c r="KZ264" s="34" t="s">
        <v>5155</v>
      </c>
      <c r="LA264" s="34" t="s">
        <v>5992</v>
      </c>
    </row>
    <row r="265" spans="1:313">
      <c r="A265" s="34" t="s">
        <v>6938</v>
      </c>
      <c r="B265" s="34" t="s">
        <v>6894</v>
      </c>
      <c r="C265" s="34" t="s">
        <v>1037</v>
      </c>
      <c r="D265" s="34" t="s">
        <v>1041</v>
      </c>
      <c r="F265" s="34" t="s">
        <v>1041</v>
      </c>
      <c r="G265" s="34">
        <v>49</v>
      </c>
      <c r="H265" s="34" t="s">
        <v>1041</v>
      </c>
      <c r="I265" s="34" t="s">
        <v>1041</v>
      </c>
      <c r="J265" s="34" t="s">
        <v>440</v>
      </c>
      <c r="K265" s="34" t="s">
        <v>1077</v>
      </c>
      <c r="L265" s="34" t="s">
        <v>9537</v>
      </c>
      <c r="M265" s="34" t="s">
        <v>1548</v>
      </c>
      <c r="N265" s="34" t="s">
        <v>9538</v>
      </c>
      <c r="P265" s="34" t="s">
        <v>3065</v>
      </c>
      <c r="Q265" s="34" t="s">
        <v>3111</v>
      </c>
      <c r="R265" s="34" t="s">
        <v>6418</v>
      </c>
      <c r="S265" s="34">
        <v>3</v>
      </c>
      <c r="T265" s="34" t="s">
        <v>4609</v>
      </c>
      <c r="U265" s="34" t="s">
        <v>4881</v>
      </c>
      <c r="V265" s="34" t="s">
        <v>4170</v>
      </c>
      <c r="W265" s="34" t="s">
        <v>4881</v>
      </c>
      <c r="X265" s="34" t="s">
        <v>4881</v>
      </c>
      <c r="Y265" s="34" t="s">
        <v>4609</v>
      </c>
      <c r="Z265" s="34" t="s">
        <v>4881</v>
      </c>
      <c r="AA265" s="34" t="s">
        <v>4170</v>
      </c>
      <c r="AB265" s="34" t="s">
        <v>3681</v>
      </c>
      <c r="AD265" s="34" t="s">
        <v>3696</v>
      </c>
      <c r="AN265" s="34" t="s">
        <v>3722</v>
      </c>
      <c r="AO265" s="34" t="s">
        <v>1044</v>
      </c>
      <c r="BG265" s="34">
        <v>3</v>
      </c>
      <c r="BI265" s="34">
        <v>60</v>
      </c>
      <c r="BJ265" s="34" t="s">
        <v>1041</v>
      </c>
      <c r="BK265" s="34" t="s">
        <v>3727</v>
      </c>
      <c r="BM265" s="34" t="s">
        <v>3739</v>
      </c>
      <c r="BN265" s="34" t="s">
        <v>3745</v>
      </c>
      <c r="BO265" s="34" t="s">
        <v>4881</v>
      </c>
      <c r="BP265" s="34" t="s">
        <v>4170</v>
      </c>
      <c r="BQ265" s="34" t="s">
        <v>4170</v>
      </c>
      <c r="BR265" s="34" t="s">
        <v>4170</v>
      </c>
      <c r="BS265" s="34" t="s">
        <v>3754</v>
      </c>
      <c r="BT265" s="34" t="s">
        <v>3771</v>
      </c>
      <c r="BU265" s="34" t="s">
        <v>1044</v>
      </c>
      <c r="BV265" s="34" t="s">
        <v>1044</v>
      </c>
      <c r="BW265" s="34" t="s">
        <v>1044</v>
      </c>
      <c r="BX265" s="34" t="s">
        <v>3777</v>
      </c>
      <c r="BY265" s="34" t="s">
        <v>4881</v>
      </c>
      <c r="BZ265" s="34" t="s">
        <v>4170</v>
      </c>
      <c r="CA265" s="34" t="s">
        <v>4170</v>
      </c>
      <c r="CB265" s="34" t="s">
        <v>4170</v>
      </c>
      <c r="CC265" s="34" t="s">
        <v>4170</v>
      </c>
      <c r="CD265" s="34" t="s">
        <v>4170</v>
      </c>
      <c r="CE265" s="34" t="s">
        <v>4170</v>
      </c>
      <c r="CF265" s="34" t="s">
        <v>4170</v>
      </c>
      <c r="CG265" s="34" t="s">
        <v>4170</v>
      </c>
      <c r="CH265" s="34" t="s">
        <v>4170</v>
      </c>
      <c r="CI265" s="34" t="s">
        <v>4170</v>
      </c>
      <c r="CJ265" s="34" t="s">
        <v>4170</v>
      </c>
      <c r="CK265" s="34" t="s">
        <v>4170</v>
      </c>
      <c r="CL265" s="34" t="s">
        <v>4170</v>
      </c>
      <c r="CM265" s="34" t="s">
        <v>4170</v>
      </c>
      <c r="CN265" s="34" t="s">
        <v>4170</v>
      </c>
      <c r="CO265" s="34" t="s">
        <v>4170</v>
      </c>
      <c r="CQ265" s="34" t="s">
        <v>1041</v>
      </c>
      <c r="CR265" s="34" t="s">
        <v>1041</v>
      </c>
      <c r="CS265" s="34" t="s">
        <v>1041</v>
      </c>
      <c r="CT265" s="34" t="s">
        <v>1041</v>
      </c>
      <c r="CU265" s="34" t="s">
        <v>1041</v>
      </c>
      <c r="CV265" s="34" t="s">
        <v>1041</v>
      </c>
      <c r="CW265" s="34" t="s">
        <v>1041</v>
      </c>
      <c r="CX265" s="34" t="s">
        <v>1041</v>
      </c>
      <c r="CY265" s="34" t="s">
        <v>3823</v>
      </c>
      <c r="CZ265" s="34" t="s">
        <v>3843</v>
      </c>
      <c r="DA265" s="34" t="s">
        <v>3852</v>
      </c>
      <c r="DB265" s="34" t="s">
        <v>1044</v>
      </c>
      <c r="DC265" s="34" t="s">
        <v>1044</v>
      </c>
      <c r="DD265" s="34" t="s">
        <v>3871</v>
      </c>
      <c r="DE265" s="34" t="s">
        <v>1041</v>
      </c>
      <c r="DF265" s="34" t="s">
        <v>3877</v>
      </c>
      <c r="DG265" s="34" t="s">
        <v>169</v>
      </c>
      <c r="DH265" s="34" t="s">
        <v>4170</v>
      </c>
      <c r="DI265" s="34" t="s">
        <v>4881</v>
      </c>
      <c r="DJ265" s="34" t="s">
        <v>4170</v>
      </c>
      <c r="DK265" s="34" t="s">
        <v>4170</v>
      </c>
      <c r="DL265" s="34" t="s">
        <v>4170</v>
      </c>
      <c r="DM265" s="34" t="s">
        <v>4170</v>
      </c>
      <c r="DN265" s="34" t="s">
        <v>4170</v>
      </c>
      <c r="DO265" s="34" t="s">
        <v>4170</v>
      </c>
      <c r="DP265" s="34" t="s">
        <v>4170</v>
      </c>
      <c r="DQ265" s="34" t="s">
        <v>4170</v>
      </c>
      <c r="DR265" s="34" t="s">
        <v>4170</v>
      </c>
      <c r="DS265" s="34" t="s">
        <v>4170</v>
      </c>
      <c r="DT265" s="34" t="s">
        <v>4170</v>
      </c>
      <c r="DU265" s="34" t="s">
        <v>4170</v>
      </c>
      <c r="DV265" s="34" t="s">
        <v>4170</v>
      </c>
      <c r="DW265" s="34" t="s">
        <v>4170</v>
      </c>
      <c r="FK265" s="34" t="s">
        <v>1044</v>
      </c>
      <c r="FM265" s="34" t="s">
        <v>3987</v>
      </c>
      <c r="GF265" s="34" t="s">
        <v>1044</v>
      </c>
      <c r="GG265" s="34" t="s">
        <v>4170</v>
      </c>
      <c r="GH265" s="34" t="s">
        <v>4170</v>
      </c>
      <c r="GI265" s="34" t="s">
        <v>4170</v>
      </c>
      <c r="GJ265" s="34" t="s">
        <v>4881</v>
      </c>
      <c r="GK265" s="34" t="s">
        <v>4170</v>
      </c>
      <c r="GL265" s="34" t="s">
        <v>4170</v>
      </c>
      <c r="GM265" s="34" t="s">
        <v>4170</v>
      </c>
      <c r="GO265" s="34">
        <v>10000</v>
      </c>
      <c r="GP265" s="34">
        <v>0</v>
      </c>
      <c r="GQ265" s="34">
        <v>26000</v>
      </c>
      <c r="GR265" s="34">
        <v>4000</v>
      </c>
      <c r="GS265" s="34">
        <v>1000</v>
      </c>
      <c r="GT265" s="34">
        <v>500</v>
      </c>
      <c r="GU265" s="34">
        <v>2000</v>
      </c>
      <c r="GV265" s="34">
        <v>4000</v>
      </c>
      <c r="GW265" s="34">
        <v>3000</v>
      </c>
      <c r="GX265" s="34">
        <v>10000</v>
      </c>
      <c r="GY265" s="34">
        <v>1000</v>
      </c>
      <c r="GZ265" s="34">
        <v>3000</v>
      </c>
      <c r="HA265" s="34">
        <v>0</v>
      </c>
      <c r="HB265" s="34">
        <v>0</v>
      </c>
      <c r="HC265" s="34">
        <v>120000</v>
      </c>
      <c r="HD265" s="34">
        <v>2000</v>
      </c>
      <c r="HE265" s="34">
        <v>0</v>
      </c>
      <c r="HF265" s="34" t="s">
        <v>1044</v>
      </c>
      <c r="HK265" s="34" t="s">
        <v>6939</v>
      </c>
      <c r="HL265" s="34" t="s">
        <v>4226</v>
      </c>
      <c r="HM265" s="34" t="s">
        <v>4542</v>
      </c>
      <c r="HN265" s="34" t="s">
        <v>5447</v>
      </c>
      <c r="HO265" s="34">
        <v>44.283837056504602</v>
      </c>
      <c r="HP265" s="34" t="s">
        <v>4896</v>
      </c>
      <c r="HQ265" s="34" t="s">
        <v>4316</v>
      </c>
      <c r="HR265" s="34" t="s">
        <v>4219</v>
      </c>
      <c r="HS265" s="34" t="s">
        <v>4248</v>
      </c>
      <c r="HT265" s="34" t="s">
        <v>4262</v>
      </c>
      <c r="HU265" s="34" t="s">
        <v>5342</v>
      </c>
      <c r="HV265" s="34" t="s">
        <v>5001</v>
      </c>
      <c r="HW265" s="34" t="s">
        <v>4560</v>
      </c>
      <c r="HX265" s="34" t="s">
        <v>3244</v>
      </c>
      <c r="HY265" s="34" t="s">
        <v>4291</v>
      </c>
      <c r="HZ265" s="34" t="s">
        <v>4933</v>
      </c>
      <c r="IA265" s="34" t="s">
        <v>4666</v>
      </c>
      <c r="IC265" s="34" t="s">
        <v>5274</v>
      </c>
      <c r="ID265" s="34" t="s">
        <v>4462</v>
      </c>
      <c r="IR265" s="34" t="s">
        <v>1046</v>
      </c>
      <c r="IS265" s="34" t="s">
        <v>5322</v>
      </c>
      <c r="IU265" s="34" t="s">
        <v>5181</v>
      </c>
      <c r="IV265" s="34" t="s">
        <v>4170</v>
      </c>
      <c r="IW265" s="34" t="s">
        <v>4173</v>
      </c>
      <c r="IX265" s="34" t="s">
        <v>6121</v>
      </c>
      <c r="IY265" s="34" t="s">
        <v>4474</v>
      </c>
      <c r="IZ265" s="34" t="s">
        <v>4785</v>
      </c>
      <c r="JA265" s="34" t="s">
        <v>5581</v>
      </c>
      <c r="JB265" s="34" t="s">
        <v>5850</v>
      </c>
      <c r="JC265" s="34">
        <v>1666.6666666666699</v>
      </c>
      <c r="JD265" s="34">
        <v>166.666666666667</v>
      </c>
      <c r="JE265" s="34">
        <v>500</v>
      </c>
      <c r="JF265" s="34">
        <v>0</v>
      </c>
      <c r="JG265" s="34">
        <v>0</v>
      </c>
      <c r="JH265" s="34">
        <v>20000</v>
      </c>
      <c r="JI265" s="34">
        <v>333.33333333333297</v>
      </c>
      <c r="JJ265" s="34">
        <v>0</v>
      </c>
      <c r="JK265" s="34">
        <v>1000</v>
      </c>
      <c r="JL265" s="34">
        <v>65666.666666666701</v>
      </c>
      <c r="JM265" s="34">
        <v>5500</v>
      </c>
      <c r="JN265" s="34">
        <v>71166.666666666701</v>
      </c>
      <c r="JO265" s="34">
        <v>21888.888888888901</v>
      </c>
      <c r="JP265" s="34">
        <v>1833.3333333333301</v>
      </c>
      <c r="JQ265" s="34">
        <v>23722.222222222201</v>
      </c>
      <c r="JR265" s="34">
        <v>0.140515222482436</v>
      </c>
      <c r="JT265" s="34">
        <v>0.36533957845433301</v>
      </c>
      <c r="JU265" s="34">
        <v>5.6206088992974197E-2</v>
      </c>
      <c r="JV265" s="34">
        <v>1.40515222482436E-2</v>
      </c>
      <c r="JW265" s="34">
        <v>7.0257611241217799E-3</v>
      </c>
      <c r="JX265" s="34">
        <v>2.8103044496487099E-2</v>
      </c>
      <c r="JY265" s="34">
        <v>5.6206088992974197E-2</v>
      </c>
      <c r="JZ265" s="34">
        <v>1.40515222482436E-2</v>
      </c>
      <c r="KA265" s="34">
        <v>2.3419203747072601E-2</v>
      </c>
      <c r="KB265" s="34">
        <v>2.34192037470726E-3</v>
      </c>
      <c r="KC265" s="34">
        <v>7.0257611241217799E-3</v>
      </c>
      <c r="KF265" s="34">
        <v>0.28103044496487101</v>
      </c>
      <c r="KG265" s="34">
        <v>4.6838407494145199E-3</v>
      </c>
      <c r="KL265" s="34" t="s">
        <v>5797</v>
      </c>
      <c r="KM265" s="34" t="s">
        <v>4712</v>
      </c>
      <c r="KN265" s="34" t="s">
        <v>5254</v>
      </c>
      <c r="KO265" s="34" t="s">
        <v>5255</v>
      </c>
      <c r="KP265" s="34" t="s">
        <v>4170</v>
      </c>
      <c r="KQ265" s="34" t="s">
        <v>4170</v>
      </c>
      <c r="KR265" s="34" t="s">
        <v>4974</v>
      </c>
      <c r="KS265" s="34" t="s">
        <v>5708</v>
      </c>
      <c r="KT265" s="34" t="s">
        <v>4170</v>
      </c>
      <c r="KU265" s="34" t="s">
        <v>5115</v>
      </c>
      <c r="KV265" s="34" t="s">
        <v>4876</v>
      </c>
      <c r="KW265" s="34" t="s">
        <v>5625</v>
      </c>
      <c r="KX265" s="34" t="s">
        <v>5647</v>
      </c>
      <c r="KY265" s="34" t="s">
        <v>5955</v>
      </c>
      <c r="KZ265" s="34" t="s">
        <v>5224</v>
      </c>
    </row>
    <row r="266" spans="1:313">
      <c r="A266" s="34" t="s">
        <v>6940</v>
      </c>
      <c r="B266" s="34" t="s">
        <v>6894</v>
      </c>
      <c r="C266" s="34" t="s">
        <v>1036</v>
      </c>
      <c r="D266" s="34" t="s">
        <v>1041</v>
      </c>
      <c r="F266" s="34" t="s">
        <v>1041</v>
      </c>
      <c r="G266" s="34">
        <v>31</v>
      </c>
      <c r="H266" s="34" t="s">
        <v>1041</v>
      </c>
      <c r="I266" s="34" t="s">
        <v>1041</v>
      </c>
      <c r="J266" s="34" t="s">
        <v>440</v>
      </c>
      <c r="K266" s="34" t="s">
        <v>1077</v>
      </c>
      <c r="L266" s="34" t="s">
        <v>9537</v>
      </c>
      <c r="M266" s="34" t="s">
        <v>1548</v>
      </c>
      <c r="N266" s="34" t="s">
        <v>9538</v>
      </c>
      <c r="P266" s="34" t="s">
        <v>3065</v>
      </c>
      <c r="Q266" s="34" t="s">
        <v>3120</v>
      </c>
      <c r="R266" s="34" t="s">
        <v>6320</v>
      </c>
      <c r="S266" s="34">
        <v>2</v>
      </c>
      <c r="T266" s="34" t="s">
        <v>4881</v>
      </c>
      <c r="U266" s="34" t="s">
        <v>4881</v>
      </c>
      <c r="V266" s="34" t="s">
        <v>4170</v>
      </c>
      <c r="W266" s="34" t="s">
        <v>4881</v>
      </c>
      <c r="X266" s="34" t="s">
        <v>4170</v>
      </c>
      <c r="Y266" s="34" t="s">
        <v>4609</v>
      </c>
      <c r="Z266" s="34" t="s">
        <v>4170</v>
      </c>
      <c r="AA266" s="34" t="s">
        <v>4170</v>
      </c>
      <c r="AB266" s="34" t="s">
        <v>3681</v>
      </c>
      <c r="AD266" s="34" t="s">
        <v>3696</v>
      </c>
      <c r="AN266" s="34" t="s">
        <v>3722</v>
      </c>
      <c r="AO266" s="34" t="s">
        <v>1044</v>
      </c>
      <c r="BG266" s="34">
        <v>1</v>
      </c>
      <c r="BI266" s="34">
        <v>22</v>
      </c>
      <c r="BJ266" s="34" t="s">
        <v>1041</v>
      </c>
      <c r="BK266" s="34" t="s">
        <v>3727</v>
      </c>
      <c r="BM266" s="34" t="s">
        <v>3739</v>
      </c>
      <c r="BN266" s="34" t="s">
        <v>1044</v>
      </c>
      <c r="BO266" s="34" t="s">
        <v>4170</v>
      </c>
      <c r="BP266" s="34" t="s">
        <v>4170</v>
      </c>
      <c r="BQ266" s="34" t="s">
        <v>4881</v>
      </c>
      <c r="BR266" s="34" t="s">
        <v>4170</v>
      </c>
      <c r="BS266" s="34" t="s">
        <v>3751</v>
      </c>
      <c r="BT266" s="34" t="s">
        <v>3739</v>
      </c>
      <c r="BU266" s="34" t="s">
        <v>1044</v>
      </c>
      <c r="BV266" s="34" t="s">
        <v>1044</v>
      </c>
      <c r="BW266" s="34" t="s">
        <v>1044</v>
      </c>
      <c r="BX266" s="34" t="s">
        <v>3777</v>
      </c>
      <c r="BY266" s="34" t="s">
        <v>4881</v>
      </c>
      <c r="BZ266" s="34" t="s">
        <v>4170</v>
      </c>
      <c r="CA266" s="34" t="s">
        <v>4170</v>
      </c>
      <c r="CB266" s="34" t="s">
        <v>4170</v>
      </c>
      <c r="CC266" s="34" t="s">
        <v>4170</v>
      </c>
      <c r="CD266" s="34" t="s">
        <v>4170</v>
      </c>
      <c r="CE266" s="34" t="s">
        <v>4170</v>
      </c>
      <c r="CF266" s="34" t="s">
        <v>4170</v>
      </c>
      <c r="CG266" s="34" t="s">
        <v>4170</v>
      </c>
      <c r="CH266" s="34" t="s">
        <v>4170</v>
      </c>
      <c r="CI266" s="34" t="s">
        <v>4170</v>
      </c>
      <c r="CJ266" s="34" t="s">
        <v>4170</v>
      </c>
      <c r="CK266" s="34" t="s">
        <v>4170</v>
      </c>
      <c r="CL266" s="34" t="s">
        <v>4170</v>
      </c>
      <c r="CM266" s="34" t="s">
        <v>4170</v>
      </c>
      <c r="CN266" s="34" t="s">
        <v>4170</v>
      </c>
      <c r="CO266" s="34" t="s">
        <v>4170</v>
      </c>
      <c r="CQ266" s="34" t="s">
        <v>1041</v>
      </c>
      <c r="CR266" s="34" t="s">
        <v>1041</v>
      </c>
      <c r="CS266" s="34" t="s">
        <v>1041</v>
      </c>
      <c r="CT266" s="34" t="s">
        <v>1041</v>
      </c>
      <c r="CU266" s="34" t="s">
        <v>1041</v>
      </c>
      <c r="CV266" s="34" t="s">
        <v>1041</v>
      </c>
      <c r="CW266" s="34" t="s">
        <v>1044</v>
      </c>
      <c r="CX266" s="34" t="s">
        <v>1044</v>
      </c>
      <c r="CY266" s="34" t="s">
        <v>3826</v>
      </c>
      <c r="CZ266" s="34" t="s">
        <v>3843</v>
      </c>
      <c r="DA266" s="34" t="s">
        <v>3855</v>
      </c>
      <c r="DB266" s="34" t="s">
        <v>1044</v>
      </c>
      <c r="DC266" s="34" t="s">
        <v>1044</v>
      </c>
      <c r="DD266" s="34" t="s">
        <v>3871</v>
      </c>
      <c r="DE266" s="34" t="s">
        <v>1044</v>
      </c>
      <c r="DF266" s="34" t="s">
        <v>3877</v>
      </c>
      <c r="DG266" s="34" t="s">
        <v>172</v>
      </c>
      <c r="DH266" s="34" t="s">
        <v>4170</v>
      </c>
      <c r="DI266" s="34" t="s">
        <v>4170</v>
      </c>
      <c r="DJ266" s="34" t="s">
        <v>4170</v>
      </c>
      <c r="DK266" s="34" t="s">
        <v>4170</v>
      </c>
      <c r="DL266" s="34" t="s">
        <v>4170</v>
      </c>
      <c r="DM266" s="34" t="s">
        <v>4170</v>
      </c>
      <c r="DN266" s="34" t="s">
        <v>4170</v>
      </c>
      <c r="DO266" s="34" t="s">
        <v>4170</v>
      </c>
      <c r="DP266" s="34" t="s">
        <v>4170</v>
      </c>
      <c r="DQ266" s="34" t="s">
        <v>4170</v>
      </c>
      <c r="DR266" s="34" t="s">
        <v>4881</v>
      </c>
      <c r="DS266" s="34" t="s">
        <v>4170</v>
      </c>
      <c r="DT266" s="34" t="s">
        <v>4170</v>
      </c>
      <c r="DU266" s="34" t="s">
        <v>4170</v>
      </c>
      <c r="DV266" s="34" t="s">
        <v>4170</v>
      </c>
      <c r="DW266" s="34" t="s">
        <v>4170</v>
      </c>
      <c r="FH266" s="34">
        <v>30000</v>
      </c>
      <c r="FK266" s="34" t="s">
        <v>3963</v>
      </c>
      <c r="FL266" s="34" t="s">
        <v>3978</v>
      </c>
      <c r="FM266" s="34" t="s">
        <v>3981</v>
      </c>
      <c r="FN266" s="34" t="s">
        <v>6754</v>
      </c>
      <c r="FO266" s="34" t="s">
        <v>4170</v>
      </c>
      <c r="FP266" s="34" t="s">
        <v>4881</v>
      </c>
      <c r="FQ266" s="34" t="s">
        <v>4881</v>
      </c>
      <c r="FR266" s="34" t="s">
        <v>4170</v>
      </c>
      <c r="FS266" s="34" t="s">
        <v>4170</v>
      </c>
      <c r="FT266" s="34" t="s">
        <v>4170</v>
      </c>
      <c r="FU266" s="34" t="s">
        <v>4170</v>
      </c>
      <c r="FV266" s="34" t="s">
        <v>4170</v>
      </c>
      <c r="FW266" s="34" t="s">
        <v>4170</v>
      </c>
      <c r="FX266" s="34" t="s">
        <v>4170</v>
      </c>
      <c r="FY266" s="34" t="s">
        <v>4170</v>
      </c>
      <c r="FZ266" s="34" t="s">
        <v>4170</v>
      </c>
      <c r="GA266" s="34" t="s">
        <v>4170</v>
      </c>
      <c r="GB266" s="34" t="s">
        <v>4170</v>
      </c>
      <c r="GC266" s="34" t="s">
        <v>4170</v>
      </c>
      <c r="GD266" s="34" t="s">
        <v>4170</v>
      </c>
      <c r="GF266" s="34" t="s">
        <v>1044</v>
      </c>
      <c r="GG266" s="34" t="s">
        <v>4170</v>
      </c>
      <c r="GH266" s="34" t="s">
        <v>4170</v>
      </c>
      <c r="GI266" s="34" t="s">
        <v>4170</v>
      </c>
      <c r="GJ266" s="34" t="s">
        <v>4881</v>
      </c>
      <c r="GK266" s="34" t="s">
        <v>4170</v>
      </c>
      <c r="GL266" s="34" t="s">
        <v>4170</v>
      </c>
      <c r="GM266" s="34" t="s">
        <v>4170</v>
      </c>
      <c r="GO266" s="34">
        <v>4000</v>
      </c>
      <c r="GP266" s="34">
        <v>1500</v>
      </c>
      <c r="GQ266" s="34">
        <v>6000</v>
      </c>
      <c r="GR266" s="34">
        <v>2500</v>
      </c>
      <c r="GS266" s="34">
        <v>400</v>
      </c>
      <c r="GT266" s="34">
        <v>300</v>
      </c>
      <c r="GU266" s="34">
        <v>0</v>
      </c>
      <c r="GV266" s="34">
        <v>1000</v>
      </c>
      <c r="GW266" s="34">
        <v>2000</v>
      </c>
      <c r="GX266" s="34">
        <v>10000</v>
      </c>
      <c r="GY266" s="34">
        <v>1000</v>
      </c>
      <c r="GZ266" s="34">
        <v>1000</v>
      </c>
      <c r="HA266" s="34">
        <v>0</v>
      </c>
      <c r="HB266" s="34">
        <v>0</v>
      </c>
      <c r="HC266" s="34">
        <v>10000</v>
      </c>
      <c r="HD266" s="34">
        <v>5000</v>
      </c>
      <c r="HE266" s="34">
        <v>0</v>
      </c>
      <c r="HF266" s="34" t="s">
        <v>1041</v>
      </c>
      <c r="HG266" s="34" t="s">
        <v>4048</v>
      </c>
      <c r="HI266" s="34" t="s">
        <v>4066</v>
      </c>
      <c r="HK266" s="34" t="s">
        <v>6941</v>
      </c>
      <c r="HL266" s="34" t="s">
        <v>4226</v>
      </c>
      <c r="HM266" s="34" t="s">
        <v>4539</v>
      </c>
      <c r="HN266" s="34" t="s">
        <v>5446</v>
      </c>
      <c r="HO266" s="34">
        <v>49.3087494524748</v>
      </c>
      <c r="HP266" s="34" t="s">
        <v>4896</v>
      </c>
      <c r="HQ266" s="34" t="s">
        <v>4313</v>
      </c>
      <c r="HR266" s="34" t="s">
        <v>4210</v>
      </c>
      <c r="HS266" s="34" t="s">
        <v>4228</v>
      </c>
      <c r="HT266" s="34" t="s">
        <v>4262</v>
      </c>
      <c r="HU266" s="34" t="s">
        <v>5342</v>
      </c>
      <c r="HV266" s="34" t="s">
        <v>5001</v>
      </c>
      <c r="HW266" s="34" t="s">
        <v>4560</v>
      </c>
      <c r="HX266" s="34" t="s">
        <v>3241</v>
      </c>
      <c r="HY266" s="34" t="s">
        <v>4299</v>
      </c>
      <c r="HZ266" s="34" t="s">
        <v>4933</v>
      </c>
      <c r="IA266" s="34" t="s">
        <v>4666</v>
      </c>
      <c r="IB266" s="34" t="s">
        <v>5665</v>
      </c>
      <c r="IC266" s="34" t="s">
        <v>5274</v>
      </c>
      <c r="ID266" s="34" t="s">
        <v>4462</v>
      </c>
      <c r="IN266" s="34" t="s">
        <v>5224</v>
      </c>
      <c r="IQ266" s="34">
        <v>30000</v>
      </c>
      <c r="IR266" s="34" t="s">
        <v>1046</v>
      </c>
      <c r="IS266" s="34" t="s">
        <v>5322</v>
      </c>
      <c r="IT266" s="34">
        <v>15000</v>
      </c>
      <c r="IU266" s="34" t="s">
        <v>5178</v>
      </c>
      <c r="IV266" s="34" t="s">
        <v>4472</v>
      </c>
      <c r="IW266" s="34" t="s">
        <v>4175</v>
      </c>
      <c r="IX266" s="34" t="s">
        <v>5374</v>
      </c>
      <c r="IY266" s="34" t="s">
        <v>4785</v>
      </c>
      <c r="IZ266" s="34" t="s">
        <v>4784</v>
      </c>
      <c r="JA266" s="34" t="s">
        <v>4170</v>
      </c>
      <c r="JB266" s="34" t="s">
        <v>4716</v>
      </c>
      <c r="JC266" s="34">
        <v>1666.6666666666699</v>
      </c>
      <c r="JD266" s="34">
        <v>166.666666666667</v>
      </c>
      <c r="JE266" s="34">
        <v>166.666666666667</v>
      </c>
      <c r="JF266" s="34">
        <v>0</v>
      </c>
      <c r="JG266" s="34">
        <v>0</v>
      </c>
      <c r="JH266" s="34">
        <v>1666.6666666666699</v>
      </c>
      <c r="JI266" s="34">
        <v>833.33333333333303</v>
      </c>
      <c r="JJ266" s="34">
        <v>0</v>
      </c>
      <c r="JK266" s="34">
        <v>666.66666666666697</v>
      </c>
      <c r="JL266" s="34">
        <v>16700</v>
      </c>
      <c r="JM266" s="34">
        <v>4166.6666666666697</v>
      </c>
      <c r="JN266" s="34">
        <v>20866.666666666701</v>
      </c>
      <c r="JO266" s="34">
        <v>8350</v>
      </c>
      <c r="JP266" s="34">
        <v>2083.3333333333298</v>
      </c>
      <c r="JQ266" s="34">
        <v>10433.333333333299</v>
      </c>
      <c r="JR266" s="34">
        <v>0.191693290734824</v>
      </c>
      <c r="JS266" s="34">
        <v>7.1884984025559095E-2</v>
      </c>
      <c r="JT266" s="34">
        <v>0.28753993610223599</v>
      </c>
      <c r="JU266" s="34">
        <v>0.119808306709265</v>
      </c>
      <c r="JV266" s="34">
        <v>1.91693290734824E-2</v>
      </c>
      <c r="JW266" s="34">
        <v>1.43769968051118E-2</v>
      </c>
      <c r="JY266" s="34">
        <v>4.7923322683706103E-2</v>
      </c>
      <c r="JZ266" s="34">
        <v>3.19488817891374E-2</v>
      </c>
      <c r="KA266" s="34">
        <v>7.9872204472843406E-2</v>
      </c>
      <c r="KB266" s="34">
        <v>7.9872204472843395E-3</v>
      </c>
      <c r="KC266" s="34">
        <v>7.9872204472843395E-3</v>
      </c>
      <c r="KF266" s="34">
        <v>7.9872204472843406E-2</v>
      </c>
      <c r="KG266" s="34">
        <v>3.9936102236421703E-2</v>
      </c>
      <c r="KJ266" s="34" t="s">
        <v>5978</v>
      </c>
      <c r="KK266" s="34" t="s">
        <v>5987</v>
      </c>
      <c r="KL266" s="34" t="s">
        <v>5797</v>
      </c>
      <c r="KM266" s="34" t="s">
        <v>4712</v>
      </c>
      <c r="KN266" s="34" t="s">
        <v>5254</v>
      </c>
      <c r="KO266" s="34" t="s">
        <v>5254</v>
      </c>
      <c r="KP266" s="34" t="s">
        <v>4170</v>
      </c>
      <c r="KQ266" s="34" t="s">
        <v>4170</v>
      </c>
      <c r="KR266" s="34" t="s">
        <v>4973</v>
      </c>
      <c r="KS266" s="34" t="s">
        <v>4354</v>
      </c>
      <c r="KT266" s="34" t="s">
        <v>4170</v>
      </c>
      <c r="KU266" s="34" t="s">
        <v>5113</v>
      </c>
      <c r="KV266" s="34" t="s">
        <v>5155</v>
      </c>
      <c r="KW266" s="34" t="s">
        <v>5623</v>
      </c>
      <c r="KX266" s="34" t="s">
        <v>5645</v>
      </c>
      <c r="KY266" s="34" t="s">
        <v>5953</v>
      </c>
      <c r="KZ266" s="34" t="s">
        <v>5155</v>
      </c>
      <c r="LA266" s="34" t="s">
        <v>5992</v>
      </c>
    </row>
    <row r="267" spans="1:313">
      <c r="A267" s="34" t="s">
        <v>6942</v>
      </c>
      <c r="B267" s="34" t="s">
        <v>6894</v>
      </c>
      <c r="C267" s="34" t="s">
        <v>1038</v>
      </c>
      <c r="D267" s="34" t="s">
        <v>1041</v>
      </c>
      <c r="F267" s="34" t="s">
        <v>1041</v>
      </c>
      <c r="G267" s="34">
        <v>57</v>
      </c>
      <c r="H267" s="34" t="s">
        <v>1041</v>
      </c>
      <c r="I267" s="34" t="s">
        <v>1041</v>
      </c>
      <c r="J267" s="34" t="s">
        <v>440</v>
      </c>
      <c r="K267" s="34" t="s">
        <v>1059</v>
      </c>
      <c r="L267" s="34" t="s">
        <v>9539</v>
      </c>
      <c r="M267" s="34" t="s">
        <v>1229</v>
      </c>
      <c r="N267" s="34" t="s">
        <v>9540</v>
      </c>
      <c r="P267" s="34" t="s">
        <v>3065</v>
      </c>
      <c r="Q267" s="34" t="s">
        <v>3123</v>
      </c>
      <c r="R267" s="34" t="s">
        <v>6444</v>
      </c>
      <c r="S267" s="34">
        <v>2</v>
      </c>
      <c r="T267" s="34" t="s">
        <v>4170</v>
      </c>
      <c r="U267" s="34" t="s">
        <v>4170</v>
      </c>
      <c r="V267" s="34" t="s">
        <v>4170</v>
      </c>
      <c r="W267" s="34" t="s">
        <v>4609</v>
      </c>
      <c r="X267" s="34" t="s">
        <v>4170</v>
      </c>
      <c r="Y267" s="34" t="s">
        <v>4609</v>
      </c>
      <c r="Z267" s="34" t="s">
        <v>4170</v>
      </c>
      <c r="AA267" s="34" t="s">
        <v>4170</v>
      </c>
      <c r="AB267" s="34" t="s">
        <v>3681</v>
      </c>
      <c r="AD267" s="34" t="s">
        <v>3696</v>
      </c>
      <c r="AN267" s="34" t="s">
        <v>3719</v>
      </c>
      <c r="AO267" s="34" t="s">
        <v>1044</v>
      </c>
      <c r="BG267" s="34">
        <v>1</v>
      </c>
      <c r="BI267" s="34">
        <v>19</v>
      </c>
      <c r="BJ267" s="34" t="s">
        <v>1041</v>
      </c>
      <c r="BK267" s="34" t="s">
        <v>3730</v>
      </c>
      <c r="BM267" s="34" t="s">
        <v>3742</v>
      </c>
      <c r="BN267" s="34" t="s">
        <v>3745</v>
      </c>
      <c r="BO267" s="34" t="s">
        <v>4881</v>
      </c>
      <c r="BP267" s="34" t="s">
        <v>4170</v>
      </c>
      <c r="BQ267" s="34" t="s">
        <v>4170</v>
      </c>
      <c r="BR267" s="34" t="s">
        <v>4170</v>
      </c>
      <c r="BS267" s="34" t="s">
        <v>3760</v>
      </c>
      <c r="BT267" s="34" t="s">
        <v>3774</v>
      </c>
      <c r="BU267" s="34" t="s">
        <v>1044</v>
      </c>
      <c r="BV267" s="34" t="s">
        <v>1044</v>
      </c>
      <c r="BW267" s="34" t="s">
        <v>1044</v>
      </c>
      <c r="BX267" s="34" t="s">
        <v>3777</v>
      </c>
      <c r="BY267" s="34" t="s">
        <v>4881</v>
      </c>
      <c r="BZ267" s="34" t="s">
        <v>4170</v>
      </c>
      <c r="CA267" s="34" t="s">
        <v>4170</v>
      </c>
      <c r="CB267" s="34" t="s">
        <v>4170</v>
      </c>
      <c r="CC267" s="34" t="s">
        <v>4170</v>
      </c>
      <c r="CD267" s="34" t="s">
        <v>4170</v>
      </c>
      <c r="CE267" s="34" t="s">
        <v>4170</v>
      </c>
      <c r="CF267" s="34" t="s">
        <v>4170</v>
      </c>
      <c r="CG267" s="34" t="s">
        <v>4170</v>
      </c>
      <c r="CH267" s="34" t="s">
        <v>4170</v>
      </c>
      <c r="CI267" s="34" t="s">
        <v>4170</v>
      </c>
      <c r="CJ267" s="34" t="s">
        <v>4170</v>
      </c>
      <c r="CK267" s="34" t="s">
        <v>4170</v>
      </c>
      <c r="CL267" s="34" t="s">
        <v>4170</v>
      </c>
      <c r="CM267" s="34" t="s">
        <v>4170</v>
      </c>
      <c r="CN267" s="34" t="s">
        <v>4170</v>
      </c>
      <c r="CO267" s="34" t="s">
        <v>4170</v>
      </c>
      <c r="CQ267" s="34" t="s">
        <v>1041</v>
      </c>
      <c r="CR267" s="34" t="s">
        <v>1041</v>
      </c>
      <c r="CS267" s="34" t="s">
        <v>1041</v>
      </c>
      <c r="CT267" s="34" t="s">
        <v>1041</v>
      </c>
      <c r="CU267" s="34" t="s">
        <v>1041</v>
      </c>
      <c r="CV267" s="34" t="s">
        <v>1041</v>
      </c>
      <c r="CW267" s="34" t="s">
        <v>1044</v>
      </c>
      <c r="CX267" s="34" t="s">
        <v>1044</v>
      </c>
      <c r="CY267" s="34" t="s">
        <v>3826</v>
      </c>
      <c r="CZ267" s="34" t="s">
        <v>3843</v>
      </c>
      <c r="DA267" s="34" t="s">
        <v>3861</v>
      </c>
      <c r="DB267" s="34" t="s">
        <v>3868</v>
      </c>
      <c r="DC267" s="34" t="s">
        <v>3868</v>
      </c>
      <c r="DD267" s="34" t="s">
        <v>3871</v>
      </c>
      <c r="DE267" s="34" t="s">
        <v>1041</v>
      </c>
      <c r="DF267" s="34" t="s">
        <v>3877</v>
      </c>
      <c r="DG267" s="34" t="s">
        <v>157</v>
      </c>
      <c r="DH267" s="34" t="s">
        <v>4170</v>
      </c>
      <c r="DI267" s="34" t="s">
        <v>4170</v>
      </c>
      <c r="DJ267" s="34" t="s">
        <v>4170</v>
      </c>
      <c r="DK267" s="34" t="s">
        <v>4170</v>
      </c>
      <c r="DL267" s="34" t="s">
        <v>4170</v>
      </c>
      <c r="DM267" s="34" t="s">
        <v>4170</v>
      </c>
      <c r="DN267" s="34" t="s">
        <v>4170</v>
      </c>
      <c r="DO267" s="34" t="s">
        <v>4881</v>
      </c>
      <c r="DP267" s="34" t="s">
        <v>4170</v>
      </c>
      <c r="DQ267" s="34" t="s">
        <v>4170</v>
      </c>
      <c r="DR267" s="34" t="s">
        <v>4170</v>
      </c>
      <c r="DS267" s="34" t="s">
        <v>4170</v>
      </c>
      <c r="DT267" s="34" t="s">
        <v>4170</v>
      </c>
      <c r="DU267" s="34" t="s">
        <v>4170</v>
      </c>
      <c r="DV267" s="34" t="s">
        <v>4170</v>
      </c>
      <c r="DW267" s="34" t="s">
        <v>4170</v>
      </c>
      <c r="FE267" s="34">
        <v>1625</v>
      </c>
      <c r="FK267" s="34" t="s">
        <v>1044</v>
      </c>
      <c r="FM267" s="34" t="s">
        <v>3981</v>
      </c>
      <c r="FN267" s="34" t="s">
        <v>6396</v>
      </c>
      <c r="FO267" s="34" t="s">
        <v>4881</v>
      </c>
      <c r="FP267" s="34" t="s">
        <v>4881</v>
      </c>
      <c r="FQ267" s="34" t="s">
        <v>4881</v>
      </c>
      <c r="FR267" s="34" t="s">
        <v>4881</v>
      </c>
      <c r="FS267" s="34" t="s">
        <v>4170</v>
      </c>
      <c r="FT267" s="34" t="s">
        <v>4170</v>
      </c>
      <c r="FU267" s="34" t="s">
        <v>4881</v>
      </c>
      <c r="FV267" s="34" t="s">
        <v>4881</v>
      </c>
      <c r="FW267" s="34" t="s">
        <v>4881</v>
      </c>
      <c r="FX267" s="34" t="s">
        <v>4170</v>
      </c>
      <c r="FY267" s="34" t="s">
        <v>4881</v>
      </c>
      <c r="FZ267" s="34" t="s">
        <v>4170</v>
      </c>
      <c r="GA267" s="34" t="s">
        <v>4170</v>
      </c>
      <c r="GB267" s="34" t="s">
        <v>4170</v>
      </c>
      <c r="GC267" s="34" t="s">
        <v>4170</v>
      </c>
      <c r="GD267" s="34" t="s">
        <v>4170</v>
      </c>
      <c r="GF267" s="34" t="s">
        <v>1044</v>
      </c>
      <c r="GG267" s="34" t="s">
        <v>4170</v>
      </c>
      <c r="GH267" s="34" t="s">
        <v>4170</v>
      </c>
      <c r="GI267" s="34" t="s">
        <v>4170</v>
      </c>
      <c r="GJ267" s="34" t="s">
        <v>4881</v>
      </c>
      <c r="GK267" s="34" t="s">
        <v>4170</v>
      </c>
      <c r="GL267" s="34" t="s">
        <v>4170</v>
      </c>
      <c r="GM267" s="34" t="s">
        <v>4170</v>
      </c>
      <c r="GO267" s="34">
        <v>2000</v>
      </c>
      <c r="GP267" s="34">
        <v>0</v>
      </c>
      <c r="GQ267" s="34">
        <v>0</v>
      </c>
      <c r="GR267" s="34">
        <v>2500</v>
      </c>
      <c r="GS267" s="34">
        <v>200</v>
      </c>
      <c r="GT267" s="34">
        <v>80</v>
      </c>
      <c r="GU267" s="34">
        <v>200</v>
      </c>
      <c r="GV267" s="34">
        <v>0</v>
      </c>
      <c r="GW267" s="34">
        <v>0</v>
      </c>
      <c r="GX267" s="34">
        <v>1500</v>
      </c>
      <c r="GY267" s="34">
        <v>3000</v>
      </c>
      <c r="GZ267" s="34">
        <v>1000</v>
      </c>
      <c r="HA267" s="34">
        <v>0</v>
      </c>
      <c r="HB267" s="34">
        <v>0</v>
      </c>
      <c r="HC267" s="34">
        <v>0</v>
      </c>
      <c r="HD267" s="34">
        <v>0</v>
      </c>
      <c r="HE267" s="34">
        <v>0</v>
      </c>
      <c r="HF267" s="34" t="s">
        <v>1044</v>
      </c>
      <c r="HK267" s="34" t="s">
        <v>6943</v>
      </c>
      <c r="HL267" s="34" t="s">
        <v>4226</v>
      </c>
      <c r="HM267" s="34" t="s">
        <v>4542</v>
      </c>
      <c r="HN267" s="34" t="s">
        <v>5447</v>
      </c>
      <c r="HO267" s="34">
        <v>45.302233902759497</v>
      </c>
      <c r="HP267" s="34" t="s">
        <v>4896</v>
      </c>
      <c r="HQ267" s="34" t="s">
        <v>4313</v>
      </c>
      <c r="HR267" s="34" t="s">
        <v>4210</v>
      </c>
      <c r="HS267" s="34" t="s">
        <v>4235</v>
      </c>
      <c r="HT267" s="34" t="s">
        <v>4271</v>
      </c>
      <c r="HU267" s="34" t="s">
        <v>5342</v>
      </c>
      <c r="HV267" s="34" t="s">
        <v>5001</v>
      </c>
      <c r="HW267" s="34" t="s">
        <v>4560</v>
      </c>
      <c r="HX267" s="34" t="s">
        <v>3238</v>
      </c>
      <c r="HY267" s="34" t="s">
        <v>4299</v>
      </c>
      <c r="HZ267" s="34" t="s">
        <v>4929</v>
      </c>
      <c r="IA267" s="34" t="s">
        <v>4665</v>
      </c>
      <c r="IB267" s="34" t="s">
        <v>5665</v>
      </c>
      <c r="IC267" s="34" t="s">
        <v>5274</v>
      </c>
      <c r="ID267" s="34" t="s">
        <v>4462</v>
      </c>
      <c r="IK267" s="34" t="s">
        <v>4587</v>
      </c>
      <c r="IQ267" s="34">
        <v>1625</v>
      </c>
      <c r="IR267" s="34" t="s">
        <v>1046</v>
      </c>
      <c r="IT267" s="34">
        <v>812.5</v>
      </c>
      <c r="IU267" s="34" t="s">
        <v>5177</v>
      </c>
      <c r="IV267" s="34" t="s">
        <v>4170</v>
      </c>
      <c r="IW267" s="34" t="s">
        <v>4170</v>
      </c>
      <c r="IX267" s="34" t="s">
        <v>5374</v>
      </c>
      <c r="IY267" s="34" t="s">
        <v>5373</v>
      </c>
      <c r="IZ267" s="34" t="s">
        <v>4352</v>
      </c>
      <c r="JA267" s="34" t="s">
        <v>4711</v>
      </c>
      <c r="JB267" s="34" t="s">
        <v>4170</v>
      </c>
      <c r="JC267" s="34">
        <v>250</v>
      </c>
      <c r="JD267" s="34">
        <v>500</v>
      </c>
      <c r="JE267" s="34">
        <v>166.666666666667</v>
      </c>
      <c r="JF267" s="34">
        <v>0</v>
      </c>
      <c r="JG267" s="34">
        <v>0</v>
      </c>
      <c r="JH267" s="34">
        <v>0</v>
      </c>
      <c r="JI267" s="34">
        <v>0</v>
      </c>
      <c r="JJ267" s="34">
        <v>0</v>
      </c>
      <c r="JK267" s="34">
        <v>0</v>
      </c>
      <c r="JL267" s="34">
        <v>5396.6666666666697</v>
      </c>
      <c r="JM267" s="34">
        <v>500</v>
      </c>
      <c r="JN267" s="34">
        <v>5896.6666666666697</v>
      </c>
      <c r="JO267" s="34">
        <v>2698.3333333333298</v>
      </c>
      <c r="JP267" s="34">
        <v>250</v>
      </c>
      <c r="JQ267" s="34">
        <v>2948.3333333333298</v>
      </c>
      <c r="JR267" s="34">
        <v>0.33917467495760301</v>
      </c>
      <c r="JU267" s="34">
        <v>0.42396834369700398</v>
      </c>
      <c r="JV267" s="34">
        <v>3.3917467495760301E-2</v>
      </c>
      <c r="JW267" s="34">
        <v>1.35669869983041E-2</v>
      </c>
      <c r="JX267" s="34">
        <v>3.3917467495760301E-2</v>
      </c>
      <c r="KA267" s="34">
        <v>4.2396834369700397E-2</v>
      </c>
      <c r="KB267" s="34">
        <v>8.4793668739400793E-2</v>
      </c>
      <c r="KC267" s="34">
        <v>2.8264556246466899E-2</v>
      </c>
      <c r="KJ267" s="34" t="s">
        <v>5976</v>
      </c>
      <c r="KK267" s="34" t="s">
        <v>5177</v>
      </c>
      <c r="KL267" s="34" t="s">
        <v>4170</v>
      </c>
      <c r="KM267" s="34" t="s">
        <v>4714</v>
      </c>
      <c r="KN267" s="34" t="s">
        <v>5255</v>
      </c>
      <c r="KO267" s="34" t="s">
        <v>5254</v>
      </c>
      <c r="KP267" s="34" t="s">
        <v>4170</v>
      </c>
      <c r="KQ267" s="34" t="s">
        <v>4170</v>
      </c>
      <c r="KR267" s="34" t="s">
        <v>4170</v>
      </c>
      <c r="KS267" s="34" t="s">
        <v>4170</v>
      </c>
      <c r="KT267" s="34" t="s">
        <v>4170</v>
      </c>
      <c r="KU267" s="34" t="s">
        <v>5116</v>
      </c>
      <c r="KV267" s="34" t="s">
        <v>5153</v>
      </c>
      <c r="KW267" s="34" t="s">
        <v>5624</v>
      </c>
      <c r="KX267" s="34" t="s">
        <v>5644</v>
      </c>
      <c r="KY267" s="34" t="s">
        <v>5116</v>
      </c>
      <c r="KZ267" s="34" t="s">
        <v>5850</v>
      </c>
      <c r="LA267" s="34" t="s">
        <v>5993</v>
      </c>
    </row>
    <row r="268" spans="1:313">
      <c r="A268" s="34" t="s">
        <v>6944</v>
      </c>
      <c r="B268" s="34" t="s">
        <v>6894</v>
      </c>
      <c r="C268" s="34" t="s">
        <v>1036</v>
      </c>
      <c r="D268" s="34" t="s">
        <v>1041</v>
      </c>
      <c r="F268" s="34" t="s">
        <v>1041</v>
      </c>
      <c r="G268" s="34">
        <v>53</v>
      </c>
      <c r="H268" s="34" t="s">
        <v>1041</v>
      </c>
      <c r="I268" s="34" t="s">
        <v>1041</v>
      </c>
      <c r="J268" s="34" t="s">
        <v>440</v>
      </c>
      <c r="K268" s="34" t="s">
        <v>1077</v>
      </c>
      <c r="L268" s="34" t="s">
        <v>9537</v>
      </c>
      <c r="M268" s="34" t="s">
        <v>1548</v>
      </c>
      <c r="N268" s="34" t="s">
        <v>9538</v>
      </c>
      <c r="P268" s="34" t="s">
        <v>3065</v>
      </c>
      <c r="Q268" s="34" t="s">
        <v>3087</v>
      </c>
      <c r="R268" s="34" t="s">
        <v>6333</v>
      </c>
      <c r="S268" s="34">
        <v>4</v>
      </c>
      <c r="T268" s="34" t="s">
        <v>4609</v>
      </c>
      <c r="U268" s="34" t="s">
        <v>4881</v>
      </c>
      <c r="V268" s="34" t="s">
        <v>4170</v>
      </c>
      <c r="W268" s="34" t="s">
        <v>4609</v>
      </c>
      <c r="X268" s="34" t="s">
        <v>4881</v>
      </c>
      <c r="Y268" s="34" t="s">
        <v>4848</v>
      </c>
      <c r="Z268" s="34" t="s">
        <v>4881</v>
      </c>
      <c r="AA268" s="34" t="s">
        <v>4170</v>
      </c>
      <c r="AB268" s="34" t="s">
        <v>3681</v>
      </c>
      <c r="AD268" s="34" t="s">
        <v>3696</v>
      </c>
      <c r="AN268" s="34" t="s">
        <v>3722</v>
      </c>
      <c r="AO268" s="34" t="s">
        <v>1044</v>
      </c>
      <c r="BG268" s="34">
        <v>2</v>
      </c>
      <c r="BI268" s="34">
        <v>40</v>
      </c>
      <c r="BJ268" s="34" t="s">
        <v>1041</v>
      </c>
      <c r="BK268" s="34" t="s">
        <v>3727</v>
      </c>
      <c r="BM268" s="34" t="s">
        <v>3739</v>
      </c>
      <c r="BN268" s="34" t="s">
        <v>3745</v>
      </c>
      <c r="BO268" s="34" t="s">
        <v>4881</v>
      </c>
      <c r="BP268" s="34" t="s">
        <v>4170</v>
      </c>
      <c r="BQ268" s="34" t="s">
        <v>4170</v>
      </c>
      <c r="BR268" s="34" t="s">
        <v>4170</v>
      </c>
      <c r="BS268" s="34" t="s">
        <v>3754</v>
      </c>
      <c r="BT268" s="34" t="s">
        <v>3771</v>
      </c>
      <c r="BU268" s="34" t="s">
        <v>1044</v>
      </c>
      <c r="BV268" s="34" t="s">
        <v>1044</v>
      </c>
      <c r="BW268" s="34" t="s">
        <v>1044</v>
      </c>
      <c r="BX268" s="34" t="s">
        <v>3777</v>
      </c>
      <c r="BY268" s="34" t="s">
        <v>4881</v>
      </c>
      <c r="BZ268" s="34" t="s">
        <v>4170</v>
      </c>
      <c r="CA268" s="34" t="s">
        <v>4170</v>
      </c>
      <c r="CB268" s="34" t="s">
        <v>4170</v>
      </c>
      <c r="CC268" s="34" t="s">
        <v>4170</v>
      </c>
      <c r="CD268" s="34" t="s">
        <v>4170</v>
      </c>
      <c r="CE268" s="34" t="s">
        <v>4170</v>
      </c>
      <c r="CF268" s="34" t="s">
        <v>4170</v>
      </c>
      <c r="CG268" s="34" t="s">
        <v>4170</v>
      </c>
      <c r="CH268" s="34" t="s">
        <v>4170</v>
      </c>
      <c r="CI268" s="34" t="s">
        <v>4170</v>
      </c>
      <c r="CJ268" s="34" t="s">
        <v>4170</v>
      </c>
      <c r="CK268" s="34" t="s">
        <v>4170</v>
      </c>
      <c r="CL268" s="34" t="s">
        <v>4170</v>
      </c>
      <c r="CM268" s="34" t="s">
        <v>4170</v>
      </c>
      <c r="CN268" s="34" t="s">
        <v>4170</v>
      </c>
      <c r="CO268" s="34" t="s">
        <v>4170</v>
      </c>
      <c r="CQ268" s="34" t="s">
        <v>1041</v>
      </c>
      <c r="CR268" s="34" t="s">
        <v>1041</v>
      </c>
      <c r="CS268" s="34" t="s">
        <v>1041</v>
      </c>
      <c r="CT268" s="34" t="s">
        <v>1041</v>
      </c>
      <c r="CU268" s="34" t="s">
        <v>1041</v>
      </c>
      <c r="CV268" s="34" t="s">
        <v>1041</v>
      </c>
      <c r="CW268" s="34" t="s">
        <v>1041</v>
      </c>
      <c r="CX268" s="34" t="s">
        <v>1041</v>
      </c>
      <c r="CY268" s="34" t="s">
        <v>3823</v>
      </c>
      <c r="CZ268" s="34" t="s">
        <v>3843</v>
      </c>
      <c r="DA268" s="34" t="s">
        <v>3852</v>
      </c>
      <c r="DB268" s="34" t="s">
        <v>1044</v>
      </c>
      <c r="DC268" s="34" t="s">
        <v>1044</v>
      </c>
      <c r="DD268" s="34" t="s">
        <v>3871</v>
      </c>
      <c r="DE268" s="34" t="s">
        <v>1041</v>
      </c>
      <c r="DF268" s="34" t="s">
        <v>3874</v>
      </c>
      <c r="DG268" s="34" t="s">
        <v>169</v>
      </c>
      <c r="DH268" s="34" t="s">
        <v>4170</v>
      </c>
      <c r="DI268" s="34" t="s">
        <v>4881</v>
      </c>
      <c r="DJ268" s="34" t="s">
        <v>4170</v>
      </c>
      <c r="DK268" s="34" t="s">
        <v>4170</v>
      </c>
      <c r="DL268" s="34" t="s">
        <v>4170</v>
      </c>
      <c r="DM268" s="34" t="s">
        <v>4170</v>
      </c>
      <c r="DN268" s="34" t="s">
        <v>4170</v>
      </c>
      <c r="DO268" s="34" t="s">
        <v>4170</v>
      </c>
      <c r="DP268" s="34" t="s">
        <v>4170</v>
      </c>
      <c r="DQ268" s="34" t="s">
        <v>4170</v>
      </c>
      <c r="DR268" s="34" t="s">
        <v>4170</v>
      </c>
      <c r="DS268" s="34" t="s">
        <v>4170</v>
      </c>
      <c r="DT268" s="34" t="s">
        <v>4170</v>
      </c>
      <c r="DU268" s="34" t="s">
        <v>4170</v>
      </c>
      <c r="DV268" s="34" t="s">
        <v>4170</v>
      </c>
      <c r="DW268" s="34" t="s">
        <v>4170</v>
      </c>
      <c r="DY268" s="34">
        <v>24000</v>
      </c>
      <c r="FK268" s="34" t="s">
        <v>1044</v>
      </c>
      <c r="FM268" s="34" t="s">
        <v>3981</v>
      </c>
      <c r="FN268" s="34" t="s">
        <v>3998</v>
      </c>
      <c r="FO268" s="34" t="s">
        <v>4170</v>
      </c>
      <c r="FP268" s="34" t="s">
        <v>4170</v>
      </c>
      <c r="FQ268" s="34" t="s">
        <v>4881</v>
      </c>
      <c r="FR268" s="34" t="s">
        <v>4170</v>
      </c>
      <c r="FS268" s="34" t="s">
        <v>4170</v>
      </c>
      <c r="FT268" s="34" t="s">
        <v>4170</v>
      </c>
      <c r="FU268" s="34" t="s">
        <v>4170</v>
      </c>
      <c r="FV268" s="34" t="s">
        <v>4170</v>
      </c>
      <c r="FW268" s="34" t="s">
        <v>4170</v>
      </c>
      <c r="FX268" s="34" t="s">
        <v>4170</v>
      </c>
      <c r="FY268" s="34" t="s">
        <v>4170</v>
      </c>
      <c r="FZ268" s="34" t="s">
        <v>4170</v>
      </c>
      <c r="GA268" s="34" t="s">
        <v>4170</v>
      </c>
      <c r="GB268" s="34" t="s">
        <v>4170</v>
      </c>
      <c r="GC268" s="34" t="s">
        <v>4170</v>
      </c>
      <c r="GD268" s="34" t="s">
        <v>4170</v>
      </c>
      <c r="GF268" s="34" t="s">
        <v>1044</v>
      </c>
      <c r="GG268" s="34" t="s">
        <v>4170</v>
      </c>
      <c r="GH268" s="34" t="s">
        <v>4170</v>
      </c>
      <c r="GI268" s="34" t="s">
        <v>4170</v>
      </c>
      <c r="GJ268" s="34" t="s">
        <v>4881</v>
      </c>
      <c r="GK268" s="34" t="s">
        <v>4170</v>
      </c>
      <c r="GL268" s="34" t="s">
        <v>4170</v>
      </c>
      <c r="GM268" s="34" t="s">
        <v>4170</v>
      </c>
      <c r="GO268" s="34">
        <v>7000</v>
      </c>
      <c r="GP268" s="34">
        <v>1000</v>
      </c>
      <c r="GQ268" s="34">
        <v>6000</v>
      </c>
      <c r="GR268" s="34">
        <v>4000</v>
      </c>
      <c r="GS268" s="34">
        <v>500</v>
      </c>
      <c r="GT268" s="34">
        <v>600</v>
      </c>
      <c r="GU268" s="34">
        <v>3000</v>
      </c>
      <c r="GV268" s="34">
        <v>0</v>
      </c>
      <c r="GW268" s="34">
        <v>0</v>
      </c>
      <c r="GX268" s="34">
        <v>10000</v>
      </c>
      <c r="HA268" s="34">
        <v>0</v>
      </c>
      <c r="HB268" s="34">
        <v>0</v>
      </c>
      <c r="HC268" s="34">
        <v>0</v>
      </c>
      <c r="HD268" s="34">
        <v>1000</v>
      </c>
      <c r="HE268" s="34">
        <v>0</v>
      </c>
      <c r="HF268" s="34" t="s">
        <v>1044</v>
      </c>
      <c r="HK268" s="34" t="s">
        <v>6945</v>
      </c>
      <c r="HL268" s="34" t="s">
        <v>4226</v>
      </c>
      <c r="HM268" s="34" t="s">
        <v>4542</v>
      </c>
      <c r="HN268" s="34" t="s">
        <v>5447</v>
      </c>
      <c r="HO268" s="34">
        <v>47.306176084099903</v>
      </c>
      <c r="HP268" s="34" t="s">
        <v>4896</v>
      </c>
      <c r="HQ268" s="34" t="s">
        <v>4316</v>
      </c>
      <c r="HR268" s="34" t="s">
        <v>4219</v>
      </c>
      <c r="HS268" s="34" t="s">
        <v>4248</v>
      </c>
      <c r="HT268" s="34" t="s">
        <v>4262</v>
      </c>
      <c r="HU268" s="34" t="s">
        <v>5342</v>
      </c>
      <c r="HV268" s="34" t="s">
        <v>5001</v>
      </c>
      <c r="HW268" s="34" t="s">
        <v>4560</v>
      </c>
      <c r="HX268" s="34" t="s">
        <v>3244</v>
      </c>
      <c r="HY268" s="34" t="s">
        <v>4291</v>
      </c>
      <c r="HZ268" s="34" t="s">
        <v>4933</v>
      </c>
      <c r="IA268" s="34" t="s">
        <v>4666</v>
      </c>
      <c r="IB268" s="34" t="s">
        <v>5665</v>
      </c>
      <c r="IC268" s="34" t="s">
        <v>5274</v>
      </c>
      <c r="ID268" s="34" t="s">
        <v>4462</v>
      </c>
      <c r="IE268" s="34" t="s">
        <v>5224</v>
      </c>
      <c r="IQ268" s="34">
        <v>24000</v>
      </c>
      <c r="IR268" s="34" t="s">
        <v>1046</v>
      </c>
      <c r="IS268" s="34" t="s">
        <v>5323</v>
      </c>
      <c r="IT268" s="34">
        <v>6000</v>
      </c>
      <c r="IU268" s="34" t="s">
        <v>5180</v>
      </c>
      <c r="IV268" s="34" t="s">
        <v>4474</v>
      </c>
      <c r="IW268" s="34" t="s">
        <v>4175</v>
      </c>
      <c r="IX268" s="34" t="s">
        <v>6121</v>
      </c>
      <c r="IY268" s="34" t="s">
        <v>4785</v>
      </c>
      <c r="IZ268" s="34" t="s">
        <v>4354</v>
      </c>
      <c r="JA268" s="34" t="s">
        <v>6053</v>
      </c>
      <c r="JB268" s="34" t="s">
        <v>4170</v>
      </c>
      <c r="JC268" s="34">
        <v>1666.6666666666699</v>
      </c>
      <c r="JF268" s="34">
        <v>0</v>
      </c>
      <c r="JG268" s="34">
        <v>0</v>
      </c>
      <c r="JH268" s="34">
        <v>0</v>
      </c>
      <c r="JI268" s="34">
        <v>166.666666666667</v>
      </c>
      <c r="JJ268" s="34">
        <v>0</v>
      </c>
      <c r="JK268" s="34">
        <v>0</v>
      </c>
      <c r="JL268" s="34">
        <v>22766.666666666701</v>
      </c>
      <c r="JM268" s="34">
        <v>1166.6666666666699</v>
      </c>
      <c r="JN268" s="34">
        <v>23933.333333333299</v>
      </c>
      <c r="JO268" s="34">
        <v>5691.6666666666697</v>
      </c>
      <c r="JP268" s="34">
        <v>291.66666666666703</v>
      </c>
      <c r="JQ268" s="34">
        <v>5983.3333333333303</v>
      </c>
      <c r="JR268" s="34">
        <v>0.29247910863509702</v>
      </c>
      <c r="JS268" s="34">
        <v>4.17827298050139E-2</v>
      </c>
      <c r="JT268" s="34">
        <v>0.250696378830084</v>
      </c>
      <c r="JU268" s="34">
        <v>0.16713091922005599</v>
      </c>
      <c r="JV268" s="34">
        <v>2.0891364902506999E-2</v>
      </c>
      <c r="JW268" s="34">
        <v>2.5069637883008401E-2</v>
      </c>
      <c r="JX268" s="34">
        <v>0.125348189415042</v>
      </c>
      <c r="KA268" s="34">
        <v>6.9637883008356494E-2</v>
      </c>
      <c r="KG268" s="34">
        <v>6.9637883008356501E-3</v>
      </c>
      <c r="KJ268" s="34" t="s">
        <v>5978</v>
      </c>
      <c r="KK268" s="34" t="s">
        <v>5989</v>
      </c>
      <c r="KL268" s="34" t="s">
        <v>4170</v>
      </c>
      <c r="KM268" s="34" t="s">
        <v>4712</v>
      </c>
      <c r="KP268" s="34" t="s">
        <v>4170</v>
      </c>
      <c r="KQ268" s="34" t="s">
        <v>4170</v>
      </c>
      <c r="KR268" s="34" t="s">
        <v>4170</v>
      </c>
      <c r="KS268" s="34" t="s">
        <v>4783</v>
      </c>
      <c r="KT268" s="34" t="s">
        <v>4170</v>
      </c>
      <c r="KU268" s="34" t="s">
        <v>5113</v>
      </c>
      <c r="KV268" s="34" t="s">
        <v>5154</v>
      </c>
      <c r="KW268" s="34" t="s">
        <v>5621</v>
      </c>
      <c r="KX268" s="34" t="s">
        <v>5644</v>
      </c>
      <c r="KY268" s="34" t="s">
        <v>5953</v>
      </c>
      <c r="KZ268" s="34" t="s">
        <v>5154</v>
      </c>
      <c r="LA268" s="34" t="s">
        <v>5992</v>
      </c>
    </row>
    <row r="269" spans="1:313">
      <c r="A269" s="34" t="s">
        <v>6946</v>
      </c>
      <c r="B269" s="34" t="s">
        <v>6894</v>
      </c>
      <c r="C269" s="34" t="s">
        <v>1037</v>
      </c>
      <c r="D269" s="34" t="s">
        <v>1041</v>
      </c>
      <c r="F269" s="34" t="s">
        <v>1041</v>
      </c>
      <c r="G269" s="34">
        <v>37</v>
      </c>
      <c r="H269" s="34" t="s">
        <v>1041</v>
      </c>
      <c r="I269" s="34" t="s">
        <v>1041</v>
      </c>
      <c r="J269" s="34" t="s">
        <v>440</v>
      </c>
      <c r="K269" s="34" t="s">
        <v>1077</v>
      </c>
      <c r="L269" s="34" t="s">
        <v>9537</v>
      </c>
      <c r="M269" s="34" t="s">
        <v>1548</v>
      </c>
      <c r="N269" s="34" t="s">
        <v>9538</v>
      </c>
      <c r="P269" s="34" t="s">
        <v>3065</v>
      </c>
      <c r="Q269" s="34" t="s">
        <v>3123</v>
      </c>
      <c r="R269" s="34" t="s">
        <v>6320</v>
      </c>
      <c r="S269" s="34">
        <v>5</v>
      </c>
      <c r="T269" s="34" t="s">
        <v>4609</v>
      </c>
      <c r="U269" s="34" t="s">
        <v>4848</v>
      </c>
      <c r="V269" s="34" t="s">
        <v>4170</v>
      </c>
      <c r="W269" s="34" t="s">
        <v>4881</v>
      </c>
      <c r="X269" s="34" t="s">
        <v>4881</v>
      </c>
      <c r="Y269" s="34" t="s">
        <v>4626</v>
      </c>
      <c r="Z269" s="34" t="s">
        <v>4881</v>
      </c>
      <c r="AA269" s="34" t="s">
        <v>4170</v>
      </c>
      <c r="AB269" s="34" t="s">
        <v>3681</v>
      </c>
      <c r="AD269" s="34" t="s">
        <v>3696</v>
      </c>
      <c r="AN269" s="34" t="s">
        <v>3719</v>
      </c>
      <c r="AO269" s="34" t="s">
        <v>1044</v>
      </c>
      <c r="BG269" s="34">
        <v>2</v>
      </c>
      <c r="BI269" s="34">
        <v>30</v>
      </c>
      <c r="BJ269" s="34" t="s">
        <v>1041</v>
      </c>
      <c r="BK269" s="34" t="s">
        <v>3727</v>
      </c>
      <c r="BM269" s="34" t="s">
        <v>3739</v>
      </c>
      <c r="BN269" s="34" t="s">
        <v>3745</v>
      </c>
      <c r="BO269" s="34" t="s">
        <v>4881</v>
      </c>
      <c r="BP269" s="34" t="s">
        <v>4170</v>
      </c>
      <c r="BQ269" s="34" t="s">
        <v>4170</v>
      </c>
      <c r="BR269" s="34" t="s">
        <v>4170</v>
      </c>
      <c r="BS269" s="34" t="s">
        <v>3754</v>
      </c>
      <c r="BT269" s="34" t="s">
        <v>3771</v>
      </c>
      <c r="BU269" s="34" t="s">
        <v>1044</v>
      </c>
      <c r="BV269" s="34" t="s">
        <v>1044</v>
      </c>
      <c r="BW269" s="34" t="s">
        <v>1044</v>
      </c>
      <c r="BX269" s="34" t="s">
        <v>3783</v>
      </c>
      <c r="BY269" s="34" t="s">
        <v>4170</v>
      </c>
      <c r="BZ269" s="34" t="s">
        <v>4170</v>
      </c>
      <c r="CA269" s="34" t="s">
        <v>4881</v>
      </c>
      <c r="CB269" s="34" t="s">
        <v>4170</v>
      </c>
      <c r="CC269" s="34" t="s">
        <v>4170</v>
      </c>
      <c r="CD269" s="34" t="s">
        <v>4170</v>
      </c>
      <c r="CE269" s="34" t="s">
        <v>4170</v>
      </c>
      <c r="CF269" s="34" t="s">
        <v>4170</v>
      </c>
      <c r="CG269" s="34" t="s">
        <v>4170</v>
      </c>
      <c r="CH269" s="34" t="s">
        <v>4170</v>
      </c>
      <c r="CI269" s="34" t="s">
        <v>4170</v>
      </c>
      <c r="CJ269" s="34" t="s">
        <v>4170</v>
      </c>
      <c r="CK269" s="34" t="s">
        <v>4170</v>
      </c>
      <c r="CL269" s="34" t="s">
        <v>4170</v>
      </c>
      <c r="CM269" s="34" t="s">
        <v>4170</v>
      </c>
      <c r="CN269" s="34" t="s">
        <v>4170</v>
      </c>
      <c r="CO269" s="34" t="s">
        <v>4170</v>
      </c>
      <c r="CQ269" s="34" t="s">
        <v>1041</v>
      </c>
      <c r="CR269" s="34" t="s">
        <v>1041</v>
      </c>
      <c r="CS269" s="34" t="s">
        <v>1041</v>
      </c>
      <c r="CT269" s="34" t="s">
        <v>1041</v>
      </c>
      <c r="CU269" s="34" t="s">
        <v>1041</v>
      </c>
      <c r="CV269" s="34" t="s">
        <v>1041</v>
      </c>
      <c r="CW269" s="34" t="s">
        <v>1044</v>
      </c>
      <c r="CX269" s="34" t="s">
        <v>1041</v>
      </c>
      <c r="CY269" s="34" t="s">
        <v>3823</v>
      </c>
      <c r="CZ269" s="34" t="s">
        <v>3843</v>
      </c>
      <c r="DA269" s="34" t="s">
        <v>3861</v>
      </c>
      <c r="DB269" s="34" t="s">
        <v>1044</v>
      </c>
      <c r="DC269" s="34" t="s">
        <v>1044</v>
      </c>
      <c r="DD269" s="34" t="s">
        <v>3871</v>
      </c>
      <c r="DE269" s="34" t="s">
        <v>1041</v>
      </c>
      <c r="DF269" s="34" t="s">
        <v>3877</v>
      </c>
      <c r="DG269" s="34" t="s">
        <v>6452</v>
      </c>
      <c r="DH269" s="34" t="s">
        <v>4170</v>
      </c>
      <c r="DI269" s="34" t="s">
        <v>4881</v>
      </c>
      <c r="DJ269" s="34" t="s">
        <v>4170</v>
      </c>
      <c r="DK269" s="34" t="s">
        <v>4170</v>
      </c>
      <c r="DL269" s="34" t="s">
        <v>4170</v>
      </c>
      <c r="DM269" s="34" t="s">
        <v>4881</v>
      </c>
      <c r="DN269" s="34" t="s">
        <v>4170</v>
      </c>
      <c r="DO269" s="34" t="s">
        <v>4170</v>
      </c>
      <c r="DP269" s="34" t="s">
        <v>4170</v>
      </c>
      <c r="DQ269" s="34" t="s">
        <v>4170</v>
      </c>
      <c r="DR269" s="34" t="s">
        <v>4170</v>
      </c>
      <c r="DS269" s="34" t="s">
        <v>4170</v>
      </c>
      <c r="DT269" s="34" t="s">
        <v>4170</v>
      </c>
      <c r="DU269" s="34" t="s">
        <v>4170</v>
      </c>
      <c r="DV269" s="34" t="s">
        <v>4170</v>
      </c>
      <c r="DW269" s="34" t="s">
        <v>4170</v>
      </c>
      <c r="DY269" s="34">
        <v>20000</v>
      </c>
      <c r="EC269" s="34" t="s">
        <v>3919</v>
      </c>
      <c r="ED269" s="34" t="s">
        <v>4170</v>
      </c>
      <c r="EE269" s="34" t="s">
        <v>4881</v>
      </c>
      <c r="EF269" s="34" t="s">
        <v>4170</v>
      </c>
      <c r="EG269" s="34" t="s">
        <v>4170</v>
      </c>
      <c r="EH269" s="34" t="s">
        <v>4170</v>
      </c>
      <c r="EI269" s="34" t="s">
        <v>4170</v>
      </c>
      <c r="EJ269" s="34" t="s">
        <v>4170</v>
      </c>
      <c r="EK269" s="34" t="s">
        <v>4170</v>
      </c>
      <c r="EL269" s="34" t="s">
        <v>4170</v>
      </c>
      <c r="EM269" s="34" t="s">
        <v>4170</v>
      </c>
      <c r="EN269" s="34" t="s">
        <v>4170</v>
      </c>
      <c r="EO269" s="34" t="s">
        <v>4170</v>
      </c>
      <c r="EP269" s="34" t="s">
        <v>4170</v>
      </c>
      <c r="ER269" s="34">
        <v>1000</v>
      </c>
      <c r="FK269" s="34" t="s">
        <v>3957</v>
      </c>
      <c r="FL269" s="34" t="s">
        <v>3966</v>
      </c>
      <c r="FM269" s="34" t="s">
        <v>3990</v>
      </c>
      <c r="GF269" s="34" t="s">
        <v>1044</v>
      </c>
      <c r="GG269" s="34" t="s">
        <v>4170</v>
      </c>
      <c r="GH269" s="34" t="s">
        <v>4170</v>
      </c>
      <c r="GI269" s="34" t="s">
        <v>4170</v>
      </c>
      <c r="GJ269" s="34" t="s">
        <v>4881</v>
      </c>
      <c r="GK269" s="34" t="s">
        <v>4170</v>
      </c>
      <c r="GL269" s="34" t="s">
        <v>4170</v>
      </c>
      <c r="GM269" s="34" t="s">
        <v>4170</v>
      </c>
      <c r="GO269" s="34">
        <v>5000</v>
      </c>
      <c r="GP269" s="34">
        <v>1500</v>
      </c>
      <c r="GQ269" s="34">
        <v>6000</v>
      </c>
      <c r="GR269" s="34">
        <v>2000</v>
      </c>
      <c r="GS269" s="34">
        <v>1000</v>
      </c>
      <c r="GT269" s="34">
        <v>600</v>
      </c>
      <c r="GU269" s="34">
        <v>2000</v>
      </c>
      <c r="GV269" s="34">
        <v>0</v>
      </c>
      <c r="GW269" s="34">
        <v>0</v>
      </c>
      <c r="GX269" s="34">
        <v>10000</v>
      </c>
      <c r="GY269" s="34">
        <v>500</v>
      </c>
      <c r="GZ269" s="34">
        <v>0</v>
      </c>
      <c r="HA269" s="34">
        <v>0</v>
      </c>
      <c r="HB269" s="34">
        <v>0</v>
      </c>
      <c r="HC269" s="34">
        <v>2000</v>
      </c>
      <c r="HD269" s="34">
        <v>0</v>
      </c>
      <c r="HE269" s="34">
        <v>0</v>
      </c>
      <c r="HF269" s="34" t="s">
        <v>1044</v>
      </c>
      <c r="HK269" s="34" t="s">
        <v>6947</v>
      </c>
      <c r="HL269" s="34" t="s">
        <v>4226</v>
      </c>
      <c r="HM269" s="34" t="s">
        <v>4542</v>
      </c>
      <c r="HN269" s="34" t="s">
        <v>5447</v>
      </c>
      <c r="HO269" s="34">
        <v>49.3087494524748</v>
      </c>
      <c r="HP269" s="34" t="s">
        <v>4896</v>
      </c>
      <c r="HQ269" s="34" t="s">
        <v>4323</v>
      </c>
      <c r="HR269" s="34" t="s">
        <v>4219</v>
      </c>
      <c r="HS269" s="34" t="s">
        <v>4248</v>
      </c>
      <c r="HT269" s="34" t="s">
        <v>4262</v>
      </c>
      <c r="HU269" s="34" t="s">
        <v>5341</v>
      </c>
      <c r="HV269" s="34" t="s">
        <v>5001</v>
      </c>
      <c r="HW269" s="34" t="s">
        <v>4560</v>
      </c>
      <c r="HX269" s="34" t="s">
        <v>3244</v>
      </c>
      <c r="HY269" s="34" t="s">
        <v>4291</v>
      </c>
      <c r="HZ269" s="34" t="s">
        <v>4933</v>
      </c>
      <c r="IA269" s="34" t="s">
        <v>4666</v>
      </c>
      <c r="IB269" s="34" t="s">
        <v>5665</v>
      </c>
      <c r="IC269" s="34" t="s">
        <v>5274</v>
      </c>
      <c r="ID269" s="34" t="s">
        <v>4462</v>
      </c>
      <c r="IE269" s="34" t="s">
        <v>5223</v>
      </c>
      <c r="II269" s="34" t="s">
        <v>5111</v>
      </c>
      <c r="IQ269" s="34">
        <v>21000</v>
      </c>
      <c r="IR269" s="34" t="s">
        <v>1046</v>
      </c>
      <c r="IS269" s="34" t="s">
        <v>5322</v>
      </c>
      <c r="IT269" s="34">
        <v>4200</v>
      </c>
      <c r="IU269" s="34" t="s">
        <v>5179</v>
      </c>
      <c r="IV269" s="34" t="s">
        <v>4472</v>
      </c>
      <c r="IW269" s="34" t="s">
        <v>4175</v>
      </c>
      <c r="IX269" s="34" t="s">
        <v>4472</v>
      </c>
      <c r="IY269" s="34" t="s">
        <v>4474</v>
      </c>
      <c r="IZ269" s="34" t="s">
        <v>4354</v>
      </c>
      <c r="JA269" s="34" t="s">
        <v>5581</v>
      </c>
      <c r="JB269" s="34" t="s">
        <v>4170</v>
      </c>
      <c r="JC269" s="34">
        <v>1666.6666666666699</v>
      </c>
      <c r="JD269" s="34">
        <v>83.3333333333333</v>
      </c>
      <c r="JE269" s="34">
        <v>0</v>
      </c>
      <c r="JF269" s="34">
        <v>0</v>
      </c>
      <c r="JG269" s="34">
        <v>0</v>
      </c>
      <c r="JH269" s="34">
        <v>333.33333333333297</v>
      </c>
      <c r="JI269" s="34">
        <v>0</v>
      </c>
      <c r="JJ269" s="34">
        <v>0</v>
      </c>
      <c r="JK269" s="34">
        <v>0</v>
      </c>
      <c r="JL269" s="34">
        <v>18600</v>
      </c>
      <c r="JM269" s="34">
        <v>1583.3333333333301</v>
      </c>
      <c r="JN269" s="34">
        <v>20183.333333333299</v>
      </c>
      <c r="JO269" s="34">
        <v>3720</v>
      </c>
      <c r="JP269" s="34">
        <v>316.66666666666703</v>
      </c>
      <c r="JQ269" s="34">
        <v>4036.6666666666702</v>
      </c>
      <c r="JR269" s="34">
        <v>0.247729149463254</v>
      </c>
      <c r="JS269" s="34">
        <v>7.4318744838976103E-2</v>
      </c>
      <c r="JT269" s="34">
        <v>0.29727497935590402</v>
      </c>
      <c r="JU269" s="34">
        <v>9.9091659785301406E-2</v>
      </c>
      <c r="JV269" s="34">
        <v>4.9545829892650703E-2</v>
      </c>
      <c r="JW269" s="34">
        <v>2.9727497935590399E-2</v>
      </c>
      <c r="JX269" s="34">
        <v>9.9091659785301406E-2</v>
      </c>
      <c r="KA269" s="34">
        <v>8.2576383154417801E-2</v>
      </c>
      <c r="KB269" s="34">
        <v>4.1288191577208899E-3</v>
      </c>
      <c r="KF269" s="34">
        <v>1.6515276630883601E-2</v>
      </c>
      <c r="KJ269" s="34" t="s">
        <v>5978</v>
      </c>
      <c r="KK269" s="34" t="s">
        <v>5989</v>
      </c>
      <c r="KL269" s="34" t="s">
        <v>4170</v>
      </c>
      <c r="KM269" s="34" t="s">
        <v>4712</v>
      </c>
      <c r="KN269" s="34" t="s">
        <v>4352</v>
      </c>
      <c r="KO269" s="34" t="s">
        <v>4170</v>
      </c>
      <c r="KP269" s="34" t="s">
        <v>4170</v>
      </c>
      <c r="KQ269" s="34" t="s">
        <v>4170</v>
      </c>
      <c r="KR269" s="34" t="s">
        <v>4714</v>
      </c>
      <c r="KS269" s="34" t="s">
        <v>4170</v>
      </c>
      <c r="KT269" s="34" t="s">
        <v>4170</v>
      </c>
      <c r="KU269" s="34" t="s">
        <v>5113</v>
      </c>
      <c r="KV269" s="34" t="s">
        <v>5153</v>
      </c>
      <c r="KW269" s="34" t="s">
        <v>5621</v>
      </c>
      <c r="KX269" s="34" t="s">
        <v>5644</v>
      </c>
      <c r="KY269" s="34" t="s">
        <v>5953</v>
      </c>
      <c r="KZ269" s="34" t="s">
        <v>5850</v>
      </c>
      <c r="LA269" s="34" t="s">
        <v>5992</v>
      </c>
    </row>
    <row r="270" spans="1:313">
      <c r="A270" s="34" t="s">
        <v>6948</v>
      </c>
      <c r="B270" s="34" t="s">
        <v>6949</v>
      </c>
      <c r="C270" s="34" t="s">
        <v>1038</v>
      </c>
      <c r="D270" s="34" t="s">
        <v>1041</v>
      </c>
      <c r="F270" s="34" t="s">
        <v>1041</v>
      </c>
      <c r="G270" s="34">
        <v>41</v>
      </c>
      <c r="H270" s="34" t="s">
        <v>1041</v>
      </c>
      <c r="I270" s="34" t="s">
        <v>1041</v>
      </c>
      <c r="J270" s="34" t="s">
        <v>442</v>
      </c>
      <c r="K270" s="34" t="s">
        <v>1077</v>
      </c>
      <c r="L270" s="34" t="s">
        <v>9537</v>
      </c>
      <c r="M270" s="34" t="s">
        <v>1548</v>
      </c>
      <c r="N270" s="34" t="s">
        <v>9538</v>
      </c>
      <c r="P270" s="34" t="s">
        <v>3065</v>
      </c>
      <c r="Q270" s="34" t="s">
        <v>3123</v>
      </c>
      <c r="R270" s="34" t="s">
        <v>6333</v>
      </c>
      <c r="S270" s="34">
        <v>2</v>
      </c>
      <c r="T270" s="34" t="s">
        <v>4881</v>
      </c>
      <c r="U270" s="34" t="s">
        <v>4170</v>
      </c>
      <c r="V270" s="34" t="s">
        <v>4170</v>
      </c>
      <c r="W270" s="34" t="s">
        <v>4881</v>
      </c>
      <c r="X270" s="34" t="s">
        <v>4881</v>
      </c>
      <c r="Y270" s="34" t="s">
        <v>4881</v>
      </c>
      <c r="Z270" s="34" t="s">
        <v>4881</v>
      </c>
      <c r="AA270" s="34" t="s">
        <v>4170</v>
      </c>
      <c r="AB270" s="34" t="s">
        <v>3681</v>
      </c>
      <c r="AD270" s="34" t="s">
        <v>3696</v>
      </c>
      <c r="AN270" s="34" t="s">
        <v>3719</v>
      </c>
      <c r="AO270" s="34" t="s">
        <v>1044</v>
      </c>
      <c r="BG270" s="34">
        <v>1</v>
      </c>
      <c r="BI270" s="34">
        <v>26</v>
      </c>
      <c r="BJ270" s="34" t="s">
        <v>1041</v>
      </c>
      <c r="BK270" s="34" t="s">
        <v>3727</v>
      </c>
      <c r="BM270" s="34" t="s">
        <v>3739</v>
      </c>
      <c r="BN270" s="34" t="s">
        <v>3745</v>
      </c>
      <c r="BO270" s="34" t="s">
        <v>4881</v>
      </c>
      <c r="BP270" s="34" t="s">
        <v>4170</v>
      </c>
      <c r="BQ270" s="34" t="s">
        <v>4170</v>
      </c>
      <c r="BR270" s="34" t="s">
        <v>4170</v>
      </c>
      <c r="BS270" s="34" t="s">
        <v>3754</v>
      </c>
      <c r="BT270" s="34" t="s">
        <v>3771</v>
      </c>
      <c r="BU270" s="34" t="s">
        <v>1044</v>
      </c>
      <c r="BV270" s="34" t="s">
        <v>1044</v>
      </c>
      <c r="BW270" s="34" t="s">
        <v>1044</v>
      </c>
      <c r="BX270" s="34" t="s">
        <v>3777</v>
      </c>
      <c r="BY270" s="34" t="s">
        <v>4881</v>
      </c>
      <c r="BZ270" s="34" t="s">
        <v>4170</v>
      </c>
      <c r="CA270" s="34" t="s">
        <v>4170</v>
      </c>
      <c r="CB270" s="34" t="s">
        <v>4170</v>
      </c>
      <c r="CC270" s="34" t="s">
        <v>4170</v>
      </c>
      <c r="CD270" s="34" t="s">
        <v>4170</v>
      </c>
      <c r="CE270" s="34" t="s">
        <v>4170</v>
      </c>
      <c r="CF270" s="34" t="s">
        <v>4170</v>
      </c>
      <c r="CG270" s="34" t="s">
        <v>4170</v>
      </c>
      <c r="CH270" s="34" t="s">
        <v>4170</v>
      </c>
      <c r="CI270" s="34" t="s">
        <v>4170</v>
      </c>
      <c r="CJ270" s="34" t="s">
        <v>4170</v>
      </c>
      <c r="CK270" s="34" t="s">
        <v>4170</v>
      </c>
      <c r="CL270" s="34" t="s">
        <v>4170</v>
      </c>
      <c r="CM270" s="34" t="s">
        <v>4170</v>
      </c>
      <c r="CN270" s="34" t="s">
        <v>4170</v>
      </c>
      <c r="CO270" s="34" t="s">
        <v>4170</v>
      </c>
      <c r="CQ270" s="34" t="s">
        <v>1041</v>
      </c>
      <c r="CR270" s="34" t="s">
        <v>1041</v>
      </c>
      <c r="CS270" s="34" t="s">
        <v>1041</v>
      </c>
      <c r="CT270" s="34" t="s">
        <v>1041</v>
      </c>
      <c r="CU270" s="34" t="s">
        <v>1041</v>
      </c>
      <c r="CV270" s="34" t="s">
        <v>1041</v>
      </c>
      <c r="CW270" s="34" t="s">
        <v>1041</v>
      </c>
      <c r="CX270" s="34" t="s">
        <v>1044</v>
      </c>
      <c r="CY270" s="34" t="s">
        <v>3826</v>
      </c>
      <c r="CZ270" s="34" t="s">
        <v>3843</v>
      </c>
      <c r="DA270" s="34" t="s">
        <v>3861</v>
      </c>
      <c r="DB270" s="34" t="s">
        <v>3868</v>
      </c>
      <c r="DC270" s="34" t="s">
        <v>3868</v>
      </c>
      <c r="DD270" s="34" t="s">
        <v>3871</v>
      </c>
      <c r="DE270" s="34" t="s">
        <v>1041</v>
      </c>
      <c r="DF270" s="34" t="s">
        <v>3877</v>
      </c>
      <c r="DG270" s="34" t="s">
        <v>169</v>
      </c>
      <c r="DH270" s="34" t="s">
        <v>4170</v>
      </c>
      <c r="DI270" s="34" t="s">
        <v>4881</v>
      </c>
      <c r="DJ270" s="34" t="s">
        <v>4170</v>
      </c>
      <c r="DK270" s="34" t="s">
        <v>4170</v>
      </c>
      <c r="DL270" s="34" t="s">
        <v>4170</v>
      </c>
      <c r="DM270" s="34" t="s">
        <v>4170</v>
      </c>
      <c r="DN270" s="34" t="s">
        <v>4170</v>
      </c>
      <c r="DO270" s="34" t="s">
        <v>4170</v>
      </c>
      <c r="DP270" s="34" t="s">
        <v>4170</v>
      </c>
      <c r="DQ270" s="34" t="s">
        <v>4170</v>
      </c>
      <c r="DR270" s="34" t="s">
        <v>4170</v>
      </c>
      <c r="DS270" s="34" t="s">
        <v>4170</v>
      </c>
      <c r="DT270" s="34" t="s">
        <v>4170</v>
      </c>
      <c r="DU270" s="34" t="s">
        <v>4170</v>
      </c>
      <c r="DV270" s="34" t="s">
        <v>4170</v>
      </c>
      <c r="DW270" s="34" t="s">
        <v>4170</v>
      </c>
      <c r="DY270" s="34">
        <v>15000</v>
      </c>
      <c r="FK270" s="34" t="s">
        <v>1044</v>
      </c>
      <c r="FM270" s="34" t="s">
        <v>3990</v>
      </c>
      <c r="GF270" s="34" t="s">
        <v>1044</v>
      </c>
      <c r="GG270" s="34" t="s">
        <v>4170</v>
      </c>
      <c r="GH270" s="34" t="s">
        <v>4170</v>
      </c>
      <c r="GI270" s="34" t="s">
        <v>4170</v>
      </c>
      <c r="GJ270" s="34" t="s">
        <v>4881</v>
      </c>
      <c r="GK270" s="34" t="s">
        <v>4170</v>
      </c>
      <c r="GL270" s="34" t="s">
        <v>4170</v>
      </c>
      <c r="GM270" s="34" t="s">
        <v>4170</v>
      </c>
      <c r="GO270" s="34">
        <v>5000</v>
      </c>
      <c r="GP270" s="34">
        <v>0</v>
      </c>
      <c r="GQ270" s="34">
        <v>4000</v>
      </c>
      <c r="GR270" s="34">
        <v>2800</v>
      </c>
      <c r="GS270" s="34">
        <v>500</v>
      </c>
      <c r="GT270" s="34">
        <v>300</v>
      </c>
      <c r="GU270" s="34">
        <v>200</v>
      </c>
      <c r="GV270" s="34">
        <v>0</v>
      </c>
      <c r="GW270" s="34">
        <v>0</v>
      </c>
      <c r="GX270" s="34">
        <v>2000</v>
      </c>
      <c r="GY270" s="34">
        <v>1000</v>
      </c>
      <c r="GZ270" s="34">
        <v>800</v>
      </c>
      <c r="HA270" s="34">
        <v>0</v>
      </c>
      <c r="HB270" s="34">
        <v>1000</v>
      </c>
      <c r="HC270" s="34">
        <v>0</v>
      </c>
      <c r="HD270" s="34">
        <v>500</v>
      </c>
      <c r="HE270" s="34">
        <v>0</v>
      </c>
      <c r="HF270" s="34" t="s">
        <v>1044</v>
      </c>
      <c r="HK270" s="34" t="s">
        <v>6950</v>
      </c>
      <c r="HL270" s="34" t="s">
        <v>4226</v>
      </c>
      <c r="HM270" s="34" t="s">
        <v>4542</v>
      </c>
      <c r="HN270" s="34" t="s">
        <v>5453</v>
      </c>
      <c r="HO270" s="34">
        <v>47.437582128777898</v>
      </c>
      <c r="HP270" s="34" t="s">
        <v>4896</v>
      </c>
      <c r="HQ270" s="34" t="s">
        <v>4313</v>
      </c>
      <c r="HR270" s="34" t="s">
        <v>4186</v>
      </c>
      <c r="HS270" s="34" t="s">
        <v>4255</v>
      </c>
      <c r="HT270" s="34" t="s">
        <v>4271</v>
      </c>
      <c r="HU270" s="34" t="s">
        <v>5342</v>
      </c>
      <c r="HV270" s="34" t="s">
        <v>5001</v>
      </c>
      <c r="HW270" s="34" t="s">
        <v>4556</v>
      </c>
      <c r="HX270" s="34" t="s">
        <v>3238</v>
      </c>
      <c r="HY270" s="34" t="s">
        <v>4291</v>
      </c>
      <c r="HZ270" s="34" t="s">
        <v>4933</v>
      </c>
      <c r="IA270" s="34" t="s">
        <v>4666</v>
      </c>
      <c r="IC270" s="34" t="s">
        <v>5274</v>
      </c>
      <c r="ID270" s="34" t="s">
        <v>4462</v>
      </c>
      <c r="IE270" s="34" t="s">
        <v>5112</v>
      </c>
      <c r="IQ270" s="34">
        <v>15000</v>
      </c>
      <c r="IR270" s="34" t="s">
        <v>1046</v>
      </c>
      <c r="IT270" s="34">
        <v>7500</v>
      </c>
      <c r="IU270" s="34" t="s">
        <v>5179</v>
      </c>
      <c r="IV270" s="34" t="s">
        <v>4170</v>
      </c>
      <c r="IW270" s="34" t="s">
        <v>4174</v>
      </c>
      <c r="IX270" s="34" t="s">
        <v>5374</v>
      </c>
      <c r="IY270" s="34" t="s">
        <v>4785</v>
      </c>
      <c r="IZ270" s="34" t="s">
        <v>4784</v>
      </c>
      <c r="JA270" s="34" t="s">
        <v>4711</v>
      </c>
      <c r="JB270" s="34" t="s">
        <v>4170</v>
      </c>
      <c r="JC270" s="34">
        <v>333.33333333333297</v>
      </c>
      <c r="JD270" s="34">
        <v>166.666666666667</v>
      </c>
      <c r="JE270" s="34">
        <v>133.333333333333</v>
      </c>
      <c r="JF270" s="34">
        <v>0</v>
      </c>
      <c r="JG270" s="34">
        <v>166.666666666667</v>
      </c>
      <c r="JH270" s="34">
        <v>0</v>
      </c>
      <c r="JI270" s="34">
        <v>83.3333333333333</v>
      </c>
      <c r="JJ270" s="34">
        <v>0</v>
      </c>
      <c r="JK270" s="34">
        <v>0</v>
      </c>
      <c r="JL270" s="34">
        <v>13266.666666666701</v>
      </c>
      <c r="JM270" s="34">
        <v>416.66666666666703</v>
      </c>
      <c r="JN270" s="34">
        <v>13683.333333333299</v>
      </c>
      <c r="JO270" s="34">
        <v>6633.3333333333303</v>
      </c>
      <c r="JP270" s="34">
        <v>208.333333333333</v>
      </c>
      <c r="JQ270" s="34">
        <v>6841.6666666666697</v>
      </c>
      <c r="JR270" s="34">
        <v>0.36540803897685797</v>
      </c>
      <c r="JT270" s="34">
        <v>0.29232643118148599</v>
      </c>
      <c r="JU270" s="34">
        <v>0.20462850182704001</v>
      </c>
      <c r="JV270" s="34">
        <v>3.6540803897685797E-2</v>
      </c>
      <c r="JW270" s="34">
        <v>2.1924482338611401E-2</v>
      </c>
      <c r="JX270" s="34">
        <v>1.4616321559074301E-2</v>
      </c>
      <c r="KA270" s="34">
        <v>2.4360535931790502E-2</v>
      </c>
      <c r="KB270" s="34">
        <v>1.2180267965895299E-2</v>
      </c>
      <c r="KC270" s="34">
        <v>9.7442143727161992E-3</v>
      </c>
      <c r="KE270" s="34">
        <v>1.2180267965895299E-2</v>
      </c>
      <c r="KG270" s="34">
        <v>6.0901339829476297E-3</v>
      </c>
      <c r="KJ270" s="34" t="s">
        <v>5977</v>
      </c>
      <c r="KK270" s="34" t="s">
        <v>5990</v>
      </c>
      <c r="KL270" s="34" t="s">
        <v>4170</v>
      </c>
      <c r="KM270" s="34" t="s">
        <v>4714</v>
      </c>
      <c r="KN270" s="34" t="s">
        <v>5254</v>
      </c>
      <c r="KO270" s="34" t="s">
        <v>5254</v>
      </c>
      <c r="KP270" s="34" t="s">
        <v>4170</v>
      </c>
      <c r="KQ270" s="34" t="s">
        <v>4353</v>
      </c>
      <c r="KR270" s="34" t="s">
        <v>4170</v>
      </c>
      <c r="KS270" s="34" t="s">
        <v>5709</v>
      </c>
      <c r="KT270" s="34" t="s">
        <v>4170</v>
      </c>
      <c r="KU270" s="34" t="s">
        <v>5112</v>
      </c>
      <c r="KV270" s="34" t="s">
        <v>5154</v>
      </c>
      <c r="KW270" s="34" t="s">
        <v>5624</v>
      </c>
      <c r="KX270" s="34" t="s">
        <v>5644</v>
      </c>
      <c r="KY270" s="34" t="s">
        <v>5112</v>
      </c>
      <c r="KZ270" s="34" t="s">
        <v>5154</v>
      </c>
      <c r="LA270" s="34" t="s">
        <v>5992</v>
      </c>
    </row>
    <row r="271" spans="1:313">
      <c r="A271" s="34" t="s">
        <v>6951</v>
      </c>
      <c r="B271" s="34" t="s">
        <v>6949</v>
      </c>
      <c r="C271" s="34" t="s">
        <v>1036</v>
      </c>
      <c r="D271" s="34" t="s">
        <v>1041</v>
      </c>
      <c r="F271" s="34" t="s">
        <v>1041</v>
      </c>
      <c r="G271" s="34">
        <v>19</v>
      </c>
      <c r="H271" s="34" t="s">
        <v>1041</v>
      </c>
      <c r="I271" s="34" t="s">
        <v>1041</v>
      </c>
      <c r="J271" s="34" t="s">
        <v>442</v>
      </c>
      <c r="K271" s="34" t="s">
        <v>1068</v>
      </c>
      <c r="L271" s="34" t="s">
        <v>9557</v>
      </c>
      <c r="M271" s="34" t="s">
        <v>1306</v>
      </c>
      <c r="N271" s="34" t="s">
        <v>9558</v>
      </c>
      <c r="P271" s="34" t="s">
        <v>3065</v>
      </c>
      <c r="Q271" s="34" t="s">
        <v>3123</v>
      </c>
      <c r="R271" s="34" t="s">
        <v>6704</v>
      </c>
      <c r="S271" s="34">
        <v>3</v>
      </c>
      <c r="T271" s="34" t="s">
        <v>4170</v>
      </c>
      <c r="U271" s="34" t="s">
        <v>4170</v>
      </c>
      <c r="V271" s="34" t="s">
        <v>4170</v>
      </c>
      <c r="W271" s="34" t="s">
        <v>4881</v>
      </c>
      <c r="X271" s="34" t="s">
        <v>4609</v>
      </c>
      <c r="Y271" s="34" t="s">
        <v>4881</v>
      </c>
      <c r="Z271" s="34" t="s">
        <v>4609</v>
      </c>
      <c r="AA271" s="34" t="s">
        <v>4170</v>
      </c>
      <c r="AB271" s="34" t="s">
        <v>3681</v>
      </c>
      <c r="AD271" s="34" t="s">
        <v>3696</v>
      </c>
      <c r="AN271" s="34" t="s">
        <v>3719</v>
      </c>
      <c r="AO271" s="34" t="s">
        <v>1044</v>
      </c>
      <c r="BG271" s="34">
        <v>2</v>
      </c>
      <c r="BI271" s="34">
        <v>40</v>
      </c>
      <c r="BJ271" s="34" t="s">
        <v>1041</v>
      </c>
      <c r="BK271" s="34" t="s">
        <v>3727</v>
      </c>
      <c r="BM271" s="34" t="s">
        <v>3739</v>
      </c>
      <c r="BN271" s="34" t="s">
        <v>3745</v>
      </c>
      <c r="BO271" s="34" t="s">
        <v>4881</v>
      </c>
      <c r="BP271" s="34" t="s">
        <v>4170</v>
      </c>
      <c r="BQ271" s="34" t="s">
        <v>4170</v>
      </c>
      <c r="BR271" s="34" t="s">
        <v>4170</v>
      </c>
      <c r="BS271" s="34" t="s">
        <v>3754</v>
      </c>
      <c r="BT271" s="34" t="s">
        <v>3771</v>
      </c>
      <c r="BU271" s="34" t="s">
        <v>1044</v>
      </c>
      <c r="BV271" s="34" t="s">
        <v>1044</v>
      </c>
      <c r="BW271" s="34" t="s">
        <v>1044</v>
      </c>
      <c r="BX271" s="34" t="s">
        <v>3777</v>
      </c>
      <c r="BY271" s="34" t="s">
        <v>4881</v>
      </c>
      <c r="BZ271" s="34" t="s">
        <v>4170</v>
      </c>
      <c r="CA271" s="34" t="s">
        <v>4170</v>
      </c>
      <c r="CB271" s="34" t="s">
        <v>4170</v>
      </c>
      <c r="CC271" s="34" t="s">
        <v>4170</v>
      </c>
      <c r="CD271" s="34" t="s">
        <v>4170</v>
      </c>
      <c r="CE271" s="34" t="s">
        <v>4170</v>
      </c>
      <c r="CF271" s="34" t="s">
        <v>4170</v>
      </c>
      <c r="CG271" s="34" t="s">
        <v>4170</v>
      </c>
      <c r="CH271" s="34" t="s">
        <v>4170</v>
      </c>
      <c r="CI271" s="34" t="s">
        <v>4170</v>
      </c>
      <c r="CJ271" s="34" t="s">
        <v>4170</v>
      </c>
      <c r="CK271" s="34" t="s">
        <v>4170</v>
      </c>
      <c r="CL271" s="34" t="s">
        <v>4170</v>
      </c>
      <c r="CM271" s="34" t="s">
        <v>4170</v>
      </c>
      <c r="CN271" s="34" t="s">
        <v>4170</v>
      </c>
      <c r="CO271" s="34" t="s">
        <v>4170</v>
      </c>
      <c r="CQ271" s="34" t="s">
        <v>1041</v>
      </c>
      <c r="CR271" s="34" t="s">
        <v>1041</v>
      </c>
      <c r="CS271" s="34" t="s">
        <v>1041</v>
      </c>
      <c r="CT271" s="34" t="s">
        <v>1041</v>
      </c>
      <c r="CU271" s="34" t="s">
        <v>1041</v>
      </c>
      <c r="CV271" s="34" t="s">
        <v>1041</v>
      </c>
      <c r="CW271" s="34" t="s">
        <v>1041</v>
      </c>
      <c r="CX271" s="34" t="s">
        <v>1044</v>
      </c>
      <c r="CY271" s="34" t="s">
        <v>3826</v>
      </c>
      <c r="CZ271" s="34" t="s">
        <v>3849</v>
      </c>
      <c r="DA271" s="34" t="s">
        <v>3855</v>
      </c>
      <c r="DB271" s="34" t="s">
        <v>3868</v>
      </c>
      <c r="DC271" s="34" t="s">
        <v>3868</v>
      </c>
      <c r="DD271" s="34" t="s">
        <v>3871</v>
      </c>
      <c r="DE271" s="34" t="s">
        <v>1041</v>
      </c>
      <c r="DF271" s="34" t="s">
        <v>3877</v>
      </c>
      <c r="DG271" s="34" t="s">
        <v>169</v>
      </c>
      <c r="DH271" s="34" t="s">
        <v>4170</v>
      </c>
      <c r="DI271" s="34" t="s">
        <v>4881</v>
      </c>
      <c r="DJ271" s="34" t="s">
        <v>4170</v>
      </c>
      <c r="DK271" s="34" t="s">
        <v>4170</v>
      </c>
      <c r="DL271" s="34" t="s">
        <v>4170</v>
      </c>
      <c r="DM271" s="34" t="s">
        <v>4170</v>
      </c>
      <c r="DN271" s="34" t="s">
        <v>4170</v>
      </c>
      <c r="DO271" s="34" t="s">
        <v>4170</v>
      </c>
      <c r="DP271" s="34" t="s">
        <v>4170</v>
      </c>
      <c r="DQ271" s="34" t="s">
        <v>4170</v>
      </c>
      <c r="DR271" s="34" t="s">
        <v>4170</v>
      </c>
      <c r="DS271" s="34" t="s">
        <v>4170</v>
      </c>
      <c r="DT271" s="34" t="s">
        <v>4170</v>
      </c>
      <c r="DU271" s="34" t="s">
        <v>4170</v>
      </c>
      <c r="DV271" s="34" t="s">
        <v>4170</v>
      </c>
      <c r="DW271" s="34" t="s">
        <v>4170</v>
      </c>
      <c r="DY271" s="34">
        <v>12000</v>
      </c>
      <c r="FK271" s="34" t="s">
        <v>1044</v>
      </c>
      <c r="FM271" s="34" t="s">
        <v>3981</v>
      </c>
      <c r="FN271" s="34" t="s">
        <v>6302</v>
      </c>
      <c r="FO271" s="34" t="s">
        <v>4881</v>
      </c>
      <c r="FP271" s="34" t="s">
        <v>4881</v>
      </c>
      <c r="FQ271" s="34" t="s">
        <v>4881</v>
      </c>
      <c r="FR271" s="34" t="s">
        <v>4170</v>
      </c>
      <c r="FS271" s="34" t="s">
        <v>4170</v>
      </c>
      <c r="FT271" s="34" t="s">
        <v>4170</v>
      </c>
      <c r="FU271" s="34" t="s">
        <v>4170</v>
      </c>
      <c r="FV271" s="34" t="s">
        <v>4170</v>
      </c>
      <c r="FW271" s="34" t="s">
        <v>4170</v>
      </c>
      <c r="FX271" s="34" t="s">
        <v>4170</v>
      </c>
      <c r="FY271" s="34" t="s">
        <v>4170</v>
      </c>
      <c r="FZ271" s="34" t="s">
        <v>4170</v>
      </c>
      <c r="GA271" s="34" t="s">
        <v>4170</v>
      </c>
      <c r="GB271" s="34" t="s">
        <v>4170</v>
      </c>
      <c r="GC271" s="34" t="s">
        <v>4170</v>
      </c>
      <c r="GD271" s="34" t="s">
        <v>4170</v>
      </c>
      <c r="GF271" s="34" t="s">
        <v>1044</v>
      </c>
      <c r="GG271" s="34" t="s">
        <v>4170</v>
      </c>
      <c r="GH271" s="34" t="s">
        <v>4170</v>
      </c>
      <c r="GI271" s="34" t="s">
        <v>4170</v>
      </c>
      <c r="GJ271" s="34" t="s">
        <v>4881</v>
      </c>
      <c r="GK271" s="34" t="s">
        <v>4170</v>
      </c>
      <c r="GL271" s="34" t="s">
        <v>4170</v>
      </c>
      <c r="GM271" s="34" t="s">
        <v>4170</v>
      </c>
      <c r="GO271" s="34">
        <v>4000</v>
      </c>
      <c r="GQ271" s="34">
        <v>4000</v>
      </c>
      <c r="GR271" s="34">
        <v>2400</v>
      </c>
      <c r="GS271" s="34">
        <v>300</v>
      </c>
      <c r="GT271" s="34">
        <v>260</v>
      </c>
      <c r="GU271" s="34">
        <v>150</v>
      </c>
      <c r="GV271" s="34">
        <v>0</v>
      </c>
      <c r="GW271" s="34">
        <v>900</v>
      </c>
      <c r="GX271" s="34">
        <v>3000</v>
      </c>
      <c r="GY271" s="34">
        <v>7000</v>
      </c>
      <c r="GZ271" s="34">
        <v>4000</v>
      </c>
      <c r="HA271" s="34">
        <v>0</v>
      </c>
      <c r="HB271" s="34">
        <v>0</v>
      </c>
      <c r="HC271" s="34">
        <v>5500</v>
      </c>
      <c r="HD271" s="34">
        <v>2000</v>
      </c>
      <c r="HE271" s="34">
        <v>0</v>
      </c>
      <c r="HF271" s="34" t="s">
        <v>1044</v>
      </c>
      <c r="HK271" s="34" t="s">
        <v>6952</v>
      </c>
      <c r="HL271" s="34" t="s">
        <v>4226</v>
      </c>
      <c r="HM271" s="34" t="s">
        <v>4539</v>
      </c>
      <c r="HN271" s="34" t="s">
        <v>5452</v>
      </c>
      <c r="HO271" s="34">
        <v>34.428383705650504</v>
      </c>
      <c r="HP271" s="34" t="s">
        <v>4895</v>
      </c>
      <c r="HQ271" s="34" t="s">
        <v>4316</v>
      </c>
      <c r="HR271" s="34" t="s">
        <v>4186</v>
      </c>
      <c r="HS271" s="34" t="s">
        <v>4255</v>
      </c>
      <c r="HT271" s="34" t="s">
        <v>4271</v>
      </c>
      <c r="HU271" s="34" t="s">
        <v>5342</v>
      </c>
      <c r="HV271" s="34" t="s">
        <v>5002</v>
      </c>
      <c r="HW271" s="34" t="s">
        <v>4556</v>
      </c>
      <c r="HX271" s="34" t="s">
        <v>3229</v>
      </c>
      <c r="HY271" s="34" t="s">
        <v>4291</v>
      </c>
      <c r="HZ271" s="34" t="s">
        <v>4933</v>
      </c>
      <c r="IA271" s="34" t="s">
        <v>4665</v>
      </c>
      <c r="IB271" s="34" t="s">
        <v>5665</v>
      </c>
      <c r="IC271" s="34" t="s">
        <v>5274</v>
      </c>
      <c r="ID271" s="34" t="s">
        <v>4462</v>
      </c>
      <c r="IE271" s="34" t="s">
        <v>5112</v>
      </c>
      <c r="IQ271" s="34">
        <v>12000</v>
      </c>
      <c r="IR271" s="34" t="s">
        <v>1046</v>
      </c>
      <c r="IT271" s="34">
        <v>4000</v>
      </c>
      <c r="IU271" s="34" t="s">
        <v>5178</v>
      </c>
      <c r="IW271" s="34" t="s">
        <v>4174</v>
      </c>
      <c r="IX271" s="34" t="s">
        <v>5374</v>
      </c>
      <c r="IY271" s="34" t="s">
        <v>5373</v>
      </c>
      <c r="IZ271" s="34" t="s">
        <v>4784</v>
      </c>
      <c r="JA271" s="34" t="s">
        <v>4711</v>
      </c>
      <c r="JB271" s="34" t="s">
        <v>4170</v>
      </c>
      <c r="JC271" s="34">
        <v>500</v>
      </c>
      <c r="JD271" s="34">
        <v>1166.6666666666699</v>
      </c>
      <c r="JE271" s="34">
        <v>666.66666666666697</v>
      </c>
      <c r="JF271" s="34">
        <v>0</v>
      </c>
      <c r="JG271" s="34">
        <v>0</v>
      </c>
      <c r="JH271" s="34">
        <v>916.66666666666697</v>
      </c>
      <c r="JI271" s="34">
        <v>333.33333333333297</v>
      </c>
      <c r="JJ271" s="34">
        <v>0</v>
      </c>
      <c r="JK271" s="34">
        <v>300</v>
      </c>
      <c r="JL271" s="34">
        <v>13193.333333333299</v>
      </c>
      <c r="JM271" s="34">
        <v>1800</v>
      </c>
      <c r="JN271" s="34">
        <v>14993.333333333299</v>
      </c>
      <c r="JO271" s="34">
        <v>4397.7777777777801</v>
      </c>
      <c r="JP271" s="34">
        <v>600</v>
      </c>
      <c r="JQ271" s="34">
        <v>4997.7777777777801</v>
      </c>
      <c r="JR271" s="34">
        <v>0.266785237883504</v>
      </c>
      <c r="JT271" s="34">
        <v>0.266785237883504</v>
      </c>
      <c r="JU271" s="34">
        <v>0.16007114273010201</v>
      </c>
      <c r="JV271" s="34">
        <v>2.0008892841262799E-2</v>
      </c>
      <c r="JW271" s="34">
        <v>1.7341040462427699E-2</v>
      </c>
      <c r="JX271" s="34">
        <v>1.00044464206314E-2</v>
      </c>
      <c r="JZ271" s="34">
        <v>2.0008892841262799E-2</v>
      </c>
      <c r="KA271" s="34">
        <v>3.3348154735438E-2</v>
      </c>
      <c r="KB271" s="34">
        <v>7.7812361049355294E-2</v>
      </c>
      <c r="KC271" s="34">
        <v>4.4464206313917301E-2</v>
      </c>
      <c r="KF271" s="34">
        <v>6.1138283681636298E-2</v>
      </c>
      <c r="KG271" s="34">
        <v>2.2232103156958598E-2</v>
      </c>
      <c r="KJ271" s="34" t="s">
        <v>5977</v>
      </c>
      <c r="KK271" s="34" t="s">
        <v>5178</v>
      </c>
      <c r="KL271" s="34" t="s">
        <v>5794</v>
      </c>
      <c r="KM271" s="34" t="s">
        <v>4714</v>
      </c>
      <c r="KN271" s="34" t="s">
        <v>5253</v>
      </c>
      <c r="KO271" s="34" t="s">
        <v>4716</v>
      </c>
      <c r="KP271" s="34" t="s">
        <v>4170</v>
      </c>
      <c r="KQ271" s="34" t="s">
        <v>4170</v>
      </c>
      <c r="KR271" s="34" t="s">
        <v>4716</v>
      </c>
      <c r="KS271" s="34" t="s">
        <v>5708</v>
      </c>
      <c r="KT271" s="34" t="s">
        <v>4170</v>
      </c>
      <c r="KU271" s="34" t="s">
        <v>5112</v>
      </c>
      <c r="KV271" s="34" t="s">
        <v>5153</v>
      </c>
      <c r="KW271" s="34" t="s">
        <v>5621</v>
      </c>
      <c r="KX271" s="34" t="s">
        <v>5646</v>
      </c>
      <c r="KY271" s="34" t="s">
        <v>5112</v>
      </c>
      <c r="KZ271" s="34" t="s">
        <v>5850</v>
      </c>
      <c r="LA271" s="34" t="s">
        <v>5992</v>
      </c>
    </row>
    <row r="272" spans="1:313">
      <c r="A272" s="34" t="s">
        <v>6953</v>
      </c>
      <c r="B272" s="34" t="s">
        <v>6949</v>
      </c>
      <c r="C272" s="34" t="s">
        <v>1039</v>
      </c>
      <c r="D272" s="34" t="s">
        <v>1041</v>
      </c>
      <c r="F272" s="34" t="s">
        <v>1041</v>
      </c>
      <c r="G272" s="34">
        <v>38</v>
      </c>
      <c r="H272" s="34" t="s">
        <v>1041</v>
      </c>
      <c r="I272" s="34" t="s">
        <v>1041</v>
      </c>
      <c r="J272" s="34" t="s">
        <v>440</v>
      </c>
      <c r="K272" s="34" t="s">
        <v>1077</v>
      </c>
      <c r="L272" s="34" t="s">
        <v>9537</v>
      </c>
      <c r="M272" s="34" t="s">
        <v>1548</v>
      </c>
      <c r="N272" s="34" t="s">
        <v>9538</v>
      </c>
      <c r="P272" s="34" t="s">
        <v>3065</v>
      </c>
      <c r="Q272" s="34" t="s">
        <v>3123</v>
      </c>
      <c r="R272" s="34" t="s">
        <v>6331</v>
      </c>
      <c r="S272" s="34">
        <v>5</v>
      </c>
      <c r="T272" s="34" t="s">
        <v>4881</v>
      </c>
      <c r="U272" s="34" t="s">
        <v>4609</v>
      </c>
      <c r="V272" s="34" t="s">
        <v>4170</v>
      </c>
      <c r="W272" s="34" t="s">
        <v>4848</v>
      </c>
      <c r="X272" s="34" t="s">
        <v>4170</v>
      </c>
      <c r="Y272" s="34" t="s">
        <v>4628</v>
      </c>
      <c r="Z272" s="34" t="s">
        <v>4170</v>
      </c>
      <c r="AA272" s="34" t="s">
        <v>4170</v>
      </c>
      <c r="AB272" s="34" t="s">
        <v>3681</v>
      </c>
      <c r="AD272" s="34" t="s">
        <v>3696</v>
      </c>
      <c r="AN272" s="34" t="s">
        <v>3722</v>
      </c>
      <c r="AO272" s="34" t="s">
        <v>1044</v>
      </c>
      <c r="BG272" s="34">
        <v>3</v>
      </c>
      <c r="BI272" s="34">
        <v>55</v>
      </c>
      <c r="BJ272" s="34" t="s">
        <v>1041</v>
      </c>
      <c r="BK272" s="34" t="s">
        <v>3727</v>
      </c>
      <c r="BM272" s="34" t="s">
        <v>3742</v>
      </c>
      <c r="BN272" s="34" t="s">
        <v>3745</v>
      </c>
      <c r="BO272" s="34" t="s">
        <v>4881</v>
      </c>
      <c r="BP272" s="34" t="s">
        <v>4170</v>
      </c>
      <c r="BQ272" s="34" t="s">
        <v>4170</v>
      </c>
      <c r="BR272" s="34" t="s">
        <v>4170</v>
      </c>
      <c r="BS272" s="34" t="s">
        <v>3754</v>
      </c>
      <c r="BT272" s="34" t="s">
        <v>3771</v>
      </c>
      <c r="BU272" s="34" t="s">
        <v>1044</v>
      </c>
      <c r="BV272" s="34" t="s">
        <v>1041</v>
      </c>
      <c r="BW272" s="34" t="s">
        <v>1044</v>
      </c>
      <c r="BX272" s="34" t="s">
        <v>3777</v>
      </c>
      <c r="BY272" s="34" t="s">
        <v>4881</v>
      </c>
      <c r="BZ272" s="34" t="s">
        <v>4170</v>
      </c>
      <c r="CA272" s="34" t="s">
        <v>4170</v>
      </c>
      <c r="CB272" s="34" t="s">
        <v>4170</v>
      </c>
      <c r="CC272" s="34" t="s">
        <v>4170</v>
      </c>
      <c r="CD272" s="34" t="s">
        <v>4170</v>
      </c>
      <c r="CE272" s="34" t="s">
        <v>4170</v>
      </c>
      <c r="CF272" s="34" t="s">
        <v>4170</v>
      </c>
      <c r="CG272" s="34" t="s">
        <v>4170</v>
      </c>
      <c r="CH272" s="34" t="s">
        <v>4170</v>
      </c>
      <c r="CI272" s="34" t="s">
        <v>4170</v>
      </c>
      <c r="CJ272" s="34" t="s">
        <v>4170</v>
      </c>
      <c r="CK272" s="34" t="s">
        <v>4170</v>
      </c>
      <c r="CL272" s="34" t="s">
        <v>4170</v>
      </c>
      <c r="CM272" s="34" t="s">
        <v>4170</v>
      </c>
      <c r="CN272" s="34" t="s">
        <v>4170</v>
      </c>
      <c r="CO272" s="34" t="s">
        <v>4170</v>
      </c>
      <c r="CQ272" s="34" t="s">
        <v>1041</v>
      </c>
      <c r="CR272" s="34" t="s">
        <v>1041</v>
      </c>
      <c r="CS272" s="34" t="s">
        <v>1041</v>
      </c>
      <c r="CT272" s="34" t="s">
        <v>1041</v>
      </c>
      <c r="CU272" s="34" t="s">
        <v>1041</v>
      </c>
      <c r="CV272" s="34" t="s">
        <v>1041</v>
      </c>
      <c r="CW272" s="34" t="s">
        <v>1044</v>
      </c>
      <c r="CX272" s="34" t="s">
        <v>1041</v>
      </c>
      <c r="CY272" s="34" t="s">
        <v>3823</v>
      </c>
      <c r="CZ272" s="34" t="s">
        <v>3843</v>
      </c>
      <c r="DA272" s="34" t="s">
        <v>3855</v>
      </c>
      <c r="DB272" s="34" t="s">
        <v>3868</v>
      </c>
      <c r="DC272" s="34" t="s">
        <v>3868</v>
      </c>
      <c r="DD272" s="34" t="s">
        <v>3871</v>
      </c>
      <c r="DE272" s="34" t="s">
        <v>1041</v>
      </c>
      <c r="DF272" s="34" t="s">
        <v>3877</v>
      </c>
      <c r="DG272" s="34" t="s">
        <v>6504</v>
      </c>
      <c r="DH272" s="34" t="s">
        <v>4170</v>
      </c>
      <c r="DI272" s="34" t="s">
        <v>4170</v>
      </c>
      <c r="DJ272" s="34" t="s">
        <v>4881</v>
      </c>
      <c r="DK272" s="34" t="s">
        <v>4170</v>
      </c>
      <c r="DL272" s="34" t="s">
        <v>4170</v>
      </c>
      <c r="DM272" s="34" t="s">
        <v>4170</v>
      </c>
      <c r="DN272" s="34" t="s">
        <v>4881</v>
      </c>
      <c r="DO272" s="34" t="s">
        <v>4170</v>
      </c>
      <c r="DP272" s="34" t="s">
        <v>4170</v>
      </c>
      <c r="DQ272" s="34" t="s">
        <v>4170</v>
      </c>
      <c r="DR272" s="34" t="s">
        <v>4881</v>
      </c>
      <c r="DS272" s="34" t="s">
        <v>4170</v>
      </c>
      <c r="DT272" s="34" t="s">
        <v>4170</v>
      </c>
      <c r="DU272" s="34" t="s">
        <v>4170</v>
      </c>
      <c r="DV272" s="34" t="s">
        <v>4170</v>
      </c>
      <c r="DW272" s="34" t="s">
        <v>4170</v>
      </c>
      <c r="DZ272" s="34">
        <v>10000</v>
      </c>
      <c r="ES272" s="34" t="s">
        <v>3951</v>
      </c>
      <c r="ET272" s="34" t="s">
        <v>4170</v>
      </c>
      <c r="EU272" s="34" t="s">
        <v>4170</v>
      </c>
      <c r="EV272" s="34" t="s">
        <v>4170</v>
      </c>
      <c r="EW272" s="34" t="s">
        <v>4170</v>
      </c>
      <c r="EX272" s="34" t="s">
        <v>4881</v>
      </c>
      <c r="EY272" s="34" t="s">
        <v>4170</v>
      </c>
      <c r="EZ272" s="34" t="s">
        <v>4170</v>
      </c>
      <c r="FA272" s="34" t="s">
        <v>4170</v>
      </c>
      <c r="FB272" s="34" t="s">
        <v>4170</v>
      </c>
      <c r="FD272" s="34">
        <v>10000</v>
      </c>
      <c r="FK272" s="34" t="s">
        <v>3963</v>
      </c>
      <c r="FL272" s="34" t="s">
        <v>3972</v>
      </c>
      <c r="FM272" s="34" t="s">
        <v>3981</v>
      </c>
      <c r="FN272" s="34" t="s">
        <v>6754</v>
      </c>
      <c r="FO272" s="34" t="s">
        <v>4170</v>
      </c>
      <c r="FP272" s="34" t="s">
        <v>4881</v>
      </c>
      <c r="FQ272" s="34" t="s">
        <v>4881</v>
      </c>
      <c r="FR272" s="34" t="s">
        <v>4170</v>
      </c>
      <c r="FS272" s="34" t="s">
        <v>4170</v>
      </c>
      <c r="FT272" s="34" t="s">
        <v>4170</v>
      </c>
      <c r="FU272" s="34" t="s">
        <v>4170</v>
      </c>
      <c r="FV272" s="34" t="s">
        <v>4170</v>
      </c>
      <c r="FW272" s="34" t="s">
        <v>4170</v>
      </c>
      <c r="FX272" s="34" t="s">
        <v>4170</v>
      </c>
      <c r="FY272" s="34" t="s">
        <v>4170</v>
      </c>
      <c r="FZ272" s="34" t="s">
        <v>4170</v>
      </c>
      <c r="GA272" s="34" t="s">
        <v>4170</v>
      </c>
      <c r="GB272" s="34" t="s">
        <v>4170</v>
      </c>
      <c r="GC272" s="34" t="s">
        <v>4170</v>
      </c>
      <c r="GD272" s="34" t="s">
        <v>4170</v>
      </c>
      <c r="GF272" s="34" t="s">
        <v>1044</v>
      </c>
      <c r="GG272" s="34" t="s">
        <v>4170</v>
      </c>
      <c r="GH272" s="34" t="s">
        <v>4170</v>
      </c>
      <c r="GI272" s="34" t="s">
        <v>4170</v>
      </c>
      <c r="GJ272" s="34" t="s">
        <v>4881</v>
      </c>
      <c r="GK272" s="34" t="s">
        <v>4170</v>
      </c>
      <c r="GL272" s="34" t="s">
        <v>4170</v>
      </c>
      <c r="GM272" s="34" t="s">
        <v>4170</v>
      </c>
      <c r="GO272" s="34">
        <v>10000</v>
      </c>
      <c r="GP272" s="34">
        <v>0</v>
      </c>
      <c r="GQ272" s="34">
        <v>12000</v>
      </c>
      <c r="GR272" s="34">
        <v>10000</v>
      </c>
      <c r="GS272" s="34">
        <v>3000</v>
      </c>
      <c r="GT272" s="34">
        <v>500</v>
      </c>
      <c r="GU272" s="34">
        <v>3000</v>
      </c>
      <c r="GV272" s="34">
        <v>0</v>
      </c>
      <c r="GW272" s="34">
        <v>0</v>
      </c>
      <c r="GY272" s="34">
        <v>3000</v>
      </c>
      <c r="GZ272" s="34">
        <v>0</v>
      </c>
      <c r="HA272" s="34">
        <v>0</v>
      </c>
      <c r="HB272" s="34">
        <v>1000</v>
      </c>
      <c r="HC272" s="34">
        <v>33600</v>
      </c>
      <c r="HD272" s="34">
        <v>0</v>
      </c>
      <c r="HE272" s="34">
        <v>0</v>
      </c>
      <c r="HF272" s="34" t="s">
        <v>1044</v>
      </c>
      <c r="HK272" s="34" t="s">
        <v>6954</v>
      </c>
      <c r="HL272" s="34" t="s">
        <v>4226</v>
      </c>
      <c r="HM272" s="34" t="s">
        <v>4542</v>
      </c>
      <c r="HN272" s="34" t="s">
        <v>5447</v>
      </c>
      <c r="HO272" s="34">
        <v>37.449353920280302</v>
      </c>
      <c r="HP272" s="34" t="s">
        <v>4896</v>
      </c>
      <c r="HQ272" s="34" t="s">
        <v>4323</v>
      </c>
      <c r="HR272" s="34" t="s">
        <v>4203</v>
      </c>
      <c r="HS272" s="34" t="s">
        <v>4228</v>
      </c>
      <c r="HT272" s="34" t="s">
        <v>4262</v>
      </c>
      <c r="HU272" s="34" t="s">
        <v>5342</v>
      </c>
      <c r="HV272" s="34" t="s">
        <v>5001</v>
      </c>
      <c r="HW272" s="34" t="s">
        <v>4556</v>
      </c>
      <c r="HX272" s="34" t="s">
        <v>3244</v>
      </c>
      <c r="HY272" s="34" t="s">
        <v>4291</v>
      </c>
      <c r="HZ272" s="34" t="s">
        <v>4933</v>
      </c>
      <c r="IA272" s="34" t="s">
        <v>4665</v>
      </c>
      <c r="IC272" s="34" t="s">
        <v>5274</v>
      </c>
      <c r="ID272" s="34" t="s">
        <v>4461</v>
      </c>
      <c r="IF272" s="34" t="s">
        <v>4879</v>
      </c>
      <c r="IJ272" s="34">
        <v>3986</v>
      </c>
      <c r="IQ272" s="34">
        <v>13986</v>
      </c>
      <c r="IR272" s="34" t="s">
        <v>1046</v>
      </c>
      <c r="IS272" s="34" t="s">
        <v>5322</v>
      </c>
      <c r="IT272" s="34">
        <v>2797.2</v>
      </c>
      <c r="IU272" s="34" t="s">
        <v>5181</v>
      </c>
      <c r="IV272" s="34" t="s">
        <v>4170</v>
      </c>
      <c r="IW272" s="34" t="s">
        <v>4172</v>
      </c>
      <c r="IX272" s="34" t="s">
        <v>6122</v>
      </c>
      <c r="IY272" s="34" t="s">
        <v>5374</v>
      </c>
      <c r="IZ272" s="34" t="s">
        <v>4785</v>
      </c>
      <c r="JA272" s="34" t="s">
        <v>6053</v>
      </c>
      <c r="JB272" s="34" t="s">
        <v>4170</v>
      </c>
      <c r="JD272" s="34">
        <v>500</v>
      </c>
      <c r="JE272" s="34">
        <v>0</v>
      </c>
      <c r="JF272" s="34">
        <v>0</v>
      </c>
      <c r="JG272" s="34">
        <v>166.666666666667</v>
      </c>
      <c r="JH272" s="34">
        <v>5600</v>
      </c>
      <c r="JI272" s="34">
        <v>0</v>
      </c>
      <c r="JJ272" s="34">
        <v>0</v>
      </c>
      <c r="JK272" s="34">
        <v>0</v>
      </c>
      <c r="JL272" s="34">
        <v>44100</v>
      </c>
      <c r="JM272" s="34">
        <v>666.66666666666697</v>
      </c>
      <c r="JN272" s="34">
        <v>44766.666666666701</v>
      </c>
      <c r="JO272" s="34">
        <v>8820</v>
      </c>
      <c r="JP272" s="34">
        <v>133.333333333333</v>
      </c>
      <c r="JQ272" s="34">
        <v>8953.3333333333303</v>
      </c>
      <c r="JR272" s="34">
        <v>0.223380491437081</v>
      </c>
      <c r="JT272" s="34">
        <v>0.26805658972449697</v>
      </c>
      <c r="JU272" s="34">
        <v>0.223380491437081</v>
      </c>
      <c r="JV272" s="34">
        <v>6.7014147431124396E-2</v>
      </c>
      <c r="JW272" s="34">
        <v>1.11690245718541E-2</v>
      </c>
      <c r="JX272" s="34">
        <v>6.7014147431124396E-2</v>
      </c>
      <c r="KB272" s="34">
        <v>1.11690245718541E-2</v>
      </c>
      <c r="KE272" s="34">
        <v>3.7230081906180199E-3</v>
      </c>
      <c r="KF272" s="34">
        <v>0.12509307520476501</v>
      </c>
      <c r="KI272" s="34" t="s">
        <v>6084</v>
      </c>
      <c r="KJ272" s="34" t="s">
        <v>5977</v>
      </c>
      <c r="KK272" s="34" t="s">
        <v>5178</v>
      </c>
      <c r="KL272" s="34" t="s">
        <v>4170</v>
      </c>
      <c r="KN272" s="34" t="s">
        <v>5255</v>
      </c>
      <c r="KO272" s="34" t="s">
        <v>4170</v>
      </c>
      <c r="KP272" s="34" t="s">
        <v>4170</v>
      </c>
      <c r="KQ272" s="34" t="s">
        <v>4353</v>
      </c>
      <c r="KR272" s="34" t="s">
        <v>4974</v>
      </c>
      <c r="KS272" s="34" t="s">
        <v>4170</v>
      </c>
      <c r="KT272" s="34" t="s">
        <v>4170</v>
      </c>
      <c r="KU272" s="34" t="s">
        <v>5115</v>
      </c>
      <c r="KV272" s="34" t="s">
        <v>5155</v>
      </c>
      <c r="KW272" s="34" t="s">
        <v>5624</v>
      </c>
      <c r="KX272" s="34" t="s">
        <v>5643</v>
      </c>
      <c r="KY272" s="34" t="s">
        <v>5954</v>
      </c>
      <c r="KZ272" s="34" t="s">
        <v>5155</v>
      </c>
      <c r="LA272" s="34" t="s">
        <v>5992</v>
      </c>
    </row>
    <row r="273" spans="1:313">
      <c r="A273" s="34" t="s">
        <v>6955</v>
      </c>
      <c r="B273" s="34" t="s">
        <v>6949</v>
      </c>
      <c r="C273" s="34" t="s">
        <v>1039</v>
      </c>
      <c r="D273" s="34" t="s">
        <v>1041</v>
      </c>
      <c r="F273" s="34" t="s">
        <v>1041</v>
      </c>
      <c r="G273" s="34">
        <v>29</v>
      </c>
      <c r="H273" s="34" t="s">
        <v>1041</v>
      </c>
      <c r="I273" s="34" t="s">
        <v>1041</v>
      </c>
      <c r="J273" s="34" t="s">
        <v>440</v>
      </c>
      <c r="K273" s="34" t="s">
        <v>1116</v>
      </c>
      <c r="L273" s="34" t="s">
        <v>9576</v>
      </c>
      <c r="M273" s="34" t="s">
        <v>2264</v>
      </c>
      <c r="N273" s="34" t="s">
        <v>9627</v>
      </c>
      <c r="P273" s="34" t="s">
        <v>3068</v>
      </c>
      <c r="Q273" s="34" t="s">
        <v>3096</v>
      </c>
      <c r="R273" s="34" t="s">
        <v>6320</v>
      </c>
      <c r="S273" s="34">
        <v>2</v>
      </c>
      <c r="T273" s="34" t="s">
        <v>4881</v>
      </c>
      <c r="U273" s="34" t="s">
        <v>4170</v>
      </c>
      <c r="V273" s="34" t="s">
        <v>4881</v>
      </c>
      <c r="W273" s="34" t="s">
        <v>4881</v>
      </c>
      <c r="X273" s="34" t="s">
        <v>4170</v>
      </c>
      <c r="Y273" s="34" t="s">
        <v>4881</v>
      </c>
      <c r="Z273" s="34" t="s">
        <v>4881</v>
      </c>
      <c r="AA273" s="34" t="s">
        <v>4170</v>
      </c>
      <c r="AB273" s="34" t="s">
        <v>3684</v>
      </c>
      <c r="AD273" s="34" t="s">
        <v>3699</v>
      </c>
      <c r="AE273" s="34" t="s">
        <v>3711</v>
      </c>
      <c r="AF273" s="34" t="s">
        <v>4170</v>
      </c>
      <c r="AG273" s="34" t="s">
        <v>4170</v>
      </c>
      <c r="AH273" s="34" t="s">
        <v>4881</v>
      </c>
      <c r="AI273" s="34" t="s">
        <v>4170</v>
      </c>
      <c r="AJ273" s="34" t="s">
        <v>4170</v>
      </c>
      <c r="AK273" s="34" t="s">
        <v>4170</v>
      </c>
      <c r="AL273" s="34" t="s">
        <v>4170</v>
      </c>
      <c r="AN273" s="34" t="s">
        <v>3719</v>
      </c>
      <c r="AO273" s="34" t="s">
        <v>1044</v>
      </c>
      <c r="BG273" s="34">
        <v>1</v>
      </c>
      <c r="BI273" s="34">
        <v>20</v>
      </c>
      <c r="BJ273" s="34" t="s">
        <v>1041</v>
      </c>
      <c r="BK273" s="34" t="s">
        <v>3727</v>
      </c>
      <c r="BM273" s="34" t="s">
        <v>3742</v>
      </c>
      <c r="BN273" s="34" t="s">
        <v>3745</v>
      </c>
      <c r="BO273" s="34" t="s">
        <v>4881</v>
      </c>
      <c r="BP273" s="34" t="s">
        <v>4170</v>
      </c>
      <c r="BQ273" s="34" t="s">
        <v>4170</v>
      </c>
      <c r="BR273" s="34" t="s">
        <v>4170</v>
      </c>
      <c r="BS273" s="34" t="s">
        <v>3760</v>
      </c>
      <c r="BT273" s="34" t="s">
        <v>3771</v>
      </c>
      <c r="BU273" s="34" t="s">
        <v>1041</v>
      </c>
      <c r="BV273" s="34" t="s">
        <v>1041</v>
      </c>
      <c r="BW273" s="34" t="s">
        <v>1044</v>
      </c>
      <c r="BX273" s="34" t="s">
        <v>3777</v>
      </c>
      <c r="BY273" s="34" t="s">
        <v>4881</v>
      </c>
      <c r="BZ273" s="34" t="s">
        <v>4170</v>
      </c>
      <c r="CA273" s="34" t="s">
        <v>4170</v>
      </c>
      <c r="CB273" s="34" t="s">
        <v>4170</v>
      </c>
      <c r="CC273" s="34" t="s">
        <v>4170</v>
      </c>
      <c r="CD273" s="34" t="s">
        <v>4170</v>
      </c>
      <c r="CE273" s="34" t="s">
        <v>4170</v>
      </c>
      <c r="CF273" s="34" t="s">
        <v>4170</v>
      </c>
      <c r="CG273" s="34" t="s">
        <v>4170</v>
      </c>
      <c r="CH273" s="34" t="s">
        <v>4170</v>
      </c>
      <c r="CI273" s="34" t="s">
        <v>4170</v>
      </c>
      <c r="CJ273" s="34" t="s">
        <v>4170</v>
      </c>
      <c r="CK273" s="34" t="s">
        <v>4170</v>
      </c>
      <c r="CL273" s="34" t="s">
        <v>4170</v>
      </c>
      <c r="CM273" s="34" t="s">
        <v>4170</v>
      </c>
      <c r="CN273" s="34" t="s">
        <v>4170</v>
      </c>
      <c r="CO273" s="34" t="s">
        <v>4170</v>
      </c>
      <c r="CQ273" s="34" t="s">
        <v>1041</v>
      </c>
      <c r="CR273" s="34" t="s">
        <v>1041</v>
      </c>
      <c r="CS273" s="34" t="s">
        <v>1041</v>
      </c>
      <c r="CT273" s="34" t="s">
        <v>1041</v>
      </c>
      <c r="CU273" s="34" t="s">
        <v>1041</v>
      </c>
      <c r="CV273" s="34" t="s">
        <v>1041</v>
      </c>
      <c r="CW273" s="34" t="s">
        <v>1044</v>
      </c>
      <c r="CX273" s="34" t="s">
        <v>1044</v>
      </c>
      <c r="CY273" s="34" t="s">
        <v>3826</v>
      </c>
      <c r="CZ273" s="34" t="s">
        <v>3843</v>
      </c>
      <c r="DA273" s="34" t="s">
        <v>3855</v>
      </c>
      <c r="DB273" s="34" t="s">
        <v>1044</v>
      </c>
      <c r="DC273" s="34" t="s">
        <v>3871</v>
      </c>
      <c r="DD273" s="34" t="s">
        <v>3871</v>
      </c>
      <c r="DE273" s="34" t="s">
        <v>1044</v>
      </c>
      <c r="DF273" s="34" t="s">
        <v>3877</v>
      </c>
      <c r="DG273" s="34" t="s">
        <v>157</v>
      </c>
      <c r="DH273" s="34" t="s">
        <v>4170</v>
      </c>
      <c r="DI273" s="34" t="s">
        <v>4170</v>
      </c>
      <c r="DJ273" s="34" t="s">
        <v>4170</v>
      </c>
      <c r="DK273" s="34" t="s">
        <v>4170</v>
      </c>
      <c r="DL273" s="34" t="s">
        <v>4170</v>
      </c>
      <c r="DM273" s="34" t="s">
        <v>4170</v>
      </c>
      <c r="DN273" s="34" t="s">
        <v>4170</v>
      </c>
      <c r="DO273" s="34" t="s">
        <v>4881</v>
      </c>
      <c r="DP273" s="34" t="s">
        <v>4170</v>
      </c>
      <c r="DQ273" s="34" t="s">
        <v>4170</v>
      </c>
      <c r="DR273" s="34" t="s">
        <v>4170</v>
      </c>
      <c r="DS273" s="34" t="s">
        <v>4170</v>
      </c>
      <c r="DT273" s="34" t="s">
        <v>4170</v>
      </c>
      <c r="DU273" s="34" t="s">
        <v>4170</v>
      </c>
      <c r="DV273" s="34" t="s">
        <v>4170</v>
      </c>
      <c r="DW273" s="34" t="s">
        <v>4170</v>
      </c>
      <c r="FE273" s="34">
        <v>3250</v>
      </c>
      <c r="FK273" s="34" t="s">
        <v>1044</v>
      </c>
      <c r="FM273" s="34" t="s">
        <v>3981</v>
      </c>
      <c r="FN273" s="34" t="s">
        <v>173</v>
      </c>
      <c r="FO273" s="34" t="s">
        <v>4881</v>
      </c>
      <c r="FP273" s="34" t="s">
        <v>4170</v>
      </c>
      <c r="FQ273" s="34" t="s">
        <v>4170</v>
      </c>
      <c r="FR273" s="34" t="s">
        <v>4170</v>
      </c>
      <c r="FS273" s="34" t="s">
        <v>4170</v>
      </c>
      <c r="FT273" s="34" t="s">
        <v>4170</v>
      </c>
      <c r="FU273" s="34" t="s">
        <v>4170</v>
      </c>
      <c r="FV273" s="34" t="s">
        <v>4170</v>
      </c>
      <c r="FW273" s="34" t="s">
        <v>4170</v>
      </c>
      <c r="FX273" s="34" t="s">
        <v>4170</v>
      </c>
      <c r="FY273" s="34" t="s">
        <v>4170</v>
      </c>
      <c r="FZ273" s="34" t="s">
        <v>4170</v>
      </c>
      <c r="GA273" s="34" t="s">
        <v>4170</v>
      </c>
      <c r="GB273" s="34" t="s">
        <v>4170</v>
      </c>
      <c r="GC273" s="34" t="s">
        <v>4170</v>
      </c>
      <c r="GD273" s="34" t="s">
        <v>4170</v>
      </c>
      <c r="GF273" s="34" t="s">
        <v>1044</v>
      </c>
      <c r="GG273" s="34" t="s">
        <v>4170</v>
      </c>
      <c r="GH273" s="34" t="s">
        <v>4170</v>
      </c>
      <c r="GI273" s="34" t="s">
        <v>4170</v>
      </c>
      <c r="GJ273" s="34" t="s">
        <v>4881</v>
      </c>
      <c r="GK273" s="34" t="s">
        <v>4170</v>
      </c>
      <c r="GL273" s="34" t="s">
        <v>4170</v>
      </c>
      <c r="GM273" s="34" t="s">
        <v>4170</v>
      </c>
      <c r="GO273" s="34">
        <v>1500</v>
      </c>
      <c r="GP273" s="34">
        <v>0</v>
      </c>
      <c r="GQ273" s="34">
        <v>0</v>
      </c>
      <c r="GR273" s="34">
        <v>2000</v>
      </c>
      <c r="GS273" s="34">
        <v>200</v>
      </c>
      <c r="GT273" s="34">
        <v>500</v>
      </c>
      <c r="GU273" s="34">
        <v>0</v>
      </c>
      <c r="GV273" s="34">
        <v>0</v>
      </c>
      <c r="GW273" s="34">
        <v>0</v>
      </c>
      <c r="GX273" s="34">
        <v>0</v>
      </c>
      <c r="GY273" s="34">
        <v>1000</v>
      </c>
      <c r="GZ273" s="34">
        <v>0</v>
      </c>
      <c r="HA273" s="34">
        <v>0</v>
      </c>
      <c r="HB273" s="34">
        <v>0</v>
      </c>
      <c r="HC273" s="34">
        <v>3600</v>
      </c>
      <c r="HD273" s="34">
        <v>0</v>
      </c>
      <c r="HE273" s="34">
        <v>0</v>
      </c>
      <c r="HF273" s="34" t="s">
        <v>1044</v>
      </c>
      <c r="HK273" s="34" t="s">
        <v>6956</v>
      </c>
      <c r="HL273" s="34" t="s">
        <v>4226</v>
      </c>
      <c r="HM273" s="34" t="s">
        <v>4539</v>
      </c>
      <c r="HN273" s="34" t="s">
        <v>5446</v>
      </c>
      <c r="HO273" s="34">
        <v>49.440155497152901</v>
      </c>
      <c r="HP273" s="34" t="s">
        <v>4896</v>
      </c>
      <c r="HQ273" s="34" t="s">
        <v>4313</v>
      </c>
      <c r="HR273" s="34" t="s">
        <v>4210</v>
      </c>
      <c r="HS273" s="34" t="s">
        <v>4228</v>
      </c>
      <c r="HT273" s="34" t="s">
        <v>4262</v>
      </c>
      <c r="HU273" s="34" t="s">
        <v>5342</v>
      </c>
      <c r="HV273" s="34" t="s">
        <v>5001</v>
      </c>
      <c r="HW273" s="34" t="s">
        <v>3302</v>
      </c>
      <c r="HX273" s="34" t="s">
        <v>3247</v>
      </c>
      <c r="HY273" s="34" t="s">
        <v>4299</v>
      </c>
      <c r="HZ273" s="34" t="s">
        <v>4933</v>
      </c>
      <c r="IA273" s="34" t="s">
        <v>4666</v>
      </c>
      <c r="IC273" s="34" t="s">
        <v>5274</v>
      </c>
      <c r="ID273" s="34" t="s">
        <v>4461</v>
      </c>
      <c r="IK273" s="34" t="s">
        <v>4588</v>
      </c>
      <c r="IQ273" s="34">
        <v>3250</v>
      </c>
      <c r="IR273" s="34" t="s">
        <v>1046</v>
      </c>
      <c r="IS273" s="34" t="s">
        <v>5322</v>
      </c>
      <c r="IT273" s="34">
        <v>1625</v>
      </c>
      <c r="IU273" s="34" t="s">
        <v>5177</v>
      </c>
      <c r="IV273" s="34" t="s">
        <v>4170</v>
      </c>
      <c r="IW273" s="34" t="s">
        <v>4170</v>
      </c>
      <c r="IX273" s="34" t="s">
        <v>4472</v>
      </c>
      <c r="IY273" s="34" t="s">
        <v>5373</v>
      </c>
      <c r="IZ273" s="34" t="s">
        <v>4785</v>
      </c>
      <c r="JA273" s="34" t="s">
        <v>4170</v>
      </c>
      <c r="JB273" s="34" t="s">
        <v>4170</v>
      </c>
      <c r="JC273" s="34">
        <v>0</v>
      </c>
      <c r="JD273" s="34">
        <v>166.666666666667</v>
      </c>
      <c r="JE273" s="34">
        <v>0</v>
      </c>
      <c r="JF273" s="34">
        <v>0</v>
      </c>
      <c r="JG273" s="34">
        <v>0</v>
      </c>
      <c r="JH273" s="34">
        <v>600</v>
      </c>
      <c r="JI273" s="34">
        <v>0</v>
      </c>
      <c r="JJ273" s="34">
        <v>0</v>
      </c>
      <c r="JK273" s="34">
        <v>0</v>
      </c>
      <c r="JL273" s="34">
        <v>4800</v>
      </c>
      <c r="JM273" s="34">
        <v>166.666666666667</v>
      </c>
      <c r="JN273" s="34">
        <v>4966.6666666666697</v>
      </c>
      <c r="JO273" s="34">
        <v>2400</v>
      </c>
      <c r="JP273" s="34">
        <v>83.3333333333333</v>
      </c>
      <c r="JQ273" s="34">
        <v>2483.3333333333298</v>
      </c>
      <c r="JR273" s="34">
        <v>0.30201342281879201</v>
      </c>
      <c r="JU273" s="34">
        <v>0.40268456375838901</v>
      </c>
      <c r="JV273" s="34">
        <v>4.0268456375838903E-2</v>
      </c>
      <c r="JW273" s="34">
        <v>0.100671140939597</v>
      </c>
      <c r="KB273" s="34">
        <v>3.35570469798658E-2</v>
      </c>
      <c r="KF273" s="34">
        <v>0.12080536912751701</v>
      </c>
      <c r="KJ273" s="34" t="s">
        <v>5976</v>
      </c>
      <c r="KK273" s="34" t="s">
        <v>5177</v>
      </c>
      <c r="KL273" s="34" t="s">
        <v>4170</v>
      </c>
      <c r="KM273" s="34" t="s">
        <v>4170</v>
      </c>
      <c r="KN273" s="34" t="s">
        <v>5254</v>
      </c>
      <c r="KO273" s="34" t="s">
        <v>4170</v>
      </c>
      <c r="KP273" s="34" t="s">
        <v>4170</v>
      </c>
      <c r="KQ273" s="34" t="s">
        <v>4170</v>
      </c>
      <c r="KR273" s="34" t="s">
        <v>4716</v>
      </c>
      <c r="KS273" s="34" t="s">
        <v>4170</v>
      </c>
      <c r="KT273" s="34" t="s">
        <v>4170</v>
      </c>
      <c r="KU273" s="34" t="s">
        <v>4973</v>
      </c>
      <c r="KV273" s="34" t="s">
        <v>5153</v>
      </c>
      <c r="KW273" s="34" t="s">
        <v>5620</v>
      </c>
      <c r="KX273" s="34" t="s">
        <v>5643</v>
      </c>
      <c r="KY273" s="34" t="s">
        <v>5952</v>
      </c>
      <c r="KZ273" s="34" t="s">
        <v>5850</v>
      </c>
      <c r="LA273" s="34" t="s">
        <v>5993</v>
      </c>
    </row>
    <row r="274" spans="1:313">
      <c r="A274" s="34" t="s">
        <v>6957</v>
      </c>
      <c r="B274" s="34" t="s">
        <v>6949</v>
      </c>
      <c r="C274" s="34" t="s">
        <v>1037</v>
      </c>
      <c r="D274" s="34" t="s">
        <v>1041</v>
      </c>
      <c r="F274" s="34" t="s">
        <v>1041</v>
      </c>
      <c r="G274" s="34">
        <v>45</v>
      </c>
      <c r="H274" s="34" t="s">
        <v>1041</v>
      </c>
      <c r="I274" s="34" t="s">
        <v>1041</v>
      </c>
      <c r="J274" s="34" t="s">
        <v>440</v>
      </c>
      <c r="K274" s="34" t="s">
        <v>1077</v>
      </c>
      <c r="L274" s="34" t="s">
        <v>9537</v>
      </c>
      <c r="M274" s="34" t="s">
        <v>1548</v>
      </c>
      <c r="N274" s="34" t="s">
        <v>9538</v>
      </c>
      <c r="P274" s="34" t="s">
        <v>3065</v>
      </c>
      <c r="Q274" s="34" t="s">
        <v>3123</v>
      </c>
      <c r="R274" s="34" t="s">
        <v>6494</v>
      </c>
      <c r="S274" s="34">
        <v>7</v>
      </c>
      <c r="T274" s="34" t="s">
        <v>4848</v>
      </c>
      <c r="U274" s="34" t="s">
        <v>4881</v>
      </c>
      <c r="V274" s="34" t="s">
        <v>4881</v>
      </c>
      <c r="W274" s="34" t="s">
        <v>4609</v>
      </c>
      <c r="X274" s="34" t="s">
        <v>4848</v>
      </c>
      <c r="Y274" s="34" t="s">
        <v>4848</v>
      </c>
      <c r="Z274" s="34" t="s">
        <v>4626</v>
      </c>
      <c r="AA274" s="34" t="s">
        <v>4170</v>
      </c>
      <c r="AB274" s="34" t="s">
        <v>3681</v>
      </c>
      <c r="AD274" s="34" t="s">
        <v>3696</v>
      </c>
      <c r="AN274" s="34" t="s">
        <v>3722</v>
      </c>
      <c r="AO274" s="34" t="s">
        <v>1044</v>
      </c>
      <c r="BG274" s="34">
        <v>3</v>
      </c>
      <c r="BI274" s="34">
        <v>50</v>
      </c>
      <c r="BJ274" s="34" t="s">
        <v>1041</v>
      </c>
      <c r="BK274" s="34" t="s">
        <v>3727</v>
      </c>
      <c r="BM274" s="34" t="s">
        <v>3739</v>
      </c>
      <c r="BN274" s="34" t="s">
        <v>3745</v>
      </c>
      <c r="BO274" s="34" t="s">
        <v>4881</v>
      </c>
      <c r="BP274" s="34" t="s">
        <v>4170</v>
      </c>
      <c r="BQ274" s="34" t="s">
        <v>4170</v>
      </c>
      <c r="BR274" s="34" t="s">
        <v>4170</v>
      </c>
      <c r="BS274" s="34" t="s">
        <v>3751</v>
      </c>
      <c r="BT274" s="34" t="s">
        <v>3739</v>
      </c>
      <c r="BU274" s="34" t="s">
        <v>1044</v>
      </c>
      <c r="BV274" s="34" t="s">
        <v>1044</v>
      </c>
      <c r="BW274" s="34" t="s">
        <v>1044</v>
      </c>
      <c r="BX274" s="34" t="s">
        <v>3783</v>
      </c>
      <c r="BY274" s="34" t="s">
        <v>4170</v>
      </c>
      <c r="BZ274" s="34" t="s">
        <v>4170</v>
      </c>
      <c r="CA274" s="34" t="s">
        <v>4881</v>
      </c>
      <c r="CB274" s="34" t="s">
        <v>4170</v>
      </c>
      <c r="CC274" s="34" t="s">
        <v>4170</v>
      </c>
      <c r="CD274" s="34" t="s">
        <v>4170</v>
      </c>
      <c r="CE274" s="34" t="s">
        <v>4170</v>
      </c>
      <c r="CF274" s="34" t="s">
        <v>4170</v>
      </c>
      <c r="CG274" s="34" t="s">
        <v>4170</v>
      </c>
      <c r="CH274" s="34" t="s">
        <v>4170</v>
      </c>
      <c r="CI274" s="34" t="s">
        <v>4170</v>
      </c>
      <c r="CJ274" s="34" t="s">
        <v>4170</v>
      </c>
      <c r="CK274" s="34" t="s">
        <v>4170</v>
      </c>
      <c r="CL274" s="34" t="s">
        <v>4170</v>
      </c>
      <c r="CM274" s="34" t="s">
        <v>4170</v>
      </c>
      <c r="CN274" s="34" t="s">
        <v>4170</v>
      </c>
      <c r="CO274" s="34" t="s">
        <v>4170</v>
      </c>
      <c r="CQ274" s="34" t="s">
        <v>1041</v>
      </c>
      <c r="CR274" s="34" t="s">
        <v>1041</v>
      </c>
      <c r="CS274" s="34" t="s">
        <v>1041</v>
      </c>
      <c r="CT274" s="34" t="s">
        <v>1041</v>
      </c>
      <c r="CU274" s="34" t="s">
        <v>1041</v>
      </c>
      <c r="CV274" s="34" t="s">
        <v>1041</v>
      </c>
      <c r="CW274" s="34" t="s">
        <v>1041</v>
      </c>
      <c r="CX274" s="34" t="s">
        <v>1041</v>
      </c>
      <c r="CY274" s="34" t="s">
        <v>3826</v>
      </c>
      <c r="CZ274" s="34" t="s">
        <v>3843</v>
      </c>
      <c r="DA274" s="34" t="s">
        <v>3855</v>
      </c>
      <c r="DB274" s="34" t="s">
        <v>1044</v>
      </c>
      <c r="DC274" s="34" t="s">
        <v>1044</v>
      </c>
      <c r="DD274" s="34" t="s">
        <v>3871</v>
      </c>
      <c r="DE274" s="34" t="s">
        <v>1044</v>
      </c>
      <c r="DF274" s="34" t="s">
        <v>3880</v>
      </c>
      <c r="DG274" s="34" t="s">
        <v>169</v>
      </c>
      <c r="DH274" s="34" t="s">
        <v>4170</v>
      </c>
      <c r="DI274" s="34" t="s">
        <v>4881</v>
      </c>
      <c r="DJ274" s="34" t="s">
        <v>4170</v>
      </c>
      <c r="DK274" s="34" t="s">
        <v>4170</v>
      </c>
      <c r="DL274" s="34" t="s">
        <v>4170</v>
      </c>
      <c r="DM274" s="34" t="s">
        <v>4170</v>
      </c>
      <c r="DN274" s="34" t="s">
        <v>4170</v>
      </c>
      <c r="DO274" s="34" t="s">
        <v>4170</v>
      </c>
      <c r="DP274" s="34" t="s">
        <v>4170</v>
      </c>
      <c r="DQ274" s="34" t="s">
        <v>4170</v>
      </c>
      <c r="DR274" s="34" t="s">
        <v>4170</v>
      </c>
      <c r="DS274" s="34" t="s">
        <v>4170</v>
      </c>
      <c r="DT274" s="34" t="s">
        <v>4170</v>
      </c>
      <c r="DU274" s="34" t="s">
        <v>4170</v>
      </c>
      <c r="DV274" s="34" t="s">
        <v>4170</v>
      </c>
      <c r="DW274" s="34" t="s">
        <v>4170</v>
      </c>
      <c r="DY274" s="34">
        <v>7000</v>
      </c>
      <c r="FK274" s="34" t="s">
        <v>1044</v>
      </c>
      <c r="FM274" s="34" t="s">
        <v>3981</v>
      </c>
      <c r="FN274" s="34" t="s">
        <v>6560</v>
      </c>
      <c r="FO274" s="34" t="s">
        <v>4881</v>
      </c>
      <c r="FP274" s="34" t="s">
        <v>4881</v>
      </c>
      <c r="FQ274" s="34" t="s">
        <v>4881</v>
      </c>
      <c r="FR274" s="34" t="s">
        <v>4170</v>
      </c>
      <c r="FS274" s="34" t="s">
        <v>4170</v>
      </c>
      <c r="FT274" s="34" t="s">
        <v>4170</v>
      </c>
      <c r="FU274" s="34" t="s">
        <v>4881</v>
      </c>
      <c r="FV274" s="34" t="s">
        <v>4170</v>
      </c>
      <c r="FW274" s="34" t="s">
        <v>4881</v>
      </c>
      <c r="FX274" s="34" t="s">
        <v>4170</v>
      </c>
      <c r="FY274" s="34" t="s">
        <v>4170</v>
      </c>
      <c r="FZ274" s="34" t="s">
        <v>4170</v>
      </c>
      <c r="GA274" s="34" t="s">
        <v>4170</v>
      </c>
      <c r="GB274" s="34" t="s">
        <v>4170</v>
      </c>
      <c r="GC274" s="34" t="s">
        <v>4170</v>
      </c>
      <c r="GD274" s="34" t="s">
        <v>4170</v>
      </c>
      <c r="GF274" s="34" t="s">
        <v>1044</v>
      </c>
      <c r="GG274" s="34" t="s">
        <v>4170</v>
      </c>
      <c r="GH274" s="34" t="s">
        <v>4170</v>
      </c>
      <c r="GI274" s="34" t="s">
        <v>4170</v>
      </c>
      <c r="GJ274" s="34" t="s">
        <v>4881</v>
      </c>
      <c r="GK274" s="34" t="s">
        <v>4170</v>
      </c>
      <c r="GL274" s="34" t="s">
        <v>4170</v>
      </c>
      <c r="GM274" s="34" t="s">
        <v>4170</v>
      </c>
      <c r="GO274" s="34">
        <v>15000</v>
      </c>
      <c r="GP274" s="34">
        <v>0</v>
      </c>
      <c r="GQ274" s="34">
        <v>9000</v>
      </c>
      <c r="GR274" s="34">
        <v>7000</v>
      </c>
      <c r="GS274" s="34">
        <v>3000</v>
      </c>
      <c r="GT274" s="34">
        <v>1000</v>
      </c>
      <c r="GU274" s="34">
        <v>2000</v>
      </c>
      <c r="GV274" s="34">
        <v>0</v>
      </c>
      <c r="GW274" s="34">
        <v>0</v>
      </c>
      <c r="GX274" s="34">
        <v>5000</v>
      </c>
      <c r="GY274" s="34">
        <v>500</v>
      </c>
      <c r="GZ274" s="34">
        <v>0</v>
      </c>
      <c r="HA274" s="34">
        <v>0</v>
      </c>
      <c r="HB274" s="34">
        <v>0</v>
      </c>
      <c r="HD274" s="34">
        <v>0</v>
      </c>
      <c r="HE274" s="34">
        <v>0</v>
      </c>
      <c r="HF274" s="34" t="s">
        <v>1044</v>
      </c>
      <c r="HK274" s="34" t="s">
        <v>6958</v>
      </c>
      <c r="HL274" s="34" t="s">
        <v>4226</v>
      </c>
      <c r="HM274" s="34" t="s">
        <v>4542</v>
      </c>
      <c r="HN274" s="34" t="s">
        <v>5447</v>
      </c>
      <c r="HO274" s="34">
        <v>41.391535260622</v>
      </c>
      <c r="HP274" s="34" t="s">
        <v>4896</v>
      </c>
      <c r="HQ274" s="34" t="s">
        <v>4323</v>
      </c>
      <c r="HR274" s="34" t="s">
        <v>4219</v>
      </c>
      <c r="HS274" s="34" t="s">
        <v>4248</v>
      </c>
      <c r="HT274" s="34" t="s">
        <v>4262</v>
      </c>
      <c r="HU274" s="34" t="s">
        <v>5342</v>
      </c>
      <c r="HV274" s="34" t="s">
        <v>5001</v>
      </c>
      <c r="HW274" s="34" t="s">
        <v>4560</v>
      </c>
      <c r="HX274" s="34" t="s">
        <v>3238</v>
      </c>
      <c r="HY274" s="34" t="s">
        <v>4291</v>
      </c>
      <c r="HZ274" s="34" t="s">
        <v>4933</v>
      </c>
      <c r="IA274" s="34" t="s">
        <v>4666</v>
      </c>
      <c r="IC274" s="34" t="s">
        <v>5274</v>
      </c>
      <c r="ID274" s="34" t="s">
        <v>4462</v>
      </c>
      <c r="IE274" s="34" t="s">
        <v>5222</v>
      </c>
      <c r="IQ274" s="34">
        <v>7000</v>
      </c>
      <c r="IR274" s="34" t="s">
        <v>1046</v>
      </c>
      <c r="IS274" s="34" t="s">
        <v>5322</v>
      </c>
      <c r="IT274" s="34">
        <v>1000</v>
      </c>
      <c r="IU274" s="34" t="s">
        <v>5181</v>
      </c>
      <c r="IV274" s="34" t="s">
        <v>4170</v>
      </c>
      <c r="IW274" s="34" t="s">
        <v>4176</v>
      </c>
      <c r="IX274" s="34" t="s">
        <v>6122</v>
      </c>
      <c r="IY274" s="34" t="s">
        <v>5374</v>
      </c>
      <c r="IZ274" s="34" t="s">
        <v>4354</v>
      </c>
      <c r="JA274" s="34" t="s">
        <v>5581</v>
      </c>
      <c r="JB274" s="34" t="s">
        <v>4170</v>
      </c>
      <c r="JC274" s="34">
        <v>833.33333333333303</v>
      </c>
      <c r="JD274" s="34">
        <v>83.3333333333333</v>
      </c>
      <c r="JE274" s="34">
        <v>0</v>
      </c>
      <c r="JF274" s="34">
        <v>0</v>
      </c>
      <c r="JG274" s="34">
        <v>0</v>
      </c>
      <c r="JI274" s="34">
        <v>0</v>
      </c>
      <c r="JJ274" s="34">
        <v>0</v>
      </c>
      <c r="JK274" s="34">
        <v>0</v>
      </c>
      <c r="JL274" s="34">
        <v>37833.333333333299</v>
      </c>
      <c r="JM274" s="34">
        <v>83.3333333333333</v>
      </c>
      <c r="JN274" s="34">
        <v>37916.666666666701</v>
      </c>
      <c r="JO274" s="34">
        <v>5404.76190476191</v>
      </c>
      <c r="JP274" s="34">
        <v>11.9047619047619</v>
      </c>
      <c r="JQ274" s="34">
        <v>5416.6666666666697</v>
      </c>
      <c r="JR274" s="34">
        <v>0.39560439560439598</v>
      </c>
      <c r="JT274" s="34">
        <v>0.23736263736263699</v>
      </c>
      <c r="JU274" s="34">
        <v>0.18461538461538499</v>
      </c>
      <c r="JV274" s="34">
        <v>7.9120879120879103E-2</v>
      </c>
      <c r="JW274" s="34">
        <v>2.6373626373626401E-2</v>
      </c>
      <c r="JX274" s="34">
        <v>5.2747252747252699E-2</v>
      </c>
      <c r="KA274" s="34">
        <v>2.1978021978022001E-2</v>
      </c>
      <c r="KB274" s="34">
        <v>2.1978021978022E-3</v>
      </c>
      <c r="KJ274" s="34" t="s">
        <v>5980</v>
      </c>
      <c r="KK274" s="34" t="s">
        <v>5177</v>
      </c>
      <c r="KL274" s="34" t="s">
        <v>4170</v>
      </c>
      <c r="KM274" s="34" t="s">
        <v>4716</v>
      </c>
      <c r="KN274" s="34" t="s">
        <v>4352</v>
      </c>
      <c r="KO274" s="34" t="s">
        <v>4170</v>
      </c>
      <c r="KP274" s="34" t="s">
        <v>4170</v>
      </c>
      <c r="KQ274" s="34" t="s">
        <v>4170</v>
      </c>
      <c r="KS274" s="34" t="s">
        <v>4170</v>
      </c>
      <c r="KT274" s="34" t="s">
        <v>4170</v>
      </c>
      <c r="KU274" s="34" t="s">
        <v>5114</v>
      </c>
      <c r="KV274" s="34" t="s">
        <v>5154</v>
      </c>
      <c r="KW274" s="34" t="s">
        <v>5620</v>
      </c>
      <c r="KX274" s="34" t="s">
        <v>5643</v>
      </c>
      <c r="KY274" s="34" t="s">
        <v>5954</v>
      </c>
      <c r="KZ274" s="34" t="s">
        <v>5154</v>
      </c>
      <c r="LA274" s="34" t="s">
        <v>5993</v>
      </c>
    </row>
    <row r="275" spans="1:313">
      <c r="A275" s="34" t="s">
        <v>6959</v>
      </c>
      <c r="B275" s="34" t="s">
        <v>6949</v>
      </c>
      <c r="C275" s="34" t="s">
        <v>1036</v>
      </c>
      <c r="D275" s="34" t="s">
        <v>1041</v>
      </c>
      <c r="F275" s="34" t="s">
        <v>1041</v>
      </c>
      <c r="G275" s="34">
        <v>25</v>
      </c>
      <c r="H275" s="34" t="s">
        <v>1041</v>
      </c>
      <c r="I275" s="34" t="s">
        <v>1041</v>
      </c>
      <c r="J275" s="34" t="s">
        <v>440</v>
      </c>
      <c r="K275" s="34" t="s">
        <v>1143</v>
      </c>
      <c r="L275" s="34" t="s">
        <v>9598</v>
      </c>
      <c r="M275" s="34" t="s">
        <v>2727</v>
      </c>
      <c r="N275" s="34" t="s">
        <v>9599</v>
      </c>
      <c r="P275" s="34" t="s">
        <v>3065</v>
      </c>
      <c r="Q275" s="34" t="s">
        <v>3123</v>
      </c>
      <c r="R275" s="34" t="s">
        <v>6367</v>
      </c>
      <c r="S275" s="34">
        <v>1</v>
      </c>
      <c r="T275" s="34" t="s">
        <v>4881</v>
      </c>
      <c r="U275" s="34" t="s">
        <v>4170</v>
      </c>
      <c r="V275" s="34" t="s">
        <v>4170</v>
      </c>
      <c r="W275" s="34" t="s">
        <v>4881</v>
      </c>
      <c r="X275" s="34" t="s">
        <v>4170</v>
      </c>
      <c r="Y275" s="34" t="s">
        <v>4881</v>
      </c>
      <c r="Z275" s="34" t="s">
        <v>4170</v>
      </c>
      <c r="AA275" s="34" t="s">
        <v>4170</v>
      </c>
      <c r="AB275" s="34" t="s">
        <v>3684</v>
      </c>
      <c r="AD275" s="34" t="s">
        <v>3699</v>
      </c>
      <c r="AE275" s="34" t="s">
        <v>3714</v>
      </c>
      <c r="AF275" s="34" t="s">
        <v>4170</v>
      </c>
      <c r="AG275" s="34" t="s">
        <v>4170</v>
      </c>
      <c r="AH275" s="34" t="s">
        <v>4170</v>
      </c>
      <c r="AI275" s="34" t="s">
        <v>4881</v>
      </c>
      <c r="AJ275" s="34" t="s">
        <v>4170</v>
      </c>
      <c r="AK275" s="34" t="s">
        <v>4170</v>
      </c>
      <c r="AL275" s="34" t="s">
        <v>4170</v>
      </c>
      <c r="AN275" s="34" t="s">
        <v>3719</v>
      </c>
      <c r="AO275" s="34" t="s">
        <v>1044</v>
      </c>
      <c r="BG275" s="34">
        <v>1</v>
      </c>
      <c r="BI275" s="34">
        <v>15</v>
      </c>
      <c r="BJ275" s="34" t="s">
        <v>1041</v>
      </c>
      <c r="BK275" s="34" t="s">
        <v>3727</v>
      </c>
      <c r="BM275" s="34" t="s">
        <v>3739</v>
      </c>
      <c r="BN275" s="34" t="s">
        <v>3745</v>
      </c>
      <c r="BO275" s="34" t="s">
        <v>4881</v>
      </c>
      <c r="BP275" s="34" t="s">
        <v>4170</v>
      </c>
      <c r="BQ275" s="34" t="s">
        <v>4170</v>
      </c>
      <c r="BR275" s="34" t="s">
        <v>4170</v>
      </c>
      <c r="BS275" s="34" t="s">
        <v>3754</v>
      </c>
      <c r="BT275" s="34" t="s">
        <v>3771</v>
      </c>
      <c r="BU275" s="34" t="s">
        <v>1044</v>
      </c>
      <c r="BV275" s="34" t="s">
        <v>1044</v>
      </c>
      <c r="BW275" s="34" t="s">
        <v>1044</v>
      </c>
      <c r="BX275" s="34" t="s">
        <v>3777</v>
      </c>
      <c r="BY275" s="34" t="s">
        <v>4881</v>
      </c>
      <c r="BZ275" s="34" t="s">
        <v>4170</v>
      </c>
      <c r="CA275" s="34" t="s">
        <v>4170</v>
      </c>
      <c r="CB275" s="34" t="s">
        <v>4170</v>
      </c>
      <c r="CC275" s="34" t="s">
        <v>4170</v>
      </c>
      <c r="CD275" s="34" t="s">
        <v>4170</v>
      </c>
      <c r="CE275" s="34" t="s">
        <v>4170</v>
      </c>
      <c r="CF275" s="34" t="s">
        <v>4170</v>
      </c>
      <c r="CG275" s="34" t="s">
        <v>4170</v>
      </c>
      <c r="CH275" s="34" t="s">
        <v>4170</v>
      </c>
      <c r="CI275" s="34" t="s">
        <v>4170</v>
      </c>
      <c r="CJ275" s="34" t="s">
        <v>4170</v>
      </c>
      <c r="CK275" s="34" t="s">
        <v>4170</v>
      </c>
      <c r="CL275" s="34" t="s">
        <v>4170</v>
      </c>
      <c r="CM275" s="34" t="s">
        <v>4170</v>
      </c>
      <c r="CN275" s="34" t="s">
        <v>4170</v>
      </c>
      <c r="CO275" s="34" t="s">
        <v>4170</v>
      </c>
      <c r="CQ275" s="34" t="s">
        <v>1041</v>
      </c>
      <c r="CR275" s="34" t="s">
        <v>1041</v>
      </c>
      <c r="CS275" s="34" t="s">
        <v>1041</v>
      </c>
      <c r="CT275" s="34" t="s">
        <v>1041</v>
      </c>
      <c r="CU275" s="34" t="s">
        <v>1041</v>
      </c>
      <c r="CV275" s="34" t="s">
        <v>1041</v>
      </c>
      <c r="CW275" s="34" t="s">
        <v>1041</v>
      </c>
      <c r="CX275" s="34" t="s">
        <v>1044</v>
      </c>
      <c r="CY275" s="34" t="s">
        <v>3826</v>
      </c>
      <c r="CZ275" s="34" t="s">
        <v>3843</v>
      </c>
      <c r="DA275" s="34" t="s">
        <v>3861</v>
      </c>
      <c r="DB275" s="34" t="s">
        <v>1044</v>
      </c>
      <c r="DC275" s="34" t="s">
        <v>3871</v>
      </c>
      <c r="DD275" s="34" t="s">
        <v>3871</v>
      </c>
      <c r="DE275" s="34" t="s">
        <v>1044</v>
      </c>
      <c r="DF275" s="34" t="s">
        <v>3877</v>
      </c>
      <c r="DG275" s="34" t="s">
        <v>3884</v>
      </c>
      <c r="DH275" s="34" t="s">
        <v>4881</v>
      </c>
      <c r="DI275" s="34" t="s">
        <v>4170</v>
      </c>
      <c r="DJ275" s="34" t="s">
        <v>4170</v>
      </c>
      <c r="DK275" s="34" t="s">
        <v>4170</v>
      </c>
      <c r="DL275" s="34" t="s">
        <v>4170</v>
      </c>
      <c r="DM275" s="34" t="s">
        <v>4170</v>
      </c>
      <c r="DN275" s="34" t="s">
        <v>4170</v>
      </c>
      <c r="DO275" s="34" t="s">
        <v>4170</v>
      </c>
      <c r="DP275" s="34" t="s">
        <v>4170</v>
      </c>
      <c r="DQ275" s="34" t="s">
        <v>4170</v>
      </c>
      <c r="DR275" s="34" t="s">
        <v>4170</v>
      </c>
      <c r="DS275" s="34" t="s">
        <v>4170</v>
      </c>
      <c r="DT275" s="34" t="s">
        <v>4170</v>
      </c>
      <c r="DU275" s="34" t="s">
        <v>4170</v>
      </c>
      <c r="DV275" s="34" t="s">
        <v>4170</v>
      </c>
      <c r="DW275" s="34" t="s">
        <v>4170</v>
      </c>
      <c r="FK275" s="34" t="s">
        <v>1044</v>
      </c>
      <c r="FM275" s="34" t="s">
        <v>3981</v>
      </c>
      <c r="FN275" s="34" t="s">
        <v>6535</v>
      </c>
      <c r="FO275" s="34" t="s">
        <v>4881</v>
      </c>
      <c r="FP275" s="34" t="s">
        <v>4170</v>
      </c>
      <c r="FQ275" s="34" t="s">
        <v>4881</v>
      </c>
      <c r="FR275" s="34" t="s">
        <v>4170</v>
      </c>
      <c r="FS275" s="34" t="s">
        <v>4170</v>
      </c>
      <c r="FT275" s="34" t="s">
        <v>4170</v>
      </c>
      <c r="FU275" s="34" t="s">
        <v>4170</v>
      </c>
      <c r="FV275" s="34" t="s">
        <v>4170</v>
      </c>
      <c r="FW275" s="34" t="s">
        <v>4881</v>
      </c>
      <c r="FX275" s="34" t="s">
        <v>4170</v>
      </c>
      <c r="FY275" s="34" t="s">
        <v>4170</v>
      </c>
      <c r="FZ275" s="34" t="s">
        <v>4170</v>
      </c>
      <c r="GA275" s="34" t="s">
        <v>4170</v>
      </c>
      <c r="GB275" s="34" t="s">
        <v>4170</v>
      </c>
      <c r="GC275" s="34" t="s">
        <v>4170</v>
      </c>
      <c r="GD275" s="34" t="s">
        <v>4170</v>
      </c>
      <c r="GF275" s="34" t="s">
        <v>1044</v>
      </c>
      <c r="GG275" s="34" t="s">
        <v>4170</v>
      </c>
      <c r="GH275" s="34" t="s">
        <v>4170</v>
      </c>
      <c r="GI275" s="34" t="s">
        <v>4170</v>
      </c>
      <c r="GJ275" s="34" t="s">
        <v>4881</v>
      </c>
      <c r="GK275" s="34" t="s">
        <v>4170</v>
      </c>
      <c r="GL275" s="34" t="s">
        <v>4170</v>
      </c>
      <c r="GM275" s="34" t="s">
        <v>4170</v>
      </c>
      <c r="GO275" s="34">
        <v>400</v>
      </c>
      <c r="GP275" s="34">
        <v>300</v>
      </c>
      <c r="GQ275" s="34">
        <v>0</v>
      </c>
      <c r="GR275" s="34">
        <v>300</v>
      </c>
      <c r="GS275" s="34">
        <v>100</v>
      </c>
      <c r="GT275" s="34">
        <v>100</v>
      </c>
      <c r="GU275" s="34">
        <v>0</v>
      </c>
      <c r="GV275" s="34">
        <v>0</v>
      </c>
      <c r="GW275" s="34">
        <v>0</v>
      </c>
      <c r="GX275" s="34">
        <v>0</v>
      </c>
      <c r="GY275" s="34">
        <v>0</v>
      </c>
      <c r="GZ275" s="34">
        <v>0</v>
      </c>
      <c r="HA275" s="34">
        <v>0</v>
      </c>
      <c r="HB275" s="34">
        <v>0</v>
      </c>
      <c r="HC275" s="34">
        <v>0</v>
      </c>
      <c r="HD275" s="34">
        <v>0</v>
      </c>
      <c r="HE275" s="34">
        <v>0</v>
      </c>
      <c r="HF275" s="34" t="s">
        <v>1041</v>
      </c>
      <c r="HG275" s="34" t="s">
        <v>4039</v>
      </c>
      <c r="HI275" s="34" t="s">
        <v>4054</v>
      </c>
      <c r="HK275" s="34" t="s">
        <v>6960</v>
      </c>
      <c r="HL275" s="34" t="s">
        <v>4226</v>
      </c>
      <c r="HM275" s="34" t="s">
        <v>4539</v>
      </c>
      <c r="HN275" s="34" t="s">
        <v>5446</v>
      </c>
      <c r="HO275" s="34">
        <v>40.405989925536602</v>
      </c>
      <c r="HP275" s="34" t="s">
        <v>4896</v>
      </c>
      <c r="HQ275" s="34" t="s">
        <v>4305</v>
      </c>
      <c r="HR275" s="34" t="s">
        <v>4186</v>
      </c>
      <c r="HS275" s="34" t="s">
        <v>4235</v>
      </c>
      <c r="HT275" s="34" t="s">
        <v>4271</v>
      </c>
      <c r="HU275" s="34" t="s">
        <v>5342</v>
      </c>
      <c r="HV275" s="34" t="s">
        <v>5001</v>
      </c>
      <c r="HW275" s="34" t="s">
        <v>3302</v>
      </c>
      <c r="HX275" s="34" t="s">
        <v>3247</v>
      </c>
      <c r="HY275" s="34" t="s">
        <v>4299</v>
      </c>
      <c r="HZ275" s="34" t="s">
        <v>4933</v>
      </c>
      <c r="IA275" s="34" t="s">
        <v>4666</v>
      </c>
      <c r="IC275" s="34" t="s">
        <v>5274</v>
      </c>
      <c r="ID275" s="34" t="s">
        <v>4462</v>
      </c>
      <c r="IR275" s="34" t="s">
        <v>1046</v>
      </c>
      <c r="IU275" s="34" t="s">
        <v>5177</v>
      </c>
      <c r="IV275" s="34" t="s">
        <v>4471</v>
      </c>
      <c r="IW275" s="34" t="s">
        <v>4170</v>
      </c>
      <c r="IX275" s="34" t="s">
        <v>6120</v>
      </c>
      <c r="IY275" s="34" t="s">
        <v>5373</v>
      </c>
      <c r="IZ275" s="34" t="s">
        <v>4352</v>
      </c>
      <c r="JA275" s="34" t="s">
        <v>4170</v>
      </c>
      <c r="JB275" s="34" t="s">
        <v>4170</v>
      </c>
      <c r="JC275" s="34">
        <v>0</v>
      </c>
      <c r="JD275" s="34">
        <v>0</v>
      </c>
      <c r="JE275" s="34">
        <v>0</v>
      </c>
      <c r="JF275" s="34">
        <v>0</v>
      </c>
      <c r="JG275" s="34">
        <v>0</v>
      </c>
      <c r="JH275" s="34">
        <v>0</v>
      </c>
      <c r="JI275" s="34">
        <v>0</v>
      </c>
      <c r="JJ275" s="34">
        <v>0</v>
      </c>
      <c r="JK275" s="34">
        <v>0</v>
      </c>
      <c r="JL275" s="34">
        <v>900</v>
      </c>
      <c r="JM275" s="34">
        <v>300</v>
      </c>
      <c r="JN275" s="34">
        <v>1200</v>
      </c>
      <c r="JO275" s="34">
        <v>900</v>
      </c>
      <c r="JP275" s="34">
        <v>300</v>
      </c>
      <c r="JQ275" s="34">
        <v>1200</v>
      </c>
      <c r="JR275" s="34">
        <v>0.33333333333333298</v>
      </c>
      <c r="JS275" s="34">
        <v>0.25</v>
      </c>
      <c r="JU275" s="34">
        <v>0.25</v>
      </c>
      <c r="JV275" s="34">
        <v>8.3333333333333301E-2</v>
      </c>
      <c r="JW275" s="34">
        <v>8.3333333333333301E-2</v>
      </c>
      <c r="KL275" s="34" t="s">
        <v>4170</v>
      </c>
      <c r="KM275" s="34" t="s">
        <v>4170</v>
      </c>
      <c r="KN275" s="34" t="s">
        <v>4170</v>
      </c>
      <c r="KO275" s="34" t="s">
        <v>4170</v>
      </c>
      <c r="KP275" s="34" t="s">
        <v>4170</v>
      </c>
      <c r="KQ275" s="34" t="s">
        <v>4170</v>
      </c>
      <c r="KR275" s="34" t="s">
        <v>4170</v>
      </c>
      <c r="KS275" s="34" t="s">
        <v>4170</v>
      </c>
      <c r="KT275" s="34" t="s">
        <v>4170</v>
      </c>
      <c r="KU275" s="34" t="s">
        <v>5111</v>
      </c>
      <c r="KV275" s="34" t="s">
        <v>5111</v>
      </c>
      <c r="KW275" s="34" t="s">
        <v>5624</v>
      </c>
      <c r="KX275" s="34" t="s">
        <v>5644</v>
      </c>
      <c r="KY275" s="34" t="s">
        <v>5952</v>
      </c>
      <c r="KZ275" s="34" t="s">
        <v>5971</v>
      </c>
    </row>
    <row r="276" spans="1:313">
      <c r="A276" s="34" t="s">
        <v>6961</v>
      </c>
      <c r="B276" s="34" t="s">
        <v>6949</v>
      </c>
      <c r="C276" s="34" t="s">
        <v>1038</v>
      </c>
      <c r="D276" s="34" t="s">
        <v>1041</v>
      </c>
      <c r="F276" s="34" t="s">
        <v>1041</v>
      </c>
      <c r="G276" s="34">
        <v>35</v>
      </c>
      <c r="H276" s="34" t="s">
        <v>1041</v>
      </c>
      <c r="I276" s="34" t="s">
        <v>1041</v>
      </c>
      <c r="J276" s="34" t="s">
        <v>440</v>
      </c>
      <c r="K276" s="34" t="s">
        <v>1173</v>
      </c>
      <c r="L276" s="34" t="s">
        <v>9567</v>
      </c>
      <c r="M276" s="34" t="s">
        <v>2876</v>
      </c>
      <c r="N276" s="34" t="s">
        <v>9593</v>
      </c>
      <c r="P276" s="34" t="s">
        <v>3065</v>
      </c>
      <c r="Q276" s="34" t="s">
        <v>3123</v>
      </c>
      <c r="R276" s="34" t="s">
        <v>6320</v>
      </c>
      <c r="S276" s="34">
        <v>2</v>
      </c>
      <c r="T276" s="34" t="s">
        <v>4881</v>
      </c>
      <c r="U276" s="34" t="s">
        <v>4881</v>
      </c>
      <c r="V276" s="34" t="s">
        <v>4170</v>
      </c>
      <c r="W276" s="34" t="s">
        <v>4881</v>
      </c>
      <c r="X276" s="34" t="s">
        <v>4170</v>
      </c>
      <c r="Y276" s="34" t="s">
        <v>4609</v>
      </c>
      <c r="Z276" s="34" t="s">
        <v>4170</v>
      </c>
      <c r="AA276" s="34" t="s">
        <v>4170</v>
      </c>
      <c r="AB276" s="34" t="s">
        <v>3681</v>
      </c>
      <c r="AD276" s="34" t="s">
        <v>3696</v>
      </c>
      <c r="AN276" s="34" t="s">
        <v>3722</v>
      </c>
      <c r="AO276" s="34" t="s">
        <v>1044</v>
      </c>
      <c r="BG276" s="34">
        <v>1</v>
      </c>
      <c r="BI276" s="34">
        <v>18</v>
      </c>
      <c r="BJ276" s="34" t="s">
        <v>1041</v>
      </c>
      <c r="BK276" s="34" t="s">
        <v>3727</v>
      </c>
      <c r="BM276" s="34" t="s">
        <v>3739</v>
      </c>
      <c r="BN276" s="34" t="s">
        <v>3745</v>
      </c>
      <c r="BO276" s="34" t="s">
        <v>4881</v>
      </c>
      <c r="BP276" s="34" t="s">
        <v>4170</v>
      </c>
      <c r="BQ276" s="34" t="s">
        <v>4170</v>
      </c>
      <c r="BR276" s="34" t="s">
        <v>4170</v>
      </c>
      <c r="BS276" s="34" t="s">
        <v>3754</v>
      </c>
      <c r="BT276" s="34" t="s">
        <v>3771</v>
      </c>
      <c r="BU276" s="34" t="s">
        <v>1044</v>
      </c>
      <c r="BV276" s="34" t="s">
        <v>1044</v>
      </c>
      <c r="BW276" s="34" t="s">
        <v>1044</v>
      </c>
      <c r="BX276" s="34" t="s">
        <v>3777</v>
      </c>
      <c r="BY276" s="34" t="s">
        <v>4881</v>
      </c>
      <c r="BZ276" s="34" t="s">
        <v>4170</v>
      </c>
      <c r="CA276" s="34" t="s">
        <v>4170</v>
      </c>
      <c r="CB276" s="34" t="s">
        <v>4170</v>
      </c>
      <c r="CC276" s="34" t="s">
        <v>4170</v>
      </c>
      <c r="CD276" s="34" t="s">
        <v>4170</v>
      </c>
      <c r="CE276" s="34" t="s">
        <v>4170</v>
      </c>
      <c r="CF276" s="34" t="s">
        <v>4170</v>
      </c>
      <c r="CG276" s="34" t="s">
        <v>4170</v>
      </c>
      <c r="CH276" s="34" t="s">
        <v>4170</v>
      </c>
      <c r="CI276" s="34" t="s">
        <v>4170</v>
      </c>
      <c r="CJ276" s="34" t="s">
        <v>4170</v>
      </c>
      <c r="CK276" s="34" t="s">
        <v>4170</v>
      </c>
      <c r="CL276" s="34" t="s">
        <v>4170</v>
      </c>
      <c r="CM276" s="34" t="s">
        <v>4170</v>
      </c>
      <c r="CN276" s="34" t="s">
        <v>4170</v>
      </c>
      <c r="CO276" s="34" t="s">
        <v>4170</v>
      </c>
      <c r="CQ276" s="34" t="s">
        <v>1041</v>
      </c>
      <c r="CR276" s="34" t="s">
        <v>1041</v>
      </c>
      <c r="CS276" s="34" t="s">
        <v>1041</v>
      </c>
      <c r="CT276" s="34" t="s">
        <v>1041</v>
      </c>
      <c r="CU276" s="34" t="s">
        <v>1041</v>
      </c>
      <c r="CV276" s="34" t="s">
        <v>1041</v>
      </c>
      <c r="CW276" s="34" t="s">
        <v>1041</v>
      </c>
      <c r="CX276" s="34" t="s">
        <v>1044</v>
      </c>
      <c r="CY276" s="34" t="s">
        <v>3826</v>
      </c>
      <c r="CZ276" s="34" t="s">
        <v>3846</v>
      </c>
      <c r="DA276" s="34" t="s">
        <v>3861</v>
      </c>
      <c r="DB276" s="34" t="s">
        <v>3868</v>
      </c>
      <c r="DC276" s="34" t="s">
        <v>3868</v>
      </c>
      <c r="DD276" s="34" t="s">
        <v>3871</v>
      </c>
      <c r="DE276" s="34" t="s">
        <v>1044</v>
      </c>
      <c r="DF276" s="34" t="s">
        <v>3877</v>
      </c>
      <c r="DG276" s="34" t="s">
        <v>169</v>
      </c>
      <c r="DH276" s="34" t="s">
        <v>4170</v>
      </c>
      <c r="DI276" s="34" t="s">
        <v>4881</v>
      </c>
      <c r="DJ276" s="34" t="s">
        <v>4170</v>
      </c>
      <c r="DK276" s="34" t="s">
        <v>4170</v>
      </c>
      <c r="DL276" s="34" t="s">
        <v>4170</v>
      </c>
      <c r="DM276" s="34" t="s">
        <v>4170</v>
      </c>
      <c r="DN276" s="34" t="s">
        <v>4170</v>
      </c>
      <c r="DO276" s="34" t="s">
        <v>4170</v>
      </c>
      <c r="DP276" s="34" t="s">
        <v>4170</v>
      </c>
      <c r="DQ276" s="34" t="s">
        <v>4170</v>
      </c>
      <c r="DR276" s="34" t="s">
        <v>4170</v>
      </c>
      <c r="DS276" s="34" t="s">
        <v>4170</v>
      </c>
      <c r="DT276" s="34" t="s">
        <v>4170</v>
      </c>
      <c r="DU276" s="34" t="s">
        <v>4170</v>
      </c>
      <c r="DV276" s="34" t="s">
        <v>4170</v>
      </c>
      <c r="DW276" s="34" t="s">
        <v>4170</v>
      </c>
      <c r="DY276" s="34">
        <v>15000</v>
      </c>
      <c r="FK276" s="34" t="s">
        <v>1044</v>
      </c>
      <c r="FM276" s="34" t="s">
        <v>3990</v>
      </c>
      <c r="GF276" s="34" t="s">
        <v>1044</v>
      </c>
      <c r="GG276" s="34" t="s">
        <v>4170</v>
      </c>
      <c r="GH276" s="34" t="s">
        <v>4170</v>
      </c>
      <c r="GI276" s="34" t="s">
        <v>4170</v>
      </c>
      <c r="GJ276" s="34" t="s">
        <v>4881</v>
      </c>
      <c r="GK276" s="34" t="s">
        <v>4170</v>
      </c>
      <c r="GL276" s="34" t="s">
        <v>4170</v>
      </c>
      <c r="GM276" s="34" t="s">
        <v>4170</v>
      </c>
      <c r="GO276" s="34">
        <v>6000</v>
      </c>
      <c r="GP276" s="34">
        <v>500</v>
      </c>
      <c r="GQ276" s="34">
        <v>3000</v>
      </c>
      <c r="GR276" s="34">
        <v>2000</v>
      </c>
      <c r="GS276" s="34">
        <v>800</v>
      </c>
      <c r="GT276" s="34">
        <v>500</v>
      </c>
      <c r="GU276" s="34">
        <v>400</v>
      </c>
      <c r="GV276" s="34">
        <v>0</v>
      </c>
      <c r="GW276" s="34">
        <v>0</v>
      </c>
      <c r="GX276" s="34">
        <v>3000</v>
      </c>
      <c r="GY276" s="34">
        <v>2000</v>
      </c>
      <c r="GZ276" s="34">
        <v>4000</v>
      </c>
      <c r="HA276" s="34">
        <v>0</v>
      </c>
      <c r="HB276" s="34">
        <v>3000</v>
      </c>
      <c r="HC276" s="34">
        <v>10000</v>
      </c>
      <c r="HD276" s="34">
        <v>800</v>
      </c>
      <c r="HE276" s="34">
        <v>0</v>
      </c>
      <c r="HF276" s="34" t="s">
        <v>1044</v>
      </c>
      <c r="HK276" s="34" t="s">
        <v>6962</v>
      </c>
      <c r="HL276" s="34" t="s">
        <v>4226</v>
      </c>
      <c r="HM276" s="34" t="s">
        <v>4542</v>
      </c>
      <c r="HN276" s="34" t="s">
        <v>5447</v>
      </c>
      <c r="HO276" s="34">
        <v>49.440155497152901</v>
      </c>
      <c r="HP276" s="34" t="s">
        <v>4896</v>
      </c>
      <c r="HQ276" s="34" t="s">
        <v>4313</v>
      </c>
      <c r="HR276" s="34" t="s">
        <v>4210</v>
      </c>
      <c r="HS276" s="34" t="s">
        <v>4228</v>
      </c>
      <c r="HT276" s="34" t="s">
        <v>4262</v>
      </c>
      <c r="HU276" s="34" t="s">
        <v>5342</v>
      </c>
      <c r="HV276" s="34" t="s">
        <v>5001</v>
      </c>
      <c r="HW276" s="34" t="s">
        <v>4556</v>
      </c>
      <c r="HX276" s="34" t="s">
        <v>3244</v>
      </c>
      <c r="HY276" s="34" t="s">
        <v>4291</v>
      </c>
      <c r="HZ276" s="34" t="s">
        <v>4933</v>
      </c>
      <c r="IA276" s="34" t="s">
        <v>4666</v>
      </c>
      <c r="IC276" s="34" t="s">
        <v>5274</v>
      </c>
      <c r="ID276" s="34" t="s">
        <v>4462</v>
      </c>
      <c r="IE276" s="34" t="s">
        <v>5112</v>
      </c>
      <c r="IQ276" s="34">
        <v>15000</v>
      </c>
      <c r="IR276" s="34" t="s">
        <v>1046</v>
      </c>
      <c r="IS276" s="34" t="s">
        <v>5322</v>
      </c>
      <c r="IT276" s="34">
        <v>7500</v>
      </c>
      <c r="IU276" s="34" t="s">
        <v>5179</v>
      </c>
      <c r="IV276" s="34" t="s">
        <v>4471</v>
      </c>
      <c r="IW276" s="34" t="s">
        <v>4171</v>
      </c>
      <c r="IX276" s="34" t="s">
        <v>4472</v>
      </c>
      <c r="IY276" s="34" t="s">
        <v>4474</v>
      </c>
      <c r="IZ276" s="34" t="s">
        <v>4785</v>
      </c>
      <c r="JA276" s="34" t="s">
        <v>4785</v>
      </c>
      <c r="JB276" s="34" t="s">
        <v>4170</v>
      </c>
      <c r="JC276" s="34">
        <v>500</v>
      </c>
      <c r="JD276" s="34">
        <v>333.33333333333297</v>
      </c>
      <c r="JE276" s="34">
        <v>666.66666666666697</v>
      </c>
      <c r="JF276" s="34">
        <v>0</v>
      </c>
      <c r="JG276" s="34">
        <v>500</v>
      </c>
      <c r="JH276" s="34">
        <v>1666.6666666666699</v>
      </c>
      <c r="JI276" s="34">
        <v>133.333333333333</v>
      </c>
      <c r="JJ276" s="34">
        <v>0</v>
      </c>
      <c r="JK276" s="34">
        <v>0</v>
      </c>
      <c r="JL276" s="34">
        <v>15533.333333333299</v>
      </c>
      <c r="JM276" s="34">
        <v>1466.6666666666699</v>
      </c>
      <c r="JN276" s="34">
        <v>17000</v>
      </c>
      <c r="JO276" s="34">
        <v>7766.6666666666697</v>
      </c>
      <c r="JP276" s="34">
        <v>733.33333333333303</v>
      </c>
      <c r="JQ276" s="34">
        <v>8500</v>
      </c>
      <c r="JR276" s="34">
        <v>0.35294117647058798</v>
      </c>
      <c r="JS276" s="34">
        <v>2.9411764705882401E-2</v>
      </c>
      <c r="JT276" s="34">
        <v>0.17647058823529399</v>
      </c>
      <c r="JU276" s="34">
        <v>0.11764705882352899</v>
      </c>
      <c r="JV276" s="34">
        <v>4.7058823529411799E-2</v>
      </c>
      <c r="JW276" s="34">
        <v>2.9411764705882401E-2</v>
      </c>
      <c r="JX276" s="34">
        <v>2.3529411764705899E-2</v>
      </c>
      <c r="KA276" s="34">
        <v>2.9411764705882401E-2</v>
      </c>
      <c r="KB276" s="34">
        <v>1.9607843137254902E-2</v>
      </c>
      <c r="KC276" s="34">
        <v>3.9215686274509803E-2</v>
      </c>
      <c r="KE276" s="34">
        <v>2.9411764705882401E-2</v>
      </c>
      <c r="KF276" s="34">
        <v>9.8039215686274495E-2</v>
      </c>
      <c r="KG276" s="34">
        <v>7.8431372549019607E-3</v>
      </c>
      <c r="KJ276" s="34" t="s">
        <v>5977</v>
      </c>
      <c r="KK276" s="34" t="s">
        <v>5990</v>
      </c>
      <c r="KL276" s="34" t="s">
        <v>4170</v>
      </c>
      <c r="KM276" s="34" t="s">
        <v>4714</v>
      </c>
      <c r="KN276" s="34" t="s">
        <v>5255</v>
      </c>
      <c r="KO276" s="34" t="s">
        <v>4716</v>
      </c>
      <c r="KP276" s="34" t="s">
        <v>4170</v>
      </c>
      <c r="KQ276" s="34" t="s">
        <v>4353</v>
      </c>
      <c r="KR276" s="34" t="s">
        <v>4973</v>
      </c>
      <c r="KS276" s="34" t="s">
        <v>4783</v>
      </c>
      <c r="KT276" s="34" t="s">
        <v>4170</v>
      </c>
      <c r="KU276" s="34" t="s">
        <v>5113</v>
      </c>
      <c r="KV276" s="34" t="s">
        <v>5154</v>
      </c>
      <c r="KW276" s="34" t="s">
        <v>5621</v>
      </c>
      <c r="KX276" s="34" t="s">
        <v>5646</v>
      </c>
      <c r="KY276" s="34" t="s">
        <v>5223</v>
      </c>
      <c r="KZ276" s="34" t="s">
        <v>5155</v>
      </c>
      <c r="LA276" s="34" t="s">
        <v>5992</v>
      </c>
    </row>
    <row r="277" spans="1:313">
      <c r="A277" s="34" t="s">
        <v>6963</v>
      </c>
      <c r="B277" s="34" t="s">
        <v>6949</v>
      </c>
      <c r="C277" s="34" t="s">
        <v>1039</v>
      </c>
      <c r="D277" s="34" t="s">
        <v>1041</v>
      </c>
      <c r="F277" s="34" t="s">
        <v>1041</v>
      </c>
      <c r="G277" s="34">
        <v>38</v>
      </c>
      <c r="H277" s="34" t="s">
        <v>1041</v>
      </c>
      <c r="I277" s="34" t="s">
        <v>1041</v>
      </c>
      <c r="J277" s="34" t="s">
        <v>442</v>
      </c>
      <c r="K277" s="34" t="s">
        <v>1077</v>
      </c>
      <c r="L277" s="34" t="s">
        <v>9537</v>
      </c>
      <c r="M277" s="34" t="s">
        <v>1548</v>
      </c>
      <c r="N277" s="34" t="s">
        <v>9538</v>
      </c>
      <c r="P277" s="34" t="s">
        <v>3065</v>
      </c>
      <c r="Q277" s="34" t="s">
        <v>3123</v>
      </c>
      <c r="R277" s="34" t="s">
        <v>6340</v>
      </c>
      <c r="S277" s="34">
        <v>1</v>
      </c>
      <c r="T277" s="34" t="s">
        <v>4170</v>
      </c>
      <c r="U277" s="34" t="s">
        <v>4170</v>
      </c>
      <c r="V277" s="34" t="s">
        <v>4170</v>
      </c>
      <c r="W277" s="34" t="s">
        <v>4170</v>
      </c>
      <c r="X277" s="34" t="s">
        <v>4881</v>
      </c>
      <c r="Y277" s="34" t="s">
        <v>4170</v>
      </c>
      <c r="Z277" s="34" t="s">
        <v>4881</v>
      </c>
      <c r="AA277" s="34" t="s">
        <v>4170</v>
      </c>
      <c r="AB277" s="34" t="s">
        <v>3681</v>
      </c>
      <c r="AD277" s="34" t="s">
        <v>3696</v>
      </c>
      <c r="AN277" s="34" t="s">
        <v>3722</v>
      </c>
      <c r="AO277" s="34" t="s">
        <v>1044</v>
      </c>
      <c r="BG277" s="34">
        <v>1</v>
      </c>
      <c r="BI277" s="34">
        <v>25</v>
      </c>
      <c r="BJ277" s="34" t="s">
        <v>1041</v>
      </c>
      <c r="BK277" s="34" t="s">
        <v>3727</v>
      </c>
      <c r="BM277" s="34" t="s">
        <v>3739</v>
      </c>
      <c r="BN277" s="34" t="s">
        <v>3745</v>
      </c>
      <c r="BO277" s="34" t="s">
        <v>4881</v>
      </c>
      <c r="BP277" s="34" t="s">
        <v>4170</v>
      </c>
      <c r="BQ277" s="34" t="s">
        <v>4170</v>
      </c>
      <c r="BR277" s="34" t="s">
        <v>4170</v>
      </c>
      <c r="BS277" s="34" t="s">
        <v>3754</v>
      </c>
      <c r="BT277" s="34" t="s">
        <v>3771</v>
      </c>
      <c r="BU277" s="34" t="s">
        <v>1044</v>
      </c>
      <c r="BV277" s="34" t="s">
        <v>1044</v>
      </c>
      <c r="BW277" s="34" t="s">
        <v>1044</v>
      </c>
      <c r="BX277" s="34" t="s">
        <v>3777</v>
      </c>
      <c r="BY277" s="34" t="s">
        <v>4881</v>
      </c>
      <c r="BZ277" s="34" t="s">
        <v>4170</v>
      </c>
      <c r="CA277" s="34" t="s">
        <v>4170</v>
      </c>
      <c r="CB277" s="34" t="s">
        <v>4170</v>
      </c>
      <c r="CC277" s="34" t="s">
        <v>4170</v>
      </c>
      <c r="CD277" s="34" t="s">
        <v>4170</v>
      </c>
      <c r="CE277" s="34" t="s">
        <v>4170</v>
      </c>
      <c r="CF277" s="34" t="s">
        <v>4170</v>
      </c>
      <c r="CG277" s="34" t="s">
        <v>4170</v>
      </c>
      <c r="CH277" s="34" t="s">
        <v>4170</v>
      </c>
      <c r="CI277" s="34" t="s">
        <v>4170</v>
      </c>
      <c r="CJ277" s="34" t="s">
        <v>4170</v>
      </c>
      <c r="CK277" s="34" t="s">
        <v>4170</v>
      </c>
      <c r="CL277" s="34" t="s">
        <v>4170</v>
      </c>
      <c r="CM277" s="34" t="s">
        <v>4170</v>
      </c>
      <c r="CN277" s="34" t="s">
        <v>4170</v>
      </c>
      <c r="CO277" s="34" t="s">
        <v>4170</v>
      </c>
      <c r="CQ277" s="34" t="s">
        <v>1041</v>
      </c>
      <c r="CR277" s="34" t="s">
        <v>1041</v>
      </c>
      <c r="CS277" s="34" t="s">
        <v>1041</v>
      </c>
      <c r="CT277" s="34" t="s">
        <v>1041</v>
      </c>
      <c r="CU277" s="34" t="s">
        <v>1041</v>
      </c>
      <c r="CV277" s="34" t="s">
        <v>1041</v>
      </c>
      <c r="CW277" s="34" t="s">
        <v>1041</v>
      </c>
      <c r="CX277" s="34" t="s">
        <v>1044</v>
      </c>
      <c r="CY277" s="34" t="s">
        <v>3823</v>
      </c>
      <c r="CZ277" s="34" t="s">
        <v>3843</v>
      </c>
      <c r="DA277" s="34" t="s">
        <v>3855</v>
      </c>
      <c r="DB277" s="34" t="s">
        <v>1044</v>
      </c>
      <c r="DC277" s="34" t="s">
        <v>1044</v>
      </c>
      <c r="DD277" s="34" t="s">
        <v>3871</v>
      </c>
      <c r="DE277" s="34" t="s">
        <v>1044</v>
      </c>
      <c r="DF277" s="34" t="s">
        <v>3877</v>
      </c>
      <c r="DG277" s="34" t="s">
        <v>3889</v>
      </c>
      <c r="DH277" s="34" t="s">
        <v>4170</v>
      </c>
      <c r="DI277" s="34" t="s">
        <v>4170</v>
      </c>
      <c r="DJ277" s="34" t="s">
        <v>4881</v>
      </c>
      <c r="DK277" s="34" t="s">
        <v>4170</v>
      </c>
      <c r="DL277" s="34" t="s">
        <v>4170</v>
      </c>
      <c r="DM277" s="34" t="s">
        <v>4170</v>
      </c>
      <c r="DN277" s="34" t="s">
        <v>4170</v>
      </c>
      <c r="DO277" s="34" t="s">
        <v>4170</v>
      </c>
      <c r="DP277" s="34" t="s">
        <v>4170</v>
      </c>
      <c r="DQ277" s="34" t="s">
        <v>4170</v>
      </c>
      <c r="DR277" s="34" t="s">
        <v>4170</v>
      </c>
      <c r="DS277" s="34" t="s">
        <v>4170</v>
      </c>
      <c r="DT277" s="34" t="s">
        <v>4170</v>
      </c>
      <c r="DU277" s="34" t="s">
        <v>4170</v>
      </c>
      <c r="DV277" s="34" t="s">
        <v>4170</v>
      </c>
      <c r="DW277" s="34" t="s">
        <v>4170</v>
      </c>
      <c r="FK277" s="34" t="s">
        <v>1044</v>
      </c>
      <c r="FM277" s="34" t="s">
        <v>3981</v>
      </c>
      <c r="FN277" s="34" t="s">
        <v>6302</v>
      </c>
      <c r="FO277" s="34" t="s">
        <v>4881</v>
      </c>
      <c r="FP277" s="34" t="s">
        <v>4881</v>
      </c>
      <c r="FQ277" s="34" t="s">
        <v>4881</v>
      </c>
      <c r="FR277" s="34" t="s">
        <v>4170</v>
      </c>
      <c r="FS277" s="34" t="s">
        <v>4170</v>
      </c>
      <c r="FT277" s="34" t="s">
        <v>4170</v>
      </c>
      <c r="FU277" s="34" t="s">
        <v>4170</v>
      </c>
      <c r="FV277" s="34" t="s">
        <v>4170</v>
      </c>
      <c r="FW277" s="34" t="s">
        <v>4170</v>
      </c>
      <c r="FX277" s="34" t="s">
        <v>4170</v>
      </c>
      <c r="FY277" s="34" t="s">
        <v>4170</v>
      </c>
      <c r="FZ277" s="34" t="s">
        <v>4170</v>
      </c>
      <c r="GA277" s="34" t="s">
        <v>4170</v>
      </c>
      <c r="GB277" s="34" t="s">
        <v>4170</v>
      </c>
      <c r="GC277" s="34" t="s">
        <v>4170</v>
      </c>
      <c r="GD277" s="34" t="s">
        <v>4170</v>
      </c>
      <c r="GF277" s="34" t="s">
        <v>1044</v>
      </c>
      <c r="GG277" s="34" t="s">
        <v>4170</v>
      </c>
      <c r="GH277" s="34" t="s">
        <v>4170</v>
      </c>
      <c r="GI277" s="34" t="s">
        <v>4170</v>
      </c>
      <c r="GJ277" s="34" t="s">
        <v>4881</v>
      </c>
      <c r="GK277" s="34" t="s">
        <v>4170</v>
      </c>
      <c r="GL277" s="34" t="s">
        <v>4170</v>
      </c>
      <c r="GM277" s="34" t="s">
        <v>4170</v>
      </c>
      <c r="GO277" s="34">
        <v>6000</v>
      </c>
      <c r="GP277" s="34">
        <v>2000</v>
      </c>
      <c r="GQ277" s="34">
        <v>8000</v>
      </c>
      <c r="GR277" s="34">
        <v>2500</v>
      </c>
      <c r="GS277" s="34">
        <v>500</v>
      </c>
      <c r="GT277" s="34">
        <v>350</v>
      </c>
      <c r="GU277" s="34">
        <v>2000</v>
      </c>
      <c r="GV277" s="34">
        <v>0</v>
      </c>
      <c r="GW277" s="34">
        <v>0</v>
      </c>
      <c r="GY277" s="34">
        <v>1000</v>
      </c>
      <c r="GZ277" s="34">
        <v>0</v>
      </c>
      <c r="HA277" s="34">
        <v>0</v>
      </c>
      <c r="HB277" s="34">
        <v>0</v>
      </c>
      <c r="HC277" s="34">
        <v>0</v>
      </c>
      <c r="HD277" s="34">
        <v>0</v>
      </c>
      <c r="HF277" s="34" t="s">
        <v>1044</v>
      </c>
      <c r="HK277" s="34" t="s">
        <v>6964</v>
      </c>
      <c r="HL277" s="34" t="s">
        <v>4226</v>
      </c>
      <c r="HM277" s="34" t="s">
        <v>4542</v>
      </c>
      <c r="HN277" s="34" t="s">
        <v>5453</v>
      </c>
      <c r="HO277" s="34">
        <v>11.4323258869908</v>
      </c>
      <c r="HP277" s="34" t="s">
        <v>4897</v>
      </c>
      <c r="HQ277" s="34" t="s">
        <v>4305</v>
      </c>
      <c r="HR277" s="34" t="s">
        <v>4186</v>
      </c>
      <c r="HS277" s="34" t="s">
        <v>4241</v>
      </c>
      <c r="HT277" s="34" t="s">
        <v>4271</v>
      </c>
      <c r="HU277" s="34" t="s">
        <v>5342</v>
      </c>
      <c r="HV277" s="34" t="s">
        <v>5001</v>
      </c>
      <c r="HW277" s="34" t="s">
        <v>4556</v>
      </c>
      <c r="HX277" s="34" t="s">
        <v>3244</v>
      </c>
      <c r="HY277" s="34" t="s">
        <v>4291</v>
      </c>
      <c r="HZ277" s="34" t="s">
        <v>4933</v>
      </c>
      <c r="IA277" s="34" t="s">
        <v>4666</v>
      </c>
      <c r="IC277" s="34" t="s">
        <v>5274</v>
      </c>
      <c r="ID277" s="34" t="s">
        <v>4462</v>
      </c>
      <c r="IR277" s="34" t="s">
        <v>1046</v>
      </c>
      <c r="IU277" s="34" t="s">
        <v>5179</v>
      </c>
      <c r="IV277" s="34" t="s">
        <v>4472</v>
      </c>
      <c r="IW277" s="34" t="s">
        <v>4176</v>
      </c>
      <c r="IX277" s="34" t="s">
        <v>5374</v>
      </c>
      <c r="IY277" s="34" t="s">
        <v>4785</v>
      </c>
      <c r="IZ277" s="34" t="s">
        <v>4785</v>
      </c>
      <c r="JA277" s="34" t="s">
        <v>5581</v>
      </c>
      <c r="JB277" s="34" t="s">
        <v>4170</v>
      </c>
      <c r="JD277" s="34">
        <v>166.666666666667</v>
      </c>
      <c r="JE277" s="34">
        <v>0</v>
      </c>
      <c r="JF277" s="34">
        <v>0</v>
      </c>
      <c r="JG277" s="34">
        <v>0</v>
      </c>
      <c r="JH277" s="34">
        <v>0</v>
      </c>
      <c r="JI277" s="34">
        <v>0</v>
      </c>
      <c r="JK277" s="34">
        <v>0</v>
      </c>
      <c r="JL277" s="34">
        <v>19350</v>
      </c>
      <c r="JM277" s="34">
        <v>2166.6666666666702</v>
      </c>
      <c r="JN277" s="34">
        <v>21516.666666666701</v>
      </c>
      <c r="JO277" s="34">
        <v>19350</v>
      </c>
      <c r="JP277" s="34">
        <v>2166.6666666666702</v>
      </c>
      <c r="JQ277" s="34">
        <v>21516.666666666701</v>
      </c>
      <c r="JR277" s="34">
        <v>0.27885360185902403</v>
      </c>
      <c r="JS277" s="34">
        <v>9.2951200619674698E-2</v>
      </c>
      <c r="JT277" s="34">
        <v>0.37180480247869901</v>
      </c>
      <c r="JU277" s="34">
        <v>0.116189000774593</v>
      </c>
      <c r="JV277" s="34">
        <v>2.3237800154918699E-2</v>
      </c>
      <c r="JW277" s="34">
        <v>1.6266460108443102E-2</v>
      </c>
      <c r="JX277" s="34">
        <v>9.2951200619674698E-2</v>
      </c>
      <c r="KB277" s="34">
        <v>7.7459333849728904E-3</v>
      </c>
      <c r="KL277" s="34" t="s">
        <v>4170</v>
      </c>
      <c r="KN277" s="34" t="s">
        <v>5254</v>
      </c>
      <c r="KO277" s="34" t="s">
        <v>4170</v>
      </c>
      <c r="KP277" s="34" t="s">
        <v>4170</v>
      </c>
      <c r="KQ277" s="34" t="s">
        <v>4170</v>
      </c>
      <c r="KR277" s="34" t="s">
        <v>4170</v>
      </c>
      <c r="KS277" s="34" t="s">
        <v>4170</v>
      </c>
      <c r="KU277" s="34" t="s">
        <v>5113</v>
      </c>
      <c r="KV277" s="34" t="s">
        <v>5152</v>
      </c>
      <c r="KW277" s="34" t="s">
        <v>5621</v>
      </c>
      <c r="KX277" s="34" t="s">
        <v>5645</v>
      </c>
      <c r="KY277" s="34" t="s">
        <v>5953</v>
      </c>
      <c r="KZ277" s="34" t="s">
        <v>5224</v>
      </c>
    </row>
    <row r="278" spans="1:313">
      <c r="A278" s="34" t="s">
        <v>6965</v>
      </c>
      <c r="B278" s="34" t="s">
        <v>6949</v>
      </c>
      <c r="C278" s="34" t="s">
        <v>1037</v>
      </c>
      <c r="D278" s="34" t="s">
        <v>1041</v>
      </c>
      <c r="F278" s="34" t="s">
        <v>1041</v>
      </c>
      <c r="G278" s="34">
        <v>37</v>
      </c>
      <c r="H278" s="34" t="s">
        <v>1041</v>
      </c>
      <c r="I278" s="34" t="s">
        <v>1041</v>
      </c>
      <c r="J278" s="34" t="s">
        <v>440</v>
      </c>
      <c r="K278" s="34" t="s">
        <v>1077</v>
      </c>
      <c r="L278" s="34" t="s">
        <v>9537</v>
      </c>
      <c r="M278" s="34" t="s">
        <v>1548</v>
      </c>
      <c r="N278" s="34" t="s">
        <v>9538</v>
      </c>
      <c r="P278" s="34" t="s">
        <v>3065</v>
      </c>
      <c r="Q278" s="34" t="s">
        <v>3123</v>
      </c>
      <c r="R278" s="34" t="s">
        <v>6374</v>
      </c>
      <c r="S278" s="34">
        <v>3</v>
      </c>
      <c r="T278" s="34" t="s">
        <v>4881</v>
      </c>
      <c r="U278" s="34" t="s">
        <v>4170</v>
      </c>
      <c r="V278" s="34" t="s">
        <v>4881</v>
      </c>
      <c r="W278" s="34" t="s">
        <v>4881</v>
      </c>
      <c r="X278" s="34" t="s">
        <v>4881</v>
      </c>
      <c r="Y278" s="34" t="s">
        <v>4881</v>
      </c>
      <c r="Z278" s="34" t="s">
        <v>4609</v>
      </c>
      <c r="AA278" s="34" t="s">
        <v>4170</v>
      </c>
      <c r="AB278" s="34" t="s">
        <v>3681</v>
      </c>
      <c r="AD278" s="34" t="s">
        <v>3696</v>
      </c>
      <c r="AN278" s="34" t="s">
        <v>3722</v>
      </c>
      <c r="AO278" s="34" t="s">
        <v>1044</v>
      </c>
      <c r="BG278" s="34">
        <v>1</v>
      </c>
      <c r="BI278" s="34">
        <v>20</v>
      </c>
      <c r="BJ278" s="34" t="s">
        <v>1041</v>
      </c>
      <c r="BK278" s="34" t="s">
        <v>3727</v>
      </c>
      <c r="BM278" s="34" t="s">
        <v>3739</v>
      </c>
      <c r="BN278" s="34" t="s">
        <v>3745</v>
      </c>
      <c r="BO278" s="34" t="s">
        <v>4881</v>
      </c>
      <c r="BP278" s="34" t="s">
        <v>4170</v>
      </c>
      <c r="BQ278" s="34" t="s">
        <v>4170</v>
      </c>
      <c r="BR278" s="34" t="s">
        <v>4170</v>
      </c>
      <c r="BS278" s="34" t="s">
        <v>3754</v>
      </c>
      <c r="BT278" s="34" t="s">
        <v>3771</v>
      </c>
      <c r="BU278" s="34" t="s">
        <v>1044</v>
      </c>
      <c r="BV278" s="34" t="s">
        <v>1044</v>
      </c>
      <c r="BW278" s="34" t="s">
        <v>1044</v>
      </c>
      <c r="BX278" s="34" t="s">
        <v>3783</v>
      </c>
      <c r="BY278" s="34" t="s">
        <v>4170</v>
      </c>
      <c r="BZ278" s="34" t="s">
        <v>4170</v>
      </c>
      <c r="CA278" s="34" t="s">
        <v>4881</v>
      </c>
      <c r="CB278" s="34" t="s">
        <v>4170</v>
      </c>
      <c r="CC278" s="34" t="s">
        <v>4170</v>
      </c>
      <c r="CD278" s="34" t="s">
        <v>4170</v>
      </c>
      <c r="CE278" s="34" t="s">
        <v>4170</v>
      </c>
      <c r="CF278" s="34" t="s">
        <v>4170</v>
      </c>
      <c r="CG278" s="34" t="s">
        <v>4170</v>
      </c>
      <c r="CH278" s="34" t="s">
        <v>4170</v>
      </c>
      <c r="CI278" s="34" t="s">
        <v>4170</v>
      </c>
      <c r="CJ278" s="34" t="s">
        <v>4170</v>
      </c>
      <c r="CK278" s="34" t="s">
        <v>4170</v>
      </c>
      <c r="CL278" s="34" t="s">
        <v>4170</v>
      </c>
      <c r="CM278" s="34" t="s">
        <v>4170</v>
      </c>
      <c r="CN278" s="34" t="s">
        <v>4170</v>
      </c>
      <c r="CO278" s="34" t="s">
        <v>4170</v>
      </c>
      <c r="CQ278" s="34" t="s">
        <v>1041</v>
      </c>
      <c r="CR278" s="34" t="s">
        <v>1041</v>
      </c>
      <c r="CS278" s="34" t="s">
        <v>1041</v>
      </c>
      <c r="CT278" s="34" t="s">
        <v>1041</v>
      </c>
      <c r="CU278" s="34" t="s">
        <v>1041</v>
      </c>
      <c r="CV278" s="34" t="s">
        <v>1041</v>
      </c>
      <c r="CW278" s="34" t="s">
        <v>1044</v>
      </c>
      <c r="CX278" s="34" t="s">
        <v>1041</v>
      </c>
      <c r="CY278" s="34" t="s">
        <v>3823</v>
      </c>
      <c r="CZ278" s="34" t="s">
        <v>3843</v>
      </c>
      <c r="DA278" s="34" t="s">
        <v>3852</v>
      </c>
      <c r="DB278" s="34" t="s">
        <v>1044</v>
      </c>
      <c r="DC278" s="34" t="s">
        <v>1044</v>
      </c>
      <c r="DD278" s="34" t="s">
        <v>3871</v>
      </c>
      <c r="DE278" s="34" t="s">
        <v>1041</v>
      </c>
      <c r="DF278" s="34" t="s">
        <v>3877</v>
      </c>
      <c r="DG278" s="34" t="s">
        <v>169</v>
      </c>
      <c r="DH278" s="34" t="s">
        <v>4170</v>
      </c>
      <c r="DI278" s="34" t="s">
        <v>4881</v>
      </c>
      <c r="DJ278" s="34" t="s">
        <v>4170</v>
      </c>
      <c r="DK278" s="34" t="s">
        <v>4170</v>
      </c>
      <c r="DL278" s="34" t="s">
        <v>4170</v>
      </c>
      <c r="DM278" s="34" t="s">
        <v>4170</v>
      </c>
      <c r="DN278" s="34" t="s">
        <v>4170</v>
      </c>
      <c r="DO278" s="34" t="s">
        <v>4170</v>
      </c>
      <c r="DP278" s="34" t="s">
        <v>4170</v>
      </c>
      <c r="DQ278" s="34" t="s">
        <v>4170</v>
      </c>
      <c r="DR278" s="34" t="s">
        <v>4170</v>
      </c>
      <c r="DS278" s="34" t="s">
        <v>4170</v>
      </c>
      <c r="DT278" s="34" t="s">
        <v>4170</v>
      </c>
      <c r="DU278" s="34" t="s">
        <v>4170</v>
      </c>
      <c r="DV278" s="34" t="s">
        <v>4170</v>
      </c>
      <c r="DW278" s="34" t="s">
        <v>4170</v>
      </c>
      <c r="FK278" s="34" t="s">
        <v>1044</v>
      </c>
      <c r="FM278" s="34" t="s">
        <v>3987</v>
      </c>
      <c r="GF278" s="34" t="s">
        <v>1044</v>
      </c>
      <c r="GG278" s="34" t="s">
        <v>4170</v>
      </c>
      <c r="GH278" s="34" t="s">
        <v>4170</v>
      </c>
      <c r="GI278" s="34" t="s">
        <v>4170</v>
      </c>
      <c r="GJ278" s="34" t="s">
        <v>4881</v>
      </c>
      <c r="GK278" s="34" t="s">
        <v>4170</v>
      </c>
      <c r="GL278" s="34" t="s">
        <v>4170</v>
      </c>
      <c r="GM278" s="34" t="s">
        <v>4170</v>
      </c>
      <c r="GO278" s="34">
        <v>10000</v>
      </c>
      <c r="GP278" s="34">
        <v>0</v>
      </c>
      <c r="GQ278" s="34">
        <v>8000</v>
      </c>
      <c r="GR278" s="34">
        <v>2500</v>
      </c>
      <c r="GS278" s="34">
        <v>3000</v>
      </c>
      <c r="GT278" s="34">
        <v>300</v>
      </c>
      <c r="GU278" s="34">
        <v>1000</v>
      </c>
      <c r="GV278" s="34">
        <v>500</v>
      </c>
      <c r="GW278" s="34">
        <v>0</v>
      </c>
      <c r="GX278" s="34">
        <v>4000</v>
      </c>
      <c r="GY278" s="34">
        <v>1000</v>
      </c>
      <c r="GZ278" s="34">
        <v>0</v>
      </c>
      <c r="HA278" s="34">
        <v>0</v>
      </c>
      <c r="HB278" s="34">
        <v>0</v>
      </c>
      <c r="HC278" s="34">
        <v>0</v>
      </c>
      <c r="HD278" s="34">
        <v>0</v>
      </c>
      <c r="HE278" s="34">
        <v>0</v>
      </c>
      <c r="HF278" s="34" t="s">
        <v>1044</v>
      </c>
      <c r="HK278" s="34" t="s">
        <v>6966</v>
      </c>
      <c r="HL278" s="34" t="s">
        <v>4226</v>
      </c>
      <c r="HM278" s="34" t="s">
        <v>4542</v>
      </c>
      <c r="HN278" s="34" t="s">
        <v>5447</v>
      </c>
      <c r="HO278" s="34">
        <v>42.411300919842297</v>
      </c>
      <c r="HP278" s="34" t="s">
        <v>4896</v>
      </c>
      <c r="HQ278" s="34" t="s">
        <v>4316</v>
      </c>
      <c r="HR278" s="34" t="s">
        <v>4219</v>
      </c>
      <c r="HS278" s="34" t="s">
        <v>4248</v>
      </c>
      <c r="HT278" s="34" t="s">
        <v>4262</v>
      </c>
      <c r="HU278" s="34" t="s">
        <v>5341</v>
      </c>
      <c r="HV278" s="34" t="s">
        <v>5001</v>
      </c>
      <c r="HW278" s="34" t="s">
        <v>4560</v>
      </c>
      <c r="HX278" s="34" t="s">
        <v>3247</v>
      </c>
      <c r="HY278" s="34" t="s">
        <v>4291</v>
      </c>
      <c r="HZ278" s="34" t="s">
        <v>4933</v>
      </c>
      <c r="IA278" s="34" t="s">
        <v>4666</v>
      </c>
      <c r="IC278" s="34" t="s">
        <v>5274</v>
      </c>
      <c r="ID278" s="34" t="s">
        <v>4462</v>
      </c>
      <c r="IR278" s="34" t="s">
        <v>1046</v>
      </c>
      <c r="IU278" s="34" t="s">
        <v>5181</v>
      </c>
      <c r="IV278" s="34" t="s">
        <v>4170</v>
      </c>
      <c r="IW278" s="34" t="s">
        <v>4176</v>
      </c>
      <c r="IX278" s="34" t="s">
        <v>5374</v>
      </c>
      <c r="IY278" s="34" t="s">
        <v>5374</v>
      </c>
      <c r="IZ278" s="34" t="s">
        <v>4784</v>
      </c>
      <c r="JA278" s="34" t="s">
        <v>4716</v>
      </c>
      <c r="JB278" s="34" t="s">
        <v>4714</v>
      </c>
      <c r="JC278" s="34">
        <v>666.66666666666697</v>
      </c>
      <c r="JD278" s="34">
        <v>166.666666666667</v>
      </c>
      <c r="JE278" s="34">
        <v>0</v>
      </c>
      <c r="JF278" s="34">
        <v>0</v>
      </c>
      <c r="JG278" s="34">
        <v>0</v>
      </c>
      <c r="JH278" s="34">
        <v>0</v>
      </c>
      <c r="JI278" s="34">
        <v>0</v>
      </c>
      <c r="JJ278" s="34">
        <v>0</v>
      </c>
      <c r="JK278" s="34">
        <v>0</v>
      </c>
      <c r="JL278" s="34">
        <v>25466.666666666701</v>
      </c>
      <c r="JM278" s="34">
        <v>666.66666666666697</v>
      </c>
      <c r="JN278" s="34">
        <v>26133.333333333299</v>
      </c>
      <c r="JO278" s="34">
        <v>8488.8888888888905</v>
      </c>
      <c r="JP278" s="34">
        <v>222.222222222222</v>
      </c>
      <c r="JQ278" s="34">
        <v>8711.1111111111095</v>
      </c>
      <c r="JR278" s="34">
        <v>0.38265306122449</v>
      </c>
      <c r="JT278" s="34">
        <v>0.30612244897959201</v>
      </c>
      <c r="JU278" s="34">
        <v>9.5663265306122403E-2</v>
      </c>
      <c r="JV278" s="34">
        <v>0.114795918367347</v>
      </c>
      <c r="JW278" s="34">
        <v>1.14795918367347E-2</v>
      </c>
      <c r="JX278" s="34">
        <v>3.8265306122449001E-2</v>
      </c>
      <c r="JY278" s="34">
        <v>1.9132653061224501E-2</v>
      </c>
      <c r="KA278" s="34">
        <v>2.5510204081632699E-2</v>
      </c>
      <c r="KB278" s="34">
        <v>6.3775510204081599E-3</v>
      </c>
      <c r="KL278" s="34" t="s">
        <v>4170</v>
      </c>
      <c r="KM278" s="34" t="s">
        <v>4716</v>
      </c>
      <c r="KN278" s="34" t="s">
        <v>5254</v>
      </c>
      <c r="KO278" s="34" t="s">
        <v>4170</v>
      </c>
      <c r="KP278" s="34" t="s">
        <v>4170</v>
      </c>
      <c r="KQ278" s="34" t="s">
        <v>4170</v>
      </c>
      <c r="KR278" s="34" t="s">
        <v>4170</v>
      </c>
      <c r="KS278" s="34" t="s">
        <v>4170</v>
      </c>
      <c r="KT278" s="34" t="s">
        <v>4170</v>
      </c>
      <c r="KU278" s="34" t="s">
        <v>5114</v>
      </c>
      <c r="KV278" s="34" t="s">
        <v>5155</v>
      </c>
      <c r="KW278" s="34" t="s">
        <v>5624</v>
      </c>
      <c r="KX278" s="34" t="s">
        <v>5644</v>
      </c>
      <c r="KY278" s="34" t="s">
        <v>5953</v>
      </c>
      <c r="KZ278" s="34" t="s">
        <v>5155</v>
      </c>
    </row>
    <row r="279" spans="1:313">
      <c r="A279" s="34" t="s">
        <v>6967</v>
      </c>
      <c r="B279" s="34" t="s">
        <v>6949</v>
      </c>
      <c r="C279" s="34" t="s">
        <v>1036</v>
      </c>
      <c r="D279" s="34" t="s">
        <v>1041</v>
      </c>
      <c r="F279" s="34" t="s">
        <v>1041</v>
      </c>
      <c r="G279" s="34">
        <v>40</v>
      </c>
      <c r="H279" s="34" t="s">
        <v>1041</v>
      </c>
      <c r="I279" s="34" t="s">
        <v>1041</v>
      </c>
      <c r="J279" s="34" t="s">
        <v>440</v>
      </c>
      <c r="K279" s="34" t="s">
        <v>1077</v>
      </c>
      <c r="L279" s="34" t="s">
        <v>9537</v>
      </c>
      <c r="M279" s="34" t="s">
        <v>1554</v>
      </c>
      <c r="N279" s="34" t="s">
        <v>9605</v>
      </c>
      <c r="P279" s="34" t="s">
        <v>3065</v>
      </c>
      <c r="Q279" s="34" t="s">
        <v>3126</v>
      </c>
      <c r="R279" s="34" t="s">
        <v>6418</v>
      </c>
      <c r="S279" s="34">
        <v>3</v>
      </c>
      <c r="T279" s="34" t="s">
        <v>4881</v>
      </c>
      <c r="U279" s="34" t="s">
        <v>4170</v>
      </c>
      <c r="V279" s="34" t="s">
        <v>4881</v>
      </c>
      <c r="W279" s="34" t="s">
        <v>4881</v>
      </c>
      <c r="X279" s="34" t="s">
        <v>4881</v>
      </c>
      <c r="Y279" s="34" t="s">
        <v>4881</v>
      </c>
      <c r="Z279" s="34" t="s">
        <v>4609</v>
      </c>
      <c r="AA279" s="34" t="s">
        <v>4170</v>
      </c>
      <c r="AB279" s="34" t="s">
        <v>3681</v>
      </c>
      <c r="AD279" s="34" t="s">
        <v>3696</v>
      </c>
      <c r="AN279" s="34" t="s">
        <v>3719</v>
      </c>
      <c r="AO279" s="34" t="s">
        <v>1044</v>
      </c>
      <c r="BG279" s="34">
        <v>2</v>
      </c>
      <c r="BI279" s="34">
        <v>30</v>
      </c>
      <c r="BJ279" s="34" t="s">
        <v>1041</v>
      </c>
      <c r="BK279" s="34" t="s">
        <v>3727</v>
      </c>
      <c r="BM279" s="34" t="s">
        <v>3739</v>
      </c>
      <c r="BN279" s="34" t="s">
        <v>3745</v>
      </c>
      <c r="BO279" s="34" t="s">
        <v>4881</v>
      </c>
      <c r="BP279" s="34" t="s">
        <v>4170</v>
      </c>
      <c r="BQ279" s="34" t="s">
        <v>4170</v>
      </c>
      <c r="BR279" s="34" t="s">
        <v>4170</v>
      </c>
      <c r="BS279" s="34" t="s">
        <v>3754</v>
      </c>
      <c r="BT279" s="34" t="s">
        <v>3771</v>
      </c>
      <c r="BU279" s="34" t="s">
        <v>1044</v>
      </c>
      <c r="BV279" s="34" t="s">
        <v>1044</v>
      </c>
      <c r="BW279" s="34" t="s">
        <v>1044</v>
      </c>
      <c r="BX279" s="34" t="s">
        <v>3777</v>
      </c>
      <c r="BY279" s="34" t="s">
        <v>4881</v>
      </c>
      <c r="BZ279" s="34" t="s">
        <v>4170</v>
      </c>
      <c r="CA279" s="34" t="s">
        <v>4170</v>
      </c>
      <c r="CB279" s="34" t="s">
        <v>4170</v>
      </c>
      <c r="CC279" s="34" t="s">
        <v>4170</v>
      </c>
      <c r="CD279" s="34" t="s">
        <v>4170</v>
      </c>
      <c r="CE279" s="34" t="s">
        <v>4170</v>
      </c>
      <c r="CF279" s="34" t="s">
        <v>4170</v>
      </c>
      <c r="CG279" s="34" t="s">
        <v>4170</v>
      </c>
      <c r="CH279" s="34" t="s">
        <v>4170</v>
      </c>
      <c r="CI279" s="34" t="s">
        <v>4170</v>
      </c>
      <c r="CJ279" s="34" t="s">
        <v>4170</v>
      </c>
      <c r="CK279" s="34" t="s">
        <v>4170</v>
      </c>
      <c r="CL279" s="34" t="s">
        <v>4170</v>
      </c>
      <c r="CM279" s="34" t="s">
        <v>4170</v>
      </c>
      <c r="CN279" s="34" t="s">
        <v>4170</v>
      </c>
      <c r="CO279" s="34" t="s">
        <v>4170</v>
      </c>
      <c r="CQ279" s="34" t="s">
        <v>1041</v>
      </c>
      <c r="CR279" s="34" t="s">
        <v>1041</v>
      </c>
      <c r="CS279" s="34" t="s">
        <v>1041</v>
      </c>
      <c r="CT279" s="34" t="s">
        <v>1041</v>
      </c>
      <c r="CU279" s="34" t="s">
        <v>1041</v>
      </c>
      <c r="CV279" s="34" t="s">
        <v>1041</v>
      </c>
      <c r="CW279" s="34" t="s">
        <v>1041</v>
      </c>
      <c r="CX279" s="34" t="s">
        <v>1044</v>
      </c>
      <c r="CY279" s="34" t="s">
        <v>3826</v>
      </c>
      <c r="CZ279" s="34" t="s">
        <v>3843</v>
      </c>
      <c r="DA279" s="34" t="s">
        <v>3861</v>
      </c>
      <c r="DB279" s="34" t="s">
        <v>3868</v>
      </c>
      <c r="DC279" s="34" t="s">
        <v>1044</v>
      </c>
      <c r="DD279" s="34" t="s">
        <v>3871</v>
      </c>
      <c r="DE279" s="34" t="s">
        <v>1041</v>
      </c>
      <c r="DF279" s="34" t="s">
        <v>3880</v>
      </c>
      <c r="DG279" s="34" t="s">
        <v>169</v>
      </c>
      <c r="DH279" s="34" t="s">
        <v>4170</v>
      </c>
      <c r="DI279" s="34" t="s">
        <v>4881</v>
      </c>
      <c r="DJ279" s="34" t="s">
        <v>4170</v>
      </c>
      <c r="DK279" s="34" t="s">
        <v>4170</v>
      </c>
      <c r="DL279" s="34" t="s">
        <v>4170</v>
      </c>
      <c r="DM279" s="34" t="s">
        <v>4170</v>
      </c>
      <c r="DN279" s="34" t="s">
        <v>4170</v>
      </c>
      <c r="DO279" s="34" t="s">
        <v>4170</v>
      </c>
      <c r="DP279" s="34" t="s">
        <v>4170</v>
      </c>
      <c r="DQ279" s="34" t="s">
        <v>4170</v>
      </c>
      <c r="DR279" s="34" t="s">
        <v>4170</v>
      </c>
      <c r="DS279" s="34" t="s">
        <v>4170</v>
      </c>
      <c r="DT279" s="34" t="s">
        <v>4170</v>
      </c>
      <c r="DU279" s="34" t="s">
        <v>4170</v>
      </c>
      <c r="DV279" s="34" t="s">
        <v>4170</v>
      </c>
      <c r="DW279" s="34" t="s">
        <v>4170</v>
      </c>
      <c r="FK279" s="34" t="s">
        <v>1044</v>
      </c>
      <c r="FM279" s="34" t="s">
        <v>3990</v>
      </c>
      <c r="GF279" s="34" t="s">
        <v>1044</v>
      </c>
      <c r="GG279" s="34" t="s">
        <v>4170</v>
      </c>
      <c r="GH279" s="34" t="s">
        <v>4170</v>
      </c>
      <c r="GI279" s="34" t="s">
        <v>4170</v>
      </c>
      <c r="GJ279" s="34" t="s">
        <v>4881</v>
      </c>
      <c r="GK279" s="34" t="s">
        <v>4170</v>
      </c>
      <c r="GL279" s="34" t="s">
        <v>4170</v>
      </c>
      <c r="GM279" s="34" t="s">
        <v>4170</v>
      </c>
      <c r="GP279" s="34">
        <v>0</v>
      </c>
      <c r="GS279" s="34">
        <v>500</v>
      </c>
      <c r="GT279" s="34">
        <v>300</v>
      </c>
      <c r="GU279" s="34">
        <v>200</v>
      </c>
      <c r="GV279" s="34">
        <v>0</v>
      </c>
      <c r="GW279" s="34">
        <v>0</v>
      </c>
      <c r="GX279" s="34">
        <v>500</v>
      </c>
      <c r="GY279" s="34">
        <v>0</v>
      </c>
      <c r="GZ279" s="34">
        <v>0</v>
      </c>
      <c r="HA279" s="34">
        <v>0</v>
      </c>
      <c r="HB279" s="34">
        <v>0</v>
      </c>
      <c r="HC279" s="34">
        <v>0</v>
      </c>
      <c r="HD279" s="34">
        <v>0</v>
      </c>
      <c r="HE279" s="34">
        <v>0</v>
      </c>
      <c r="HF279" s="34" t="s">
        <v>1044</v>
      </c>
      <c r="HK279" s="34" t="s">
        <v>6968</v>
      </c>
      <c r="HL279" s="34" t="s">
        <v>4226</v>
      </c>
      <c r="HM279" s="34" t="s">
        <v>4542</v>
      </c>
      <c r="HN279" s="34" t="s">
        <v>5447</v>
      </c>
      <c r="HO279" s="34">
        <v>44.415243101182703</v>
      </c>
      <c r="HP279" s="34" t="s">
        <v>4896</v>
      </c>
      <c r="HQ279" s="34" t="s">
        <v>4316</v>
      </c>
      <c r="HR279" s="34" t="s">
        <v>4219</v>
      </c>
      <c r="HS279" s="34" t="s">
        <v>4248</v>
      </c>
      <c r="HT279" s="34" t="s">
        <v>4262</v>
      </c>
      <c r="HU279" s="34" t="s">
        <v>5342</v>
      </c>
      <c r="HV279" s="34" t="s">
        <v>5001</v>
      </c>
      <c r="HW279" s="34" t="s">
        <v>4556</v>
      </c>
      <c r="HX279" s="34" t="s">
        <v>3241</v>
      </c>
      <c r="HY279" s="34" t="s">
        <v>4291</v>
      </c>
      <c r="HZ279" s="34" t="s">
        <v>4933</v>
      </c>
      <c r="IA279" s="34" t="s">
        <v>4666</v>
      </c>
      <c r="IC279" s="34" t="s">
        <v>5275</v>
      </c>
      <c r="ID279" s="34" t="s">
        <v>4462</v>
      </c>
      <c r="IR279" s="34" t="s">
        <v>1046</v>
      </c>
      <c r="IS279" s="34" t="s">
        <v>5322</v>
      </c>
      <c r="IV279" s="34" t="s">
        <v>4170</v>
      </c>
      <c r="IY279" s="34" t="s">
        <v>4785</v>
      </c>
      <c r="IZ279" s="34" t="s">
        <v>4784</v>
      </c>
      <c r="JA279" s="34" t="s">
        <v>4711</v>
      </c>
      <c r="JB279" s="34" t="s">
        <v>4170</v>
      </c>
      <c r="JC279" s="34">
        <v>83.3333333333333</v>
      </c>
      <c r="JD279" s="34">
        <v>0</v>
      </c>
      <c r="JE279" s="34">
        <v>0</v>
      </c>
      <c r="JF279" s="34">
        <v>0</v>
      </c>
      <c r="JG279" s="34">
        <v>0</v>
      </c>
      <c r="JH279" s="34">
        <v>0</v>
      </c>
      <c r="JI279" s="34">
        <v>0</v>
      </c>
      <c r="JJ279" s="34">
        <v>0</v>
      </c>
      <c r="JK279" s="34">
        <v>0</v>
      </c>
      <c r="JL279" s="34">
        <v>1083.3333333333301</v>
      </c>
      <c r="JM279" s="34">
        <v>0</v>
      </c>
      <c r="JN279" s="34">
        <v>1083.3333333333301</v>
      </c>
      <c r="JO279" s="34">
        <v>361.11111111111097</v>
      </c>
      <c r="JP279" s="34">
        <v>0</v>
      </c>
      <c r="JQ279" s="34">
        <v>361.11111111111097</v>
      </c>
      <c r="JV279" s="34">
        <v>0.46153846153846201</v>
      </c>
      <c r="JW279" s="34">
        <v>0.27692307692307699</v>
      </c>
      <c r="JX279" s="34">
        <v>0.18461538461538499</v>
      </c>
      <c r="KA279" s="34">
        <v>7.69230769230769E-2</v>
      </c>
      <c r="KL279" s="34" t="s">
        <v>4170</v>
      </c>
      <c r="KM279" s="34" t="s">
        <v>4711</v>
      </c>
      <c r="KN279" s="34" t="s">
        <v>4170</v>
      </c>
      <c r="KO279" s="34" t="s">
        <v>4170</v>
      </c>
      <c r="KP279" s="34" t="s">
        <v>4170</v>
      </c>
      <c r="KQ279" s="34" t="s">
        <v>4170</v>
      </c>
      <c r="KR279" s="34" t="s">
        <v>4170</v>
      </c>
      <c r="KS279" s="34" t="s">
        <v>4170</v>
      </c>
      <c r="KT279" s="34" t="s">
        <v>4170</v>
      </c>
      <c r="KU279" s="34" t="s">
        <v>4973</v>
      </c>
      <c r="KV279" s="34" t="s">
        <v>5111</v>
      </c>
      <c r="KW279" s="34" t="s">
        <v>4170</v>
      </c>
      <c r="KX279" s="34" t="s">
        <v>4170</v>
      </c>
      <c r="KY279" s="34" t="s">
        <v>5952</v>
      </c>
      <c r="KZ279" s="34" t="s">
        <v>5971</v>
      </c>
    </row>
    <row r="280" spans="1:313">
      <c r="A280" s="34" t="s">
        <v>6969</v>
      </c>
      <c r="B280" s="34" t="s">
        <v>6949</v>
      </c>
      <c r="C280" s="34" t="s">
        <v>1039</v>
      </c>
      <c r="D280" s="34" t="s">
        <v>1041</v>
      </c>
      <c r="F280" s="34" t="s">
        <v>1041</v>
      </c>
      <c r="G280" s="34">
        <v>39</v>
      </c>
      <c r="H280" s="34" t="s">
        <v>1041</v>
      </c>
      <c r="I280" s="34" t="s">
        <v>1041</v>
      </c>
      <c r="J280" s="34" t="s">
        <v>442</v>
      </c>
      <c r="K280" s="34" t="s">
        <v>1077</v>
      </c>
      <c r="L280" s="34" t="s">
        <v>9537</v>
      </c>
      <c r="M280" s="34" t="s">
        <v>1548</v>
      </c>
      <c r="N280" s="34" t="s">
        <v>9538</v>
      </c>
      <c r="P280" s="34" t="s">
        <v>3065</v>
      </c>
      <c r="Q280" s="34" t="s">
        <v>3123</v>
      </c>
      <c r="R280" s="34" t="s">
        <v>6307</v>
      </c>
      <c r="S280" s="34">
        <v>1</v>
      </c>
      <c r="T280" s="34" t="s">
        <v>4170</v>
      </c>
      <c r="U280" s="34" t="s">
        <v>4170</v>
      </c>
      <c r="V280" s="34" t="s">
        <v>4170</v>
      </c>
      <c r="W280" s="34" t="s">
        <v>4170</v>
      </c>
      <c r="X280" s="34" t="s">
        <v>4881</v>
      </c>
      <c r="Y280" s="34" t="s">
        <v>4170</v>
      </c>
      <c r="Z280" s="34" t="s">
        <v>4881</v>
      </c>
      <c r="AA280" s="34" t="s">
        <v>4170</v>
      </c>
      <c r="AB280" s="34" t="s">
        <v>3681</v>
      </c>
      <c r="AD280" s="34" t="s">
        <v>3696</v>
      </c>
      <c r="AN280" s="34" t="s">
        <v>3722</v>
      </c>
      <c r="AO280" s="34" t="s">
        <v>1044</v>
      </c>
      <c r="BG280" s="34">
        <v>1</v>
      </c>
      <c r="BI280" s="34">
        <v>20</v>
      </c>
      <c r="BJ280" s="34" t="s">
        <v>1041</v>
      </c>
      <c r="BK280" s="34" t="s">
        <v>3727</v>
      </c>
      <c r="BM280" s="34" t="s">
        <v>3739</v>
      </c>
      <c r="BN280" s="34" t="s">
        <v>3745</v>
      </c>
      <c r="BO280" s="34" t="s">
        <v>4881</v>
      </c>
      <c r="BP280" s="34" t="s">
        <v>4170</v>
      </c>
      <c r="BQ280" s="34" t="s">
        <v>4170</v>
      </c>
      <c r="BR280" s="34" t="s">
        <v>4170</v>
      </c>
      <c r="BS280" s="34" t="s">
        <v>3754</v>
      </c>
      <c r="BT280" s="34" t="s">
        <v>3771</v>
      </c>
      <c r="BU280" s="34" t="s">
        <v>1044</v>
      </c>
      <c r="BV280" s="34" t="s">
        <v>1044</v>
      </c>
      <c r="BW280" s="34" t="s">
        <v>1044</v>
      </c>
      <c r="BX280" s="34" t="s">
        <v>3777</v>
      </c>
      <c r="BY280" s="34" t="s">
        <v>4881</v>
      </c>
      <c r="BZ280" s="34" t="s">
        <v>4170</v>
      </c>
      <c r="CA280" s="34" t="s">
        <v>4170</v>
      </c>
      <c r="CB280" s="34" t="s">
        <v>4170</v>
      </c>
      <c r="CC280" s="34" t="s">
        <v>4170</v>
      </c>
      <c r="CD280" s="34" t="s">
        <v>4170</v>
      </c>
      <c r="CE280" s="34" t="s">
        <v>4170</v>
      </c>
      <c r="CF280" s="34" t="s">
        <v>4170</v>
      </c>
      <c r="CG280" s="34" t="s">
        <v>4170</v>
      </c>
      <c r="CH280" s="34" t="s">
        <v>4170</v>
      </c>
      <c r="CI280" s="34" t="s">
        <v>4170</v>
      </c>
      <c r="CJ280" s="34" t="s">
        <v>4170</v>
      </c>
      <c r="CK280" s="34" t="s">
        <v>4170</v>
      </c>
      <c r="CL280" s="34" t="s">
        <v>4170</v>
      </c>
      <c r="CM280" s="34" t="s">
        <v>4170</v>
      </c>
      <c r="CN280" s="34" t="s">
        <v>4170</v>
      </c>
      <c r="CO280" s="34" t="s">
        <v>4170</v>
      </c>
      <c r="CQ280" s="34" t="s">
        <v>1041</v>
      </c>
      <c r="CR280" s="34" t="s">
        <v>1041</v>
      </c>
      <c r="CS280" s="34" t="s">
        <v>1041</v>
      </c>
      <c r="CT280" s="34" t="s">
        <v>1041</v>
      </c>
      <c r="CU280" s="34" t="s">
        <v>1041</v>
      </c>
      <c r="CV280" s="34" t="s">
        <v>1041</v>
      </c>
      <c r="CW280" s="34" t="s">
        <v>1041</v>
      </c>
      <c r="CX280" s="34" t="s">
        <v>1044</v>
      </c>
      <c r="CY280" s="34" t="s">
        <v>3823</v>
      </c>
      <c r="CZ280" s="34" t="s">
        <v>3843</v>
      </c>
      <c r="DA280" s="34" t="s">
        <v>3855</v>
      </c>
      <c r="DB280" s="34" t="s">
        <v>1044</v>
      </c>
      <c r="DC280" s="34" t="s">
        <v>1044</v>
      </c>
      <c r="DD280" s="34" t="s">
        <v>3871</v>
      </c>
      <c r="DE280" s="34" t="s">
        <v>1044</v>
      </c>
      <c r="DF280" s="34" t="s">
        <v>3877</v>
      </c>
      <c r="DG280" s="34" t="s">
        <v>3884</v>
      </c>
      <c r="DH280" s="34" t="s">
        <v>4881</v>
      </c>
      <c r="DI280" s="34" t="s">
        <v>4170</v>
      </c>
      <c r="DJ280" s="34" t="s">
        <v>4170</v>
      </c>
      <c r="DK280" s="34" t="s">
        <v>4170</v>
      </c>
      <c r="DL280" s="34" t="s">
        <v>4170</v>
      </c>
      <c r="DM280" s="34" t="s">
        <v>4170</v>
      </c>
      <c r="DN280" s="34" t="s">
        <v>4170</v>
      </c>
      <c r="DO280" s="34" t="s">
        <v>4170</v>
      </c>
      <c r="DP280" s="34" t="s">
        <v>4170</v>
      </c>
      <c r="DQ280" s="34" t="s">
        <v>4170</v>
      </c>
      <c r="DR280" s="34" t="s">
        <v>4170</v>
      </c>
      <c r="DS280" s="34" t="s">
        <v>4170</v>
      </c>
      <c r="DT280" s="34" t="s">
        <v>4170</v>
      </c>
      <c r="DU280" s="34" t="s">
        <v>4170</v>
      </c>
      <c r="DV280" s="34" t="s">
        <v>4170</v>
      </c>
      <c r="DW280" s="34" t="s">
        <v>4170</v>
      </c>
      <c r="FK280" s="34" t="s">
        <v>1044</v>
      </c>
      <c r="FM280" s="34" t="s">
        <v>3981</v>
      </c>
      <c r="FN280" s="34" t="s">
        <v>6433</v>
      </c>
      <c r="FO280" s="34" t="s">
        <v>4881</v>
      </c>
      <c r="FP280" s="34" t="s">
        <v>4881</v>
      </c>
      <c r="FQ280" s="34" t="s">
        <v>4881</v>
      </c>
      <c r="FR280" s="34" t="s">
        <v>4170</v>
      </c>
      <c r="FS280" s="34" t="s">
        <v>4170</v>
      </c>
      <c r="FT280" s="34" t="s">
        <v>4170</v>
      </c>
      <c r="FU280" s="34" t="s">
        <v>4881</v>
      </c>
      <c r="FV280" s="34" t="s">
        <v>4881</v>
      </c>
      <c r="FW280" s="34" t="s">
        <v>4881</v>
      </c>
      <c r="FX280" s="34" t="s">
        <v>4170</v>
      </c>
      <c r="FY280" s="34" t="s">
        <v>4170</v>
      </c>
      <c r="FZ280" s="34" t="s">
        <v>4170</v>
      </c>
      <c r="GA280" s="34" t="s">
        <v>4170</v>
      </c>
      <c r="GB280" s="34" t="s">
        <v>4170</v>
      </c>
      <c r="GC280" s="34" t="s">
        <v>4170</v>
      </c>
      <c r="GD280" s="34" t="s">
        <v>4170</v>
      </c>
      <c r="GF280" s="34" t="s">
        <v>1044</v>
      </c>
      <c r="GG280" s="34" t="s">
        <v>4170</v>
      </c>
      <c r="GH280" s="34" t="s">
        <v>4170</v>
      </c>
      <c r="GI280" s="34" t="s">
        <v>4170</v>
      </c>
      <c r="GJ280" s="34" t="s">
        <v>4881</v>
      </c>
      <c r="GK280" s="34" t="s">
        <v>4170</v>
      </c>
      <c r="GL280" s="34" t="s">
        <v>4170</v>
      </c>
      <c r="GM280" s="34" t="s">
        <v>4170</v>
      </c>
      <c r="GO280" s="34">
        <v>5000</v>
      </c>
      <c r="GP280" s="34">
        <v>0</v>
      </c>
      <c r="GQ280" s="34">
        <v>7000</v>
      </c>
      <c r="GR280" s="34">
        <v>3000</v>
      </c>
      <c r="GS280" s="34">
        <v>500</v>
      </c>
      <c r="GT280" s="34">
        <v>450</v>
      </c>
      <c r="GU280" s="34">
        <v>3000</v>
      </c>
      <c r="GW280" s="34">
        <v>0</v>
      </c>
      <c r="GX280" s="34">
        <v>10000</v>
      </c>
      <c r="GY280" s="34">
        <v>500</v>
      </c>
      <c r="GZ280" s="34">
        <v>0</v>
      </c>
      <c r="HA280" s="34">
        <v>0</v>
      </c>
      <c r="HB280" s="34">
        <v>0</v>
      </c>
      <c r="HC280" s="34">
        <v>0</v>
      </c>
      <c r="HD280" s="34">
        <v>0</v>
      </c>
      <c r="HF280" s="34" t="s">
        <v>3071</v>
      </c>
      <c r="HK280" s="34" t="s">
        <v>6970</v>
      </c>
      <c r="HL280" s="34" t="s">
        <v>4226</v>
      </c>
      <c r="HM280" s="34" t="s">
        <v>4542</v>
      </c>
      <c r="HN280" s="34" t="s">
        <v>5453</v>
      </c>
      <c r="HO280" s="34">
        <v>36.432325886990803</v>
      </c>
      <c r="HP280" s="34" t="s">
        <v>4896</v>
      </c>
      <c r="HQ280" s="34" t="s">
        <v>4305</v>
      </c>
      <c r="HR280" s="34" t="s">
        <v>4186</v>
      </c>
      <c r="HS280" s="34" t="s">
        <v>4241</v>
      </c>
      <c r="HT280" s="34" t="s">
        <v>4271</v>
      </c>
      <c r="HU280" s="34" t="s">
        <v>5342</v>
      </c>
      <c r="HV280" s="34" t="s">
        <v>5001</v>
      </c>
      <c r="HW280" s="34" t="s">
        <v>4560</v>
      </c>
      <c r="HX280" s="34" t="s">
        <v>3247</v>
      </c>
      <c r="HY280" s="34" t="s">
        <v>4299</v>
      </c>
      <c r="HZ280" s="34" t="s">
        <v>4933</v>
      </c>
      <c r="IA280" s="34" t="s">
        <v>4666</v>
      </c>
      <c r="IC280" s="34" t="s">
        <v>5274</v>
      </c>
      <c r="ID280" s="34" t="s">
        <v>4462</v>
      </c>
      <c r="IR280" s="34" t="s">
        <v>1046</v>
      </c>
      <c r="IU280" s="34" t="s">
        <v>5179</v>
      </c>
      <c r="IV280" s="34" t="s">
        <v>4170</v>
      </c>
      <c r="IW280" s="34" t="s">
        <v>4175</v>
      </c>
      <c r="IX280" s="34" t="s">
        <v>5374</v>
      </c>
      <c r="IY280" s="34" t="s">
        <v>4785</v>
      </c>
      <c r="IZ280" s="34" t="s">
        <v>4785</v>
      </c>
      <c r="JA280" s="34" t="s">
        <v>6053</v>
      </c>
      <c r="JC280" s="34">
        <v>1666.6666666666699</v>
      </c>
      <c r="JD280" s="34">
        <v>83.3333333333333</v>
      </c>
      <c r="JE280" s="34">
        <v>0</v>
      </c>
      <c r="JF280" s="34">
        <v>0</v>
      </c>
      <c r="JG280" s="34">
        <v>0</v>
      </c>
      <c r="JH280" s="34">
        <v>0</v>
      </c>
      <c r="JI280" s="34">
        <v>0</v>
      </c>
      <c r="JK280" s="34">
        <v>0</v>
      </c>
      <c r="JL280" s="34">
        <v>20616.666666666701</v>
      </c>
      <c r="JM280" s="34">
        <v>83.3333333333333</v>
      </c>
      <c r="JN280" s="34">
        <v>20700</v>
      </c>
      <c r="JO280" s="34">
        <v>20616.666666666701</v>
      </c>
      <c r="JP280" s="34">
        <v>83.3333333333333</v>
      </c>
      <c r="JQ280" s="34">
        <v>20700</v>
      </c>
      <c r="JR280" s="34">
        <v>0.241545893719807</v>
      </c>
      <c r="JT280" s="34">
        <v>0.33816425120772903</v>
      </c>
      <c r="JU280" s="34">
        <v>0.14492753623188401</v>
      </c>
      <c r="JV280" s="34">
        <v>2.41545893719807E-2</v>
      </c>
      <c r="JW280" s="34">
        <v>2.1739130434782601E-2</v>
      </c>
      <c r="JX280" s="34">
        <v>0.14492753623188401</v>
      </c>
      <c r="KA280" s="34">
        <v>8.0515297906602307E-2</v>
      </c>
      <c r="KB280" s="34">
        <v>4.0257648953301098E-3</v>
      </c>
      <c r="KL280" s="34" t="s">
        <v>4170</v>
      </c>
      <c r="KM280" s="34" t="s">
        <v>4712</v>
      </c>
      <c r="KN280" s="34" t="s">
        <v>4352</v>
      </c>
      <c r="KO280" s="34" t="s">
        <v>4170</v>
      </c>
      <c r="KP280" s="34" t="s">
        <v>4170</v>
      </c>
      <c r="KQ280" s="34" t="s">
        <v>4170</v>
      </c>
      <c r="KR280" s="34" t="s">
        <v>4170</v>
      </c>
      <c r="KS280" s="34" t="s">
        <v>4170</v>
      </c>
      <c r="KU280" s="34" t="s">
        <v>5113</v>
      </c>
      <c r="KV280" s="34" t="s">
        <v>4876</v>
      </c>
      <c r="KW280" s="34" t="s">
        <v>5620</v>
      </c>
      <c r="KX280" s="34" t="s">
        <v>5643</v>
      </c>
      <c r="KY280" s="34" t="s">
        <v>5953</v>
      </c>
      <c r="KZ280" s="34" t="s">
        <v>5224</v>
      </c>
    </row>
    <row r="281" spans="1:313">
      <c r="A281" s="34" t="s">
        <v>6971</v>
      </c>
      <c r="B281" s="34" t="s">
        <v>6949</v>
      </c>
      <c r="C281" s="34" t="s">
        <v>1038</v>
      </c>
      <c r="D281" s="34" t="s">
        <v>1041</v>
      </c>
      <c r="F281" s="34" t="s">
        <v>1041</v>
      </c>
      <c r="G281" s="34">
        <v>47</v>
      </c>
      <c r="H281" s="34" t="s">
        <v>1041</v>
      </c>
      <c r="I281" s="34" t="s">
        <v>1041</v>
      </c>
      <c r="J281" s="34" t="s">
        <v>442</v>
      </c>
      <c r="K281" s="34" t="s">
        <v>1098</v>
      </c>
      <c r="L281" s="34" t="s">
        <v>9569</v>
      </c>
      <c r="M281" s="34" t="s">
        <v>1959</v>
      </c>
      <c r="N281" s="34" t="s">
        <v>9628</v>
      </c>
      <c r="P281" s="34" t="s">
        <v>3068</v>
      </c>
      <c r="Q281" s="34" t="s">
        <v>3096</v>
      </c>
      <c r="R281" s="34" t="s">
        <v>6370</v>
      </c>
      <c r="S281" s="34">
        <v>3</v>
      </c>
      <c r="T281" s="34" t="s">
        <v>4609</v>
      </c>
      <c r="U281" s="34" t="s">
        <v>4881</v>
      </c>
      <c r="V281" s="34" t="s">
        <v>4170</v>
      </c>
      <c r="W281" s="34" t="s">
        <v>4881</v>
      </c>
      <c r="X281" s="34" t="s">
        <v>4881</v>
      </c>
      <c r="Y281" s="34" t="s">
        <v>4609</v>
      </c>
      <c r="Z281" s="34" t="s">
        <v>4881</v>
      </c>
      <c r="AA281" s="34" t="s">
        <v>4170</v>
      </c>
      <c r="AB281" s="34" t="s">
        <v>3681</v>
      </c>
      <c r="AD281" s="34" t="s">
        <v>3699</v>
      </c>
      <c r="AE281" s="34" t="s">
        <v>3711</v>
      </c>
      <c r="AF281" s="34" t="s">
        <v>4170</v>
      </c>
      <c r="AG281" s="34" t="s">
        <v>4170</v>
      </c>
      <c r="AH281" s="34" t="s">
        <v>4881</v>
      </c>
      <c r="AI281" s="34" t="s">
        <v>4170</v>
      </c>
      <c r="AJ281" s="34" t="s">
        <v>4170</v>
      </c>
      <c r="AK281" s="34" t="s">
        <v>4170</v>
      </c>
      <c r="AL281" s="34" t="s">
        <v>4170</v>
      </c>
      <c r="AN281" s="34" t="s">
        <v>3719</v>
      </c>
      <c r="AO281" s="34" t="s">
        <v>1044</v>
      </c>
      <c r="BG281" s="34">
        <v>2</v>
      </c>
      <c r="BI281" s="34">
        <v>35</v>
      </c>
      <c r="BJ281" s="34" t="s">
        <v>1041</v>
      </c>
      <c r="BK281" s="34" t="s">
        <v>3730</v>
      </c>
      <c r="BM281" s="34" t="s">
        <v>3742</v>
      </c>
      <c r="BN281" s="34" t="s">
        <v>3745</v>
      </c>
      <c r="BO281" s="34" t="s">
        <v>4881</v>
      </c>
      <c r="BP281" s="34" t="s">
        <v>4170</v>
      </c>
      <c r="BQ281" s="34" t="s">
        <v>4170</v>
      </c>
      <c r="BR281" s="34" t="s">
        <v>4170</v>
      </c>
      <c r="BS281" s="34" t="s">
        <v>3760</v>
      </c>
      <c r="BT281" s="34" t="s">
        <v>3771</v>
      </c>
      <c r="BU281" s="34" t="s">
        <v>1041</v>
      </c>
      <c r="BV281" s="34" t="s">
        <v>1041</v>
      </c>
      <c r="BW281" s="34" t="s">
        <v>1041</v>
      </c>
      <c r="BX281" s="34" t="s">
        <v>6972</v>
      </c>
      <c r="BY281" s="34" t="s">
        <v>4170</v>
      </c>
      <c r="BZ281" s="34" t="s">
        <v>4170</v>
      </c>
      <c r="CA281" s="34" t="s">
        <v>4170</v>
      </c>
      <c r="CB281" s="34" t="s">
        <v>4881</v>
      </c>
      <c r="CC281" s="34" t="s">
        <v>4881</v>
      </c>
      <c r="CD281" s="34" t="s">
        <v>4170</v>
      </c>
      <c r="CE281" s="34" t="s">
        <v>4170</v>
      </c>
      <c r="CF281" s="34" t="s">
        <v>4170</v>
      </c>
      <c r="CG281" s="34" t="s">
        <v>4170</v>
      </c>
      <c r="CH281" s="34" t="s">
        <v>4170</v>
      </c>
      <c r="CI281" s="34" t="s">
        <v>4170</v>
      </c>
      <c r="CJ281" s="34" t="s">
        <v>4170</v>
      </c>
      <c r="CK281" s="34" t="s">
        <v>4170</v>
      </c>
      <c r="CL281" s="34" t="s">
        <v>4170</v>
      </c>
      <c r="CM281" s="34" t="s">
        <v>4170</v>
      </c>
      <c r="CN281" s="34" t="s">
        <v>4170</v>
      </c>
      <c r="CO281" s="34" t="s">
        <v>4170</v>
      </c>
      <c r="CQ281" s="34" t="s">
        <v>1041</v>
      </c>
      <c r="CR281" s="34" t="s">
        <v>1041</v>
      </c>
      <c r="CS281" s="34" t="s">
        <v>1044</v>
      </c>
      <c r="CT281" s="34" t="s">
        <v>1044</v>
      </c>
      <c r="CU281" s="34" t="s">
        <v>1041</v>
      </c>
      <c r="CV281" s="34" t="s">
        <v>1041</v>
      </c>
      <c r="CW281" s="34" t="s">
        <v>1044</v>
      </c>
      <c r="CX281" s="34" t="s">
        <v>1044</v>
      </c>
      <c r="CY281" s="34" t="s">
        <v>3826</v>
      </c>
      <c r="CZ281" s="34" t="s">
        <v>3846</v>
      </c>
      <c r="DA281" s="34" t="s">
        <v>3861</v>
      </c>
      <c r="DB281" s="34" t="s">
        <v>3868</v>
      </c>
      <c r="DC281" s="34" t="s">
        <v>3871</v>
      </c>
      <c r="DD281" s="34" t="s">
        <v>3871</v>
      </c>
      <c r="DE281" s="34" t="s">
        <v>1041</v>
      </c>
      <c r="DF281" s="34" t="s">
        <v>3880</v>
      </c>
      <c r="DH281" s="34" t="s">
        <v>4170</v>
      </c>
      <c r="DI281" s="34" t="s">
        <v>4170</v>
      </c>
      <c r="DJ281" s="34" t="s">
        <v>4170</v>
      </c>
      <c r="DK281" s="34" t="s">
        <v>4170</v>
      </c>
      <c r="DL281" s="34" t="s">
        <v>4170</v>
      </c>
      <c r="DM281" s="34" t="s">
        <v>4170</v>
      </c>
      <c r="DN281" s="34" t="s">
        <v>4170</v>
      </c>
      <c r="DO281" s="34" t="s">
        <v>4170</v>
      </c>
      <c r="DP281" s="34" t="s">
        <v>4170</v>
      </c>
      <c r="DQ281" s="34" t="s">
        <v>4170</v>
      </c>
      <c r="DR281" s="34" t="s">
        <v>4170</v>
      </c>
      <c r="DS281" s="34" t="s">
        <v>4170</v>
      </c>
      <c r="DT281" s="34" t="s">
        <v>4170</v>
      </c>
      <c r="DU281" s="34" t="s">
        <v>4170</v>
      </c>
      <c r="DV281" s="34" t="s">
        <v>4170</v>
      </c>
      <c r="DW281" s="34" t="s">
        <v>4170</v>
      </c>
      <c r="FK281" s="34" t="s">
        <v>1044</v>
      </c>
      <c r="FM281" s="34" t="s">
        <v>3990</v>
      </c>
      <c r="GF281" s="34" t="s">
        <v>1044</v>
      </c>
      <c r="GG281" s="34" t="s">
        <v>4170</v>
      </c>
      <c r="GH281" s="34" t="s">
        <v>4170</v>
      </c>
      <c r="GI281" s="34" t="s">
        <v>4170</v>
      </c>
      <c r="GJ281" s="34" t="s">
        <v>4881</v>
      </c>
      <c r="GK281" s="34" t="s">
        <v>4170</v>
      </c>
      <c r="GL281" s="34" t="s">
        <v>4170</v>
      </c>
      <c r="GM281" s="34" t="s">
        <v>4170</v>
      </c>
      <c r="GO281" s="34">
        <v>7000</v>
      </c>
      <c r="GP281" s="34">
        <v>0</v>
      </c>
      <c r="GQ281" s="34">
        <v>0</v>
      </c>
      <c r="GR281" s="34">
        <v>1900</v>
      </c>
      <c r="GS281" s="34">
        <v>1000</v>
      </c>
      <c r="GT281" s="34">
        <v>190</v>
      </c>
      <c r="GU281" s="34">
        <v>200</v>
      </c>
      <c r="GV281" s="34">
        <v>0</v>
      </c>
      <c r="GW281" s="34">
        <v>0</v>
      </c>
      <c r="GX281" s="34">
        <v>2000</v>
      </c>
      <c r="GY281" s="34">
        <v>2500</v>
      </c>
      <c r="GZ281" s="34">
        <v>2000</v>
      </c>
      <c r="HA281" s="34">
        <v>0</v>
      </c>
      <c r="HB281" s="34">
        <v>1000</v>
      </c>
      <c r="HC281" s="34">
        <v>2000</v>
      </c>
      <c r="HD281" s="34">
        <v>0</v>
      </c>
      <c r="HE281" s="34">
        <v>0</v>
      </c>
      <c r="HF281" s="34" t="s">
        <v>1044</v>
      </c>
      <c r="HK281" s="34" t="s">
        <v>6973</v>
      </c>
      <c r="HL281" s="34" t="s">
        <v>4226</v>
      </c>
      <c r="HM281" s="34" t="s">
        <v>4542</v>
      </c>
      <c r="HN281" s="34" t="s">
        <v>5453</v>
      </c>
      <c r="HO281" s="34">
        <v>46.419185282523003</v>
      </c>
      <c r="HP281" s="34" t="s">
        <v>4896</v>
      </c>
      <c r="HQ281" s="34" t="s">
        <v>4316</v>
      </c>
      <c r="HR281" s="34" t="s">
        <v>4219</v>
      </c>
      <c r="HS281" s="34" t="s">
        <v>4248</v>
      </c>
      <c r="HT281" s="34" t="s">
        <v>4262</v>
      </c>
      <c r="HU281" s="34" t="s">
        <v>5342</v>
      </c>
      <c r="HV281" s="34" t="s">
        <v>5001</v>
      </c>
      <c r="HW281" s="34" t="s">
        <v>4556</v>
      </c>
      <c r="HX281" s="34" t="s">
        <v>3238</v>
      </c>
      <c r="HY281" s="34" t="s">
        <v>4291</v>
      </c>
      <c r="HZ281" s="34" t="s">
        <v>4933</v>
      </c>
      <c r="IA281" s="34" t="s">
        <v>4665</v>
      </c>
      <c r="IB281" s="34" t="s">
        <v>5665</v>
      </c>
      <c r="IC281" s="34" t="s">
        <v>5274</v>
      </c>
      <c r="ID281" s="34" t="s">
        <v>4461</v>
      </c>
      <c r="IR281" s="34" t="s">
        <v>1046</v>
      </c>
      <c r="IS281" s="34" t="s">
        <v>5322</v>
      </c>
      <c r="IU281" s="34" t="s">
        <v>5180</v>
      </c>
      <c r="IV281" s="34" t="s">
        <v>4170</v>
      </c>
      <c r="IW281" s="34" t="s">
        <v>4170</v>
      </c>
      <c r="IX281" s="34" t="s">
        <v>4472</v>
      </c>
      <c r="IY281" s="34" t="s">
        <v>4474</v>
      </c>
      <c r="IZ281" s="34" t="s">
        <v>4783</v>
      </c>
      <c r="JA281" s="34" t="s">
        <v>4711</v>
      </c>
      <c r="JB281" s="34" t="s">
        <v>4170</v>
      </c>
      <c r="JC281" s="34">
        <v>333.33333333333297</v>
      </c>
      <c r="JD281" s="34">
        <v>416.66666666666703</v>
      </c>
      <c r="JE281" s="34">
        <v>333.33333333333297</v>
      </c>
      <c r="JF281" s="34">
        <v>0</v>
      </c>
      <c r="JG281" s="34">
        <v>166.666666666667</v>
      </c>
      <c r="JH281" s="34">
        <v>333.33333333333297</v>
      </c>
      <c r="JI281" s="34">
        <v>0</v>
      </c>
      <c r="JJ281" s="34">
        <v>0</v>
      </c>
      <c r="JK281" s="34">
        <v>0</v>
      </c>
      <c r="JL281" s="34">
        <v>11290</v>
      </c>
      <c r="JM281" s="34">
        <v>583.33333333333303</v>
      </c>
      <c r="JN281" s="34">
        <v>11873.333333333299</v>
      </c>
      <c r="JO281" s="34">
        <v>3763.3333333333298</v>
      </c>
      <c r="JP281" s="34">
        <v>194.444444444444</v>
      </c>
      <c r="JQ281" s="34">
        <v>3957.7777777777801</v>
      </c>
      <c r="JR281" s="34">
        <v>0.58955642897248695</v>
      </c>
      <c r="JU281" s="34">
        <v>0.160022459292532</v>
      </c>
      <c r="JV281" s="34">
        <v>8.4222346996069605E-2</v>
      </c>
      <c r="JW281" s="34">
        <v>1.60022459292532E-2</v>
      </c>
      <c r="JX281" s="34">
        <v>1.6844469399213899E-2</v>
      </c>
      <c r="KA281" s="34">
        <v>2.8074115665356499E-2</v>
      </c>
      <c r="KB281" s="34">
        <v>3.5092644581695698E-2</v>
      </c>
      <c r="KC281" s="34">
        <v>2.8074115665356499E-2</v>
      </c>
      <c r="KE281" s="34">
        <v>1.40370578326783E-2</v>
      </c>
      <c r="KF281" s="34">
        <v>2.8074115665356499E-2</v>
      </c>
      <c r="KL281" s="34" t="s">
        <v>4170</v>
      </c>
      <c r="KM281" s="34" t="s">
        <v>4714</v>
      </c>
      <c r="KN281" s="34" t="s">
        <v>5255</v>
      </c>
      <c r="KO281" s="34" t="s">
        <v>5255</v>
      </c>
      <c r="KP281" s="34" t="s">
        <v>4170</v>
      </c>
      <c r="KQ281" s="34" t="s">
        <v>4353</v>
      </c>
      <c r="KR281" s="34" t="s">
        <v>4714</v>
      </c>
      <c r="KS281" s="34" t="s">
        <v>4170</v>
      </c>
      <c r="KT281" s="34" t="s">
        <v>4170</v>
      </c>
      <c r="KU281" s="34" t="s">
        <v>5112</v>
      </c>
      <c r="KV281" s="34" t="s">
        <v>5153</v>
      </c>
      <c r="KW281" s="34" t="s">
        <v>5624</v>
      </c>
      <c r="KX281" s="34" t="s">
        <v>5644</v>
      </c>
      <c r="KY281" s="34" t="s">
        <v>5112</v>
      </c>
      <c r="KZ281" s="34" t="s">
        <v>5850</v>
      </c>
    </row>
    <row r="282" spans="1:313">
      <c r="A282" s="34" t="s">
        <v>6974</v>
      </c>
      <c r="B282" s="34" t="s">
        <v>6949</v>
      </c>
      <c r="C282" s="34" t="s">
        <v>1036</v>
      </c>
      <c r="D282" s="34" t="s">
        <v>1041</v>
      </c>
      <c r="F282" s="34" t="s">
        <v>1041</v>
      </c>
      <c r="G282" s="34">
        <v>37</v>
      </c>
      <c r="H282" s="34" t="s">
        <v>1041</v>
      </c>
      <c r="I282" s="34" t="s">
        <v>1041</v>
      </c>
      <c r="J282" s="34" t="s">
        <v>440</v>
      </c>
      <c r="K282" s="34" t="s">
        <v>1077</v>
      </c>
      <c r="L282" s="34" t="s">
        <v>9537</v>
      </c>
      <c r="M282" s="34" t="s">
        <v>1548</v>
      </c>
      <c r="N282" s="34" t="s">
        <v>9538</v>
      </c>
      <c r="P282" s="34" t="s">
        <v>3065</v>
      </c>
      <c r="Q282" s="34" t="s">
        <v>3096</v>
      </c>
      <c r="R282" s="34" t="s">
        <v>6340</v>
      </c>
      <c r="S282" s="34">
        <v>5</v>
      </c>
      <c r="T282" s="34" t="s">
        <v>4881</v>
      </c>
      <c r="U282" s="34" t="s">
        <v>4881</v>
      </c>
      <c r="V282" s="34" t="s">
        <v>4881</v>
      </c>
      <c r="W282" s="34" t="s">
        <v>4609</v>
      </c>
      <c r="X282" s="34" t="s">
        <v>4881</v>
      </c>
      <c r="Y282" s="34" t="s">
        <v>4848</v>
      </c>
      <c r="Z282" s="34" t="s">
        <v>4609</v>
      </c>
      <c r="AA282" s="34" t="s">
        <v>4170</v>
      </c>
      <c r="AB282" s="34" t="s">
        <v>3681</v>
      </c>
      <c r="AD282" s="34" t="s">
        <v>3696</v>
      </c>
      <c r="AN282" s="34" t="s">
        <v>3719</v>
      </c>
      <c r="AO282" s="34" t="s">
        <v>1041</v>
      </c>
      <c r="AP282" s="34" t="s">
        <v>4095</v>
      </c>
      <c r="AQ282" s="34" t="s">
        <v>4170</v>
      </c>
      <c r="AR282" s="34" t="s">
        <v>4170</v>
      </c>
      <c r="AS282" s="34" t="s">
        <v>4170</v>
      </c>
      <c r="AT282" s="34" t="s">
        <v>4170</v>
      </c>
      <c r="AU282" s="34" t="s">
        <v>4881</v>
      </c>
      <c r="AV282" s="34" t="s">
        <v>4170</v>
      </c>
      <c r="AW282" s="34" t="s">
        <v>4170</v>
      </c>
      <c r="AX282" s="34" t="s">
        <v>4170</v>
      </c>
      <c r="AY282" s="34" t="s">
        <v>4170</v>
      </c>
      <c r="AZ282" s="34" t="s">
        <v>4170</v>
      </c>
      <c r="BA282" s="34" t="s">
        <v>4170</v>
      </c>
      <c r="BB282" s="34" t="s">
        <v>4170</v>
      </c>
      <c r="BD282" s="34" t="s">
        <v>4113</v>
      </c>
      <c r="BG282" s="34">
        <v>3</v>
      </c>
      <c r="BI282" s="34">
        <v>50</v>
      </c>
      <c r="BJ282" s="34" t="s">
        <v>1041</v>
      </c>
      <c r="BK282" s="34" t="s">
        <v>3727</v>
      </c>
      <c r="BM282" s="34" t="s">
        <v>3739</v>
      </c>
      <c r="BN282" s="34" t="s">
        <v>3745</v>
      </c>
      <c r="BO282" s="34" t="s">
        <v>4881</v>
      </c>
      <c r="BP282" s="34" t="s">
        <v>4170</v>
      </c>
      <c r="BQ282" s="34" t="s">
        <v>4170</v>
      </c>
      <c r="BR282" s="34" t="s">
        <v>4170</v>
      </c>
      <c r="BS282" s="34" t="s">
        <v>3751</v>
      </c>
      <c r="BT282" s="34" t="s">
        <v>3771</v>
      </c>
      <c r="BU282" s="34" t="s">
        <v>1044</v>
      </c>
      <c r="BV282" s="34" t="s">
        <v>1044</v>
      </c>
      <c r="BW282" s="34" t="s">
        <v>1044</v>
      </c>
      <c r="BX282" s="34" t="s">
        <v>3777</v>
      </c>
      <c r="BY282" s="34" t="s">
        <v>4881</v>
      </c>
      <c r="BZ282" s="34" t="s">
        <v>4170</v>
      </c>
      <c r="CA282" s="34" t="s">
        <v>4170</v>
      </c>
      <c r="CB282" s="34" t="s">
        <v>4170</v>
      </c>
      <c r="CC282" s="34" t="s">
        <v>4170</v>
      </c>
      <c r="CD282" s="34" t="s">
        <v>4170</v>
      </c>
      <c r="CE282" s="34" t="s">
        <v>4170</v>
      </c>
      <c r="CF282" s="34" t="s">
        <v>4170</v>
      </c>
      <c r="CG282" s="34" t="s">
        <v>4170</v>
      </c>
      <c r="CH282" s="34" t="s">
        <v>4170</v>
      </c>
      <c r="CI282" s="34" t="s">
        <v>4170</v>
      </c>
      <c r="CJ282" s="34" t="s">
        <v>4170</v>
      </c>
      <c r="CK282" s="34" t="s">
        <v>4170</v>
      </c>
      <c r="CL282" s="34" t="s">
        <v>4170</v>
      </c>
      <c r="CM282" s="34" t="s">
        <v>4170</v>
      </c>
      <c r="CN282" s="34" t="s">
        <v>4170</v>
      </c>
      <c r="CO282" s="34" t="s">
        <v>4170</v>
      </c>
      <c r="CQ282" s="34" t="s">
        <v>1041</v>
      </c>
      <c r="CR282" s="34" t="s">
        <v>1041</v>
      </c>
      <c r="CS282" s="34" t="s">
        <v>1041</v>
      </c>
      <c r="CT282" s="34" t="s">
        <v>1041</v>
      </c>
      <c r="CU282" s="34" t="s">
        <v>1041</v>
      </c>
      <c r="CV282" s="34" t="s">
        <v>1041</v>
      </c>
      <c r="CW282" s="34" t="s">
        <v>1044</v>
      </c>
      <c r="CX282" s="34" t="s">
        <v>1044</v>
      </c>
      <c r="CY282" s="34" t="s">
        <v>3826</v>
      </c>
      <c r="CZ282" s="34" t="s">
        <v>3843</v>
      </c>
      <c r="DA282" s="34" t="s">
        <v>3861</v>
      </c>
      <c r="DB282" s="34" t="s">
        <v>3865</v>
      </c>
      <c r="DC282" s="34" t="s">
        <v>1044</v>
      </c>
      <c r="DD282" s="34" t="s">
        <v>3871</v>
      </c>
      <c r="DE282" s="34" t="s">
        <v>1044</v>
      </c>
      <c r="DF282" s="34" t="s">
        <v>3877</v>
      </c>
      <c r="DG282" s="34" t="s">
        <v>169</v>
      </c>
      <c r="DH282" s="34" t="s">
        <v>4170</v>
      </c>
      <c r="DI282" s="34" t="s">
        <v>4881</v>
      </c>
      <c r="DJ282" s="34" t="s">
        <v>4170</v>
      </c>
      <c r="DK282" s="34" t="s">
        <v>4170</v>
      </c>
      <c r="DL282" s="34" t="s">
        <v>4170</v>
      </c>
      <c r="DM282" s="34" t="s">
        <v>4170</v>
      </c>
      <c r="DN282" s="34" t="s">
        <v>4170</v>
      </c>
      <c r="DO282" s="34" t="s">
        <v>4170</v>
      </c>
      <c r="DP282" s="34" t="s">
        <v>4170</v>
      </c>
      <c r="DQ282" s="34" t="s">
        <v>4170</v>
      </c>
      <c r="DR282" s="34" t="s">
        <v>4170</v>
      </c>
      <c r="DS282" s="34" t="s">
        <v>4170</v>
      </c>
      <c r="DT282" s="34" t="s">
        <v>4170</v>
      </c>
      <c r="DU282" s="34" t="s">
        <v>4170</v>
      </c>
      <c r="DV282" s="34" t="s">
        <v>4170</v>
      </c>
      <c r="DW282" s="34" t="s">
        <v>4170</v>
      </c>
      <c r="DY282" s="34">
        <v>15000</v>
      </c>
      <c r="FK282" s="34" t="s">
        <v>1044</v>
      </c>
      <c r="FM282" s="34" t="s">
        <v>3990</v>
      </c>
      <c r="GF282" s="34" t="s">
        <v>1044</v>
      </c>
      <c r="GG282" s="34" t="s">
        <v>4170</v>
      </c>
      <c r="GH282" s="34" t="s">
        <v>4170</v>
      </c>
      <c r="GI282" s="34" t="s">
        <v>4170</v>
      </c>
      <c r="GJ282" s="34" t="s">
        <v>4881</v>
      </c>
      <c r="GK282" s="34" t="s">
        <v>4170</v>
      </c>
      <c r="GL282" s="34" t="s">
        <v>4170</v>
      </c>
      <c r="GM282" s="34" t="s">
        <v>4170</v>
      </c>
      <c r="GP282" s="34">
        <v>0</v>
      </c>
      <c r="GQ282" s="34">
        <v>8000</v>
      </c>
      <c r="GR282" s="34">
        <v>2600</v>
      </c>
      <c r="GT282" s="34">
        <v>200</v>
      </c>
      <c r="GU282" s="34">
        <v>200</v>
      </c>
      <c r="GV282" s="34">
        <v>0</v>
      </c>
      <c r="GW282" s="34">
        <v>0</v>
      </c>
      <c r="GX282" s="34">
        <v>2000</v>
      </c>
      <c r="GY282" s="34">
        <v>500</v>
      </c>
      <c r="GZ282" s="34">
        <v>600</v>
      </c>
      <c r="HA282" s="34">
        <v>0</v>
      </c>
      <c r="HB282" s="34">
        <v>0</v>
      </c>
      <c r="HC282" s="34">
        <v>12000</v>
      </c>
      <c r="HD282" s="34">
        <v>0</v>
      </c>
      <c r="HE282" s="34">
        <v>0</v>
      </c>
      <c r="HF282" s="34" t="s">
        <v>1044</v>
      </c>
      <c r="HK282" s="34" t="s">
        <v>6975</v>
      </c>
      <c r="HL282" s="34" t="s">
        <v>4226</v>
      </c>
      <c r="HM282" s="34" t="s">
        <v>4542</v>
      </c>
      <c r="HN282" s="34" t="s">
        <v>5447</v>
      </c>
      <c r="HO282" s="34">
        <v>11.4323258869908</v>
      </c>
      <c r="HP282" s="34" t="s">
        <v>4897</v>
      </c>
      <c r="HQ282" s="34" t="s">
        <v>4323</v>
      </c>
      <c r="HR282" s="34" t="s">
        <v>4219</v>
      </c>
      <c r="HS282" s="34" t="s">
        <v>4248</v>
      </c>
      <c r="HT282" s="34" t="s">
        <v>4262</v>
      </c>
      <c r="HU282" s="34" t="s">
        <v>5342</v>
      </c>
      <c r="HV282" s="34" t="s">
        <v>5001</v>
      </c>
      <c r="HW282" s="34" t="s">
        <v>4560</v>
      </c>
      <c r="HX282" s="34" t="s">
        <v>3241</v>
      </c>
      <c r="HY282" s="34" t="s">
        <v>4291</v>
      </c>
      <c r="HZ282" s="34" t="s">
        <v>4933</v>
      </c>
      <c r="IA282" s="34" t="s">
        <v>4666</v>
      </c>
      <c r="IC282" s="34" t="s">
        <v>5274</v>
      </c>
      <c r="ID282" s="34" t="s">
        <v>4462</v>
      </c>
      <c r="IE282" s="34" t="s">
        <v>5112</v>
      </c>
      <c r="IQ282" s="34">
        <v>15000</v>
      </c>
      <c r="IR282" s="34" t="s">
        <v>1046</v>
      </c>
      <c r="IS282" s="34" t="s">
        <v>5322</v>
      </c>
      <c r="IT282" s="34">
        <v>3000</v>
      </c>
      <c r="IV282" s="34" t="s">
        <v>4170</v>
      </c>
      <c r="IW282" s="34" t="s">
        <v>4176</v>
      </c>
      <c r="IX282" s="34" t="s">
        <v>5374</v>
      </c>
      <c r="IZ282" s="34" t="s">
        <v>4783</v>
      </c>
      <c r="JA282" s="34" t="s">
        <v>4711</v>
      </c>
      <c r="JB282" s="34" t="s">
        <v>4170</v>
      </c>
      <c r="JC282" s="34">
        <v>333.33333333333297</v>
      </c>
      <c r="JD282" s="34">
        <v>83.3333333333333</v>
      </c>
      <c r="JE282" s="34">
        <v>100</v>
      </c>
      <c r="JF282" s="34">
        <v>0</v>
      </c>
      <c r="JG282" s="34">
        <v>0</v>
      </c>
      <c r="JH282" s="34">
        <v>2000</v>
      </c>
      <c r="JI282" s="34">
        <v>0</v>
      </c>
      <c r="JJ282" s="34">
        <v>0</v>
      </c>
      <c r="JK282" s="34">
        <v>0</v>
      </c>
      <c r="JL282" s="34">
        <v>13433.333333333299</v>
      </c>
      <c r="JM282" s="34">
        <v>83.3333333333333</v>
      </c>
      <c r="JN282" s="34">
        <v>13516.666666666701</v>
      </c>
      <c r="JO282" s="34">
        <v>2686.6666666666702</v>
      </c>
      <c r="JP282" s="34">
        <v>16.6666666666667</v>
      </c>
      <c r="JQ282" s="34">
        <v>2703.3333333333298</v>
      </c>
      <c r="JT282" s="34">
        <v>0.59186189889025898</v>
      </c>
      <c r="JU282" s="34">
        <v>0.19235511713933401</v>
      </c>
      <c r="JW282" s="34">
        <v>1.47965474722565E-2</v>
      </c>
      <c r="JX282" s="34">
        <v>1.47965474722565E-2</v>
      </c>
      <c r="KA282" s="34">
        <v>2.46609124537608E-2</v>
      </c>
      <c r="KB282" s="34">
        <v>6.1652281134402E-3</v>
      </c>
      <c r="KC282" s="34">
        <v>7.3982737361282403E-3</v>
      </c>
      <c r="KF282" s="34">
        <v>0.14796547472256499</v>
      </c>
      <c r="KJ282" s="34" t="s">
        <v>5977</v>
      </c>
      <c r="KK282" s="34" t="s">
        <v>5178</v>
      </c>
      <c r="KL282" s="34" t="s">
        <v>4170</v>
      </c>
      <c r="KM282" s="34" t="s">
        <v>4714</v>
      </c>
      <c r="KN282" s="34" t="s">
        <v>4352</v>
      </c>
      <c r="KO282" s="34" t="s">
        <v>4352</v>
      </c>
      <c r="KP282" s="34" t="s">
        <v>4170</v>
      </c>
      <c r="KQ282" s="34" t="s">
        <v>4170</v>
      </c>
      <c r="KR282" s="34" t="s">
        <v>4973</v>
      </c>
      <c r="KS282" s="34" t="s">
        <v>4170</v>
      </c>
      <c r="KT282" s="34" t="s">
        <v>4170</v>
      </c>
      <c r="KU282" s="34" t="s">
        <v>5112</v>
      </c>
      <c r="KV282" s="34" t="s">
        <v>5153</v>
      </c>
      <c r="KW282" s="34" t="s">
        <v>5620</v>
      </c>
      <c r="KX282" s="34" t="s">
        <v>5643</v>
      </c>
      <c r="KY282" s="34" t="s">
        <v>5112</v>
      </c>
      <c r="KZ282" s="34" t="s">
        <v>5850</v>
      </c>
      <c r="LA282" s="34" t="s">
        <v>5992</v>
      </c>
    </row>
    <row r="283" spans="1:313">
      <c r="A283" s="34" t="s">
        <v>6976</v>
      </c>
      <c r="B283" s="34" t="s">
        <v>6949</v>
      </c>
      <c r="C283" s="34" t="s">
        <v>1037</v>
      </c>
      <c r="D283" s="34" t="s">
        <v>1041</v>
      </c>
      <c r="F283" s="34" t="s">
        <v>1041</v>
      </c>
      <c r="G283" s="34">
        <v>38</v>
      </c>
      <c r="H283" s="34" t="s">
        <v>1041</v>
      </c>
      <c r="I283" s="34" t="s">
        <v>1041</v>
      </c>
      <c r="J283" s="34" t="s">
        <v>442</v>
      </c>
      <c r="K283" s="34" t="s">
        <v>1077</v>
      </c>
      <c r="L283" s="34" t="s">
        <v>9537</v>
      </c>
      <c r="M283" s="34" t="s">
        <v>1548</v>
      </c>
      <c r="N283" s="34" t="s">
        <v>9538</v>
      </c>
      <c r="P283" s="34" t="s">
        <v>3065</v>
      </c>
      <c r="Q283" s="34" t="s">
        <v>3147</v>
      </c>
      <c r="R283" s="34" t="s">
        <v>6315</v>
      </c>
      <c r="S283" s="34">
        <v>2</v>
      </c>
      <c r="T283" s="34" t="s">
        <v>4881</v>
      </c>
      <c r="U283" s="34" t="s">
        <v>4170</v>
      </c>
      <c r="V283" s="34" t="s">
        <v>4170</v>
      </c>
      <c r="W283" s="34" t="s">
        <v>4881</v>
      </c>
      <c r="X283" s="34" t="s">
        <v>4881</v>
      </c>
      <c r="Y283" s="34" t="s">
        <v>4881</v>
      </c>
      <c r="Z283" s="34" t="s">
        <v>4881</v>
      </c>
      <c r="AA283" s="34" t="s">
        <v>4170</v>
      </c>
      <c r="AB283" s="34" t="s">
        <v>3681</v>
      </c>
      <c r="AD283" s="34" t="s">
        <v>3696</v>
      </c>
      <c r="AN283" s="34" t="s">
        <v>3722</v>
      </c>
      <c r="AO283" s="34" t="s">
        <v>1044</v>
      </c>
      <c r="BG283" s="34">
        <v>1</v>
      </c>
      <c r="BI283" s="34">
        <v>15</v>
      </c>
      <c r="BJ283" s="34" t="s">
        <v>1041</v>
      </c>
      <c r="BK283" s="34" t="s">
        <v>3727</v>
      </c>
      <c r="BM283" s="34" t="s">
        <v>3739</v>
      </c>
      <c r="BN283" s="34" t="s">
        <v>3745</v>
      </c>
      <c r="BO283" s="34" t="s">
        <v>4881</v>
      </c>
      <c r="BP283" s="34" t="s">
        <v>4170</v>
      </c>
      <c r="BQ283" s="34" t="s">
        <v>4170</v>
      </c>
      <c r="BR283" s="34" t="s">
        <v>4170</v>
      </c>
      <c r="BS283" s="34" t="s">
        <v>3751</v>
      </c>
      <c r="BT283" s="34" t="s">
        <v>3739</v>
      </c>
      <c r="BU283" s="34" t="s">
        <v>1044</v>
      </c>
      <c r="BV283" s="34" t="s">
        <v>1044</v>
      </c>
      <c r="BW283" s="34" t="s">
        <v>1044</v>
      </c>
      <c r="BX283" s="34" t="s">
        <v>3783</v>
      </c>
      <c r="BY283" s="34" t="s">
        <v>4170</v>
      </c>
      <c r="BZ283" s="34" t="s">
        <v>4170</v>
      </c>
      <c r="CA283" s="34" t="s">
        <v>4881</v>
      </c>
      <c r="CB283" s="34" t="s">
        <v>4170</v>
      </c>
      <c r="CC283" s="34" t="s">
        <v>4170</v>
      </c>
      <c r="CD283" s="34" t="s">
        <v>4170</v>
      </c>
      <c r="CE283" s="34" t="s">
        <v>4170</v>
      </c>
      <c r="CF283" s="34" t="s">
        <v>4170</v>
      </c>
      <c r="CG283" s="34" t="s">
        <v>4170</v>
      </c>
      <c r="CH283" s="34" t="s">
        <v>4170</v>
      </c>
      <c r="CI283" s="34" t="s">
        <v>4170</v>
      </c>
      <c r="CJ283" s="34" t="s">
        <v>4170</v>
      </c>
      <c r="CK283" s="34" t="s">
        <v>4170</v>
      </c>
      <c r="CL283" s="34" t="s">
        <v>4170</v>
      </c>
      <c r="CM283" s="34" t="s">
        <v>4170</v>
      </c>
      <c r="CN283" s="34" t="s">
        <v>4170</v>
      </c>
      <c r="CO283" s="34" t="s">
        <v>4170</v>
      </c>
      <c r="CQ283" s="34" t="s">
        <v>1041</v>
      </c>
      <c r="CR283" s="34" t="s">
        <v>1041</v>
      </c>
      <c r="CS283" s="34" t="s">
        <v>1044</v>
      </c>
      <c r="CT283" s="34" t="s">
        <v>1041</v>
      </c>
      <c r="CU283" s="34" t="s">
        <v>1041</v>
      </c>
      <c r="CV283" s="34" t="s">
        <v>1041</v>
      </c>
      <c r="CW283" s="34" t="s">
        <v>1044</v>
      </c>
      <c r="CX283" s="34" t="s">
        <v>1044</v>
      </c>
      <c r="CY283" s="34" t="s">
        <v>3823</v>
      </c>
      <c r="CZ283" s="34" t="s">
        <v>3843</v>
      </c>
      <c r="DA283" s="34" t="s">
        <v>3861</v>
      </c>
      <c r="DB283" s="34" t="s">
        <v>1044</v>
      </c>
      <c r="DC283" s="34" t="s">
        <v>1044</v>
      </c>
      <c r="DD283" s="34" t="s">
        <v>3871</v>
      </c>
      <c r="DE283" s="34" t="s">
        <v>1041</v>
      </c>
      <c r="DF283" s="34" t="s">
        <v>3877</v>
      </c>
      <c r="DG283" s="34" t="s">
        <v>169</v>
      </c>
      <c r="DH283" s="34" t="s">
        <v>4170</v>
      </c>
      <c r="DI283" s="34" t="s">
        <v>4881</v>
      </c>
      <c r="DJ283" s="34" t="s">
        <v>4170</v>
      </c>
      <c r="DK283" s="34" t="s">
        <v>4170</v>
      </c>
      <c r="DL283" s="34" t="s">
        <v>4170</v>
      </c>
      <c r="DM283" s="34" t="s">
        <v>4170</v>
      </c>
      <c r="DN283" s="34" t="s">
        <v>4170</v>
      </c>
      <c r="DO283" s="34" t="s">
        <v>4170</v>
      </c>
      <c r="DP283" s="34" t="s">
        <v>4170</v>
      </c>
      <c r="DQ283" s="34" t="s">
        <v>4170</v>
      </c>
      <c r="DR283" s="34" t="s">
        <v>4170</v>
      </c>
      <c r="DS283" s="34" t="s">
        <v>4170</v>
      </c>
      <c r="DT283" s="34" t="s">
        <v>4170</v>
      </c>
      <c r="DU283" s="34" t="s">
        <v>4170</v>
      </c>
      <c r="DV283" s="34" t="s">
        <v>4170</v>
      </c>
      <c r="DW283" s="34" t="s">
        <v>4170</v>
      </c>
      <c r="DY283" s="34">
        <v>20000</v>
      </c>
      <c r="FK283" s="34" t="s">
        <v>1044</v>
      </c>
      <c r="FM283" s="34" t="s">
        <v>3990</v>
      </c>
      <c r="GF283" s="34" t="s">
        <v>1044</v>
      </c>
      <c r="GG283" s="34" t="s">
        <v>4170</v>
      </c>
      <c r="GH283" s="34" t="s">
        <v>4170</v>
      </c>
      <c r="GI283" s="34" t="s">
        <v>4170</v>
      </c>
      <c r="GJ283" s="34" t="s">
        <v>4881</v>
      </c>
      <c r="GK283" s="34" t="s">
        <v>4170</v>
      </c>
      <c r="GL283" s="34" t="s">
        <v>4170</v>
      </c>
      <c r="GM283" s="34" t="s">
        <v>4170</v>
      </c>
      <c r="GO283" s="34">
        <v>7000</v>
      </c>
      <c r="GP283" s="34">
        <v>0</v>
      </c>
      <c r="GQ283" s="34">
        <v>4000</v>
      </c>
      <c r="GR283" s="34">
        <v>3000</v>
      </c>
      <c r="GS283" s="34">
        <v>500</v>
      </c>
      <c r="GT283" s="34">
        <v>500</v>
      </c>
      <c r="GU283" s="34">
        <v>500</v>
      </c>
      <c r="GV283" s="34">
        <v>0</v>
      </c>
      <c r="GW283" s="34">
        <v>0</v>
      </c>
      <c r="GX283" s="34">
        <v>2000</v>
      </c>
      <c r="GY283" s="34">
        <v>3000</v>
      </c>
      <c r="GZ283" s="34">
        <v>0</v>
      </c>
      <c r="HA283" s="34">
        <v>0</v>
      </c>
      <c r="HB283" s="34">
        <v>0</v>
      </c>
      <c r="HC283" s="34">
        <v>0</v>
      </c>
      <c r="HD283" s="34">
        <v>0</v>
      </c>
      <c r="HE283" s="34">
        <v>0</v>
      </c>
      <c r="HF283" s="34" t="s">
        <v>1044</v>
      </c>
      <c r="HK283" s="34" t="s">
        <v>6977</v>
      </c>
      <c r="HL283" s="34" t="s">
        <v>4226</v>
      </c>
      <c r="HM283" s="34" t="s">
        <v>4542</v>
      </c>
      <c r="HN283" s="34" t="s">
        <v>5453</v>
      </c>
      <c r="HO283" s="34">
        <v>26.3783946561542</v>
      </c>
      <c r="HP283" s="34" t="s">
        <v>4895</v>
      </c>
      <c r="HQ283" s="34" t="s">
        <v>4313</v>
      </c>
      <c r="HR283" s="34" t="s">
        <v>4186</v>
      </c>
      <c r="HS283" s="34" t="s">
        <v>4255</v>
      </c>
      <c r="HT283" s="34" t="s">
        <v>4271</v>
      </c>
      <c r="HU283" s="34" t="s">
        <v>5342</v>
      </c>
      <c r="HV283" s="34" t="s">
        <v>5001</v>
      </c>
      <c r="HW283" s="34" t="s">
        <v>4556</v>
      </c>
      <c r="HX283" s="34" t="s">
        <v>3232</v>
      </c>
      <c r="HY283" s="34" t="s">
        <v>4291</v>
      </c>
      <c r="HZ283" s="34" t="s">
        <v>4933</v>
      </c>
      <c r="IA283" s="34" t="s">
        <v>4666</v>
      </c>
      <c r="IC283" s="34" t="s">
        <v>5274</v>
      </c>
      <c r="ID283" s="34" t="s">
        <v>4462</v>
      </c>
      <c r="IE283" s="34" t="s">
        <v>5223</v>
      </c>
      <c r="IQ283" s="34">
        <v>20000</v>
      </c>
      <c r="IR283" s="34" t="s">
        <v>1046</v>
      </c>
      <c r="IT283" s="34">
        <v>10000</v>
      </c>
      <c r="IU283" s="34" t="s">
        <v>5180</v>
      </c>
      <c r="IV283" s="34" t="s">
        <v>4170</v>
      </c>
      <c r="IW283" s="34" t="s">
        <v>4174</v>
      </c>
      <c r="IX283" s="34" t="s">
        <v>5374</v>
      </c>
      <c r="IY283" s="34" t="s">
        <v>4785</v>
      </c>
      <c r="IZ283" s="34" t="s">
        <v>4785</v>
      </c>
      <c r="JA283" s="34" t="s">
        <v>4785</v>
      </c>
      <c r="JB283" s="34" t="s">
        <v>4170</v>
      </c>
      <c r="JC283" s="34">
        <v>333.33333333333297</v>
      </c>
      <c r="JD283" s="34">
        <v>500</v>
      </c>
      <c r="JE283" s="34">
        <v>0</v>
      </c>
      <c r="JF283" s="34">
        <v>0</v>
      </c>
      <c r="JG283" s="34">
        <v>0</v>
      </c>
      <c r="JH283" s="34">
        <v>0</v>
      </c>
      <c r="JI283" s="34">
        <v>0</v>
      </c>
      <c r="JJ283" s="34">
        <v>0</v>
      </c>
      <c r="JK283" s="34">
        <v>0</v>
      </c>
      <c r="JL283" s="34">
        <v>15833.333333333299</v>
      </c>
      <c r="JM283" s="34">
        <v>500</v>
      </c>
      <c r="JN283" s="34">
        <v>16333.333333333299</v>
      </c>
      <c r="JO283" s="34">
        <v>7916.6666666666697</v>
      </c>
      <c r="JP283" s="34">
        <v>250</v>
      </c>
      <c r="JQ283" s="34">
        <v>8166.6666666666697</v>
      </c>
      <c r="JR283" s="34">
        <v>0.42857142857142899</v>
      </c>
      <c r="JT283" s="34">
        <v>0.24489795918367299</v>
      </c>
      <c r="JU283" s="34">
        <v>0.183673469387755</v>
      </c>
      <c r="JV283" s="34">
        <v>3.06122448979592E-2</v>
      </c>
      <c r="JW283" s="34">
        <v>3.06122448979592E-2</v>
      </c>
      <c r="JX283" s="34">
        <v>3.06122448979592E-2</v>
      </c>
      <c r="KA283" s="34">
        <v>2.04081632653061E-2</v>
      </c>
      <c r="KB283" s="34">
        <v>3.06122448979592E-2</v>
      </c>
      <c r="KJ283" s="34" t="s">
        <v>5977</v>
      </c>
      <c r="KK283" s="34" t="s">
        <v>5990</v>
      </c>
      <c r="KL283" s="34" t="s">
        <v>4170</v>
      </c>
      <c r="KM283" s="34" t="s">
        <v>4714</v>
      </c>
      <c r="KN283" s="34" t="s">
        <v>5255</v>
      </c>
      <c r="KO283" s="34" t="s">
        <v>4170</v>
      </c>
      <c r="KP283" s="34" t="s">
        <v>4170</v>
      </c>
      <c r="KQ283" s="34" t="s">
        <v>4170</v>
      </c>
      <c r="KR283" s="34" t="s">
        <v>4170</v>
      </c>
      <c r="KS283" s="34" t="s">
        <v>4170</v>
      </c>
      <c r="KT283" s="34" t="s">
        <v>4170</v>
      </c>
      <c r="KU283" s="34" t="s">
        <v>5113</v>
      </c>
      <c r="KV283" s="34" t="s">
        <v>5154</v>
      </c>
      <c r="KW283" s="34" t="s">
        <v>5624</v>
      </c>
      <c r="KX283" s="34" t="s">
        <v>5644</v>
      </c>
      <c r="KY283" s="34" t="s">
        <v>5223</v>
      </c>
      <c r="KZ283" s="34" t="s">
        <v>5155</v>
      </c>
      <c r="LA283" s="34" t="s">
        <v>5992</v>
      </c>
    </row>
    <row r="284" spans="1:313">
      <c r="A284" s="34" t="s">
        <v>6978</v>
      </c>
      <c r="B284" s="34" t="s">
        <v>6949</v>
      </c>
      <c r="C284" s="34" t="s">
        <v>1038</v>
      </c>
      <c r="D284" s="34" t="s">
        <v>1041</v>
      </c>
      <c r="F284" s="34" t="s">
        <v>1041</v>
      </c>
      <c r="G284" s="34">
        <v>50</v>
      </c>
      <c r="H284" s="34" t="s">
        <v>1041</v>
      </c>
      <c r="I284" s="34" t="s">
        <v>1041</v>
      </c>
      <c r="J284" s="34" t="s">
        <v>440</v>
      </c>
      <c r="K284" s="34" t="s">
        <v>1077</v>
      </c>
      <c r="L284" s="34" t="s">
        <v>9537</v>
      </c>
      <c r="M284" s="34" t="s">
        <v>1548</v>
      </c>
      <c r="N284" s="34" t="s">
        <v>9538</v>
      </c>
      <c r="P284" s="34" t="s">
        <v>3065</v>
      </c>
      <c r="Q284" s="34" t="s">
        <v>3123</v>
      </c>
      <c r="R284" s="34" t="s">
        <v>6552</v>
      </c>
      <c r="S284" s="34">
        <v>2</v>
      </c>
      <c r="T284" s="34" t="s">
        <v>4881</v>
      </c>
      <c r="U284" s="34" t="s">
        <v>4170</v>
      </c>
      <c r="V284" s="34" t="s">
        <v>4170</v>
      </c>
      <c r="W284" s="34" t="s">
        <v>4881</v>
      </c>
      <c r="X284" s="34" t="s">
        <v>4881</v>
      </c>
      <c r="Y284" s="34" t="s">
        <v>4881</v>
      </c>
      <c r="Z284" s="34" t="s">
        <v>4881</v>
      </c>
      <c r="AA284" s="34" t="s">
        <v>4170</v>
      </c>
      <c r="AB284" s="34" t="s">
        <v>3681</v>
      </c>
      <c r="AD284" s="34" t="s">
        <v>3696</v>
      </c>
      <c r="AN284" s="34" t="s">
        <v>3722</v>
      </c>
      <c r="AO284" s="34" t="s">
        <v>1044</v>
      </c>
      <c r="BG284" s="34">
        <v>1</v>
      </c>
      <c r="BI284" s="34">
        <v>20</v>
      </c>
      <c r="BJ284" s="34" t="s">
        <v>1041</v>
      </c>
      <c r="BK284" s="34" t="s">
        <v>3727</v>
      </c>
      <c r="BM284" s="34" t="s">
        <v>3742</v>
      </c>
      <c r="BN284" s="34" t="s">
        <v>3745</v>
      </c>
      <c r="BO284" s="34" t="s">
        <v>4881</v>
      </c>
      <c r="BP284" s="34" t="s">
        <v>4170</v>
      </c>
      <c r="BQ284" s="34" t="s">
        <v>4170</v>
      </c>
      <c r="BR284" s="34" t="s">
        <v>4170</v>
      </c>
      <c r="BS284" s="34" t="s">
        <v>3754</v>
      </c>
      <c r="BT284" s="34" t="s">
        <v>3771</v>
      </c>
      <c r="BU284" s="34" t="s">
        <v>1044</v>
      </c>
      <c r="BV284" s="34" t="s">
        <v>1044</v>
      </c>
      <c r="BW284" s="34" t="s">
        <v>1044</v>
      </c>
      <c r="BX284" s="34" t="s">
        <v>3777</v>
      </c>
      <c r="BY284" s="34" t="s">
        <v>4881</v>
      </c>
      <c r="BZ284" s="34" t="s">
        <v>4170</v>
      </c>
      <c r="CA284" s="34" t="s">
        <v>4170</v>
      </c>
      <c r="CB284" s="34" t="s">
        <v>4170</v>
      </c>
      <c r="CC284" s="34" t="s">
        <v>4170</v>
      </c>
      <c r="CD284" s="34" t="s">
        <v>4170</v>
      </c>
      <c r="CE284" s="34" t="s">
        <v>4170</v>
      </c>
      <c r="CF284" s="34" t="s">
        <v>4170</v>
      </c>
      <c r="CG284" s="34" t="s">
        <v>4170</v>
      </c>
      <c r="CH284" s="34" t="s">
        <v>4170</v>
      </c>
      <c r="CI284" s="34" t="s">
        <v>4170</v>
      </c>
      <c r="CJ284" s="34" t="s">
        <v>4170</v>
      </c>
      <c r="CK284" s="34" t="s">
        <v>4170</v>
      </c>
      <c r="CL284" s="34" t="s">
        <v>4170</v>
      </c>
      <c r="CM284" s="34" t="s">
        <v>4170</v>
      </c>
      <c r="CN284" s="34" t="s">
        <v>4170</v>
      </c>
      <c r="CO284" s="34" t="s">
        <v>4170</v>
      </c>
      <c r="CQ284" s="34" t="s">
        <v>1041</v>
      </c>
      <c r="CR284" s="34" t="s">
        <v>1041</v>
      </c>
      <c r="CS284" s="34" t="s">
        <v>1041</v>
      </c>
      <c r="CT284" s="34" t="s">
        <v>1041</v>
      </c>
      <c r="CU284" s="34" t="s">
        <v>1041</v>
      </c>
      <c r="CV284" s="34" t="s">
        <v>1041</v>
      </c>
      <c r="CW284" s="34" t="s">
        <v>1044</v>
      </c>
      <c r="CX284" s="34" t="s">
        <v>1044</v>
      </c>
      <c r="CY284" s="34" t="s">
        <v>3826</v>
      </c>
      <c r="CZ284" s="34" t="s">
        <v>3843</v>
      </c>
      <c r="DA284" s="34" t="s">
        <v>3861</v>
      </c>
      <c r="DB284" s="34" t="s">
        <v>1044</v>
      </c>
      <c r="DC284" s="34" t="s">
        <v>1044</v>
      </c>
      <c r="DD284" s="34" t="s">
        <v>3871</v>
      </c>
      <c r="DE284" s="34" t="s">
        <v>1044</v>
      </c>
      <c r="DF284" s="34" t="s">
        <v>3877</v>
      </c>
      <c r="DG284" s="34" t="s">
        <v>169</v>
      </c>
      <c r="DH284" s="34" t="s">
        <v>4170</v>
      </c>
      <c r="DI284" s="34" t="s">
        <v>4881</v>
      </c>
      <c r="DJ284" s="34" t="s">
        <v>4170</v>
      </c>
      <c r="DK284" s="34" t="s">
        <v>4170</v>
      </c>
      <c r="DL284" s="34" t="s">
        <v>4170</v>
      </c>
      <c r="DM284" s="34" t="s">
        <v>4170</v>
      </c>
      <c r="DN284" s="34" t="s">
        <v>4170</v>
      </c>
      <c r="DO284" s="34" t="s">
        <v>4170</v>
      </c>
      <c r="DP284" s="34" t="s">
        <v>4170</v>
      </c>
      <c r="DQ284" s="34" t="s">
        <v>4170</v>
      </c>
      <c r="DR284" s="34" t="s">
        <v>4170</v>
      </c>
      <c r="DS284" s="34" t="s">
        <v>4170</v>
      </c>
      <c r="DT284" s="34" t="s">
        <v>4170</v>
      </c>
      <c r="DU284" s="34" t="s">
        <v>4170</v>
      </c>
      <c r="DV284" s="34" t="s">
        <v>4170</v>
      </c>
      <c r="DW284" s="34" t="s">
        <v>4170</v>
      </c>
      <c r="FK284" s="34" t="s">
        <v>1044</v>
      </c>
      <c r="FM284" s="34" t="s">
        <v>1053</v>
      </c>
      <c r="GF284" s="34" t="s">
        <v>1044</v>
      </c>
      <c r="GG284" s="34" t="s">
        <v>4170</v>
      </c>
      <c r="GH284" s="34" t="s">
        <v>4170</v>
      </c>
      <c r="GI284" s="34" t="s">
        <v>4170</v>
      </c>
      <c r="GJ284" s="34" t="s">
        <v>4881</v>
      </c>
      <c r="GK284" s="34" t="s">
        <v>4170</v>
      </c>
      <c r="GL284" s="34" t="s">
        <v>4170</v>
      </c>
      <c r="GM284" s="34" t="s">
        <v>4170</v>
      </c>
      <c r="GO284" s="34">
        <v>10000</v>
      </c>
      <c r="GP284" s="34">
        <v>500</v>
      </c>
      <c r="GQ284" s="34">
        <v>12000</v>
      </c>
      <c r="GR284" s="34">
        <v>6000</v>
      </c>
      <c r="GS284" s="34">
        <v>200</v>
      </c>
      <c r="GT284" s="34">
        <v>140</v>
      </c>
      <c r="GU284" s="34">
        <v>80</v>
      </c>
      <c r="GV284" s="34">
        <v>500</v>
      </c>
      <c r="GW284" s="34">
        <v>0</v>
      </c>
      <c r="GX284" s="34">
        <v>2000</v>
      </c>
      <c r="GY284" s="34">
        <v>1000</v>
      </c>
      <c r="GZ284" s="34">
        <v>1000</v>
      </c>
      <c r="HA284" s="34">
        <v>0</v>
      </c>
      <c r="HB284" s="34">
        <v>0</v>
      </c>
      <c r="HC284" s="34">
        <v>0</v>
      </c>
      <c r="HD284" s="34">
        <v>0</v>
      </c>
      <c r="HE284" s="34">
        <v>0</v>
      </c>
      <c r="HF284" s="34" t="s">
        <v>1044</v>
      </c>
      <c r="HK284" s="34" t="s">
        <v>6979</v>
      </c>
      <c r="HL284" s="34" t="s">
        <v>4226</v>
      </c>
      <c r="HM284" s="34" t="s">
        <v>4542</v>
      </c>
      <c r="HN284" s="34" t="s">
        <v>5447</v>
      </c>
      <c r="HO284" s="34">
        <v>39.387593079281601</v>
      </c>
      <c r="HP284" s="34" t="s">
        <v>4896</v>
      </c>
      <c r="HQ284" s="34" t="s">
        <v>4313</v>
      </c>
      <c r="HR284" s="34" t="s">
        <v>4186</v>
      </c>
      <c r="HS284" s="34" t="s">
        <v>4255</v>
      </c>
      <c r="HT284" s="34" t="s">
        <v>4271</v>
      </c>
      <c r="HU284" s="34" t="s">
        <v>5342</v>
      </c>
      <c r="HV284" s="34" t="s">
        <v>5001</v>
      </c>
      <c r="HW284" s="34" t="s">
        <v>4560</v>
      </c>
      <c r="HX284" s="34" t="s">
        <v>3238</v>
      </c>
      <c r="HY284" s="34" t="s">
        <v>4291</v>
      </c>
      <c r="HZ284" s="34" t="s">
        <v>4933</v>
      </c>
      <c r="IA284" s="34" t="s">
        <v>4666</v>
      </c>
      <c r="IC284" s="34" t="s">
        <v>5274</v>
      </c>
      <c r="ID284" s="34" t="s">
        <v>4462</v>
      </c>
      <c r="IR284" s="34" t="s">
        <v>1046</v>
      </c>
      <c r="IU284" s="34" t="s">
        <v>5181</v>
      </c>
      <c r="IV284" s="34" t="s">
        <v>4471</v>
      </c>
      <c r="IW284" s="34" t="s">
        <v>4172</v>
      </c>
      <c r="IX284" s="34" t="s">
        <v>5179</v>
      </c>
      <c r="IY284" s="34" t="s">
        <v>5373</v>
      </c>
      <c r="IZ284" s="34" t="s">
        <v>4783</v>
      </c>
      <c r="JA284" s="34" t="s">
        <v>4711</v>
      </c>
      <c r="JB284" s="34" t="s">
        <v>4714</v>
      </c>
      <c r="JC284" s="34">
        <v>333.33333333333297</v>
      </c>
      <c r="JD284" s="34">
        <v>166.666666666667</v>
      </c>
      <c r="JE284" s="34">
        <v>166.666666666667</v>
      </c>
      <c r="JF284" s="34">
        <v>0</v>
      </c>
      <c r="JG284" s="34">
        <v>0</v>
      </c>
      <c r="JH284" s="34">
        <v>0</v>
      </c>
      <c r="JI284" s="34">
        <v>0</v>
      </c>
      <c r="JJ284" s="34">
        <v>0</v>
      </c>
      <c r="JK284" s="34">
        <v>0</v>
      </c>
      <c r="JL284" s="34">
        <v>28920</v>
      </c>
      <c r="JM284" s="34">
        <v>1166.6666666666699</v>
      </c>
      <c r="JN284" s="34">
        <v>30086.666666666701</v>
      </c>
      <c r="JO284" s="34">
        <v>14460</v>
      </c>
      <c r="JP284" s="34">
        <v>583.33333333333303</v>
      </c>
      <c r="JQ284" s="34">
        <v>15043.333333333299</v>
      </c>
      <c r="JR284" s="34">
        <v>0.33237314424994502</v>
      </c>
      <c r="JS284" s="34">
        <v>1.6618657212497199E-2</v>
      </c>
      <c r="JT284" s="34">
        <v>0.39884777309993402</v>
      </c>
      <c r="JU284" s="34">
        <v>0.19942388654996701</v>
      </c>
      <c r="JV284" s="34">
        <v>6.64746288499889E-3</v>
      </c>
      <c r="JW284" s="34">
        <v>4.65322401949922E-3</v>
      </c>
      <c r="JX284" s="34">
        <v>2.6589851539995601E-3</v>
      </c>
      <c r="JY284" s="34">
        <v>1.6618657212497199E-2</v>
      </c>
      <c r="KA284" s="34">
        <v>1.10791048083315E-2</v>
      </c>
      <c r="KB284" s="34">
        <v>5.5395524041657396E-3</v>
      </c>
      <c r="KC284" s="34">
        <v>5.5395524041657396E-3</v>
      </c>
      <c r="KL284" s="34" t="s">
        <v>4170</v>
      </c>
      <c r="KM284" s="34" t="s">
        <v>4714</v>
      </c>
      <c r="KN284" s="34" t="s">
        <v>5254</v>
      </c>
      <c r="KO284" s="34" t="s">
        <v>5254</v>
      </c>
      <c r="KP284" s="34" t="s">
        <v>4170</v>
      </c>
      <c r="KQ284" s="34" t="s">
        <v>4170</v>
      </c>
      <c r="KR284" s="34" t="s">
        <v>4170</v>
      </c>
      <c r="KS284" s="34" t="s">
        <v>4170</v>
      </c>
      <c r="KT284" s="34" t="s">
        <v>4170</v>
      </c>
      <c r="KU284" s="34" t="s">
        <v>5114</v>
      </c>
      <c r="KV284" s="34" t="s">
        <v>5152</v>
      </c>
      <c r="KW284" s="34" t="s">
        <v>5621</v>
      </c>
      <c r="KX284" s="34" t="s">
        <v>5646</v>
      </c>
      <c r="KY284" s="34" t="s">
        <v>5954</v>
      </c>
      <c r="KZ284" s="34" t="s">
        <v>5152</v>
      </c>
    </row>
    <row r="285" spans="1:313">
      <c r="A285" s="34" t="s">
        <v>6980</v>
      </c>
      <c r="B285" s="34" t="s">
        <v>6949</v>
      </c>
      <c r="C285" s="34" t="s">
        <v>1037</v>
      </c>
      <c r="D285" s="34" t="s">
        <v>1041</v>
      </c>
      <c r="F285" s="34" t="s">
        <v>1041</v>
      </c>
      <c r="G285" s="34">
        <v>46</v>
      </c>
      <c r="H285" s="34" t="s">
        <v>1041</v>
      </c>
      <c r="I285" s="34" t="s">
        <v>1041</v>
      </c>
      <c r="J285" s="34" t="s">
        <v>442</v>
      </c>
      <c r="K285" s="34" t="s">
        <v>1077</v>
      </c>
      <c r="L285" s="34" t="s">
        <v>9537</v>
      </c>
      <c r="M285" s="34" t="s">
        <v>1548</v>
      </c>
      <c r="N285" s="34" t="s">
        <v>9538</v>
      </c>
      <c r="P285" s="34" t="s">
        <v>3065</v>
      </c>
      <c r="Q285" s="34" t="s">
        <v>3123</v>
      </c>
      <c r="R285" s="34" t="s">
        <v>6320</v>
      </c>
      <c r="S285" s="34">
        <v>3</v>
      </c>
      <c r="T285" s="34" t="s">
        <v>4881</v>
      </c>
      <c r="U285" s="34" t="s">
        <v>4170</v>
      </c>
      <c r="V285" s="34" t="s">
        <v>4170</v>
      </c>
      <c r="W285" s="34" t="s">
        <v>4881</v>
      </c>
      <c r="X285" s="34" t="s">
        <v>4609</v>
      </c>
      <c r="Y285" s="34" t="s">
        <v>4881</v>
      </c>
      <c r="Z285" s="34" t="s">
        <v>4609</v>
      </c>
      <c r="AA285" s="34" t="s">
        <v>4170</v>
      </c>
      <c r="AB285" s="34" t="s">
        <v>3681</v>
      </c>
      <c r="AD285" s="34" t="s">
        <v>3696</v>
      </c>
      <c r="AN285" s="34" t="s">
        <v>3719</v>
      </c>
      <c r="AO285" s="34" t="s">
        <v>1044</v>
      </c>
      <c r="BG285" s="34">
        <v>2</v>
      </c>
      <c r="BI285" s="34">
        <v>30</v>
      </c>
      <c r="BJ285" s="34" t="s">
        <v>1041</v>
      </c>
      <c r="BK285" s="34" t="s">
        <v>3727</v>
      </c>
      <c r="BM285" s="34" t="s">
        <v>3739</v>
      </c>
      <c r="BN285" s="34" t="s">
        <v>3745</v>
      </c>
      <c r="BO285" s="34" t="s">
        <v>4881</v>
      </c>
      <c r="BP285" s="34" t="s">
        <v>4170</v>
      </c>
      <c r="BQ285" s="34" t="s">
        <v>4170</v>
      </c>
      <c r="BR285" s="34" t="s">
        <v>4170</v>
      </c>
      <c r="BS285" s="34" t="s">
        <v>3751</v>
      </c>
      <c r="BT285" s="34" t="s">
        <v>3739</v>
      </c>
      <c r="BU285" s="34" t="s">
        <v>1044</v>
      </c>
      <c r="BV285" s="34" t="s">
        <v>1044</v>
      </c>
      <c r="BW285" s="34" t="s">
        <v>1044</v>
      </c>
      <c r="BX285" s="34" t="s">
        <v>3777</v>
      </c>
      <c r="BY285" s="34" t="s">
        <v>4881</v>
      </c>
      <c r="BZ285" s="34" t="s">
        <v>4170</v>
      </c>
      <c r="CA285" s="34" t="s">
        <v>4170</v>
      </c>
      <c r="CB285" s="34" t="s">
        <v>4170</v>
      </c>
      <c r="CC285" s="34" t="s">
        <v>4170</v>
      </c>
      <c r="CD285" s="34" t="s">
        <v>4170</v>
      </c>
      <c r="CE285" s="34" t="s">
        <v>4170</v>
      </c>
      <c r="CF285" s="34" t="s">
        <v>4170</v>
      </c>
      <c r="CG285" s="34" t="s">
        <v>4170</v>
      </c>
      <c r="CH285" s="34" t="s">
        <v>4170</v>
      </c>
      <c r="CI285" s="34" t="s">
        <v>4170</v>
      </c>
      <c r="CJ285" s="34" t="s">
        <v>4170</v>
      </c>
      <c r="CK285" s="34" t="s">
        <v>4170</v>
      </c>
      <c r="CL285" s="34" t="s">
        <v>4170</v>
      </c>
      <c r="CM285" s="34" t="s">
        <v>4170</v>
      </c>
      <c r="CN285" s="34" t="s">
        <v>4170</v>
      </c>
      <c r="CO285" s="34" t="s">
        <v>4170</v>
      </c>
      <c r="CQ285" s="34" t="s">
        <v>1041</v>
      </c>
      <c r="CR285" s="34" t="s">
        <v>1041</v>
      </c>
      <c r="CS285" s="34" t="s">
        <v>1041</v>
      </c>
      <c r="CT285" s="34" t="s">
        <v>1041</v>
      </c>
      <c r="CU285" s="34" t="s">
        <v>1041</v>
      </c>
      <c r="CV285" s="34" t="s">
        <v>1041</v>
      </c>
      <c r="CW285" s="34" t="s">
        <v>1041</v>
      </c>
      <c r="CX285" s="34" t="s">
        <v>1041</v>
      </c>
      <c r="CY285" s="34" t="s">
        <v>3823</v>
      </c>
      <c r="CZ285" s="34" t="s">
        <v>3843</v>
      </c>
      <c r="DA285" s="34" t="s">
        <v>3861</v>
      </c>
      <c r="DB285" s="34" t="s">
        <v>1044</v>
      </c>
      <c r="DC285" s="34" t="s">
        <v>3871</v>
      </c>
      <c r="DD285" s="34" t="s">
        <v>3871</v>
      </c>
      <c r="DE285" s="34" t="s">
        <v>1041</v>
      </c>
      <c r="DF285" s="34" t="s">
        <v>3877</v>
      </c>
      <c r="DG285" s="34" t="s">
        <v>169</v>
      </c>
      <c r="DH285" s="34" t="s">
        <v>4170</v>
      </c>
      <c r="DI285" s="34" t="s">
        <v>4881</v>
      </c>
      <c r="DJ285" s="34" t="s">
        <v>4170</v>
      </c>
      <c r="DK285" s="34" t="s">
        <v>4170</v>
      </c>
      <c r="DL285" s="34" t="s">
        <v>4170</v>
      </c>
      <c r="DM285" s="34" t="s">
        <v>4170</v>
      </c>
      <c r="DN285" s="34" t="s">
        <v>4170</v>
      </c>
      <c r="DO285" s="34" t="s">
        <v>4170</v>
      </c>
      <c r="DP285" s="34" t="s">
        <v>4170</v>
      </c>
      <c r="DQ285" s="34" t="s">
        <v>4170</v>
      </c>
      <c r="DR285" s="34" t="s">
        <v>4170</v>
      </c>
      <c r="DS285" s="34" t="s">
        <v>4170</v>
      </c>
      <c r="DT285" s="34" t="s">
        <v>4170</v>
      </c>
      <c r="DU285" s="34" t="s">
        <v>4170</v>
      </c>
      <c r="DV285" s="34" t="s">
        <v>4170</v>
      </c>
      <c r="DW285" s="34" t="s">
        <v>4170</v>
      </c>
      <c r="DY285" s="34">
        <v>30000</v>
      </c>
      <c r="FK285" s="34" t="s">
        <v>1044</v>
      </c>
      <c r="FM285" s="34" t="s">
        <v>3990</v>
      </c>
      <c r="GF285" s="34" t="s">
        <v>1044</v>
      </c>
      <c r="GG285" s="34" t="s">
        <v>4170</v>
      </c>
      <c r="GH285" s="34" t="s">
        <v>4170</v>
      </c>
      <c r="GI285" s="34" t="s">
        <v>4170</v>
      </c>
      <c r="GJ285" s="34" t="s">
        <v>4881</v>
      </c>
      <c r="GK285" s="34" t="s">
        <v>4170</v>
      </c>
      <c r="GL285" s="34" t="s">
        <v>4170</v>
      </c>
      <c r="GM285" s="34" t="s">
        <v>4170</v>
      </c>
      <c r="GO285" s="34">
        <v>10000</v>
      </c>
      <c r="GP285" s="34">
        <v>0</v>
      </c>
      <c r="GQ285" s="34">
        <v>0</v>
      </c>
      <c r="GR285" s="34">
        <v>4000</v>
      </c>
      <c r="GS285" s="34">
        <v>700</v>
      </c>
      <c r="GT285" s="34">
        <v>500</v>
      </c>
      <c r="GU285" s="34">
        <v>2000</v>
      </c>
      <c r="GV285" s="34">
        <v>500</v>
      </c>
      <c r="GW285" s="34">
        <v>700</v>
      </c>
      <c r="GX285" s="34">
        <v>5000</v>
      </c>
      <c r="GY285" s="34">
        <v>500</v>
      </c>
      <c r="GZ285" s="34">
        <v>0</v>
      </c>
      <c r="HA285" s="34">
        <v>0</v>
      </c>
      <c r="HB285" s="34">
        <v>0</v>
      </c>
      <c r="HD285" s="34">
        <v>0</v>
      </c>
      <c r="HE285" s="34">
        <v>0</v>
      </c>
      <c r="HF285" s="34" t="s">
        <v>1044</v>
      </c>
      <c r="HK285" s="34" t="s">
        <v>6981</v>
      </c>
      <c r="HL285" s="34" t="s">
        <v>4226</v>
      </c>
      <c r="HM285" s="34" t="s">
        <v>4542</v>
      </c>
      <c r="HN285" s="34" t="s">
        <v>5453</v>
      </c>
      <c r="HO285" s="34">
        <v>49.440155497152901</v>
      </c>
      <c r="HP285" s="34" t="s">
        <v>4896</v>
      </c>
      <c r="HQ285" s="34" t="s">
        <v>4316</v>
      </c>
      <c r="HR285" s="34" t="s">
        <v>4186</v>
      </c>
      <c r="HS285" s="34" t="s">
        <v>4255</v>
      </c>
      <c r="HT285" s="34" t="s">
        <v>4271</v>
      </c>
      <c r="HU285" s="34" t="s">
        <v>5342</v>
      </c>
      <c r="HV285" s="34" t="s">
        <v>5001</v>
      </c>
      <c r="HW285" s="34" t="s">
        <v>4556</v>
      </c>
      <c r="HX285" s="34" t="s">
        <v>3235</v>
      </c>
      <c r="HY285" s="34" t="s">
        <v>4291</v>
      </c>
      <c r="HZ285" s="34" t="s">
        <v>4933</v>
      </c>
      <c r="IA285" s="34" t="s">
        <v>4666</v>
      </c>
      <c r="IC285" s="34" t="s">
        <v>5274</v>
      </c>
      <c r="ID285" s="34" t="s">
        <v>4462</v>
      </c>
      <c r="IE285" s="34" t="s">
        <v>5224</v>
      </c>
      <c r="IQ285" s="34">
        <v>30000</v>
      </c>
      <c r="IR285" s="34" t="s">
        <v>1046</v>
      </c>
      <c r="IT285" s="34">
        <v>10000</v>
      </c>
      <c r="IU285" s="34" t="s">
        <v>5181</v>
      </c>
      <c r="IV285" s="34" t="s">
        <v>4170</v>
      </c>
      <c r="IW285" s="34" t="s">
        <v>4170</v>
      </c>
      <c r="IX285" s="34" t="s">
        <v>6121</v>
      </c>
      <c r="IY285" s="34" t="s">
        <v>4474</v>
      </c>
      <c r="IZ285" s="34" t="s">
        <v>4785</v>
      </c>
      <c r="JA285" s="34" t="s">
        <v>5581</v>
      </c>
      <c r="JB285" s="34" t="s">
        <v>4714</v>
      </c>
      <c r="JC285" s="34">
        <v>833.33333333333303</v>
      </c>
      <c r="JD285" s="34">
        <v>83.3333333333333</v>
      </c>
      <c r="JE285" s="34">
        <v>0</v>
      </c>
      <c r="JF285" s="34">
        <v>0</v>
      </c>
      <c r="JG285" s="34">
        <v>0</v>
      </c>
      <c r="JI285" s="34">
        <v>0</v>
      </c>
      <c r="JJ285" s="34">
        <v>0</v>
      </c>
      <c r="JK285" s="34">
        <v>233.333333333333</v>
      </c>
      <c r="JL285" s="34">
        <v>18033.333333333299</v>
      </c>
      <c r="JM285" s="34">
        <v>816.66666666666697</v>
      </c>
      <c r="JN285" s="34">
        <v>18850</v>
      </c>
      <c r="JO285" s="34">
        <v>6011.1111111111104</v>
      </c>
      <c r="JP285" s="34">
        <v>272.222222222222</v>
      </c>
      <c r="JQ285" s="34">
        <v>6283.3333333333303</v>
      </c>
      <c r="JR285" s="34">
        <v>0.53050397877984101</v>
      </c>
      <c r="JU285" s="34">
        <v>0.21220159151193599</v>
      </c>
      <c r="JV285" s="34">
        <v>3.71352785145889E-2</v>
      </c>
      <c r="JW285" s="34">
        <v>2.6525198938991999E-2</v>
      </c>
      <c r="JX285" s="34">
        <v>0.10610079575596799</v>
      </c>
      <c r="JY285" s="34">
        <v>2.6525198938991999E-2</v>
      </c>
      <c r="JZ285" s="34">
        <v>1.2378426171529599E-2</v>
      </c>
      <c r="KA285" s="34">
        <v>4.4208664898320101E-2</v>
      </c>
      <c r="KB285" s="34">
        <v>4.4208664898320099E-3</v>
      </c>
      <c r="KJ285" s="34" t="s">
        <v>5978</v>
      </c>
      <c r="KK285" s="34" t="s">
        <v>5990</v>
      </c>
      <c r="KL285" s="34" t="s">
        <v>5794</v>
      </c>
      <c r="KM285" s="34" t="s">
        <v>4716</v>
      </c>
      <c r="KN285" s="34" t="s">
        <v>4352</v>
      </c>
      <c r="KO285" s="34" t="s">
        <v>4170</v>
      </c>
      <c r="KP285" s="34" t="s">
        <v>4170</v>
      </c>
      <c r="KQ285" s="34" t="s">
        <v>4170</v>
      </c>
      <c r="KS285" s="34" t="s">
        <v>4170</v>
      </c>
      <c r="KT285" s="34" t="s">
        <v>4170</v>
      </c>
      <c r="KU285" s="34" t="s">
        <v>5113</v>
      </c>
      <c r="KV285" s="34" t="s">
        <v>5154</v>
      </c>
      <c r="KW285" s="34" t="s">
        <v>5624</v>
      </c>
      <c r="KX285" s="34" t="s">
        <v>5644</v>
      </c>
      <c r="KY285" s="34" t="s">
        <v>5223</v>
      </c>
      <c r="KZ285" s="34" t="s">
        <v>5154</v>
      </c>
      <c r="LA285" s="34" t="s">
        <v>5992</v>
      </c>
    </row>
    <row r="286" spans="1:313">
      <c r="A286" s="34" t="s">
        <v>6982</v>
      </c>
      <c r="B286" s="34" t="s">
        <v>6949</v>
      </c>
      <c r="C286" s="34" t="s">
        <v>1039</v>
      </c>
      <c r="D286" s="34" t="s">
        <v>1041</v>
      </c>
      <c r="F286" s="34" t="s">
        <v>1041</v>
      </c>
      <c r="G286" s="34">
        <v>29</v>
      </c>
      <c r="H286" s="34" t="s">
        <v>1041</v>
      </c>
      <c r="I286" s="34" t="s">
        <v>1041</v>
      </c>
      <c r="J286" s="34" t="s">
        <v>442</v>
      </c>
      <c r="K286" s="34" t="s">
        <v>1077</v>
      </c>
      <c r="L286" s="34" t="s">
        <v>9537</v>
      </c>
      <c r="M286" s="34" t="s">
        <v>1548</v>
      </c>
      <c r="N286" s="34" t="s">
        <v>9538</v>
      </c>
      <c r="P286" s="34" t="s">
        <v>3065</v>
      </c>
      <c r="Q286" s="34" t="s">
        <v>3123</v>
      </c>
      <c r="R286" s="34" t="s">
        <v>6413</v>
      </c>
      <c r="S286" s="34">
        <v>1</v>
      </c>
      <c r="T286" s="34" t="s">
        <v>4170</v>
      </c>
      <c r="U286" s="34" t="s">
        <v>4170</v>
      </c>
      <c r="V286" s="34" t="s">
        <v>4170</v>
      </c>
      <c r="W286" s="34" t="s">
        <v>4170</v>
      </c>
      <c r="X286" s="34" t="s">
        <v>4881</v>
      </c>
      <c r="Y286" s="34" t="s">
        <v>4170</v>
      </c>
      <c r="Z286" s="34" t="s">
        <v>4881</v>
      </c>
      <c r="AA286" s="34" t="s">
        <v>4170</v>
      </c>
      <c r="AB286" s="34" t="s">
        <v>3681</v>
      </c>
      <c r="AD286" s="34" t="s">
        <v>3696</v>
      </c>
      <c r="AN286" s="34" t="s">
        <v>3722</v>
      </c>
      <c r="AO286" s="34" t="s">
        <v>1044</v>
      </c>
      <c r="BG286" s="34">
        <v>1</v>
      </c>
      <c r="BI286" s="34">
        <v>17</v>
      </c>
      <c r="BJ286" s="34" t="s">
        <v>1041</v>
      </c>
      <c r="BK286" s="34" t="s">
        <v>3727</v>
      </c>
      <c r="BM286" s="34" t="s">
        <v>3739</v>
      </c>
      <c r="BN286" s="34" t="s">
        <v>3745</v>
      </c>
      <c r="BO286" s="34" t="s">
        <v>4881</v>
      </c>
      <c r="BP286" s="34" t="s">
        <v>4170</v>
      </c>
      <c r="BQ286" s="34" t="s">
        <v>4170</v>
      </c>
      <c r="BR286" s="34" t="s">
        <v>4170</v>
      </c>
      <c r="BS286" s="34" t="s">
        <v>3754</v>
      </c>
      <c r="BT286" s="34" t="s">
        <v>3771</v>
      </c>
      <c r="BU286" s="34" t="s">
        <v>1044</v>
      </c>
      <c r="BV286" s="34" t="s">
        <v>1044</v>
      </c>
      <c r="BW286" s="34" t="s">
        <v>1044</v>
      </c>
      <c r="BX286" s="34" t="s">
        <v>3777</v>
      </c>
      <c r="BY286" s="34" t="s">
        <v>4881</v>
      </c>
      <c r="BZ286" s="34" t="s">
        <v>4170</v>
      </c>
      <c r="CA286" s="34" t="s">
        <v>4170</v>
      </c>
      <c r="CB286" s="34" t="s">
        <v>4170</v>
      </c>
      <c r="CC286" s="34" t="s">
        <v>4170</v>
      </c>
      <c r="CD286" s="34" t="s">
        <v>4170</v>
      </c>
      <c r="CE286" s="34" t="s">
        <v>4170</v>
      </c>
      <c r="CF286" s="34" t="s">
        <v>4170</v>
      </c>
      <c r="CG286" s="34" t="s">
        <v>4170</v>
      </c>
      <c r="CH286" s="34" t="s">
        <v>4170</v>
      </c>
      <c r="CI286" s="34" t="s">
        <v>4170</v>
      </c>
      <c r="CJ286" s="34" t="s">
        <v>4170</v>
      </c>
      <c r="CK286" s="34" t="s">
        <v>4170</v>
      </c>
      <c r="CL286" s="34" t="s">
        <v>4170</v>
      </c>
      <c r="CM286" s="34" t="s">
        <v>4170</v>
      </c>
      <c r="CN286" s="34" t="s">
        <v>4170</v>
      </c>
      <c r="CO286" s="34" t="s">
        <v>4170</v>
      </c>
      <c r="CQ286" s="34" t="s">
        <v>1041</v>
      </c>
      <c r="CR286" s="34" t="s">
        <v>1041</v>
      </c>
      <c r="CS286" s="34" t="s">
        <v>1041</v>
      </c>
      <c r="CT286" s="34" t="s">
        <v>1041</v>
      </c>
      <c r="CU286" s="34" t="s">
        <v>1041</v>
      </c>
      <c r="CV286" s="34" t="s">
        <v>1041</v>
      </c>
      <c r="CW286" s="34" t="s">
        <v>1041</v>
      </c>
      <c r="CX286" s="34" t="s">
        <v>1041</v>
      </c>
      <c r="CY286" s="34" t="s">
        <v>3823</v>
      </c>
      <c r="CZ286" s="34" t="s">
        <v>3840</v>
      </c>
      <c r="DA286" s="34" t="s">
        <v>3855</v>
      </c>
      <c r="DB286" s="34" t="s">
        <v>1044</v>
      </c>
      <c r="DC286" s="34" t="s">
        <v>1044</v>
      </c>
      <c r="DD286" s="34" t="s">
        <v>3871</v>
      </c>
      <c r="DE286" s="34" t="s">
        <v>1044</v>
      </c>
      <c r="DF286" s="34" t="s">
        <v>3874</v>
      </c>
      <c r="DG286" s="34" t="s">
        <v>170</v>
      </c>
      <c r="DH286" s="34" t="s">
        <v>4170</v>
      </c>
      <c r="DI286" s="34" t="s">
        <v>4170</v>
      </c>
      <c r="DJ286" s="34" t="s">
        <v>4170</v>
      </c>
      <c r="DK286" s="34" t="s">
        <v>4881</v>
      </c>
      <c r="DL286" s="34" t="s">
        <v>4170</v>
      </c>
      <c r="DM286" s="34" t="s">
        <v>4170</v>
      </c>
      <c r="DN286" s="34" t="s">
        <v>4170</v>
      </c>
      <c r="DO286" s="34" t="s">
        <v>4170</v>
      </c>
      <c r="DP286" s="34" t="s">
        <v>4170</v>
      </c>
      <c r="DQ286" s="34" t="s">
        <v>4170</v>
      </c>
      <c r="DR286" s="34" t="s">
        <v>4170</v>
      </c>
      <c r="DS286" s="34" t="s">
        <v>4170</v>
      </c>
      <c r="DT286" s="34" t="s">
        <v>4170</v>
      </c>
      <c r="DU286" s="34" t="s">
        <v>4170</v>
      </c>
      <c r="DV286" s="34" t="s">
        <v>4170</v>
      </c>
      <c r="DW286" s="34" t="s">
        <v>4170</v>
      </c>
      <c r="FK286" s="34" t="s">
        <v>3957</v>
      </c>
      <c r="FL286" s="34" t="s">
        <v>3972</v>
      </c>
      <c r="FM286" s="34" t="s">
        <v>3981</v>
      </c>
      <c r="FN286" s="34" t="s">
        <v>6302</v>
      </c>
      <c r="FO286" s="34" t="s">
        <v>4881</v>
      </c>
      <c r="FP286" s="34" t="s">
        <v>4881</v>
      </c>
      <c r="FQ286" s="34" t="s">
        <v>4881</v>
      </c>
      <c r="FR286" s="34" t="s">
        <v>4170</v>
      </c>
      <c r="FS286" s="34" t="s">
        <v>4170</v>
      </c>
      <c r="FT286" s="34" t="s">
        <v>4170</v>
      </c>
      <c r="FU286" s="34" t="s">
        <v>4170</v>
      </c>
      <c r="FV286" s="34" t="s">
        <v>4170</v>
      </c>
      <c r="FW286" s="34" t="s">
        <v>4170</v>
      </c>
      <c r="FX286" s="34" t="s">
        <v>4170</v>
      </c>
      <c r="FY286" s="34" t="s">
        <v>4170</v>
      </c>
      <c r="FZ286" s="34" t="s">
        <v>4170</v>
      </c>
      <c r="GA286" s="34" t="s">
        <v>4170</v>
      </c>
      <c r="GB286" s="34" t="s">
        <v>4170</v>
      </c>
      <c r="GC286" s="34" t="s">
        <v>4170</v>
      </c>
      <c r="GD286" s="34" t="s">
        <v>4170</v>
      </c>
      <c r="GF286" s="34" t="s">
        <v>1044</v>
      </c>
      <c r="GG286" s="34" t="s">
        <v>4170</v>
      </c>
      <c r="GH286" s="34" t="s">
        <v>4170</v>
      </c>
      <c r="GI286" s="34" t="s">
        <v>4170</v>
      </c>
      <c r="GJ286" s="34" t="s">
        <v>4881</v>
      </c>
      <c r="GK286" s="34" t="s">
        <v>4170</v>
      </c>
      <c r="GL286" s="34" t="s">
        <v>4170</v>
      </c>
      <c r="GM286" s="34" t="s">
        <v>4170</v>
      </c>
      <c r="GO286" s="34">
        <v>6000</v>
      </c>
      <c r="GP286" s="34">
        <v>1500</v>
      </c>
      <c r="GQ286" s="34">
        <v>8400</v>
      </c>
      <c r="GR286" s="34">
        <v>3500</v>
      </c>
      <c r="GS286" s="34">
        <v>200</v>
      </c>
      <c r="GT286" s="34">
        <v>300</v>
      </c>
      <c r="GU286" s="34">
        <v>4000</v>
      </c>
      <c r="GV286" s="34">
        <v>0</v>
      </c>
      <c r="GW286" s="34">
        <v>3000</v>
      </c>
      <c r="GX286" s="34">
        <v>0</v>
      </c>
      <c r="GY286" s="34">
        <v>1000</v>
      </c>
      <c r="GZ286" s="34">
        <v>2000</v>
      </c>
      <c r="HA286" s="34">
        <v>0</v>
      </c>
      <c r="HB286" s="34">
        <v>0</v>
      </c>
      <c r="HC286" s="34">
        <v>0</v>
      </c>
      <c r="HD286" s="34">
        <v>0</v>
      </c>
      <c r="HE286" s="34">
        <v>0</v>
      </c>
      <c r="HF286" s="34" t="s">
        <v>3071</v>
      </c>
      <c r="HK286" s="34" t="s">
        <v>6983</v>
      </c>
      <c r="HL286" s="34" t="s">
        <v>4226</v>
      </c>
      <c r="HM286" s="34" t="s">
        <v>4539</v>
      </c>
      <c r="HN286" s="34" t="s">
        <v>5452</v>
      </c>
      <c r="HO286" s="34">
        <v>13.4348992553657</v>
      </c>
      <c r="HP286" s="34" t="s">
        <v>4894</v>
      </c>
      <c r="HQ286" s="34" t="s">
        <v>4305</v>
      </c>
      <c r="HR286" s="34" t="s">
        <v>4186</v>
      </c>
      <c r="HS286" s="34" t="s">
        <v>4241</v>
      </c>
      <c r="HT286" s="34" t="s">
        <v>4271</v>
      </c>
      <c r="HU286" s="34" t="s">
        <v>5342</v>
      </c>
      <c r="HV286" s="34" t="s">
        <v>5001</v>
      </c>
      <c r="HW286" s="34" t="s">
        <v>4556</v>
      </c>
      <c r="HX286" s="34" t="s">
        <v>3247</v>
      </c>
      <c r="HY286" s="34" t="s">
        <v>4291</v>
      </c>
      <c r="HZ286" s="34" t="s">
        <v>4933</v>
      </c>
      <c r="IA286" s="34" t="s">
        <v>4666</v>
      </c>
      <c r="IC286" s="34" t="s">
        <v>5274</v>
      </c>
      <c r="ID286" s="34" t="s">
        <v>4462</v>
      </c>
      <c r="IR286" s="34" t="s">
        <v>1046</v>
      </c>
      <c r="IU286" s="34" t="s">
        <v>5179</v>
      </c>
      <c r="IV286" s="34" t="s">
        <v>4472</v>
      </c>
      <c r="IW286" s="34" t="s">
        <v>4176</v>
      </c>
      <c r="IX286" s="34" t="s">
        <v>6121</v>
      </c>
      <c r="IY286" s="34" t="s">
        <v>5373</v>
      </c>
      <c r="IZ286" s="34" t="s">
        <v>4784</v>
      </c>
      <c r="JA286" s="34" t="s">
        <v>6053</v>
      </c>
      <c r="JB286" s="34" t="s">
        <v>4170</v>
      </c>
      <c r="JC286" s="34">
        <v>0</v>
      </c>
      <c r="JD286" s="34">
        <v>166.666666666667</v>
      </c>
      <c r="JE286" s="34">
        <v>333.33333333333297</v>
      </c>
      <c r="JF286" s="34">
        <v>0</v>
      </c>
      <c r="JG286" s="34">
        <v>0</v>
      </c>
      <c r="JH286" s="34">
        <v>0</v>
      </c>
      <c r="JI286" s="34">
        <v>0</v>
      </c>
      <c r="JJ286" s="34">
        <v>0</v>
      </c>
      <c r="JK286" s="34">
        <v>1000</v>
      </c>
      <c r="JL286" s="34">
        <v>22733.333333333299</v>
      </c>
      <c r="JM286" s="34">
        <v>2666.6666666666702</v>
      </c>
      <c r="JN286" s="34">
        <v>25400</v>
      </c>
      <c r="JO286" s="34">
        <v>22733.333333333299</v>
      </c>
      <c r="JP286" s="34">
        <v>2666.6666666666702</v>
      </c>
      <c r="JQ286" s="34">
        <v>25400</v>
      </c>
      <c r="JR286" s="34">
        <v>0.23622047244094499</v>
      </c>
      <c r="JS286" s="34">
        <v>5.9055118110236199E-2</v>
      </c>
      <c r="JT286" s="34">
        <v>0.33070866141732302</v>
      </c>
      <c r="JU286" s="34">
        <v>0.13779527559055099</v>
      </c>
      <c r="JV286" s="34">
        <v>7.8740157480314994E-3</v>
      </c>
      <c r="JW286" s="34">
        <v>1.1811023622047201E-2</v>
      </c>
      <c r="JX286" s="34">
        <v>0.15748031496063</v>
      </c>
      <c r="JZ286" s="34">
        <v>3.9370078740157501E-2</v>
      </c>
      <c r="KB286" s="34">
        <v>6.5616797900262501E-3</v>
      </c>
      <c r="KC286" s="34">
        <v>1.31233595800525E-2</v>
      </c>
      <c r="KL286" s="34" t="s">
        <v>5797</v>
      </c>
      <c r="KM286" s="34" t="s">
        <v>4170</v>
      </c>
      <c r="KN286" s="34" t="s">
        <v>5254</v>
      </c>
      <c r="KO286" s="34" t="s">
        <v>5255</v>
      </c>
      <c r="KP286" s="34" t="s">
        <v>4170</v>
      </c>
      <c r="KQ286" s="34" t="s">
        <v>4170</v>
      </c>
      <c r="KR286" s="34" t="s">
        <v>4170</v>
      </c>
      <c r="KS286" s="34" t="s">
        <v>4170</v>
      </c>
      <c r="KT286" s="34" t="s">
        <v>4170</v>
      </c>
      <c r="KU286" s="34" t="s">
        <v>5113</v>
      </c>
      <c r="KV286" s="34" t="s">
        <v>4876</v>
      </c>
      <c r="KW286" s="34" t="s">
        <v>5623</v>
      </c>
      <c r="KX286" s="34" t="s">
        <v>5645</v>
      </c>
      <c r="KY286" s="34" t="s">
        <v>5953</v>
      </c>
      <c r="KZ286" s="34" t="s">
        <v>5224</v>
      </c>
    </row>
    <row r="287" spans="1:313">
      <c r="A287" s="34" t="s">
        <v>6984</v>
      </c>
      <c r="B287" s="34" t="s">
        <v>6949</v>
      </c>
      <c r="C287" s="34" t="s">
        <v>1036</v>
      </c>
      <c r="D287" s="34" t="s">
        <v>1041</v>
      </c>
      <c r="F287" s="34" t="s">
        <v>1041</v>
      </c>
      <c r="G287" s="34">
        <v>42</v>
      </c>
      <c r="H287" s="34" t="s">
        <v>1041</v>
      </c>
      <c r="I287" s="34" t="s">
        <v>1041</v>
      </c>
      <c r="J287" s="34" t="s">
        <v>440</v>
      </c>
      <c r="K287" s="34" t="s">
        <v>1077</v>
      </c>
      <c r="L287" s="34" t="s">
        <v>9537</v>
      </c>
      <c r="M287" s="34" t="s">
        <v>1548</v>
      </c>
      <c r="N287" s="34" t="s">
        <v>9538</v>
      </c>
      <c r="P287" s="34" t="s">
        <v>3065</v>
      </c>
      <c r="Q287" s="34" t="s">
        <v>3123</v>
      </c>
      <c r="R287" s="34" t="s">
        <v>6569</v>
      </c>
      <c r="S287" s="34">
        <v>2</v>
      </c>
      <c r="T287" s="34" t="s">
        <v>4881</v>
      </c>
      <c r="U287" s="34" t="s">
        <v>4170</v>
      </c>
      <c r="V287" s="34" t="s">
        <v>4881</v>
      </c>
      <c r="W287" s="34" t="s">
        <v>4881</v>
      </c>
      <c r="X287" s="34" t="s">
        <v>4170</v>
      </c>
      <c r="Y287" s="34" t="s">
        <v>4881</v>
      </c>
      <c r="Z287" s="34" t="s">
        <v>4881</v>
      </c>
      <c r="AA287" s="34" t="s">
        <v>4170</v>
      </c>
      <c r="AB287" s="34" t="s">
        <v>3681</v>
      </c>
      <c r="AD287" s="34" t="s">
        <v>3696</v>
      </c>
      <c r="AN287" s="34" t="s">
        <v>3719</v>
      </c>
      <c r="AO287" s="34" t="s">
        <v>1044</v>
      </c>
      <c r="BG287" s="34">
        <v>2</v>
      </c>
      <c r="BI287" s="34">
        <v>30</v>
      </c>
      <c r="BJ287" s="34" t="s">
        <v>1041</v>
      </c>
      <c r="BK287" s="34" t="s">
        <v>3727</v>
      </c>
      <c r="BM287" s="34" t="s">
        <v>3739</v>
      </c>
      <c r="BN287" s="34" t="s">
        <v>3745</v>
      </c>
      <c r="BO287" s="34" t="s">
        <v>4881</v>
      </c>
      <c r="BP287" s="34" t="s">
        <v>4170</v>
      </c>
      <c r="BQ287" s="34" t="s">
        <v>4170</v>
      </c>
      <c r="BR287" s="34" t="s">
        <v>4170</v>
      </c>
      <c r="BS287" s="34" t="s">
        <v>3751</v>
      </c>
      <c r="BT287" s="34" t="s">
        <v>3771</v>
      </c>
      <c r="BU287" s="34" t="s">
        <v>1044</v>
      </c>
      <c r="BV287" s="34" t="s">
        <v>1044</v>
      </c>
      <c r="BW287" s="34" t="s">
        <v>1044</v>
      </c>
      <c r="BX287" s="34" t="s">
        <v>3777</v>
      </c>
      <c r="BY287" s="34" t="s">
        <v>4881</v>
      </c>
      <c r="BZ287" s="34" t="s">
        <v>4170</v>
      </c>
      <c r="CA287" s="34" t="s">
        <v>4170</v>
      </c>
      <c r="CB287" s="34" t="s">
        <v>4170</v>
      </c>
      <c r="CC287" s="34" t="s">
        <v>4170</v>
      </c>
      <c r="CD287" s="34" t="s">
        <v>4170</v>
      </c>
      <c r="CE287" s="34" t="s">
        <v>4170</v>
      </c>
      <c r="CF287" s="34" t="s">
        <v>4170</v>
      </c>
      <c r="CG287" s="34" t="s">
        <v>4170</v>
      </c>
      <c r="CH287" s="34" t="s">
        <v>4170</v>
      </c>
      <c r="CI287" s="34" t="s">
        <v>4170</v>
      </c>
      <c r="CJ287" s="34" t="s">
        <v>4170</v>
      </c>
      <c r="CK287" s="34" t="s">
        <v>4170</v>
      </c>
      <c r="CL287" s="34" t="s">
        <v>4170</v>
      </c>
      <c r="CM287" s="34" t="s">
        <v>4170</v>
      </c>
      <c r="CN287" s="34" t="s">
        <v>4170</v>
      </c>
      <c r="CO287" s="34" t="s">
        <v>4170</v>
      </c>
      <c r="CQ287" s="34" t="s">
        <v>1041</v>
      </c>
      <c r="CR287" s="34" t="s">
        <v>1041</v>
      </c>
      <c r="CS287" s="34" t="s">
        <v>1041</v>
      </c>
      <c r="CT287" s="34" t="s">
        <v>1041</v>
      </c>
      <c r="CU287" s="34" t="s">
        <v>1041</v>
      </c>
      <c r="CV287" s="34" t="s">
        <v>1041</v>
      </c>
      <c r="CW287" s="34" t="s">
        <v>1044</v>
      </c>
      <c r="CX287" s="34" t="s">
        <v>1044</v>
      </c>
      <c r="CY287" s="34" t="s">
        <v>3826</v>
      </c>
      <c r="CZ287" s="34" t="s">
        <v>3846</v>
      </c>
      <c r="DA287" s="34" t="s">
        <v>3861</v>
      </c>
      <c r="DB287" s="34" t="s">
        <v>3868</v>
      </c>
      <c r="DC287" s="34" t="s">
        <v>3868</v>
      </c>
      <c r="DD287" s="34" t="s">
        <v>1044</v>
      </c>
      <c r="DE287" s="34" t="s">
        <v>1044</v>
      </c>
      <c r="DF287" s="34" t="s">
        <v>3877</v>
      </c>
      <c r="DG287" s="34" t="s">
        <v>172</v>
      </c>
      <c r="DH287" s="34" t="s">
        <v>4170</v>
      </c>
      <c r="DI287" s="34" t="s">
        <v>4170</v>
      </c>
      <c r="DJ287" s="34" t="s">
        <v>4170</v>
      </c>
      <c r="DK287" s="34" t="s">
        <v>4170</v>
      </c>
      <c r="DL287" s="34" t="s">
        <v>4170</v>
      </c>
      <c r="DM287" s="34" t="s">
        <v>4170</v>
      </c>
      <c r="DN287" s="34" t="s">
        <v>4170</v>
      </c>
      <c r="DO287" s="34" t="s">
        <v>4170</v>
      </c>
      <c r="DP287" s="34" t="s">
        <v>4170</v>
      </c>
      <c r="DQ287" s="34" t="s">
        <v>4170</v>
      </c>
      <c r="DR287" s="34" t="s">
        <v>4881</v>
      </c>
      <c r="DS287" s="34" t="s">
        <v>4170</v>
      </c>
      <c r="DT287" s="34" t="s">
        <v>4170</v>
      </c>
      <c r="DU287" s="34" t="s">
        <v>4170</v>
      </c>
      <c r="DV287" s="34" t="s">
        <v>4170</v>
      </c>
      <c r="DW287" s="34" t="s">
        <v>4170</v>
      </c>
      <c r="FK287" s="34" t="s">
        <v>3960</v>
      </c>
      <c r="FL287" s="34" t="s">
        <v>3978</v>
      </c>
      <c r="FM287" s="34" t="s">
        <v>3990</v>
      </c>
      <c r="GF287" s="34" t="s">
        <v>4033</v>
      </c>
      <c r="GG287" s="34" t="s">
        <v>4170</v>
      </c>
      <c r="GH287" s="34" t="s">
        <v>4881</v>
      </c>
      <c r="GI287" s="34" t="s">
        <v>4170</v>
      </c>
      <c r="GJ287" s="34" t="s">
        <v>4170</v>
      </c>
      <c r="GK287" s="34" t="s">
        <v>4170</v>
      </c>
      <c r="GL287" s="34" t="s">
        <v>4170</v>
      </c>
      <c r="GM287" s="34" t="s">
        <v>4170</v>
      </c>
      <c r="GO287" s="34">
        <v>1000</v>
      </c>
      <c r="GP287" s="34">
        <v>0</v>
      </c>
      <c r="GQ287" s="34">
        <v>7000</v>
      </c>
      <c r="GR287" s="34">
        <v>7600</v>
      </c>
      <c r="GS287" s="34">
        <v>0</v>
      </c>
      <c r="GT287" s="34">
        <v>200</v>
      </c>
      <c r="GU287" s="34">
        <v>100</v>
      </c>
      <c r="GV287" s="34">
        <v>0</v>
      </c>
      <c r="GW287" s="34">
        <v>0</v>
      </c>
      <c r="GX287" s="34">
        <v>3000</v>
      </c>
      <c r="GY287" s="34">
        <v>1500</v>
      </c>
      <c r="GZ287" s="34">
        <v>0</v>
      </c>
      <c r="HA287" s="34">
        <v>4000</v>
      </c>
      <c r="HB287" s="34">
        <v>0</v>
      </c>
      <c r="HC287" s="34">
        <v>0</v>
      </c>
      <c r="HD287" s="34">
        <v>0</v>
      </c>
      <c r="HE287" s="34">
        <v>0</v>
      </c>
      <c r="HF287" s="34" t="s">
        <v>1044</v>
      </c>
      <c r="HK287" s="34" t="s">
        <v>6985</v>
      </c>
      <c r="HL287" s="34" t="s">
        <v>4226</v>
      </c>
      <c r="HM287" s="34" t="s">
        <v>4542</v>
      </c>
      <c r="HN287" s="34" t="s">
        <v>5447</v>
      </c>
      <c r="HO287" s="34">
        <v>35.446780551905398</v>
      </c>
      <c r="HP287" s="34" t="s">
        <v>4895</v>
      </c>
      <c r="HQ287" s="34" t="s">
        <v>4313</v>
      </c>
      <c r="HR287" s="34" t="s">
        <v>4210</v>
      </c>
      <c r="HS287" s="34" t="s">
        <v>4228</v>
      </c>
      <c r="HT287" s="34" t="s">
        <v>4262</v>
      </c>
      <c r="HU287" s="34" t="s">
        <v>5342</v>
      </c>
      <c r="HV287" s="34" t="s">
        <v>5001</v>
      </c>
      <c r="HW287" s="34" t="s">
        <v>4560</v>
      </c>
      <c r="HX287" s="34" t="s">
        <v>3238</v>
      </c>
      <c r="HY287" s="34" t="s">
        <v>4299</v>
      </c>
      <c r="HZ287" s="34" t="s">
        <v>4933</v>
      </c>
      <c r="IA287" s="34" t="s">
        <v>4666</v>
      </c>
      <c r="IC287" s="34" t="s">
        <v>5274</v>
      </c>
      <c r="ID287" s="34" t="s">
        <v>4462</v>
      </c>
      <c r="IR287" s="34" t="s">
        <v>1043</v>
      </c>
      <c r="IU287" s="34" t="s">
        <v>5177</v>
      </c>
      <c r="IV287" s="34" t="s">
        <v>4170</v>
      </c>
      <c r="IW287" s="34" t="s">
        <v>4175</v>
      </c>
      <c r="IX287" s="34" t="s">
        <v>6122</v>
      </c>
      <c r="IY287" s="34" t="s">
        <v>4170</v>
      </c>
      <c r="IZ287" s="34" t="s">
        <v>4783</v>
      </c>
      <c r="JA287" s="34" t="s">
        <v>4711</v>
      </c>
      <c r="JB287" s="34" t="s">
        <v>4170</v>
      </c>
      <c r="JC287" s="34">
        <v>500</v>
      </c>
      <c r="JD287" s="34">
        <v>250</v>
      </c>
      <c r="JE287" s="34">
        <v>0</v>
      </c>
      <c r="JF287" s="34">
        <v>666.66666666666697</v>
      </c>
      <c r="JG287" s="34">
        <v>0</v>
      </c>
      <c r="JH287" s="34">
        <v>0</v>
      </c>
      <c r="JI287" s="34">
        <v>0</v>
      </c>
      <c r="JJ287" s="34">
        <v>0</v>
      </c>
      <c r="JK287" s="34">
        <v>0</v>
      </c>
      <c r="JL287" s="34">
        <v>16400</v>
      </c>
      <c r="JM287" s="34">
        <v>916.66666666666697</v>
      </c>
      <c r="JN287" s="34">
        <v>17316.666666666701</v>
      </c>
      <c r="JO287" s="34">
        <v>8200</v>
      </c>
      <c r="JP287" s="34">
        <v>458.33333333333297</v>
      </c>
      <c r="JQ287" s="34">
        <v>8658.3333333333303</v>
      </c>
      <c r="JR287" s="34">
        <v>5.7747834456207903E-2</v>
      </c>
      <c r="JT287" s="34">
        <v>0.40423484119345499</v>
      </c>
      <c r="JU287" s="34">
        <v>0.43888354186717998</v>
      </c>
      <c r="JW287" s="34">
        <v>1.15495668912416E-2</v>
      </c>
      <c r="JX287" s="34">
        <v>5.7747834456207897E-3</v>
      </c>
      <c r="KA287" s="34">
        <v>2.8873917228103899E-2</v>
      </c>
      <c r="KB287" s="34">
        <v>1.4436958614052E-2</v>
      </c>
      <c r="KD287" s="34">
        <v>3.8498556304138599E-2</v>
      </c>
      <c r="KL287" s="34" t="s">
        <v>4170</v>
      </c>
      <c r="KM287" s="34" t="s">
        <v>4714</v>
      </c>
      <c r="KN287" s="34" t="s">
        <v>5254</v>
      </c>
      <c r="KO287" s="34" t="s">
        <v>4170</v>
      </c>
      <c r="KP287" s="34" t="s">
        <v>4354</v>
      </c>
      <c r="KQ287" s="34" t="s">
        <v>4170</v>
      </c>
      <c r="KR287" s="34" t="s">
        <v>4170</v>
      </c>
      <c r="KS287" s="34" t="s">
        <v>4170</v>
      </c>
      <c r="KT287" s="34" t="s">
        <v>4170</v>
      </c>
      <c r="KU287" s="34" t="s">
        <v>5113</v>
      </c>
      <c r="KV287" s="34" t="s">
        <v>5155</v>
      </c>
      <c r="KW287" s="34" t="s">
        <v>5624</v>
      </c>
      <c r="KX287" s="34" t="s">
        <v>5646</v>
      </c>
      <c r="KY287" s="34" t="s">
        <v>5223</v>
      </c>
      <c r="KZ287" s="34" t="s">
        <v>5155</v>
      </c>
    </row>
    <row r="288" spans="1:313">
      <c r="A288" s="34" t="s">
        <v>6986</v>
      </c>
      <c r="B288" s="34" t="s">
        <v>6949</v>
      </c>
      <c r="C288" s="34" t="s">
        <v>1038</v>
      </c>
      <c r="D288" s="34" t="s">
        <v>1041</v>
      </c>
      <c r="F288" s="34" t="s">
        <v>1041</v>
      </c>
      <c r="G288" s="34">
        <v>31</v>
      </c>
      <c r="H288" s="34" t="s">
        <v>1041</v>
      </c>
      <c r="I288" s="34" t="s">
        <v>1041</v>
      </c>
      <c r="J288" s="34" t="s">
        <v>440</v>
      </c>
      <c r="K288" s="34" t="s">
        <v>1077</v>
      </c>
      <c r="L288" s="34" t="s">
        <v>9537</v>
      </c>
      <c r="M288" s="34" t="s">
        <v>1548</v>
      </c>
      <c r="N288" s="34" t="s">
        <v>9538</v>
      </c>
      <c r="P288" s="34" t="s">
        <v>3065</v>
      </c>
      <c r="Q288" s="34" t="s">
        <v>3123</v>
      </c>
      <c r="R288" s="34" t="s">
        <v>6355</v>
      </c>
      <c r="S288" s="34">
        <v>2</v>
      </c>
      <c r="T288" s="34" t="s">
        <v>4881</v>
      </c>
      <c r="U288" s="34" t="s">
        <v>4170</v>
      </c>
      <c r="V288" s="34" t="s">
        <v>4881</v>
      </c>
      <c r="W288" s="34" t="s">
        <v>4881</v>
      </c>
      <c r="X288" s="34" t="s">
        <v>4170</v>
      </c>
      <c r="Y288" s="34" t="s">
        <v>4881</v>
      </c>
      <c r="Z288" s="34" t="s">
        <v>4881</v>
      </c>
      <c r="AA288" s="34" t="s">
        <v>4170</v>
      </c>
      <c r="AB288" s="34" t="s">
        <v>3681</v>
      </c>
      <c r="AD288" s="34" t="s">
        <v>3696</v>
      </c>
      <c r="AN288" s="34" t="s">
        <v>3719</v>
      </c>
      <c r="AO288" s="34" t="s">
        <v>1044</v>
      </c>
      <c r="BG288" s="34">
        <v>1</v>
      </c>
      <c r="BI288" s="34">
        <v>22</v>
      </c>
      <c r="BJ288" s="34" t="s">
        <v>1041</v>
      </c>
      <c r="BK288" s="34" t="s">
        <v>3727</v>
      </c>
      <c r="BM288" s="34" t="s">
        <v>3742</v>
      </c>
      <c r="BN288" s="34" t="s">
        <v>3745</v>
      </c>
      <c r="BO288" s="34" t="s">
        <v>4881</v>
      </c>
      <c r="BP288" s="34" t="s">
        <v>4170</v>
      </c>
      <c r="BQ288" s="34" t="s">
        <v>4170</v>
      </c>
      <c r="BR288" s="34" t="s">
        <v>4170</v>
      </c>
      <c r="BS288" s="34" t="s">
        <v>3754</v>
      </c>
      <c r="BT288" s="34" t="s">
        <v>3771</v>
      </c>
      <c r="BU288" s="34" t="s">
        <v>1044</v>
      </c>
      <c r="BV288" s="34" t="s">
        <v>1044</v>
      </c>
      <c r="BW288" s="34" t="s">
        <v>1044</v>
      </c>
      <c r="BX288" s="34" t="s">
        <v>3777</v>
      </c>
      <c r="BY288" s="34" t="s">
        <v>4881</v>
      </c>
      <c r="BZ288" s="34" t="s">
        <v>4170</v>
      </c>
      <c r="CA288" s="34" t="s">
        <v>4170</v>
      </c>
      <c r="CB288" s="34" t="s">
        <v>4170</v>
      </c>
      <c r="CC288" s="34" t="s">
        <v>4170</v>
      </c>
      <c r="CD288" s="34" t="s">
        <v>4170</v>
      </c>
      <c r="CE288" s="34" t="s">
        <v>4170</v>
      </c>
      <c r="CF288" s="34" t="s">
        <v>4170</v>
      </c>
      <c r="CG288" s="34" t="s">
        <v>4170</v>
      </c>
      <c r="CH288" s="34" t="s">
        <v>4170</v>
      </c>
      <c r="CI288" s="34" t="s">
        <v>4170</v>
      </c>
      <c r="CJ288" s="34" t="s">
        <v>4170</v>
      </c>
      <c r="CK288" s="34" t="s">
        <v>4170</v>
      </c>
      <c r="CL288" s="34" t="s">
        <v>4170</v>
      </c>
      <c r="CM288" s="34" t="s">
        <v>4170</v>
      </c>
      <c r="CN288" s="34" t="s">
        <v>4170</v>
      </c>
      <c r="CO288" s="34" t="s">
        <v>4170</v>
      </c>
      <c r="CQ288" s="34" t="s">
        <v>1041</v>
      </c>
      <c r="CR288" s="34" t="s">
        <v>1041</v>
      </c>
      <c r="CS288" s="34" t="s">
        <v>1041</v>
      </c>
      <c r="CT288" s="34" t="s">
        <v>1041</v>
      </c>
      <c r="CU288" s="34" t="s">
        <v>1041</v>
      </c>
      <c r="CV288" s="34" t="s">
        <v>1041</v>
      </c>
      <c r="CW288" s="34" t="s">
        <v>1041</v>
      </c>
      <c r="CX288" s="34" t="s">
        <v>1044</v>
      </c>
      <c r="CY288" s="34" t="s">
        <v>3826</v>
      </c>
      <c r="CZ288" s="34" t="s">
        <v>3843</v>
      </c>
      <c r="DA288" s="34" t="s">
        <v>3855</v>
      </c>
      <c r="DB288" s="34" t="s">
        <v>1044</v>
      </c>
      <c r="DC288" s="34" t="s">
        <v>1044</v>
      </c>
      <c r="DD288" s="34" t="s">
        <v>3871</v>
      </c>
      <c r="DE288" s="34" t="s">
        <v>1044</v>
      </c>
      <c r="DF288" s="34" t="s">
        <v>3877</v>
      </c>
      <c r="DG288" s="34" t="s">
        <v>172</v>
      </c>
      <c r="DH288" s="34" t="s">
        <v>4170</v>
      </c>
      <c r="DI288" s="34" t="s">
        <v>4170</v>
      </c>
      <c r="DJ288" s="34" t="s">
        <v>4170</v>
      </c>
      <c r="DK288" s="34" t="s">
        <v>4170</v>
      </c>
      <c r="DL288" s="34" t="s">
        <v>4170</v>
      </c>
      <c r="DM288" s="34" t="s">
        <v>4170</v>
      </c>
      <c r="DN288" s="34" t="s">
        <v>4170</v>
      </c>
      <c r="DO288" s="34" t="s">
        <v>4170</v>
      </c>
      <c r="DP288" s="34" t="s">
        <v>4170</v>
      </c>
      <c r="DQ288" s="34" t="s">
        <v>4170</v>
      </c>
      <c r="DR288" s="34" t="s">
        <v>4881</v>
      </c>
      <c r="DS288" s="34" t="s">
        <v>4170</v>
      </c>
      <c r="DT288" s="34" t="s">
        <v>4170</v>
      </c>
      <c r="DU288" s="34" t="s">
        <v>4170</v>
      </c>
      <c r="DV288" s="34" t="s">
        <v>4170</v>
      </c>
      <c r="DW288" s="34" t="s">
        <v>4170</v>
      </c>
      <c r="FH288" s="34">
        <v>20000</v>
      </c>
      <c r="FK288" s="34" t="s">
        <v>3963</v>
      </c>
      <c r="FL288" s="34" t="s">
        <v>3978</v>
      </c>
      <c r="FM288" s="34" t="s">
        <v>3981</v>
      </c>
      <c r="FN288" s="34" t="s">
        <v>3995</v>
      </c>
      <c r="FO288" s="34" t="s">
        <v>4170</v>
      </c>
      <c r="FP288" s="34" t="s">
        <v>4881</v>
      </c>
      <c r="FQ288" s="34" t="s">
        <v>4170</v>
      </c>
      <c r="FR288" s="34" t="s">
        <v>4170</v>
      </c>
      <c r="FS288" s="34" t="s">
        <v>4170</v>
      </c>
      <c r="FT288" s="34" t="s">
        <v>4170</v>
      </c>
      <c r="FU288" s="34" t="s">
        <v>4170</v>
      </c>
      <c r="FV288" s="34" t="s">
        <v>4170</v>
      </c>
      <c r="FW288" s="34" t="s">
        <v>4170</v>
      </c>
      <c r="FX288" s="34" t="s">
        <v>4170</v>
      </c>
      <c r="FY288" s="34" t="s">
        <v>4170</v>
      </c>
      <c r="FZ288" s="34" t="s">
        <v>4170</v>
      </c>
      <c r="GA288" s="34" t="s">
        <v>4170</v>
      </c>
      <c r="GB288" s="34" t="s">
        <v>4170</v>
      </c>
      <c r="GC288" s="34" t="s">
        <v>4170</v>
      </c>
      <c r="GD288" s="34" t="s">
        <v>4170</v>
      </c>
      <c r="GF288" s="34" t="s">
        <v>1044</v>
      </c>
      <c r="GG288" s="34" t="s">
        <v>4170</v>
      </c>
      <c r="GH288" s="34" t="s">
        <v>4170</v>
      </c>
      <c r="GI288" s="34" t="s">
        <v>4170</v>
      </c>
      <c r="GJ288" s="34" t="s">
        <v>4881</v>
      </c>
      <c r="GK288" s="34" t="s">
        <v>4170</v>
      </c>
      <c r="GL288" s="34" t="s">
        <v>4170</v>
      </c>
      <c r="GM288" s="34" t="s">
        <v>4170</v>
      </c>
      <c r="GO288" s="34">
        <v>5000</v>
      </c>
      <c r="GP288" s="34">
        <v>0</v>
      </c>
      <c r="GQ288" s="34">
        <v>10000</v>
      </c>
      <c r="GR288" s="34">
        <v>3000</v>
      </c>
      <c r="GS288" s="34">
        <v>400</v>
      </c>
      <c r="GT288" s="34">
        <v>180</v>
      </c>
      <c r="GU288" s="34">
        <v>200</v>
      </c>
      <c r="GV288" s="34">
        <v>2000</v>
      </c>
      <c r="GW288" s="34">
        <v>0</v>
      </c>
      <c r="GX288" s="34">
        <v>5000</v>
      </c>
      <c r="GY288" s="34">
        <v>3000</v>
      </c>
      <c r="GZ288" s="34">
        <v>2000</v>
      </c>
      <c r="HA288" s="34">
        <v>0</v>
      </c>
      <c r="HB288" s="34">
        <v>0</v>
      </c>
      <c r="HC288" s="34">
        <v>0</v>
      </c>
      <c r="HD288" s="34">
        <v>500</v>
      </c>
      <c r="HE288" s="34">
        <v>0</v>
      </c>
      <c r="HF288" s="34" t="s">
        <v>1044</v>
      </c>
      <c r="HK288" s="34" t="s">
        <v>6987</v>
      </c>
      <c r="HL288" s="34" t="s">
        <v>4226</v>
      </c>
      <c r="HM288" s="34" t="s">
        <v>4539</v>
      </c>
      <c r="HN288" s="34" t="s">
        <v>5446</v>
      </c>
      <c r="HO288" s="34">
        <v>23.423127463863299</v>
      </c>
      <c r="HP288" s="34" t="s">
        <v>4894</v>
      </c>
      <c r="HQ288" s="34" t="s">
        <v>4313</v>
      </c>
      <c r="HR288" s="34" t="s">
        <v>4210</v>
      </c>
      <c r="HS288" s="34" t="s">
        <v>4228</v>
      </c>
      <c r="HT288" s="34" t="s">
        <v>4262</v>
      </c>
      <c r="HU288" s="34" t="s">
        <v>5341</v>
      </c>
      <c r="HV288" s="34" t="s">
        <v>5001</v>
      </c>
      <c r="HW288" s="34" t="s">
        <v>4560</v>
      </c>
      <c r="HX288" s="34" t="s">
        <v>3247</v>
      </c>
      <c r="HY288" s="34" t="s">
        <v>4299</v>
      </c>
      <c r="HZ288" s="34" t="s">
        <v>4933</v>
      </c>
      <c r="IA288" s="34" t="s">
        <v>4665</v>
      </c>
      <c r="IC288" s="34" t="s">
        <v>5274</v>
      </c>
      <c r="ID288" s="34" t="s">
        <v>4462</v>
      </c>
      <c r="IN288" s="34" t="s">
        <v>4875</v>
      </c>
      <c r="IQ288" s="34">
        <v>20000</v>
      </c>
      <c r="IR288" s="34" t="s">
        <v>1046</v>
      </c>
      <c r="IT288" s="34">
        <v>10000</v>
      </c>
      <c r="IU288" s="34" t="s">
        <v>5179</v>
      </c>
      <c r="IV288" s="34" t="s">
        <v>4170</v>
      </c>
      <c r="IW288" s="34" t="s">
        <v>4176</v>
      </c>
      <c r="IX288" s="34" t="s">
        <v>5374</v>
      </c>
      <c r="IY288" s="34" t="s">
        <v>4785</v>
      </c>
      <c r="IZ288" s="34" t="s">
        <v>4783</v>
      </c>
      <c r="JA288" s="34" t="s">
        <v>4711</v>
      </c>
      <c r="JB288" s="34" t="s">
        <v>5581</v>
      </c>
      <c r="JC288" s="34">
        <v>833.33333333333303</v>
      </c>
      <c r="JD288" s="34">
        <v>500</v>
      </c>
      <c r="JE288" s="34">
        <v>333.33333333333297</v>
      </c>
      <c r="JF288" s="34">
        <v>0</v>
      </c>
      <c r="JG288" s="34">
        <v>0</v>
      </c>
      <c r="JH288" s="34">
        <v>0</v>
      </c>
      <c r="JI288" s="34">
        <v>83.3333333333333</v>
      </c>
      <c r="JJ288" s="34">
        <v>0</v>
      </c>
      <c r="JK288" s="34">
        <v>0</v>
      </c>
      <c r="JL288" s="34">
        <v>19946.666666666701</v>
      </c>
      <c r="JM288" s="34">
        <v>2583.3333333333298</v>
      </c>
      <c r="JN288" s="34">
        <v>22530</v>
      </c>
      <c r="JO288" s="34">
        <v>9973.3333333333303</v>
      </c>
      <c r="JP288" s="34">
        <v>1291.6666666666699</v>
      </c>
      <c r="JQ288" s="34">
        <v>11265</v>
      </c>
      <c r="JR288" s="34">
        <v>0.22192632046160701</v>
      </c>
      <c r="JT288" s="34">
        <v>0.44385264092321303</v>
      </c>
      <c r="JU288" s="34">
        <v>0.133155792276964</v>
      </c>
      <c r="JV288" s="34">
        <v>1.7754105636928499E-2</v>
      </c>
      <c r="JW288" s="34">
        <v>7.9893475366178395E-3</v>
      </c>
      <c r="JX288" s="34">
        <v>8.8770528184642702E-3</v>
      </c>
      <c r="JY288" s="34">
        <v>8.8770528184642705E-2</v>
      </c>
      <c r="KA288" s="34">
        <v>3.6987720076934502E-2</v>
      </c>
      <c r="KB288" s="34">
        <v>2.2192632046160701E-2</v>
      </c>
      <c r="KC288" s="34">
        <v>1.47950880307738E-2</v>
      </c>
      <c r="KG288" s="34">
        <v>3.69877200769345E-3</v>
      </c>
      <c r="KJ288" s="34" t="s">
        <v>5977</v>
      </c>
      <c r="KK288" s="34" t="s">
        <v>5990</v>
      </c>
      <c r="KL288" s="34" t="s">
        <v>4170</v>
      </c>
      <c r="KM288" s="34" t="s">
        <v>4716</v>
      </c>
      <c r="KN288" s="34" t="s">
        <v>5255</v>
      </c>
      <c r="KO288" s="34" t="s">
        <v>5255</v>
      </c>
      <c r="KP288" s="34" t="s">
        <v>4170</v>
      </c>
      <c r="KQ288" s="34" t="s">
        <v>4170</v>
      </c>
      <c r="KR288" s="34" t="s">
        <v>4170</v>
      </c>
      <c r="KS288" s="34" t="s">
        <v>5709</v>
      </c>
      <c r="KT288" s="34" t="s">
        <v>4170</v>
      </c>
      <c r="KU288" s="34" t="s">
        <v>5113</v>
      </c>
      <c r="KV288" s="34" t="s">
        <v>5155</v>
      </c>
      <c r="KW288" s="34" t="s">
        <v>5623</v>
      </c>
      <c r="KX288" s="34" t="s">
        <v>5647</v>
      </c>
      <c r="KY288" s="34" t="s">
        <v>5953</v>
      </c>
      <c r="KZ288" s="34" t="s">
        <v>5155</v>
      </c>
      <c r="LA288" s="34" t="s">
        <v>5992</v>
      </c>
    </row>
    <row r="289" spans="1:313">
      <c r="A289" s="34" t="s">
        <v>6988</v>
      </c>
      <c r="B289" s="34" t="s">
        <v>6949</v>
      </c>
      <c r="C289" s="34" t="s">
        <v>1037</v>
      </c>
      <c r="D289" s="34" t="s">
        <v>1041</v>
      </c>
      <c r="F289" s="34" t="s">
        <v>1041</v>
      </c>
      <c r="G289" s="34">
        <v>32</v>
      </c>
      <c r="H289" s="34" t="s">
        <v>1041</v>
      </c>
      <c r="I289" s="34" t="s">
        <v>1041</v>
      </c>
      <c r="J289" s="34" t="s">
        <v>440</v>
      </c>
      <c r="K289" s="34" t="s">
        <v>1077</v>
      </c>
      <c r="L289" s="34" t="s">
        <v>9537</v>
      </c>
      <c r="M289" s="34" t="s">
        <v>1580</v>
      </c>
      <c r="N289" s="34" t="s">
        <v>9629</v>
      </c>
      <c r="P289" s="34" t="s">
        <v>3065</v>
      </c>
      <c r="Q289" s="34" t="s">
        <v>3120</v>
      </c>
      <c r="R289" s="34" t="s">
        <v>6320</v>
      </c>
      <c r="S289" s="34">
        <v>3</v>
      </c>
      <c r="T289" s="34" t="s">
        <v>4881</v>
      </c>
      <c r="U289" s="34" t="s">
        <v>4170</v>
      </c>
      <c r="V289" s="34" t="s">
        <v>4881</v>
      </c>
      <c r="W289" s="34" t="s">
        <v>4609</v>
      </c>
      <c r="X289" s="34" t="s">
        <v>4170</v>
      </c>
      <c r="Y289" s="34" t="s">
        <v>4609</v>
      </c>
      <c r="Z289" s="34" t="s">
        <v>4881</v>
      </c>
      <c r="AA289" s="34" t="s">
        <v>4170</v>
      </c>
      <c r="AB289" s="34" t="s">
        <v>3681</v>
      </c>
      <c r="AD289" s="34" t="s">
        <v>3696</v>
      </c>
      <c r="AN289" s="34" t="s">
        <v>3719</v>
      </c>
      <c r="AO289" s="34" t="s">
        <v>1044</v>
      </c>
      <c r="BG289" s="34">
        <v>1</v>
      </c>
      <c r="BI289" s="34">
        <v>18</v>
      </c>
      <c r="BJ289" s="34" t="s">
        <v>1041</v>
      </c>
      <c r="BK289" s="34" t="s">
        <v>3727</v>
      </c>
      <c r="BM289" s="34" t="s">
        <v>3739</v>
      </c>
      <c r="BN289" s="34" t="s">
        <v>3745</v>
      </c>
      <c r="BO289" s="34" t="s">
        <v>4881</v>
      </c>
      <c r="BP289" s="34" t="s">
        <v>4170</v>
      </c>
      <c r="BQ289" s="34" t="s">
        <v>4170</v>
      </c>
      <c r="BR289" s="34" t="s">
        <v>4170</v>
      </c>
      <c r="BS289" s="34" t="s">
        <v>3751</v>
      </c>
      <c r="BT289" s="34" t="s">
        <v>3771</v>
      </c>
      <c r="BU289" s="34" t="s">
        <v>1044</v>
      </c>
      <c r="BV289" s="34" t="s">
        <v>1041</v>
      </c>
      <c r="BW289" s="34" t="s">
        <v>1044</v>
      </c>
      <c r="BX289" s="34" t="s">
        <v>3783</v>
      </c>
      <c r="BY289" s="34" t="s">
        <v>4170</v>
      </c>
      <c r="BZ289" s="34" t="s">
        <v>4170</v>
      </c>
      <c r="CA289" s="34" t="s">
        <v>4881</v>
      </c>
      <c r="CB289" s="34" t="s">
        <v>4170</v>
      </c>
      <c r="CC289" s="34" t="s">
        <v>4170</v>
      </c>
      <c r="CD289" s="34" t="s">
        <v>4170</v>
      </c>
      <c r="CE289" s="34" t="s">
        <v>4170</v>
      </c>
      <c r="CF289" s="34" t="s">
        <v>4170</v>
      </c>
      <c r="CG289" s="34" t="s">
        <v>4170</v>
      </c>
      <c r="CH289" s="34" t="s">
        <v>4170</v>
      </c>
      <c r="CI289" s="34" t="s">
        <v>4170</v>
      </c>
      <c r="CJ289" s="34" t="s">
        <v>4170</v>
      </c>
      <c r="CK289" s="34" t="s">
        <v>4170</v>
      </c>
      <c r="CL289" s="34" t="s">
        <v>4170</v>
      </c>
      <c r="CM289" s="34" t="s">
        <v>4170</v>
      </c>
      <c r="CN289" s="34" t="s">
        <v>4170</v>
      </c>
      <c r="CO289" s="34" t="s">
        <v>4170</v>
      </c>
      <c r="CQ289" s="34" t="s">
        <v>1041</v>
      </c>
      <c r="CR289" s="34" t="s">
        <v>1041</v>
      </c>
      <c r="CS289" s="34" t="s">
        <v>1044</v>
      </c>
      <c r="CT289" s="34" t="s">
        <v>1044</v>
      </c>
      <c r="CU289" s="34" t="s">
        <v>1041</v>
      </c>
      <c r="CV289" s="34" t="s">
        <v>1041</v>
      </c>
      <c r="CW289" s="34" t="s">
        <v>1044</v>
      </c>
      <c r="CX289" s="34" t="s">
        <v>1044</v>
      </c>
      <c r="CY289" s="34" t="s">
        <v>3823</v>
      </c>
      <c r="CZ289" s="34" t="s">
        <v>3843</v>
      </c>
      <c r="DA289" s="34" t="s">
        <v>3861</v>
      </c>
      <c r="DB289" s="34" t="s">
        <v>1044</v>
      </c>
      <c r="DC289" s="34" t="s">
        <v>1044</v>
      </c>
      <c r="DD289" s="34" t="s">
        <v>3871</v>
      </c>
      <c r="DE289" s="34" t="s">
        <v>1044</v>
      </c>
      <c r="DF289" s="34" t="s">
        <v>3877</v>
      </c>
      <c r="DG289" s="34" t="s">
        <v>6881</v>
      </c>
      <c r="DH289" s="34" t="s">
        <v>4170</v>
      </c>
      <c r="DI289" s="34" t="s">
        <v>4170</v>
      </c>
      <c r="DJ289" s="34" t="s">
        <v>4881</v>
      </c>
      <c r="DK289" s="34" t="s">
        <v>4170</v>
      </c>
      <c r="DL289" s="34" t="s">
        <v>4170</v>
      </c>
      <c r="DM289" s="34" t="s">
        <v>4170</v>
      </c>
      <c r="DN289" s="34" t="s">
        <v>4881</v>
      </c>
      <c r="DO289" s="34" t="s">
        <v>4881</v>
      </c>
      <c r="DP289" s="34" t="s">
        <v>4170</v>
      </c>
      <c r="DQ289" s="34" t="s">
        <v>4170</v>
      </c>
      <c r="DR289" s="34" t="s">
        <v>4170</v>
      </c>
      <c r="DS289" s="34" t="s">
        <v>4170</v>
      </c>
      <c r="DT289" s="34" t="s">
        <v>4170</v>
      </c>
      <c r="DU289" s="34" t="s">
        <v>4170</v>
      </c>
      <c r="DV289" s="34" t="s">
        <v>4170</v>
      </c>
      <c r="DW289" s="34" t="s">
        <v>4170</v>
      </c>
      <c r="DZ289" s="34">
        <v>4000</v>
      </c>
      <c r="ES289" s="34" t="s">
        <v>3951</v>
      </c>
      <c r="ET289" s="34" t="s">
        <v>4170</v>
      </c>
      <c r="EU289" s="34" t="s">
        <v>4170</v>
      </c>
      <c r="EV289" s="34" t="s">
        <v>4170</v>
      </c>
      <c r="EW289" s="34" t="s">
        <v>4170</v>
      </c>
      <c r="EX289" s="34" t="s">
        <v>4881</v>
      </c>
      <c r="EY289" s="34" t="s">
        <v>4170</v>
      </c>
      <c r="EZ289" s="34" t="s">
        <v>4170</v>
      </c>
      <c r="FA289" s="34" t="s">
        <v>4170</v>
      </c>
      <c r="FB289" s="34" t="s">
        <v>4170</v>
      </c>
      <c r="FD289" s="34">
        <v>3500</v>
      </c>
      <c r="FE289" s="34">
        <v>4875</v>
      </c>
      <c r="FK289" s="34" t="s">
        <v>1044</v>
      </c>
      <c r="FM289" s="34" t="s">
        <v>3990</v>
      </c>
      <c r="GF289" s="34" t="s">
        <v>1044</v>
      </c>
      <c r="GG289" s="34" t="s">
        <v>4170</v>
      </c>
      <c r="GH289" s="34" t="s">
        <v>4170</v>
      </c>
      <c r="GI289" s="34" t="s">
        <v>4170</v>
      </c>
      <c r="GJ289" s="34" t="s">
        <v>4881</v>
      </c>
      <c r="GK289" s="34" t="s">
        <v>4170</v>
      </c>
      <c r="GL289" s="34" t="s">
        <v>4170</v>
      </c>
      <c r="GM289" s="34" t="s">
        <v>4170</v>
      </c>
      <c r="GO289" s="34">
        <v>4000</v>
      </c>
      <c r="GP289" s="34">
        <v>0</v>
      </c>
      <c r="GQ289" s="34">
        <v>2400</v>
      </c>
      <c r="GR289" s="34">
        <v>2000</v>
      </c>
      <c r="GS289" s="34">
        <v>500</v>
      </c>
      <c r="GT289" s="34">
        <v>500</v>
      </c>
      <c r="GU289" s="34">
        <v>500</v>
      </c>
      <c r="GV289" s="34">
        <v>500</v>
      </c>
      <c r="GW289" s="34">
        <v>0</v>
      </c>
      <c r="GX289" s="34">
        <v>3000</v>
      </c>
      <c r="GY289" s="34">
        <v>2000</v>
      </c>
      <c r="GZ289" s="34">
        <v>2000</v>
      </c>
      <c r="HA289" s="34">
        <v>0</v>
      </c>
      <c r="HB289" s="34">
        <v>0</v>
      </c>
      <c r="HC289" s="34">
        <v>5000</v>
      </c>
      <c r="HD289" s="34">
        <v>0</v>
      </c>
      <c r="HE289" s="34">
        <v>0</v>
      </c>
      <c r="HF289" s="34" t="s">
        <v>1044</v>
      </c>
      <c r="HK289" s="34" t="s">
        <v>6989</v>
      </c>
      <c r="HL289" s="34" t="s">
        <v>4226</v>
      </c>
      <c r="HM289" s="34" t="s">
        <v>4539</v>
      </c>
      <c r="HN289" s="34" t="s">
        <v>5446</v>
      </c>
      <c r="HO289" s="34">
        <v>49.440155497152901</v>
      </c>
      <c r="HP289" s="34" t="s">
        <v>4896</v>
      </c>
      <c r="HQ289" s="34" t="s">
        <v>4316</v>
      </c>
      <c r="HR289" s="34" t="s">
        <v>4203</v>
      </c>
      <c r="HS289" s="34" t="s">
        <v>4228</v>
      </c>
      <c r="HT289" s="34" t="s">
        <v>4262</v>
      </c>
      <c r="HU289" s="34" t="s">
        <v>5342</v>
      </c>
      <c r="HV289" s="34" t="s">
        <v>5001</v>
      </c>
      <c r="HW289" s="34" t="s">
        <v>4556</v>
      </c>
      <c r="HX289" s="34" t="s">
        <v>3238</v>
      </c>
      <c r="HY289" s="34" t="s">
        <v>4291</v>
      </c>
      <c r="HZ289" s="34" t="s">
        <v>4933</v>
      </c>
      <c r="IA289" s="34" t="s">
        <v>4665</v>
      </c>
      <c r="IC289" s="34" t="s">
        <v>5274</v>
      </c>
      <c r="ID289" s="34" t="s">
        <v>4461</v>
      </c>
      <c r="IF289" s="34" t="s">
        <v>4877</v>
      </c>
      <c r="IJ289" s="34">
        <v>1395.1</v>
      </c>
      <c r="IK289" s="34" t="s">
        <v>4589</v>
      </c>
      <c r="IQ289" s="34">
        <v>10270.1</v>
      </c>
      <c r="IR289" s="34" t="s">
        <v>1046</v>
      </c>
      <c r="IS289" s="34" t="s">
        <v>5322</v>
      </c>
      <c r="IT289" s="34">
        <v>3423.36666666667</v>
      </c>
      <c r="IU289" s="34" t="s">
        <v>5178</v>
      </c>
      <c r="IV289" s="34" t="s">
        <v>4170</v>
      </c>
      <c r="IW289" s="34" t="s">
        <v>4171</v>
      </c>
      <c r="IX289" s="34" t="s">
        <v>4472</v>
      </c>
      <c r="IY289" s="34" t="s">
        <v>4785</v>
      </c>
      <c r="IZ289" s="34" t="s">
        <v>4785</v>
      </c>
      <c r="JA289" s="34" t="s">
        <v>4785</v>
      </c>
      <c r="JB289" s="34" t="s">
        <v>4714</v>
      </c>
      <c r="JC289" s="34">
        <v>500</v>
      </c>
      <c r="JD289" s="34">
        <v>333.33333333333297</v>
      </c>
      <c r="JE289" s="34">
        <v>333.33333333333297</v>
      </c>
      <c r="JF289" s="34">
        <v>0</v>
      </c>
      <c r="JG289" s="34">
        <v>0</v>
      </c>
      <c r="JH289" s="34">
        <v>833.33333333333303</v>
      </c>
      <c r="JI289" s="34">
        <v>0</v>
      </c>
      <c r="JJ289" s="34">
        <v>0</v>
      </c>
      <c r="JK289" s="34">
        <v>0</v>
      </c>
      <c r="JL289" s="34">
        <v>11566.666666666701</v>
      </c>
      <c r="JM289" s="34">
        <v>833.33333333333303</v>
      </c>
      <c r="JN289" s="34">
        <v>12400</v>
      </c>
      <c r="JO289" s="34">
        <v>3855.5555555555602</v>
      </c>
      <c r="JP289" s="34">
        <v>277.777777777778</v>
      </c>
      <c r="JQ289" s="34">
        <v>4133.3333333333303</v>
      </c>
      <c r="JR289" s="34">
        <v>0.32258064516128998</v>
      </c>
      <c r="JT289" s="34">
        <v>0.19354838709677399</v>
      </c>
      <c r="JU289" s="34">
        <v>0.16129032258064499</v>
      </c>
      <c r="JV289" s="34">
        <v>4.0322580645161303E-2</v>
      </c>
      <c r="JW289" s="34">
        <v>4.0322580645161303E-2</v>
      </c>
      <c r="JX289" s="34">
        <v>4.0322580645161303E-2</v>
      </c>
      <c r="JY289" s="34">
        <v>4.0322580645161303E-2</v>
      </c>
      <c r="KA289" s="34">
        <v>4.0322580645161303E-2</v>
      </c>
      <c r="KB289" s="34">
        <v>2.68817204301075E-2</v>
      </c>
      <c r="KC289" s="34">
        <v>2.68817204301075E-2</v>
      </c>
      <c r="KF289" s="34">
        <v>6.7204301075268799E-2</v>
      </c>
      <c r="KI289" s="34" t="s">
        <v>6082</v>
      </c>
      <c r="KJ289" s="34" t="s">
        <v>5977</v>
      </c>
      <c r="KK289" s="34" t="s">
        <v>5178</v>
      </c>
      <c r="KL289" s="34" t="s">
        <v>4170</v>
      </c>
      <c r="KM289" s="34" t="s">
        <v>4714</v>
      </c>
      <c r="KN289" s="34" t="s">
        <v>5255</v>
      </c>
      <c r="KO289" s="34" t="s">
        <v>5255</v>
      </c>
      <c r="KP289" s="34" t="s">
        <v>4170</v>
      </c>
      <c r="KQ289" s="34" t="s">
        <v>4170</v>
      </c>
      <c r="KR289" s="34" t="s">
        <v>4716</v>
      </c>
      <c r="KS289" s="34" t="s">
        <v>4170</v>
      </c>
      <c r="KT289" s="34" t="s">
        <v>4170</v>
      </c>
      <c r="KU289" s="34" t="s">
        <v>5112</v>
      </c>
      <c r="KV289" s="34" t="s">
        <v>5153</v>
      </c>
      <c r="KW289" s="34" t="s">
        <v>5624</v>
      </c>
      <c r="KX289" s="34" t="s">
        <v>5644</v>
      </c>
      <c r="KY289" s="34" t="s">
        <v>5112</v>
      </c>
      <c r="KZ289" s="34" t="s">
        <v>5850</v>
      </c>
      <c r="LA289" s="34" t="s">
        <v>5992</v>
      </c>
    </row>
    <row r="290" spans="1:313">
      <c r="A290" s="34" t="s">
        <v>6990</v>
      </c>
      <c r="B290" s="34" t="s">
        <v>6949</v>
      </c>
      <c r="C290" s="34" t="s">
        <v>1039</v>
      </c>
      <c r="D290" s="34" t="s">
        <v>1041</v>
      </c>
      <c r="F290" s="34" t="s">
        <v>1041</v>
      </c>
      <c r="G290" s="34">
        <v>36</v>
      </c>
      <c r="H290" s="34" t="s">
        <v>1041</v>
      </c>
      <c r="I290" s="34" t="s">
        <v>1041</v>
      </c>
      <c r="J290" s="34" t="s">
        <v>440</v>
      </c>
      <c r="K290" s="34" t="s">
        <v>1110</v>
      </c>
      <c r="L290" s="34" t="s">
        <v>9565</v>
      </c>
      <c r="M290" s="34" t="s">
        <v>2087</v>
      </c>
      <c r="N290" s="34" t="s">
        <v>9630</v>
      </c>
      <c r="P290" s="34" t="s">
        <v>3068</v>
      </c>
      <c r="Q290" s="34" t="s">
        <v>3096</v>
      </c>
      <c r="R290" s="34" t="s">
        <v>6380</v>
      </c>
      <c r="S290" s="34">
        <v>3</v>
      </c>
      <c r="T290" s="34" t="s">
        <v>4848</v>
      </c>
      <c r="U290" s="34" t="s">
        <v>4609</v>
      </c>
      <c r="V290" s="34" t="s">
        <v>4170</v>
      </c>
      <c r="W290" s="34" t="s">
        <v>4881</v>
      </c>
      <c r="X290" s="34" t="s">
        <v>4170</v>
      </c>
      <c r="Y290" s="34" t="s">
        <v>4848</v>
      </c>
      <c r="Z290" s="34" t="s">
        <v>4170</v>
      </c>
      <c r="AA290" s="34" t="s">
        <v>4170</v>
      </c>
      <c r="AB290" s="34" t="s">
        <v>3681</v>
      </c>
      <c r="AD290" s="34" t="s">
        <v>3696</v>
      </c>
      <c r="AN290" s="34" t="s">
        <v>3719</v>
      </c>
      <c r="AO290" s="34" t="s">
        <v>1044</v>
      </c>
      <c r="BG290" s="34">
        <v>3</v>
      </c>
      <c r="BI290" s="34">
        <v>40</v>
      </c>
      <c r="BJ290" s="34" t="s">
        <v>1041</v>
      </c>
      <c r="BK290" s="34" t="s">
        <v>3727</v>
      </c>
      <c r="BM290" s="34" t="s">
        <v>3742</v>
      </c>
      <c r="BN290" s="34" t="s">
        <v>3748</v>
      </c>
      <c r="BO290" s="34" t="s">
        <v>4170</v>
      </c>
      <c r="BP290" s="34" t="s">
        <v>4881</v>
      </c>
      <c r="BQ290" s="34" t="s">
        <v>4170</v>
      </c>
      <c r="BR290" s="34" t="s">
        <v>4170</v>
      </c>
      <c r="BS290" s="34" t="s">
        <v>3760</v>
      </c>
      <c r="BT290" s="34" t="s">
        <v>1044</v>
      </c>
      <c r="BU290" s="34" t="s">
        <v>1044</v>
      </c>
      <c r="BV290" s="34" t="s">
        <v>1044</v>
      </c>
      <c r="BW290" s="34" t="s">
        <v>1044</v>
      </c>
      <c r="BX290" s="34" t="s">
        <v>3807</v>
      </c>
      <c r="BY290" s="34" t="s">
        <v>4170</v>
      </c>
      <c r="BZ290" s="34" t="s">
        <v>4170</v>
      </c>
      <c r="CA290" s="34" t="s">
        <v>4170</v>
      </c>
      <c r="CB290" s="34" t="s">
        <v>4170</v>
      </c>
      <c r="CC290" s="34" t="s">
        <v>4170</v>
      </c>
      <c r="CD290" s="34" t="s">
        <v>4170</v>
      </c>
      <c r="CE290" s="34" t="s">
        <v>4170</v>
      </c>
      <c r="CF290" s="34" t="s">
        <v>4170</v>
      </c>
      <c r="CG290" s="34" t="s">
        <v>4170</v>
      </c>
      <c r="CH290" s="34" t="s">
        <v>4170</v>
      </c>
      <c r="CI290" s="34" t="s">
        <v>4881</v>
      </c>
      <c r="CJ290" s="34" t="s">
        <v>4170</v>
      </c>
      <c r="CK290" s="34" t="s">
        <v>4170</v>
      </c>
      <c r="CL290" s="34" t="s">
        <v>4170</v>
      </c>
      <c r="CM290" s="34" t="s">
        <v>4170</v>
      </c>
      <c r="CN290" s="34" t="s">
        <v>4170</v>
      </c>
      <c r="CO290" s="34" t="s">
        <v>4170</v>
      </c>
      <c r="CQ290" s="34" t="s">
        <v>1041</v>
      </c>
      <c r="CR290" s="34" t="s">
        <v>1044</v>
      </c>
      <c r="CS290" s="34" t="s">
        <v>1044</v>
      </c>
      <c r="CT290" s="34" t="s">
        <v>1041</v>
      </c>
      <c r="CU290" s="34" t="s">
        <v>1041</v>
      </c>
      <c r="CV290" s="34" t="s">
        <v>1044</v>
      </c>
      <c r="CW290" s="34" t="s">
        <v>1044</v>
      </c>
      <c r="CX290" s="34" t="s">
        <v>1044</v>
      </c>
      <c r="CY290" s="34" t="s">
        <v>3826</v>
      </c>
      <c r="CZ290" s="34" t="s">
        <v>3843</v>
      </c>
      <c r="DA290" s="34" t="s">
        <v>3861</v>
      </c>
      <c r="DB290" s="34" t="s">
        <v>3868</v>
      </c>
      <c r="DC290" s="34" t="s">
        <v>3868</v>
      </c>
      <c r="DD290" s="34" t="s">
        <v>3871</v>
      </c>
      <c r="DE290" s="34" t="s">
        <v>1044</v>
      </c>
      <c r="DF290" s="34" t="s">
        <v>3877</v>
      </c>
      <c r="DG290" s="34" t="s">
        <v>6383</v>
      </c>
      <c r="DH290" s="34" t="s">
        <v>4170</v>
      </c>
      <c r="DI290" s="34" t="s">
        <v>4170</v>
      </c>
      <c r="DJ290" s="34" t="s">
        <v>4170</v>
      </c>
      <c r="DK290" s="34" t="s">
        <v>4170</v>
      </c>
      <c r="DL290" s="34" t="s">
        <v>4170</v>
      </c>
      <c r="DM290" s="34" t="s">
        <v>4170</v>
      </c>
      <c r="DN290" s="34" t="s">
        <v>4170</v>
      </c>
      <c r="DO290" s="34" t="s">
        <v>4881</v>
      </c>
      <c r="DP290" s="34" t="s">
        <v>4170</v>
      </c>
      <c r="DQ290" s="34" t="s">
        <v>4170</v>
      </c>
      <c r="DR290" s="34" t="s">
        <v>4881</v>
      </c>
      <c r="DS290" s="34" t="s">
        <v>4170</v>
      </c>
      <c r="DT290" s="34" t="s">
        <v>4170</v>
      </c>
      <c r="DU290" s="34" t="s">
        <v>4170</v>
      </c>
      <c r="DV290" s="34" t="s">
        <v>4170</v>
      </c>
      <c r="DW290" s="34" t="s">
        <v>4170</v>
      </c>
      <c r="FE290" s="34">
        <v>4875</v>
      </c>
      <c r="FH290" s="34">
        <v>2000</v>
      </c>
      <c r="FK290" s="34" t="s">
        <v>3960</v>
      </c>
      <c r="FL290" s="34" t="s">
        <v>3975</v>
      </c>
      <c r="FM290" s="34" t="s">
        <v>3990</v>
      </c>
      <c r="GF290" s="34" t="s">
        <v>1044</v>
      </c>
      <c r="GG290" s="34" t="s">
        <v>4170</v>
      </c>
      <c r="GH290" s="34" t="s">
        <v>4170</v>
      </c>
      <c r="GI290" s="34" t="s">
        <v>4170</v>
      </c>
      <c r="GJ290" s="34" t="s">
        <v>4881</v>
      </c>
      <c r="GK290" s="34" t="s">
        <v>4170</v>
      </c>
      <c r="GL290" s="34" t="s">
        <v>4170</v>
      </c>
      <c r="GM290" s="34" t="s">
        <v>4170</v>
      </c>
      <c r="GO290" s="34">
        <v>500</v>
      </c>
      <c r="GP290" s="34">
        <v>0</v>
      </c>
      <c r="GQ290" s="34">
        <v>3000</v>
      </c>
      <c r="GR290" s="34">
        <v>1300</v>
      </c>
      <c r="GS290" s="34">
        <v>300</v>
      </c>
      <c r="GT290" s="34">
        <v>100</v>
      </c>
      <c r="GU290" s="34">
        <v>0</v>
      </c>
      <c r="GV290" s="34">
        <v>0</v>
      </c>
      <c r="GW290" s="34">
        <v>0</v>
      </c>
      <c r="GX290" s="34">
        <v>0</v>
      </c>
      <c r="GY290" s="34">
        <v>0</v>
      </c>
      <c r="GZ290" s="34">
        <v>0</v>
      </c>
      <c r="HA290" s="34">
        <v>0</v>
      </c>
      <c r="HB290" s="34">
        <v>0</v>
      </c>
      <c r="HC290" s="34">
        <v>400</v>
      </c>
      <c r="HD290" s="34">
        <v>0</v>
      </c>
      <c r="HE290" s="34">
        <v>0</v>
      </c>
      <c r="HF290" s="34" t="s">
        <v>1044</v>
      </c>
      <c r="HK290" s="34" t="s">
        <v>6991</v>
      </c>
      <c r="HL290" s="34" t="s">
        <v>4226</v>
      </c>
      <c r="HM290" s="34" t="s">
        <v>4542</v>
      </c>
      <c r="HN290" s="34" t="s">
        <v>5447</v>
      </c>
      <c r="HO290" s="34">
        <v>33.442838370564999</v>
      </c>
      <c r="HP290" s="34" t="s">
        <v>4895</v>
      </c>
      <c r="HQ290" s="34" t="s">
        <v>4316</v>
      </c>
      <c r="HR290" s="34" t="s">
        <v>4210</v>
      </c>
      <c r="HS290" s="34" t="s">
        <v>4228</v>
      </c>
      <c r="HT290" s="34" t="s">
        <v>4262</v>
      </c>
      <c r="HU290" s="34" t="s">
        <v>5342</v>
      </c>
      <c r="HV290" s="34" t="s">
        <v>5002</v>
      </c>
      <c r="HW290" s="34" t="s">
        <v>3302</v>
      </c>
      <c r="HX290" s="34" t="s">
        <v>3229</v>
      </c>
      <c r="HY290" s="34" t="s">
        <v>4299</v>
      </c>
      <c r="HZ290" s="34" t="s">
        <v>4933</v>
      </c>
      <c r="IA290" s="34" t="s">
        <v>4666</v>
      </c>
      <c r="IC290" s="34" t="s">
        <v>5274</v>
      </c>
      <c r="ID290" s="34" t="s">
        <v>4462</v>
      </c>
      <c r="IK290" s="34" t="s">
        <v>4589</v>
      </c>
      <c r="IN290" s="34" t="s">
        <v>5971</v>
      </c>
      <c r="IQ290" s="34">
        <v>6875</v>
      </c>
      <c r="IR290" s="34" t="s">
        <v>1046</v>
      </c>
      <c r="IS290" s="34" t="s">
        <v>5322</v>
      </c>
      <c r="IT290" s="34">
        <v>2291.6666666666702</v>
      </c>
      <c r="IU290" s="34" t="s">
        <v>5177</v>
      </c>
      <c r="IV290" s="34" t="s">
        <v>4170</v>
      </c>
      <c r="IW290" s="34" t="s">
        <v>4171</v>
      </c>
      <c r="IX290" s="34" t="s">
        <v>4472</v>
      </c>
      <c r="IY290" s="34" t="s">
        <v>5373</v>
      </c>
      <c r="IZ290" s="34" t="s">
        <v>4352</v>
      </c>
      <c r="JA290" s="34" t="s">
        <v>4170</v>
      </c>
      <c r="JB290" s="34" t="s">
        <v>4170</v>
      </c>
      <c r="JC290" s="34">
        <v>0</v>
      </c>
      <c r="JD290" s="34">
        <v>0</v>
      </c>
      <c r="JE290" s="34">
        <v>0</v>
      </c>
      <c r="JF290" s="34">
        <v>0</v>
      </c>
      <c r="JG290" s="34">
        <v>0</v>
      </c>
      <c r="JH290" s="34">
        <v>66.6666666666667</v>
      </c>
      <c r="JI290" s="34">
        <v>0</v>
      </c>
      <c r="JJ290" s="34">
        <v>0</v>
      </c>
      <c r="JK290" s="34">
        <v>0</v>
      </c>
      <c r="JL290" s="34">
        <v>5266.6666666666697</v>
      </c>
      <c r="JM290" s="34">
        <v>0</v>
      </c>
      <c r="JN290" s="34">
        <v>5266.6666666666697</v>
      </c>
      <c r="JO290" s="34">
        <v>1755.55555555556</v>
      </c>
      <c r="JP290" s="34">
        <v>0</v>
      </c>
      <c r="JQ290" s="34">
        <v>1755.55555555556</v>
      </c>
      <c r="JR290" s="34">
        <v>9.49367088607595E-2</v>
      </c>
      <c r="JT290" s="34">
        <v>0.569620253164557</v>
      </c>
      <c r="JU290" s="34">
        <v>0.246835443037975</v>
      </c>
      <c r="JV290" s="34">
        <v>5.6962025316455701E-2</v>
      </c>
      <c r="JW290" s="34">
        <v>1.8987341772151899E-2</v>
      </c>
      <c r="KF290" s="34">
        <v>1.26582278481013E-2</v>
      </c>
      <c r="KJ290" s="34" t="s">
        <v>5980</v>
      </c>
      <c r="KK290" s="34" t="s">
        <v>5178</v>
      </c>
      <c r="KL290" s="34" t="s">
        <v>4170</v>
      </c>
      <c r="KM290" s="34" t="s">
        <v>4170</v>
      </c>
      <c r="KN290" s="34" t="s">
        <v>4170</v>
      </c>
      <c r="KO290" s="34" t="s">
        <v>4170</v>
      </c>
      <c r="KP290" s="34" t="s">
        <v>4170</v>
      </c>
      <c r="KQ290" s="34" t="s">
        <v>4170</v>
      </c>
      <c r="KR290" s="34" t="s">
        <v>4975</v>
      </c>
      <c r="KS290" s="34" t="s">
        <v>4170</v>
      </c>
      <c r="KT290" s="34" t="s">
        <v>4170</v>
      </c>
      <c r="KU290" s="34" t="s">
        <v>5116</v>
      </c>
      <c r="KV290" s="34" t="s">
        <v>5151</v>
      </c>
      <c r="KW290" s="34" t="s">
        <v>4170</v>
      </c>
      <c r="KX290" s="34" t="s">
        <v>4170</v>
      </c>
      <c r="KY290" s="34" t="s">
        <v>5116</v>
      </c>
      <c r="KZ290" s="34" t="s">
        <v>5971</v>
      </c>
      <c r="LA290" s="34" t="s">
        <v>5992</v>
      </c>
    </row>
    <row r="291" spans="1:313">
      <c r="A291" s="34" t="s">
        <v>6992</v>
      </c>
      <c r="B291" s="34" t="s">
        <v>6949</v>
      </c>
      <c r="C291" s="34" t="s">
        <v>1036</v>
      </c>
      <c r="D291" s="34" t="s">
        <v>1041</v>
      </c>
      <c r="F291" s="34" t="s">
        <v>1041</v>
      </c>
      <c r="G291" s="34">
        <v>61</v>
      </c>
      <c r="H291" s="34" t="s">
        <v>1041</v>
      </c>
      <c r="I291" s="34" t="s">
        <v>1041</v>
      </c>
      <c r="J291" s="34" t="s">
        <v>440</v>
      </c>
      <c r="K291" s="34" t="s">
        <v>1056</v>
      </c>
      <c r="L291" s="34" t="s">
        <v>9543</v>
      </c>
      <c r="M291" s="34" t="s">
        <v>1185</v>
      </c>
      <c r="N291" s="34" t="s">
        <v>9575</v>
      </c>
      <c r="P291" s="34" t="s">
        <v>3065</v>
      </c>
      <c r="Q291" s="34" t="s">
        <v>3123</v>
      </c>
      <c r="R291" s="34" t="s">
        <v>6320</v>
      </c>
      <c r="S291" s="34">
        <v>2</v>
      </c>
      <c r="T291" s="34" t="s">
        <v>4170</v>
      </c>
      <c r="U291" s="34" t="s">
        <v>4170</v>
      </c>
      <c r="V291" s="34" t="s">
        <v>4170</v>
      </c>
      <c r="W291" s="34" t="s">
        <v>4881</v>
      </c>
      <c r="X291" s="34" t="s">
        <v>4881</v>
      </c>
      <c r="Y291" s="34" t="s">
        <v>4881</v>
      </c>
      <c r="Z291" s="34" t="s">
        <v>4881</v>
      </c>
      <c r="AA291" s="34" t="s">
        <v>4170</v>
      </c>
      <c r="AB291" s="34" t="s">
        <v>3681</v>
      </c>
      <c r="AD291" s="34" t="s">
        <v>3696</v>
      </c>
      <c r="AN291" s="34" t="s">
        <v>3719</v>
      </c>
      <c r="AO291" s="34" t="s">
        <v>1044</v>
      </c>
      <c r="BG291" s="34">
        <v>2</v>
      </c>
      <c r="BI291" s="34">
        <v>30</v>
      </c>
      <c r="BJ291" s="34" t="s">
        <v>1041</v>
      </c>
      <c r="BK291" s="34" t="s">
        <v>3727</v>
      </c>
      <c r="BM291" s="34" t="s">
        <v>3739</v>
      </c>
      <c r="BN291" s="34" t="s">
        <v>3745</v>
      </c>
      <c r="BO291" s="34" t="s">
        <v>4881</v>
      </c>
      <c r="BP291" s="34" t="s">
        <v>4170</v>
      </c>
      <c r="BQ291" s="34" t="s">
        <v>4170</v>
      </c>
      <c r="BR291" s="34" t="s">
        <v>4170</v>
      </c>
      <c r="BS291" s="34" t="s">
        <v>3754</v>
      </c>
      <c r="BT291" s="34" t="s">
        <v>3771</v>
      </c>
      <c r="BU291" s="34" t="s">
        <v>1044</v>
      </c>
      <c r="BV291" s="34" t="s">
        <v>1041</v>
      </c>
      <c r="BW291" s="34" t="s">
        <v>1044</v>
      </c>
      <c r="BX291" s="34" t="s">
        <v>3777</v>
      </c>
      <c r="BY291" s="34" t="s">
        <v>4881</v>
      </c>
      <c r="BZ291" s="34" t="s">
        <v>4170</v>
      </c>
      <c r="CA291" s="34" t="s">
        <v>4170</v>
      </c>
      <c r="CB291" s="34" t="s">
        <v>4170</v>
      </c>
      <c r="CC291" s="34" t="s">
        <v>4170</v>
      </c>
      <c r="CD291" s="34" t="s">
        <v>4170</v>
      </c>
      <c r="CE291" s="34" t="s">
        <v>4170</v>
      </c>
      <c r="CF291" s="34" t="s">
        <v>4170</v>
      </c>
      <c r="CG291" s="34" t="s">
        <v>4170</v>
      </c>
      <c r="CH291" s="34" t="s">
        <v>4170</v>
      </c>
      <c r="CI291" s="34" t="s">
        <v>4170</v>
      </c>
      <c r="CJ291" s="34" t="s">
        <v>4170</v>
      </c>
      <c r="CK291" s="34" t="s">
        <v>4170</v>
      </c>
      <c r="CL291" s="34" t="s">
        <v>4170</v>
      </c>
      <c r="CM291" s="34" t="s">
        <v>4170</v>
      </c>
      <c r="CN291" s="34" t="s">
        <v>4170</v>
      </c>
      <c r="CO291" s="34" t="s">
        <v>4170</v>
      </c>
      <c r="CQ291" s="34" t="s">
        <v>1041</v>
      </c>
      <c r="CR291" s="34" t="s">
        <v>1041</v>
      </c>
      <c r="CS291" s="34" t="s">
        <v>1041</v>
      </c>
      <c r="CT291" s="34" t="s">
        <v>1041</v>
      </c>
      <c r="CU291" s="34" t="s">
        <v>1041</v>
      </c>
      <c r="CV291" s="34" t="s">
        <v>1041</v>
      </c>
      <c r="CW291" s="34" t="s">
        <v>1044</v>
      </c>
      <c r="CX291" s="34" t="s">
        <v>1044</v>
      </c>
      <c r="CY291" s="34" t="s">
        <v>3826</v>
      </c>
      <c r="CZ291" s="34" t="s">
        <v>3846</v>
      </c>
      <c r="DA291" s="34" t="s">
        <v>3861</v>
      </c>
      <c r="DB291" s="34" t="s">
        <v>3868</v>
      </c>
      <c r="DC291" s="34" t="s">
        <v>1044</v>
      </c>
      <c r="DD291" s="34" t="s">
        <v>3871</v>
      </c>
      <c r="DE291" s="34" t="s">
        <v>1044</v>
      </c>
      <c r="DF291" s="34" t="s">
        <v>3877</v>
      </c>
      <c r="DG291" s="34" t="s">
        <v>6305</v>
      </c>
      <c r="DH291" s="34" t="s">
        <v>4170</v>
      </c>
      <c r="DI291" s="34" t="s">
        <v>4170</v>
      </c>
      <c r="DJ291" s="34" t="s">
        <v>4170</v>
      </c>
      <c r="DK291" s="34" t="s">
        <v>4170</v>
      </c>
      <c r="DL291" s="34" t="s">
        <v>4170</v>
      </c>
      <c r="DM291" s="34" t="s">
        <v>4170</v>
      </c>
      <c r="DN291" s="34" t="s">
        <v>4881</v>
      </c>
      <c r="DO291" s="34" t="s">
        <v>4881</v>
      </c>
      <c r="DP291" s="34" t="s">
        <v>4170</v>
      </c>
      <c r="DQ291" s="34" t="s">
        <v>4170</v>
      </c>
      <c r="DR291" s="34" t="s">
        <v>4170</v>
      </c>
      <c r="DS291" s="34" t="s">
        <v>4170</v>
      </c>
      <c r="DT291" s="34" t="s">
        <v>4170</v>
      </c>
      <c r="DU291" s="34" t="s">
        <v>4170</v>
      </c>
      <c r="DV291" s="34" t="s">
        <v>4170</v>
      </c>
      <c r="DW291" s="34" t="s">
        <v>4170</v>
      </c>
      <c r="ES291" s="34" t="s">
        <v>3951</v>
      </c>
      <c r="ET291" s="34" t="s">
        <v>4170</v>
      </c>
      <c r="EU291" s="34" t="s">
        <v>4170</v>
      </c>
      <c r="EV291" s="34" t="s">
        <v>4170</v>
      </c>
      <c r="EW291" s="34" t="s">
        <v>4170</v>
      </c>
      <c r="EX291" s="34" t="s">
        <v>4881</v>
      </c>
      <c r="EY291" s="34" t="s">
        <v>4170</v>
      </c>
      <c r="EZ291" s="34" t="s">
        <v>4170</v>
      </c>
      <c r="FA291" s="34" t="s">
        <v>4170</v>
      </c>
      <c r="FB291" s="34" t="s">
        <v>4170</v>
      </c>
      <c r="FD291" s="34">
        <v>7300</v>
      </c>
      <c r="FE291" s="34">
        <v>3250</v>
      </c>
      <c r="FK291" s="34" t="s">
        <v>1044</v>
      </c>
      <c r="FM291" s="34" t="s">
        <v>3990</v>
      </c>
      <c r="GF291" s="34" t="s">
        <v>1044</v>
      </c>
      <c r="GG291" s="34" t="s">
        <v>4170</v>
      </c>
      <c r="GH291" s="34" t="s">
        <v>4170</v>
      </c>
      <c r="GI291" s="34" t="s">
        <v>4170</v>
      </c>
      <c r="GJ291" s="34" t="s">
        <v>4881</v>
      </c>
      <c r="GK291" s="34" t="s">
        <v>4170</v>
      </c>
      <c r="GL291" s="34" t="s">
        <v>4170</v>
      </c>
      <c r="GM291" s="34" t="s">
        <v>4170</v>
      </c>
      <c r="GO291" s="34">
        <v>1500</v>
      </c>
      <c r="GP291" s="34">
        <v>0</v>
      </c>
      <c r="GQ291" s="34">
        <v>3500</v>
      </c>
      <c r="GR291" s="34">
        <v>3000</v>
      </c>
      <c r="GS291" s="34">
        <v>400</v>
      </c>
      <c r="GT291" s="34">
        <v>500</v>
      </c>
      <c r="GU291" s="34">
        <v>200</v>
      </c>
      <c r="GV291" s="34">
        <v>0</v>
      </c>
      <c r="GW291" s="34">
        <v>0</v>
      </c>
      <c r="GX291" s="34">
        <v>0</v>
      </c>
      <c r="GY291" s="34">
        <v>4000</v>
      </c>
      <c r="GZ291" s="34">
        <v>400</v>
      </c>
      <c r="HA291" s="34">
        <v>0</v>
      </c>
      <c r="HB291" s="34">
        <v>0</v>
      </c>
      <c r="HC291" s="34">
        <v>0</v>
      </c>
      <c r="HD291" s="34">
        <v>0</v>
      </c>
      <c r="HE291" s="34">
        <v>0</v>
      </c>
      <c r="HF291" s="34" t="s">
        <v>1044</v>
      </c>
      <c r="HK291" s="34" t="s">
        <v>6993</v>
      </c>
      <c r="HL291" s="34" t="s">
        <v>4226</v>
      </c>
      <c r="HM291" s="34" t="s">
        <v>4546</v>
      </c>
      <c r="HN291" s="34" t="s">
        <v>5449</v>
      </c>
      <c r="HO291" s="34">
        <v>49.440155497152901</v>
      </c>
      <c r="HP291" s="34" t="s">
        <v>4896</v>
      </c>
      <c r="HQ291" s="34" t="s">
        <v>4313</v>
      </c>
      <c r="HR291" s="34" t="s">
        <v>4195</v>
      </c>
      <c r="HS291" s="34" t="s">
        <v>4255</v>
      </c>
      <c r="HT291" s="34" t="s">
        <v>4271</v>
      </c>
      <c r="HU291" s="34" t="s">
        <v>5342</v>
      </c>
      <c r="HV291" s="34" t="s">
        <v>5001</v>
      </c>
      <c r="HW291" s="34" t="s">
        <v>4560</v>
      </c>
      <c r="HX291" s="34" t="s">
        <v>3238</v>
      </c>
      <c r="HY291" s="34" t="s">
        <v>4299</v>
      </c>
      <c r="HZ291" s="34" t="s">
        <v>4933</v>
      </c>
      <c r="IA291" s="34" t="s">
        <v>4665</v>
      </c>
      <c r="IC291" s="34" t="s">
        <v>5274</v>
      </c>
      <c r="ID291" s="34" t="s">
        <v>4461</v>
      </c>
      <c r="IJ291" s="34">
        <v>2909.78</v>
      </c>
      <c r="IK291" s="34" t="s">
        <v>4588</v>
      </c>
      <c r="IQ291" s="34">
        <v>6159.78</v>
      </c>
      <c r="IR291" s="34" t="s">
        <v>1046</v>
      </c>
      <c r="IT291" s="34">
        <v>3079.89</v>
      </c>
      <c r="IU291" s="34" t="s">
        <v>5177</v>
      </c>
      <c r="IV291" s="34" t="s">
        <v>4170</v>
      </c>
      <c r="IW291" s="34" t="s">
        <v>4174</v>
      </c>
      <c r="IX291" s="34" t="s">
        <v>5374</v>
      </c>
      <c r="IY291" s="34" t="s">
        <v>4785</v>
      </c>
      <c r="IZ291" s="34" t="s">
        <v>4785</v>
      </c>
      <c r="JA291" s="34" t="s">
        <v>4711</v>
      </c>
      <c r="JB291" s="34" t="s">
        <v>4170</v>
      </c>
      <c r="JC291" s="34">
        <v>0</v>
      </c>
      <c r="JD291" s="34">
        <v>666.66666666666697</v>
      </c>
      <c r="JE291" s="34">
        <v>66.6666666666667</v>
      </c>
      <c r="JF291" s="34">
        <v>0</v>
      </c>
      <c r="JG291" s="34">
        <v>0</v>
      </c>
      <c r="JH291" s="34">
        <v>0</v>
      </c>
      <c r="JI291" s="34">
        <v>0</v>
      </c>
      <c r="JJ291" s="34">
        <v>0</v>
      </c>
      <c r="JK291" s="34">
        <v>0</v>
      </c>
      <c r="JL291" s="34">
        <v>9166.6666666666697</v>
      </c>
      <c r="JM291" s="34">
        <v>666.66666666666697</v>
      </c>
      <c r="JN291" s="34">
        <v>9833.3333333333303</v>
      </c>
      <c r="JO291" s="34">
        <v>4583.3333333333303</v>
      </c>
      <c r="JP291" s="34">
        <v>333.33333333333297</v>
      </c>
      <c r="JQ291" s="34">
        <v>4916.6666666666697</v>
      </c>
      <c r="JR291" s="34">
        <v>0.152542372881356</v>
      </c>
      <c r="JT291" s="34">
        <v>0.355932203389831</v>
      </c>
      <c r="JU291" s="34">
        <v>0.305084745762712</v>
      </c>
      <c r="JV291" s="34">
        <v>4.0677966101694898E-2</v>
      </c>
      <c r="JW291" s="34">
        <v>5.0847457627118599E-2</v>
      </c>
      <c r="JX291" s="34">
        <v>2.0338983050847501E-2</v>
      </c>
      <c r="KB291" s="34">
        <v>6.7796610169491497E-2</v>
      </c>
      <c r="KC291" s="34">
        <v>6.7796610169491497E-3</v>
      </c>
      <c r="KI291" s="34" t="s">
        <v>6083</v>
      </c>
      <c r="KJ291" s="34" t="s">
        <v>5980</v>
      </c>
      <c r="KK291" s="34" t="s">
        <v>5178</v>
      </c>
      <c r="KL291" s="34" t="s">
        <v>4170</v>
      </c>
      <c r="KM291" s="34" t="s">
        <v>4170</v>
      </c>
      <c r="KN291" s="34" t="s">
        <v>4716</v>
      </c>
      <c r="KO291" s="34" t="s">
        <v>4352</v>
      </c>
      <c r="KP291" s="34" t="s">
        <v>4170</v>
      </c>
      <c r="KQ291" s="34" t="s">
        <v>4170</v>
      </c>
      <c r="KR291" s="34" t="s">
        <v>4170</v>
      </c>
      <c r="KS291" s="34" t="s">
        <v>4170</v>
      </c>
      <c r="KT291" s="34" t="s">
        <v>4170</v>
      </c>
      <c r="KU291" s="34" t="s">
        <v>5116</v>
      </c>
      <c r="KV291" s="34" t="s">
        <v>5153</v>
      </c>
      <c r="KW291" s="34" t="s">
        <v>5624</v>
      </c>
      <c r="KX291" s="34" t="s">
        <v>5644</v>
      </c>
      <c r="KY291" s="34" t="s">
        <v>5116</v>
      </c>
      <c r="KZ291" s="34" t="s">
        <v>5850</v>
      </c>
      <c r="LA291" s="34" t="s">
        <v>5992</v>
      </c>
    </row>
    <row r="292" spans="1:313">
      <c r="A292" s="34" t="s">
        <v>6994</v>
      </c>
      <c r="B292" s="34" t="s">
        <v>6949</v>
      </c>
      <c r="C292" s="34" t="s">
        <v>1038</v>
      </c>
      <c r="D292" s="34" t="s">
        <v>1041</v>
      </c>
      <c r="F292" s="34" t="s">
        <v>1041</v>
      </c>
      <c r="G292" s="34">
        <v>37</v>
      </c>
      <c r="H292" s="34" t="s">
        <v>1041</v>
      </c>
      <c r="I292" s="34" t="s">
        <v>1041</v>
      </c>
      <c r="J292" s="34" t="s">
        <v>440</v>
      </c>
      <c r="K292" s="34" t="s">
        <v>1077</v>
      </c>
      <c r="L292" s="34" t="s">
        <v>9537</v>
      </c>
      <c r="M292" s="34" t="s">
        <v>1548</v>
      </c>
      <c r="N292" s="34" t="s">
        <v>9538</v>
      </c>
      <c r="P292" s="34" t="s">
        <v>3065</v>
      </c>
      <c r="Q292" s="34" t="s">
        <v>3099</v>
      </c>
      <c r="R292" s="34" t="s">
        <v>6370</v>
      </c>
      <c r="S292" s="34">
        <v>4</v>
      </c>
      <c r="T292" s="34" t="s">
        <v>4881</v>
      </c>
      <c r="U292" s="34" t="s">
        <v>4609</v>
      </c>
      <c r="V292" s="34" t="s">
        <v>4170</v>
      </c>
      <c r="W292" s="34" t="s">
        <v>4881</v>
      </c>
      <c r="X292" s="34" t="s">
        <v>4881</v>
      </c>
      <c r="Y292" s="34" t="s">
        <v>4848</v>
      </c>
      <c r="Z292" s="34" t="s">
        <v>4881</v>
      </c>
      <c r="AA292" s="34" t="s">
        <v>4170</v>
      </c>
      <c r="AB292" s="34" t="s">
        <v>3681</v>
      </c>
      <c r="AD292" s="34" t="s">
        <v>3696</v>
      </c>
      <c r="AN292" s="34" t="s">
        <v>3722</v>
      </c>
      <c r="AO292" s="34" t="s">
        <v>1044</v>
      </c>
      <c r="BG292" s="34">
        <v>2</v>
      </c>
      <c r="BI292" s="34">
        <v>34</v>
      </c>
      <c r="BJ292" s="34" t="s">
        <v>1041</v>
      </c>
      <c r="BK292" s="34" t="s">
        <v>3727</v>
      </c>
      <c r="BM292" s="34" t="s">
        <v>3739</v>
      </c>
      <c r="BN292" s="34" t="s">
        <v>3745</v>
      </c>
      <c r="BO292" s="34" t="s">
        <v>4881</v>
      </c>
      <c r="BP292" s="34" t="s">
        <v>4170</v>
      </c>
      <c r="BQ292" s="34" t="s">
        <v>4170</v>
      </c>
      <c r="BR292" s="34" t="s">
        <v>4170</v>
      </c>
      <c r="BS292" s="34" t="s">
        <v>3754</v>
      </c>
      <c r="BT292" s="34" t="s">
        <v>3771</v>
      </c>
      <c r="BU292" s="34" t="s">
        <v>1044</v>
      </c>
      <c r="BV292" s="34" t="s">
        <v>1044</v>
      </c>
      <c r="BW292" s="34" t="s">
        <v>1044</v>
      </c>
      <c r="BX292" s="34" t="s">
        <v>3783</v>
      </c>
      <c r="BY292" s="34" t="s">
        <v>4170</v>
      </c>
      <c r="BZ292" s="34" t="s">
        <v>4170</v>
      </c>
      <c r="CA292" s="34" t="s">
        <v>4881</v>
      </c>
      <c r="CB292" s="34" t="s">
        <v>4170</v>
      </c>
      <c r="CC292" s="34" t="s">
        <v>4170</v>
      </c>
      <c r="CD292" s="34" t="s">
        <v>4170</v>
      </c>
      <c r="CE292" s="34" t="s">
        <v>4170</v>
      </c>
      <c r="CF292" s="34" t="s">
        <v>4170</v>
      </c>
      <c r="CG292" s="34" t="s">
        <v>4170</v>
      </c>
      <c r="CH292" s="34" t="s">
        <v>4170</v>
      </c>
      <c r="CI292" s="34" t="s">
        <v>4170</v>
      </c>
      <c r="CJ292" s="34" t="s">
        <v>4170</v>
      </c>
      <c r="CK292" s="34" t="s">
        <v>4170</v>
      </c>
      <c r="CL292" s="34" t="s">
        <v>4170</v>
      </c>
      <c r="CM292" s="34" t="s">
        <v>4170</v>
      </c>
      <c r="CN292" s="34" t="s">
        <v>4170</v>
      </c>
      <c r="CO292" s="34" t="s">
        <v>4170</v>
      </c>
      <c r="CQ292" s="34" t="s">
        <v>1041</v>
      </c>
      <c r="CR292" s="34" t="s">
        <v>1041</v>
      </c>
      <c r="CS292" s="34" t="s">
        <v>1041</v>
      </c>
      <c r="CT292" s="34" t="s">
        <v>1041</v>
      </c>
      <c r="CU292" s="34" t="s">
        <v>1041</v>
      </c>
      <c r="CV292" s="34" t="s">
        <v>1041</v>
      </c>
      <c r="CW292" s="34" t="s">
        <v>1041</v>
      </c>
      <c r="CX292" s="34" t="s">
        <v>1041</v>
      </c>
      <c r="CY292" s="34" t="s">
        <v>3826</v>
      </c>
      <c r="CZ292" s="34" t="s">
        <v>3843</v>
      </c>
      <c r="DA292" s="34" t="s">
        <v>3861</v>
      </c>
      <c r="DB292" s="34" t="s">
        <v>1044</v>
      </c>
      <c r="DC292" s="34" t="s">
        <v>1044</v>
      </c>
      <c r="DD292" s="34" t="s">
        <v>3871</v>
      </c>
      <c r="DE292" s="34" t="s">
        <v>1044</v>
      </c>
      <c r="DF292" s="34" t="s">
        <v>3877</v>
      </c>
      <c r="DG292" s="34" t="s">
        <v>169</v>
      </c>
      <c r="DH292" s="34" t="s">
        <v>4170</v>
      </c>
      <c r="DI292" s="34" t="s">
        <v>4881</v>
      </c>
      <c r="DJ292" s="34" t="s">
        <v>4170</v>
      </c>
      <c r="DK292" s="34" t="s">
        <v>4170</v>
      </c>
      <c r="DL292" s="34" t="s">
        <v>4170</v>
      </c>
      <c r="DM292" s="34" t="s">
        <v>4170</v>
      </c>
      <c r="DN292" s="34" t="s">
        <v>4170</v>
      </c>
      <c r="DO292" s="34" t="s">
        <v>4170</v>
      </c>
      <c r="DP292" s="34" t="s">
        <v>4170</v>
      </c>
      <c r="DQ292" s="34" t="s">
        <v>4170</v>
      </c>
      <c r="DR292" s="34" t="s">
        <v>4170</v>
      </c>
      <c r="DS292" s="34" t="s">
        <v>4170</v>
      </c>
      <c r="DT292" s="34" t="s">
        <v>4170</v>
      </c>
      <c r="DU292" s="34" t="s">
        <v>4170</v>
      </c>
      <c r="DV292" s="34" t="s">
        <v>4170</v>
      </c>
      <c r="DW292" s="34" t="s">
        <v>4170</v>
      </c>
      <c r="DY292" s="34">
        <v>13000</v>
      </c>
      <c r="FK292" s="34" t="s">
        <v>1044</v>
      </c>
      <c r="FM292" s="34" t="s">
        <v>3990</v>
      </c>
      <c r="GF292" s="34" t="s">
        <v>1044</v>
      </c>
      <c r="GG292" s="34" t="s">
        <v>4170</v>
      </c>
      <c r="GH292" s="34" t="s">
        <v>4170</v>
      </c>
      <c r="GI292" s="34" t="s">
        <v>4170</v>
      </c>
      <c r="GJ292" s="34" t="s">
        <v>4881</v>
      </c>
      <c r="GK292" s="34" t="s">
        <v>4170</v>
      </c>
      <c r="GL292" s="34" t="s">
        <v>4170</v>
      </c>
      <c r="GM292" s="34" t="s">
        <v>4170</v>
      </c>
      <c r="GO292" s="34">
        <v>6000</v>
      </c>
      <c r="GP292" s="34">
        <v>0</v>
      </c>
      <c r="GQ292" s="34">
        <v>6000</v>
      </c>
      <c r="GR292" s="34">
        <v>2500</v>
      </c>
      <c r="GS292" s="34">
        <v>200</v>
      </c>
      <c r="GT292" s="34">
        <v>300</v>
      </c>
      <c r="GU292" s="34">
        <v>500</v>
      </c>
      <c r="GV292" s="34">
        <v>0</v>
      </c>
      <c r="GW292" s="34">
        <v>200</v>
      </c>
      <c r="GX292" s="34">
        <v>3000</v>
      </c>
      <c r="GY292" s="34">
        <v>200</v>
      </c>
      <c r="GZ292" s="34">
        <v>2000</v>
      </c>
      <c r="HA292" s="34">
        <v>0</v>
      </c>
      <c r="HB292" s="34">
        <v>0</v>
      </c>
      <c r="HC292" s="34">
        <v>0</v>
      </c>
      <c r="HD292" s="34">
        <v>300</v>
      </c>
      <c r="HE292" s="34">
        <v>0</v>
      </c>
      <c r="HF292" s="34" t="s">
        <v>1044</v>
      </c>
      <c r="HK292" s="34" t="s">
        <v>6995</v>
      </c>
      <c r="HL292" s="34" t="s">
        <v>4226</v>
      </c>
      <c r="HM292" s="34" t="s">
        <v>4542</v>
      </c>
      <c r="HN292" s="34" t="s">
        <v>5447</v>
      </c>
      <c r="HO292" s="34">
        <v>46.419185282523003</v>
      </c>
      <c r="HP292" s="34" t="s">
        <v>4896</v>
      </c>
      <c r="HQ292" s="34" t="s">
        <v>4316</v>
      </c>
      <c r="HR292" s="34" t="s">
        <v>4219</v>
      </c>
      <c r="HS292" s="34" t="s">
        <v>4248</v>
      </c>
      <c r="HT292" s="34" t="s">
        <v>4262</v>
      </c>
      <c r="HU292" s="34" t="s">
        <v>5341</v>
      </c>
      <c r="HV292" s="34" t="s">
        <v>5001</v>
      </c>
      <c r="HW292" s="34" t="s">
        <v>4560</v>
      </c>
      <c r="HX292" s="34" t="s">
        <v>3244</v>
      </c>
      <c r="HY292" s="34" t="s">
        <v>4291</v>
      </c>
      <c r="HZ292" s="34" t="s">
        <v>4933</v>
      </c>
      <c r="IA292" s="34" t="s">
        <v>4665</v>
      </c>
      <c r="IB292" s="34" t="s">
        <v>5665</v>
      </c>
      <c r="IC292" s="34" t="s">
        <v>5274</v>
      </c>
      <c r="ID292" s="34" t="s">
        <v>4462</v>
      </c>
      <c r="IE292" s="34" t="s">
        <v>5112</v>
      </c>
      <c r="IQ292" s="34">
        <v>13000</v>
      </c>
      <c r="IR292" s="34" t="s">
        <v>1046</v>
      </c>
      <c r="IS292" s="34" t="s">
        <v>5322</v>
      </c>
      <c r="IT292" s="34">
        <v>3250</v>
      </c>
      <c r="IU292" s="34" t="s">
        <v>5179</v>
      </c>
      <c r="IV292" s="34" t="s">
        <v>4170</v>
      </c>
      <c r="IW292" s="34" t="s">
        <v>4175</v>
      </c>
      <c r="IX292" s="34" t="s">
        <v>5374</v>
      </c>
      <c r="IY292" s="34" t="s">
        <v>5373</v>
      </c>
      <c r="IZ292" s="34" t="s">
        <v>4784</v>
      </c>
      <c r="JA292" s="34" t="s">
        <v>4785</v>
      </c>
      <c r="JB292" s="34" t="s">
        <v>4170</v>
      </c>
      <c r="JC292" s="34">
        <v>500</v>
      </c>
      <c r="JD292" s="34">
        <v>33.3333333333333</v>
      </c>
      <c r="JE292" s="34">
        <v>333.33333333333297</v>
      </c>
      <c r="JF292" s="34">
        <v>0</v>
      </c>
      <c r="JG292" s="34">
        <v>0</v>
      </c>
      <c r="JH292" s="34">
        <v>0</v>
      </c>
      <c r="JI292" s="34">
        <v>50</v>
      </c>
      <c r="JJ292" s="34">
        <v>0</v>
      </c>
      <c r="JK292" s="34">
        <v>66.6666666666667</v>
      </c>
      <c r="JL292" s="34">
        <v>16333.333333333299</v>
      </c>
      <c r="JM292" s="34">
        <v>150</v>
      </c>
      <c r="JN292" s="34">
        <v>16483.333333333299</v>
      </c>
      <c r="JO292" s="34">
        <v>4083.3333333333298</v>
      </c>
      <c r="JP292" s="34">
        <v>37.5</v>
      </c>
      <c r="JQ292" s="34">
        <v>4120.8333333333303</v>
      </c>
      <c r="JR292" s="34">
        <v>0.36400404448938301</v>
      </c>
      <c r="JT292" s="34">
        <v>0.36400404448938301</v>
      </c>
      <c r="JU292" s="34">
        <v>0.15166835187057601</v>
      </c>
      <c r="JV292" s="34">
        <v>1.2133468149646101E-2</v>
      </c>
      <c r="JW292" s="34">
        <v>1.8200202224469199E-2</v>
      </c>
      <c r="JX292" s="34">
        <v>3.0333670374115301E-2</v>
      </c>
      <c r="JZ292" s="34">
        <v>4.0444893832153701E-3</v>
      </c>
      <c r="KA292" s="34">
        <v>3.0333670374115301E-2</v>
      </c>
      <c r="KB292" s="34">
        <v>2.0222446916076798E-3</v>
      </c>
      <c r="KC292" s="34">
        <v>2.0222446916076799E-2</v>
      </c>
      <c r="KG292" s="34">
        <v>3.03336703741153E-3</v>
      </c>
      <c r="KJ292" s="34" t="s">
        <v>5977</v>
      </c>
      <c r="KK292" s="34" t="s">
        <v>5178</v>
      </c>
      <c r="KL292" s="34" t="s">
        <v>4352</v>
      </c>
      <c r="KM292" s="34" t="s">
        <v>4714</v>
      </c>
      <c r="KN292" s="34" t="s">
        <v>4352</v>
      </c>
      <c r="KO292" s="34" t="s">
        <v>5255</v>
      </c>
      <c r="KP292" s="34" t="s">
        <v>4170</v>
      </c>
      <c r="KQ292" s="34" t="s">
        <v>4170</v>
      </c>
      <c r="KR292" s="34" t="s">
        <v>4170</v>
      </c>
      <c r="KS292" s="34" t="s">
        <v>4972</v>
      </c>
      <c r="KT292" s="34" t="s">
        <v>4170</v>
      </c>
      <c r="KU292" s="34" t="s">
        <v>5113</v>
      </c>
      <c r="KV292" s="34" t="s">
        <v>5153</v>
      </c>
      <c r="KW292" s="34" t="s">
        <v>5620</v>
      </c>
      <c r="KX292" s="34" t="s">
        <v>5643</v>
      </c>
      <c r="KY292" s="34" t="s">
        <v>5223</v>
      </c>
      <c r="KZ292" s="34" t="s">
        <v>5850</v>
      </c>
      <c r="LA292" s="34" t="s">
        <v>5992</v>
      </c>
    </row>
    <row r="293" spans="1:313">
      <c r="A293" s="34" t="s">
        <v>6996</v>
      </c>
      <c r="B293" s="34" t="s">
        <v>6949</v>
      </c>
      <c r="C293" s="34" t="s">
        <v>1039</v>
      </c>
      <c r="D293" s="34" t="s">
        <v>1041</v>
      </c>
      <c r="F293" s="34" t="s">
        <v>1041</v>
      </c>
      <c r="G293" s="34">
        <v>41</v>
      </c>
      <c r="H293" s="34" t="s">
        <v>1041</v>
      </c>
      <c r="I293" s="34" t="s">
        <v>1041</v>
      </c>
      <c r="J293" s="34" t="s">
        <v>442</v>
      </c>
      <c r="K293" s="34" t="s">
        <v>1077</v>
      </c>
      <c r="L293" s="34" t="s">
        <v>9537</v>
      </c>
      <c r="M293" s="34" t="s">
        <v>1580</v>
      </c>
      <c r="N293" s="34" t="s">
        <v>9629</v>
      </c>
      <c r="P293" s="34" t="s">
        <v>3065</v>
      </c>
      <c r="Q293" s="34" t="s">
        <v>3123</v>
      </c>
      <c r="R293" s="34" t="s">
        <v>6318</v>
      </c>
      <c r="S293" s="34">
        <v>1</v>
      </c>
      <c r="T293" s="34" t="s">
        <v>4170</v>
      </c>
      <c r="U293" s="34" t="s">
        <v>4170</v>
      </c>
      <c r="V293" s="34" t="s">
        <v>4170</v>
      </c>
      <c r="W293" s="34" t="s">
        <v>4170</v>
      </c>
      <c r="X293" s="34" t="s">
        <v>4881</v>
      </c>
      <c r="Y293" s="34" t="s">
        <v>4170</v>
      </c>
      <c r="Z293" s="34" t="s">
        <v>4881</v>
      </c>
      <c r="AA293" s="34" t="s">
        <v>4170</v>
      </c>
      <c r="AB293" s="34" t="s">
        <v>3681</v>
      </c>
      <c r="AD293" s="34" t="s">
        <v>3696</v>
      </c>
      <c r="AN293" s="34" t="s">
        <v>3722</v>
      </c>
      <c r="AO293" s="34" t="s">
        <v>1044</v>
      </c>
      <c r="BG293" s="34">
        <v>1</v>
      </c>
      <c r="BI293" s="34">
        <v>35</v>
      </c>
      <c r="BJ293" s="34" t="s">
        <v>1041</v>
      </c>
      <c r="BK293" s="34" t="s">
        <v>3727</v>
      </c>
      <c r="BM293" s="34" t="s">
        <v>3739</v>
      </c>
      <c r="BN293" s="34" t="s">
        <v>3745</v>
      </c>
      <c r="BO293" s="34" t="s">
        <v>4881</v>
      </c>
      <c r="BP293" s="34" t="s">
        <v>4170</v>
      </c>
      <c r="BQ293" s="34" t="s">
        <v>4170</v>
      </c>
      <c r="BR293" s="34" t="s">
        <v>4170</v>
      </c>
      <c r="BS293" s="34" t="s">
        <v>3754</v>
      </c>
      <c r="BT293" s="34" t="s">
        <v>3771</v>
      </c>
      <c r="BU293" s="34" t="s">
        <v>1044</v>
      </c>
      <c r="BV293" s="34" t="s">
        <v>1044</v>
      </c>
      <c r="BW293" s="34" t="s">
        <v>1044</v>
      </c>
      <c r="BX293" s="34" t="s">
        <v>3777</v>
      </c>
      <c r="BY293" s="34" t="s">
        <v>4881</v>
      </c>
      <c r="BZ293" s="34" t="s">
        <v>4170</v>
      </c>
      <c r="CA293" s="34" t="s">
        <v>4170</v>
      </c>
      <c r="CB293" s="34" t="s">
        <v>4170</v>
      </c>
      <c r="CC293" s="34" t="s">
        <v>4170</v>
      </c>
      <c r="CD293" s="34" t="s">
        <v>4170</v>
      </c>
      <c r="CE293" s="34" t="s">
        <v>4170</v>
      </c>
      <c r="CF293" s="34" t="s">
        <v>4170</v>
      </c>
      <c r="CG293" s="34" t="s">
        <v>4170</v>
      </c>
      <c r="CH293" s="34" t="s">
        <v>4170</v>
      </c>
      <c r="CI293" s="34" t="s">
        <v>4170</v>
      </c>
      <c r="CJ293" s="34" t="s">
        <v>4170</v>
      </c>
      <c r="CK293" s="34" t="s">
        <v>4170</v>
      </c>
      <c r="CL293" s="34" t="s">
        <v>4170</v>
      </c>
      <c r="CM293" s="34" t="s">
        <v>4170</v>
      </c>
      <c r="CN293" s="34" t="s">
        <v>4170</v>
      </c>
      <c r="CO293" s="34" t="s">
        <v>4170</v>
      </c>
      <c r="CQ293" s="34" t="s">
        <v>1041</v>
      </c>
      <c r="CR293" s="34" t="s">
        <v>1041</v>
      </c>
      <c r="CS293" s="34" t="s">
        <v>1041</v>
      </c>
      <c r="CT293" s="34" t="s">
        <v>1041</v>
      </c>
      <c r="CU293" s="34" t="s">
        <v>1041</v>
      </c>
      <c r="CV293" s="34" t="s">
        <v>1041</v>
      </c>
      <c r="CW293" s="34" t="s">
        <v>1041</v>
      </c>
      <c r="CX293" s="34" t="s">
        <v>1041</v>
      </c>
      <c r="CY293" s="34" t="s">
        <v>3823</v>
      </c>
      <c r="CZ293" s="34" t="s">
        <v>3840</v>
      </c>
      <c r="DA293" s="34" t="s">
        <v>3861</v>
      </c>
      <c r="DB293" s="34" t="s">
        <v>1044</v>
      </c>
      <c r="DC293" s="34" t="s">
        <v>1044</v>
      </c>
      <c r="DD293" s="34" t="s">
        <v>3871</v>
      </c>
      <c r="DE293" s="34" t="s">
        <v>1041</v>
      </c>
      <c r="DF293" s="34" t="s">
        <v>3877</v>
      </c>
      <c r="DG293" s="34" t="s">
        <v>170</v>
      </c>
      <c r="DH293" s="34" t="s">
        <v>4170</v>
      </c>
      <c r="DI293" s="34" t="s">
        <v>4170</v>
      </c>
      <c r="DJ293" s="34" t="s">
        <v>4170</v>
      </c>
      <c r="DK293" s="34" t="s">
        <v>4881</v>
      </c>
      <c r="DL293" s="34" t="s">
        <v>4170</v>
      </c>
      <c r="DM293" s="34" t="s">
        <v>4170</v>
      </c>
      <c r="DN293" s="34" t="s">
        <v>4170</v>
      </c>
      <c r="DO293" s="34" t="s">
        <v>4170</v>
      </c>
      <c r="DP293" s="34" t="s">
        <v>4170</v>
      </c>
      <c r="DQ293" s="34" t="s">
        <v>4170</v>
      </c>
      <c r="DR293" s="34" t="s">
        <v>4170</v>
      </c>
      <c r="DS293" s="34" t="s">
        <v>4170</v>
      </c>
      <c r="DT293" s="34" t="s">
        <v>4170</v>
      </c>
      <c r="DU293" s="34" t="s">
        <v>4170</v>
      </c>
      <c r="DV293" s="34" t="s">
        <v>4170</v>
      </c>
      <c r="DW293" s="34" t="s">
        <v>4170</v>
      </c>
      <c r="FK293" s="34" t="s">
        <v>1044</v>
      </c>
      <c r="FM293" s="34" t="s">
        <v>3981</v>
      </c>
      <c r="FN293" s="34" t="s">
        <v>6754</v>
      </c>
      <c r="FO293" s="34" t="s">
        <v>4170</v>
      </c>
      <c r="FP293" s="34" t="s">
        <v>4881</v>
      </c>
      <c r="FQ293" s="34" t="s">
        <v>4881</v>
      </c>
      <c r="FR293" s="34" t="s">
        <v>4170</v>
      </c>
      <c r="FS293" s="34" t="s">
        <v>4170</v>
      </c>
      <c r="FT293" s="34" t="s">
        <v>4170</v>
      </c>
      <c r="FU293" s="34" t="s">
        <v>4170</v>
      </c>
      <c r="FV293" s="34" t="s">
        <v>4170</v>
      </c>
      <c r="FW293" s="34" t="s">
        <v>4170</v>
      </c>
      <c r="FX293" s="34" t="s">
        <v>4170</v>
      </c>
      <c r="FY293" s="34" t="s">
        <v>4170</v>
      </c>
      <c r="FZ293" s="34" t="s">
        <v>4170</v>
      </c>
      <c r="GA293" s="34" t="s">
        <v>4170</v>
      </c>
      <c r="GB293" s="34" t="s">
        <v>4170</v>
      </c>
      <c r="GC293" s="34" t="s">
        <v>4170</v>
      </c>
      <c r="GD293" s="34" t="s">
        <v>4170</v>
      </c>
      <c r="GF293" s="34" t="s">
        <v>1044</v>
      </c>
      <c r="GG293" s="34" t="s">
        <v>4170</v>
      </c>
      <c r="GH293" s="34" t="s">
        <v>4170</v>
      </c>
      <c r="GI293" s="34" t="s">
        <v>4170</v>
      </c>
      <c r="GJ293" s="34" t="s">
        <v>4881</v>
      </c>
      <c r="GK293" s="34" t="s">
        <v>4170</v>
      </c>
      <c r="GL293" s="34" t="s">
        <v>4170</v>
      </c>
      <c r="GM293" s="34" t="s">
        <v>4170</v>
      </c>
      <c r="GO293" s="34">
        <v>6000</v>
      </c>
      <c r="GP293" s="34">
        <v>0</v>
      </c>
      <c r="GQ293" s="34">
        <v>8000</v>
      </c>
      <c r="GR293" s="34">
        <v>3000</v>
      </c>
      <c r="GS293" s="34">
        <v>300</v>
      </c>
      <c r="GT293" s="34">
        <v>500</v>
      </c>
      <c r="GV293" s="34">
        <v>0</v>
      </c>
      <c r="GW293" s="34">
        <v>0</v>
      </c>
      <c r="GY293" s="34">
        <v>0</v>
      </c>
      <c r="GZ293" s="34">
        <v>500</v>
      </c>
      <c r="HA293" s="34">
        <v>0</v>
      </c>
      <c r="HB293" s="34">
        <v>0</v>
      </c>
      <c r="HC293" s="34">
        <v>10000</v>
      </c>
      <c r="HD293" s="34">
        <v>0</v>
      </c>
      <c r="HE293" s="34">
        <v>0</v>
      </c>
      <c r="HF293" s="34" t="s">
        <v>1044</v>
      </c>
      <c r="HK293" s="34" t="s">
        <v>6997</v>
      </c>
      <c r="HL293" s="34" t="s">
        <v>4226</v>
      </c>
      <c r="HM293" s="34" t="s">
        <v>4542</v>
      </c>
      <c r="HN293" s="34" t="s">
        <v>5453</v>
      </c>
      <c r="HO293" s="34">
        <v>24.4086727989487</v>
      </c>
      <c r="HP293" s="34" t="s">
        <v>4895</v>
      </c>
      <c r="HQ293" s="34" t="s">
        <v>4305</v>
      </c>
      <c r="HR293" s="34" t="s">
        <v>4186</v>
      </c>
      <c r="HS293" s="34" t="s">
        <v>4241</v>
      </c>
      <c r="HT293" s="34" t="s">
        <v>4271</v>
      </c>
      <c r="HU293" s="34" t="s">
        <v>5342</v>
      </c>
      <c r="HV293" s="34" t="s">
        <v>5001</v>
      </c>
      <c r="HW293" s="34" t="s">
        <v>4556</v>
      </c>
      <c r="HX293" s="34" t="s">
        <v>3247</v>
      </c>
      <c r="HY293" s="34" t="s">
        <v>4291</v>
      </c>
      <c r="HZ293" s="34" t="s">
        <v>4933</v>
      </c>
      <c r="IA293" s="34" t="s">
        <v>4666</v>
      </c>
      <c r="IC293" s="34" t="s">
        <v>5274</v>
      </c>
      <c r="ID293" s="34" t="s">
        <v>4462</v>
      </c>
      <c r="IR293" s="34" t="s">
        <v>1046</v>
      </c>
      <c r="IU293" s="34" t="s">
        <v>5179</v>
      </c>
      <c r="IV293" s="34" t="s">
        <v>4170</v>
      </c>
      <c r="IW293" s="34" t="s">
        <v>4176</v>
      </c>
      <c r="IX293" s="34" t="s">
        <v>5374</v>
      </c>
      <c r="IY293" s="34" t="s">
        <v>5373</v>
      </c>
      <c r="IZ293" s="34" t="s">
        <v>4785</v>
      </c>
      <c r="JB293" s="34" t="s">
        <v>4170</v>
      </c>
      <c r="JD293" s="34">
        <v>0</v>
      </c>
      <c r="JE293" s="34">
        <v>83.3333333333333</v>
      </c>
      <c r="JF293" s="34">
        <v>0</v>
      </c>
      <c r="JG293" s="34">
        <v>0</v>
      </c>
      <c r="JH293" s="34">
        <v>1666.6666666666699</v>
      </c>
      <c r="JI293" s="34">
        <v>0</v>
      </c>
      <c r="JJ293" s="34">
        <v>0</v>
      </c>
      <c r="JK293" s="34">
        <v>0</v>
      </c>
      <c r="JL293" s="34">
        <v>19550</v>
      </c>
      <c r="JM293" s="34">
        <v>0</v>
      </c>
      <c r="JN293" s="34">
        <v>19550</v>
      </c>
      <c r="JO293" s="34">
        <v>19550</v>
      </c>
      <c r="JP293" s="34">
        <v>0</v>
      </c>
      <c r="JQ293" s="34">
        <v>19550</v>
      </c>
      <c r="JR293" s="34">
        <v>0.30690537084399</v>
      </c>
      <c r="JT293" s="34">
        <v>0.40920716112532002</v>
      </c>
      <c r="JU293" s="34">
        <v>0.153452685421995</v>
      </c>
      <c r="JV293" s="34">
        <v>1.5345268542199499E-2</v>
      </c>
      <c r="JW293" s="34">
        <v>2.5575447570332501E-2</v>
      </c>
      <c r="KC293" s="34">
        <v>4.2625745950554102E-3</v>
      </c>
      <c r="KF293" s="34">
        <v>8.5251491901108298E-2</v>
      </c>
      <c r="KL293" s="34" t="s">
        <v>4170</v>
      </c>
      <c r="KN293" s="34" t="s">
        <v>4170</v>
      </c>
      <c r="KO293" s="34" t="s">
        <v>4352</v>
      </c>
      <c r="KP293" s="34" t="s">
        <v>4170</v>
      </c>
      <c r="KQ293" s="34" t="s">
        <v>4170</v>
      </c>
      <c r="KR293" s="34" t="s">
        <v>4973</v>
      </c>
      <c r="KS293" s="34" t="s">
        <v>4170</v>
      </c>
      <c r="KT293" s="34" t="s">
        <v>4170</v>
      </c>
      <c r="KU293" s="34" t="s">
        <v>5113</v>
      </c>
      <c r="KV293" s="34" t="s">
        <v>5152</v>
      </c>
      <c r="KW293" s="34" t="s">
        <v>4170</v>
      </c>
      <c r="KX293" s="34" t="s">
        <v>4170</v>
      </c>
      <c r="KY293" s="34" t="s">
        <v>5223</v>
      </c>
      <c r="KZ293" s="34" t="s">
        <v>5152</v>
      </c>
    </row>
    <row r="294" spans="1:313">
      <c r="A294" s="34" t="s">
        <v>6998</v>
      </c>
      <c r="B294" s="34" t="s">
        <v>6949</v>
      </c>
      <c r="C294" s="34" t="s">
        <v>1036</v>
      </c>
      <c r="D294" s="34" t="s">
        <v>1041</v>
      </c>
      <c r="F294" s="34" t="s">
        <v>1041</v>
      </c>
      <c r="G294" s="34">
        <v>37</v>
      </c>
      <c r="H294" s="34" t="s">
        <v>1041</v>
      </c>
      <c r="I294" s="34" t="s">
        <v>1041</v>
      </c>
      <c r="J294" s="34" t="s">
        <v>440</v>
      </c>
      <c r="K294" s="34" t="s">
        <v>1077</v>
      </c>
      <c r="L294" s="34" t="s">
        <v>9537</v>
      </c>
      <c r="M294" s="34" t="s">
        <v>1548</v>
      </c>
      <c r="N294" s="34" t="s">
        <v>9538</v>
      </c>
      <c r="P294" s="34" t="s">
        <v>3065</v>
      </c>
      <c r="Q294" s="34" t="s">
        <v>3120</v>
      </c>
      <c r="R294" s="34" t="s">
        <v>6377</v>
      </c>
      <c r="S294" s="34">
        <v>3</v>
      </c>
      <c r="T294" s="34" t="s">
        <v>4881</v>
      </c>
      <c r="U294" s="34" t="s">
        <v>4170</v>
      </c>
      <c r="V294" s="34" t="s">
        <v>4881</v>
      </c>
      <c r="W294" s="34" t="s">
        <v>4609</v>
      </c>
      <c r="X294" s="34" t="s">
        <v>4170</v>
      </c>
      <c r="Y294" s="34" t="s">
        <v>4609</v>
      </c>
      <c r="Z294" s="34" t="s">
        <v>4881</v>
      </c>
      <c r="AA294" s="34" t="s">
        <v>4170</v>
      </c>
      <c r="AB294" s="34" t="s">
        <v>3681</v>
      </c>
      <c r="AD294" s="34" t="s">
        <v>3696</v>
      </c>
      <c r="AN294" s="34" t="s">
        <v>3719</v>
      </c>
      <c r="AO294" s="34" t="s">
        <v>1044</v>
      </c>
      <c r="BG294" s="34">
        <v>2</v>
      </c>
      <c r="BI294" s="34">
        <v>30</v>
      </c>
      <c r="BJ294" s="34" t="s">
        <v>1041</v>
      </c>
      <c r="BK294" s="34" t="s">
        <v>3727</v>
      </c>
      <c r="BM294" s="34" t="s">
        <v>3739</v>
      </c>
      <c r="BN294" s="34" t="s">
        <v>3745</v>
      </c>
      <c r="BO294" s="34" t="s">
        <v>4881</v>
      </c>
      <c r="BP294" s="34" t="s">
        <v>4170</v>
      </c>
      <c r="BQ294" s="34" t="s">
        <v>4170</v>
      </c>
      <c r="BR294" s="34" t="s">
        <v>4170</v>
      </c>
      <c r="BS294" s="34" t="s">
        <v>3754</v>
      </c>
      <c r="BT294" s="34" t="s">
        <v>3771</v>
      </c>
      <c r="BU294" s="34" t="s">
        <v>1044</v>
      </c>
      <c r="BV294" s="34" t="s">
        <v>1044</v>
      </c>
      <c r="BW294" s="34" t="s">
        <v>1044</v>
      </c>
      <c r="BX294" s="34" t="s">
        <v>3777</v>
      </c>
      <c r="BY294" s="34" t="s">
        <v>4881</v>
      </c>
      <c r="BZ294" s="34" t="s">
        <v>4170</v>
      </c>
      <c r="CA294" s="34" t="s">
        <v>4170</v>
      </c>
      <c r="CB294" s="34" t="s">
        <v>4170</v>
      </c>
      <c r="CC294" s="34" t="s">
        <v>4170</v>
      </c>
      <c r="CD294" s="34" t="s">
        <v>4170</v>
      </c>
      <c r="CE294" s="34" t="s">
        <v>4170</v>
      </c>
      <c r="CF294" s="34" t="s">
        <v>4170</v>
      </c>
      <c r="CG294" s="34" t="s">
        <v>4170</v>
      </c>
      <c r="CH294" s="34" t="s">
        <v>4170</v>
      </c>
      <c r="CI294" s="34" t="s">
        <v>4170</v>
      </c>
      <c r="CJ294" s="34" t="s">
        <v>4170</v>
      </c>
      <c r="CK294" s="34" t="s">
        <v>4170</v>
      </c>
      <c r="CL294" s="34" t="s">
        <v>4170</v>
      </c>
      <c r="CM294" s="34" t="s">
        <v>4170</v>
      </c>
      <c r="CN294" s="34" t="s">
        <v>4170</v>
      </c>
      <c r="CO294" s="34" t="s">
        <v>4170</v>
      </c>
      <c r="CQ294" s="34" t="s">
        <v>1041</v>
      </c>
      <c r="CR294" s="34" t="s">
        <v>1041</v>
      </c>
      <c r="CS294" s="34" t="s">
        <v>1041</v>
      </c>
      <c r="CT294" s="34" t="s">
        <v>1041</v>
      </c>
      <c r="CU294" s="34" t="s">
        <v>1041</v>
      </c>
      <c r="CV294" s="34" t="s">
        <v>1041</v>
      </c>
      <c r="CW294" s="34" t="s">
        <v>1041</v>
      </c>
      <c r="CX294" s="34" t="s">
        <v>1044</v>
      </c>
      <c r="CY294" s="34" t="s">
        <v>3826</v>
      </c>
      <c r="CZ294" s="34" t="s">
        <v>3843</v>
      </c>
      <c r="DA294" s="34" t="s">
        <v>3855</v>
      </c>
      <c r="DB294" s="34" t="s">
        <v>1044</v>
      </c>
      <c r="DC294" s="34" t="s">
        <v>1044</v>
      </c>
      <c r="DD294" s="34" t="s">
        <v>3871</v>
      </c>
      <c r="DE294" s="34" t="s">
        <v>1044</v>
      </c>
      <c r="DF294" s="34" t="s">
        <v>3877</v>
      </c>
      <c r="DG294" s="34" t="s">
        <v>3899</v>
      </c>
      <c r="DH294" s="34" t="s">
        <v>4170</v>
      </c>
      <c r="DI294" s="34" t="s">
        <v>4170</v>
      </c>
      <c r="DJ294" s="34" t="s">
        <v>4170</v>
      </c>
      <c r="DK294" s="34" t="s">
        <v>4170</v>
      </c>
      <c r="DL294" s="34" t="s">
        <v>4170</v>
      </c>
      <c r="DM294" s="34" t="s">
        <v>4170</v>
      </c>
      <c r="DN294" s="34" t="s">
        <v>4881</v>
      </c>
      <c r="DO294" s="34" t="s">
        <v>4170</v>
      </c>
      <c r="DP294" s="34" t="s">
        <v>4170</v>
      </c>
      <c r="DQ294" s="34" t="s">
        <v>4170</v>
      </c>
      <c r="DR294" s="34" t="s">
        <v>4170</v>
      </c>
      <c r="DS294" s="34" t="s">
        <v>4170</v>
      </c>
      <c r="DT294" s="34" t="s">
        <v>4170</v>
      </c>
      <c r="DU294" s="34" t="s">
        <v>4170</v>
      </c>
      <c r="DV294" s="34" t="s">
        <v>4170</v>
      </c>
      <c r="DW294" s="34" t="s">
        <v>4170</v>
      </c>
      <c r="ES294" s="34" t="s">
        <v>6999</v>
      </c>
      <c r="ET294" s="34" t="s">
        <v>4170</v>
      </c>
      <c r="EU294" s="34" t="s">
        <v>4881</v>
      </c>
      <c r="EV294" s="34" t="s">
        <v>4170</v>
      </c>
      <c r="EW294" s="34" t="s">
        <v>4170</v>
      </c>
      <c r="EX294" s="34" t="s">
        <v>4881</v>
      </c>
      <c r="EY294" s="34" t="s">
        <v>4170</v>
      </c>
      <c r="EZ294" s="34" t="s">
        <v>4170</v>
      </c>
      <c r="FA294" s="34" t="s">
        <v>4170</v>
      </c>
      <c r="FB294" s="34" t="s">
        <v>4170</v>
      </c>
      <c r="FD294" s="34">
        <v>12700</v>
      </c>
      <c r="FK294" s="34" t="s">
        <v>3865</v>
      </c>
      <c r="FL294" s="34" t="s">
        <v>3966</v>
      </c>
      <c r="FM294" s="34" t="s">
        <v>3984</v>
      </c>
      <c r="FN294" s="34" t="s">
        <v>6302</v>
      </c>
      <c r="FO294" s="34" t="s">
        <v>4881</v>
      </c>
      <c r="FP294" s="34" t="s">
        <v>4881</v>
      </c>
      <c r="FQ294" s="34" t="s">
        <v>4881</v>
      </c>
      <c r="FR294" s="34" t="s">
        <v>4170</v>
      </c>
      <c r="FS294" s="34" t="s">
        <v>4170</v>
      </c>
      <c r="FT294" s="34" t="s">
        <v>4170</v>
      </c>
      <c r="FU294" s="34" t="s">
        <v>4170</v>
      </c>
      <c r="FV294" s="34" t="s">
        <v>4170</v>
      </c>
      <c r="FW294" s="34" t="s">
        <v>4170</v>
      </c>
      <c r="FX294" s="34" t="s">
        <v>4170</v>
      </c>
      <c r="FY294" s="34" t="s">
        <v>4170</v>
      </c>
      <c r="FZ294" s="34" t="s">
        <v>4170</v>
      </c>
      <c r="GA294" s="34" t="s">
        <v>4170</v>
      </c>
      <c r="GB294" s="34" t="s">
        <v>4170</v>
      </c>
      <c r="GC294" s="34" t="s">
        <v>4170</v>
      </c>
      <c r="GD294" s="34" t="s">
        <v>4170</v>
      </c>
      <c r="GF294" s="34" t="s">
        <v>1044</v>
      </c>
      <c r="GG294" s="34" t="s">
        <v>4170</v>
      </c>
      <c r="GH294" s="34" t="s">
        <v>4170</v>
      </c>
      <c r="GI294" s="34" t="s">
        <v>4170</v>
      </c>
      <c r="GJ294" s="34" t="s">
        <v>4881</v>
      </c>
      <c r="GK294" s="34" t="s">
        <v>4170</v>
      </c>
      <c r="GL294" s="34" t="s">
        <v>4170</v>
      </c>
      <c r="GM294" s="34" t="s">
        <v>4170</v>
      </c>
      <c r="GP294" s="34">
        <v>2000</v>
      </c>
      <c r="GQ294" s="34">
        <v>7000</v>
      </c>
      <c r="GR294" s="34">
        <v>2500</v>
      </c>
      <c r="GT294" s="34">
        <v>470</v>
      </c>
      <c r="GU294" s="34">
        <v>0</v>
      </c>
      <c r="GW294" s="34">
        <v>500</v>
      </c>
      <c r="GY294" s="34">
        <v>3000</v>
      </c>
      <c r="GZ294" s="34">
        <v>0</v>
      </c>
      <c r="HA294" s="34">
        <v>0</v>
      </c>
      <c r="HB294" s="34">
        <v>0</v>
      </c>
      <c r="HC294" s="34">
        <v>72000</v>
      </c>
      <c r="HD294" s="34">
        <v>0</v>
      </c>
      <c r="HE294" s="34">
        <v>0</v>
      </c>
      <c r="HF294" s="34" t="s">
        <v>1044</v>
      </c>
      <c r="HK294" s="34" t="s">
        <v>7000</v>
      </c>
      <c r="HL294" s="34" t="s">
        <v>4226</v>
      </c>
      <c r="HM294" s="34" t="s">
        <v>4542</v>
      </c>
      <c r="HN294" s="34" t="s">
        <v>5447</v>
      </c>
      <c r="HO294" s="34">
        <v>48.423127463863302</v>
      </c>
      <c r="HP294" s="34" t="s">
        <v>4896</v>
      </c>
      <c r="HQ294" s="34" t="s">
        <v>4316</v>
      </c>
      <c r="HR294" s="34" t="s">
        <v>4203</v>
      </c>
      <c r="HS294" s="34" t="s">
        <v>4228</v>
      </c>
      <c r="HT294" s="34" t="s">
        <v>4262</v>
      </c>
      <c r="HU294" s="34" t="s">
        <v>5342</v>
      </c>
      <c r="HV294" s="34" t="s">
        <v>5001</v>
      </c>
      <c r="HW294" s="34" t="s">
        <v>4560</v>
      </c>
      <c r="HX294" s="34" t="s">
        <v>3247</v>
      </c>
      <c r="HY294" s="34" t="s">
        <v>4299</v>
      </c>
      <c r="HZ294" s="34" t="s">
        <v>4929</v>
      </c>
      <c r="IA294" s="34" t="s">
        <v>4665</v>
      </c>
      <c r="IC294" s="34" t="s">
        <v>5274</v>
      </c>
      <c r="ID294" s="34" t="s">
        <v>4462</v>
      </c>
      <c r="IJ294" s="34">
        <v>5062.22</v>
      </c>
      <c r="IQ294" s="34">
        <v>5062.22</v>
      </c>
      <c r="IR294" s="34" t="s">
        <v>1046</v>
      </c>
      <c r="IS294" s="34" t="s">
        <v>5322</v>
      </c>
      <c r="IT294" s="34">
        <v>1687.4066666666699</v>
      </c>
      <c r="IV294" s="34" t="s">
        <v>4472</v>
      </c>
      <c r="IW294" s="34" t="s">
        <v>4175</v>
      </c>
      <c r="IX294" s="34" t="s">
        <v>5374</v>
      </c>
      <c r="IZ294" s="34" t="s">
        <v>4785</v>
      </c>
      <c r="JA294" s="34" t="s">
        <v>4170</v>
      </c>
      <c r="JD294" s="34">
        <v>500</v>
      </c>
      <c r="JE294" s="34">
        <v>0</v>
      </c>
      <c r="JF294" s="34">
        <v>0</v>
      </c>
      <c r="JG294" s="34">
        <v>0</v>
      </c>
      <c r="JH294" s="34">
        <v>12000</v>
      </c>
      <c r="JI294" s="34">
        <v>0</v>
      </c>
      <c r="JJ294" s="34">
        <v>0</v>
      </c>
      <c r="JK294" s="34">
        <v>166.666666666667</v>
      </c>
      <c r="JL294" s="34">
        <v>21970</v>
      </c>
      <c r="JM294" s="34">
        <v>2666.6666666666702</v>
      </c>
      <c r="JN294" s="34">
        <v>24636.666666666701</v>
      </c>
      <c r="JO294" s="34">
        <v>7323.3333333333303</v>
      </c>
      <c r="JP294" s="34">
        <v>888.88888888888903</v>
      </c>
      <c r="JQ294" s="34">
        <v>8212.2222222222208</v>
      </c>
      <c r="JS294" s="34">
        <v>8.1179813286429398E-2</v>
      </c>
      <c r="JT294" s="34">
        <v>0.28412934650250299</v>
      </c>
      <c r="JU294" s="34">
        <v>0.101474766608037</v>
      </c>
      <c r="JW294" s="34">
        <v>1.9077256122310898E-2</v>
      </c>
      <c r="JZ294" s="34">
        <v>6.7649844405357901E-3</v>
      </c>
      <c r="KB294" s="34">
        <v>2.0294953321607401E-2</v>
      </c>
      <c r="KF294" s="34">
        <v>0.487078879718577</v>
      </c>
      <c r="KI294" s="34" t="s">
        <v>6085</v>
      </c>
      <c r="KJ294" s="34" t="s">
        <v>5980</v>
      </c>
      <c r="KK294" s="34" t="s">
        <v>5177</v>
      </c>
      <c r="KL294" s="34" t="s">
        <v>5794</v>
      </c>
      <c r="KN294" s="34" t="s">
        <v>5255</v>
      </c>
      <c r="KO294" s="34" t="s">
        <v>4170</v>
      </c>
      <c r="KP294" s="34" t="s">
        <v>4170</v>
      </c>
      <c r="KQ294" s="34" t="s">
        <v>4170</v>
      </c>
      <c r="KR294" s="34" t="s">
        <v>4974</v>
      </c>
      <c r="KS294" s="34" t="s">
        <v>4170</v>
      </c>
      <c r="KT294" s="34" t="s">
        <v>4170</v>
      </c>
      <c r="KU294" s="34" t="s">
        <v>5113</v>
      </c>
      <c r="KV294" s="34" t="s">
        <v>5154</v>
      </c>
      <c r="KW294" s="34" t="s">
        <v>5623</v>
      </c>
      <c r="KX294" s="34" t="s">
        <v>5646</v>
      </c>
      <c r="KY294" s="34" t="s">
        <v>5953</v>
      </c>
      <c r="KZ294" s="34" t="s">
        <v>5155</v>
      </c>
      <c r="LA294" s="34" t="s">
        <v>5993</v>
      </c>
    </row>
    <row r="295" spans="1:313">
      <c r="A295" s="34" t="s">
        <v>7001</v>
      </c>
      <c r="B295" s="34" t="s">
        <v>6949</v>
      </c>
      <c r="C295" s="34" t="s">
        <v>1038</v>
      </c>
      <c r="D295" s="34" t="s">
        <v>1041</v>
      </c>
      <c r="F295" s="34" t="s">
        <v>1041</v>
      </c>
      <c r="G295" s="34">
        <v>32</v>
      </c>
      <c r="H295" s="34" t="s">
        <v>1041</v>
      </c>
      <c r="I295" s="34" t="s">
        <v>1041</v>
      </c>
      <c r="J295" s="34" t="s">
        <v>440</v>
      </c>
      <c r="K295" s="34" t="s">
        <v>1077</v>
      </c>
      <c r="L295" s="34" t="s">
        <v>9537</v>
      </c>
      <c r="M295" s="34" t="s">
        <v>1548</v>
      </c>
      <c r="N295" s="34" t="s">
        <v>9538</v>
      </c>
      <c r="P295" s="34" t="s">
        <v>3065</v>
      </c>
      <c r="Q295" s="34" t="s">
        <v>3123</v>
      </c>
      <c r="R295" s="34" t="s">
        <v>6301</v>
      </c>
      <c r="S295" s="34">
        <v>1</v>
      </c>
      <c r="T295" s="34" t="s">
        <v>4881</v>
      </c>
      <c r="U295" s="34" t="s">
        <v>4170</v>
      </c>
      <c r="V295" s="34" t="s">
        <v>4170</v>
      </c>
      <c r="W295" s="34" t="s">
        <v>4881</v>
      </c>
      <c r="X295" s="34" t="s">
        <v>4170</v>
      </c>
      <c r="Y295" s="34" t="s">
        <v>4881</v>
      </c>
      <c r="Z295" s="34" t="s">
        <v>4170</v>
      </c>
      <c r="AA295" s="34" t="s">
        <v>4170</v>
      </c>
      <c r="AB295" s="34" t="s">
        <v>3681</v>
      </c>
      <c r="AD295" s="34" t="s">
        <v>3696</v>
      </c>
      <c r="AN295" s="34" t="s">
        <v>3722</v>
      </c>
      <c r="AO295" s="34" t="s">
        <v>1044</v>
      </c>
      <c r="BG295" s="34">
        <v>1</v>
      </c>
      <c r="BI295" s="34">
        <v>23</v>
      </c>
      <c r="BJ295" s="34" t="s">
        <v>1041</v>
      </c>
      <c r="BK295" s="34" t="s">
        <v>3727</v>
      </c>
      <c r="BM295" s="34" t="s">
        <v>3742</v>
      </c>
      <c r="BN295" s="34" t="s">
        <v>3745</v>
      </c>
      <c r="BO295" s="34" t="s">
        <v>4881</v>
      </c>
      <c r="BP295" s="34" t="s">
        <v>4170</v>
      </c>
      <c r="BQ295" s="34" t="s">
        <v>4170</v>
      </c>
      <c r="BR295" s="34" t="s">
        <v>4170</v>
      </c>
      <c r="BS295" s="34" t="s">
        <v>3754</v>
      </c>
      <c r="BT295" s="34" t="s">
        <v>3771</v>
      </c>
      <c r="BU295" s="34" t="s">
        <v>1044</v>
      </c>
      <c r="BV295" s="34" t="s">
        <v>1044</v>
      </c>
      <c r="BW295" s="34" t="s">
        <v>1044</v>
      </c>
      <c r="BX295" s="34" t="s">
        <v>3777</v>
      </c>
      <c r="BY295" s="34" t="s">
        <v>4881</v>
      </c>
      <c r="BZ295" s="34" t="s">
        <v>4170</v>
      </c>
      <c r="CA295" s="34" t="s">
        <v>4170</v>
      </c>
      <c r="CB295" s="34" t="s">
        <v>4170</v>
      </c>
      <c r="CC295" s="34" t="s">
        <v>4170</v>
      </c>
      <c r="CD295" s="34" t="s">
        <v>4170</v>
      </c>
      <c r="CE295" s="34" t="s">
        <v>4170</v>
      </c>
      <c r="CF295" s="34" t="s">
        <v>4170</v>
      </c>
      <c r="CG295" s="34" t="s">
        <v>4170</v>
      </c>
      <c r="CH295" s="34" t="s">
        <v>4170</v>
      </c>
      <c r="CI295" s="34" t="s">
        <v>4170</v>
      </c>
      <c r="CJ295" s="34" t="s">
        <v>4170</v>
      </c>
      <c r="CK295" s="34" t="s">
        <v>4170</v>
      </c>
      <c r="CL295" s="34" t="s">
        <v>4170</v>
      </c>
      <c r="CM295" s="34" t="s">
        <v>4170</v>
      </c>
      <c r="CN295" s="34" t="s">
        <v>4170</v>
      </c>
      <c r="CO295" s="34" t="s">
        <v>4170</v>
      </c>
      <c r="CQ295" s="34" t="s">
        <v>1041</v>
      </c>
      <c r="CR295" s="34" t="s">
        <v>1041</v>
      </c>
      <c r="CS295" s="34" t="s">
        <v>1041</v>
      </c>
      <c r="CT295" s="34" t="s">
        <v>1041</v>
      </c>
      <c r="CU295" s="34" t="s">
        <v>1041</v>
      </c>
      <c r="CV295" s="34" t="s">
        <v>1041</v>
      </c>
      <c r="CW295" s="34" t="s">
        <v>1044</v>
      </c>
      <c r="CX295" s="34" t="s">
        <v>1041</v>
      </c>
      <c r="CY295" s="34" t="s">
        <v>3826</v>
      </c>
      <c r="CZ295" s="34" t="s">
        <v>3843</v>
      </c>
      <c r="DA295" s="34" t="s">
        <v>3861</v>
      </c>
      <c r="DB295" s="34" t="s">
        <v>1044</v>
      </c>
      <c r="DC295" s="34" t="s">
        <v>1044</v>
      </c>
      <c r="DD295" s="34" t="s">
        <v>3871</v>
      </c>
      <c r="DE295" s="34" t="s">
        <v>1041</v>
      </c>
      <c r="DF295" s="34" t="s">
        <v>3877</v>
      </c>
      <c r="DG295" s="34" t="s">
        <v>6710</v>
      </c>
      <c r="DH295" s="34" t="s">
        <v>4170</v>
      </c>
      <c r="DI295" s="34" t="s">
        <v>4881</v>
      </c>
      <c r="DJ295" s="34" t="s">
        <v>4170</v>
      </c>
      <c r="DK295" s="34" t="s">
        <v>4170</v>
      </c>
      <c r="DL295" s="34" t="s">
        <v>4170</v>
      </c>
      <c r="DM295" s="34" t="s">
        <v>4170</v>
      </c>
      <c r="DN295" s="34" t="s">
        <v>4170</v>
      </c>
      <c r="DO295" s="34" t="s">
        <v>4170</v>
      </c>
      <c r="DP295" s="34" t="s">
        <v>4170</v>
      </c>
      <c r="DQ295" s="34" t="s">
        <v>4881</v>
      </c>
      <c r="DR295" s="34" t="s">
        <v>4170</v>
      </c>
      <c r="DS295" s="34" t="s">
        <v>4170</v>
      </c>
      <c r="DT295" s="34" t="s">
        <v>4170</v>
      </c>
      <c r="DU295" s="34" t="s">
        <v>4170</v>
      </c>
      <c r="DV295" s="34" t="s">
        <v>4170</v>
      </c>
      <c r="DW295" s="34" t="s">
        <v>4170</v>
      </c>
      <c r="DY295" s="34">
        <v>15000</v>
      </c>
      <c r="FG295" s="34">
        <v>20000</v>
      </c>
      <c r="FK295" s="34" t="s">
        <v>3963</v>
      </c>
      <c r="FL295" s="34" t="s">
        <v>3972</v>
      </c>
      <c r="FM295" s="34" t="s">
        <v>3990</v>
      </c>
      <c r="GF295" s="34" t="s">
        <v>1044</v>
      </c>
      <c r="GG295" s="34" t="s">
        <v>4170</v>
      </c>
      <c r="GH295" s="34" t="s">
        <v>4170</v>
      </c>
      <c r="GI295" s="34" t="s">
        <v>4170</v>
      </c>
      <c r="GJ295" s="34" t="s">
        <v>4881</v>
      </c>
      <c r="GK295" s="34" t="s">
        <v>4170</v>
      </c>
      <c r="GL295" s="34" t="s">
        <v>4170</v>
      </c>
      <c r="GM295" s="34" t="s">
        <v>4170</v>
      </c>
      <c r="GO295" s="34">
        <v>8000</v>
      </c>
      <c r="GP295" s="34">
        <v>2000</v>
      </c>
      <c r="GQ295" s="34">
        <v>8000</v>
      </c>
      <c r="GR295" s="34">
        <v>4000</v>
      </c>
      <c r="GS295" s="34">
        <v>1000</v>
      </c>
      <c r="GT295" s="34">
        <v>300</v>
      </c>
      <c r="GU295" s="34">
        <v>3000</v>
      </c>
      <c r="GV295" s="34">
        <v>1000</v>
      </c>
      <c r="GW295" s="34">
        <v>1000</v>
      </c>
      <c r="GX295" s="34">
        <v>3000</v>
      </c>
      <c r="GY295" s="34">
        <v>2000</v>
      </c>
      <c r="GZ295" s="34">
        <v>2000</v>
      </c>
      <c r="HA295" s="34">
        <v>0</v>
      </c>
      <c r="HB295" s="34">
        <v>1000</v>
      </c>
      <c r="HC295" s="34">
        <v>0</v>
      </c>
      <c r="HD295" s="34">
        <v>500</v>
      </c>
      <c r="HE295" s="34">
        <v>0</v>
      </c>
      <c r="HF295" s="34" t="s">
        <v>1044</v>
      </c>
      <c r="HK295" s="34" t="s">
        <v>7002</v>
      </c>
      <c r="HL295" s="34" t="s">
        <v>4226</v>
      </c>
      <c r="HM295" s="34" t="s">
        <v>4539</v>
      </c>
      <c r="HN295" s="34" t="s">
        <v>5446</v>
      </c>
      <c r="HO295" s="34">
        <v>7.3915900131405996</v>
      </c>
      <c r="HP295" s="34" t="s">
        <v>4897</v>
      </c>
      <c r="HQ295" s="34" t="s">
        <v>4305</v>
      </c>
      <c r="HR295" s="34" t="s">
        <v>4186</v>
      </c>
      <c r="HS295" s="34" t="s">
        <v>4235</v>
      </c>
      <c r="HT295" s="34" t="s">
        <v>4271</v>
      </c>
      <c r="HU295" s="34" t="s">
        <v>5342</v>
      </c>
      <c r="HV295" s="34" t="s">
        <v>5001</v>
      </c>
      <c r="HW295" s="34" t="s">
        <v>4556</v>
      </c>
      <c r="HX295" s="34" t="s">
        <v>3244</v>
      </c>
      <c r="HY295" s="34" t="s">
        <v>4291</v>
      </c>
      <c r="HZ295" s="34" t="s">
        <v>4933</v>
      </c>
      <c r="IA295" s="34" t="s">
        <v>4666</v>
      </c>
      <c r="IC295" s="34" t="s">
        <v>5274</v>
      </c>
      <c r="ID295" s="34" t="s">
        <v>4462</v>
      </c>
      <c r="IE295" s="34" t="s">
        <v>5112</v>
      </c>
      <c r="IM295" s="34" t="s">
        <v>5622</v>
      </c>
      <c r="IQ295" s="34">
        <v>35000</v>
      </c>
      <c r="IR295" s="34" t="s">
        <v>1046</v>
      </c>
      <c r="IT295" s="34">
        <v>35000</v>
      </c>
      <c r="IU295" s="34" t="s">
        <v>5180</v>
      </c>
      <c r="IV295" s="34" t="s">
        <v>4472</v>
      </c>
      <c r="IW295" s="34" t="s">
        <v>4176</v>
      </c>
      <c r="IX295" s="34" t="s">
        <v>6121</v>
      </c>
      <c r="IY295" s="34" t="s">
        <v>4474</v>
      </c>
      <c r="IZ295" s="34" t="s">
        <v>4784</v>
      </c>
      <c r="JA295" s="34" t="s">
        <v>6053</v>
      </c>
      <c r="JB295" s="34" t="s">
        <v>4716</v>
      </c>
      <c r="JC295" s="34">
        <v>500</v>
      </c>
      <c r="JD295" s="34">
        <v>333.33333333333297</v>
      </c>
      <c r="JE295" s="34">
        <v>333.33333333333297</v>
      </c>
      <c r="JF295" s="34">
        <v>0</v>
      </c>
      <c r="JG295" s="34">
        <v>166.666666666667</v>
      </c>
      <c r="JH295" s="34">
        <v>0</v>
      </c>
      <c r="JI295" s="34">
        <v>83.3333333333333</v>
      </c>
      <c r="JJ295" s="34">
        <v>0</v>
      </c>
      <c r="JK295" s="34">
        <v>333.33333333333297</v>
      </c>
      <c r="JL295" s="34">
        <v>25133.333333333299</v>
      </c>
      <c r="JM295" s="34">
        <v>3916.6666666666702</v>
      </c>
      <c r="JN295" s="34">
        <v>29050</v>
      </c>
      <c r="JO295" s="34">
        <v>25133.333333333299</v>
      </c>
      <c r="JP295" s="34">
        <v>3916.6666666666702</v>
      </c>
      <c r="JQ295" s="34">
        <v>29050</v>
      </c>
      <c r="JR295" s="34">
        <v>0.27538726333907099</v>
      </c>
      <c r="JS295" s="34">
        <v>6.8846815834767594E-2</v>
      </c>
      <c r="JT295" s="34">
        <v>0.27538726333907099</v>
      </c>
      <c r="JU295" s="34">
        <v>0.13769363166953499</v>
      </c>
      <c r="JV295" s="34">
        <v>3.4423407917383797E-2</v>
      </c>
      <c r="JW295" s="34">
        <v>1.03270223752151E-2</v>
      </c>
      <c r="JX295" s="34">
        <v>0.103270223752151</v>
      </c>
      <c r="JY295" s="34">
        <v>3.4423407917383797E-2</v>
      </c>
      <c r="JZ295" s="34">
        <v>1.1474469305794601E-2</v>
      </c>
      <c r="KA295" s="34">
        <v>1.7211703958691899E-2</v>
      </c>
      <c r="KB295" s="34">
        <v>1.1474469305794601E-2</v>
      </c>
      <c r="KC295" s="34">
        <v>1.1474469305794601E-2</v>
      </c>
      <c r="KE295" s="34">
        <v>5.7372346528973004E-3</v>
      </c>
      <c r="KG295" s="34">
        <v>2.8686173264486502E-3</v>
      </c>
      <c r="KJ295" s="34" t="s">
        <v>5978</v>
      </c>
      <c r="KK295" s="34" t="s">
        <v>5988</v>
      </c>
      <c r="KL295" s="34" t="s">
        <v>5796</v>
      </c>
      <c r="KM295" s="34" t="s">
        <v>4714</v>
      </c>
      <c r="KN295" s="34" t="s">
        <v>5255</v>
      </c>
      <c r="KO295" s="34" t="s">
        <v>5255</v>
      </c>
      <c r="KP295" s="34" t="s">
        <v>4170</v>
      </c>
      <c r="KQ295" s="34" t="s">
        <v>4353</v>
      </c>
      <c r="KR295" s="34" t="s">
        <v>4170</v>
      </c>
      <c r="KS295" s="34" t="s">
        <v>5709</v>
      </c>
      <c r="KT295" s="34" t="s">
        <v>4170</v>
      </c>
      <c r="KU295" s="34" t="s">
        <v>5114</v>
      </c>
      <c r="KV295" s="34" t="s">
        <v>4876</v>
      </c>
      <c r="KW295" s="34" t="s">
        <v>5623</v>
      </c>
      <c r="KX295" s="34" t="s">
        <v>5645</v>
      </c>
      <c r="KY295" s="34" t="s">
        <v>5953</v>
      </c>
      <c r="KZ295" s="34" t="s">
        <v>5224</v>
      </c>
      <c r="LA295" s="34" t="s">
        <v>5992</v>
      </c>
    </row>
    <row r="296" spans="1:313">
      <c r="A296" s="34" t="s">
        <v>7003</v>
      </c>
      <c r="B296" s="34" t="s">
        <v>6949</v>
      </c>
      <c r="C296" s="34" t="s">
        <v>1037</v>
      </c>
      <c r="D296" s="34" t="s">
        <v>1041</v>
      </c>
      <c r="F296" s="34" t="s">
        <v>1041</v>
      </c>
      <c r="G296" s="34">
        <v>54</v>
      </c>
      <c r="H296" s="34" t="s">
        <v>1041</v>
      </c>
      <c r="I296" s="34" t="s">
        <v>1041</v>
      </c>
      <c r="J296" s="34" t="s">
        <v>440</v>
      </c>
      <c r="K296" s="34" t="s">
        <v>1077</v>
      </c>
      <c r="L296" s="34" t="s">
        <v>9537</v>
      </c>
      <c r="M296" s="34" t="s">
        <v>1548</v>
      </c>
      <c r="N296" s="34" t="s">
        <v>9538</v>
      </c>
      <c r="P296" s="34" t="s">
        <v>3065</v>
      </c>
      <c r="Q296" s="34" t="s">
        <v>3123</v>
      </c>
      <c r="R296" s="34" t="s">
        <v>6320</v>
      </c>
      <c r="S296" s="34">
        <v>1</v>
      </c>
      <c r="T296" s="34" t="s">
        <v>4881</v>
      </c>
      <c r="U296" s="34" t="s">
        <v>4170</v>
      </c>
      <c r="V296" s="34" t="s">
        <v>4170</v>
      </c>
      <c r="W296" s="34" t="s">
        <v>4881</v>
      </c>
      <c r="X296" s="34" t="s">
        <v>4170</v>
      </c>
      <c r="Y296" s="34" t="s">
        <v>4881</v>
      </c>
      <c r="Z296" s="34" t="s">
        <v>4170</v>
      </c>
      <c r="AA296" s="34" t="s">
        <v>4170</v>
      </c>
      <c r="AB296" s="34" t="s">
        <v>3681</v>
      </c>
      <c r="AD296" s="34" t="s">
        <v>3696</v>
      </c>
      <c r="AN296" s="34" t="s">
        <v>3722</v>
      </c>
      <c r="AO296" s="34" t="s">
        <v>1044</v>
      </c>
      <c r="BG296" s="34">
        <v>1</v>
      </c>
      <c r="BI296" s="34">
        <v>19</v>
      </c>
      <c r="BJ296" s="34" t="s">
        <v>1041</v>
      </c>
      <c r="BK296" s="34" t="s">
        <v>3727</v>
      </c>
      <c r="BM296" s="34" t="s">
        <v>3739</v>
      </c>
      <c r="BN296" s="34" t="s">
        <v>1044</v>
      </c>
      <c r="BO296" s="34" t="s">
        <v>4170</v>
      </c>
      <c r="BP296" s="34" t="s">
        <v>4170</v>
      </c>
      <c r="BQ296" s="34" t="s">
        <v>4881</v>
      </c>
      <c r="BR296" s="34" t="s">
        <v>4170</v>
      </c>
      <c r="BS296" s="34" t="s">
        <v>3751</v>
      </c>
      <c r="BT296" s="34" t="s">
        <v>3771</v>
      </c>
      <c r="BU296" s="34" t="s">
        <v>1044</v>
      </c>
      <c r="BV296" s="34" t="s">
        <v>1044</v>
      </c>
      <c r="BW296" s="34" t="s">
        <v>1044</v>
      </c>
      <c r="BX296" s="34" t="s">
        <v>3777</v>
      </c>
      <c r="BY296" s="34" t="s">
        <v>4881</v>
      </c>
      <c r="BZ296" s="34" t="s">
        <v>4170</v>
      </c>
      <c r="CA296" s="34" t="s">
        <v>4170</v>
      </c>
      <c r="CB296" s="34" t="s">
        <v>4170</v>
      </c>
      <c r="CC296" s="34" t="s">
        <v>4170</v>
      </c>
      <c r="CD296" s="34" t="s">
        <v>4170</v>
      </c>
      <c r="CE296" s="34" t="s">
        <v>4170</v>
      </c>
      <c r="CF296" s="34" t="s">
        <v>4170</v>
      </c>
      <c r="CG296" s="34" t="s">
        <v>4170</v>
      </c>
      <c r="CH296" s="34" t="s">
        <v>4170</v>
      </c>
      <c r="CI296" s="34" t="s">
        <v>4170</v>
      </c>
      <c r="CJ296" s="34" t="s">
        <v>4170</v>
      </c>
      <c r="CK296" s="34" t="s">
        <v>4170</v>
      </c>
      <c r="CL296" s="34" t="s">
        <v>4170</v>
      </c>
      <c r="CM296" s="34" t="s">
        <v>4170</v>
      </c>
      <c r="CN296" s="34" t="s">
        <v>4170</v>
      </c>
      <c r="CO296" s="34" t="s">
        <v>4170</v>
      </c>
      <c r="CQ296" s="34" t="s">
        <v>1041</v>
      </c>
      <c r="CR296" s="34" t="s">
        <v>1041</v>
      </c>
      <c r="CS296" s="34" t="s">
        <v>1041</v>
      </c>
      <c r="CT296" s="34" t="s">
        <v>1041</v>
      </c>
      <c r="CU296" s="34" t="s">
        <v>1041</v>
      </c>
      <c r="CV296" s="34" t="s">
        <v>1041</v>
      </c>
      <c r="CW296" s="34" t="s">
        <v>1044</v>
      </c>
      <c r="CX296" s="34" t="s">
        <v>1044</v>
      </c>
      <c r="CY296" s="34" t="s">
        <v>3826</v>
      </c>
      <c r="CZ296" s="34" t="s">
        <v>3843</v>
      </c>
      <c r="DA296" s="34" t="s">
        <v>3861</v>
      </c>
      <c r="DB296" s="34" t="s">
        <v>1044</v>
      </c>
      <c r="DC296" s="34" t="s">
        <v>3871</v>
      </c>
      <c r="DD296" s="34" t="s">
        <v>3871</v>
      </c>
      <c r="DE296" s="34" t="s">
        <v>1041</v>
      </c>
      <c r="DF296" s="34" t="s">
        <v>3877</v>
      </c>
      <c r="DG296" s="34" t="s">
        <v>3889</v>
      </c>
      <c r="DH296" s="34" t="s">
        <v>4170</v>
      </c>
      <c r="DI296" s="34" t="s">
        <v>4170</v>
      </c>
      <c r="DJ296" s="34" t="s">
        <v>4881</v>
      </c>
      <c r="DK296" s="34" t="s">
        <v>4170</v>
      </c>
      <c r="DL296" s="34" t="s">
        <v>4170</v>
      </c>
      <c r="DM296" s="34" t="s">
        <v>4170</v>
      </c>
      <c r="DN296" s="34" t="s">
        <v>4170</v>
      </c>
      <c r="DO296" s="34" t="s">
        <v>4170</v>
      </c>
      <c r="DP296" s="34" t="s">
        <v>4170</v>
      </c>
      <c r="DQ296" s="34" t="s">
        <v>4170</v>
      </c>
      <c r="DR296" s="34" t="s">
        <v>4170</v>
      </c>
      <c r="DS296" s="34" t="s">
        <v>4170</v>
      </c>
      <c r="DT296" s="34" t="s">
        <v>4170</v>
      </c>
      <c r="DU296" s="34" t="s">
        <v>4170</v>
      </c>
      <c r="DV296" s="34" t="s">
        <v>4170</v>
      </c>
      <c r="DW296" s="34" t="s">
        <v>4170</v>
      </c>
      <c r="DZ296" s="34">
        <v>8000</v>
      </c>
      <c r="FK296" s="34" t="s">
        <v>1044</v>
      </c>
      <c r="FM296" s="34" t="s">
        <v>3990</v>
      </c>
      <c r="GF296" s="34" t="s">
        <v>1044</v>
      </c>
      <c r="GG296" s="34" t="s">
        <v>4170</v>
      </c>
      <c r="GH296" s="34" t="s">
        <v>4170</v>
      </c>
      <c r="GI296" s="34" t="s">
        <v>4170</v>
      </c>
      <c r="GJ296" s="34" t="s">
        <v>4881</v>
      </c>
      <c r="GK296" s="34" t="s">
        <v>4170</v>
      </c>
      <c r="GL296" s="34" t="s">
        <v>4170</v>
      </c>
      <c r="GM296" s="34" t="s">
        <v>4170</v>
      </c>
      <c r="GO296" s="34">
        <v>0</v>
      </c>
      <c r="GP296" s="34">
        <v>0</v>
      </c>
      <c r="GQ296" s="34">
        <v>4000</v>
      </c>
      <c r="GR296" s="34">
        <v>2100</v>
      </c>
      <c r="GS296" s="34">
        <v>350</v>
      </c>
      <c r="GT296" s="34">
        <v>300</v>
      </c>
      <c r="GU296" s="34">
        <v>1000</v>
      </c>
      <c r="GV296" s="34">
        <v>0</v>
      </c>
      <c r="GW296" s="34">
        <v>0</v>
      </c>
      <c r="GX296" s="34">
        <v>3000</v>
      </c>
      <c r="GY296" s="34">
        <v>6000</v>
      </c>
      <c r="GZ296" s="34">
        <v>0</v>
      </c>
      <c r="HA296" s="34">
        <v>0</v>
      </c>
      <c r="HB296" s="34">
        <v>0</v>
      </c>
      <c r="HC296" s="34">
        <v>0</v>
      </c>
      <c r="HD296" s="34">
        <v>0</v>
      </c>
      <c r="HE296" s="34">
        <v>0</v>
      </c>
      <c r="HF296" s="34" t="s">
        <v>1044</v>
      </c>
      <c r="HK296" s="34" t="s">
        <v>7004</v>
      </c>
      <c r="HL296" s="34" t="s">
        <v>4226</v>
      </c>
      <c r="HM296" s="34" t="s">
        <v>4542</v>
      </c>
      <c r="HN296" s="34" t="s">
        <v>5447</v>
      </c>
      <c r="HO296" s="34">
        <v>49.440155497152901</v>
      </c>
      <c r="HP296" s="34" t="s">
        <v>4896</v>
      </c>
      <c r="HQ296" s="34" t="s">
        <v>4305</v>
      </c>
      <c r="HR296" s="34" t="s">
        <v>4186</v>
      </c>
      <c r="HS296" s="34" t="s">
        <v>4235</v>
      </c>
      <c r="HT296" s="34" t="s">
        <v>4271</v>
      </c>
      <c r="HU296" s="34" t="s">
        <v>5342</v>
      </c>
      <c r="HV296" s="34" t="s">
        <v>5001</v>
      </c>
      <c r="HW296" s="34" t="s">
        <v>4556</v>
      </c>
      <c r="HX296" s="34" t="s">
        <v>3238</v>
      </c>
      <c r="HY296" s="34" t="s">
        <v>4291</v>
      </c>
      <c r="HZ296" s="34" t="s">
        <v>4933</v>
      </c>
      <c r="IA296" s="34" t="s">
        <v>4665</v>
      </c>
      <c r="IB296" s="34" t="s">
        <v>5665</v>
      </c>
      <c r="IC296" s="34" t="s">
        <v>5274</v>
      </c>
      <c r="ID296" s="34" t="s">
        <v>4462</v>
      </c>
      <c r="IF296" s="34" t="s">
        <v>4879</v>
      </c>
      <c r="IQ296" s="34">
        <v>8000</v>
      </c>
      <c r="IR296" s="34" t="s">
        <v>1046</v>
      </c>
      <c r="IT296" s="34">
        <v>8000</v>
      </c>
      <c r="IU296" s="34" t="s">
        <v>4170</v>
      </c>
      <c r="IV296" s="34" t="s">
        <v>4170</v>
      </c>
      <c r="IW296" s="34" t="s">
        <v>4174</v>
      </c>
      <c r="IX296" s="34" t="s">
        <v>5374</v>
      </c>
      <c r="IY296" s="34" t="s">
        <v>4785</v>
      </c>
      <c r="IZ296" s="34" t="s">
        <v>4784</v>
      </c>
      <c r="JA296" s="34" t="s">
        <v>4716</v>
      </c>
      <c r="JB296" s="34" t="s">
        <v>4170</v>
      </c>
      <c r="JC296" s="34">
        <v>500</v>
      </c>
      <c r="JD296" s="34">
        <v>1000</v>
      </c>
      <c r="JE296" s="34">
        <v>0</v>
      </c>
      <c r="JF296" s="34">
        <v>0</v>
      </c>
      <c r="JG296" s="34">
        <v>0</v>
      </c>
      <c r="JH296" s="34">
        <v>0</v>
      </c>
      <c r="JI296" s="34">
        <v>0</v>
      </c>
      <c r="JJ296" s="34">
        <v>0</v>
      </c>
      <c r="JK296" s="34">
        <v>0</v>
      </c>
      <c r="JL296" s="34">
        <v>8250</v>
      </c>
      <c r="JM296" s="34">
        <v>1000</v>
      </c>
      <c r="JN296" s="34">
        <v>9250</v>
      </c>
      <c r="JO296" s="34">
        <v>8250</v>
      </c>
      <c r="JP296" s="34">
        <v>1000</v>
      </c>
      <c r="JQ296" s="34">
        <v>9250</v>
      </c>
      <c r="JT296" s="34">
        <v>0.43243243243243201</v>
      </c>
      <c r="JU296" s="34">
        <v>0.22702702702702701</v>
      </c>
      <c r="JV296" s="34">
        <v>3.7837837837837798E-2</v>
      </c>
      <c r="JW296" s="34">
        <v>3.24324324324324E-2</v>
      </c>
      <c r="JX296" s="34">
        <v>0.108108108108108</v>
      </c>
      <c r="KA296" s="34">
        <v>5.4054054054054099E-2</v>
      </c>
      <c r="KB296" s="34">
        <v>0.108108108108108</v>
      </c>
      <c r="KJ296" s="34" t="s">
        <v>5980</v>
      </c>
      <c r="KK296" s="34" t="s">
        <v>5990</v>
      </c>
      <c r="KL296" s="34" t="s">
        <v>4170</v>
      </c>
      <c r="KM296" s="34" t="s">
        <v>4714</v>
      </c>
      <c r="KN296" s="34" t="s">
        <v>4716</v>
      </c>
      <c r="KO296" s="34" t="s">
        <v>4170</v>
      </c>
      <c r="KP296" s="34" t="s">
        <v>4170</v>
      </c>
      <c r="KQ296" s="34" t="s">
        <v>4170</v>
      </c>
      <c r="KR296" s="34" t="s">
        <v>4170</v>
      </c>
      <c r="KS296" s="34" t="s">
        <v>4170</v>
      </c>
      <c r="KT296" s="34" t="s">
        <v>4170</v>
      </c>
      <c r="KU296" s="34" t="s">
        <v>5116</v>
      </c>
      <c r="KV296" s="34" t="s">
        <v>5155</v>
      </c>
      <c r="KW296" s="34" t="s">
        <v>5624</v>
      </c>
      <c r="KX296" s="34" t="s">
        <v>5647</v>
      </c>
      <c r="KY296" s="34" t="s">
        <v>5116</v>
      </c>
      <c r="KZ296" s="34" t="s">
        <v>5155</v>
      </c>
      <c r="LA296" s="34" t="s">
        <v>5992</v>
      </c>
    </row>
    <row r="297" spans="1:313">
      <c r="A297" s="34" t="s">
        <v>7005</v>
      </c>
      <c r="B297" s="34" t="s">
        <v>6949</v>
      </c>
      <c r="C297" s="34" t="s">
        <v>1037</v>
      </c>
      <c r="D297" s="34" t="s">
        <v>1041</v>
      </c>
      <c r="F297" s="34" t="s">
        <v>1041</v>
      </c>
      <c r="G297" s="34">
        <v>44</v>
      </c>
      <c r="H297" s="34" t="s">
        <v>1041</v>
      </c>
      <c r="I297" s="34" t="s">
        <v>1041</v>
      </c>
      <c r="J297" s="34" t="s">
        <v>440</v>
      </c>
      <c r="K297" s="34" t="s">
        <v>1077</v>
      </c>
      <c r="L297" s="34" t="s">
        <v>9537</v>
      </c>
      <c r="M297" s="34" t="s">
        <v>1548</v>
      </c>
      <c r="N297" s="34" t="s">
        <v>9538</v>
      </c>
      <c r="P297" s="34" t="s">
        <v>3065</v>
      </c>
      <c r="Q297" s="34" t="s">
        <v>3111</v>
      </c>
      <c r="R297" s="34" t="s">
        <v>6320</v>
      </c>
      <c r="S297" s="34">
        <v>3</v>
      </c>
      <c r="T297" s="34" t="s">
        <v>4609</v>
      </c>
      <c r="U297" s="34" t="s">
        <v>4881</v>
      </c>
      <c r="V297" s="34" t="s">
        <v>4170</v>
      </c>
      <c r="W297" s="34" t="s">
        <v>4881</v>
      </c>
      <c r="X297" s="34" t="s">
        <v>4881</v>
      </c>
      <c r="Y297" s="34" t="s">
        <v>4609</v>
      </c>
      <c r="Z297" s="34" t="s">
        <v>4881</v>
      </c>
      <c r="AA297" s="34" t="s">
        <v>4170</v>
      </c>
      <c r="AB297" s="34" t="s">
        <v>3681</v>
      </c>
      <c r="AD297" s="34" t="s">
        <v>3696</v>
      </c>
      <c r="AN297" s="34" t="s">
        <v>3719</v>
      </c>
      <c r="AO297" s="34" t="s">
        <v>1044</v>
      </c>
      <c r="BG297" s="34">
        <v>2</v>
      </c>
      <c r="BI297" s="34">
        <v>32</v>
      </c>
      <c r="BJ297" s="34" t="s">
        <v>1041</v>
      </c>
      <c r="BK297" s="34" t="s">
        <v>3727</v>
      </c>
      <c r="BM297" s="34" t="s">
        <v>3739</v>
      </c>
      <c r="BN297" s="34" t="s">
        <v>3745</v>
      </c>
      <c r="BO297" s="34" t="s">
        <v>4881</v>
      </c>
      <c r="BP297" s="34" t="s">
        <v>4170</v>
      </c>
      <c r="BQ297" s="34" t="s">
        <v>4170</v>
      </c>
      <c r="BR297" s="34" t="s">
        <v>4170</v>
      </c>
      <c r="BS297" s="34" t="s">
        <v>3751</v>
      </c>
      <c r="BT297" s="34" t="s">
        <v>3771</v>
      </c>
      <c r="BU297" s="34" t="s">
        <v>1044</v>
      </c>
      <c r="BV297" s="34" t="s">
        <v>1044</v>
      </c>
      <c r="BW297" s="34" t="s">
        <v>1044</v>
      </c>
      <c r="BX297" s="34" t="s">
        <v>3777</v>
      </c>
      <c r="BY297" s="34" t="s">
        <v>4881</v>
      </c>
      <c r="BZ297" s="34" t="s">
        <v>4170</v>
      </c>
      <c r="CA297" s="34" t="s">
        <v>4170</v>
      </c>
      <c r="CB297" s="34" t="s">
        <v>4170</v>
      </c>
      <c r="CC297" s="34" t="s">
        <v>4170</v>
      </c>
      <c r="CD297" s="34" t="s">
        <v>4170</v>
      </c>
      <c r="CE297" s="34" t="s">
        <v>4170</v>
      </c>
      <c r="CF297" s="34" t="s">
        <v>4170</v>
      </c>
      <c r="CG297" s="34" t="s">
        <v>4170</v>
      </c>
      <c r="CH297" s="34" t="s">
        <v>4170</v>
      </c>
      <c r="CI297" s="34" t="s">
        <v>4170</v>
      </c>
      <c r="CJ297" s="34" t="s">
        <v>4170</v>
      </c>
      <c r="CK297" s="34" t="s">
        <v>4170</v>
      </c>
      <c r="CL297" s="34" t="s">
        <v>4170</v>
      </c>
      <c r="CM297" s="34" t="s">
        <v>4170</v>
      </c>
      <c r="CN297" s="34" t="s">
        <v>4170</v>
      </c>
      <c r="CO297" s="34" t="s">
        <v>4170</v>
      </c>
      <c r="CQ297" s="34" t="s">
        <v>1041</v>
      </c>
      <c r="CR297" s="34" t="s">
        <v>1041</v>
      </c>
      <c r="CS297" s="34" t="s">
        <v>1041</v>
      </c>
      <c r="CT297" s="34" t="s">
        <v>1041</v>
      </c>
      <c r="CU297" s="34" t="s">
        <v>1041</v>
      </c>
      <c r="CV297" s="34" t="s">
        <v>1041</v>
      </c>
      <c r="CW297" s="34" t="s">
        <v>1044</v>
      </c>
      <c r="CX297" s="34" t="s">
        <v>1044</v>
      </c>
      <c r="CY297" s="34" t="s">
        <v>3823</v>
      </c>
      <c r="CZ297" s="34" t="s">
        <v>3843</v>
      </c>
      <c r="DA297" s="34" t="s">
        <v>3861</v>
      </c>
      <c r="DB297" s="34" t="s">
        <v>1044</v>
      </c>
      <c r="DC297" s="34" t="s">
        <v>1044</v>
      </c>
      <c r="DD297" s="34" t="s">
        <v>3871</v>
      </c>
      <c r="DE297" s="34" t="s">
        <v>1041</v>
      </c>
      <c r="DF297" s="34" t="s">
        <v>3877</v>
      </c>
      <c r="DG297" s="34" t="s">
        <v>6710</v>
      </c>
      <c r="DH297" s="34" t="s">
        <v>4170</v>
      </c>
      <c r="DI297" s="34" t="s">
        <v>4881</v>
      </c>
      <c r="DJ297" s="34" t="s">
        <v>4170</v>
      </c>
      <c r="DK297" s="34" t="s">
        <v>4170</v>
      </c>
      <c r="DL297" s="34" t="s">
        <v>4170</v>
      </c>
      <c r="DM297" s="34" t="s">
        <v>4170</v>
      </c>
      <c r="DN297" s="34" t="s">
        <v>4170</v>
      </c>
      <c r="DO297" s="34" t="s">
        <v>4170</v>
      </c>
      <c r="DP297" s="34" t="s">
        <v>4170</v>
      </c>
      <c r="DQ297" s="34" t="s">
        <v>4881</v>
      </c>
      <c r="DR297" s="34" t="s">
        <v>4170</v>
      </c>
      <c r="DS297" s="34" t="s">
        <v>4170</v>
      </c>
      <c r="DT297" s="34" t="s">
        <v>4170</v>
      </c>
      <c r="DU297" s="34" t="s">
        <v>4170</v>
      </c>
      <c r="DV297" s="34" t="s">
        <v>4170</v>
      </c>
      <c r="DW297" s="34" t="s">
        <v>4170</v>
      </c>
      <c r="DY297" s="34">
        <v>10000</v>
      </c>
      <c r="FK297" s="34" t="s">
        <v>3960</v>
      </c>
      <c r="FL297" s="34" t="s">
        <v>3972</v>
      </c>
      <c r="FM297" s="34" t="s">
        <v>3981</v>
      </c>
      <c r="FN297" s="34" t="s">
        <v>3998</v>
      </c>
      <c r="FO297" s="34" t="s">
        <v>4170</v>
      </c>
      <c r="FP297" s="34" t="s">
        <v>4170</v>
      </c>
      <c r="FQ297" s="34" t="s">
        <v>4881</v>
      </c>
      <c r="FR297" s="34" t="s">
        <v>4170</v>
      </c>
      <c r="FS297" s="34" t="s">
        <v>4170</v>
      </c>
      <c r="FT297" s="34" t="s">
        <v>4170</v>
      </c>
      <c r="FU297" s="34" t="s">
        <v>4170</v>
      </c>
      <c r="FV297" s="34" t="s">
        <v>4170</v>
      </c>
      <c r="FW297" s="34" t="s">
        <v>4170</v>
      </c>
      <c r="FX297" s="34" t="s">
        <v>4170</v>
      </c>
      <c r="FY297" s="34" t="s">
        <v>4170</v>
      </c>
      <c r="FZ297" s="34" t="s">
        <v>4170</v>
      </c>
      <c r="GA297" s="34" t="s">
        <v>4170</v>
      </c>
      <c r="GB297" s="34" t="s">
        <v>4170</v>
      </c>
      <c r="GC297" s="34" t="s">
        <v>4170</v>
      </c>
      <c r="GD297" s="34" t="s">
        <v>4170</v>
      </c>
      <c r="GF297" s="34" t="s">
        <v>1044</v>
      </c>
      <c r="GG297" s="34" t="s">
        <v>4170</v>
      </c>
      <c r="GH297" s="34" t="s">
        <v>4170</v>
      </c>
      <c r="GI297" s="34" t="s">
        <v>4170</v>
      </c>
      <c r="GJ297" s="34" t="s">
        <v>4881</v>
      </c>
      <c r="GK297" s="34" t="s">
        <v>4170</v>
      </c>
      <c r="GL297" s="34" t="s">
        <v>4170</v>
      </c>
      <c r="GM297" s="34" t="s">
        <v>4170</v>
      </c>
      <c r="GO297" s="34">
        <v>7000</v>
      </c>
      <c r="GP297" s="34">
        <v>0</v>
      </c>
      <c r="GQ297" s="34">
        <v>0</v>
      </c>
      <c r="GR297" s="34">
        <v>3000</v>
      </c>
      <c r="GS297" s="34">
        <v>500</v>
      </c>
      <c r="GT297" s="34">
        <v>500</v>
      </c>
      <c r="GU297" s="34">
        <v>300</v>
      </c>
      <c r="GV297" s="34">
        <v>0</v>
      </c>
      <c r="GW297" s="34">
        <v>0</v>
      </c>
      <c r="GX297" s="34">
        <v>3000</v>
      </c>
      <c r="GY297" s="34">
        <v>500</v>
      </c>
      <c r="GZ297" s="34">
        <v>0</v>
      </c>
      <c r="HA297" s="34">
        <v>0</v>
      </c>
      <c r="HB297" s="34">
        <v>0</v>
      </c>
      <c r="HC297" s="34">
        <v>0</v>
      </c>
      <c r="HD297" s="34">
        <v>0</v>
      </c>
      <c r="HE297" s="34">
        <v>0</v>
      </c>
      <c r="HF297" s="34" t="s">
        <v>1044</v>
      </c>
      <c r="HK297" s="34" t="s">
        <v>7006</v>
      </c>
      <c r="HL297" s="34" t="s">
        <v>4226</v>
      </c>
      <c r="HM297" s="34" t="s">
        <v>4542</v>
      </c>
      <c r="HN297" s="34" t="s">
        <v>5447</v>
      </c>
      <c r="HO297" s="34">
        <v>49.440155497152901</v>
      </c>
      <c r="HP297" s="34" t="s">
        <v>4896</v>
      </c>
      <c r="HQ297" s="34" t="s">
        <v>4316</v>
      </c>
      <c r="HR297" s="34" t="s">
        <v>4219</v>
      </c>
      <c r="HS297" s="34" t="s">
        <v>4248</v>
      </c>
      <c r="HT297" s="34" t="s">
        <v>4262</v>
      </c>
      <c r="HU297" s="34" t="s">
        <v>5342</v>
      </c>
      <c r="HV297" s="34" t="s">
        <v>5001</v>
      </c>
      <c r="HW297" s="34" t="s">
        <v>4556</v>
      </c>
      <c r="HX297" s="34" t="s">
        <v>3244</v>
      </c>
      <c r="HY297" s="34" t="s">
        <v>4291</v>
      </c>
      <c r="HZ297" s="34" t="s">
        <v>4933</v>
      </c>
      <c r="IA297" s="34" t="s">
        <v>4666</v>
      </c>
      <c r="IC297" s="34" t="s">
        <v>5274</v>
      </c>
      <c r="ID297" s="34" t="s">
        <v>4462</v>
      </c>
      <c r="IE297" s="34" t="s">
        <v>4879</v>
      </c>
      <c r="IQ297" s="34">
        <v>10000</v>
      </c>
      <c r="IR297" s="34" t="s">
        <v>1046</v>
      </c>
      <c r="IS297" s="34" t="s">
        <v>5322</v>
      </c>
      <c r="IT297" s="34">
        <v>3333.3333333333298</v>
      </c>
      <c r="IU297" s="34" t="s">
        <v>5180</v>
      </c>
      <c r="IV297" s="34" t="s">
        <v>4170</v>
      </c>
      <c r="IW297" s="34" t="s">
        <v>4170</v>
      </c>
      <c r="IX297" s="34" t="s">
        <v>5374</v>
      </c>
      <c r="IY297" s="34" t="s">
        <v>4785</v>
      </c>
      <c r="IZ297" s="34" t="s">
        <v>4785</v>
      </c>
      <c r="JA297" s="34" t="s">
        <v>4784</v>
      </c>
      <c r="JB297" s="34" t="s">
        <v>4170</v>
      </c>
      <c r="JC297" s="34">
        <v>500</v>
      </c>
      <c r="JD297" s="34">
        <v>83.3333333333333</v>
      </c>
      <c r="JE297" s="34">
        <v>0</v>
      </c>
      <c r="JF297" s="34">
        <v>0</v>
      </c>
      <c r="JG297" s="34">
        <v>0</v>
      </c>
      <c r="JH297" s="34">
        <v>0</v>
      </c>
      <c r="JI297" s="34">
        <v>0</v>
      </c>
      <c r="JJ297" s="34">
        <v>0</v>
      </c>
      <c r="JK297" s="34">
        <v>0</v>
      </c>
      <c r="JL297" s="34">
        <v>11800</v>
      </c>
      <c r="JM297" s="34">
        <v>83.3333333333333</v>
      </c>
      <c r="JN297" s="34">
        <v>11883.333333333299</v>
      </c>
      <c r="JO297" s="34">
        <v>3933.3333333333298</v>
      </c>
      <c r="JP297" s="34">
        <v>27.7777777777778</v>
      </c>
      <c r="JQ297" s="34">
        <v>3961.1111111111099</v>
      </c>
      <c r="JR297" s="34">
        <v>0.58906030855540004</v>
      </c>
      <c r="JU297" s="34">
        <v>0.25245441795231399</v>
      </c>
      <c r="JV297" s="34">
        <v>4.20757363253857E-2</v>
      </c>
      <c r="JW297" s="34">
        <v>4.20757363253857E-2</v>
      </c>
      <c r="JX297" s="34">
        <v>2.5245441795231399E-2</v>
      </c>
      <c r="KA297" s="34">
        <v>4.20757363253857E-2</v>
      </c>
      <c r="KB297" s="34">
        <v>7.0126227208976103E-3</v>
      </c>
      <c r="KJ297" s="34" t="s">
        <v>5980</v>
      </c>
      <c r="KK297" s="34" t="s">
        <v>5178</v>
      </c>
      <c r="KL297" s="34" t="s">
        <v>4170</v>
      </c>
      <c r="KM297" s="34" t="s">
        <v>4714</v>
      </c>
      <c r="KN297" s="34" t="s">
        <v>4352</v>
      </c>
      <c r="KO297" s="34" t="s">
        <v>4170</v>
      </c>
      <c r="KP297" s="34" t="s">
        <v>4170</v>
      </c>
      <c r="KQ297" s="34" t="s">
        <v>4170</v>
      </c>
      <c r="KR297" s="34" t="s">
        <v>4170</v>
      </c>
      <c r="KS297" s="34" t="s">
        <v>4170</v>
      </c>
      <c r="KT297" s="34" t="s">
        <v>4170</v>
      </c>
      <c r="KU297" s="34" t="s">
        <v>5112</v>
      </c>
      <c r="KV297" s="34" t="s">
        <v>5153</v>
      </c>
      <c r="KW297" s="34" t="s">
        <v>5620</v>
      </c>
      <c r="KX297" s="34" t="s">
        <v>5643</v>
      </c>
      <c r="KY297" s="34" t="s">
        <v>5112</v>
      </c>
      <c r="KZ297" s="34" t="s">
        <v>5850</v>
      </c>
      <c r="LA297" s="34" t="s">
        <v>5992</v>
      </c>
    </row>
    <row r="298" spans="1:313">
      <c r="A298" s="34" t="s">
        <v>7007</v>
      </c>
      <c r="B298" s="34" t="s">
        <v>7008</v>
      </c>
      <c r="C298" s="34" t="s">
        <v>1037</v>
      </c>
      <c r="D298" s="34" t="s">
        <v>1041</v>
      </c>
      <c r="F298" s="34" t="s">
        <v>1041</v>
      </c>
      <c r="G298" s="34">
        <v>22</v>
      </c>
      <c r="H298" s="34" t="s">
        <v>1041</v>
      </c>
      <c r="I298" s="34" t="s">
        <v>1041</v>
      </c>
      <c r="J298" s="34" t="s">
        <v>440</v>
      </c>
      <c r="K298" s="34" t="s">
        <v>1173</v>
      </c>
      <c r="L298" s="34" t="s">
        <v>9567</v>
      </c>
      <c r="M298" s="34" t="s">
        <v>2872</v>
      </c>
      <c r="N298" s="34" t="s">
        <v>9631</v>
      </c>
      <c r="P298" s="34" t="s">
        <v>3065</v>
      </c>
      <c r="Q298" s="34" t="s">
        <v>3147</v>
      </c>
      <c r="R298" s="34" t="s">
        <v>6304</v>
      </c>
      <c r="S298" s="34">
        <v>1</v>
      </c>
      <c r="T298" s="34" t="s">
        <v>4881</v>
      </c>
      <c r="U298" s="34" t="s">
        <v>4170</v>
      </c>
      <c r="V298" s="34" t="s">
        <v>4170</v>
      </c>
      <c r="W298" s="34" t="s">
        <v>4881</v>
      </c>
      <c r="X298" s="34" t="s">
        <v>4170</v>
      </c>
      <c r="Y298" s="34" t="s">
        <v>4881</v>
      </c>
      <c r="Z298" s="34" t="s">
        <v>4170</v>
      </c>
      <c r="AA298" s="34" t="s">
        <v>4170</v>
      </c>
      <c r="AB298" s="34" t="s">
        <v>3684</v>
      </c>
      <c r="AD298" s="34" t="s">
        <v>3699</v>
      </c>
      <c r="AE298" s="34" t="s">
        <v>3714</v>
      </c>
      <c r="AF298" s="34" t="s">
        <v>4170</v>
      </c>
      <c r="AG298" s="34" t="s">
        <v>4170</v>
      </c>
      <c r="AH298" s="34" t="s">
        <v>4170</v>
      </c>
      <c r="AI298" s="34" t="s">
        <v>4881</v>
      </c>
      <c r="AJ298" s="34" t="s">
        <v>4170</v>
      </c>
      <c r="AK298" s="34" t="s">
        <v>4170</v>
      </c>
      <c r="AL298" s="34" t="s">
        <v>4170</v>
      </c>
      <c r="AN298" s="34" t="s">
        <v>3719</v>
      </c>
      <c r="AO298" s="34" t="s">
        <v>1044</v>
      </c>
      <c r="BG298" s="34">
        <v>1</v>
      </c>
      <c r="BI298" s="34">
        <v>12</v>
      </c>
      <c r="BJ298" s="34" t="s">
        <v>1041</v>
      </c>
      <c r="BK298" s="34" t="s">
        <v>3727</v>
      </c>
      <c r="BM298" s="34" t="s">
        <v>3742</v>
      </c>
      <c r="BN298" s="34" t="s">
        <v>3745</v>
      </c>
      <c r="BO298" s="34" t="s">
        <v>4881</v>
      </c>
      <c r="BP298" s="34" t="s">
        <v>4170</v>
      </c>
      <c r="BQ298" s="34" t="s">
        <v>4170</v>
      </c>
      <c r="BR298" s="34" t="s">
        <v>4170</v>
      </c>
      <c r="BS298" s="34" t="s">
        <v>3760</v>
      </c>
      <c r="BT298" s="34" t="s">
        <v>3771</v>
      </c>
      <c r="BU298" s="34" t="s">
        <v>1044</v>
      </c>
      <c r="BV298" s="34" t="s">
        <v>1044</v>
      </c>
      <c r="BW298" s="34" t="s">
        <v>1044</v>
      </c>
      <c r="BX298" s="34" t="s">
        <v>3777</v>
      </c>
      <c r="BY298" s="34" t="s">
        <v>4881</v>
      </c>
      <c r="BZ298" s="34" t="s">
        <v>4170</v>
      </c>
      <c r="CA298" s="34" t="s">
        <v>4170</v>
      </c>
      <c r="CB298" s="34" t="s">
        <v>4170</v>
      </c>
      <c r="CC298" s="34" t="s">
        <v>4170</v>
      </c>
      <c r="CD298" s="34" t="s">
        <v>4170</v>
      </c>
      <c r="CE298" s="34" t="s">
        <v>4170</v>
      </c>
      <c r="CF298" s="34" t="s">
        <v>4170</v>
      </c>
      <c r="CG298" s="34" t="s">
        <v>4170</v>
      </c>
      <c r="CH298" s="34" t="s">
        <v>4170</v>
      </c>
      <c r="CI298" s="34" t="s">
        <v>4170</v>
      </c>
      <c r="CJ298" s="34" t="s">
        <v>4170</v>
      </c>
      <c r="CK298" s="34" t="s">
        <v>4170</v>
      </c>
      <c r="CL298" s="34" t="s">
        <v>4170</v>
      </c>
      <c r="CM298" s="34" t="s">
        <v>4170</v>
      </c>
      <c r="CN298" s="34" t="s">
        <v>4170</v>
      </c>
      <c r="CO298" s="34" t="s">
        <v>4170</v>
      </c>
      <c r="CQ298" s="34" t="s">
        <v>1041</v>
      </c>
      <c r="CR298" s="34" t="s">
        <v>1041</v>
      </c>
      <c r="CS298" s="34" t="s">
        <v>1044</v>
      </c>
      <c r="CT298" s="34" t="s">
        <v>1041</v>
      </c>
      <c r="CU298" s="34" t="s">
        <v>1041</v>
      </c>
      <c r="CV298" s="34" t="s">
        <v>1041</v>
      </c>
      <c r="CW298" s="34" t="s">
        <v>1044</v>
      </c>
      <c r="CX298" s="34" t="s">
        <v>1044</v>
      </c>
      <c r="CY298" s="34" t="s">
        <v>3826</v>
      </c>
      <c r="CZ298" s="34" t="s">
        <v>3843</v>
      </c>
      <c r="DA298" s="34" t="s">
        <v>3855</v>
      </c>
      <c r="DB298" s="34" t="s">
        <v>1044</v>
      </c>
      <c r="DC298" s="34" t="s">
        <v>3871</v>
      </c>
      <c r="DD298" s="34" t="s">
        <v>3871</v>
      </c>
      <c r="DE298" s="34" t="s">
        <v>1044</v>
      </c>
      <c r="DF298" s="34" t="s">
        <v>3877</v>
      </c>
      <c r="DG298" s="34" t="s">
        <v>6383</v>
      </c>
      <c r="DH298" s="34" t="s">
        <v>4170</v>
      </c>
      <c r="DI298" s="34" t="s">
        <v>4170</v>
      </c>
      <c r="DJ298" s="34" t="s">
        <v>4170</v>
      </c>
      <c r="DK298" s="34" t="s">
        <v>4170</v>
      </c>
      <c r="DL298" s="34" t="s">
        <v>4170</v>
      </c>
      <c r="DM298" s="34" t="s">
        <v>4170</v>
      </c>
      <c r="DN298" s="34" t="s">
        <v>4170</v>
      </c>
      <c r="DO298" s="34" t="s">
        <v>4881</v>
      </c>
      <c r="DP298" s="34" t="s">
        <v>4170</v>
      </c>
      <c r="DQ298" s="34" t="s">
        <v>4170</v>
      </c>
      <c r="DR298" s="34" t="s">
        <v>4881</v>
      </c>
      <c r="DS298" s="34" t="s">
        <v>4170</v>
      </c>
      <c r="DT298" s="34" t="s">
        <v>4170</v>
      </c>
      <c r="DU298" s="34" t="s">
        <v>4170</v>
      </c>
      <c r="DV298" s="34" t="s">
        <v>4170</v>
      </c>
      <c r="DW298" s="34" t="s">
        <v>4170</v>
      </c>
      <c r="FE298" s="34">
        <v>1625</v>
      </c>
      <c r="FH298" s="34">
        <v>2000</v>
      </c>
      <c r="FK298" s="34" t="s">
        <v>3963</v>
      </c>
      <c r="FL298" s="34" t="s">
        <v>3975</v>
      </c>
      <c r="FM298" s="34" t="s">
        <v>3981</v>
      </c>
      <c r="FN298" s="34" t="s">
        <v>6526</v>
      </c>
      <c r="FO298" s="34" t="s">
        <v>4881</v>
      </c>
      <c r="FP298" s="34" t="s">
        <v>4170</v>
      </c>
      <c r="FQ298" s="34" t="s">
        <v>4881</v>
      </c>
      <c r="FR298" s="34" t="s">
        <v>4170</v>
      </c>
      <c r="FS298" s="34" t="s">
        <v>4170</v>
      </c>
      <c r="FT298" s="34" t="s">
        <v>4170</v>
      </c>
      <c r="FU298" s="34" t="s">
        <v>4170</v>
      </c>
      <c r="FV298" s="34" t="s">
        <v>4170</v>
      </c>
      <c r="FW298" s="34" t="s">
        <v>4170</v>
      </c>
      <c r="FX298" s="34" t="s">
        <v>4170</v>
      </c>
      <c r="FY298" s="34" t="s">
        <v>4170</v>
      </c>
      <c r="FZ298" s="34" t="s">
        <v>4170</v>
      </c>
      <c r="GA298" s="34" t="s">
        <v>4170</v>
      </c>
      <c r="GB298" s="34" t="s">
        <v>4170</v>
      </c>
      <c r="GC298" s="34" t="s">
        <v>4170</v>
      </c>
      <c r="GD298" s="34" t="s">
        <v>4170</v>
      </c>
      <c r="GF298" s="34" t="s">
        <v>1044</v>
      </c>
      <c r="GG298" s="34" t="s">
        <v>4170</v>
      </c>
      <c r="GH298" s="34" t="s">
        <v>4170</v>
      </c>
      <c r="GI298" s="34" t="s">
        <v>4170</v>
      </c>
      <c r="GJ298" s="34" t="s">
        <v>4881</v>
      </c>
      <c r="GK298" s="34" t="s">
        <v>4170</v>
      </c>
      <c r="GL298" s="34" t="s">
        <v>4170</v>
      </c>
      <c r="GM298" s="34" t="s">
        <v>4170</v>
      </c>
      <c r="GO298" s="34">
        <v>1000</v>
      </c>
      <c r="GP298" s="34">
        <v>0</v>
      </c>
      <c r="GQ298" s="34">
        <v>0</v>
      </c>
      <c r="GR298" s="34">
        <v>500</v>
      </c>
      <c r="GS298" s="34">
        <v>300</v>
      </c>
      <c r="GT298" s="34">
        <v>120</v>
      </c>
      <c r="GV298" s="34">
        <v>0</v>
      </c>
      <c r="GW298" s="34">
        <v>0</v>
      </c>
      <c r="GX298" s="34">
        <v>1000</v>
      </c>
      <c r="GY298" s="34">
        <v>499</v>
      </c>
      <c r="GZ298" s="34">
        <v>0</v>
      </c>
      <c r="HA298" s="34">
        <v>0</v>
      </c>
      <c r="HB298" s="34">
        <v>0</v>
      </c>
      <c r="HC298" s="34">
        <v>0</v>
      </c>
      <c r="HD298" s="34">
        <v>0</v>
      </c>
      <c r="HE298" s="34">
        <v>0</v>
      </c>
      <c r="HF298" s="34" t="s">
        <v>1044</v>
      </c>
      <c r="HK298" s="34" t="s">
        <v>7009</v>
      </c>
      <c r="HL298" s="34" t="s">
        <v>4226</v>
      </c>
      <c r="HM298" s="34" t="s">
        <v>4539</v>
      </c>
      <c r="HN298" s="34" t="s">
        <v>5446</v>
      </c>
      <c r="HO298" s="34">
        <v>4.4335851949189697</v>
      </c>
      <c r="HP298" s="34" t="s">
        <v>4898</v>
      </c>
      <c r="HQ298" s="34" t="s">
        <v>4305</v>
      </c>
      <c r="HR298" s="34" t="s">
        <v>4186</v>
      </c>
      <c r="HS298" s="34" t="s">
        <v>4235</v>
      </c>
      <c r="HT298" s="34" t="s">
        <v>4271</v>
      </c>
      <c r="HU298" s="34" t="s">
        <v>5342</v>
      </c>
      <c r="HV298" s="34" t="s">
        <v>5001</v>
      </c>
      <c r="HW298" s="34" t="s">
        <v>3302</v>
      </c>
      <c r="HX298" s="34" t="s">
        <v>3238</v>
      </c>
      <c r="HY298" s="34" t="s">
        <v>4299</v>
      </c>
      <c r="HZ298" s="34" t="s">
        <v>4933</v>
      </c>
      <c r="IA298" s="34" t="s">
        <v>4666</v>
      </c>
      <c r="IC298" s="34" t="s">
        <v>5274</v>
      </c>
      <c r="ID298" s="34" t="s">
        <v>4462</v>
      </c>
      <c r="IK298" s="34" t="s">
        <v>4587</v>
      </c>
      <c r="IN298" s="34" t="s">
        <v>5971</v>
      </c>
      <c r="IQ298" s="34">
        <v>3625</v>
      </c>
      <c r="IR298" s="34" t="s">
        <v>1046</v>
      </c>
      <c r="IT298" s="34">
        <v>3625</v>
      </c>
      <c r="IU298" s="34" t="s">
        <v>5177</v>
      </c>
      <c r="IV298" s="34" t="s">
        <v>4170</v>
      </c>
      <c r="IW298" s="34" t="s">
        <v>4170</v>
      </c>
      <c r="IX298" s="34" t="s">
        <v>6120</v>
      </c>
      <c r="IY298" s="34" t="s">
        <v>5373</v>
      </c>
      <c r="IZ298" s="34" t="s">
        <v>4783</v>
      </c>
      <c r="JB298" s="34" t="s">
        <v>4170</v>
      </c>
      <c r="JC298" s="34">
        <v>166.666666666667</v>
      </c>
      <c r="JD298" s="34">
        <v>83.1666666666667</v>
      </c>
      <c r="JE298" s="34">
        <v>0</v>
      </c>
      <c r="JF298" s="34">
        <v>0</v>
      </c>
      <c r="JG298" s="34">
        <v>0</v>
      </c>
      <c r="JH298" s="34">
        <v>0</v>
      </c>
      <c r="JI298" s="34">
        <v>0</v>
      </c>
      <c r="JJ298" s="34">
        <v>0</v>
      </c>
      <c r="JK298" s="34">
        <v>0</v>
      </c>
      <c r="JL298" s="34">
        <v>2086.6666666666702</v>
      </c>
      <c r="JM298" s="34">
        <v>83.1666666666667</v>
      </c>
      <c r="JN298" s="34">
        <v>2169.8333333333298</v>
      </c>
      <c r="JO298" s="34">
        <v>2086.6666666666702</v>
      </c>
      <c r="JP298" s="34">
        <v>83.1666666666667</v>
      </c>
      <c r="JQ298" s="34">
        <v>2169.8333333333298</v>
      </c>
      <c r="JR298" s="34">
        <v>0.46086488977648099</v>
      </c>
      <c r="JU298" s="34">
        <v>0.23043244488824</v>
      </c>
      <c r="JV298" s="34">
        <v>0.138259466932944</v>
      </c>
      <c r="JW298" s="34">
        <v>5.5303786773177703E-2</v>
      </c>
      <c r="KA298" s="34">
        <v>7.6810814962746804E-2</v>
      </c>
      <c r="KB298" s="34">
        <v>3.83285966664106E-2</v>
      </c>
      <c r="KJ298" s="34" t="s">
        <v>5976</v>
      </c>
      <c r="KK298" s="34" t="s">
        <v>5178</v>
      </c>
      <c r="KL298" s="34" t="s">
        <v>4170</v>
      </c>
      <c r="KM298" s="34" t="s">
        <v>4711</v>
      </c>
      <c r="KN298" s="34" t="s">
        <v>4352</v>
      </c>
      <c r="KO298" s="34" t="s">
        <v>4170</v>
      </c>
      <c r="KP298" s="34" t="s">
        <v>4170</v>
      </c>
      <c r="KQ298" s="34" t="s">
        <v>4170</v>
      </c>
      <c r="KR298" s="34" t="s">
        <v>4170</v>
      </c>
      <c r="KS298" s="34" t="s">
        <v>4170</v>
      </c>
      <c r="KT298" s="34" t="s">
        <v>4170</v>
      </c>
      <c r="KU298" s="34" t="s">
        <v>4973</v>
      </c>
      <c r="KV298" s="34" t="s">
        <v>5151</v>
      </c>
      <c r="KW298" s="34" t="s">
        <v>5620</v>
      </c>
      <c r="KX298" s="34" t="s">
        <v>5643</v>
      </c>
      <c r="KY298" s="34" t="s">
        <v>5952</v>
      </c>
      <c r="KZ298" s="34" t="s">
        <v>5850</v>
      </c>
      <c r="LA298" s="34" t="s">
        <v>5992</v>
      </c>
    </row>
    <row r="299" spans="1:313">
      <c r="A299" s="34" t="s">
        <v>7010</v>
      </c>
      <c r="B299" s="34" t="s">
        <v>7008</v>
      </c>
      <c r="C299" s="34" t="s">
        <v>1039</v>
      </c>
      <c r="D299" s="34" t="s">
        <v>1041</v>
      </c>
      <c r="F299" s="34" t="s">
        <v>1041</v>
      </c>
      <c r="G299" s="34">
        <v>78</v>
      </c>
      <c r="H299" s="34" t="s">
        <v>1041</v>
      </c>
      <c r="I299" s="34" t="s">
        <v>1041</v>
      </c>
      <c r="J299" s="34" t="s">
        <v>442</v>
      </c>
      <c r="K299" s="34" t="s">
        <v>1077</v>
      </c>
      <c r="L299" s="34" t="s">
        <v>9537</v>
      </c>
      <c r="M299" s="34" t="s">
        <v>1548</v>
      </c>
      <c r="N299" s="34" t="s">
        <v>9538</v>
      </c>
      <c r="P299" s="34" t="s">
        <v>3065</v>
      </c>
      <c r="Q299" s="34" t="s">
        <v>3123</v>
      </c>
      <c r="R299" s="34" t="s">
        <v>6320</v>
      </c>
      <c r="S299" s="34">
        <v>2</v>
      </c>
      <c r="T299" s="34" t="s">
        <v>4170</v>
      </c>
      <c r="U299" s="34" t="s">
        <v>4170</v>
      </c>
      <c r="V299" s="34" t="s">
        <v>4170</v>
      </c>
      <c r="W299" s="34" t="s">
        <v>4881</v>
      </c>
      <c r="X299" s="34" t="s">
        <v>4881</v>
      </c>
      <c r="Y299" s="34" t="s">
        <v>4881</v>
      </c>
      <c r="Z299" s="34" t="s">
        <v>4881</v>
      </c>
      <c r="AA299" s="34" t="s">
        <v>4170</v>
      </c>
      <c r="AB299" s="34" t="s">
        <v>3687</v>
      </c>
      <c r="AD299" s="34" t="s">
        <v>3702</v>
      </c>
      <c r="AE299" s="34" t="s">
        <v>3705</v>
      </c>
      <c r="AF299" s="34" t="s">
        <v>4881</v>
      </c>
      <c r="AG299" s="34" t="s">
        <v>4170</v>
      </c>
      <c r="AH299" s="34" t="s">
        <v>4170</v>
      </c>
      <c r="AI299" s="34" t="s">
        <v>4170</v>
      </c>
      <c r="AJ299" s="34" t="s">
        <v>4170</v>
      </c>
      <c r="AK299" s="34" t="s">
        <v>4170</v>
      </c>
      <c r="AL299" s="34" t="s">
        <v>4170</v>
      </c>
      <c r="AN299" s="34" t="s">
        <v>3722</v>
      </c>
      <c r="AO299" s="34" t="s">
        <v>1044</v>
      </c>
      <c r="BG299" s="34">
        <v>1</v>
      </c>
      <c r="BH299" s="34" t="s">
        <v>4140</v>
      </c>
      <c r="BI299" s="34">
        <v>20</v>
      </c>
      <c r="BJ299" s="34" t="s">
        <v>1041</v>
      </c>
      <c r="BK299" s="34" t="s">
        <v>3727</v>
      </c>
      <c r="BM299" s="34" t="s">
        <v>3739</v>
      </c>
      <c r="BN299" s="34" t="s">
        <v>3745</v>
      </c>
      <c r="BO299" s="34" t="s">
        <v>4881</v>
      </c>
      <c r="BP299" s="34" t="s">
        <v>4170</v>
      </c>
      <c r="BQ299" s="34" t="s">
        <v>4170</v>
      </c>
      <c r="BR299" s="34" t="s">
        <v>4170</v>
      </c>
      <c r="BS299" s="34" t="s">
        <v>3071</v>
      </c>
      <c r="BT299" s="34" t="s">
        <v>3771</v>
      </c>
      <c r="BU299" s="34" t="s">
        <v>1044</v>
      </c>
      <c r="BV299" s="34" t="s">
        <v>1044</v>
      </c>
      <c r="BW299" s="34" t="s">
        <v>1044</v>
      </c>
      <c r="BX299" s="34" t="s">
        <v>3777</v>
      </c>
      <c r="BY299" s="34" t="s">
        <v>4881</v>
      </c>
      <c r="BZ299" s="34" t="s">
        <v>4170</v>
      </c>
      <c r="CA299" s="34" t="s">
        <v>4170</v>
      </c>
      <c r="CB299" s="34" t="s">
        <v>4170</v>
      </c>
      <c r="CC299" s="34" t="s">
        <v>4170</v>
      </c>
      <c r="CD299" s="34" t="s">
        <v>4170</v>
      </c>
      <c r="CE299" s="34" t="s">
        <v>4170</v>
      </c>
      <c r="CF299" s="34" t="s">
        <v>4170</v>
      </c>
      <c r="CG299" s="34" t="s">
        <v>4170</v>
      </c>
      <c r="CH299" s="34" t="s">
        <v>4170</v>
      </c>
      <c r="CI299" s="34" t="s">
        <v>4170</v>
      </c>
      <c r="CJ299" s="34" t="s">
        <v>4170</v>
      </c>
      <c r="CK299" s="34" t="s">
        <v>4170</v>
      </c>
      <c r="CL299" s="34" t="s">
        <v>4170</v>
      </c>
      <c r="CM299" s="34" t="s">
        <v>4170</v>
      </c>
      <c r="CN299" s="34" t="s">
        <v>4170</v>
      </c>
      <c r="CO299" s="34" t="s">
        <v>4170</v>
      </c>
      <c r="CQ299" s="34" t="s">
        <v>1041</v>
      </c>
      <c r="CR299" s="34" t="s">
        <v>1041</v>
      </c>
      <c r="CS299" s="34" t="s">
        <v>1044</v>
      </c>
      <c r="CT299" s="34" t="s">
        <v>1041</v>
      </c>
      <c r="CU299" s="34" t="s">
        <v>1041</v>
      </c>
      <c r="CV299" s="34" t="s">
        <v>1041</v>
      </c>
      <c r="CW299" s="34" t="s">
        <v>1041</v>
      </c>
      <c r="CX299" s="34" t="s">
        <v>1044</v>
      </c>
      <c r="CY299" s="34" t="s">
        <v>3826</v>
      </c>
      <c r="CZ299" s="34" t="s">
        <v>3843</v>
      </c>
      <c r="DA299" s="34" t="s">
        <v>3861</v>
      </c>
      <c r="DB299" s="34" t="s">
        <v>3871</v>
      </c>
      <c r="DC299" s="34" t="s">
        <v>3871</v>
      </c>
      <c r="DD299" s="34" t="s">
        <v>3871</v>
      </c>
      <c r="DE299" s="34" t="s">
        <v>1044</v>
      </c>
      <c r="DF299" s="34" t="s">
        <v>3877</v>
      </c>
      <c r="DG299" s="34" t="s">
        <v>6305</v>
      </c>
      <c r="DH299" s="34" t="s">
        <v>4170</v>
      </c>
      <c r="DI299" s="34" t="s">
        <v>4170</v>
      </c>
      <c r="DJ299" s="34" t="s">
        <v>4170</v>
      </c>
      <c r="DK299" s="34" t="s">
        <v>4170</v>
      </c>
      <c r="DL299" s="34" t="s">
        <v>4170</v>
      </c>
      <c r="DM299" s="34" t="s">
        <v>4170</v>
      </c>
      <c r="DN299" s="34" t="s">
        <v>4881</v>
      </c>
      <c r="DO299" s="34" t="s">
        <v>4881</v>
      </c>
      <c r="DP299" s="34" t="s">
        <v>4170</v>
      </c>
      <c r="DQ299" s="34" t="s">
        <v>4170</v>
      </c>
      <c r="DR299" s="34" t="s">
        <v>4170</v>
      </c>
      <c r="DS299" s="34" t="s">
        <v>4170</v>
      </c>
      <c r="DT299" s="34" t="s">
        <v>4170</v>
      </c>
      <c r="DU299" s="34" t="s">
        <v>4170</v>
      </c>
      <c r="DV299" s="34" t="s">
        <v>4170</v>
      </c>
      <c r="DW299" s="34" t="s">
        <v>4170</v>
      </c>
      <c r="ES299" s="34" t="s">
        <v>3951</v>
      </c>
      <c r="ET299" s="34" t="s">
        <v>4170</v>
      </c>
      <c r="EU299" s="34" t="s">
        <v>4170</v>
      </c>
      <c r="EV299" s="34" t="s">
        <v>4170</v>
      </c>
      <c r="EW299" s="34" t="s">
        <v>4170</v>
      </c>
      <c r="EX299" s="34" t="s">
        <v>4881</v>
      </c>
      <c r="EY299" s="34" t="s">
        <v>4170</v>
      </c>
      <c r="EZ299" s="34" t="s">
        <v>4170</v>
      </c>
      <c r="FA299" s="34" t="s">
        <v>4170</v>
      </c>
      <c r="FB299" s="34" t="s">
        <v>4170</v>
      </c>
      <c r="FD299" s="34">
        <v>10200</v>
      </c>
      <c r="FE299" s="34">
        <v>3250</v>
      </c>
      <c r="FK299" s="34" t="s">
        <v>1044</v>
      </c>
      <c r="FM299" s="34" t="s">
        <v>3990</v>
      </c>
      <c r="GF299" s="34" t="s">
        <v>1044</v>
      </c>
      <c r="GG299" s="34" t="s">
        <v>4170</v>
      </c>
      <c r="GH299" s="34" t="s">
        <v>4170</v>
      </c>
      <c r="GI299" s="34" t="s">
        <v>4170</v>
      </c>
      <c r="GJ299" s="34" t="s">
        <v>4881</v>
      </c>
      <c r="GK299" s="34" t="s">
        <v>4170</v>
      </c>
      <c r="GL299" s="34" t="s">
        <v>4170</v>
      </c>
      <c r="GM299" s="34" t="s">
        <v>4170</v>
      </c>
      <c r="GO299" s="34">
        <v>500</v>
      </c>
      <c r="GP299" s="34">
        <v>0</v>
      </c>
      <c r="GQ299" s="34">
        <v>0</v>
      </c>
      <c r="GR299" s="34">
        <v>0</v>
      </c>
      <c r="GS299" s="34">
        <v>100</v>
      </c>
      <c r="GT299" s="34">
        <v>250</v>
      </c>
      <c r="GU299" s="34">
        <v>120</v>
      </c>
      <c r="GV299" s="34">
        <v>0</v>
      </c>
      <c r="GW299" s="34">
        <v>0</v>
      </c>
      <c r="GX299" s="34">
        <v>0</v>
      </c>
      <c r="GY299" s="34">
        <v>3000</v>
      </c>
      <c r="GZ299" s="34">
        <v>1000</v>
      </c>
      <c r="HA299" s="34">
        <v>0</v>
      </c>
      <c r="HB299" s="34">
        <v>0</v>
      </c>
      <c r="HC299" s="34">
        <v>0</v>
      </c>
      <c r="HD299" s="34">
        <v>0</v>
      </c>
      <c r="HE299" s="34">
        <v>0</v>
      </c>
      <c r="HF299" s="34" t="s">
        <v>1044</v>
      </c>
      <c r="HK299" s="34" t="s">
        <v>7011</v>
      </c>
      <c r="HL299" s="34" t="s">
        <v>4226</v>
      </c>
      <c r="HM299" s="34" t="s">
        <v>4546</v>
      </c>
      <c r="HN299" s="34" t="s">
        <v>5455</v>
      </c>
      <c r="HO299" s="34">
        <v>49.473007008322398</v>
      </c>
      <c r="HP299" s="34" t="s">
        <v>4896</v>
      </c>
      <c r="HQ299" s="34" t="s">
        <v>4313</v>
      </c>
      <c r="HR299" s="34" t="s">
        <v>4195</v>
      </c>
      <c r="HS299" s="34" t="s">
        <v>4255</v>
      </c>
      <c r="HT299" s="34" t="s">
        <v>4271</v>
      </c>
      <c r="HU299" s="34" t="s">
        <v>5342</v>
      </c>
      <c r="HV299" s="34" t="s">
        <v>5001</v>
      </c>
      <c r="HW299" s="34" t="s">
        <v>4560</v>
      </c>
      <c r="HX299" s="34" t="s">
        <v>3244</v>
      </c>
      <c r="HY299" s="34" t="s">
        <v>4299</v>
      </c>
      <c r="HZ299" s="34" t="s">
        <v>4933</v>
      </c>
      <c r="IA299" s="34" t="s">
        <v>4665</v>
      </c>
      <c r="IB299" s="34" t="s">
        <v>5665</v>
      </c>
      <c r="IC299" s="34" t="s">
        <v>5274</v>
      </c>
      <c r="ID299" s="34" t="s">
        <v>4462</v>
      </c>
      <c r="IJ299" s="34">
        <v>4065.72</v>
      </c>
      <c r="IK299" s="34" t="s">
        <v>4588</v>
      </c>
      <c r="IQ299" s="34">
        <v>7315.72</v>
      </c>
      <c r="IR299" s="34" t="s">
        <v>1046</v>
      </c>
      <c r="IT299" s="34">
        <v>3657.86</v>
      </c>
      <c r="IU299" s="34" t="s">
        <v>5177</v>
      </c>
      <c r="IV299" s="34" t="s">
        <v>4170</v>
      </c>
      <c r="IW299" s="34" t="s">
        <v>4170</v>
      </c>
      <c r="IX299" s="34" t="s">
        <v>4170</v>
      </c>
      <c r="IY299" s="34" t="s">
        <v>5373</v>
      </c>
      <c r="IZ299" s="34" t="s">
        <v>4784</v>
      </c>
      <c r="JA299" s="34" t="s">
        <v>4711</v>
      </c>
      <c r="JB299" s="34" t="s">
        <v>4170</v>
      </c>
      <c r="JC299" s="34">
        <v>0</v>
      </c>
      <c r="JD299" s="34">
        <v>500</v>
      </c>
      <c r="JE299" s="34">
        <v>166.666666666667</v>
      </c>
      <c r="JF299" s="34">
        <v>0</v>
      </c>
      <c r="JG299" s="34">
        <v>0</v>
      </c>
      <c r="JH299" s="34">
        <v>0</v>
      </c>
      <c r="JI299" s="34">
        <v>0</v>
      </c>
      <c r="JJ299" s="34">
        <v>0</v>
      </c>
      <c r="JK299" s="34">
        <v>0</v>
      </c>
      <c r="JL299" s="34">
        <v>1136.6666666666699</v>
      </c>
      <c r="JM299" s="34">
        <v>500</v>
      </c>
      <c r="JN299" s="34">
        <v>1636.6666666666699</v>
      </c>
      <c r="JO299" s="34">
        <v>568.33333333333303</v>
      </c>
      <c r="JP299" s="34">
        <v>250</v>
      </c>
      <c r="JQ299" s="34">
        <v>818.33333333333303</v>
      </c>
      <c r="JR299" s="34">
        <v>0.30549898167006101</v>
      </c>
      <c r="JV299" s="34">
        <v>6.1099796334012198E-2</v>
      </c>
      <c r="JW299" s="34">
        <v>0.152749490835031</v>
      </c>
      <c r="JX299" s="34">
        <v>7.3319755600814704E-2</v>
      </c>
      <c r="KB299" s="34">
        <v>0.30549898167006101</v>
      </c>
      <c r="KC299" s="34">
        <v>0.10183299389002</v>
      </c>
      <c r="KI299" s="34" t="s">
        <v>6084</v>
      </c>
      <c r="KJ299" s="34" t="s">
        <v>5980</v>
      </c>
      <c r="KK299" s="34" t="s">
        <v>5178</v>
      </c>
      <c r="KL299" s="34" t="s">
        <v>4170</v>
      </c>
      <c r="KM299" s="34" t="s">
        <v>4170</v>
      </c>
      <c r="KN299" s="34" t="s">
        <v>5255</v>
      </c>
      <c r="KO299" s="34" t="s">
        <v>5254</v>
      </c>
      <c r="KP299" s="34" t="s">
        <v>4170</v>
      </c>
      <c r="KQ299" s="34" t="s">
        <v>4170</v>
      </c>
      <c r="KR299" s="34" t="s">
        <v>4170</v>
      </c>
      <c r="KS299" s="34" t="s">
        <v>4170</v>
      </c>
      <c r="KT299" s="34" t="s">
        <v>4170</v>
      </c>
      <c r="KU299" s="34" t="s">
        <v>4973</v>
      </c>
      <c r="KV299" s="34" t="s">
        <v>5111</v>
      </c>
      <c r="KW299" s="34" t="s">
        <v>5624</v>
      </c>
      <c r="KX299" s="34" t="s">
        <v>5644</v>
      </c>
      <c r="KY299" s="34" t="s">
        <v>5952</v>
      </c>
      <c r="KZ299" s="34" t="s">
        <v>5971</v>
      </c>
      <c r="LA299" s="34" t="s">
        <v>5992</v>
      </c>
    </row>
    <row r="300" spans="1:313">
      <c r="A300" s="34" t="s">
        <v>7012</v>
      </c>
      <c r="B300" s="34" t="s">
        <v>7008</v>
      </c>
      <c r="C300" s="34" t="s">
        <v>1036</v>
      </c>
      <c r="D300" s="34" t="s">
        <v>1041</v>
      </c>
      <c r="F300" s="34" t="s">
        <v>1041</v>
      </c>
      <c r="G300" s="34">
        <v>43</v>
      </c>
      <c r="H300" s="34" t="s">
        <v>1041</v>
      </c>
      <c r="I300" s="34" t="s">
        <v>1041</v>
      </c>
      <c r="J300" s="34" t="s">
        <v>440</v>
      </c>
      <c r="K300" s="34" t="s">
        <v>1056</v>
      </c>
      <c r="L300" s="34" t="s">
        <v>9543</v>
      </c>
      <c r="M300" s="34" t="s">
        <v>1225</v>
      </c>
      <c r="N300" s="34" t="s">
        <v>9632</v>
      </c>
      <c r="P300" s="34" t="s">
        <v>3068</v>
      </c>
      <c r="Q300" s="34" t="s">
        <v>3123</v>
      </c>
      <c r="R300" s="34" t="s">
        <v>6494</v>
      </c>
      <c r="S300" s="34">
        <v>1</v>
      </c>
      <c r="T300" s="34" t="s">
        <v>4881</v>
      </c>
      <c r="U300" s="34" t="s">
        <v>4170</v>
      </c>
      <c r="V300" s="34" t="s">
        <v>4170</v>
      </c>
      <c r="W300" s="34" t="s">
        <v>4881</v>
      </c>
      <c r="X300" s="34" t="s">
        <v>4170</v>
      </c>
      <c r="Y300" s="34" t="s">
        <v>4881</v>
      </c>
      <c r="Z300" s="34" t="s">
        <v>4170</v>
      </c>
      <c r="AA300" s="34" t="s">
        <v>4170</v>
      </c>
      <c r="AB300" s="34" t="s">
        <v>3681</v>
      </c>
      <c r="AD300" s="34" t="s">
        <v>3696</v>
      </c>
      <c r="AN300" s="34" t="s">
        <v>3722</v>
      </c>
      <c r="AO300" s="34" t="s">
        <v>1044</v>
      </c>
      <c r="BG300" s="34">
        <v>1</v>
      </c>
      <c r="BI300" s="34">
        <v>15</v>
      </c>
      <c r="BJ300" s="34" t="s">
        <v>1041</v>
      </c>
      <c r="BK300" s="34" t="s">
        <v>3727</v>
      </c>
      <c r="BM300" s="34" t="s">
        <v>3742</v>
      </c>
      <c r="BN300" s="34" t="s">
        <v>3745</v>
      </c>
      <c r="BO300" s="34" t="s">
        <v>4881</v>
      </c>
      <c r="BP300" s="34" t="s">
        <v>4170</v>
      </c>
      <c r="BQ300" s="34" t="s">
        <v>4170</v>
      </c>
      <c r="BR300" s="34" t="s">
        <v>4170</v>
      </c>
      <c r="BS300" s="34" t="s">
        <v>3754</v>
      </c>
      <c r="BT300" s="34" t="s">
        <v>3739</v>
      </c>
      <c r="BU300" s="34" t="s">
        <v>1044</v>
      </c>
      <c r="BV300" s="34" t="s">
        <v>1041</v>
      </c>
      <c r="BW300" s="34" t="s">
        <v>1044</v>
      </c>
      <c r="BX300" s="34" t="s">
        <v>3777</v>
      </c>
      <c r="BY300" s="34" t="s">
        <v>4881</v>
      </c>
      <c r="BZ300" s="34" t="s">
        <v>4170</v>
      </c>
      <c r="CA300" s="34" t="s">
        <v>4170</v>
      </c>
      <c r="CB300" s="34" t="s">
        <v>4170</v>
      </c>
      <c r="CC300" s="34" t="s">
        <v>4170</v>
      </c>
      <c r="CD300" s="34" t="s">
        <v>4170</v>
      </c>
      <c r="CE300" s="34" t="s">
        <v>4170</v>
      </c>
      <c r="CF300" s="34" t="s">
        <v>4170</v>
      </c>
      <c r="CG300" s="34" t="s">
        <v>4170</v>
      </c>
      <c r="CH300" s="34" t="s">
        <v>4170</v>
      </c>
      <c r="CI300" s="34" t="s">
        <v>4170</v>
      </c>
      <c r="CJ300" s="34" t="s">
        <v>4170</v>
      </c>
      <c r="CK300" s="34" t="s">
        <v>4170</v>
      </c>
      <c r="CL300" s="34" t="s">
        <v>4170</v>
      </c>
      <c r="CM300" s="34" t="s">
        <v>4170</v>
      </c>
      <c r="CN300" s="34" t="s">
        <v>4170</v>
      </c>
      <c r="CO300" s="34" t="s">
        <v>4170</v>
      </c>
      <c r="CQ300" s="34" t="s">
        <v>1041</v>
      </c>
      <c r="CR300" s="34" t="s">
        <v>1041</v>
      </c>
      <c r="CS300" s="34" t="s">
        <v>1041</v>
      </c>
      <c r="CT300" s="34" t="s">
        <v>1041</v>
      </c>
      <c r="CU300" s="34" t="s">
        <v>1041</v>
      </c>
      <c r="CV300" s="34" t="s">
        <v>1041</v>
      </c>
      <c r="CW300" s="34" t="s">
        <v>1044</v>
      </c>
      <c r="CX300" s="34" t="s">
        <v>1044</v>
      </c>
      <c r="CY300" s="34" t="s">
        <v>3826</v>
      </c>
      <c r="CZ300" s="34" t="s">
        <v>3846</v>
      </c>
      <c r="DA300" s="34" t="s">
        <v>3858</v>
      </c>
      <c r="DB300" s="34" t="s">
        <v>3868</v>
      </c>
      <c r="DC300" s="34" t="s">
        <v>3871</v>
      </c>
      <c r="DD300" s="34" t="s">
        <v>3868</v>
      </c>
      <c r="DE300" s="34" t="s">
        <v>1044</v>
      </c>
      <c r="DF300" s="34" t="s">
        <v>3877</v>
      </c>
      <c r="DG300" s="34" t="s">
        <v>157</v>
      </c>
      <c r="DH300" s="34" t="s">
        <v>4170</v>
      </c>
      <c r="DI300" s="34" t="s">
        <v>4170</v>
      </c>
      <c r="DJ300" s="34" t="s">
        <v>4170</v>
      </c>
      <c r="DK300" s="34" t="s">
        <v>4170</v>
      </c>
      <c r="DL300" s="34" t="s">
        <v>4170</v>
      </c>
      <c r="DM300" s="34" t="s">
        <v>4170</v>
      </c>
      <c r="DN300" s="34" t="s">
        <v>4170</v>
      </c>
      <c r="DO300" s="34" t="s">
        <v>4881</v>
      </c>
      <c r="DP300" s="34" t="s">
        <v>4170</v>
      </c>
      <c r="DQ300" s="34" t="s">
        <v>4170</v>
      </c>
      <c r="DR300" s="34" t="s">
        <v>4170</v>
      </c>
      <c r="DS300" s="34" t="s">
        <v>4170</v>
      </c>
      <c r="DT300" s="34" t="s">
        <v>4170</v>
      </c>
      <c r="DU300" s="34" t="s">
        <v>4170</v>
      </c>
      <c r="DV300" s="34" t="s">
        <v>4170</v>
      </c>
      <c r="DW300" s="34" t="s">
        <v>4170</v>
      </c>
      <c r="FE300" s="34">
        <v>1625</v>
      </c>
      <c r="FK300" s="34" t="s">
        <v>1044</v>
      </c>
      <c r="FM300" s="34" t="s">
        <v>3990</v>
      </c>
      <c r="GF300" s="34" t="s">
        <v>7013</v>
      </c>
      <c r="GG300" s="34" t="s">
        <v>4881</v>
      </c>
      <c r="GH300" s="34" t="s">
        <v>4881</v>
      </c>
      <c r="GI300" s="34" t="s">
        <v>4170</v>
      </c>
      <c r="GJ300" s="34" t="s">
        <v>4170</v>
      </c>
      <c r="GK300" s="34" t="s">
        <v>4170</v>
      </c>
      <c r="GL300" s="34" t="s">
        <v>4170</v>
      </c>
      <c r="GM300" s="34" t="s">
        <v>4170</v>
      </c>
      <c r="GO300" s="34">
        <v>3000</v>
      </c>
      <c r="GP300" s="34">
        <v>0</v>
      </c>
      <c r="GQ300" s="34">
        <v>0</v>
      </c>
      <c r="GR300" s="34">
        <v>600</v>
      </c>
      <c r="GS300" s="34">
        <v>700</v>
      </c>
      <c r="GT300" s="34">
        <v>150</v>
      </c>
      <c r="GU300" s="34">
        <v>800</v>
      </c>
      <c r="GV300" s="34">
        <v>0</v>
      </c>
      <c r="GW300" s="34">
        <v>0</v>
      </c>
      <c r="GX300" s="34">
        <v>1300</v>
      </c>
      <c r="GY300" s="34">
        <v>8000</v>
      </c>
      <c r="GZ300" s="34">
        <v>6000</v>
      </c>
      <c r="HA300" s="34">
        <v>4200</v>
      </c>
      <c r="HB300" s="34">
        <v>0</v>
      </c>
      <c r="HC300" s="34">
        <v>0</v>
      </c>
      <c r="HD300" s="34">
        <v>0</v>
      </c>
      <c r="HE300" s="34">
        <v>0</v>
      </c>
      <c r="HF300" s="34" t="s">
        <v>1044</v>
      </c>
      <c r="HK300" s="34" t="s">
        <v>7014</v>
      </c>
      <c r="HL300" s="34" t="s">
        <v>4226</v>
      </c>
      <c r="HM300" s="34" t="s">
        <v>4542</v>
      </c>
      <c r="HN300" s="34" t="s">
        <v>5447</v>
      </c>
      <c r="HO300" s="34">
        <v>41.424386771791497</v>
      </c>
      <c r="HP300" s="34" t="s">
        <v>4896</v>
      </c>
      <c r="HQ300" s="34" t="s">
        <v>4305</v>
      </c>
      <c r="HR300" s="34" t="s">
        <v>4186</v>
      </c>
      <c r="HS300" s="34" t="s">
        <v>4235</v>
      </c>
      <c r="HT300" s="34" t="s">
        <v>4271</v>
      </c>
      <c r="HU300" s="34" t="s">
        <v>5342</v>
      </c>
      <c r="HV300" s="34" t="s">
        <v>5001</v>
      </c>
      <c r="HW300" s="34" t="s">
        <v>4560</v>
      </c>
      <c r="HX300" s="34" t="s">
        <v>3238</v>
      </c>
      <c r="HY300" s="34" t="s">
        <v>4299</v>
      </c>
      <c r="HZ300" s="34" t="s">
        <v>4929</v>
      </c>
      <c r="IA300" s="34" t="s">
        <v>4665</v>
      </c>
      <c r="IB300" s="34" t="s">
        <v>5665</v>
      </c>
      <c r="IC300" s="34" t="s">
        <v>5274</v>
      </c>
      <c r="ID300" s="34" t="s">
        <v>4461</v>
      </c>
      <c r="IK300" s="34" t="s">
        <v>4587</v>
      </c>
      <c r="IQ300" s="34">
        <v>1625</v>
      </c>
      <c r="IT300" s="34">
        <v>1625</v>
      </c>
      <c r="IU300" s="34" t="s">
        <v>5178</v>
      </c>
      <c r="IV300" s="34" t="s">
        <v>4170</v>
      </c>
      <c r="IW300" s="34" t="s">
        <v>4170</v>
      </c>
      <c r="IX300" s="34" t="s">
        <v>6120</v>
      </c>
      <c r="IY300" s="34" t="s">
        <v>4474</v>
      </c>
      <c r="IZ300" s="34" t="s">
        <v>4783</v>
      </c>
      <c r="JA300" s="34" t="s">
        <v>4716</v>
      </c>
      <c r="JB300" s="34" t="s">
        <v>4170</v>
      </c>
      <c r="JC300" s="34">
        <v>216.666666666667</v>
      </c>
      <c r="JD300" s="34">
        <v>1333.3333333333301</v>
      </c>
      <c r="JE300" s="34">
        <v>1000</v>
      </c>
      <c r="JF300" s="34">
        <v>700</v>
      </c>
      <c r="JG300" s="34">
        <v>0</v>
      </c>
      <c r="JH300" s="34">
        <v>0</v>
      </c>
      <c r="JI300" s="34">
        <v>0</v>
      </c>
      <c r="JJ300" s="34">
        <v>0</v>
      </c>
      <c r="JK300" s="34">
        <v>0</v>
      </c>
      <c r="JL300" s="34">
        <v>6466.6666666666697</v>
      </c>
      <c r="JM300" s="34">
        <v>2033.3333333333301</v>
      </c>
      <c r="JN300" s="34">
        <v>8500</v>
      </c>
      <c r="JO300" s="34">
        <v>6466.6666666666697</v>
      </c>
      <c r="JP300" s="34">
        <v>2033.3333333333301</v>
      </c>
      <c r="JQ300" s="34">
        <v>8500</v>
      </c>
      <c r="JR300" s="34">
        <v>0.35294117647058798</v>
      </c>
      <c r="JU300" s="34">
        <v>7.0588235294117604E-2</v>
      </c>
      <c r="JV300" s="34">
        <v>8.2352941176470601E-2</v>
      </c>
      <c r="JW300" s="34">
        <v>1.7647058823529401E-2</v>
      </c>
      <c r="JX300" s="34">
        <v>9.41176470588235E-2</v>
      </c>
      <c r="KA300" s="34">
        <v>2.54901960784314E-2</v>
      </c>
      <c r="KB300" s="34">
        <v>0.15686274509803899</v>
      </c>
      <c r="KC300" s="34">
        <v>0.11764705882352899</v>
      </c>
      <c r="KD300" s="34">
        <v>8.2352941176470601E-2</v>
      </c>
      <c r="KJ300" s="34" t="s">
        <v>5976</v>
      </c>
      <c r="KK300" s="34" t="s">
        <v>5177</v>
      </c>
      <c r="KL300" s="34" t="s">
        <v>4170</v>
      </c>
      <c r="KM300" s="34" t="s">
        <v>4714</v>
      </c>
      <c r="KN300" s="34" t="s">
        <v>5253</v>
      </c>
      <c r="KO300" s="34" t="s">
        <v>4716</v>
      </c>
      <c r="KP300" s="34" t="s">
        <v>4354</v>
      </c>
      <c r="KQ300" s="34" t="s">
        <v>4170</v>
      </c>
      <c r="KR300" s="34" t="s">
        <v>4170</v>
      </c>
      <c r="KS300" s="34" t="s">
        <v>4170</v>
      </c>
      <c r="KT300" s="34" t="s">
        <v>4170</v>
      </c>
      <c r="KU300" s="34" t="s">
        <v>5116</v>
      </c>
      <c r="KV300" s="34" t="s">
        <v>5154</v>
      </c>
      <c r="KW300" s="34" t="s">
        <v>5621</v>
      </c>
      <c r="KX300" s="34" t="s">
        <v>5645</v>
      </c>
      <c r="KY300" s="34" t="s">
        <v>5116</v>
      </c>
      <c r="KZ300" s="34" t="s">
        <v>5155</v>
      </c>
      <c r="LA300" s="34" t="s">
        <v>5993</v>
      </c>
    </row>
    <row r="301" spans="1:313">
      <c r="A301" s="34" t="s">
        <v>7015</v>
      </c>
      <c r="B301" s="34" t="s">
        <v>7008</v>
      </c>
      <c r="C301" s="34" t="s">
        <v>1037</v>
      </c>
      <c r="D301" s="34" t="s">
        <v>1041</v>
      </c>
      <c r="F301" s="34" t="s">
        <v>1041</v>
      </c>
      <c r="G301" s="34">
        <v>69</v>
      </c>
      <c r="H301" s="34" t="s">
        <v>1041</v>
      </c>
      <c r="I301" s="34" t="s">
        <v>1041</v>
      </c>
      <c r="J301" s="34" t="s">
        <v>440</v>
      </c>
      <c r="K301" s="34" t="s">
        <v>1077</v>
      </c>
      <c r="L301" s="34" t="s">
        <v>9537</v>
      </c>
      <c r="M301" s="34" t="s">
        <v>1548</v>
      </c>
      <c r="N301" s="34" t="s">
        <v>9538</v>
      </c>
      <c r="P301" s="34" t="s">
        <v>3065</v>
      </c>
      <c r="Q301" s="34" t="s">
        <v>3123</v>
      </c>
      <c r="R301" s="34" t="s">
        <v>6309</v>
      </c>
      <c r="S301" s="34">
        <v>4</v>
      </c>
      <c r="T301" s="34" t="s">
        <v>4881</v>
      </c>
      <c r="U301" s="34" t="s">
        <v>4881</v>
      </c>
      <c r="V301" s="34" t="s">
        <v>4881</v>
      </c>
      <c r="W301" s="34" t="s">
        <v>4609</v>
      </c>
      <c r="X301" s="34" t="s">
        <v>4170</v>
      </c>
      <c r="Y301" s="34" t="s">
        <v>4848</v>
      </c>
      <c r="Z301" s="34" t="s">
        <v>4881</v>
      </c>
      <c r="AA301" s="34" t="s">
        <v>4170</v>
      </c>
      <c r="AB301" s="34" t="s">
        <v>3681</v>
      </c>
      <c r="AD301" s="34" t="s">
        <v>3696</v>
      </c>
      <c r="AN301" s="34" t="s">
        <v>3722</v>
      </c>
      <c r="AO301" s="34" t="s">
        <v>1044</v>
      </c>
      <c r="BG301" s="34">
        <v>3</v>
      </c>
      <c r="BI301" s="34">
        <v>40</v>
      </c>
      <c r="BJ301" s="34" t="s">
        <v>1041</v>
      </c>
      <c r="BK301" s="34" t="s">
        <v>3727</v>
      </c>
      <c r="BM301" s="34" t="s">
        <v>3739</v>
      </c>
      <c r="BN301" s="34" t="s">
        <v>3745</v>
      </c>
      <c r="BO301" s="34" t="s">
        <v>4881</v>
      </c>
      <c r="BP301" s="34" t="s">
        <v>4170</v>
      </c>
      <c r="BQ301" s="34" t="s">
        <v>4170</v>
      </c>
      <c r="BR301" s="34" t="s">
        <v>4170</v>
      </c>
      <c r="BS301" s="34" t="s">
        <v>3754</v>
      </c>
      <c r="BT301" s="34" t="s">
        <v>3771</v>
      </c>
      <c r="BU301" s="34" t="s">
        <v>1044</v>
      </c>
      <c r="BV301" s="34" t="s">
        <v>1044</v>
      </c>
      <c r="BW301" s="34" t="s">
        <v>1044</v>
      </c>
      <c r="BX301" s="34" t="s">
        <v>3777</v>
      </c>
      <c r="BY301" s="34" t="s">
        <v>4881</v>
      </c>
      <c r="BZ301" s="34" t="s">
        <v>4170</v>
      </c>
      <c r="CA301" s="34" t="s">
        <v>4170</v>
      </c>
      <c r="CB301" s="34" t="s">
        <v>4170</v>
      </c>
      <c r="CC301" s="34" t="s">
        <v>4170</v>
      </c>
      <c r="CD301" s="34" t="s">
        <v>4170</v>
      </c>
      <c r="CE301" s="34" t="s">
        <v>4170</v>
      </c>
      <c r="CF301" s="34" t="s">
        <v>4170</v>
      </c>
      <c r="CG301" s="34" t="s">
        <v>4170</v>
      </c>
      <c r="CH301" s="34" t="s">
        <v>4170</v>
      </c>
      <c r="CI301" s="34" t="s">
        <v>4170</v>
      </c>
      <c r="CJ301" s="34" t="s">
        <v>4170</v>
      </c>
      <c r="CK301" s="34" t="s">
        <v>4170</v>
      </c>
      <c r="CL301" s="34" t="s">
        <v>4170</v>
      </c>
      <c r="CM301" s="34" t="s">
        <v>4170</v>
      </c>
      <c r="CN301" s="34" t="s">
        <v>4170</v>
      </c>
      <c r="CO301" s="34" t="s">
        <v>4170</v>
      </c>
      <c r="CQ301" s="34" t="s">
        <v>1041</v>
      </c>
      <c r="CR301" s="34" t="s">
        <v>1041</v>
      </c>
      <c r="CS301" s="34" t="s">
        <v>1041</v>
      </c>
      <c r="CT301" s="34" t="s">
        <v>1041</v>
      </c>
      <c r="CU301" s="34" t="s">
        <v>1041</v>
      </c>
      <c r="CV301" s="34" t="s">
        <v>1041</v>
      </c>
      <c r="CW301" s="34" t="s">
        <v>1041</v>
      </c>
      <c r="CX301" s="34" t="s">
        <v>1044</v>
      </c>
      <c r="CY301" s="34" t="s">
        <v>3823</v>
      </c>
      <c r="CZ301" s="34" t="s">
        <v>3843</v>
      </c>
      <c r="DA301" s="34" t="s">
        <v>3861</v>
      </c>
      <c r="DB301" s="34" t="s">
        <v>1044</v>
      </c>
      <c r="DC301" s="34" t="s">
        <v>1044</v>
      </c>
      <c r="DD301" s="34" t="s">
        <v>3871</v>
      </c>
      <c r="DE301" s="34" t="s">
        <v>1044</v>
      </c>
      <c r="DF301" s="34" t="s">
        <v>3877</v>
      </c>
      <c r="DG301" s="34" t="s">
        <v>7016</v>
      </c>
      <c r="DH301" s="34" t="s">
        <v>4170</v>
      </c>
      <c r="DI301" s="34" t="s">
        <v>4170</v>
      </c>
      <c r="DJ301" s="34" t="s">
        <v>4170</v>
      </c>
      <c r="DK301" s="34" t="s">
        <v>4170</v>
      </c>
      <c r="DL301" s="34" t="s">
        <v>4170</v>
      </c>
      <c r="DM301" s="34" t="s">
        <v>4881</v>
      </c>
      <c r="DN301" s="34" t="s">
        <v>4881</v>
      </c>
      <c r="DO301" s="34" t="s">
        <v>4881</v>
      </c>
      <c r="DP301" s="34" t="s">
        <v>4170</v>
      </c>
      <c r="DQ301" s="34" t="s">
        <v>4170</v>
      </c>
      <c r="DR301" s="34" t="s">
        <v>4881</v>
      </c>
      <c r="DS301" s="34" t="s">
        <v>4170</v>
      </c>
      <c r="DT301" s="34" t="s">
        <v>4170</v>
      </c>
      <c r="DU301" s="34" t="s">
        <v>4170</v>
      </c>
      <c r="DV301" s="34" t="s">
        <v>4170</v>
      </c>
      <c r="DW301" s="34" t="s">
        <v>4170</v>
      </c>
      <c r="EC301" s="34" t="s">
        <v>3919</v>
      </c>
      <c r="ED301" s="34" t="s">
        <v>4170</v>
      </c>
      <c r="EE301" s="34" t="s">
        <v>4881</v>
      </c>
      <c r="EF301" s="34" t="s">
        <v>4170</v>
      </c>
      <c r="EG301" s="34" t="s">
        <v>4170</v>
      </c>
      <c r="EH301" s="34" t="s">
        <v>4170</v>
      </c>
      <c r="EI301" s="34" t="s">
        <v>4170</v>
      </c>
      <c r="EJ301" s="34" t="s">
        <v>4170</v>
      </c>
      <c r="EK301" s="34" t="s">
        <v>4170</v>
      </c>
      <c r="EL301" s="34" t="s">
        <v>4170</v>
      </c>
      <c r="EM301" s="34" t="s">
        <v>4170</v>
      </c>
      <c r="EN301" s="34" t="s">
        <v>4170</v>
      </c>
      <c r="EO301" s="34" t="s">
        <v>4170</v>
      </c>
      <c r="EP301" s="34" t="s">
        <v>4170</v>
      </c>
      <c r="ES301" s="34" t="s">
        <v>3951</v>
      </c>
      <c r="ET301" s="34" t="s">
        <v>4170</v>
      </c>
      <c r="EU301" s="34" t="s">
        <v>4170</v>
      </c>
      <c r="EV301" s="34" t="s">
        <v>4170</v>
      </c>
      <c r="EW301" s="34" t="s">
        <v>4170</v>
      </c>
      <c r="EX301" s="34" t="s">
        <v>4881</v>
      </c>
      <c r="EY301" s="34" t="s">
        <v>4170</v>
      </c>
      <c r="EZ301" s="34" t="s">
        <v>4170</v>
      </c>
      <c r="FA301" s="34" t="s">
        <v>4170</v>
      </c>
      <c r="FB301" s="34" t="s">
        <v>4170</v>
      </c>
      <c r="FD301" s="34">
        <v>5100</v>
      </c>
      <c r="FE301" s="34">
        <v>1625</v>
      </c>
      <c r="FK301" s="34" t="s">
        <v>3963</v>
      </c>
      <c r="FL301" s="34" t="s">
        <v>3975</v>
      </c>
      <c r="FM301" s="34" t="s">
        <v>3990</v>
      </c>
      <c r="GF301" s="34" t="s">
        <v>1044</v>
      </c>
      <c r="GG301" s="34" t="s">
        <v>4170</v>
      </c>
      <c r="GH301" s="34" t="s">
        <v>4170</v>
      </c>
      <c r="GI301" s="34" t="s">
        <v>4170</v>
      </c>
      <c r="GJ301" s="34" t="s">
        <v>4881</v>
      </c>
      <c r="GK301" s="34" t="s">
        <v>4170</v>
      </c>
      <c r="GL301" s="34" t="s">
        <v>4170</v>
      </c>
      <c r="GM301" s="34" t="s">
        <v>4170</v>
      </c>
      <c r="GO301" s="34">
        <v>10000</v>
      </c>
      <c r="GP301" s="34">
        <v>0</v>
      </c>
      <c r="GQ301" s="34">
        <v>12000</v>
      </c>
      <c r="GR301" s="34">
        <v>6000</v>
      </c>
      <c r="GS301" s="34">
        <v>3000</v>
      </c>
      <c r="GT301" s="34">
        <v>400</v>
      </c>
      <c r="GU301" s="34">
        <v>300</v>
      </c>
      <c r="GV301" s="34">
        <v>0</v>
      </c>
      <c r="GW301" s="34">
        <v>0</v>
      </c>
      <c r="GX301" s="34">
        <v>4000</v>
      </c>
      <c r="GY301" s="34">
        <v>2000</v>
      </c>
      <c r="GZ301" s="34">
        <v>1000</v>
      </c>
      <c r="HA301" s="34">
        <v>0</v>
      </c>
      <c r="HB301" s="34">
        <v>0</v>
      </c>
      <c r="HC301" s="34">
        <v>15000</v>
      </c>
      <c r="HD301" s="34">
        <v>0</v>
      </c>
      <c r="HE301" s="34">
        <v>0</v>
      </c>
      <c r="HF301" s="34" t="s">
        <v>1044</v>
      </c>
      <c r="HK301" s="34" t="s">
        <v>7017</v>
      </c>
      <c r="HL301" s="34" t="s">
        <v>4226</v>
      </c>
      <c r="HM301" s="34" t="s">
        <v>4546</v>
      </c>
      <c r="HN301" s="34" t="s">
        <v>5449</v>
      </c>
      <c r="HO301" s="34">
        <v>6.4388961892246996</v>
      </c>
      <c r="HP301" s="34" t="s">
        <v>4897</v>
      </c>
      <c r="HQ301" s="34" t="s">
        <v>4316</v>
      </c>
      <c r="HR301" s="34" t="s">
        <v>4203</v>
      </c>
      <c r="HS301" s="34" t="s">
        <v>4228</v>
      </c>
      <c r="HT301" s="34" t="s">
        <v>4262</v>
      </c>
      <c r="HU301" s="34" t="s">
        <v>5341</v>
      </c>
      <c r="HV301" s="34" t="s">
        <v>5001</v>
      </c>
      <c r="HW301" s="34" t="s">
        <v>4560</v>
      </c>
      <c r="HX301" s="34" t="s">
        <v>3235</v>
      </c>
      <c r="HY301" s="34" t="s">
        <v>4299</v>
      </c>
      <c r="HZ301" s="34" t="s">
        <v>4933</v>
      </c>
      <c r="IA301" s="34" t="s">
        <v>4665</v>
      </c>
      <c r="IB301" s="34" t="s">
        <v>5665</v>
      </c>
      <c r="IC301" s="34" t="s">
        <v>5274</v>
      </c>
      <c r="ID301" s="34" t="s">
        <v>4462</v>
      </c>
      <c r="IJ301" s="34">
        <v>2032.86</v>
      </c>
      <c r="IK301" s="34" t="s">
        <v>4587</v>
      </c>
      <c r="IQ301" s="34">
        <v>3657.86</v>
      </c>
      <c r="IR301" s="34" t="s">
        <v>1046</v>
      </c>
      <c r="IS301" s="34" t="s">
        <v>5322</v>
      </c>
      <c r="IT301" s="34">
        <v>914.46500000000003</v>
      </c>
      <c r="IU301" s="34" t="s">
        <v>5181</v>
      </c>
      <c r="IV301" s="34" t="s">
        <v>4170</v>
      </c>
      <c r="IW301" s="34" t="s">
        <v>4172</v>
      </c>
      <c r="IX301" s="34" t="s">
        <v>5179</v>
      </c>
      <c r="IY301" s="34" t="s">
        <v>5374</v>
      </c>
      <c r="IZ301" s="34" t="s">
        <v>4785</v>
      </c>
      <c r="JA301" s="34" t="s">
        <v>4784</v>
      </c>
      <c r="JB301" s="34" t="s">
        <v>4170</v>
      </c>
      <c r="JC301" s="34">
        <v>666.66666666666697</v>
      </c>
      <c r="JD301" s="34">
        <v>333.33333333333297</v>
      </c>
      <c r="JE301" s="34">
        <v>166.666666666667</v>
      </c>
      <c r="JF301" s="34">
        <v>0</v>
      </c>
      <c r="JG301" s="34">
        <v>0</v>
      </c>
      <c r="JH301" s="34">
        <v>2500</v>
      </c>
      <c r="JI301" s="34">
        <v>0</v>
      </c>
      <c r="JJ301" s="34">
        <v>0</v>
      </c>
      <c r="JK301" s="34">
        <v>0</v>
      </c>
      <c r="JL301" s="34">
        <v>35033.333333333299</v>
      </c>
      <c r="JM301" s="34">
        <v>333.33333333333297</v>
      </c>
      <c r="JN301" s="34">
        <v>35366.666666666701</v>
      </c>
      <c r="JO301" s="34">
        <v>8758.3333333333303</v>
      </c>
      <c r="JP301" s="34">
        <v>83.3333333333333</v>
      </c>
      <c r="JQ301" s="34">
        <v>8841.6666666666697</v>
      </c>
      <c r="JR301" s="34">
        <v>0.28275212064090499</v>
      </c>
      <c r="JT301" s="34">
        <v>0.339302544769086</v>
      </c>
      <c r="JU301" s="34">
        <v>0.169651272384543</v>
      </c>
      <c r="JV301" s="34">
        <v>8.4825636192271403E-2</v>
      </c>
      <c r="JW301" s="34">
        <v>1.13100848256362E-2</v>
      </c>
      <c r="JX301" s="34">
        <v>8.4825636192271403E-3</v>
      </c>
      <c r="KA301" s="34">
        <v>1.8850141376060298E-2</v>
      </c>
      <c r="KB301" s="34">
        <v>9.4250706880301596E-3</v>
      </c>
      <c r="KC301" s="34">
        <v>4.7125353440150798E-3</v>
      </c>
      <c r="KF301" s="34">
        <v>7.0688030160226206E-2</v>
      </c>
      <c r="KI301" s="34" t="s">
        <v>6083</v>
      </c>
      <c r="KJ301" s="34" t="s">
        <v>5976</v>
      </c>
      <c r="KK301" s="34" t="s">
        <v>5177</v>
      </c>
      <c r="KL301" s="34" t="s">
        <v>4170</v>
      </c>
      <c r="KM301" s="34" t="s">
        <v>4716</v>
      </c>
      <c r="KN301" s="34" t="s">
        <v>5255</v>
      </c>
      <c r="KO301" s="34" t="s">
        <v>5254</v>
      </c>
      <c r="KP301" s="34" t="s">
        <v>4170</v>
      </c>
      <c r="KQ301" s="34" t="s">
        <v>4170</v>
      </c>
      <c r="KR301" s="34" t="s">
        <v>4973</v>
      </c>
      <c r="KS301" s="34" t="s">
        <v>4170</v>
      </c>
      <c r="KT301" s="34" t="s">
        <v>4170</v>
      </c>
      <c r="KU301" s="34" t="s">
        <v>5114</v>
      </c>
      <c r="KV301" s="34" t="s">
        <v>5155</v>
      </c>
      <c r="KW301" s="34" t="s">
        <v>5624</v>
      </c>
      <c r="KX301" s="34" t="s">
        <v>5643</v>
      </c>
      <c r="KY301" s="34" t="s">
        <v>5954</v>
      </c>
      <c r="KZ301" s="34" t="s">
        <v>5155</v>
      </c>
      <c r="LA301" s="34" t="s">
        <v>5993</v>
      </c>
    </row>
    <row r="302" spans="1:313">
      <c r="A302" s="34" t="s">
        <v>7018</v>
      </c>
      <c r="B302" s="34" t="s">
        <v>7008</v>
      </c>
      <c r="C302" s="34" t="s">
        <v>1038</v>
      </c>
      <c r="D302" s="34" t="s">
        <v>1041</v>
      </c>
      <c r="F302" s="34" t="s">
        <v>1041</v>
      </c>
      <c r="G302" s="34">
        <v>27</v>
      </c>
      <c r="H302" s="34" t="s">
        <v>1041</v>
      </c>
      <c r="I302" s="34" t="s">
        <v>1041</v>
      </c>
      <c r="J302" s="34" t="s">
        <v>442</v>
      </c>
      <c r="K302" s="34" t="s">
        <v>1077</v>
      </c>
      <c r="L302" s="34" t="s">
        <v>9537</v>
      </c>
      <c r="M302" s="34" t="s">
        <v>1548</v>
      </c>
      <c r="N302" s="34" t="s">
        <v>9538</v>
      </c>
      <c r="P302" s="34" t="s">
        <v>3065</v>
      </c>
      <c r="Q302" s="34" t="s">
        <v>3123</v>
      </c>
      <c r="R302" s="34" t="s">
        <v>6323</v>
      </c>
      <c r="S302" s="34">
        <v>1</v>
      </c>
      <c r="T302" s="34" t="s">
        <v>4170</v>
      </c>
      <c r="U302" s="34" t="s">
        <v>4170</v>
      </c>
      <c r="V302" s="34" t="s">
        <v>4170</v>
      </c>
      <c r="W302" s="34" t="s">
        <v>4170</v>
      </c>
      <c r="X302" s="34" t="s">
        <v>4881</v>
      </c>
      <c r="Y302" s="34" t="s">
        <v>4170</v>
      </c>
      <c r="Z302" s="34" t="s">
        <v>4881</v>
      </c>
      <c r="AA302" s="34" t="s">
        <v>4170</v>
      </c>
      <c r="AB302" s="34" t="s">
        <v>3681</v>
      </c>
      <c r="AD302" s="34" t="s">
        <v>3696</v>
      </c>
      <c r="AN302" s="34" t="s">
        <v>3722</v>
      </c>
      <c r="AO302" s="34" t="s">
        <v>1044</v>
      </c>
      <c r="BG302" s="34">
        <v>1</v>
      </c>
      <c r="BI302" s="34">
        <v>25</v>
      </c>
      <c r="BJ302" s="34" t="s">
        <v>1041</v>
      </c>
      <c r="BK302" s="34" t="s">
        <v>3727</v>
      </c>
      <c r="BM302" s="34" t="s">
        <v>3739</v>
      </c>
      <c r="BN302" s="34" t="s">
        <v>3745</v>
      </c>
      <c r="BO302" s="34" t="s">
        <v>4881</v>
      </c>
      <c r="BP302" s="34" t="s">
        <v>4170</v>
      </c>
      <c r="BQ302" s="34" t="s">
        <v>4170</v>
      </c>
      <c r="BR302" s="34" t="s">
        <v>4170</v>
      </c>
      <c r="BS302" s="34" t="s">
        <v>3754</v>
      </c>
      <c r="BT302" s="34" t="s">
        <v>3771</v>
      </c>
      <c r="BU302" s="34" t="s">
        <v>1044</v>
      </c>
      <c r="BV302" s="34" t="s">
        <v>1044</v>
      </c>
      <c r="BW302" s="34" t="s">
        <v>1044</v>
      </c>
      <c r="BX302" s="34" t="s">
        <v>3777</v>
      </c>
      <c r="BY302" s="34" t="s">
        <v>4881</v>
      </c>
      <c r="BZ302" s="34" t="s">
        <v>4170</v>
      </c>
      <c r="CA302" s="34" t="s">
        <v>4170</v>
      </c>
      <c r="CB302" s="34" t="s">
        <v>4170</v>
      </c>
      <c r="CC302" s="34" t="s">
        <v>4170</v>
      </c>
      <c r="CD302" s="34" t="s">
        <v>4170</v>
      </c>
      <c r="CE302" s="34" t="s">
        <v>4170</v>
      </c>
      <c r="CF302" s="34" t="s">
        <v>4170</v>
      </c>
      <c r="CG302" s="34" t="s">
        <v>4170</v>
      </c>
      <c r="CH302" s="34" t="s">
        <v>4170</v>
      </c>
      <c r="CI302" s="34" t="s">
        <v>4170</v>
      </c>
      <c r="CJ302" s="34" t="s">
        <v>4170</v>
      </c>
      <c r="CK302" s="34" t="s">
        <v>4170</v>
      </c>
      <c r="CL302" s="34" t="s">
        <v>4170</v>
      </c>
      <c r="CM302" s="34" t="s">
        <v>4170</v>
      </c>
      <c r="CN302" s="34" t="s">
        <v>4170</v>
      </c>
      <c r="CO302" s="34" t="s">
        <v>4170</v>
      </c>
      <c r="CQ302" s="34" t="s">
        <v>1041</v>
      </c>
      <c r="CR302" s="34" t="s">
        <v>1041</v>
      </c>
      <c r="CS302" s="34" t="s">
        <v>1041</v>
      </c>
      <c r="CT302" s="34" t="s">
        <v>1041</v>
      </c>
      <c r="CU302" s="34" t="s">
        <v>1041</v>
      </c>
      <c r="CV302" s="34" t="s">
        <v>1041</v>
      </c>
      <c r="CW302" s="34" t="s">
        <v>1041</v>
      </c>
      <c r="CX302" s="34" t="s">
        <v>1041</v>
      </c>
      <c r="CY302" s="34" t="s">
        <v>3826</v>
      </c>
      <c r="CZ302" s="34" t="s">
        <v>3843</v>
      </c>
      <c r="DA302" s="34" t="s">
        <v>3861</v>
      </c>
      <c r="DB302" s="34" t="s">
        <v>1044</v>
      </c>
      <c r="DC302" s="34" t="s">
        <v>1044</v>
      </c>
      <c r="DD302" s="34" t="s">
        <v>3871</v>
      </c>
      <c r="DE302" s="34" t="s">
        <v>1044</v>
      </c>
      <c r="DF302" s="34" t="s">
        <v>3877</v>
      </c>
      <c r="DG302" s="34" t="s">
        <v>3889</v>
      </c>
      <c r="DH302" s="34" t="s">
        <v>4170</v>
      </c>
      <c r="DI302" s="34" t="s">
        <v>4170</v>
      </c>
      <c r="DJ302" s="34" t="s">
        <v>4881</v>
      </c>
      <c r="DK302" s="34" t="s">
        <v>4170</v>
      </c>
      <c r="DL302" s="34" t="s">
        <v>4170</v>
      </c>
      <c r="DM302" s="34" t="s">
        <v>4170</v>
      </c>
      <c r="DN302" s="34" t="s">
        <v>4170</v>
      </c>
      <c r="DO302" s="34" t="s">
        <v>4170</v>
      </c>
      <c r="DP302" s="34" t="s">
        <v>4170</v>
      </c>
      <c r="DQ302" s="34" t="s">
        <v>4170</v>
      </c>
      <c r="DR302" s="34" t="s">
        <v>4170</v>
      </c>
      <c r="DS302" s="34" t="s">
        <v>4170</v>
      </c>
      <c r="DT302" s="34" t="s">
        <v>4170</v>
      </c>
      <c r="DU302" s="34" t="s">
        <v>4170</v>
      </c>
      <c r="DV302" s="34" t="s">
        <v>4170</v>
      </c>
      <c r="DW302" s="34" t="s">
        <v>4170</v>
      </c>
      <c r="DZ302" s="34">
        <v>50000</v>
      </c>
      <c r="FK302" s="34" t="s">
        <v>1044</v>
      </c>
      <c r="FM302" s="34" t="s">
        <v>3981</v>
      </c>
      <c r="FN302" s="34" t="s">
        <v>7019</v>
      </c>
      <c r="FO302" s="34" t="s">
        <v>4881</v>
      </c>
      <c r="FP302" s="34" t="s">
        <v>4881</v>
      </c>
      <c r="FQ302" s="34" t="s">
        <v>4881</v>
      </c>
      <c r="FR302" s="34" t="s">
        <v>4170</v>
      </c>
      <c r="FS302" s="34" t="s">
        <v>4170</v>
      </c>
      <c r="FT302" s="34" t="s">
        <v>4170</v>
      </c>
      <c r="FU302" s="34" t="s">
        <v>4881</v>
      </c>
      <c r="FV302" s="34" t="s">
        <v>4881</v>
      </c>
      <c r="FW302" s="34" t="s">
        <v>4881</v>
      </c>
      <c r="FX302" s="34" t="s">
        <v>4170</v>
      </c>
      <c r="FY302" s="34" t="s">
        <v>4170</v>
      </c>
      <c r="FZ302" s="34" t="s">
        <v>4170</v>
      </c>
      <c r="GA302" s="34" t="s">
        <v>4881</v>
      </c>
      <c r="GB302" s="34" t="s">
        <v>4170</v>
      </c>
      <c r="GC302" s="34" t="s">
        <v>4170</v>
      </c>
      <c r="GD302" s="34" t="s">
        <v>4170</v>
      </c>
      <c r="GF302" s="34" t="s">
        <v>1044</v>
      </c>
      <c r="GG302" s="34" t="s">
        <v>4170</v>
      </c>
      <c r="GH302" s="34" t="s">
        <v>4170</v>
      </c>
      <c r="GI302" s="34" t="s">
        <v>4170</v>
      </c>
      <c r="GJ302" s="34" t="s">
        <v>4881</v>
      </c>
      <c r="GK302" s="34" t="s">
        <v>4170</v>
      </c>
      <c r="GL302" s="34" t="s">
        <v>4170</v>
      </c>
      <c r="GM302" s="34" t="s">
        <v>4170</v>
      </c>
      <c r="GO302" s="34">
        <v>5000</v>
      </c>
      <c r="GP302" s="34">
        <v>1000</v>
      </c>
      <c r="GQ302" s="34">
        <v>10000</v>
      </c>
      <c r="GR302" s="34">
        <v>2000</v>
      </c>
      <c r="GS302" s="34">
        <v>500</v>
      </c>
      <c r="GT302" s="34">
        <v>300</v>
      </c>
      <c r="GU302" s="34">
        <v>2000</v>
      </c>
      <c r="GV302" s="34">
        <v>1000</v>
      </c>
      <c r="GW302" s="34">
        <v>1200</v>
      </c>
      <c r="GX302" s="34">
        <v>3000</v>
      </c>
      <c r="GY302" s="34">
        <v>2000</v>
      </c>
      <c r="GZ302" s="34">
        <v>1000</v>
      </c>
      <c r="HA302" s="34">
        <v>0</v>
      </c>
      <c r="HB302" s="34">
        <v>0</v>
      </c>
      <c r="HC302" s="34">
        <v>0</v>
      </c>
      <c r="HD302" s="34">
        <v>500</v>
      </c>
      <c r="HE302" s="34">
        <v>5000</v>
      </c>
      <c r="HF302" s="34" t="s">
        <v>1044</v>
      </c>
      <c r="HK302" s="34" t="s">
        <v>7020</v>
      </c>
      <c r="HL302" s="34" t="s">
        <v>4226</v>
      </c>
      <c r="HM302" s="34" t="s">
        <v>4539</v>
      </c>
      <c r="HN302" s="34" t="s">
        <v>5452</v>
      </c>
      <c r="HO302" s="34">
        <v>30.453350854139298</v>
      </c>
      <c r="HP302" s="34" t="s">
        <v>4895</v>
      </c>
      <c r="HQ302" s="34" t="s">
        <v>4305</v>
      </c>
      <c r="HR302" s="34" t="s">
        <v>4186</v>
      </c>
      <c r="HS302" s="34" t="s">
        <v>4241</v>
      </c>
      <c r="HT302" s="34" t="s">
        <v>4271</v>
      </c>
      <c r="HU302" s="34" t="s">
        <v>5342</v>
      </c>
      <c r="HV302" s="34" t="s">
        <v>5001</v>
      </c>
      <c r="HW302" s="34" t="s">
        <v>4556</v>
      </c>
      <c r="HX302" s="34" t="s">
        <v>3244</v>
      </c>
      <c r="HY302" s="34" t="s">
        <v>4291</v>
      </c>
      <c r="HZ302" s="34" t="s">
        <v>4933</v>
      </c>
      <c r="IA302" s="34" t="s">
        <v>4666</v>
      </c>
      <c r="IC302" s="34" t="s">
        <v>5274</v>
      </c>
      <c r="ID302" s="34" t="s">
        <v>4462</v>
      </c>
      <c r="IF302" s="34" t="s">
        <v>4876</v>
      </c>
      <c r="IQ302" s="34">
        <v>50000</v>
      </c>
      <c r="IR302" s="34" t="s">
        <v>1046</v>
      </c>
      <c r="IT302" s="34">
        <v>50000</v>
      </c>
      <c r="IU302" s="34" t="s">
        <v>5179</v>
      </c>
      <c r="IV302" s="34" t="s">
        <v>4474</v>
      </c>
      <c r="IW302" s="34" t="s">
        <v>4176</v>
      </c>
      <c r="IX302" s="34" t="s">
        <v>4472</v>
      </c>
      <c r="IY302" s="34" t="s">
        <v>4785</v>
      </c>
      <c r="IZ302" s="34" t="s">
        <v>4784</v>
      </c>
      <c r="JA302" s="34" t="s">
        <v>5581</v>
      </c>
      <c r="JB302" s="34" t="s">
        <v>4716</v>
      </c>
      <c r="JC302" s="34">
        <v>500</v>
      </c>
      <c r="JD302" s="34">
        <v>333.33333333333297</v>
      </c>
      <c r="JE302" s="34">
        <v>166.666666666667</v>
      </c>
      <c r="JF302" s="34">
        <v>0</v>
      </c>
      <c r="JG302" s="34">
        <v>0</v>
      </c>
      <c r="JH302" s="34">
        <v>0</v>
      </c>
      <c r="JI302" s="34">
        <v>83.3333333333333</v>
      </c>
      <c r="JJ302" s="34">
        <v>833.33333333333303</v>
      </c>
      <c r="JK302" s="34">
        <v>400</v>
      </c>
      <c r="JL302" s="34">
        <v>20466.666666666701</v>
      </c>
      <c r="JM302" s="34">
        <v>3650</v>
      </c>
      <c r="JN302" s="34">
        <v>24116.666666666701</v>
      </c>
      <c r="JO302" s="34">
        <v>20466.666666666701</v>
      </c>
      <c r="JP302" s="34">
        <v>3650</v>
      </c>
      <c r="JQ302" s="34">
        <v>24116.666666666701</v>
      </c>
      <c r="JR302" s="34">
        <v>0.207325501036628</v>
      </c>
      <c r="JS302" s="34">
        <v>4.1465100207325502E-2</v>
      </c>
      <c r="JT302" s="34">
        <v>0.414651002073255</v>
      </c>
      <c r="JU302" s="34">
        <v>8.2930200414651004E-2</v>
      </c>
      <c r="JV302" s="34">
        <v>2.0732550103662799E-2</v>
      </c>
      <c r="JW302" s="34">
        <v>1.2439530062197701E-2</v>
      </c>
      <c r="JX302" s="34">
        <v>8.2930200414651004E-2</v>
      </c>
      <c r="JY302" s="34">
        <v>4.1465100207325502E-2</v>
      </c>
      <c r="JZ302" s="34">
        <v>1.6586040082930201E-2</v>
      </c>
      <c r="KA302" s="34">
        <v>2.0732550103662799E-2</v>
      </c>
      <c r="KB302" s="34">
        <v>1.3821700069108499E-2</v>
      </c>
      <c r="KC302" s="34">
        <v>6.9108500345542497E-3</v>
      </c>
      <c r="KG302" s="34">
        <v>3.4554250172771201E-3</v>
      </c>
      <c r="KH302" s="34">
        <v>3.4554250172771299E-2</v>
      </c>
      <c r="KJ302" s="34" t="s">
        <v>5979</v>
      </c>
      <c r="KK302" s="34" t="s">
        <v>5988</v>
      </c>
      <c r="KL302" s="34" t="s">
        <v>5796</v>
      </c>
      <c r="KM302" s="34" t="s">
        <v>4714</v>
      </c>
      <c r="KN302" s="34" t="s">
        <v>5255</v>
      </c>
      <c r="KO302" s="34" t="s">
        <v>5254</v>
      </c>
      <c r="KP302" s="34" t="s">
        <v>4170</v>
      </c>
      <c r="KQ302" s="34" t="s">
        <v>4170</v>
      </c>
      <c r="KR302" s="34" t="s">
        <v>4170</v>
      </c>
      <c r="KS302" s="34" t="s">
        <v>5709</v>
      </c>
      <c r="KT302" s="34" t="s">
        <v>4716</v>
      </c>
      <c r="KU302" s="34" t="s">
        <v>5113</v>
      </c>
      <c r="KV302" s="34" t="s">
        <v>4876</v>
      </c>
      <c r="KW302" s="34" t="s">
        <v>5623</v>
      </c>
      <c r="KX302" s="34" t="s">
        <v>5645</v>
      </c>
      <c r="KY302" s="34" t="s">
        <v>5953</v>
      </c>
      <c r="KZ302" s="34" t="s">
        <v>5224</v>
      </c>
      <c r="LA302" s="34" t="s">
        <v>5992</v>
      </c>
    </row>
    <row r="303" spans="1:313">
      <c r="A303" s="34" t="s">
        <v>7021</v>
      </c>
      <c r="B303" s="34" t="s">
        <v>7008</v>
      </c>
      <c r="C303" s="34" t="s">
        <v>1039</v>
      </c>
      <c r="D303" s="34" t="s">
        <v>1041</v>
      </c>
      <c r="F303" s="34" t="s">
        <v>1041</v>
      </c>
      <c r="G303" s="34">
        <v>28</v>
      </c>
      <c r="H303" s="34" t="s">
        <v>1041</v>
      </c>
      <c r="I303" s="34" t="s">
        <v>1041</v>
      </c>
      <c r="J303" s="34" t="s">
        <v>440</v>
      </c>
      <c r="K303" s="34" t="s">
        <v>1077</v>
      </c>
      <c r="L303" s="34" t="s">
        <v>9537</v>
      </c>
      <c r="M303" s="34" t="s">
        <v>1548</v>
      </c>
      <c r="N303" s="34" t="s">
        <v>9538</v>
      </c>
      <c r="P303" s="34" t="s">
        <v>3065</v>
      </c>
      <c r="Q303" s="34" t="s">
        <v>3123</v>
      </c>
      <c r="R303" s="34" t="s">
        <v>6301</v>
      </c>
      <c r="S303" s="34">
        <v>3</v>
      </c>
      <c r="T303" s="34" t="s">
        <v>4881</v>
      </c>
      <c r="U303" s="34" t="s">
        <v>4170</v>
      </c>
      <c r="V303" s="34" t="s">
        <v>4881</v>
      </c>
      <c r="W303" s="34" t="s">
        <v>4881</v>
      </c>
      <c r="X303" s="34" t="s">
        <v>4881</v>
      </c>
      <c r="Y303" s="34" t="s">
        <v>4881</v>
      </c>
      <c r="Z303" s="34" t="s">
        <v>4609</v>
      </c>
      <c r="AA303" s="34" t="s">
        <v>4170</v>
      </c>
      <c r="AB303" s="34" t="s">
        <v>3681</v>
      </c>
      <c r="AD303" s="34" t="s">
        <v>3696</v>
      </c>
      <c r="AN303" s="34" t="s">
        <v>3722</v>
      </c>
      <c r="AO303" s="34" t="s">
        <v>1044</v>
      </c>
      <c r="BG303" s="34">
        <v>2</v>
      </c>
      <c r="BI303" s="34">
        <v>35</v>
      </c>
      <c r="BJ303" s="34" t="s">
        <v>1041</v>
      </c>
      <c r="BK303" s="34" t="s">
        <v>3727</v>
      </c>
      <c r="BM303" s="34" t="s">
        <v>3739</v>
      </c>
      <c r="BN303" s="34" t="s">
        <v>3745</v>
      </c>
      <c r="BO303" s="34" t="s">
        <v>4881</v>
      </c>
      <c r="BP303" s="34" t="s">
        <v>4170</v>
      </c>
      <c r="BQ303" s="34" t="s">
        <v>4170</v>
      </c>
      <c r="BR303" s="34" t="s">
        <v>4170</v>
      </c>
      <c r="BS303" s="34" t="s">
        <v>3754</v>
      </c>
      <c r="BT303" s="34" t="s">
        <v>3771</v>
      </c>
      <c r="BU303" s="34" t="s">
        <v>1044</v>
      </c>
      <c r="BV303" s="34" t="s">
        <v>1044</v>
      </c>
      <c r="BW303" s="34" t="s">
        <v>1044</v>
      </c>
      <c r="BX303" s="34" t="s">
        <v>3777</v>
      </c>
      <c r="BY303" s="34" t="s">
        <v>4881</v>
      </c>
      <c r="BZ303" s="34" t="s">
        <v>4170</v>
      </c>
      <c r="CA303" s="34" t="s">
        <v>4170</v>
      </c>
      <c r="CB303" s="34" t="s">
        <v>4170</v>
      </c>
      <c r="CC303" s="34" t="s">
        <v>4170</v>
      </c>
      <c r="CD303" s="34" t="s">
        <v>4170</v>
      </c>
      <c r="CE303" s="34" t="s">
        <v>4170</v>
      </c>
      <c r="CF303" s="34" t="s">
        <v>4170</v>
      </c>
      <c r="CG303" s="34" t="s">
        <v>4170</v>
      </c>
      <c r="CH303" s="34" t="s">
        <v>4170</v>
      </c>
      <c r="CI303" s="34" t="s">
        <v>4170</v>
      </c>
      <c r="CJ303" s="34" t="s">
        <v>4170</v>
      </c>
      <c r="CK303" s="34" t="s">
        <v>4170</v>
      </c>
      <c r="CL303" s="34" t="s">
        <v>4170</v>
      </c>
      <c r="CM303" s="34" t="s">
        <v>4170</v>
      </c>
      <c r="CN303" s="34" t="s">
        <v>4170</v>
      </c>
      <c r="CO303" s="34" t="s">
        <v>4170</v>
      </c>
      <c r="CQ303" s="34" t="s">
        <v>1041</v>
      </c>
      <c r="CR303" s="34" t="s">
        <v>1041</v>
      </c>
      <c r="CS303" s="34" t="s">
        <v>1041</v>
      </c>
      <c r="CT303" s="34" t="s">
        <v>1041</v>
      </c>
      <c r="CU303" s="34" t="s">
        <v>1041</v>
      </c>
      <c r="CV303" s="34" t="s">
        <v>1041</v>
      </c>
      <c r="CW303" s="34" t="s">
        <v>1041</v>
      </c>
      <c r="CX303" s="34" t="s">
        <v>1041</v>
      </c>
      <c r="CY303" s="34" t="s">
        <v>3823</v>
      </c>
      <c r="CZ303" s="34" t="s">
        <v>3843</v>
      </c>
      <c r="DA303" s="34" t="s">
        <v>3855</v>
      </c>
      <c r="DB303" s="34" t="s">
        <v>1044</v>
      </c>
      <c r="DC303" s="34" t="s">
        <v>1044</v>
      </c>
      <c r="DD303" s="34" t="s">
        <v>3871</v>
      </c>
      <c r="DE303" s="34" t="s">
        <v>1044</v>
      </c>
      <c r="DF303" s="34" t="s">
        <v>3877</v>
      </c>
      <c r="DG303" s="34" t="s">
        <v>3889</v>
      </c>
      <c r="DH303" s="34" t="s">
        <v>4170</v>
      </c>
      <c r="DI303" s="34" t="s">
        <v>4170</v>
      </c>
      <c r="DJ303" s="34" t="s">
        <v>4881</v>
      </c>
      <c r="DK303" s="34" t="s">
        <v>4170</v>
      </c>
      <c r="DL303" s="34" t="s">
        <v>4170</v>
      </c>
      <c r="DM303" s="34" t="s">
        <v>4170</v>
      </c>
      <c r="DN303" s="34" t="s">
        <v>4170</v>
      </c>
      <c r="DO303" s="34" t="s">
        <v>4170</v>
      </c>
      <c r="DP303" s="34" t="s">
        <v>4170</v>
      </c>
      <c r="DQ303" s="34" t="s">
        <v>4170</v>
      </c>
      <c r="DR303" s="34" t="s">
        <v>4170</v>
      </c>
      <c r="DS303" s="34" t="s">
        <v>4170</v>
      </c>
      <c r="DT303" s="34" t="s">
        <v>4170</v>
      </c>
      <c r="DU303" s="34" t="s">
        <v>4170</v>
      </c>
      <c r="DV303" s="34" t="s">
        <v>4170</v>
      </c>
      <c r="DW303" s="34" t="s">
        <v>4170</v>
      </c>
      <c r="FK303" s="34" t="s">
        <v>1044</v>
      </c>
      <c r="FM303" s="34" t="s">
        <v>3981</v>
      </c>
      <c r="FN303" s="34" t="s">
        <v>6457</v>
      </c>
      <c r="FO303" s="34" t="s">
        <v>4881</v>
      </c>
      <c r="FP303" s="34" t="s">
        <v>4881</v>
      </c>
      <c r="FQ303" s="34" t="s">
        <v>4881</v>
      </c>
      <c r="FR303" s="34" t="s">
        <v>4881</v>
      </c>
      <c r="FS303" s="34" t="s">
        <v>4170</v>
      </c>
      <c r="FT303" s="34" t="s">
        <v>4170</v>
      </c>
      <c r="FU303" s="34" t="s">
        <v>4881</v>
      </c>
      <c r="FV303" s="34" t="s">
        <v>4170</v>
      </c>
      <c r="FW303" s="34" t="s">
        <v>4881</v>
      </c>
      <c r="FX303" s="34" t="s">
        <v>4170</v>
      </c>
      <c r="FY303" s="34" t="s">
        <v>4170</v>
      </c>
      <c r="FZ303" s="34" t="s">
        <v>4170</v>
      </c>
      <c r="GA303" s="34" t="s">
        <v>4170</v>
      </c>
      <c r="GB303" s="34" t="s">
        <v>4170</v>
      </c>
      <c r="GC303" s="34" t="s">
        <v>4170</v>
      </c>
      <c r="GD303" s="34" t="s">
        <v>4170</v>
      </c>
      <c r="GF303" s="34" t="s">
        <v>1044</v>
      </c>
      <c r="GG303" s="34" t="s">
        <v>4170</v>
      </c>
      <c r="GH303" s="34" t="s">
        <v>4170</v>
      </c>
      <c r="GI303" s="34" t="s">
        <v>4170</v>
      </c>
      <c r="GJ303" s="34" t="s">
        <v>4881</v>
      </c>
      <c r="GK303" s="34" t="s">
        <v>4170</v>
      </c>
      <c r="GL303" s="34" t="s">
        <v>4170</v>
      </c>
      <c r="GM303" s="34" t="s">
        <v>4170</v>
      </c>
      <c r="GO303" s="34">
        <v>30000</v>
      </c>
      <c r="GP303" s="34">
        <v>0</v>
      </c>
      <c r="GQ303" s="34">
        <v>10000</v>
      </c>
      <c r="GR303" s="34">
        <v>5000</v>
      </c>
      <c r="GS303" s="34">
        <v>1500</v>
      </c>
      <c r="GT303" s="34">
        <v>500</v>
      </c>
      <c r="GU303" s="34">
        <v>3000</v>
      </c>
      <c r="GV303" s="34">
        <v>2000</v>
      </c>
      <c r="GW303" s="34">
        <v>200</v>
      </c>
      <c r="GX303" s="34">
        <v>5000</v>
      </c>
      <c r="GY303" s="34">
        <v>0</v>
      </c>
      <c r="GZ303" s="34">
        <v>6000</v>
      </c>
      <c r="HA303" s="34">
        <v>0</v>
      </c>
      <c r="HB303" s="34">
        <v>0</v>
      </c>
      <c r="HC303" s="34">
        <v>0</v>
      </c>
      <c r="HD303" s="34">
        <v>0</v>
      </c>
      <c r="HE303" s="34">
        <v>0</v>
      </c>
      <c r="HF303" s="34" t="s">
        <v>1044</v>
      </c>
      <c r="HK303" s="34" t="s">
        <v>7022</v>
      </c>
      <c r="HL303" s="34" t="s">
        <v>4226</v>
      </c>
      <c r="HM303" s="34" t="s">
        <v>4539</v>
      </c>
      <c r="HN303" s="34" t="s">
        <v>5446</v>
      </c>
      <c r="HO303" s="34">
        <v>7.4244415243101196</v>
      </c>
      <c r="HP303" s="34" t="s">
        <v>4897</v>
      </c>
      <c r="HQ303" s="34" t="s">
        <v>4316</v>
      </c>
      <c r="HR303" s="34" t="s">
        <v>4219</v>
      </c>
      <c r="HS303" s="34" t="s">
        <v>4248</v>
      </c>
      <c r="HT303" s="34" t="s">
        <v>4262</v>
      </c>
      <c r="HU303" s="34" t="s">
        <v>5341</v>
      </c>
      <c r="HV303" s="34" t="s">
        <v>5001</v>
      </c>
      <c r="HW303" s="34" t="s">
        <v>4556</v>
      </c>
      <c r="HX303" s="34" t="s">
        <v>3247</v>
      </c>
      <c r="HY303" s="34" t="s">
        <v>4291</v>
      </c>
      <c r="HZ303" s="34" t="s">
        <v>4933</v>
      </c>
      <c r="IA303" s="34" t="s">
        <v>4666</v>
      </c>
      <c r="IB303" s="34" t="s">
        <v>5665</v>
      </c>
      <c r="IC303" s="34" t="s">
        <v>5274</v>
      </c>
      <c r="ID303" s="34" t="s">
        <v>4462</v>
      </c>
      <c r="IR303" s="34" t="s">
        <v>1046</v>
      </c>
      <c r="IU303" s="34" t="s">
        <v>4173</v>
      </c>
      <c r="IV303" s="34" t="s">
        <v>4170</v>
      </c>
      <c r="IW303" s="34" t="s">
        <v>4176</v>
      </c>
      <c r="IX303" s="34" t="s">
        <v>5179</v>
      </c>
      <c r="IY303" s="34" t="s">
        <v>4472</v>
      </c>
      <c r="IZ303" s="34" t="s">
        <v>4785</v>
      </c>
      <c r="JA303" s="34" t="s">
        <v>6053</v>
      </c>
      <c r="JB303" s="34" t="s">
        <v>5581</v>
      </c>
      <c r="JC303" s="34">
        <v>833.33333333333303</v>
      </c>
      <c r="JD303" s="34">
        <v>0</v>
      </c>
      <c r="JE303" s="34">
        <v>1000</v>
      </c>
      <c r="JF303" s="34">
        <v>0</v>
      </c>
      <c r="JG303" s="34">
        <v>0</v>
      </c>
      <c r="JH303" s="34">
        <v>0</v>
      </c>
      <c r="JI303" s="34">
        <v>0</v>
      </c>
      <c r="JJ303" s="34">
        <v>0</v>
      </c>
      <c r="JK303" s="34">
        <v>66.6666666666667</v>
      </c>
      <c r="JL303" s="34">
        <v>51833.333333333299</v>
      </c>
      <c r="JM303" s="34">
        <v>2066.6666666666702</v>
      </c>
      <c r="JN303" s="34">
        <v>53900</v>
      </c>
      <c r="JO303" s="34">
        <v>17277.777777777799</v>
      </c>
      <c r="JP303" s="34">
        <v>688.88888888888903</v>
      </c>
      <c r="JQ303" s="34">
        <v>17966.666666666701</v>
      </c>
      <c r="JR303" s="34">
        <v>0.55658627087198498</v>
      </c>
      <c r="JT303" s="34">
        <v>0.18552875695732801</v>
      </c>
      <c r="JU303" s="34">
        <v>9.27643784786642E-2</v>
      </c>
      <c r="JV303" s="34">
        <v>2.7829313543599299E-2</v>
      </c>
      <c r="JW303" s="34">
        <v>9.2764378478664197E-3</v>
      </c>
      <c r="JX303" s="34">
        <v>5.5658627087198501E-2</v>
      </c>
      <c r="JY303" s="34">
        <v>3.7105751391465699E-2</v>
      </c>
      <c r="JZ303" s="34">
        <v>1.2368583797155201E-3</v>
      </c>
      <c r="KA303" s="34">
        <v>1.5460729746444E-2</v>
      </c>
      <c r="KC303" s="34">
        <v>1.8552875695732801E-2</v>
      </c>
      <c r="KL303" s="34" t="s">
        <v>4352</v>
      </c>
      <c r="KM303" s="34" t="s">
        <v>4716</v>
      </c>
      <c r="KN303" s="34" t="s">
        <v>4170</v>
      </c>
      <c r="KO303" s="34" t="s">
        <v>4716</v>
      </c>
      <c r="KP303" s="34" t="s">
        <v>4170</v>
      </c>
      <c r="KQ303" s="34" t="s">
        <v>4170</v>
      </c>
      <c r="KR303" s="34" t="s">
        <v>4170</v>
      </c>
      <c r="KS303" s="34" t="s">
        <v>4170</v>
      </c>
      <c r="KT303" s="34" t="s">
        <v>4170</v>
      </c>
      <c r="KU303" s="34" t="s">
        <v>5115</v>
      </c>
      <c r="KV303" s="34" t="s">
        <v>5152</v>
      </c>
      <c r="KW303" s="34" t="s">
        <v>5621</v>
      </c>
      <c r="KX303" s="34" t="s">
        <v>5646</v>
      </c>
      <c r="KY303" s="34" t="s">
        <v>5955</v>
      </c>
      <c r="KZ303" s="34" t="s">
        <v>5152</v>
      </c>
    </row>
    <row r="304" spans="1:313">
      <c r="A304" s="34" t="s">
        <v>7023</v>
      </c>
      <c r="B304" s="34" t="s">
        <v>7008</v>
      </c>
      <c r="C304" s="34" t="s">
        <v>1036</v>
      </c>
      <c r="D304" s="34" t="s">
        <v>1041</v>
      </c>
      <c r="F304" s="34" t="s">
        <v>1041</v>
      </c>
      <c r="G304" s="34">
        <v>45</v>
      </c>
      <c r="H304" s="34" t="s">
        <v>1041</v>
      </c>
      <c r="I304" s="34" t="s">
        <v>1041</v>
      </c>
      <c r="J304" s="34" t="s">
        <v>440</v>
      </c>
      <c r="K304" s="34" t="s">
        <v>1119</v>
      </c>
      <c r="L304" s="34" t="s">
        <v>9563</v>
      </c>
      <c r="M304" s="34" t="s">
        <v>2309</v>
      </c>
      <c r="N304" s="34" t="s">
        <v>9633</v>
      </c>
      <c r="P304" s="34" t="s">
        <v>3068</v>
      </c>
      <c r="Q304" s="34" t="s">
        <v>3090</v>
      </c>
      <c r="R304" s="34" t="s">
        <v>6320</v>
      </c>
      <c r="S304" s="34">
        <v>3</v>
      </c>
      <c r="T304" s="34" t="s">
        <v>4881</v>
      </c>
      <c r="U304" s="34" t="s">
        <v>4881</v>
      </c>
      <c r="V304" s="34" t="s">
        <v>4881</v>
      </c>
      <c r="W304" s="34" t="s">
        <v>4881</v>
      </c>
      <c r="X304" s="34" t="s">
        <v>4170</v>
      </c>
      <c r="Y304" s="34" t="s">
        <v>4609</v>
      </c>
      <c r="Z304" s="34" t="s">
        <v>4881</v>
      </c>
      <c r="AA304" s="34" t="s">
        <v>4170</v>
      </c>
      <c r="AB304" s="34" t="s">
        <v>3681</v>
      </c>
      <c r="AD304" s="34" t="s">
        <v>3696</v>
      </c>
      <c r="AN304" s="34" t="s">
        <v>3719</v>
      </c>
      <c r="AO304" s="34" t="s">
        <v>1044</v>
      </c>
      <c r="BG304" s="34">
        <v>2</v>
      </c>
      <c r="BI304" s="34">
        <v>25</v>
      </c>
      <c r="BJ304" s="34" t="s">
        <v>1041</v>
      </c>
      <c r="BK304" s="34" t="s">
        <v>3730</v>
      </c>
      <c r="BM304" s="34" t="s">
        <v>1044</v>
      </c>
      <c r="BN304" s="34" t="s">
        <v>3748</v>
      </c>
      <c r="BO304" s="34" t="s">
        <v>4170</v>
      </c>
      <c r="BP304" s="34" t="s">
        <v>4881</v>
      </c>
      <c r="BQ304" s="34" t="s">
        <v>4170</v>
      </c>
      <c r="BR304" s="34" t="s">
        <v>4170</v>
      </c>
      <c r="BS304" s="34" t="s">
        <v>3760</v>
      </c>
      <c r="BT304" s="34" t="s">
        <v>1044</v>
      </c>
      <c r="BU304" s="34" t="s">
        <v>1044</v>
      </c>
      <c r="BV304" s="34" t="s">
        <v>1044</v>
      </c>
      <c r="BW304" s="34" t="s">
        <v>1044</v>
      </c>
      <c r="BX304" s="34" t="s">
        <v>6730</v>
      </c>
      <c r="BY304" s="34" t="s">
        <v>4170</v>
      </c>
      <c r="BZ304" s="34" t="s">
        <v>4170</v>
      </c>
      <c r="CA304" s="34" t="s">
        <v>4881</v>
      </c>
      <c r="CB304" s="34" t="s">
        <v>4170</v>
      </c>
      <c r="CC304" s="34" t="s">
        <v>4170</v>
      </c>
      <c r="CD304" s="34" t="s">
        <v>4170</v>
      </c>
      <c r="CE304" s="34" t="s">
        <v>4170</v>
      </c>
      <c r="CF304" s="34" t="s">
        <v>4170</v>
      </c>
      <c r="CG304" s="34" t="s">
        <v>4170</v>
      </c>
      <c r="CH304" s="34" t="s">
        <v>4170</v>
      </c>
      <c r="CI304" s="34" t="s">
        <v>4881</v>
      </c>
      <c r="CJ304" s="34" t="s">
        <v>4170</v>
      </c>
      <c r="CK304" s="34" t="s">
        <v>4170</v>
      </c>
      <c r="CL304" s="34" t="s">
        <v>4170</v>
      </c>
      <c r="CM304" s="34" t="s">
        <v>4170</v>
      </c>
      <c r="CN304" s="34" t="s">
        <v>4170</v>
      </c>
      <c r="CO304" s="34" t="s">
        <v>4170</v>
      </c>
      <c r="CQ304" s="34" t="s">
        <v>1041</v>
      </c>
      <c r="CR304" s="34" t="s">
        <v>1041</v>
      </c>
      <c r="CS304" s="34" t="s">
        <v>1044</v>
      </c>
      <c r="CT304" s="34" t="s">
        <v>1044</v>
      </c>
      <c r="CU304" s="34" t="s">
        <v>1041</v>
      </c>
      <c r="CV304" s="34" t="s">
        <v>1041</v>
      </c>
      <c r="CW304" s="34" t="s">
        <v>1044</v>
      </c>
      <c r="CX304" s="34" t="s">
        <v>1044</v>
      </c>
      <c r="CY304" s="34" t="s">
        <v>3826</v>
      </c>
      <c r="CZ304" s="34" t="s">
        <v>3843</v>
      </c>
      <c r="DA304" s="34" t="s">
        <v>3855</v>
      </c>
      <c r="DB304" s="34" t="s">
        <v>1044</v>
      </c>
      <c r="DC304" s="34" t="s">
        <v>1044</v>
      </c>
      <c r="DD304" s="34" t="s">
        <v>3871</v>
      </c>
      <c r="DE304" s="34" t="s">
        <v>1044</v>
      </c>
      <c r="DF304" s="34" t="s">
        <v>3877</v>
      </c>
      <c r="DG304" s="34" t="s">
        <v>3884</v>
      </c>
      <c r="DH304" s="34" t="s">
        <v>4881</v>
      </c>
      <c r="DI304" s="34" t="s">
        <v>4170</v>
      </c>
      <c r="DJ304" s="34" t="s">
        <v>4170</v>
      </c>
      <c r="DK304" s="34" t="s">
        <v>4170</v>
      </c>
      <c r="DL304" s="34" t="s">
        <v>4170</v>
      </c>
      <c r="DM304" s="34" t="s">
        <v>4170</v>
      </c>
      <c r="DN304" s="34" t="s">
        <v>4170</v>
      </c>
      <c r="DO304" s="34" t="s">
        <v>4170</v>
      </c>
      <c r="DP304" s="34" t="s">
        <v>4170</v>
      </c>
      <c r="DQ304" s="34" t="s">
        <v>4170</v>
      </c>
      <c r="DR304" s="34" t="s">
        <v>4170</v>
      </c>
      <c r="DS304" s="34" t="s">
        <v>4170</v>
      </c>
      <c r="DT304" s="34" t="s">
        <v>4170</v>
      </c>
      <c r="DU304" s="34" t="s">
        <v>4170</v>
      </c>
      <c r="DV304" s="34" t="s">
        <v>4170</v>
      </c>
      <c r="DW304" s="34" t="s">
        <v>4170</v>
      </c>
      <c r="FK304" s="34" t="s">
        <v>1044</v>
      </c>
      <c r="FM304" s="34" t="s">
        <v>3981</v>
      </c>
      <c r="FN304" s="34" t="s">
        <v>7024</v>
      </c>
      <c r="FO304" s="34" t="s">
        <v>4881</v>
      </c>
      <c r="FP304" s="34" t="s">
        <v>4881</v>
      </c>
      <c r="FQ304" s="34" t="s">
        <v>4881</v>
      </c>
      <c r="FR304" s="34" t="s">
        <v>4881</v>
      </c>
      <c r="FS304" s="34" t="s">
        <v>4170</v>
      </c>
      <c r="FT304" s="34" t="s">
        <v>4170</v>
      </c>
      <c r="FU304" s="34" t="s">
        <v>4170</v>
      </c>
      <c r="FV304" s="34" t="s">
        <v>4170</v>
      </c>
      <c r="FW304" s="34" t="s">
        <v>4881</v>
      </c>
      <c r="FX304" s="34" t="s">
        <v>4170</v>
      </c>
      <c r="FY304" s="34" t="s">
        <v>4170</v>
      </c>
      <c r="FZ304" s="34" t="s">
        <v>4170</v>
      </c>
      <c r="GA304" s="34" t="s">
        <v>4170</v>
      </c>
      <c r="GB304" s="34" t="s">
        <v>4170</v>
      </c>
      <c r="GC304" s="34" t="s">
        <v>4170</v>
      </c>
      <c r="GD304" s="34" t="s">
        <v>4170</v>
      </c>
      <c r="GF304" s="34" t="s">
        <v>1044</v>
      </c>
      <c r="GG304" s="34" t="s">
        <v>4170</v>
      </c>
      <c r="GH304" s="34" t="s">
        <v>4170</v>
      </c>
      <c r="GI304" s="34" t="s">
        <v>4170</v>
      </c>
      <c r="GJ304" s="34" t="s">
        <v>4881</v>
      </c>
      <c r="GK304" s="34" t="s">
        <v>4170</v>
      </c>
      <c r="GL304" s="34" t="s">
        <v>4170</v>
      </c>
      <c r="GM304" s="34" t="s">
        <v>4170</v>
      </c>
      <c r="GO304" s="34">
        <v>4000</v>
      </c>
      <c r="GP304" s="34">
        <v>0</v>
      </c>
      <c r="GQ304" s="34">
        <v>1000</v>
      </c>
      <c r="GR304" s="34">
        <v>600</v>
      </c>
      <c r="GS304" s="34">
        <v>600</v>
      </c>
      <c r="GT304" s="34">
        <v>80</v>
      </c>
      <c r="GU304" s="34">
        <v>0</v>
      </c>
      <c r="GV304" s="34">
        <v>0</v>
      </c>
      <c r="GW304" s="34">
        <v>0</v>
      </c>
      <c r="GX304" s="34">
        <v>0</v>
      </c>
      <c r="GY304" s="34">
        <v>1200</v>
      </c>
      <c r="GZ304" s="34">
        <v>2000</v>
      </c>
      <c r="HA304" s="34">
        <v>0</v>
      </c>
      <c r="HB304" s="34">
        <v>0</v>
      </c>
      <c r="HC304" s="34">
        <v>0</v>
      </c>
      <c r="HD304" s="34">
        <v>0</v>
      </c>
      <c r="HE304" s="34">
        <v>0</v>
      </c>
      <c r="HF304" s="34" t="s">
        <v>1044</v>
      </c>
      <c r="HK304" s="34" t="s">
        <v>7025</v>
      </c>
      <c r="HL304" s="34" t="s">
        <v>4226</v>
      </c>
      <c r="HM304" s="34" t="s">
        <v>4542</v>
      </c>
      <c r="HN304" s="34" t="s">
        <v>5447</v>
      </c>
      <c r="HO304" s="34">
        <v>49.473007008322398</v>
      </c>
      <c r="HP304" s="34" t="s">
        <v>4896</v>
      </c>
      <c r="HQ304" s="34" t="s">
        <v>4316</v>
      </c>
      <c r="HR304" s="34" t="s">
        <v>4210</v>
      </c>
      <c r="HS304" s="34" t="s">
        <v>4228</v>
      </c>
      <c r="HT304" s="34" t="s">
        <v>4262</v>
      </c>
      <c r="HU304" s="34" t="s">
        <v>5342</v>
      </c>
      <c r="HV304" s="34" t="s">
        <v>5001</v>
      </c>
      <c r="HW304" s="34" t="s">
        <v>3302</v>
      </c>
      <c r="HX304" s="34" t="s">
        <v>3235</v>
      </c>
      <c r="HY304" s="34" t="s">
        <v>4299</v>
      </c>
      <c r="HZ304" s="34" t="s">
        <v>4933</v>
      </c>
      <c r="IA304" s="34" t="s">
        <v>4666</v>
      </c>
      <c r="IC304" s="34" t="s">
        <v>5274</v>
      </c>
      <c r="ID304" s="34" t="s">
        <v>4462</v>
      </c>
      <c r="IR304" s="34" t="s">
        <v>1046</v>
      </c>
      <c r="IS304" s="34" t="s">
        <v>5322</v>
      </c>
      <c r="IU304" s="34" t="s">
        <v>5178</v>
      </c>
      <c r="IV304" s="34" t="s">
        <v>4170</v>
      </c>
      <c r="IW304" s="34" t="s">
        <v>4171</v>
      </c>
      <c r="IX304" s="34" t="s">
        <v>6120</v>
      </c>
      <c r="IY304" s="34" t="s">
        <v>4474</v>
      </c>
      <c r="IZ304" s="34" t="s">
        <v>4352</v>
      </c>
      <c r="JA304" s="34" t="s">
        <v>4170</v>
      </c>
      <c r="JB304" s="34" t="s">
        <v>4170</v>
      </c>
      <c r="JC304" s="34">
        <v>0</v>
      </c>
      <c r="JD304" s="34">
        <v>200</v>
      </c>
      <c r="JE304" s="34">
        <v>333.33333333333297</v>
      </c>
      <c r="JF304" s="34">
        <v>0</v>
      </c>
      <c r="JG304" s="34">
        <v>0</v>
      </c>
      <c r="JH304" s="34">
        <v>0</v>
      </c>
      <c r="JI304" s="34">
        <v>0</v>
      </c>
      <c r="JJ304" s="34">
        <v>0</v>
      </c>
      <c r="JK304" s="34">
        <v>0</v>
      </c>
      <c r="JL304" s="34">
        <v>6613.3333333333303</v>
      </c>
      <c r="JM304" s="34">
        <v>200</v>
      </c>
      <c r="JN304" s="34">
        <v>6813.3333333333303</v>
      </c>
      <c r="JO304" s="34">
        <v>2204.4444444444398</v>
      </c>
      <c r="JP304" s="34">
        <v>66.6666666666667</v>
      </c>
      <c r="JQ304" s="34">
        <v>2271.1111111111099</v>
      </c>
      <c r="JR304" s="34">
        <v>0.58708414872798398</v>
      </c>
      <c r="JT304" s="34">
        <v>0.14677103718199599</v>
      </c>
      <c r="JU304" s="34">
        <v>8.8062622309197702E-2</v>
      </c>
      <c r="JV304" s="34">
        <v>8.8062622309197702E-2</v>
      </c>
      <c r="JW304" s="34">
        <v>1.17416829745597E-2</v>
      </c>
      <c r="KB304" s="34">
        <v>2.9354207436399202E-2</v>
      </c>
      <c r="KC304" s="34">
        <v>4.8923679060665401E-2</v>
      </c>
      <c r="KL304" s="34" t="s">
        <v>4170</v>
      </c>
      <c r="KM304" s="34" t="s">
        <v>4170</v>
      </c>
      <c r="KN304" s="34" t="s">
        <v>5254</v>
      </c>
      <c r="KO304" s="34" t="s">
        <v>5255</v>
      </c>
      <c r="KP304" s="34" t="s">
        <v>4170</v>
      </c>
      <c r="KQ304" s="34" t="s">
        <v>4170</v>
      </c>
      <c r="KR304" s="34" t="s">
        <v>4170</v>
      </c>
      <c r="KS304" s="34" t="s">
        <v>4170</v>
      </c>
      <c r="KT304" s="34" t="s">
        <v>4170</v>
      </c>
      <c r="KU304" s="34" t="s">
        <v>5116</v>
      </c>
      <c r="KV304" s="34" t="s">
        <v>5153</v>
      </c>
      <c r="KW304" s="34" t="s">
        <v>5620</v>
      </c>
      <c r="KX304" s="34" t="s">
        <v>5643</v>
      </c>
      <c r="KY304" s="34" t="s">
        <v>5116</v>
      </c>
      <c r="KZ304" s="34" t="s">
        <v>5850</v>
      </c>
    </row>
    <row r="305" spans="1:313">
      <c r="A305" s="34" t="s">
        <v>7026</v>
      </c>
      <c r="B305" s="34" t="s">
        <v>7008</v>
      </c>
      <c r="C305" s="34" t="s">
        <v>1037</v>
      </c>
      <c r="D305" s="34" t="s">
        <v>1041</v>
      </c>
      <c r="F305" s="34" t="s">
        <v>1041</v>
      </c>
      <c r="G305" s="34">
        <v>64</v>
      </c>
      <c r="H305" s="34" t="s">
        <v>1041</v>
      </c>
      <c r="I305" s="34" t="s">
        <v>1041</v>
      </c>
      <c r="J305" s="34" t="s">
        <v>440</v>
      </c>
      <c r="K305" s="34" t="s">
        <v>1128</v>
      </c>
      <c r="L305" s="34" t="s">
        <v>9616</v>
      </c>
      <c r="M305" s="34" t="s">
        <v>2468</v>
      </c>
      <c r="N305" s="34" t="s">
        <v>9617</v>
      </c>
      <c r="P305" s="34" t="s">
        <v>3065</v>
      </c>
      <c r="Q305" s="34" t="s">
        <v>3099</v>
      </c>
      <c r="R305" s="34" t="s">
        <v>6337</v>
      </c>
      <c r="S305" s="34">
        <v>2</v>
      </c>
      <c r="T305" s="34" t="s">
        <v>4881</v>
      </c>
      <c r="U305" s="34" t="s">
        <v>4170</v>
      </c>
      <c r="V305" s="34" t="s">
        <v>4170</v>
      </c>
      <c r="W305" s="34" t="s">
        <v>4609</v>
      </c>
      <c r="X305" s="34" t="s">
        <v>4170</v>
      </c>
      <c r="Y305" s="34" t="s">
        <v>4609</v>
      </c>
      <c r="Z305" s="34" t="s">
        <v>4170</v>
      </c>
      <c r="AA305" s="34" t="s">
        <v>4170</v>
      </c>
      <c r="AB305" s="34" t="s">
        <v>3681</v>
      </c>
      <c r="AD305" s="34" t="s">
        <v>3696</v>
      </c>
      <c r="AN305" s="34" t="s">
        <v>3719</v>
      </c>
      <c r="AO305" s="34" t="s">
        <v>1044</v>
      </c>
      <c r="BG305" s="34">
        <v>1</v>
      </c>
      <c r="BI305" s="34">
        <v>16</v>
      </c>
      <c r="BJ305" s="34" t="s">
        <v>1041</v>
      </c>
      <c r="BK305" s="34" t="s">
        <v>3727</v>
      </c>
      <c r="BM305" s="34" t="s">
        <v>3739</v>
      </c>
      <c r="BN305" s="34" t="s">
        <v>3745</v>
      </c>
      <c r="BO305" s="34" t="s">
        <v>4881</v>
      </c>
      <c r="BP305" s="34" t="s">
        <v>4170</v>
      </c>
      <c r="BQ305" s="34" t="s">
        <v>4170</v>
      </c>
      <c r="BR305" s="34" t="s">
        <v>4170</v>
      </c>
      <c r="BS305" s="34" t="s">
        <v>3754</v>
      </c>
      <c r="BT305" s="34" t="s">
        <v>3771</v>
      </c>
      <c r="BU305" s="34" t="s">
        <v>1044</v>
      </c>
      <c r="BV305" s="34" t="s">
        <v>1044</v>
      </c>
      <c r="BW305" s="34" t="s">
        <v>1044</v>
      </c>
      <c r="BX305" s="34" t="s">
        <v>3783</v>
      </c>
      <c r="BY305" s="34" t="s">
        <v>4170</v>
      </c>
      <c r="BZ305" s="34" t="s">
        <v>4170</v>
      </c>
      <c r="CA305" s="34" t="s">
        <v>4881</v>
      </c>
      <c r="CB305" s="34" t="s">
        <v>4170</v>
      </c>
      <c r="CC305" s="34" t="s">
        <v>4170</v>
      </c>
      <c r="CD305" s="34" t="s">
        <v>4170</v>
      </c>
      <c r="CE305" s="34" t="s">
        <v>4170</v>
      </c>
      <c r="CF305" s="34" t="s">
        <v>4170</v>
      </c>
      <c r="CG305" s="34" t="s">
        <v>4170</v>
      </c>
      <c r="CH305" s="34" t="s">
        <v>4170</v>
      </c>
      <c r="CI305" s="34" t="s">
        <v>4170</v>
      </c>
      <c r="CJ305" s="34" t="s">
        <v>4170</v>
      </c>
      <c r="CK305" s="34" t="s">
        <v>4170</v>
      </c>
      <c r="CL305" s="34" t="s">
        <v>4170</v>
      </c>
      <c r="CM305" s="34" t="s">
        <v>4170</v>
      </c>
      <c r="CN305" s="34" t="s">
        <v>4170</v>
      </c>
      <c r="CO305" s="34" t="s">
        <v>4170</v>
      </c>
      <c r="CQ305" s="34" t="s">
        <v>1041</v>
      </c>
      <c r="CR305" s="34" t="s">
        <v>1041</v>
      </c>
      <c r="CS305" s="34" t="s">
        <v>1044</v>
      </c>
      <c r="CT305" s="34" t="s">
        <v>1044</v>
      </c>
      <c r="CU305" s="34" t="s">
        <v>1041</v>
      </c>
      <c r="CV305" s="34" t="s">
        <v>1041</v>
      </c>
      <c r="CW305" s="34" t="s">
        <v>1044</v>
      </c>
      <c r="CX305" s="34" t="s">
        <v>1044</v>
      </c>
      <c r="CY305" s="34" t="s">
        <v>3826</v>
      </c>
      <c r="CZ305" s="34" t="s">
        <v>3843</v>
      </c>
      <c r="DA305" s="34" t="s">
        <v>3861</v>
      </c>
      <c r="DB305" s="34" t="s">
        <v>1044</v>
      </c>
      <c r="DC305" s="34" t="s">
        <v>3868</v>
      </c>
      <c r="DD305" s="34" t="s">
        <v>3871</v>
      </c>
      <c r="DE305" s="34" t="s">
        <v>1044</v>
      </c>
      <c r="DF305" s="34" t="s">
        <v>3877</v>
      </c>
      <c r="DG305" s="34" t="s">
        <v>6305</v>
      </c>
      <c r="DH305" s="34" t="s">
        <v>4170</v>
      </c>
      <c r="DI305" s="34" t="s">
        <v>4170</v>
      </c>
      <c r="DJ305" s="34" t="s">
        <v>4170</v>
      </c>
      <c r="DK305" s="34" t="s">
        <v>4170</v>
      </c>
      <c r="DL305" s="34" t="s">
        <v>4170</v>
      </c>
      <c r="DM305" s="34" t="s">
        <v>4170</v>
      </c>
      <c r="DN305" s="34" t="s">
        <v>4881</v>
      </c>
      <c r="DO305" s="34" t="s">
        <v>4881</v>
      </c>
      <c r="DP305" s="34" t="s">
        <v>4170</v>
      </c>
      <c r="DQ305" s="34" t="s">
        <v>4170</v>
      </c>
      <c r="DR305" s="34" t="s">
        <v>4170</v>
      </c>
      <c r="DS305" s="34" t="s">
        <v>4170</v>
      </c>
      <c r="DT305" s="34" t="s">
        <v>4170</v>
      </c>
      <c r="DU305" s="34" t="s">
        <v>4170</v>
      </c>
      <c r="DV305" s="34" t="s">
        <v>4170</v>
      </c>
      <c r="DW305" s="34" t="s">
        <v>4170</v>
      </c>
      <c r="ES305" s="34" t="s">
        <v>3951</v>
      </c>
      <c r="ET305" s="34" t="s">
        <v>4170</v>
      </c>
      <c r="EU305" s="34" t="s">
        <v>4170</v>
      </c>
      <c r="EV305" s="34" t="s">
        <v>4170</v>
      </c>
      <c r="EW305" s="34" t="s">
        <v>4170</v>
      </c>
      <c r="EX305" s="34" t="s">
        <v>4881</v>
      </c>
      <c r="EY305" s="34" t="s">
        <v>4170</v>
      </c>
      <c r="EZ305" s="34" t="s">
        <v>4170</v>
      </c>
      <c r="FA305" s="34" t="s">
        <v>4170</v>
      </c>
      <c r="FB305" s="34" t="s">
        <v>4170</v>
      </c>
      <c r="FD305" s="34">
        <v>3000</v>
      </c>
      <c r="FE305" s="34">
        <v>3250</v>
      </c>
      <c r="FK305" s="34" t="s">
        <v>1044</v>
      </c>
      <c r="FM305" s="34" t="s">
        <v>3990</v>
      </c>
      <c r="GF305" s="34" t="s">
        <v>1044</v>
      </c>
      <c r="GG305" s="34" t="s">
        <v>4170</v>
      </c>
      <c r="GH305" s="34" t="s">
        <v>4170</v>
      </c>
      <c r="GI305" s="34" t="s">
        <v>4170</v>
      </c>
      <c r="GJ305" s="34" t="s">
        <v>4881</v>
      </c>
      <c r="GK305" s="34" t="s">
        <v>4170</v>
      </c>
      <c r="GL305" s="34" t="s">
        <v>4170</v>
      </c>
      <c r="GM305" s="34" t="s">
        <v>4170</v>
      </c>
      <c r="GO305" s="34">
        <v>1500</v>
      </c>
      <c r="GP305" s="34">
        <v>0</v>
      </c>
      <c r="GQ305" s="34">
        <v>0</v>
      </c>
      <c r="GR305" s="34">
        <v>2500</v>
      </c>
      <c r="GS305" s="34">
        <v>300</v>
      </c>
      <c r="GT305" s="34">
        <v>150</v>
      </c>
      <c r="GU305" s="34">
        <v>150</v>
      </c>
      <c r="GV305" s="34">
        <v>0</v>
      </c>
      <c r="GW305" s="34">
        <v>0</v>
      </c>
      <c r="GX305" s="34">
        <v>2500</v>
      </c>
      <c r="GY305" s="34">
        <v>4000</v>
      </c>
      <c r="GZ305" s="34">
        <v>1500</v>
      </c>
      <c r="HA305" s="34">
        <v>0</v>
      </c>
      <c r="HB305" s="34">
        <v>0</v>
      </c>
      <c r="HC305" s="34">
        <v>0</v>
      </c>
      <c r="HD305" s="34">
        <v>0</v>
      </c>
      <c r="HE305" s="34">
        <v>0</v>
      </c>
      <c r="HF305" s="34" t="s">
        <v>1044</v>
      </c>
      <c r="HK305" s="34" t="s">
        <v>7027</v>
      </c>
      <c r="HL305" s="34" t="s">
        <v>4226</v>
      </c>
      <c r="HM305" s="34" t="s">
        <v>4546</v>
      </c>
      <c r="HN305" s="34" t="s">
        <v>5449</v>
      </c>
      <c r="HO305" s="34">
        <v>16.4243867717915</v>
      </c>
      <c r="HP305" s="34" t="s">
        <v>4894</v>
      </c>
      <c r="HQ305" s="34" t="s">
        <v>4313</v>
      </c>
      <c r="HR305" s="34" t="s">
        <v>4210</v>
      </c>
      <c r="HS305" s="34" t="s">
        <v>4235</v>
      </c>
      <c r="HT305" s="34" t="s">
        <v>4271</v>
      </c>
      <c r="HU305" s="34" t="s">
        <v>5342</v>
      </c>
      <c r="HV305" s="34" t="s">
        <v>5001</v>
      </c>
      <c r="HW305" s="34" t="s">
        <v>4560</v>
      </c>
      <c r="HX305" s="34" t="s">
        <v>3238</v>
      </c>
      <c r="HY305" s="34" t="s">
        <v>4299</v>
      </c>
      <c r="HZ305" s="34" t="s">
        <v>4933</v>
      </c>
      <c r="IA305" s="34" t="s">
        <v>4665</v>
      </c>
      <c r="IB305" s="34" t="s">
        <v>5665</v>
      </c>
      <c r="IC305" s="34" t="s">
        <v>5274</v>
      </c>
      <c r="ID305" s="34" t="s">
        <v>4462</v>
      </c>
      <c r="IJ305" s="34">
        <v>1195.8</v>
      </c>
      <c r="IK305" s="34" t="s">
        <v>4588</v>
      </c>
      <c r="IQ305" s="34">
        <v>4445.8</v>
      </c>
      <c r="IR305" s="34" t="s">
        <v>1046</v>
      </c>
      <c r="IT305" s="34">
        <v>2222.9</v>
      </c>
      <c r="IU305" s="34" t="s">
        <v>5177</v>
      </c>
      <c r="IV305" s="34" t="s">
        <v>4170</v>
      </c>
      <c r="IW305" s="34" t="s">
        <v>4170</v>
      </c>
      <c r="IX305" s="34" t="s">
        <v>5374</v>
      </c>
      <c r="IY305" s="34" t="s">
        <v>5373</v>
      </c>
      <c r="IZ305" s="34" t="s">
        <v>4783</v>
      </c>
      <c r="JA305" s="34" t="s">
        <v>4711</v>
      </c>
      <c r="JB305" s="34" t="s">
        <v>4170</v>
      </c>
      <c r="JC305" s="34">
        <v>416.66666666666703</v>
      </c>
      <c r="JD305" s="34">
        <v>666.66666666666697</v>
      </c>
      <c r="JE305" s="34">
        <v>250</v>
      </c>
      <c r="JF305" s="34">
        <v>0</v>
      </c>
      <c r="JG305" s="34">
        <v>0</v>
      </c>
      <c r="JH305" s="34">
        <v>0</v>
      </c>
      <c r="JI305" s="34">
        <v>0</v>
      </c>
      <c r="JJ305" s="34">
        <v>0</v>
      </c>
      <c r="JK305" s="34">
        <v>0</v>
      </c>
      <c r="JL305" s="34">
        <v>5266.6666666666697</v>
      </c>
      <c r="JM305" s="34">
        <v>666.66666666666697</v>
      </c>
      <c r="JN305" s="34">
        <v>5933.3333333333303</v>
      </c>
      <c r="JO305" s="34">
        <v>2633.3333333333298</v>
      </c>
      <c r="JP305" s="34">
        <v>333.33333333333297</v>
      </c>
      <c r="JQ305" s="34">
        <v>2966.6666666666702</v>
      </c>
      <c r="JR305" s="34">
        <v>0.25280898876404501</v>
      </c>
      <c r="JU305" s="34">
        <v>0.42134831460674199</v>
      </c>
      <c r="JV305" s="34">
        <v>5.0561797752809001E-2</v>
      </c>
      <c r="JW305" s="34">
        <v>2.5280898876404501E-2</v>
      </c>
      <c r="JX305" s="34">
        <v>2.5280898876404501E-2</v>
      </c>
      <c r="KA305" s="34">
        <v>7.02247191011236E-2</v>
      </c>
      <c r="KB305" s="34">
        <v>0.112359550561798</v>
      </c>
      <c r="KC305" s="34">
        <v>4.2134831460674198E-2</v>
      </c>
      <c r="KI305" s="34" t="s">
        <v>6082</v>
      </c>
      <c r="KJ305" s="34" t="s">
        <v>5976</v>
      </c>
      <c r="KK305" s="34" t="s">
        <v>5178</v>
      </c>
      <c r="KL305" s="34" t="s">
        <v>4170</v>
      </c>
      <c r="KM305" s="34" t="s">
        <v>4714</v>
      </c>
      <c r="KN305" s="34" t="s">
        <v>4716</v>
      </c>
      <c r="KO305" s="34" t="s">
        <v>5254</v>
      </c>
      <c r="KP305" s="34" t="s">
        <v>4170</v>
      </c>
      <c r="KQ305" s="34" t="s">
        <v>4170</v>
      </c>
      <c r="KR305" s="34" t="s">
        <v>4170</v>
      </c>
      <c r="KS305" s="34" t="s">
        <v>4170</v>
      </c>
      <c r="KT305" s="34" t="s">
        <v>4170</v>
      </c>
      <c r="KU305" s="34" t="s">
        <v>5116</v>
      </c>
      <c r="KV305" s="34" t="s">
        <v>5153</v>
      </c>
      <c r="KW305" s="34" t="s">
        <v>5624</v>
      </c>
      <c r="KX305" s="34" t="s">
        <v>5644</v>
      </c>
      <c r="KY305" s="34" t="s">
        <v>5116</v>
      </c>
      <c r="KZ305" s="34" t="s">
        <v>5850</v>
      </c>
      <c r="LA305" s="34" t="s">
        <v>5992</v>
      </c>
    </row>
    <row r="306" spans="1:313">
      <c r="A306" s="34" t="s">
        <v>7028</v>
      </c>
      <c r="B306" s="34" t="s">
        <v>7008</v>
      </c>
      <c r="C306" s="34" t="s">
        <v>1039</v>
      </c>
      <c r="D306" s="34" t="s">
        <v>1041</v>
      </c>
      <c r="F306" s="34" t="s">
        <v>1041</v>
      </c>
      <c r="G306" s="34">
        <v>26</v>
      </c>
      <c r="H306" s="34" t="s">
        <v>1041</v>
      </c>
      <c r="I306" s="34" t="s">
        <v>1041</v>
      </c>
      <c r="J306" s="34" t="s">
        <v>442</v>
      </c>
      <c r="K306" s="34" t="s">
        <v>1077</v>
      </c>
      <c r="L306" s="34" t="s">
        <v>9537</v>
      </c>
      <c r="M306" s="34" t="s">
        <v>1548</v>
      </c>
      <c r="N306" s="34" t="s">
        <v>9538</v>
      </c>
      <c r="P306" s="34" t="s">
        <v>3065</v>
      </c>
      <c r="Q306" s="34" t="s">
        <v>3096</v>
      </c>
      <c r="R306" s="34" t="s">
        <v>6320</v>
      </c>
      <c r="S306" s="34">
        <v>3</v>
      </c>
      <c r="T306" s="34" t="s">
        <v>4881</v>
      </c>
      <c r="U306" s="34" t="s">
        <v>4881</v>
      </c>
      <c r="V306" s="34" t="s">
        <v>4170</v>
      </c>
      <c r="W306" s="34" t="s">
        <v>4881</v>
      </c>
      <c r="X306" s="34" t="s">
        <v>4881</v>
      </c>
      <c r="Y306" s="34" t="s">
        <v>4609</v>
      </c>
      <c r="Z306" s="34" t="s">
        <v>4881</v>
      </c>
      <c r="AA306" s="34" t="s">
        <v>4170</v>
      </c>
      <c r="AB306" s="34" t="s">
        <v>3681</v>
      </c>
      <c r="AD306" s="34" t="s">
        <v>3696</v>
      </c>
      <c r="AN306" s="34" t="s">
        <v>3722</v>
      </c>
      <c r="AO306" s="34" t="s">
        <v>1044</v>
      </c>
      <c r="BG306" s="34">
        <v>2</v>
      </c>
      <c r="BI306" s="34">
        <v>32</v>
      </c>
      <c r="BJ306" s="34" t="s">
        <v>1041</v>
      </c>
      <c r="BK306" s="34" t="s">
        <v>3727</v>
      </c>
      <c r="BM306" s="34" t="s">
        <v>3739</v>
      </c>
      <c r="BN306" s="34" t="s">
        <v>3745</v>
      </c>
      <c r="BO306" s="34" t="s">
        <v>4881</v>
      </c>
      <c r="BP306" s="34" t="s">
        <v>4170</v>
      </c>
      <c r="BQ306" s="34" t="s">
        <v>4170</v>
      </c>
      <c r="BR306" s="34" t="s">
        <v>4170</v>
      </c>
      <c r="BS306" s="34" t="s">
        <v>3751</v>
      </c>
      <c r="BT306" s="34" t="s">
        <v>3739</v>
      </c>
      <c r="BU306" s="34" t="s">
        <v>1041</v>
      </c>
      <c r="BV306" s="34" t="s">
        <v>1041</v>
      </c>
      <c r="BW306" s="34" t="s">
        <v>1044</v>
      </c>
      <c r="BX306" s="34" t="s">
        <v>3777</v>
      </c>
      <c r="BY306" s="34" t="s">
        <v>4881</v>
      </c>
      <c r="BZ306" s="34" t="s">
        <v>4170</v>
      </c>
      <c r="CA306" s="34" t="s">
        <v>4170</v>
      </c>
      <c r="CB306" s="34" t="s">
        <v>4170</v>
      </c>
      <c r="CC306" s="34" t="s">
        <v>4170</v>
      </c>
      <c r="CD306" s="34" t="s">
        <v>4170</v>
      </c>
      <c r="CE306" s="34" t="s">
        <v>4170</v>
      </c>
      <c r="CF306" s="34" t="s">
        <v>4170</v>
      </c>
      <c r="CG306" s="34" t="s">
        <v>4170</v>
      </c>
      <c r="CH306" s="34" t="s">
        <v>4170</v>
      </c>
      <c r="CI306" s="34" t="s">
        <v>4170</v>
      </c>
      <c r="CJ306" s="34" t="s">
        <v>4170</v>
      </c>
      <c r="CK306" s="34" t="s">
        <v>4170</v>
      </c>
      <c r="CL306" s="34" t="s">
        <v>4170</v>
      </c>
      <c r="CM306" s="34" t="s">
        <v>4170</v>
      </c>
      <c r="CN306" s="34" t="s">
        <v>4170</v>
      </c>
      <c r="CO306" s="34" t="s">
        <v>4170</v>
      </c>
      <c r="CQ306" s="34" t="s">
        <v>1041</v>
      </c>
      <c r="CR306" s="34" t="s">
        <v>1041</v>
      </c>
      <c r="CS306" s="34" t="s">
        <v>1041</v>
      </c>
      <c r="CT306" s="34" t="s">
        <v>1041</v>
      </c>
      <c r="CU306" s="34" t="s">
        <v>1041</v>
      </c>
      <c r="CV306" s="34" t="s">
        <v>1041</v>
      </c>
      <c r="CW306" s="34" t="s">
        <v>1044</v>
      </c>
      <c r="CX306" s="34" t="s">
        <v>1041</v>
      </c>
      <c r="CY306" s="34" t="s">
        <v>3826</v>
      </c>
      <c r="CZ306" s="34" t="s">
        <v>3843</v>
      </c>
      <c r="DA306" s="34" t="s">
        <v>3861</v>
      </c>
      <c r="DB306" s="34" t="s">
        <v>3868</v>
      </c>
      <c r="DC306" s="34" t="s">
        <v>3865</v>
      </c>
      <c r="DD306" s="34" t="s">
        <v>1044</v>
      </c>
      <c r="DE306" s="34" t="s">
        <v>1041</v>
      </c>
      <c r="DF306" s="34" t="s">
        <v>3877</v>
      </c>
      <c r="DG306" s="34" t="s">
        <v>7029</v>
      </c>
      <c r="DH306" s="34" t="s">
        <v>4170</v>
      </c>
      <c r="DI306" s="34" t="s">
        <v>4881</v>
      </c>
      <c r="DJ306" s="34" t="s">
        <v>4170</v>
      </c>
      <c r="DK306" s="34" t="s">
        <v>4881</v>
      </c>
      <c r="DL306" s="34" t="s">
        <v>4170</v>
      </c>
      <c r="DM306" s="34" t="s">
        <v>4170</v>
      </c>
      <c r="DN306" s="34" t="s">
        <v>4170</v>
      </c>
      <c r="DO306" s="34" t="s">
        <v>4170</v>
      </c>
      <c r="DP306" s="34" t="s">
        <v>4170</v>
      </c>
      <c r="DQ306" s="34" t="s">
        <v>4170</v>
      </c>
      <c r="DR306" s="34" t="s">
        <v>4170</v>
      </c>
      <c r="DS306" s="34" t="s">
        <v>4170</v>
      </c>
      <c r="DT306" s="34" t="s">
        <v>4170</v>
      </c>
      <c r="DU306" s="34" t="s">
        <v>4170</v>
      </c>
      <c r="DV306" s="34" t="s">
        <v>4170</v>
      </c>
      <c r="DW306" s="34" t="s">
        <v>4170</v>
      </c>
      <c r="DY306" s="34">
        <v>12000</v>
      </c>
      <c r="EA306" s="34">
        <v>5000</v>
      </c>
      <c r="FK306" s="34" t="s">
        <v>1044</v>
      </c>
      <c r="FM306" s="34" t="s">
        <v>3990</v>
      </c>
      <c r="GF306" s="34" t="s">
        <v>4030</v>
      </c>
      <c r="GG306" s="34" t="s">
        <v>4881</v>
      </c>
      <c r="GH306" s="34" t="s">
        <v>4170</v>
      </c>
      <c r="GI306" s="34" t="s">
        <v>4170</v>
      </c>
      <c r="GJ306" s="34" t="s">
        <v>4170</v>
      </c>
      <c r="GK306" s="34" t="s">
        <v>4170</v>
      </c>
      <c r="GL306" s="34" t="s">
        <v>4170</v>
      </c>
      <c r="GM306" s="34" t="s">
        <v>4170</v>
      </c>
      <c r="GO306" s="34">
        <v>6000</v>
      </c>
      <c r="GP306" s="34">
        <v>0</v>
      </c>
      <c r="GQ306" s="34">
        <v>6000</v>
      </c>
      <c r="GR306" s="34">
        <v>3500</v>
      </c>
      <c r="GS306" s="34">
        <v>200</v>
      </c>
      <c r="GT306" s="34">
        <v>350</v>
      </c>
      <c r="GU306" s="34">
        <v>1000</v>
      </c>
      <c r="GV306" s="34">
        <v>0</v>
      </c>
      <c r="GW306" s="34">
        <v>0</v>
      </c>
      <c r="GX306" s="34">
        <v>0</v>
      </c>
      <c r="GY306" s="34">
        <v>4000</v>
      </c>
      <c r="GZ306" s="34">
        <v>0</v>
      </c>
      <c r="HA306" s="34">
        <v>0</v>
      </c>
      <c r="HB306" s="34">
        <v>0</v>
      </c>
      <c r="HC306" s="34">
        <v>1500</v>
      </c>
      <c r="HD306" s="34">
        <v>0</v>
      </c>
      <c r="HE306" s="34">
        <v>0</v>
      </c>
      <c r="HF306" s="34" t="s">
        <v>1044</v>
      </c>
      <c r="HK306" s="34" t="s">
        <v>7030</v>
      </c>
      <c r="HL306" s="34" t="s">
        <v>4226</v>
      </c>
      <c r="HM306" s="34" t="s">
        <v>4539</v>
      </c>
      <c r="HN306" s="34" t="s">
        <v>5452</v>
      </c>
      <c r="HO306" s="34">
        <v>49.473007008322398</v>
      </c>
      <c r="HP306" s="34" t="s">
        <v>4896</v>
      </c>
      <c r="HQ306" s="34" t="s">
        <v>4316</v>
      </c>
      <c r="HR306" s="34" t="s">
        <v>4219</v>
      </c>
      <c r="HS306" s="34" t="s">
        <v>4248</v>
      </c>
      <c r="HT306" s="34" t="s">
        <v>4262</v>
      </c>
      <c r="HU306" s="34" t="s">
        <v>5342</v>
      </c>
      <c r="HV306" s="34" t="s">
        <v>5001</v>
      </c>
      <c r="HW306" s="34" t="s">
        <v>4556</v>
      </c>
      <c r="HX306" s="34" t="s">
        <v>3238</v>
      </c>
      <c r="HY306" s="34" t="s">
        <v>4291</v>
      </c>
      <c r="HZ306" s="34" t="s">
        <v>4933</v>
      </c>
      <c r="IA306" s="34" t="s">
        <v>4666</v>
      </c>
      <c r="IB306" s="34" t="s">
        <v>5665</v>
      </c>
      <c r="IC306" s="34" t="s">
        <v>5274</v>
      </c>
      <c r="ID306" s="34" t="s">
        <v>4461</v>
      </c>
      <c r="IE306" s="34" t="s">
        <v>5112</v>
      </c>
      <c r="IG306" s="34" t="s">
        <v>4878</v>
      </c>
      <c r="IQ306" s="34">
        <v>17000</v>
      </c>
      <c r="IR306" s="34" t="s">
        <v>1043</v>
      </c>
      <c r="IS306" s="34" t="s">
        <v>5322</v>
      </c>
      <c r="IT306" s="34">
        <v>5666.6666666666697</v>
      </c>
      <c r="IU306" s="34" t="s">
        <v>5179</v>
      </c>
      <c r="IV306" s="34" t="s">
        <v>4170</v>
      </c>
      <c r="IW306" s="34" t="s">
        <v>4175</v>
      </c>
      <c r="IX306" s="34" t="s">
        <v>6121</v>
      </c>
      <c r="IY306" s="34" t="s">
        <v>5373</v>
      </c>
      <c r="IZ306" s="34" t="s">
        <v>4785</v>
      </c>
      <c r="JA306" s="34" t="s">
        <v>4716</v>
      </c>
      <c r="JB306" s="34" t="s">
        <v>4170</v>
      </c>
      <c r="JC306" s="34">
        <v>0</v>
      </c>
      <c r="JD306" s="34">
        <v>666.66666666666697</v>
      </c>
      <c r="JE306" s="34">
        <v>0</v>
      </c>
      <c r="JF306" s="34">
        <v>0</v>
      </c>
      <c r="JG306" s="34">
        <v>0</v>
      </c>
      <c r="JH306" s="34">
        <v>250</v>
      </c>
      <c r="JI306" s="34">
        <v>0</v>
      </c>
      <c r="JJ306" s="34">
        <v>0</v>
      </c>
      <c r="JK306" s="34">
        <v>0</v>
      </c>
      <c r="JL306" s="34">
        <v>17300</v>
      </c>
      <c r="JM306" s="34">
        <v>666.66666666666697</v>
      </c>
      <c r="JN306" s="34">
        <v>17966.666666666701</v>
      </c>
      <c r="JO306" s="34">
        <v>5766.6666666666697</v>
      </c>
      <c r="JP306" s="34">
        <v>222.222222222222</v>
      </c>
      <c r="JQ306" s="34">
        <v>5988.8888888888896</v>
      </c>
      <c r="JR306" s="34">
        <v>0.33395176252319098</v>
      </c>
      <c r="JT306" s="34">
        <v>0.33395176252319098</v>
      </c>
      <c r="JU306" s="34">
        <v>0.19480519480519501</v>
      </c>
      <c r="JV306" s="34">
        <v>1.1131725417439699E-2</v>
      </c>
      <c r="JW306" s="34">
        <v>1.9480519480519501E-2</v>
      </c>
      <c r="JX306" s="34">
        <v>5.5658627087198501E-2</v>
      </c>
      <c r="KB306" s="34">
        <v>3.7105751391465699E-2</v>
      </c>
      <c r="KF306" s="34">
        <v>1.3914656771799601E-2</v>
      </c>
      <c r="KJ306" s="34" t="s">
        <v>5977</v>
      </c>
      <c r="KK306" s="34" t="s">
        <v>5989</v>
      </c>
      <c r="KL306" s="34" t="s">
        <v>4170</v>
      </c>
      <c r="KM306" s="34" t="s">
        <v>4170</v>
      </c>
      <c r="KN306" s="34" t="s">
        <v>4716</v>
      </c>
      <c r="KO306" s="34" t="s">
        <v>4170</v>
      </c>
      <c r="KP306" s="34" t="s">
        <v>4170</v>
      </c>
      <c r="KQ306" s="34" t="s">
        <v>4170</v>
      </c>
      <c r="KR306" s="34" t="s">
        <v>4714</v>
      </c>
      <c r="KS306" s="34" t="s">
        <v>4170</v>
      </c>
      <c r="KT306" s="34" t="s">
        <v>4170</v>
      </c>
      <c r="KU306" s="34" t="s">
        <v>5113</v>
      </c>
      <c r="KV306" s="34" t="s">
        <v>5154</v>
      </c>
      <c r="KW306" s="34" t="s">
        <v>5624</v>
      </c>
      <c r="KX306" s="34" t="s">
        <v>5644</v>
      </c>
      <c r="KY306" s="34" t="s">
        <v>5223</v>
      </c>
      <c r="KZ306" s="34" t="s">
        <v>5154</v>
      </c>
      <c r="LA306" s="34" t="s">
        <v>5992</v>
      </c>
    </row>
    <row r="307" spans="1:313">
      <c r="A307" s="34" t="s">
        <v>7031</v>
      </c>
      <c r="B307" s="34" t="s">
        <v>7008</v>
      </c>
      <c r="C307" s="34" t="s">
        <v>1037</v>
      </c>
      <c r="D307" s="34" t="s">
        <v>1041</v>
      </c>
      <c r="F307" s="34" t="s">
        <v>1041</v>
      </c>
      <c r="G307" s="34">
        <v>42</v>
      </c>
      <c r="H307" s="34" t="s">
        <v>1041</v>
      </c>
      <c r="I307" s="34" t="s">
        <v>1041</v>
      </c>
      <c r="J307" s="34" t="s">
        <v>442</v>
      </c>
      <c r="K307" s="34" t="s">
        <v>1077</v>
      </c>
      <c r="L307" s="34" t="s">
        <v>9537</v>
      </c>
      <c r="M307" s="34" t="s">
        <v>1548</v>
      </c>
      <c r="N307" s="34" t="s">
        <v>9538</v>
      </c>
      <c r="P307" s="34" t="s">
        <v>3065</v>
      </c>
      <c r="Q307" s="34" t="s">
        <v>3081</v>
      </c>
      <c r="R307" s="34" t="s">
        <v>6395</v>
      </c>
      <c r="S307" s="34">
        <v>2</v>
      </c>
      <c r="T307" s="34" t="s">
        <v>4881</v>
      </c>
      <c r="U307" s="34" t="s">
        <v>4170</v>
      </c>
      <c r="V307" s="34" t="s">
        <v>4170</v>
      </c>
      <c r="W307" s="34" t="s">
        <v>4881</v>
      </c>
      <c r="X307" s="34" t="s">
        <v>4881</v>
      </c>
      <c r="Y307" s="34" t="s">
        <v>4881</v>
      </c>
      <c r="Z307" s="34" t="s">
        <v>4881</v>
      </c>
      <c r="AA307" s="34" t="s">
        <v>4170</v>
      </c>
      <c r="AB307" s="34" t="s">
        <v>3681</v>
      </c>
      <c r="AD307" s="34" t="s">
        <v>3696</v>
      </c>
      <c r="AN307" s="34" t="s">
        <v>3719</v>
      </c>
      <c r="AO307" s="34" t="s">
        <v>1044</v>
      </c>
      <c r="BG307" s="34">
        <v>1</v>
      </c>
      <c r="BI307" s="34">
        <v>17</v>
      </c>
      <c r="BJ307" s="34" t="s">
        <v>1041</v>
      </c>
      <c r="BK307" s="34" t="s">
        <v>3727</v>
      </c>
      <c r="BM307" s="34" t="s">
        <v>3739</v>
      </c>
      <c r="BN307" s="34" t="s">
        <v>3745</v>
      </c>
      <c r="BO307" s="34" t="s">
        <v>4881</v>
      </c>
      <c r="BP307" s="34" t="s">
        <v>4170</v>
      </c>
      <c r="BQ307" s="34" t="s">
        <v>4170</v>
      </c>
      <c r="BR307" s="34" t="s">
        <v>4170</v>
      </c>
      <c r="BS307" s="34" t="s">
        <v>3754</v>
      </c>
      <c r="BT307" s="34" t="s">
        <v>3771</v>
      </c>
      <c r="BU307" s="34" t="s">
        <v>1044</v>
      </c>
      <c r="BV307" s="34" t="s">
        <v>1044</v>
      </c>
      <c r="BW307" s="34" t="s">
        <v>1044</v>
      </c>
      <c r="BX307" s="34" t="s">
        <v>3783</v>
      </c>
      <c r="BY307" s="34" t="s">
        <v>4170</v>
      </c>
      <c r="BZ307" s="34" t="s">
        <v>4170</v>
      </c>
      <c r="CA307" s="34" t="s">
        <v>4881</v>
      </c>
      <c r="CB307" s="34" t="s">
        <v>4170</v>
      </c>
      <c r="CC307" s="34" t="s">
        <v>4170</v>
      </c>
      <c r="CD307" s="34" t="s">
        <v>4170</v>
      </c>
      <c r="CE307" s="34" t="s">
        <v>4170</v>
      </c>
      <c r="CF307" s="34" t="s">
        <v>4170</v>
      </c>
      <c r="CG307" s="34" t="s">
        <v>4170</v>
      </c>
      <c r="CH307" s="34" t="s">
        <v>4170</v>
      </c>
      <c r="CI307" s="34" t="s">
        <v>4170</v>
      </c>
      <c r="CJ307" s="34" t="s">
        <v>4170</v>
      </c>
      <c r="CK307" s="34" t="s">
        <v>4170</v>
      </c>
      <c r="CL307" s="34" t="s">
        <v>4170</v>
      </c>
      <c r="CM307" s="34" t="s">
        <v>4170</v>
      </c>
      <c r="CN307" s="34" t="s">
        <v>4170</v>
      </c>
      <c r="CO307" s="34" t="s">
        <v>4170</v>
      </c>
      <c r="CQ307" s="34" t="s">
        <v>1041</v>
      </c>
      <c r="CR307" s="34" t="s">
        <v>1041</v>
      </c>
      <c r="CS307" s="34" t="s">
        <v>1041</v>
      </c>
      <c r="CT307" s="34" t="s">
        <v>1041</v>
      </c>
      <c r="CU307" s="34" t="s">
        <v>1041</v>
      </c>
      <c r="CV307" s="34" t="s">
        <v>1041</v>
      </c>
      <c r="CW307" s="34" t="s">
        <v>1044</v>
      </c>
      <c r="CX307" s="34" t="s">
        <v>1044</v>
      </c>
      <c r="CY307" s="34" t="s">
        <v>3823</v>
      </c>
      <c r="CZ307" s="34" t="s">
        <v>3843</v>
      </c>
      <c r="DA307" s="34" t="s">
        <v>3861</v>
      </c>
      <c r="DB307" s="34" t="s">
        <v>1044</v>
      </c>
      <c r="DC307" s="34" t="s">
        <v>3871</v>
      </c>
      <c r="DD307" s="34" t="s">
        <v>3871</v>
      </c>
      <c r="DE307" s="34" t="s">
        <v>1041</v>
      </c>
      <c r="DF307" s="34" t="s">
        <v>3877</v>
      </c>
      <c r="DG307" s="34" t="s">
        <v>169</v>
      </c>
      <c r="DH307" s="34" t="s">
        <v>4170</v>
      </c>
      <c r="DI307" s="34" t="s">
        <v>4881</v>
      </c>
      <c r="DJ307" s="34" t="s">
        <v>4170</v>
      </c>
      <c r="DK307" s="34" t="s">
        <v>4170</v>
      </c>
      <c r="DL307" s="34" t="s">
        <v>4170</v>
      </c>
      <c r="DM307" s="34" t="s">
        <v>4170</v>
      </c>
      <c r="DN307" s="34" t="s">
        <v>4170</v>
      </c>
      <c r="DO307" s="34" t="s">
        <v>4170</v>
      </c>
      <c r="DP307" s="34" t="s">
        <v>4170</v>
      </c>
      <c r="DQ307" s="34" t="s">
        <v>4170</v>
      </c>
      <c r="DR307" s="34" t="s">
        <v>4170</v>
      </c>
      <c r="DS307" s="34" t="s">
        <v>4170</v>
      </c>
      <c r="DT307" s="34" t="s">
        <v>4170</v>
      </c>
      <c r="DU307" s="34" t="s">
        <v>4170</v>
      </c>
      <c r="DV307" s="34" t="s">
        <v>4170</v>
      </c>
      <c r="DW307" s="34" t="s">
        <v>4170</v>
      </c>
      <c r="DY307" s="34">
        <v>20000</v>
      </c>
      <c r="FK307" s="34" t="s">
        <v>1044</v>
      </c>
      <c r="FM307" s="34" t="s">
        <v>3990</v>
      </c>
      <c r="GF307" s="34" t="s">
        <v>1044</v>
      </c>
      <c r="GG307" s="34" t="s">
        <v>4170</v>
      </c>
      <c r="GH307" s="34" t="s">
        <v>4170</v>
      </c>
      <c r="GI307" s="34" t="s">
        <v>4170</v>
      </c>
      <c r="GJ307" s="34" t="s">
        <v>4881</v>
      </c>
      <c r="GK307" s="34" t="s">
        <v>4170</v>
      </c>
      <c r="GL307" s="34" t="s">
        <v>4170</v>
      </c>
      <c r="GM307" s="34" t="s">
        <v>4170</v>
      </c>
      <c r="GO307" s="34">
        <v>8000</v>
      </c>
      <c r="GP307" s="34">
        <v>1500</v>
      </c>
      <c r="GQ307" s="34">
        <v>0</v>
      </c>
      <c r="GR307" s="34">
        <v>3200</v>
      </c>
      <c r="GS307" s="34">
        <v>550</v>
      </c>
      <c r="GT307" s="34">
        <v>400</v>
      </c>
      <c r="GU307" s="34">
        <v>500</v>
      </c>
      <c r="GV307" s="34">
        <v>1300</v>
      </c>
      <c r="GW307" s="34">
        <v>1500</v>
      </c>
      <c r="GX307" s="34">
        <v>7000</v>
      </c>
      <c r="GY307" s="34">
        <v>2000</v>
      </c>
      <c r="GZ307" s="34">
        <v>3000</v>
      </c>
      <c r="HA307" s="34">
        <v>0</v>
      </c>
      <c r="HB307" s="34">
        <v>0</v>
      </c>
      <c r="HC307" s="34">
        <v>0</v>
      </c>
      <c r="HD307" s="34">
        <v>0</v>
      </c>
      <c r="HE307" s="34">
        <v>0</v>
      </c>
      <c r="HF307" s="34" t="s">
        <v>1044</v>
      </c>
      <c r="HK307" s="34" t="s">
        <v>7032</v>
      </c>
      <c r="HL307" s="34" t="s">
        <v>4226</v>
      </c>
      <c r="HM307" s="34" t="s">
        <v>4542</v>
      </c>
      <c r="HN307" s="34" t="s">
        <v>5453</v>
      </c>
      <c r="HO307" s="34">
        <v>10.4467805519054</v>
      </c>
      <c r="HP307" s="34" t="s">
        <v>4897</v>
      </c>
      <c r="HQ307" s="34" t="s">
        <v>4313</v>
      </c>
      <c r="HR307" s="34" t="s">
        <v>4186</v>
      </c>
      <c r="HS307" s="34" t="s">
        <v>4255</v>
      </c>
      <c r="HT307" s="34" t="s">
        <v>4271</v>
      </c>
      <c r="HU307" s="34" t="s">
        <v>5342</v>
      </c>
      <c r="HV307" s="34" t="s">
        <v>5001</v>
      </c>
      <c r="HW307" s="34" t="s">
        <v>4556</v>
      </c>
      <c r="HX307" s="34" t="s">
        <v>3232</v>
      </c>
      <c r="HY307" s="34" t="s">
        <v>4291</v>
      </c>
      <c r="HZ307" s="34" t="s">
        <v>4933</v>
      </c>
      <c r="IA307" s="34" t="s">
        <v>4666</v>
      </c>
      <c r="IC307" s="34" t="s">
        <v>5274</v>
      </c>
      <c r="ID307" s="34" t="s">
        <v>4462</v>
      </c>
      <c r="IE307" s="34" t="s">
        <v>5223</v>
      </c>
      <c r="IQ307" s="34">
        <v>20000</v>
      </c>
      <c r="IR307" s="34" t="s">
        <v>1046</v>
      </c>
      <c r="IT307" s="34">
        <v>10000</v>
      </c>
      <c r="IU307" s="34" t="s">
        <v>5180</v>
      </c>
      <c r="IV307" s="34" t="s">
        <v>4472</v>
      </c>
      <c r="IW307" s="34" t="s">
        <v>4170</v>
      </c>
      <c r="IX307" s="34" t="s">
        <v>6121</v>
      </c>
      <c r="IY307" s="34" t="s">
        <v>4474</v>
      </c>
      <c r="IZ307" s="34" t="s">
        <v>4785</v>
      </c>
      <c r="JA307" s="34" t="s">
        <v>4785</v>
      </c>
      <c r="JB307" s="34" t="s">
        <v>5581</v>
      </c>
      <c r="JC307" s="34">
        <v>1166.6666666666699</v>
      </c>
      <c r="JD307" s="34">
        <v>333.33333333333297</v>
      </c>
      <c r="JE307" s="34">
        <v>500</v>
      </c>
      <c r="JF307" s="34">
        <v>0</v>
      </c>
      <c r="JG307" s="34">
        <v>0</v>
      </c>
      <c r="JH307" s="34">
        <v>0</v>
      </c>
      <c r="JI307" s="34">
        <v>0</v>
      </c>
      <c r="JJ307" s="34">
        <v>0</v>
      </c>
      <c r="JK307" s="34">
        <v>500</v>
      </c>
      <c r="JL307" s="34">
        <v>14316.666666666701</v>
      </c>
      <c r="JM307" s="34">
        <v>3633.3333333333298</v>
      </c>
      <c r="JN307" s="34">
        <v>17950</v>
      </c>
      <c r="JO307" s="34">
        <v>7158.3333333333303</v>
      </c>
      <c r="JP307" s="34">
        <v>1816.6666666666699</v>
      </c>
      <c r="JQ307" s="34">
        <v>8975</v>
      </c>
      <c r="JR307" s="34">
        <v>0.44568245125348199</v>
      </c>
      <c r="JS307" s="34">
        <v>8.3565459610027898E-2</v>
      </c>
      <c r="JU307" s="34">
        <v>0.17827298050139301</v>
      </c>
      <c r="JV307" s="34">
        <v>3.06406685236769E-2</v>
      </c>
      <c r="JW307" s="34">
        <v>2.2284122562674102E-2</v>
      </c>
      <c r="JX307" s="34">
        <v>2.78551532033426E-2</v>
      </c>
      <c r="JY307" s="34">
        <v>7.2423398328690797E-2</v>
      </c>
      <c r="JZ307" s="34">
        <v>2.78551532033426E-2</v>
      </c>
      <c r="KA307" s="34">
        <v>6.4995357474466095E-2</v>
      </c>
      <c r="KB307" s="34">
        <v>1.8570102135561699E-2</v>
      </c>
      <c r="KC307" s="34">
        <v>2.78551532033426E-2</v>
      </c>
      <c r="KJ307" s="34" t="s">
        <v>5977</v>
      </c>
      <c r="KK307" s="34" t="s">
        <v>5990</v>
      </c>
      <c r="KL307" s="34" t="s">
        <v>5796</v>
      </c>
      <c r="KM307" s="34" t="s">
        <v>4712</v>
      </c>
      <c r="KN307" s="34" t="s">
        <v>5255</v>
      </c>
      <c r="KO307" s="34" t="s">
        <v>5255</v>
      </c>
      <c r="KP307" s="34" t="s">
        <v>4170</v>
      </c>
      <c r="KQ307" s="34" t="s">
        <v>4170</v>
      </c>
      <c r="KR307" s="34" t="s">
        <v>4170</v>
      </c>
      <c r="KS307" s="34" t="s">
        <v>4170</v>
      </c>
      <c r="KT307" s="34" t="s">
        <v>4170</v>
      </c>
      <c r="KU307" s="34" t="s">
        <v>5112</v>
      </c>
      <c r="KV307" s="34" t="s">
        <v>5154</v>
      </c>
      <c r="KW307" s="34" t="s">
        <v>5623</v>
      </c>
      <c r="KX307" s="34" t="s">
        <v>5647</v>
      </c>
      <c r="KY307" s="34" t="s">
        <v>5223</v>
      </c>
      <c r="KZ307" s="34" t="s">
        <v>5155</v>
      </c>
      <c r="LA307" s="34" t="s">
        <v>5992</v>
      </c>
    </row>
    <row r="308" spans="1:313">
      <c r="A308" s="34" t="s">
        <v>7033</v>
      </c>
      <c r="B308" s="34" t="s">
        <v>7008</v>
      </c>
      <c r="C308" s="34" t="s">
        <v>1038</v>
      </c>
      <c r="D308" s="34" t="s">
        <v>1041</v>
      </c>
      <c r="F308" s="34" t="s">
        <v>1041</v>
      </c>
      <c r="G308" s="34">
        <v>43</v>
      </c>
      <c r="H308" s="34" t="s">
        <v>1041</v>
      </c>
      <c r="I308" s="34" t="s">
        <v>1041</v>
      </c>
      <c r="J308" s="34" t="s">
        <v>440</v>
      </c>
      <c r="K308" s="34" t="s">
        <v>1077</v>
      </c>
      <c r="L308" s="34" t="s">
        <v>9537</v>
      </c>
      <c r="M308" s="34" t="s">
        <v>1548</v>
      </c>
      <c r="N308" s="34" t="s">
        <v>9538</v>
      </c>
      <c r="P308" s="34" t="s">
        <v>3065</v>
      </c>
      <c r="Q308" s="34" t="s">
        <v>3123</v>
      </c>
      <c r="R308" s="34" t="s">
        <v>6320</v>
      </c>
      <c r="S308" s="34">
        <v>3</v>
      </c>
      <c r="T308" s="34" t="s">
        <v>4609</v>
      </c>
      <c r="U308" s="34" t="s">
        <v>4881</v>
      </c>
      <c r="V308" s="34" t="s">
        <v>4881</v>
      </c>
      <c r="W308" s="34" t="s">
        <v>4881</v>
      </c>
      <c r="X308" s="34" t="s">
        <v>4170</v>
      </c>
      <c r="Y308" s="34" t="s">
        <v>4609</v>
      </c>
      <c r="Z308" s="34" t="s">
        <v>4881</v>
      </c>
      <c r="AA308" s="34" t="s">
        <v>4170</v>
      </c>
      <c r="AB308" s="34" t="s">
        <v>3681</v>
      </c>
      <c r="AD308" s="34" t="s">
        <v>3696</v>
      </c>
      <c r="AN308" s="34" t="s">
        <v>3719</v>
      </c>
      <c r="AO308" s="34" t="s">
        <v>1044</v>
      </c>
      <c r="BG308" s="34">
        <v>2</v>
      </c>
      <c r="BI308" s="34">
        <v>36</v>
      </c>
      <c r="BJ308" s="34" t="s">
        <v>1041</v>
      </c>
      <c r="BK308" s="34" t="s">
        <v>3727</v>
      </c>
      <c r="BM308" s="34" t="s">
        <v>3739</v>
      </c>
      <c r="BN308" s="34" t="s">
        <v>3745</v>
      </c>
      <c r="BO308" s="34" t="s">
        <v>4881</v>
      </c>
      <c r="BP308" s="34" t="s">
        <v>4170</v>
      </c>
      <c r="BQ308" s="34" t="s">
        <v>4170</v>
      </c>
      <c r="BR308" s="34" t="s">
        <v>4170</v>
      </c>
      <c r="BS308" s="34" t="s">
        <v>3754</v>
      </c>
      <c r="BT308" s="34" t="s">
        <v>3771</v>
      </c>
      <c r="BU308" s="34" t="s">
        <v>1044</v>
      </c>
      <c r="BV308" s="34" t="s">
        <v>1044</v>
      </c>
      <c r="BW308" s="34" t="s">
        <v>1044</v>
      </c>
      <c r="BX308" s="34" t="s">
        <v>3777</v>
      </c>
      <c r="BY308" s="34" t="s">
        <v>4881</v>
      </c>
      <c r="BZ308" s="34" t="s">
        <v>4170</v>
      </c>
      <c r="CA308" s="34" t="s">
        <v>4170</v>
      </c>
      <c r="CB308" s="34" t="s">
        <v>4170</v>
      </c>
      <c r="CC308" s="34" t="s">
        <v>4170</v>
      </c>
      <c r="CD308" s="34" t="s">
        <v>4170</v>
      </c>
      <c r="CE308" s="34" t="s">
        <v>4170</v>
      </c>
      <c r="CF308" s="34" t="s">
        <v>4170</v>
      </c>
      <c r="CG308" s="34" t="s">
        <v>4170</v>
      </c>
      <c r="CH308" s="34" t="s">
        <v>4170</v>
      </c>
      <c r="CI308" s="34" t="s">
        <v>4170</v>
      </c>
      <c r="CJ308" s="34" t="s">
        <v>4170</v>
      </c>
      <c r="CK308" s="34" t="s">
        <v>4170</v>
      </c>
      <c r="CL308" s="34" t="s">
        <v>4170</v>
      </c>
      <c r="CM308" s="34" t="s">
        <v>4170</v>
      </c>
      <c r="CN308" s="34" t="s">
        <v>4170</v>
      </c>
      <c r="CO308" s="34" t="s">
        <v>4170</v>
      </c>
      <c r="CQ308" s="34" t="s">
        <v>1041</v>
      </c>
      <c r="CR308" s="34" t="s">
        <v>1041</v>
      </c>
      <c r="CS308" s="34" t="s">
        <v>1041</v>
      </c>
      <c r="CT308" s="34" t="s">
        <v>1041</v>
      </c>
      <c r="CU308" s="34" t="s">
        <v>1041</v>
      </c>
      <c r="CV308" s="34" t="s">
        <v>1041</v>
      </c>
      <c r="CW308" s="34" t="s">
        <v>1044</v>
      </c>
      <c r="CX308" s="34" t="s">
        <v>1044</v>
      </c>
      <c r="CY308" s="34" t="s">
        <v>3826</v>
      </c>
      <c r="CZ308" s="34" t="s">
        <v>3843</v>
      </c>
      <c r="DA308" s="34" t="s">
        <v>3861</v>
      </c>
      <c r="DB308" s="34" t="s">
        <v>3868</v>
      </c>
      <c r="DC308" s="34" t="s">
        <v>3871</v>
      </c>
      <c r="DD308" s="34" t="s">
        <v>3871</v>
      </c>
      <c r="DE308" s="34" t="s">
        <v>1041</v>
      </c>
      <c r="DF308" s="34" t="s">
        <v>3877</v>
      </c>
      <c r="DG308" s="34" t="s">
        <v>6324</v>
      </c>
      <c r="DH308" s="34" t="s">
        <v>4170</v>
      </c>
      <c r="DI308" s="34" t="s">
        <v>4881</v>
      </c>
      <c r="DJ308" s="34" t="s">
        <v>4170</v>
      </c>
      <c r="DK308" s="34" t="s">
        <v>4170</v>
      </c>
      <c r="DL308" s="34" t="s">
        <v>4170</v>
      </c>
      <c r="DM308" s="34" t="s">
        <v>4170</v>
      </c>
      <c r="DN308" s="34" t="s">
        <v>4170</v>
      </c>
      <c r="DO308" s="34" t="s">
        <v>4881</v>
      </c>
      <c r="DP308" s="34" t="s">
        <v>4170</v>
      </c>
      <c r="DQ308" s="34" t="s">
        <v>4170</v>
      </c>
      <c r="DR308" s="34" t="s">
        <v>4170</v>
      </c>
      <c r="DS308" s="34" t="s">
        <v>4170</v>
      </c>
      <c r="DT308" s="34" t="s">
        <v>4170</v>
      </c>
      <c r="DU308" s="34" t="s">
        <v>4170</v>
      </c>
      <c r="DV308" s="34" t="s">
        <v>4170</v>
      </c>
      <c r="DW308" s="34" t="s">
        <v>4170</v>
      </c>
      <c r="DY308" s="34">
        <v>8000</v>
      </c>
      <c r="FE308" s="34">
        <v>4875</v>
      </c>
      <c r="FK308" s="34" t="s">
        <v>1044</v>
      </c>
      <c r="FM308" s="34" t="s">
        <v>3990</v>
      </c>
      <c r="GF308" s="34" t="s">
        <v>1044</v>
      </c>
      <c r="GG308" s="34" t="s">
        <v>4170</v>
      </c>
      <c r="GH308" s="34" t="s">
        <v>4170</v>
      </c>
      <c r="GI308" s="34" t="s">
        <v>4170</v>
      </c>
      <c r="GJ308" s="34" t="s">
        <v>4881</v>
      </c>
      <c r="GK308" s="34" t="s">
        <v>4170</v>
      </c>
      <c r="GL308" s="34" t="s">
        <v>4170</v>
      </c>
      <c r="GM308" s="34" t="s">
        <v>4170</v>
      </c>
      <c r="GO308" s="34">
        <v>6000</v>
      </c>
      <c r="GP308" s="34">
        <v>0</v>
      </c>
      <c r="GQ308" s="34">
        <v>0</v>
      </c>
      <c r="GR308" s="34">
        <v>2800</v>
      </c>
      <c r="GS308" s="34">
        <v>400</v>
      </c>
      <c r="GT308" s="34">
        <v>400</v>
      </c>
      <c r="GU308" s="34">
        <v>600</v>
      </c>
      <c r="GV308" s="34">
        <v>0</v>
      </c>
      <c r="GW308" s="34">
        <v>0</v>
      </c>
      <c r="GX308" s="34">
        <v>5000</v>
      </c>
      <c r="GY308" s="34">
        <v>1500</v>
      </c>
      <c r="GZ308" s="34">
        <v>2000</v>
      </c>
      <c r="HA308" s="34">
        <v>0</v>
      </c>
      <c r="HB308" s="34">
        <v>0</v>
      </c>
      <c r="HC308" s="34">
        <v>5000</v>
      </c>
      <c r="HD308" s="34">
        <v>300</v>
      </c>
      <c r="HE308" s="34">
        <v>0</v>
      </c>
      <c r="HF308" s="34" t="s">
        <v>1044</v>
      </c>
      <c r="HK308" s="34" t="s">
        <v>7034</v>
      </c>
      <c r="HL308" s="34" t="s">
        <v>4226</v>
      </c>
      <c r="HM308" s="34" t="s">
        <v>4542</v>
      </c>
      <c r="HN308" s="34" t="s">
        <v>5447</v>
      </c>
      <c r="HO308" s="34">
        <v>49.473007008322398</v>
      </c>
      <c r="HP308" s="34" t="s">
        <v>4896</v>
      </c>
      <c r="HQ308" s="34" t="s">
        <v>4316</v>
      </c>
      <c r="HR308" s="34" t="s">
        <v>4210</v>
      </c>
      <c r="HS308" s="34" t="s">
        <v>4228</v>
      </c>
      <c r="HT308" s="34" t="s">
        <v>4262</v>
      </c>
      <c r="HU308" s="34" t="s">
        <v>5342</v>
      </c>
      <c r="HV308" s="34" t="s">
        <v>5001</v>
      </c>
      <c r="HW308" s="34" t="s">
        <v>4556</v>
      </c>
      <c r="HX308" s="34" t="s">
        <v>3238</v>
      </c>
      <c r="HY308" s="34" t="s">
        <v>4291</v>
      </c>
      <c r="HZ308" s="34" t="s">
        <v>4933</v>
      </c>
      <c r="IA308" s="34" t="s">
        <v>4666</v>
      </c>
      <c r="IC308" s="34" t="s">
        <v>5274</v>
      </c>
      <c r="ID308" s="34" t="s">
        <v>4462</v>
      </c>
      <c r="IE308" s="34" t="s">
        <v>4879</v>
      </c>
      <c r="IK308" s="34" t="s">
        <v>4589</v>
      </c>
      <c r="IQ308" s="34">
        <v>12875</v>
      </c>
      <c r="IR308" s="34" t="s">
        <v>1046</v>
      </c>
      <c r="IS308" s="34" t="s">
        <v>5322</v>
      </c>
      <c r="IT308" s="34">
        <v>4291.6666666666697</v>
      </c>
      <c r="IU308" s="34" t="s">
        <v>5179</v>
      </c>
      <c r="IV308" s="34" t="s">
        <v>4170</v>
      </c>
      <c r="IW308" s="34" t="s">
        <v>4170</v>
      </c>
      <c r="IX308" s="34" t="s">
        <v>5374</v>
      </c>
      <c r="IY308" s="34" t="s">
        <v>4785</v>
      </c>
      <c r="IZ308" s="34" t="s">
        <v>4785</v>
      </c>
      <c r="JA308" s="34" t="s">
        <v>4716</v>
      </c>
      <c r="JB308" s="34" t="s">
        <v>4170</v>
      </c>
      <c r="JC308" s="34">
        <v>833.33333333333303</v>
      </c>
      <c r="JD308" s="34">
        <v>250</v>
      </c>
      <c r="JE308" s="34">
        <v>333.33333333333297</v>
      </c>
      <c r="JF308" s="34">
        <v>0</v>
      </c>
      <c r="JG308" s="34">
        <v>0</v>
      </c>
      <c r="JH308" s="34">
        <v>833.33333333333303</v>
      </c>
      <c r="JI308" s="34">
        <v>50</v>
      </c>
      <c r="JJ308" s="34">
        <v>0</v>
      </c>
      <c r="JK308" s="34">
        <v>0</v>
      </c>
      <c r="JL308" s="34">
        <v>12200</v>
      </c>
      <c r="JM308" s="34">
        <v>300</v>
      </c>
      <c r="JN308" s="34">
        <v>12500</v>
      </c>
      <c r="JO308" s="34">
        <v>4066.6666666666702</v>
      </c>
      <c r="JP308" s="34">
        <v>100</v>
      </c>
      <c r="JQ308" s="34">
        <v>4166.6666666666697</v>
      </c>
      <c r="JR308" s="34">
        <v>0.48</v>
      </c>
      <c r="JU308" s="34">
        <v>0.224</v>
      </c>
      <c r="JV308" s="34">
        <v>3.2000000000000001E-2</v>
      </c>
      <c r="JW308" s="34">
        <v>3.2000000000000001E-2</v>
      </c>
      <c r="JX308" s="34">
        <v>4.8000000000000001E-2</v>
      </c>
      <c r="KA308" s="34">
        <v>6.6666666666666693E-2</v>
      </c>
      <c r="KB308" s="34">
        <v>0.02</v>
      </c>
      <c r="KC308" s="34">
        <v>2.66666666666667E-2</v>
      </c>
      <c r="KF308" s="34">
        <v>6.6666666666666693E-2</v>
      </c>
      <c r="KG308" s="34">
        <v>4.0000000000000001E-3</v>
      </c>
      <c r="KJ308" s="34" t="s">
        <v>5977</v>
      </c>
      <c r="KK308" s="34" t="s">
        <v>5989</v>
      </c>
      <c r="KL308" s="34" t="s">
        <v>4170</v>
      </c>
      <c r="KM308" s="34" t="s">
        <v>4716</v>
      </c>
      <c r="KN308" s="34" t="s">
        <v>5254</v>
      </c>
      <c r="KO308" s="34" t="s">
        <v>5255</v>
      </c>
      <c r="KP308" s="34" t="s">
        <v>4170</v>
      </c>
      <c r="KQ308" s="34" t="s">
        <v>4170</v>
      </c>
      <c r="KR308" s="34" t="s">
        <v>4716</v>
      </c>
      <c r="KS308" s="34" t="s">
        <v>4972</v>
      </c>
      <c r="KT308" s="34" t="s">
        <v>4170</v>
      </c>
      <c r="KU308" s="34" t="s">
        <v>5112</v>
      </c>
      <c r="KV308" s="34" t="s">
        <v>5153</v>
      </c>
      <c r="KW308" s="34" t="s">
        <v>5624</v>
      </c>
      <c r="KX308" s="34" t="s">
        <v>5643</v>
      </c>
      <c r="KY308" s="34" t="s">
        <v>5112</v>
      </c>
      <c r="KZ308" s="34" t="s">
        <v>5850</v>
      </c>
      <c r="LA308" s="34" t="s">
        <v>5992</v>
      </c>
    </row>
    <row r="309" spans="1:313">
      <c r="A309" s="34" t="s">
        <v>7035</v>
      </c>
      <c r="B309" s="34" t="s">
        <v>7008</v>
      </c>
      <c r="C309" s="34" t="s">
        <v>1039</v>
      </c>
      <c r="D309" s="34" t="s">
        <v>1041</v>
      </c>
      <c r="F309" s="34" t="s">
        <v>1041</v>
      </c>
      <c r="G309" s="34">
        <v>30</v>
      </c>
      <c r="H309" s="34" t="s">
        <v>1041</v>
      </c>
      <c r="I309" s="34" t="s">
        <v>1041</v>
      </c>
      <c r="J309" s="34" t="s">
        <v>440</v>
      </c>
      <c r="K309" s="34" t="s">
        <v>1077</v>
      </c>
      <c r="L309" s="34" t="s">
        <v>9537</v>
      </c>
      <c r="M309" s="34" t="s">
        <v>1548</v>
      </c>
      <c r="N309" s="34" t="s">
        <v>9538</v>
      </c>
      <c r="P309" s="34" t="s">
        <v>3065</v>
      </c>
      <c r="Q309" s="34" t="s">
        <v>3123</v>
      </c>
      <c r="R309" s="34" t="s">
        <v>6515</v>
      </c>
      <c r="S309" s="34">
        <v>2</v>
      </c>
      <c r="T309" s="34" t="s">
        <v>4881</v>
      </c>
      <c r="U309" s="34" t="s">
        <v>4170</v>
      </c>
      <c r="V309" s="34" t="s">
        <v>4881</v>
      </c>
      <c r="W309" s="34" t="s">
        <v>4881</v>
      </c>
      <c r="X309" s="34" t="s">
        <v>4170</v>
      </c>
      <c r="Y309" s="34" t="s">
        <v>4881</v>
      </c>
      <c r="Z309" s="34" t="s">
        <v>4881</v>
      </c>
      <c r="AA309" s="34" t="s">
        <v>4170</v>
      </c>
      <c r="AB309" s="34" t="s">
        <v>3681</v>
      </c>
      <c r="AD309" s="34" t="s">
        <v>3696</v>
      </c>
      <c r="AN309" s="34" t="s">
        <v>3722</v>
      </c>
      <c r="AO309" s="34" t="s">
        <v>1044</v>
      </c>
      <c r="BG309" s="34">
        <v>2</v>
      </c>
      <c r="BI309" s="34">
        <v>35</v>
      </c>
      <c r="BJ309" s="34" t="s">
        <v>1041</v>
      </c>
      <c r="BK309" s="34" t="s">
        <v>3727</v>
      </c>
      <c r="BM309" s="34" t="s">
        <v>3739</v>
      </c>
      <c r="BN309" s="34" t="s">
        <v>3745</v>
      </c>
      <c r="BO309" s="34" t="s">
        <v>4881</v>
      </c>
      <c r="BP309" s="34" t="s">
        <v>4170</v>
      </c>
      <c r="BQ309" s="34" t="s">
        <v>4170</v>
      </c>
      <c r="BR309" s="34" t="s">
        <v>4170</v>
      </c>
      <c r="BS309" s="34" t="s">
        <v>3751</v>
      </c>
      <c r="BT309" s="34" t="s">
        <v>3771</v>
      </c>
      <c r="BU309" s="34" t="s">
        <v>1041</v>
      </c>
      <c r="BV309" s="34" t="s">
        <v>1041</v>
      </c>
      <c r="BW309" s="34" t="s">
        <v>1044</v>
      </c>
      <c r="BX309" s="34" t="s">
        <v>3777</v>
      </c>
      <c r="BY309" s="34" t="s">
        <v>4881</v>
      </c>
      <c r="BZ309" s="34" t="s">
        <v>4170</v>
      </c>
      <c r="CA309" s="34" t="s">
        <v>4170</v>
      </c>
      <c r="CB309" s="34" t="s">
        <v>4170</v>
      </c>
      <c r="CC309" s="34" t="s">
        <v>4170</v>
      </c>
      <c r="CD309" s="34" t="s">
        <v>4170</v>
      </c>
      <c r="CE309" s="34" t="s">
        <v>4170</v>
      </c>
      <c r="CF309" s="34" t="s">
        <v>4170</v>
      </c>
      <c r="CG309" s="34" t="s">
        <v>4170</v>
      </c>
      <c r="CH309" s="34" t="s">
        <v>4170</v>
      </c>
      <c r="CI309" s="34" t="s">
        <v>4170</v>
      </c>
      <c r="CJ309" s="34" t="s">
        <v>4170</v>
      </c>
      <c r="CK309" s="34" t="s">
        <v>4170</v>
      </c>
      <c r="CL309" s="34" t="s">
        <v>4170</v>
      </c>
      <c r="CM309" s="34" t="s">
        <v>4170</v>
      </c>
      <c r="CN309" s="34" t="s">
        <v>4170</v>
      </c>
      <c r="CO309" s="34" t="s">
        <v>4170</v>
      </c>
      <c r="CQ309" s="34" t="s">
        <v>1041</v>
      </c>
      <c r="CR309" s="34" t="s">
        <v>1041</v>
      </c>
      <c r="CS309" s="34" t="s">
        <v>1041</v>
      </c>
      <c r="CT309" s="34" t="s">
        <v>1041</v>
      </c>
      <c r="CU309" s="34" t="s">
        <v>1041</v>
      </c>
      <c r="CV309" s="34" t="s">
        <v>1041</v>
      </c>
      <c r="CW309" s="34" t="s">
        <v>1044</v>
      </c>
      <c r="CX309" s="34" t="s">
        <v>1044</v>
      </c>
      <c r="CY309" s="34" t="s">
        <v>3823</v>
      </c>
      <c r="CZ309" s="34" t="s">
        <v>3843</v>
      </c>
      <c r="DA309" s="34" t="s">
        <v>3855</v>
      </c>
      <c r="DB309" s="34" t="s">
        <v>1044</v>
      </c>
      <c r="DC309" s="34" t="s">
        <v>1044</v>
      </c>
      <c r="DD309" s="34" t="s">
        <v>3871</v>
      </c>
      <c r="DE309" s="34" t="s">
        <v>1041</v>
      </c>
      <c r="DF309" s="34" t="s">
        <v>3877</v>
      </c>
      <c r="DG309" s="34" t="s">
        <v>7036</v>
      </c>
      <c r="DH309" s="34" t="s">
        <v>4170</v>
      </c>
      <c r="DI309" s="34" t="s">
        <v>4170</v>
      </c>
      <c r="DJ309" s="34" t="s">
        <v>4170</v>
      </c>
      <c r="DK309" s="34" t="s">
        <v>4881</v>
      </c>
      <c r="DL309" s="34" t="s">
        <v>4170</v>
      </c>
      <c r="DM309" s="34" t="s">
        <v>4170</v>
      </c>
      <c r="DN309" s="34" t="s">
        <v>4170</v>
      </c>
      <c r="DO309" s="34" t="s">
        <v>4170</v>
      </c>
      <c r="DP309" s="34" t="s">
        <v>4170</v>
      </c>
      <c r="DQ309" s="34" t="s">
        <v>4170</v>
      </c>
      <c r="DR309" s="34" t="s">
        <v>4881</v>
      </c>
      <c r="DS309" s="34" t="s">
        <v>4170</v>
      </c>
      <c r="DT309" s="34" t="s">
        <v>4170</v>
      </c>
      <c r="DU309" s="34" t="s">
        <v>4170</v>
      </c>
      <c r="DV309" s="34" t="s">
        <v>4170</v>
      </c>
      <c r="DW309" s="34" t="s">
        <v>4170</v>
      </c>
      <c r="EA309" s="34">
        <v>3000</v>
      </c>
      <c r="FK309" s="34" t="s">
        <v>3963</v>
      </c>
      <c r="FL309" s="34" t="s">
        <v>3972</v>
      </c>
      <c r="FM309" s="34" t="s">
        <v>3981</v>
      </c>
      <c r="FN309" s="34" t="s">
        <v>6717</v>
      </c>
      <c r="FO309" s="34" t="s">
        <v>4170</v>
      </c>
      <c r="FP309" s="34" t="s">
        <v>4881</v>
      </c>
      <c r="FQ309" s="34" t="s">
        <v>4881</v>
      </c>
      <c r="FR309" s="34" t="s">
        <v>4881</v>
      </c>
      <c r="FS309" s="34" t="s">
        <v>4170</v>
      </c>
      <c r="FT309" s="34" t="s">
        <v>4170</v>
      </c>
      <c r="FU309" s="34" t="s">
        <v>4170</v>
      </c>
      <c r="FV309" s="34" t="s">
        <v>4170</v>
      </c>
      <c r="FW309" s="34" t="s">
        <v>4170</v>
      </c>
      <c r="FX309" s="34" t="s">
        <v>4170</v>
      </c>
      <c r="FY309" s="34" t="s">
        <v>4170</v>
      </c>
      <c r="FZ309" s="34" t="s">
        <v>4170</v>
      </c>
      <c r="GA309" s="34" t="s">
        <v>4170</v>
      </c>
      <c r="GB309" s="34" t="s">
        <v>4170</v>
      </c>
      <c r="GC309" s="34" t="s">
        <v>4170</v>
      </c>
      <c r="GD309" s="34" t="s">
        <v>4170</v>
      </c>
      <c r="GF309" s="34" t="s">
        <v>1044</v>
      </c>
      <c r="GG309" s="34" t="s">
        <v>4170</v>
      </c>
      <c r="GH309" s="34" t="s">
        <v>4170</v>
      </c>
      <c r="GI309" s="34" t="s">
        <v>4170</v>
      </c>
      <c r="GJ309" s="34" t="s">
        <v>4881</v>
      </c>
      <c r="GK309" s="34" t="s">
        <v>4170</v>
      </c>
      <c r="GL309" s="34" t="s">
        <v>4170</v>
      </c>
      <c r="GM309" s="34" t="s">
        <v>4170</v>
      </c>
      <c r="GO309" s="34">
        <v>4000</v>
      </c>
      <c r="GP309" s="34">
        <v>0</v>
      </c>
      <c r="GQ309" s="34">
        <v>7000</v>
      </c>
      <c r="GR309" s="34">
        <v>3000</v>
      </c>
      <c r="GS309" s="34">
        <v>500</v>
      </c>
      <c r="GT309" s="34">
        <v>350</v>
      </c>
      <c r="GU309" s="34">
        <v>300</v>
      </c>
      <c r="GV309" s="34">
        <v>0</v>
      </c>
      <c r="GW309" s="34">
        <v>0</v>
      </c>
      <c r="GX309" s="34">
        <v>2000</v>
      </c>
      <c r="GY309" s="34">
        <v>6000</v>
      </c>
      <c r="GZ309" s="34">
        <v>0</v>
      </c>
      <c r="HA309" s="34">
        <v>0</v>
      </c>
      <c r="HB309" s="34">
        <v>0</v>
      </c>
      <c r="HC309" s="34">
        <v>4800</v>
      </c>
      <c r="HD309" s="34">
        <v>0</v>
      </c>
      <c r="HE309" s="34">
        <v>0</v>
      </c>
      <c r="HF309" s="34" t="s">
        <v>1044</v>
      </c>
      <c r="HK309" s="34" t="s">
        <v>7037</v>
      </c>
      <c r="HL309" s="34" t="s">
        <v>4226</v>
      </c>
      <c r="HM309" s="34" t="s">
        <v>4539</v>
      </c>
      <c r="HN309" s="34" t="s">
        <v>5446</v>
      </c>
      <c r="HO309" s="34">
        <v>32.457293035479601</v>
      </c>
      <c r="HP309" s="34" t="s">
        <v>4895</v>
      </c>
      <c r="HQ309" s="34" t="s">
        <v>4313</v>
      </c>
      <c r="HR309" s="34" t="s">
        <v>4210</v>
      </c>
      <c r="HS309" s="34" t="s">
        <v>4228</v>
      </c>
      <c r="HT309" s="34" t="s">
        <v>4262</v>
      </c>
      <c r="HU309" s="34" t="s">
        <v>5342</v>
      </c>
      <c r="HV309" s="34" t="s">
        <v>5001</v>
      </c>
      <c r="HW309" s="34" t="s">
        <v>4556</v>
      </c>
      <c r="HX309" s="34" t="s">
        <v>3247</v>
      </c>
      <c r="HY309" s="34" t="s">
        <v>4291</v>
      </c>
      <c r="HZ309" s="34" t="s">
        <v>4933</v>
      </c>
      <c r="IA309" s="34" t="s">
        <v>4666</v>
      </c>
      <c r="IB309" s="34" t="s">
        <v>5665</v>
      </c>
      <c r="IC309" s="34" t="s">
        <v>5274</v>
      </c>
      <c r="ID309" s="34" t="s">
        <v>4461</v>
      </c>
      <c r="IG309" s="34" t="s">
        <v>4874</v>
      </c>
      <c r="IQ309" s="34">
        <v>3000</v>
      </c>
      <c r="IR309" s="34" t="s">
        <v>1046</v>
      </c>
      <c r="IS309" s="34" t="s">
        <v>5322</v>
      </c>
      <c r="IT309" s="34">
        <v>1500</v>
      </c>
      <c r="IU309" s="34" t="s">
        <v>5178</v>
      </c>
      <c r="IV309" s="34" t="s">
        <v>4170</v>
      </c>
      <c r="IW309" s="34" t="s">
        <v>4175</v>
      </c>
      <c r="IX309" s="34" t="s">
        <v>5374</v>
      </c>
      <c r="IY309" s="34" t="s">
        <v>4785</v>
      </c>
      <c r="IZ309" s="34" t="s">
        <v>4785</v>
      </c>
      <c r="JA309" s="34" t="s">
        <v>4784</v>
      </c>
      <c r="JB309" s="34" t="s">
        <v>4170</v>
      </c>
      <c r="JC309" s="34">
        <v>333.33333333333297</v>
      </c>
      <c r="JD309" s="34">
        <v>1000</v>
      </c>
      <c r="JE309" s="34">
        <v>0</v>
      </c>
      <c r="JF309" s="34">
        <v>0</v>
      </c>
      <c r="JG309" s="34">
        <v>0</v>
      </c>
      <c r="JH309" s="34">
        <v>800</v>
      </c>
      <c r="JI309" s="34">
        <v>0</v>
      </c>
      <c r="JJ309" s="34">
        <v>0</v>
      </c>
      <c r="JK309" s="34">
        <v>0</v>
      </c>
      <c r="JL309" s="34">
        <v>16283.333333333299</v>
      </c>
      <c r="JM309" s="34">
        <v>1000</v>
      </c>
      <c r="JN309" s="34">
        <v>17283.333333333299</v>
      </c>
      <c r="JO309" s="34">
        <v>8141.6666666666697</v>
      </c>
      <c r="JP309" s="34">
        <v>500</v>
      </c>
      <c r="JQ309" s="34">
        <v>8641.6666666666697</v>
      </c>
      <c r="JR309" s="34">
        <v>0.23143683702989401</v>
      </c>
      <c r="JT309" s="34">
        <v>0.40501446480231401</v>
      </c>
      <c r="JU309" s="34">
        <v>0.17357762777242</v>
      </c>
      <c r="JV309" s="34">
        <v>2.8929604628736699E-2</v>
      </c>
      <c r="JW309" s="34">
        <v>2.02507232401157E-2</v>
      </c>
      <c r="JX309" s="34">
        <v>1.7357762777241999E-2</v>
      </c>
      <c r="KA309" s="34">
        <v>1.9286403085824501E-2</v>
      </c>
      <c r="KB309" s="34">
        <v>5.7859209257473503E-2</v>
      </c>
      <c r="KF309" s="34">
        <v>4.6287367405978802E-2</v>
      </c>
      <c r="KJ309" s="34" t="s">
        <v>5976</v>
      </c>
      <c r="KK309" s="34" t="s">
        <v>5177</v>
      </c>
      <c r="KL309" s="34" t="s">
        <v>4170</v>
      </c>
      <c r="KM309" s="34" t="s">
        <v>4714</v>
      </c>
      <c r="KN309" s="34" t="s">
        <v>4716</v>
      </c>
      <c r="KO309" s="34" t="s">
        <v>4170</v>
      </c>
      <c r="KP309" s="34" t="s">
        <v>4170</v>
      </c>
      <c r="KQ309" s="34" t="s">
        <v>4170</v>
      </c>
      <c r="KR309" s="34" t="s">
        <v>4716</v>
      </c>
      <c r="KS309" s="34" t="s">
        <v>4170</v>
      </c>
      <c r="KT309" s="34" t="s">
        <v>4170</v>
      </c>
      <c r="KU309" s="34" t="s">
        <v>5113</v>
      </c>
      <c r="KV309" s="34" t="s">
        <v>5155</v>
      </c>
      <c r="KW309" s="34" t="s">
        <v>5624</v>
      </c>
      <c r="KX309" s="34" t="s">
        <v>5646</v>
      </c>
      <c r="KY309" s="34" t="s">
        <v>5223</v>
      </c>
      <c r="KZ309" s="34" t="s">
        <v>5155</v>
      </c>
      <c r="LA309" s="34" t="s">
        <v>5993</v>
      </c>
    </row>
    <row r="310" spans="1:313">
      <c r="A310" s="34" t="s">
        <v>7038</v>
      </c>
      <c r="B310" s="34" t="s">
        <v>7008</v>
      </c>
      <c r="C310" s="34" t="s">
        <v>1036</v>
      </c>
      <c r="D310" s="34" t="s">
        <v>1041</v>
      </c>
      <c r="F310" s="34" t="s">
        <v>1041</v>
      </c>
      <c r="G310" s="34">
        <v>19</v>
      </c>
      <c r="H310" s="34" t="s">
        <v>1041</v>
      </c>
      <c r="I310" s="34" t="s">
        <v>1041</v>
      </c>
      <c r="J310" s="34" t="s">
        <v>442</v>
      </c>
      <c r="K310" s="34" t="s">
        <v>1059</v>
      </c>
      <c r="L310" s="34" t="s">
        <v>9539</v>
      </c>
      <c r="M310" s="34" t="s">
        <v>1229</v>
      </c>
      <c r="N310" s="34" t="s">
        <v>9540</v>
      </c>
      <c r="P310" s="34" t="s">
        <v>3065</v>
      </c>
      <c r="Q310" s="34" t="s">
        <v>3123</v>
      </c>
      <c r="R310" s="34" t="s">
        <v>6382</v>
      </c>
      <c r="S310" s="34">
        <v>1</v>
      </c>
      <c r="T310" s="34" t="s">
        <v>4170</v>
      </c>
      <c r="U310" s="34" t="s">
        <v>4170</v>
      </c>
      <c r="V310" s="34" t="s">
        <v>4170</v>
      </c>
      <c r="W310" s="34" t="s">
        <v>4170</v>
      </c>
      <c r="X310" s="34" t="s">
        <v>4881</v>
      </c>
      <c r="Y310" s="34" t="s">
        <v>4170</v>
      </c>
      <c r="Z310" s="34" t="s">
        <v>4881</v>
      </c>
      <c r="AA310" s="34" t="s">
        <v>4170</v>
      </c>
      <c r="AB310" s="34" t="s">
        <v>3681</v>
      </c>
      <c r="AD310" s="34" t="s">
        <v>3696</v>
      </c>
      <c r="AN310" s="34" t="s">
        <v>3719</v>
      </c>
      <c r="AO310" s="34" t="s">
        <v>1044</v>
      </c>
      <c r="BG310" s="34">
        <v>1</v>
      </c>
      <c r="BI310" s="34">
        <v>15</v>
      </c>
      <c r="BJ310" s="34" t="s">
        <v>1041</v>
      </c>
      <c r="BK310" s="34" t="s">
        <v>3727</v>
      </c>
      <c r="BM310" s="34" t="s">
        <v>3739</v>
      </c>
      <c r="BN310" s="34" t="s">
        <v>3745</v>
      </c>
      <c r="BO310" s="34" t="s">
        <v>4881</v>
      </c>
      <c r="BP310" s="34" t="s">
        <v>4170</v>
      </c>
      <c r="BQ310" s="34" t="s">
        <v>4170</v>
      </c>
      <c r="BR310" s="34" t="s">
        <v>4170</v>
      </c>
      <c r="BS310" s="34" t="s">
        <v>3754</v>
      </c>
      <c r="BT310" s="34" t="s">
        <v>3771</v>
      </c>
      <c r="BU310" s="34" t="s">
        <v>1044</v>
      </c>
      <c r="BV310" s="34" t="s">
        <v>1044</v>
      </c>
      <c r="BW310" s="34" t="s">
        <v>1044</v>
      </c>
      <c r="BX310" s="34" t="s">
        <v>3777</v>
      </c>
      <c r="BY310" s="34" t="s">
        <v>4881</v>
      </c>
      <c r="BZ310" s="34" t="s">
        <v>4170</v>
      </c>
      <c r="CA310" s="34" t="s">
        <v>4170</v>
      </c>
      <c r="CB310" s="34" t="s">
        <v>4170</v>
      </c>
      <c r="CC310" s="34" t="s">
        <v>4170</v>
      </c>
      <c r="CD310" s="34" t="s">
        <v>4170</v>
      </c>
      <c r="CE310" s="34" t="s">
        <v>4170</v>
      </c>
      <c r="CF310" s="34" t="s">
        <v>4170</v>
      </c>
      <c r="CG310" s="34" t="s">
        <v>4170</v>
      </c>
      <c r="CH310" s="34" t="s">
        <v>4170</v>
      </c>
      <c r="CI310" s="34" t="s">
        <v>4170</v>
      </c>
      <c r="CJ310" s="34" t="s">
        <v>4170</v>
      </c>
      <c r="CK310" s="34" t="s">
        <v>4170</v>
      </c>
      <c r="CL310" s="34" t="s">
        <v>4170</v>
      </c>
      <c r="CM310" s="34" t="s">
        <v>4170</v>
      </c>
      <c r="CN310" s="34" t="s">
        <v>4170</v>
      </c>
      <c r="CO310" s="34" t="s">
        <v>4170</v>
      </c>
      <c r="CQ310" s="34" t="s">
        <v>1041</v>
      </c>
      <c r="CR310" s="34" t="s">
        <v>1041</v>
      </c>
      <c r="CS310" s="34" t="s">
        <v>1041</v>
      </c>
      <c r="CT310" s="34" t="s">
        <v>1041</v>
      </c>
      <c r="CU310" s="34" t="s">
        <v>1041</v>
      </c>
      <c r="CV310" s="34" t="s">
        <v>1041</v>
      </c>
      <c r="CW310" s="34" t="s">
        <v>1041</v>
      </c>
      <c r="CX310" s="34" t="s">
        <v>1044</v>
      </c>
      <c r="CY310" s="34" t="s">
        <v>3826</v>
      </c>
      <c r="CZ310" s="34" t="s">
        <v>3843</v>
      </c>
      <c r="DA310" s="34" t="s">
        <v>3861</v>
      </c>
      <c r="DB310" s="34" t="s">
        <v>1044</v>
      </c>
      <c r="DC310" s="34" t="s">
        <v>1044</v>
      </c>
      <c r="DD310" s="34" t="s">
        <v>3871</v>
      </c>
      <c r="DE310" s="34" t="s">
        <v>1041</v>
      </c>
      <c r="DF310" s="34" t="s">
        <v>3877</v>
      </c>
      <c r="DG310" s="34" t="s">
        <v>6636</v>
      </c>
      <c r="DH310" s="34" t="s">
        <v>4170</v>
      </c>
      <c r="DI310" s="34" t="s">
        <v>4170</v>
      </c>
      <c r="DJ310" s="34" t="s">
        <v>4170</v>
      </c>
      <c r="DK310" s="34" t="s">
        <v>4170</v>
      </c>
      <c r="DL310" s="34" t="s">
        <v>4170</v>
      </c>
      <c r="DM310" s="34" t="s">
        <v>4881</v>
      </c>
      <c r="DN310" s="34" t="s">
        <v>4170</v>
      </c>
      <c r="DO310" s="34" t="s">
        <v>4170</v>
      </c>
      <c r="DP310" s="34" t="s">
        <v>4170</v>
      </c>
      <c r="DQ310" s="34" t="s">
        <v>4881</v>
      </c>
      <c r="DR310" s="34" t="s">
        <v>4170</v>
      </c>
      <c r="DS310" s="34" t="s">
        <v>4170</v>
      </c>
      <c r="DT310" s="34" t="s">
        <v>4170</v>
      </c>
      <c r="DU310" s="34" t="s">
        <v>4170</v>
      </c>
      <c r="DV310" s="34" t="s">
        <v>4170</v>
      </c>
      <c r="DW310" s="34" t="s">
        <v>4170</v>
      </c>
      <c r="EC310" s="34" t="s">
        <v>452</v>
      </c>
      <c r="ED310" s="34" t="s">
        <v>4170</v>
      </c>
      <c r="EE310" s="34" t="s">
        <v>4170</v>
      </c>
      <c r="EF310" s="34" t="s">
        <v>4170</v>
      </c>
      <c r="EG310" s="34" t="s">
        <v>4170</v>
      </c>
      <c r="EH310" s="34" t="s">
        <v>4170</v>
      </c>
      <c r="EI310" s="34" t="s">
        <v>4170</v>
      </c>
      <c r="EJ310" s="34" t="s">
        <v>4170</v>
      </c>
      <c r="EK310" s="34" t="s">
        <v>4170</v>
      </c>
      <c r="EL310" s="34" t="s">
        <v>4170</v>
      </c>
      <c r="EM310" s="34" t="s">
        <v>4170</v>
      </c>
      <c r="EN310" s="34" t="s">
        <v>4881</v>
      </c>
      <c r="EO310" s="34" t="s">
        <v>4170</v>
      </c>
      <c r="EP310" s="34" t="s">
        <v>4170</v>
      </c>
      <c r="EQ310" s="34" t="s">
        <v>7039</v>
      </c>
      <c r="ER310" s="34">
        <v>1500</v>
      </c>
      <c r="FK310" s="34" t="s">
        <v>3960</v>
      </c>
      <c r="FL310" s="34" t="s">
        <v>3975</v>
      </c>
      <c r="FM310" s="34" t="s">
        <v>3990</v>
      </c>
      <c r="GF310" s="34" t="s">
        <v>1044</v>
      </c>
      <c r="GG310" s="34" t="s">
        <v>4170</v>
      </c>
      <c r="GH310" s="34" t="s">
        <v>4170</v>
      </c>
      <c r="GI310" s="34" t="s">
        <v>4170</v>
      </c>
      <c r="GJ310" s="34" t="s">
        <v>4881</v>
      </c>
      <c r="GK310" s="34" t="s">
        <v>4170</v>
      </c>
      <c r="GL310" s="34" t="s">
        <v>4170</v>
      </c>
      <c r="GM310" s="34" t="s">
        <v>4170</v>
      </c>
      <c r="GO310" s="34">
        <v>3000</v>
      </c>
      <c r="GP310" s="34">
        <v>0</v>
      </c>
      <c r="GQ310" s="34">
        <v>3000</v>
      </c>
      <c r="GR310" s="34">
        <v>1000</v>
      </c>
      <c r="GS310" s="34">
        <v>500</v>
      </c>
      <c r="GT310" s="34">
        <v>150</v>
      </c>
      <c r="GU310" s="34">
        <v>300</v>
      </c>
      <c r="GV310" s="34">
        <v>0</v>
      </c>
      <c r="GW310" s="34">
        <v>0</v>
      </c>
      <c r="GX310" s="34">
        <v>2000</v>
      </c>
      <c r="GY310" s="34">
        <v>0</v>
      </c>
      <c r="GZ310" s="34">
        <v>0</v>
      </c>
      <c r="HA310" s="34">
        <v>0</v>
      </c>
      <c r="HB310" s="34">
        <v>0</v>
      </c>
      <c r="HC310" s="34">
        <v>6750</v>
      </c>
      <c r="HD310" s="34">
        <v>0</v>
      </c>
      <c r="HE310" s="34">
        <v>0</v>
      </c>
      <c r="HF310" s="34" t="s">
        <v>1044</v>
      </c>
      <c r="HK310" s="34" t="s">
        <v>7040</v>
      </c>
      <c r="HL310" s="34" t="s">
        <v>4226</v>
      </c>
      <c r="HM310" s="34" t="s">
        <v>4539</v>
      </c>
      <c r="HN310" s="34" t="s">
        <v>5452</v>
      </c>
      <c r="HO310" s="34">
        <v>20.433639947437602</v>
      </c>
      <c r="HP310" s="34" t="s">
        <v>4894</v>
      </c>
      <c r="HQ310" s="34" t="s">
        <v>4305</v>
      </c>
      <c r="HR310" s="34" t="s">
        <v>4186</v>
      </c>
      <c r="HS310" s="34" t="s">
        <v>4241</v>
      </c>
      <c r="HT310" s="34" t="s">
        <v>4271</v>
      </c>
      <c r="HU310" s="34" t="s">
        <v>5342</v>
      </c>
      <c r="HV310" s="34" t="s">
        <v>5001</v>
      </c>
      <c r="HW310" s="34" t="s">
        <v>4560</v>
      </c>
      <c r="HX310" s="34" t="s">
        <v>3232</v>
      </c>
      <c r="HY310" s="34" t="s">
        <v>4299</v>
      </c>
      <c r="HZ310" s="34" t="s">
        <v>4933</v>
      </c>
      <c r="IA310" s="34" t="s">
        <v>4666</v>
      </c>
      <c r="IC310" s="34" t="s">
        <v>5274</v>
      </c>
      <c r="ID310" s="34" t="s">
        <v>4462</v>
      </c>
      <c r="II310" s="34" t="s">
        <v>5581</v>
      </c>
      <c r="IQ310" s="34">
        <v>1500</v>
      </c>
      <c r="IR310" s="34" t="s">
        <v>1046</v>
      </c>
      <c r="IT310" s="34">
        <v>1500</v>
      </c>
      <c r="IU310" s="34" t="s">
        <v>5178</v>
      </c>
      <c r="IV310" s="34" t="s">
        <v>4170</v>
      </c>
      <c r="IW310" s="34" t="s">
        <v>4171</v>
      </c>
      <c r="IX310" s="34" t="s">
        <v>6120</v>
      </c>
      <c r="IY310" s="34" t="s">
        <v>4785</v>
      </c>
      <c r="IZ310" s="34" t="s">
        <v>4783</v>
      </c>
      <c r="JA310" s="34" t="s">
        <v>4784</v>
      </c>
      <c r="JB310" s="34" t="s">
        <v>4170</v>
      </c>
      <c r="JC310" s="34">
        <v>333.33333333333297</v>
      </c>
      <c r="JD310" s="34">
        <v>0</v>
      </c>
      <c r="JE310" s="34">
        <v>0</v>
      </c>
      <c r="JF310" s="34">
        <v>0</v>
      </c>
      <c r="JG310" s="34">
        <v>0</v>
      </c>
      <c r="JH310" s="34">
        <v>1125</v>
      </c>
      <c r="JI310" s="34">
        <v>0</v>
      </c>
      <c r="JJ310" s="34">
        <v>0</v>
      </c>
      <c r="JK310" s="34">
        <v>0</v>
      </c>
      <c r="JL310" s="34">
        <v>9408.3333333333303</v>
      </c>
      <c r="JM310" s="34">
        <v>0</v>
      </c>
      <c r="JN310" s="34">
        <v>9408.3333333333303</v>
      </c>
      <c r="JO310" s="34">
        <v>9408.3333333333303</v>
      </c>
      <c r="JP310" s="34">
        <v>0</v>
      </c>
      <c r="JQ310" s="34">
        <v>9408.3333333333303</v>
      </c>
      <c r="JR310" s="34">
        <v>0.31886625332152302</v>
      </c>
      <c r="JT310" s="34">
        <v>0.31886625332152302</v>
      </c>
      <c r="JU310" s="34">
        <v>0.10628875110717401</v>
      </c>
      <c r="JV310" s="34">
        <v>5.3144375553587198E-2</v>
      </c>
      <c r="JW310" s="34">
        <v>1.5943312666076199E-2</v>
      </c>
      <c r="JX310" s="34">
        <v>3.18866253321523E-2</v>
      </c>
      <c r="KA310" s="34">
        <v>3.54295837023915E-2</v>
      </c>
      <c r="KF310" s="34">
        <v>0.119574844995571</v>
      </c>
      <c r="KJ310" s="34" t="s">
        <v>5976</v>
      </c>
      <c r="KK310" s="34" t="s">
        <v>5177</v>
      </c>
      <c r="KL310" s="34" t="s">
        <v>4170</v>
      </c>
      <c r="KM310" s="34" t="s">
        <v>4714</v>
      </c>
      <c r="KN310" s="34" t="s">
        <v>4170</v>
      </c>
      <c r="KO310" s="34" t="s">
        <v>4170</v>
      </c>
      <c r="KP310" s="34" t="s">
        <v>4170</v>
      </c>
      <c r="KQ310" s="34" t="s">
        <v>4170</v>
      </c>
      <c r="KR310" s="34" t="s">
        <v>4973</v>
      </c>
      <c r="KS310" s="34" t="s">
        <v>4170</v>
      </c>
      <c r="KT310" s="34" t="s">
        <v>4170</v>
      </c>
      <c r="KU310" s="34" t="s">
        <v>5116</v>
      </c>
      <c r="KV310" s="34" t="s">
        <v>5155</v>
      </c>
      <c r="KW310" s="34" t="s">
        <v>4170</v>
      </c>
      <c r="KX310" s="34" t="s">
        <v>4170</v>
      </c>
      <c r="KY310" s="34" t="s">
        <v>5116</v>
      </c>
      <c r="KZ310" s="34" t="s">
        <v>5155</v>
      </c>
      <c r="LA310" s="34" t="s">
        <v>5993</v>
      </c>
    </row>
    <row r="311" spans="1:313">
      <c r="A311" s="34" t="s">
        <v>7041</v>
      </c>
      <c r="B311" s="34" t="s">
        <v>7008</v>
      </c>
      <c r="C311" s="34" t="s">
        <v>1037</v>
      </c>
      <c r="D311" s="34" t="s">
        <v>1041</v>
      </c>
      <c r="F311" s="34" t="s">
        <v>1041</v>
      </c>
      <c r="G311" s="34">
        <v>43</v>
      </c>
      <c r="H311" s="34" t="s">
        <v>1041</v>
      </c>
      <c r="I311" s="34" t="s">
        <v>1041</v>
      </c>
      <c r="J311" s="34" t="s">
        <v>442</v>
      </c>
      <c r="K311" s="34" t="s">
        <v>1077</v>
      </c>
      <c r="L311" s="34" t="s">
        <v>9537</v>
      </c>
      <c r="M311" s="34" t="s">
        <v>1548</v>
      </c>
      <c r="N311" s="34" t="s">
        <v>9538</v>
      </c>
      <c r="P311" s="34" t="s">
        <v>3065</v>
      </c>
      <c r="Q311" s="34" t="s">
        <v>3123</v>
      </c>
      <c r="R311" s="34" t="s">
        <v>6449</v>
      </c>
      <c r="S311" s="34">
        <v>5</v>
      </c>
      <c r="T311" s="34" t="s">
        <v>4609</v>
      </c>
      <c r="U311" s="34" t="s">
        <v>4881</v>
      </c>
      <c r="V311" s="34" t="s">
        <v>4881</v>
      </c>
      <c r="W311" s="34" t="s">
        <v>4609</v>
      </c>
      <c r="X311" s="34" t="s">
        <v>4881</v>
      </c>
      <c r="Y311" s="34" t="s">
        <v>4848</v>
      </c>
      <c r="Z311" s="34" t="s">
        <v>4609</v>
      </c>
      <c r="AA311" s="34" t="s">
        <v>4170</v>
      </c>
      <c r="AB311" s="34" t="s">
        <v>3681</v>
      </c>
      <c r="AD311" s="34" t="s">
        <v>3696</v>
      </c>
      <c r="AN311" s="34" t="s">
        <v>3722</v>
      </c>
      <c r="AO311" s="34" t="s">
        <v>1044</v>
      </c>
      <c r="BG311" s="34">
        <v>2</v>
      </c>
      <c r="BI311" s="34">
        <v>32</v>
      </c>
      <c r="BJ311" s="34" t="s">
        <v>1041</v>
      </c>
      <c r="BK311" s="34" t="s">
        <v>3727</v>
      </c>
      <c r="BM311" s="34" t="s">
        <v>3739</v>
      </c>
      <c r="BN311" s="34" t="s">
        <v>3745</v>
      </c>
      <c r="BO311" s="34" t="s">
        <v>4881</v>
      </c>
      <c r="BP311" s="34" t="s">
        <v>4170</v>
      </c>
      <c r="BQ311" s="34" t="s">
        <v>4170</v>
      </c>
      <c r="BR311" s="34" t="s">
        <v>4170</v>
      </c>
      <c r="BS311" s="34" t="s">
        <v>3751</v>
      </c>
      <c r="BT311" s="34" t="s">
        <v>3771</v>
      </c>
      <c r="BU311" s="34" t="s">
        <v>1044</v>
      </c>
      <c r="BV311" s="34" t="s">
        <v>1044</v>
      </c>
      <c r="BW311" s="34" t="s">
        <v>1044</v>
      </c>
      <c r="BX311" s="34" t="s">
        <v>3783</v>
      </c>
      <c r="BY311" s="34" t="s">
        <v>4170</v>
      </c>
      <c r="BZ311" s="34" t="s">
        <v>4170</v>
      </c>
      <c r="CA311" s="34" t="s">
        <v>4881</v>
      </c>
      <c r="CB311" s="34" t="s">
        <v>4170</v>
      </c>
      <c r="CC311" s="34" t="s">
        <v>4170</v>
      </c>
      <c r="CD311" s="34" t="s">
        <v>4170</v>
      </c>
      <c r="CE311" s="34" t="s">
        <v>4170</v>
      </c>
      <c r="CF311" s="34" t="s">
        <v>4170</v>
      </c>
      <c r="CG311" s="34" t="s">
        <v>4170</v>
      </c>
      <c r="CH311" s="34" t="s">
        <v>4170</v>
      </c>
      <c r="CI311" s="34" t="s">
        <v>4170</v>
      </c>
      <c r="CJ311" s="34" t="s">
        <v>4170</v>
      </c>
      <c r="CK311" s="34" t="s">
        <v>4170</v>
      </c>
      <c r="CL311" s="34" t="s">
        <v>4170</v>
      </c>
      <c r="CM311" s="34" t="s">
        <v>4170</v>
      </c>
      <c r="CN311" s="34" t="s">
        <v>4170</v>
      </c>
      <c r="CO311" s="34" t="s">
        <v>4170</v>
      </c>
      <c r="CQ311" s="34" t="s">
        <v>1041</v>
      </c>
      <c r="CR311" s="34" t="s">
        <v>1041</v>
      </c>
      <c r="CS311" s="34" t="s">
        <v>1041</v>
      </c>
      <c r="CT311" s="34" t="s">
        <v>1041</v>
      </c>
      <c r="CU311" s="34" t="s">
        <v>1041</v>
      </c>
      <c r="CV311" s="34" t="s">
        <v>1041</v>
      </c>
      <c r="CW311" s="34" t="s">
        <v>1044</v>
      </c>
      <c r="CX311" s="34" t="s">
        <v>1044</v>
      </c>
      <c r="CY311" s="34" t="s">
        <v>3826</v>
      </c>
      <c r="CZ311" s="34" t="s">
        <v>3843</v>
      </c>
      <c r="DA311" s="34" t="s">
        <v>3855</v>
      </c>
      <c r="DB311" s="34" t="s">
        <v>1044</v>
      </c>
      <c r="DC311" s="34" t="s">
        <v>1044</v>
      </c>
      <c r="DD311" s="34" t="s">
        <v>3871</v>
      </c>
      <c r="DE311" s="34" t="s">
        <v>1041</v>
      </c>
      <c r="DF311" s="34" t="s">
        <v>3877</v>
      </c>
      <c r="DG311" s="34" t="s">
        <v>3899</v>
      </c>
      <c r="DH311" s="34" t="s">
        <v>4170</v>
      </c>
      <c r="DI311" s="34" t="s">
        <v>4170</v>
      </c>
      <c r="DJ311" s="34" t="s">
        <v>4170</v>
      </c>
      <c r="DK311" s="34" t="s">
        <v>4170</v>
      </c>
      <c r="DL311" s="34" t="s">
        <v>4170</v>
      </c>
      <c r="DM311" s="34" t="s">
        <v>4170</v>
      </c>
      <c r="DN311" s="34" t="s">
        <v>4881</v>
      </c>
      <c r="DO311" s="34" t="s">
        <v>4170</v>
      </c>
      <c r="DP311" s="34" t="s">
        <v>4170</v>
      </c>
      <c r="DQ311" s="34" t="s">
        <v>4170</v>
      </c>
      <c r="DR311" s="34" t="s">
        <v>4170</v>
      </c>
      <c r="DS311" s="34" t="s">
        <v>4170</v>
      </c>
      <c r="DT311" s="34" t="s">
        <v>4170</v>
      </c>
      <c r="DU311" s="34" t="s">
        <v>4170</v>
      </c>
      <c r="DV311" s="34" t="s">
        <v>4170</v>
      </c>
      <c r="DW311" s="34" t="s">
        <v>4170</v>
      </c>
      <c r="ES311" s="34" t="s">
        <v>3951</v>
      </c>
      <c r="ET311" s="34" t="s">
        <v>4170</v>
      </c>
      <c r="EU311" s="34" t="s">
        <v>4170</v>
      </c>
      <c r="EV311" s="34" t="s">
        <v>4170</v>
      </c>
      <c r="EW311" s="34" t="s">
        <v>4170</v>
      </c>
      <c r="EX311" s="34" t="s">
        <v>4881</v>
      </c>
      <c r="EY311" s="34" t="s">
        <v>4170</v>
      </c>
      <c r="EZ311" s="34" t="s">
        <v>4170</v>
      </c>
      <c r="FA311" s="34" t="s">
        <v>4170</v>
      </c>
      <c r="FB311" s="34" t="s">
        <v>4170</v>
      </c>
      <c r="FD311" s="34">
        <v>4000</v>
      </c>
      <c r="FK311" s="34" t="s">
        <v>1044</v>
      </c>
      <c r="FM311" s="34" t="s">
        <v>3981</v>
      </c>
      <c r="FN311" s="34" t="s">
        <v>6302</v>
      </c>
      <c r="FO311" s="34" t="s">
        <v>4881</v>
      </c>
      <c r="FP311" s="34" t="s">
        <v>4881</v>
      </c>
      <c r="FQ311" s="34" t="s">
        <v>4881</v>
      </c>
      <c r="FR311" s="34" t="s">
        <v>4170</v>
      </c>
      <c r="FS311" s="34" t="s">
        <v>4170</v>
      </c>
      <c r="FT311" s="34" t="s">
        <v>4170</v>
      </c>
      <c r="FU311" s="34" t="s">
        <v>4170</v>
      </c>
      <c r="FV311" s="34" t="s">
        <v>4170</v>
      </c>
      <c r="FW311" s="34" t="s">
        <v>4170</v>
      </c>
      <c r="FX311" s="34" t="s">
        <v>4170</v>
      </c>
      <c r="FY311" s="34" t="s">
        <v>4170</v>
      </c>
      <c r="FZ311" s="34" t="s">
        <v>4170</v>
      </c>
      <c r="GA311" s="34" t="s">
        <v>4170</v>
      </c>
      <c r="GB311" s="34" t="s">
        <v>4170</v>
      </c>
      <c r="GC311" s="34" t="s">
        <v>4170</v>
      </c>
      <c r="GD311" s="34" t="s">
        <v>4170</v>
      </c>
      <c r="GF311" s="34" t="s">
        <v>1044</v>
      </c>
      <c r="GG311" s="34" t="s">
        <v>4170</v>
      </c>
      <c r="GH311" s="34" t="s">
        <v>4170</v>
      </c>
      <c r="GI311" s="34" t="s">
        <v>4170</v>
      </c>
      <c r="GJ311" s="34" t="s">
        <v>4881</v>
      </c>
      <c r="GK311" s="34" t="s">
        <v>4170</v>
      </c>
      <c r="GL311" s="34" t="s">
        <v>4170</v>
      </c>
      <c r="GM311" s="34" t="s">
        <v>4170</v>
      </c>
      <c r="GO311" s="34">
        <v>12000</v>
      </c>
      <c r="GP311" s="34">
        <v>0</v>
      </c>
      <c r="GQ311" s="34">
        <v>6000</v>
      </c>
      <c r="GR311" s="34">
        <v>3000</v>
      </c>
      <c r="GS311" s="34">
        <v>2000</v>
      </c>
      <c r="GT311" s="34">
        <v>1000</v>
      </c>
      <c r="GU311" s="34">
        <v>500</v>
      </c>
      <c r="GV311" s="34">
        <v>0</v>
      </c>
      <c r="GW311" s="34">
        <v>0</v>
      </c>
      <c r="GX311" s="34">
        <v>5000</v>
      </c>
      <c r="GY311" s="34">
        <v>1000</v>
      </c>
      <c r="GZ311" s="34">
        <v>1500</v>
      </c>
      <c r="HA311" s="34">
        <v>0</v>
      </c>
      <c r="HB311" s="34">
        <v>0</v>
      </c>
      <c r="HC311" s="34">
        <v>10000</v>
      </c>
      <c r="HD311" s="34">
        <v>0</v>
      </c>
      <c r="HE311" s="34">
        <v>0</v>
      </c>
      <c r="HF311" s="34" t="s">
        <v>1044</v>
      </c>
      <c r="HK311" s="34" t="s">
        <v>7042</v>
      </c>
      <c r="HL311" s="34" t="s">
        <v>4226</v>
      </c>
      <c r="HM311" s="34" t="s">
        <v>4542</v>
      </c>
      <c r="HN311" s="34" t="s">
        <v>5453</v>
      </c>
      <c r="HO311" s="34">
        <v>5.4191305300043799</v>
      </c>
      <c r="HP311" s="34" t="s">
        <v>4898</v>
      </c>
      <c r="HQ311" s="34" t="s">
        <v>4323</v>
      </c>
      <c r="HR311" s="34" t="s">
        <v>4203</v>
      </c>
      <c r="HS311" s="34" t="s">
        <v>4248</v>
      </c>
      <c r="HT311" s="34" t="s">
        <v>4262</v>
      </c>
      <c r="HU311" s="34" t="s">
        <v>5342</v>
      </c>
      <c r="HV311" s="34" t="s">
        <v>5001</v>
      </c>
      <c r="HW311" s="34" t="s">
        <v>4556</v>
      </c>
      <c r="HX311" s="34" t="s">
        <v>3235</v>
      </c>
      <c r="HY311" s="34" t="s">
        <v>4291</v>
      </c>
      <c r="HZ311" s="34" t="s">
        <v>4933</v>
      </c>
      <c r="IA311" s="34" t="s">
        <v>4665</v>
      </c>
      <c r="IB311" s="34" t="s">
        <v>5665</v>
      </c>
      <c r="IC311" s="34" t="s">
        <v>5274</v>
      </c>
      <c r="ID311" s="34" t="s">
        <v>4462</v>
      </c>
      <c r="IJ311" s="34">
        <v>1594.4</v>
      </c>
      <c r="IQ311" s="34">
        <v>1594.4</v>
      </c>
      <c r="IR311" s="34" t="s">
        <v>1046</v>
      </c>
      <c r="IS311" s="34" t="s">
        <v>5322</v>
      </c>
      <c r="IT311" s="34">
        <v>318.88</v>
      </c>
      <c r="IU311" s="34" t="s">
        <v>5181</v>
      </c>
      <c r="IV311" s="34" t="s">
        <v>4170</v>
      </c>
      <c r="IW311" s="34" t="s">
        <v>4175</v>
      </c>
      <c r="IX311" s="34" t="s">
        <v>5374</v>
      </c>
      <c r="IY311" s="34" t="s">
        <v>4472</v>
      </c>
      <c r="IZ311" s="34" t="s">
        <v>4354</v>
      </c>
      <c r="JA311" s="34" t="s">
        <v>4785</v>
      </c>
      <c r="JB311" s="34" t="s">
        <v>4170</v>
      </c>
      <c r="JC311" s="34">
        <v>833.33333333333303</v>
      </c>
      <c r="JD311" s="34">
        <v>166.666666666667</v>
      </c>
      <c r="JE311" s="34">
        <v>250</v>
      </c>
      <c r="JF311" s="34">
        <v>0</v>
      </c>
      <c r="JG311" s="34">
        <v>0</v>
      </c>
      <c r="JH311" s="34">
        <v>1666.6666666666699</v>
      </c>
      <c r="JI311" s="34">
        <v>0</v>
      </c>
      <c r="JJ311" s="34">
        <v>0</v>
      </c>
      <c r="JK311" s="34">
        <v>0</v>
      </c>
      <c r="JL311" s="34">
        <v>27250</v>
      </c>
      <c r="JM311" s="34">
        <v>166.666666666667</v>
      </c>
      <c r="JN311" s="34">
        <v>27416.666666666701</v>
      </c>
      <c r="JO311" s="34">
        <v>5450</v>
      </c>
      <c r="JP311" s="34">
        <v>33.3333333333333</v>
      </c>
      <c r="JQ311" s="34">
        <v>5483.3333333333303</v>
      </c>
      <c r="JR311" s="34">
        <v>0.43768996960486301</v>
      </c>
      <c r="JT311" s="34">
        <v>0.218844984802432</v>
      </c>
      <c r="JU311" s="34">
        <v>0.109422492401216</v>
      </c>
      <c r="JV311" s="34">
        <v>7.29483282674772E-2</v>
      </c>
      <c r="JW311" s="34">
        <v>3.64741641337386E-2</v>
      </c>
      <c r="JX311" s="34">
        <v>1.82370820668693E-2</v>
      </c>
      <c r="KA311" s="34">
        <v>3.0395136778115499E-2</v>
      </c>
      <c r="KB311" s="34">
        <v>6.0790273556231003E-3</v>
      </c>
      <c r="KC311" s="34">
        <v>9.11854103343465E-3</v>
      </c>
      <c r="KF311" s="34">
        <v>6.0790273556230998E-2</v>
      </c>
      <c r="KI311" s="34" t="s">
        <v>6083</v>
      </c>
      <c r="KJ311" s="34" t="s">
        <v>5976</v>
      </c>
      <c r="KK311" s="34" t="s">
        <v>5177</v>
      </c>
      <c r="KL311" s="34" t="s">
        <v>4170</v>
      </c>
      <c r="KM311" s="34" t="s">
        <v>4716</v>
      </c>
      <c r="KN311" s="34" t="s">
        <v>5254</v>
      </c>
      <c r="KO311" s="34" t="s">
        <v>5254</v>
      </c>
      <c r="KP311" s="34" t="s">
        <v>4170</v>
      </c>
      <c r="KQ311" s="34" t="s">
        <v>4170</v>
      </c>
      <c r="KR311" s="34" t="s">
        <v>4973</v>
      </c>
      <c r="KS311" s="34" t="s">
        <v>4170</v>
      </c>
      <c r="KT311" s="34" t="s">
        <v>4170</v>
      </c>
      <c r="KU311" s="34" t="s">
        <v>5114</v>
      </c>
      <c r="KV311" s="34" t="s">
        <v>5154</v>
      </c>
      <c r="KW311" s="34" t="s">
        <v>5620</v>
      </c>
      <c r="KX311" s="34" t="s">
        <v>5643</v>
      </c>
      <c r="KY311" s="34" t="s">
        <v>5953</v>
      </c>
      <c r="KZ311" s="34" t="s">
        <v>5154</v>
      </c>
      <c r="LA311" s="34" t="s">
        <v>5993</v>
      </c>
    </row>
    <row r="312" spans="1:313">
      <c r="A312" s="34" t="s">
        <v>7043</v>
      </c>
      <c r="B312" s="34" t="s">
        <v>7008</v>
      </c>
      <c r="C312" s="34" t="s">
        <v>1039</v>
      </c>
      <c r="D312" s="34" t="s">
        <v>1041</v>
      </c>
      <c r="F312" s="34" t="s">
        <v>1041</v>
      </c>
      <c r="G312" s="34">
        <v>51</v>
      </c>
      <c r="H312" s="34" t="s">
        <v>1041</v>
      </c>
      <c r="I312" s="34" t="s">
        <v>1041</v>
      </c>
      <c r="J312" s="34" t="s">
        <v>440</v>
      </c>
      <c r="K312" s="34" t="s">
        <v>1173</v>
      </c>
      <c r="L312" s="34" t="s">
        <v>9567</v>
      </c>
      <c r="M312" s="34" t="s">
        <v>2872</v>
      </c>
      <c r="N312" s="34" t="s">
        <v>9631</v>
      </c>
      <c r="P312" s="34" t="s">
        <v>3065</v>
      </c>
      <c r="Q312" s="34" t="s">
        <v>3123</v>
      </c>
      <c r="R312" s="34" t="s">
        <v>6331</v>
      </c>
      <c r="S312" s="34">
        <v>3</v>
      </c>
      <c r="T312" s="34" t="s">
        <v>4881</v>
      </c>
      <c r="U312" s="34" t="s">
        <v>4170</v>
      </c>
      <c r="V312" s="34" t="s">
        <v>4170</v>
      </c>
      <c r="W312" s="34" t="s">
        <v>4609</v>
      </c>
      <c r="X312" s="34" t="s">
        <v>4881</v>
      </c>
      <c r="Y312" s="34" t="s">
        <v>4609</v>
      </c>
      <c r="Z312" s="34" t="s">
        <v>4881</v>
      </c>
      <c r="AA312" s="34" t="s">
        <v>4170</v>
      </c>
      <c r="AB312" s="34" t="s">
        <v>3681</v>
      </c>
      <c r="AD312" s="34" t="s">
        <v>3696</v>
      </c>
      <c r="AN312" s="34" t="s">
        <v>3719</v>
      </c>
      <c r="AO312" s="34" t="s">
        <v>1044</v>
      </c>
      <c r="BG312" s="34">
        <v>2</v>
      </c>
      <c r="BI312" s="34">
        <v>35</v>
      </c>
      <c r="BJ312" s="34" t="s">
        <v>1041</v>
      </c>
      <c r="BK312" s="34" t="s">
        <v>3727</v>
      </c>
      <c r="BM312" s="34" t="s">
        <v>3739</v>
      </c>
      <c r="BN312" s="34" t="s">
        <v>3745</v>
      </c>
      <c r="BO312" s="34" t="s">
        <v>4881</v>
      </c>
      <c r="BP312" s="34" t="s">
        <v>4170</v>
      </c>
      <c r="BQ312" s="34" t="s">
        <v>4170</v>
      </c>
      <c r="BR312" s="34" t="s">
        <v>4170</v>
      </c>
      <c r="BS312" s="34" t="s">
        <v>3751</v>
      </c>
      <c r="BT312" s="34" t="s">
        <v>3771</v>
      </c>
      <c r="BU312" s="34" t="s">
        <v>1044</v>
      </c>
      <c r="BV312" s="34" t="s">
        <v>1044</v>
      </c>
      <c r="BW312" s="34" t="s">
        <v>1044</v>
      </c>
      <c r="BX312" s="34" t="s">
        <v>3777</v>
      </c>
      <c r="BY312" s="34" t="s">
        <v>4881</v>
      </c>
      <c r="BZ312" s="34" t="s">
        <v>4170</v>
      </c>
      <c r="CA312" s="34" t="s">
        <v>4170</v>
      </c>
      <c r="CB312" s="34" t="s">
        <v>4170</v>
      </c>
      <c r="CC312" s="34" t="s">
        <v>4170</v>
      </c>
      <c r="CD312" s="34" t="s">
        <v>4170</v>
      </c>
      <c r="CE312" s="34" t="s">
        <v>4170</v>
      </c>
      <c r="CF312" s="34" t="s">
        <v>4170</v>
      </c>
      <c r="CG312" s="34" t="s">
        <v>4170</v>
      </c>
      <c r="CH312" s="34" t="s">
        <v>4170</v>
      </c>
      <c r="CI312" s="34" t="s">
        <v>4170</v>
      </c>
      <c r="CJ312" s="34" t="s">
        <v>4170</v>
      </c>
      <c r="CK312" s="34" t="s">
        <v>4170</v>
      </c>
      <c r="CL312" s="34" t="s">
        <v>4170</v>
      </c>
      <c r="CM312" s="34" t="s">
        <v>4170</v>
      </c>
      <c r="CN312" s="34" t="s">
        <v>4170</v>
      </c>
      <c r="CO312" s="34" t="s">
        <v>4170</v>
      </c>
      <c r="CQ312" s="34" t="s">
        <v>1041</v>
      </c>
      <c r="CR312" s="34" t="s">
        <v>1044</v>
      </c>
      <c r="CS312" s="34" t="s">
        <v>1044</v>
      </c>
      <c r="CT312" s="34" t="s">
        <v>1041</v>
      </c>
      <c r="CU312" s="34" t="s">
        <v>1041</v>
      </c>
      <c r="CV312" s="34" t="s">
        <v>1041</v>
      </c>
      <c r="CW312" s="34" t="s">
        <v>1044</v>
      </c>
      <c r="CX312" s="34" t="s">
        <v>1044</v>
      </c>
      <c r="CY312" s="34" t="s">
        <v>3826</v>
      </c>
      <c r="CZ312" s="34" t="s">
        <v>3843</v>
      </c>
      <c r="DA312" s="34" t="s">
        <v>3861</v>
      </c>
      <c r="DB312" s="34" t="s">
        <v>1044</v>
      </c>
      <c r="DC312" s="34" t="s">
        <v>3871</v>
      </c>
      <c r="DD312" s="34" t="s">
        <v>3871</v>
      </c>
      <c r="DE312" s="34" t="s">
        <v>1041</v>
      </c>
      <c r="DF312" s="34" t="s">
        <v>3877</v>
      </c>
      <c r="DG312" s="34" t="s">
        <v>6305</v>
      </c>
      <c r="DH312" s="34" t="s">
        <v>4170</v>
      </c>
      <c r="DI312" s="34" t="s">
        <v>4170</v>
      </c>
      <c r="DJ312" s="34" t="s">
        <v>4170</v>
      </c>
      <c r="DK312" s="34" t="s">
        <v>4170</v>
      </c>
      <c r="DL312" s="34" t="s">
        <v>4170</v>
      </c>
      <c r="DM312" s="34" t="s">
        <v>4170</v>
      </c>
      <c r="DN312" s="34" t="s">
        <v>4881</v>
      </c>
      <c r="DO312" s="34" t="s">
        <v>4881</v>
      </c>
      <c r="DP312" s="34" t="s">
        <v>4170</v>
      </c>
      <c r="DQ312" s="34" t="s">
        <v>4170</v>
      </c>
      <c r="DR312" s="34" t="s">
        <v>4170</v>
      </c>
      <c r="DS312" s="34" t="s">
        <v>4170</v>
      </c>
      <c r="DT312" s="34" t="s">
        <v>4170</v>
      </c>
      <c r="DU312" s="34" t="s">
        <v>4170</v>
      </c>
      <c r="DV312" s="34" t="s">
        <v>4170</v>
      </c>
      <c r="DW312" s="34" t="s">
        <v>4170</v>
      </c>
      <c r="ES312" s="34" t="s">
        <v>6999</v>
      </c>
      <c r="ET312" s="34" t="s">
        <v>4170</v>
      </c>
      <c r="EU312" s="34" t="s">
        <v>4881</v>
      </c>
      <c r="EV312" s="34" t="s">
        <v>4170</v>
      </c>
      <c r="EW312" s="34" t="s">
        <v>4170</v>
      </c>
      <c r="EX312" s="34" t="s">
        <v>4881</v>
      </c>
      <c r="EY312" s="34" t="s">
        <v>4170</v>
      </c>
      <c r="EZ312" s="34" t="s">
        <v>4170</v>
      </c>
      <c r="FA312" s="34" t="s">
        <v>4170</v>
      </c>
      <c r="FB312" s="34" t="s">
        <v>4170</v>
      </c>
      <c r="FD312" s="34">
        <v>15000</v>
      </c>
      <c r="FE312" s="34">
        <v>4875</v>
      </c>
      <c r="FK312" s="34" t="s">
        <v>1044</v>
      </c>
      <c r="FM312" s="34" t="s">
        <v>3990</v>
      </c>
      <c r="GF312" s="34" t="s">
        <v>1044</v>
      </c>
      <c r="GG312" s="34" t="s">
        <v>4170</v>
      </c>
      <c r="GH312" s="34" t="s">
        <v>4170</v>
      </c>
      <c r="GI312" s="34" t="s">
        <v>4170</v>
      </c>
      <c r="GJ312" s="34" t="s">
        <v>4881</v>
      </c>
      <c r="GK312" s="34" t="s">
        <v>4170</v>
      </c>
      <c r="GL312" s="34" t="s">
        <v>4170</v>
      </c>
      <c r="GM312" s="34" t="s">
        <v>4170</v>
      </c>
      <c r="GO312" s="34">
        <v>5000</v>
      </c>
      <c r="GP312" s="34">
        <v>0</v>
      </c>
      <c r="GQ312" s="34">
        <v>0</v>
      </c>
      <c r="GR312" s="34">
        <v>1500</v>
      </c>
      <c r="GS312" s="34">
        <v>3000</v>
      </c>
      <c r="GT312" s="34">
        <v>200</v>
      </c>
      <c r="GU312" s="34">
        <v>1500</v>
      </c>
      <c r="GV312" s="34">
        <v>0</v>
      </c>
      <c r="GW312" s="34">
        <v>0</v>
      </c>
      <c r="GX312" s="34">
        <v>0</v>
      </c>
      <c r="GY312" s="34">
        <v>7500</v>
      </c>
      <c r="GZ312" s="34">
        <v>0</v>
      </c>
      <c r="HA312" s="34">
        <v>0</v>
      </c>
      <c r="HB312" s="34">
        <v>0</v>
      </c>
      <c r="HC312" s="34">
        <v>0</v>
      </c>
      <c r="HD312" s="34">
        <v>0</v>
      </c>
      <c r="HE312" s="34">
        <v>0</v>
      </c>
      <c r="HF312" s="34" t="s">
        <v>1044</v>
      </c>
      <c r="HK312" s="34" t="s">
        <v>7044</v>
      </c>
      <c r="HL312" s="34" t="s">
        <v>4226</v>
      </c>
      <c r="HM312" s="34" t="s">
        <v>4542</v>
      </c>
      <c r="HN312" s="34" t="s">
        <v>5447</v>
      </c>
      <c r="HO312" s="34">
        <v>37.482205431449799</v>
      </c>
      <c r="HP312" s="34" t="s">
        <v>4896</v>
      </c>
      <c r="HQ312" s="34" t="s">
        <v>4316</v>
      </c>
      <c r="HR312" s="34" t="s">
        <v>4210</v>
      </c>
      <c r="HS312" s="34" t="s">
        <v>4255</v>
      </c>
      <c r="HT312" s="34" t="s">
        <v>4271</v>
      </c>
      <c r="HU312" s="34" t="s">
        <v>5342</v>
      </c>
      <c r="HV312" s="34" t="s">
        <v>5001</v>
      </c>
      <c r="HW312" s="34" t="s">
        <v>4560</v>
      </c>
      <c r="HX312" s="34" t="s">
        <v>3247</v>
      </c>
      <c r="HY312" s="34" t="s">
        <v>4299</v>
      </c>
      <c r="HZ312" s="34" t="s">
        <v>4929</v>
      </c>
      <c r="IA312" s="34" t="s">
        <v>4665</v>
      </c>
      <c r="IB312" s="34" t="s">
        <v>5665</v>
      </c>
      <c r="IC312" s="34" t="s">
        <v>5274</v>
      </c>
      <c r="ID312" s="34" t="s">
        <v>4462</v>
      </c>
      <c r="IJ312" s="34">
        <v>5979</v>
      </c>
      <c r="IK312" s="34" t="s">
        <v>4589</v>
      </c>
      <c r="IQ312" s="34">
        <v>10854</v>
      </c>
      <c r="IR312" s="34" t="s">
        <v>1046</v>
      </c>
      <c r="IT312" s="34">
        <v>3618</v>
      </c>
      <c r="IU312" s="34" t="s">
        <v>5179</v>
      </c>
      <c r="IV312" s="34" t="s">
        <v>4170</v>
      </c>
      <c r="IW312" s="34" t="s">
        <v>4170</v>
      </c>
      <c r="IX312" s="34" t="s">
        <v>4472</v>
      </c>
      <c r="IY312" s="34" t="s">
        <v>5374</v>
      </c>
      <c r="IZ312" s="34" t="s">
        <v>4783</v>
      </c>
      <c r="JA312" s="34" t="s">
        <v>5581</v>
      </c>
      <c r="JB312" s="34" t="s">
        <v>4170</v>
      </c>
      <c r="JC312" s="34">
        <v>0</v>
      </c>
      <c r="JD312" s="34">
        <v>1250</v>
      </c>
      <c r="JE312" s="34">
        <v>0</v>
      </c>
      <c r="JF312" s="34">
        <v>0</v>
      </c>
      <c r="JG312" s="34">
        <v>0</v>
      </c>
      <c r="JH312" s="34">
        <v>0</v>
      </c>
      <c r="JI312" s="34">
        <v>0</v>
      </c>
      <c r="JJ312" s="34">
        <v>0</v>
      </c>
      <c r="JK312" s="34">
        <v>0</v>
      </c>
      <c r="JL312" s="34">
        <v>11200</v>
      </c>
      <c r="JM312" s="34">
        <v>1250</v>
      </c>
      <c r="JN312" s="34">
        <v>12450</v>
      </c>
      <c r="JO312" s="34">
        <v>3733.3333333333298</v>
      </c>
      <c r="JP312" s="34">
        <v>416.66666666666703</v>
      </c>
      <c r="JQ312" s="34">
        <v>4150</v>
      </c>
      <c r="JR312" s="34">
        <v>0.40160642570281102</v>
      </c>
      <c r="JU312" s="34">
        <v>0.120481927710843</v>
      </c>
      <c r="JV312" s="34">
        <v>0.240963855421687</v>
      </c>
      <c r="JW312" s="34">
        <v>1.60642570281124E-2</v>
      </c>
      <c r="JX312" s="34">
        <v>0.120481927710843</v>
      </c>
      <c r="KB312" s="34">
        <v>0.100401606425703</v>
      </c>
      <c r="KI312" s="34" t="s">
        <v>6085</v>
      </c>
      <c r="KJ312" s="34" t="s">
        <v>5977</v>
      </c>
      <c r="KK312" s="34" t="s">
        <v>5178</v>
      </c>
      <c r="KL312" s="34" t="s">
        <v>4170</v>
      </c>
      <c r="KM312" s="34" t="s">
        <v>4170</v>
      </c>
      <c r="KN312" s="34" t="s">
        <v>5253</v>
      </c>
      <c r="KO312" s="34" t="s">
        <v>4170</v>
      </c>
      <c r="KP312" s="34" t="s">
        <v>4170</v>
      </c>
      <c r="KQ312" s="34" t="s">
        <v>4170</v>
      </c>
      <c r="KR312" s="34" t="s">
        <v>4170</v>
      </c>
      <c r="KS312" s="34" t="s">
        <v>4170</v>
      </c>
      <c r="KT312" s="34" t="s">
        <v>4170</v>
      </c>
      <c r="KU312" s="34" t="s">
        <v>5112</v>
      </c>
      <c r="KV312" s="34" t="s">
        <v>5153</v>
      </c>
      <c r="KW312" s="34" t="s">
        <v>5621</v>
      </c>
      <c r="KX312" s="34" t="s">
        <v>5646</v>
      </c>
      <c r="KY312" s="34" t="s">
        <v>5112</v>
      </c>
      <c r="KZ312" s="34" t="s">
        <v>5850</v>
      </c>
      <c r="LA312" s="34" t="s">
        <v>5992</v>
      </c>
    </row>
    <row r="313" spans="1:313">
      <c r="A313" s="34" t="s">
        <v>7045</v>
      </c>
      <c r="B313" s="34" t="s">
        <v>7008</v>
      </c>
      <c r="C313" s="34" t="s">
        <v>1036</v>
      </c>
      <c r="D313" s="34" t="s">
        <v>1041</v>
      </c>
      <c r="F313" s="34" t="s">
        <v>1041</v>
      </c>
      <c r="G313" s="34">
        <v>61</v>
      </c>
      <c r="H313" s="34" t="s">
        <v>1041</v>
      </c>
      <c r="I313" s="34" t="s">
        <v>1041</v>
      </c>
      <c r="J313" s="34" t="s">
        <v>440</v>
      </c>
      <c r="K313" s="34" t="s">
        <v>1059</v>
      </c>
      <c r="L313" s="34" t="s">
        <v>9539</v>
      </c>
      <c r="M313" s="34" t="s">
        <v>1229</v>
      </c>
      <c r="N313" s="34" t="s">
        <v>9540</v>
      </c>
      <c r="P313" s="34" t="s">
        <v>3065</v>
      </c>
      <c r="Q313" s="34" t="s">
        <v>3120</v>
      </c>
      <c r="R313" s="34" t="s">
        <v>6320</v>
      </c>
      <c r="S313" s="34">
        <v>3</v>
      </c>
      <c r="T313" s="34" t="s">
        <v>4881</v>
      </c>
      <c r="U313" s="34" t="s">
        <v>4170</v>
      </c>
      <c r="V313" s="34" t="s">
        <v>4881</v>
      </c>
      <c r="W313" s="34" t="s">
        <v>4609</v>
      </c>
      <c r="X313" s="34" t="s">
        <v>4170</v>
      </c>
      <c r="Y313" s="34" t="s">
        <v>4609</v>
      </c>
      <c r="Z313" s="34" t="s">
        <v>4881</v>
      </c>
      <c r="AA313" s="34" t="s">
        <v>4170</v>
      </c>
      <c r="AB313" s="34" t="s">
        <v>3681</v>
      </c>
      <c r="AD313" s="34" t="s">
        <v>3696</v>
      </c>
      <c r="AN313" s="34" t="s">
        <v>3719</v>
      </c>
      <c r="AO313" s="34" t="s">
        <v>1044</v>
      </c>
      <c r="BG313" s="34">
        <v>2</v>
      </c>
      <c r="BI313" s="34">
        <v>35</v>
      </c>
      <c r="BJ313" s="34" t="s">
        <v>1041</v>
      </c>
      <c r="BK313" s="34" t="s">
        <v>3727</v>
      </c>
      <c r="BM313" s="34" t="s">
        <v>3739</v>
      </c>
      <c r="BN313" s="34" t="s">
        <v>3745</v>
      </c>
      <c r="BO313" s="34" t="s">
        <v>4881</v>
      </c>
      <c r="BP313" s="34" t="s">
        <v>4170</v>
      </c>
      <c r="BQ313" s="34" t="s">
        <v>4170</v>
      </c>
      <c r="BR313" s="34" t="s">
        <v>4170</v>
      </c>
      <c r="BS313" s="34" t="s">
        <v>3754</v>
      </c>
      <c r="BT313" s="34" t="s">
        <v>3771</v>
      </c>
      <c r="BU313" s="34" t="s">
        <v>1044</v>
      </c>
      <c r="BV313" s="34" t="s">
        <v>1044</v>
      </c>
      <c r="BW313" s="34" t="s">
        <v>1044</v>
      </c>
      <c r="BX313" s="34" t="s">
        <v>3777</v>
      </c>
      <c r="BY313" s="34" t="s">
        <v>4881</v>
      </c>
      <c r="BZ313" s="34" t="s">
        <v>4170</v>
      </c>
      <c r="CA313" s="34" t="s">
        <v>4170</v>
      </c>
      <c r="CB313" s="34" t="s">
        <v>4170</v>
      </c>
      <c r="CC313" s="34" t="s">
        <v>4170</v>
      </c>
      <c r="CD313" s="34" t="s">
        <v>4170</v>
      </c>
      <c r="CE313" s="34" t="s">
        <v>4170</v>
      </c>
      <c r="CF313" s="34" t="s">
        <v>4170</v>
      </c>
      <c r="CG313" s="34" t="s">
        <v>4170</v>
      </c>
      <c r="CH313" s="34" t="s">
        <v>4170</v>
      </c>
      <c r="CI313" s="34" t="s">
        <v>4170</v>
      </c>
      <c r="CJ313" s="34" t="s">
        <v>4170</v>
      </c>
      <c r="CK313" s="34" t="s">
        <v>4170</v>
      </c>
      <c r="CL313" s="34" t="s">
        <v>4170</v>
      </c>
      <c r="CM313" s="34" t="s">
        <v>4170</v>
      </c>
      <c r="CN313" s="34" t="s">
        <v>4170</v>
      </c>
      <c r="CO313" s="34" t="s">
        <v>4170</v>
      </c>
      <c r="CQ313" s="34" t="s">
        <v>1041</v>
      </c>
      <c r="CR313" s="34" t="s">
        <v>1041</v>
      </c>
      <c r="CS313" s="34" t="s">
        <v>1041</v>
      </c>
      <c r="CT313" s="34" t="s">
        <v>1041</v>
      </c>
      <c r="CU313" s="34" t="s">
        <v>1041</v>
      </c>
      <c r="CV313" s="34" t="s">
        <v>1041</v>
      </c>
      <c r="CW313" s="34" t="s">
        <v>1041</v>
      </c>
      <c r="CX313" s="34" t="s">
        <v>1044</v>
      </c>
      <c r="CY313" s="34" t="s">
        <v>3826</v>
      </c>
      <c r="CZ313" s="34" t="s">
        <v>3846</v>
      </c>
      <c r="DA313" s="34" t="s">
        <v>3855</v>
      </c>
      <c r="DB313" s="34" t="s">
        <v>3868</v>
      </c>
      <c r="DC313" s="34" t="s">
        <v>3868</v>
      </c>
      <c r="DD313" s="34" t="s">
        <v>3871</v>
      </c>
      <c r="DE313" s="34" t="s">
        <v>1044</v>
      </c>
      <c r="DF313" s="34" t="s">
        <v>3877</v>
      </c>
      <c r="DG313" s="34" t="s">
        <v>3899</v>
      </c>
      <c r="DH313" s="34" t="s">
        <v>4170</v>
      </c>
      <c r="DI313" s="34" t="s">
        <v>4170</v>
      </c>
      <c r="DJ313" s="34" t="s">
        <v>4170</v>
      </c>
      <c r="DK313" s="34" t="s">
        <v>4170</v>
      </c>
      <c r="DL313" s="34" t="s">
        <v>4170</v>
      </c>
      <c r="DM313" s="34" t="s">
        <v>4170</v>
      </c>
      <c r="DN313" s="34" t="s">
        <v>4881</v>
      </c>
      <c r="DO313" s="34" t="s">
        <v>4170</v>
      </c>
      <c r="DP313" s="34" t="s">
        <v>4170</v>
      </c>
      <c r="DQ313" s="34" t="s">
        <v>4170</v>
      </c>
      <c r="DR313" s="34" t="s">
        <v>4170</v>
      </c>
      <c r="DS313" s="34" t="s">
        <v>4170</v>
      </c>
      <c r="DT313" s="34" t="s">
        <v>4170</v>
      </c>
      <c r="DU313" s="34" t="s">
        <v>4170</v>
      </c>
      <c r="DV313" s="34" t="s">
        <v>4170</v>
      </c>
      <c r="DW313" s="34" t="s">
        <v>4170</v>
      </c>
      <c r="ES313" s="34" t="s">
        <v>3951</v>
      </c>
      <c r="ET313" s="34" t="s">
        <v>4170</v>
      </c>
      <c r="EU313" s="34" t="s">
        <v>4170</v>
      </c>
      <c r="EV313" s="34" t="s">
        <v>4170</v>
      </c>
      <c r="EW313" s="34" t="s">
        <v>4170</v>
      </c>
      <c r="EX313" s="34" t="s">
        <v>4881</v>
      </c>
      <c r="EY313" s="34" t="s">
        <v>4170</v>
      </c>
      <c r="EZ313" s="34" t="s">
        <v>4170</v>
      </c>
      <c r="FA313" s="34" t="s">
        <v>4170</v>
      </c>
      <c r="FB313" s="34" t="s">
        <v>4170</v>
      </c>
      <c r="FD313" s="34">
        <v>4500</v>
      </c>
      <c r="FK313" s="34" t="s">
        <v>1044</v>
      </c>
      <c r="FM313" s="34" t="s">
        <v>3984</v>
      </c>
      <c r="FN313" s="34" t="s">
        <v>6302</v>
      </c>
      <c r="FO313" s="34" t="s">
        <v>4881</v>
      </c>
      <c r="FP313" s="34" t="s">
        <v>4881</v>
      </c>
      <c r="FQ313" s="34" t="s">
        <v>4881</v>
      </c>
      <c r="FR313" s="34" t="s">
        <v>4170</v>
      </c>
      <c r="FS313" s="34" t="s">
        <v>4170</v>
      </c>
      <c r="FT313" s="34" t="s">
        <v>4170</v>
      </c>
      <c r="FU313" s="34" t="s">
        <v>4170</v>
      </c>
      <c r="FV313" s="34" t="s">
        <v>4170</v>
      </c>
      <c r="FW313" s="34" t="s">
        <v>4170</v>
      </c>
      <c r="FX313" s="34" t="s">
        <v>4170</v>
      </c>
      <c r="FY313" s="34" t="s">
        <v>4170</v>
      </c>
      <c r="FZ313" s="34" t="s">
        <v>4170</v>
      </c>
      <c r="GA313" s="34" t="s">
        <v>4170</v>
      </c>
      <c r="GB313" s="34" t="s">
        <v>4170</v>
      </c>
      <c r="GC313" s="34" t="s">
        <v>4170</v>
      </c>
      <c r="GD313" s="34" t="s">
        <v>4170</v>
      </c>
      <c r="GF313" s="34" t="s">
        <v>1044</v>
      </c>
      <c r="GG313" s="34" t="s">
        <v>4170</v>
      </c>
      <c r="GH313" s="34" t="s">
        <v>4170</v>
      </c>
      <c r="GI313" s="34" t="s">
        <v>4170</v>
      </c>
      <c r="GJ313" s="34" t="s">
        <v>4881</v>
      </c>
      <c r="GK313" s="34" t="s">
        <v>4170</v>
      </c>
      <c r="GL313" s="34" t="s">
        <v>4170</v>
      </c>
      <c r="GM313" s="34" t="s">
        <v>4170</v>
      </c>
      <c r="GO313" s="34">
        <v>3000</v>
      </c>
      <c r="GP313" s="34">
        <v>0</v>
      </c>
      <c r="GQ313" s="34">
        <v>6000</v>
      </c>
      <c r="GR313" s="34">
        <v>3000</v>
      </c>
      <c r="GS313" s="34">
        <v>500</v>
      </c>
      <c r="GT313" s="34">
        <v>300</v>
      </c>
      <c r="GU313" s="34">
        <v>100</v>
      </c>
      <c r="GV313" s="34">
        <v>0</v>
      </c>
      <c r="GW313" s="34">
        <v>0</v>
      </c>
      <c r="GX313" s="34">
        <v>400</v>
      </c>
      <c r="GY313" s="34">
        <v>500</v>
      </c>
      <c r="GZ313" s="34">
        <v>0</v>
      </c>
      <c r="HA313" s="34">
        <v>0</v>
      </c>
      <c r="HB313" s="34">
        <v>0</v>
      </c>
      <c r="HC313" s="34">
        <v>300</v>
      </c>
      <c r="HD313" s="34">
        <v>0</v>
      </c>
      <c r="HE313" s="34">
        <v>0</v>
      </c>
      <c r="HF313" s="34" t="s">
        <v>1044</v>
      </c>
      <c r="HK313" s="34" t="s">
        <v>7046</v>
      </c>
      <c r="HL313" s="34" t="s">
        <v>4226</v>
      </c>
      <c r="HM313" s="34" t="s">
        <v>4546</v>
      </c>
      <c r="HN313" s="34" t="s">
        <v>5449</v>
      </c>
      <c r="HO313" s="34">
        <v>49.473007008322398</v>
      </c>
      <c r="HP313" s="34" t="s">
        <v>4896</v>
      </c>
      <c r="HQ313" s="34" t="s">
        <v>4316</v>
      </c>
      <c r="HR313" s="34" t="s">
        <v>4203</v>
      </c>
      <c r="HS313" s="34" t="s">
        <v>4228</v>
      </c>
      <c r="HT313" s="34" t="s">
        <v>4262</v>
      </c>
      <c r="HU313" s="34" t="s">
        <v>5342</v>
      </c>
      <c r="HV313" s="34" t="s">
        <v>5001</v>
      </c>
      <c r="HW313" s="34" t="s">
        <v>4560</v>
      </c>
      <c r="HX313" s="34" t="s">
        <v>3238</v>
      </c>
      <c r="HY313" s="34" t="s">
        <v>4299</v>
      </c>
      <c r="HZ313" s="34" t="s">
        <v>4933</v>
      </c>
      <c r="IA313" s="34" t="s">
        <v>4665</v>
      </c>
      <c r="IC313" s="34" t="s">
        <v>5274</v>
      </c>
      <c r="ID313" s="34" t="s">
        <v>4462</v>
      </c>
      <c r="IJ313" s="34">
        <v>1793.7</v>
      </c>
      <c r="IQ313" s="34">
        <v>1793.7</v>
      </c>
      <c r="IR313" s="34" t="s">
        <v>1046</v>
      </c>
      <c r="IS313" s="34" t="s">
        <v>5322</v>
      </c>
      <c r="IT313" s="34">
        <v>597.9</v>
      </c>
      <c r="IU313" s="34" t="s">
        <v>5178</v>
      </c>
      <c r="IV313" s="34" t="s">
        <v>4170</v>
      </c>
      <c r="IW313" s="34" t="s">
        <v>4175</v>
      </c>
      <c r="IX313" s="34" t="s">
        <v>5374</v>
      </c>
      <c r="IY313" s="34" t="s">
        <v>4785</v>
      </c>
      <c r="IZ313" s="34" t="s">
        <v>4784</v>
      </c>
      <c r="JA313" s="34" t="s">
        <v>4711</v>
      </c>
      <c r="JB313" s="34" t="s">
        <v>4170</v>
      </c>
      <c r="JC313" s="34">
        <v>66.6666666666667</v>
      </c>
      <c r="JD313" s="34">
        <v>83.3333333333333</v>
      </c>
      <c r="JE313" s="34">
        <v>0</v>
      </c>
      <c r="JF313" s="34">
        <v>0</v>
      </c>
      <c r="JG313" s="34">
        <v>0</v>
      </c>
      <c r="JH313" s="34">
        <v>50</v>
      </c>
      <c r="JI313" s="34">
        <v>0</v>
      </c>
      <c r="JJ313" s="34">
        <v>0</v>
      </c>
      <c r="JK313" s="34">
        <v>0</v>
      </c>
      <c r="JL313" s="34">
        <v>13016.666666666701</v>
      </c>
      <c r="JM313" s="34">
        <v>83.3333333333333</v>
      </c>
      <c r="JN313" s="34">
        <v>13100</v>
      </c>
      <c r="JO313" s="34">
        <v>4338.8888888888896</v>
      </c>
      <c r="JP313" s="34">
        <v>27.7777777777778</v>
      </c>
      <c r="JQ313" s="34">
        <v>4366.6666666666697</v>
      </c>
      <c r="JR313" s="34">
        <v>0.229007633587786</v>
      </c>
      <c r="JT313" s="34">
        <v>0.458015267175573</v>
      </c>
      <c r="JU313" s="34">
        <v>0.229007633587786</v>
      </c>
      <c r="JV313" s="34">
        <v>3.8167938931297697E-2</v>
      </c>
      <c r="JW313" s="34">
        <v>2.2900763358778602E-2</v>
      </c>
      <c r="JX313" s="34">
        <v>7.63358778625954E-3</v>
      </c>
      <c r="KA313" s="34">
        <v>5.0890585241730301E-3</v>
      </c>
      <c r="KB313" s="34">
        <v>6.3613231552162803E-3</v>
      </c>
      <c r="KF313" s="34">
        <v>3.81679389312977E-3</v>
      </c>
      <c r="KI313" s="34" t="s">
        <v>6083</v>
      </c>
      <c r="KJ313" s="34" t="s">
        <v>5976</v>
      </c>
      <c r="KK313" s="34" t="s">
        <v>5177</v>
      </c>
      <c r="KL313" s="34" t="s">
        <v>4170</v>
      </c>
      <c r="KM313" s="34" t="s">
        <v>4711</v>
      </c>
      <c r="KN313" s="34" t="s">
        <v>4352</v>
      </c>
      <c r="KO313" s="34" t="s">
        <v>4170</v>
      </c>
      <c r="KP313" s="34" t="s">
        <v>4170</v>
      </c>
      <c r="KQ313" s="34" t="s">
        <v>4170</v>
      </c>
      <c r="KR313" s="34" t="s">
        <v>4972</v>
      </c>
      <c r="KS313" s="34" t="s">
        <v>4170</v>
      </c>
      <c r="KT313" s="34" t="s">
        <v>4170</v>
      </c>
      <c r="KU313" s="34" t="s">
        <v>5112</v>
      </c>
      <c r="KV313" s="34" t="s">
        <v>5153</v>
      </c>
      <c r="KW313" s="34" t="s">
        <v>5620</v>
      </c>
      <c r="KX313" s="34" t="s">
        <v>5643</v>
      </c>
      <c r="KY313" s="34" t="s">
        <v>5112</v>
      </c>
      <c r="KZ313" s="34" t="s">
        <v>5850</v>
      </c>
      <c r="LA313" s="34" t="s">
        <v>5993</v>
      </c>
    </row>
    <row r="314" spans="1:313">
      <c r="A314" s="34" t="s">
        <v>7047</v>
      </c>
      <c r="B314" s="34" t="s">
        <v>7008</v>
      </c>
      <c r="C314" s="34" t="s">
        <v>1038</v>
      </c>
      <c r="D314" s="34" t="s">
        <v>1041</v>
      </c>
      <c r="F314" s="34" t="s">
        <v>1041</v>
      </c>
      <c r="G314" s="34">
        <v>21</v>
      </c>
      <c r="H314" s="34" t="s">
        <v>1041</v>
      </c>
      <c r="I314" s="34" t="s">
        <v>1041</v>
      </c>
      <c r="J314" s="34" t="s">
        <v>442</v>
      </c>
      <c r="K314" s="34" t="s">
        <v>1173</v>
      </c>
      <c r="L314" s="34" t="s">
        <v>9567</v>
      </c>
      <c r="M314" s="34" t="s">
        <v>2874</v>
      </c>
      <c r="N314" s="34" t="s">
        <v>9568</v>
      </c>
      <c r="P314" s="34" t="s">
        <v>3065</v>
      </c>
      <c r="Q314" s="34" t="s">
        <v>3123</v>
      </c>
      <c r="R314" s="34" t="s">
        <v>6301</v>
      </c>
      <c r="S314" s="34">
        <v>3</v>
      </c>
      <c r="T314" s="34" t="s">
        <v>4170</v>
      </c>
      <c r="U314" s="34" t="s">
        <v>4170</v>
      </c>
      <c r="V314" s="34" t="s">
        <v>4170</v>
      </c>
      <c r="W314" s="34" t="s">
        <v>4881</v>
      </c>
      <c r="X314" s="34" t="s">
        <v>4609</v>
      </c>
      <c r="Y314" s="34" t="s">
        <v>4881</v>
      </c>
      <c r="Z314" s="34" t="s">
        <v>4609</v>
      </c>
      <c r="AA314" s="34" t="s">
        <v>4170</v>
      </c>
      <c r="AB314" s="34" t="s">
        <v>3681</v>
      </c>
      <c r="AD314" s="34" t="s">
        <v>3696</v>
      </c>
      <c r="AN314" s="34" t="s">
        <v>3719</v>
      </c>
      <c r="AO314" s="34" t="s">
        <v>1044</v>
      </c>
      <c r="BG314" s="34">
        <v>3</v>
      </c>
      <c r="BI314" s="34">
        <v>60</v>
      </c>
      <c r="BJ314" s="34" t="s">
        <v>1041</v>
      </c>
      <c r="BK314" s="34" t="s">
        <v>3727</v>
      </c>
      <c r="BM314" s="34" t="s">
        <v>3739</v>
      </c>
      <c r="BN314" s="34" t="s">
        <v>3745</v>
      </c>
      <c r="BO314" s="34" t="s">
        <v>4881</v>
      </c>
      <c r="BP314" s="34" t="s">
        <v>4170</v>
      </c>
      <c r="BQ314" s="34" t="s">
        <v>4170</v>
      </c>
      <c r="BR314" s="34" t="s">
        <v>4170</v>
      </c>
      <c r="BS314" s="34" t="s">
        <v>3754</v>
      </c>
      <c r="BT314" s="34" t="s">
        <v>3771</v>
      </c>
      <c r="BU314" s="34" t="s">
        <v>1044</v>
      </c>
      <c r="BV314" s="34" t="s">
        <v>1044</v>
      </c>
      <c r="BW314" s="34" t="s">
        <v>1044</v>
      </c>
      <c r="BX314" s="34" t="s">
        <v>3777</v>
      </c>
      <c r="BY314" s="34" t="s">
        <v>4881</v>
      </c>
      <c r="BZ314" s="34" t="s">
        <v>4170</v>
      </c>
      <c r="CA314" s="34" t="s">
        <v>4170</v>
      </c>
      <c r="CB314" s="34" t="s">
        <v>4170</v>
      </c>
      <c r="CC314" s="34" t="s">
        <v>4170</v>
      </c>
      <c r="CD314" s="34" t="s">
        <v>4170</v>
      </c>
      <c r="CE314" s="34" t="s">
        <v>4170</v>
      </c>
      <c r="CF314" s="34" t="s">
        <v>4170</v>
      </c>
      <c r="CG314" s="34" t="s">
        <v>4170</v>
      </c>
      <c r="CH314" s="34" t="s">
        <v>4170</v>
      </c>
      <c r="CI314" s="34" t="s">
        <v>4170</v>
      </c>
      <c r="CJ314" s="34" t="s">
        <v>4170</v>
      </c>
      <c r="CK314" s="34" t="s">
        <v>4170</v>
      </c>
      <c r="CL314" s="34" t="s">
        <v>4170</v>
      </c>
      <c r="CM314" s="34" t="s">
        <v>4170</v>
      </c>
      <c r="CN314" s="34" t="s">
        <v>4170</v>
      </c>
      <c r="CO314" s="34" t="s">
        <v>4170</v>
      </c>
      <c r="CQ314" s="34" t="s">
        <v>1041</v>
      </c>
      <c r="CR314" s="34" t="s">
        <v>1041</v>
      </c>
      <c r="CS314" s="34" t="s">
        <v>1041</v>
      </c>
      <c r="CT314" s="34" t="s">
        <v>1041</v>
      </c>
      <c r="CU314" s="34" t="s">
        <v>1041</v>
      </c>
      <c r="CV314" s="34" t="s">
        <v>1041</v>
      </c>
      <c r="CW314" s="34" t="s">
        <v>1044</v>
      </c>
      <c r="CX314" s="34" t="s">
        <v>1044</v>
      </c>
      <c r="CY314" s="34" t="s">
        <v>3826</v>
      </c>
      <c r="CZ314" s="34" t="s">
        <v>3843</v>
      </c>
      <c r="DA314" s="34" t="s">
        <v>3861</v>
      </c>
      <c r="DB314" s="34" t="s">
        <v>1044</v>
      </c>
      <c r="DC314" s="34" t="s">
        <v>3871</v>
      </c>
      <c r="DD314" s="34" t="s">
        <v>3871</v>
      </c>
      <c r="DE314" s="34" t="s">
        <v>1041</v>
      </c>
      <c r="DF314" s="34" t="s">
        <v>3877</v>
      </c>
      <c r="DG314" s="34" t="s">
        <v>3896</v>
      </c>
      <c r="DH314" s="34" t="s">
        <v>4170</v>
      </c>
      <c r="DI314" s="34" t="s">
        <v>4170</v>
      </c>
      <c r="DJ314" s="34" t="s">
        <v>4170</v>
      </c>
      <c r="DK314" s="34" t="s">
        <v>4170</v>
      </c>
      <c r="DL314" s="34" t="s">
        <v>4170</v>
      </c>
      <c r="DM314" s="34" t="s">
        <v>4881</v>
      </c>
      <c r="DN314" s="34" t="s">
        <v>4170</v>
      </c>
      <c r="DO314" s="34" t="s">
        <v>4170</v>
      </c>
      <c r="DP314" s="34" t="s">
        <v>4170</v>
      </c>
      <c r="DQ314" s="34" t="s">
        <v>4170</v>
      </c>
      <c r="DR314" s="34" t="s">
        <v>4170</v>
      </c>
      <c r="DS314" s="34" t="s">
        <v>4170</v>
      </c>
      <c r="DT314" s="34" t="s">
        <v>4170</v>
      </c>
      <c r="DU314" s="34" t="s">
        <v>4170</v>
      </c>
      <c r="DV314" s="34" t="s">
        <v>4170</v>
      </c>
      <c r="DW314" s="34" t="s">
        <v>4170</v>
      </c>
      <c r="EC314" s="34" t="s">
        <v>3934</v>
      </c>
      <c r="ED314" s="34" t="s">
        <v>4170</v>
      </c>
      <c r="EE314" s="34" t="s">
        <v>4170</v>
      </c>
      <c r="EF314" s="34" t="s">
        <v>4170</v>
      </c>
      <c r="EG314" s="34" t="s">
        <v>4170</v>
      </c>
      <c r="EH314" s="34" t="s">
        <v>4170</v>
      </c>
      <c r="EI314" s="34" t="s">
        <v>4170</v>
      </c>
      <c r="EJ314" s="34" t="s">
        <v>4881</v>
      </c>
      <c r="EK314" s="34" t="s">
        <v>4170</v>
      </c>
      <c r="EL314" s="34" t="s">
        <v>4170</v>
      </c>
      <c r="EM314" s="34" t="s">
        <v>4170</v>
      </c>
      <c r="EN314" s="34" t="s">
        <v>4170</v>
      </c>
      <c r="EO314" s="34" t="s">
        <v>4170</v>
      </c>
      <c r="EP314" s="34" t="s">
        <v>4170</v>
      </c>
      <c r="ER314" s="34">
        <v>7000</v>
      </c>
      <c r="FJ314" s="34">
        <v>1300</v>
      </c>
      <c r="FK314" s="34" t="s">
        <v>1044</v>
      </c>
      <c r="FM314" s="34" t="s">
        <v>3990</v>
      </c>
      <c r="GF314" s="34" t="s">
        <v>1044</v>
      </c>
      <c r="GG314" s="34" t="s">
        <v>4170</v>
      </c>
      <c r="GH314" s="34" t="s">
        <v>4170</v>
      </c>
      <c r="GI314" s="34" t="s">
        <v>4170</v>
      </c>
      <c r="GJ314" s="34" t="s">
        <v>4881</v>
      </c>
      <c r="GK314" s="34" t="s">
        <v>4170</v>
      </c>
      <c r="GL314" s="34" t="s">
        <v>4170</v>
      </c>
      <c r="GM314" s="34" t="s">
        <v>4170</v>
      </c>
      <c r="GO314" s="34">
        <v>5000</v>
      </c>
      <c r="GP314" s="34">
        <v>0</v>
      </c>
      <c r="GQ314" s="34">
        <v>0</v>
      </c>
      <c r="GR314" s="34">
        <v>2500</v>
      </c>
      <c r="GS314" s="34">
        <v>500</v>
      </c>
      <c r="GT314" s="34">
        <v>200</v>
      </c>
      <c r="GU314" s="34">
        <v>0</v>
      </c>
      <c r="GV314" s="34">
        <v>0</v>
      </c>
      <c r="GW314" s="34">
        <v>0</v>
      </c>
      <c r="GX314" s="34">
        <v>2500</v>
      </c>
      <c r="GY314" s="34">
        <v>1800</v>
      </c>
      <c r="GZ314" s="34">
        <v>600</v>
      </c>
      <c r="HA314" s="34">
        <v>0</v>
      </c>
      <c r="HB314" s="34">
        <v>0</v>
      </c>
      <c r="HC314" s="34">
        <v>2000</v>
      </c>
      <c r="HD314" s="34">
        <v>0</v>
      </c>
      <c r="HE314" s="34">
        <v>0</v>
      </c>
      <c r="HF314" s="34" t="s">
        <v>1044</v>
      </c>
      <c r="HK314" s="34" t="s">
        <v>7048</v>
      </c>
      <c r="HL314" s="34" t="s">
        <v>4226</v>
      </c>
      <c r="HM314" s="34" t="s">
        <v>4539</v>
      </c>
      <c r="HN314" s="34" t="s">
        <v>5452</v>
      </c>
      <c r="HO314" s="34">
        <v>7.4244415243101196</v>
      </c>
      <c r="HP314" s="34" t="s">
        <v>4897</v>
      </c>
      <c r="HQ314" s="34" t="s">
        <v>4316</v>
      </c>
      <c r="HR314" s="34" t="s">
        <v>4210</v>
      </c>
      <c r="HS314" s="34" t="s">
        <v>4255</v>
      </c>
      <c r="HT314" s="34" t="s">
        <v>4271</v>
      </c>
      <c r="HU314" s="34" t="s">
        <v>5342</v>
      </c>
      <c r="HV314" s="34" t="s">
        <v>5001</v>
      </c>
      <c r="HW314" s="34" t="s">
        <v>4560</v>
      </c>
      <c r="HX314" s="34" t="s">
        <v>3244</v>
      </c>
      <c r="HY314" s="34" t="s">
        <v>4299</v>
      </c>
      <c r="HZ314" s="34" t="s">
        <v>4933</v>
      </c>
      <c r="IA314" s="34" t="s">
        <v>4665</v>
      </c>
      <c r="IC314" s="34" t="s">
        <v>5274</v>
      </c>
      <c r="ID314" s="34" t="s">
        <v>4462</v>
      </c>
      <c r="II314" s="34" t="s">
        <v>5585</v>
      </c>
      <c r="IP314" s="34" t="s">
        <v>7049</v>
      </c>
      <c r="IQ314" s="34">
        <v>8300</v>
      </c>
      <c r="IR314" s="34" t="s">
        <v>1046</v>
      </c>
      <c r="IT314" s="34">
        <v>2766.6666666666702</v>
      </c>
      <c r="IU314" s="34" t="s">
        <v>5179</v>
      </c>
      <c r="IV314" s="34" t="s">
        <v>4170</v>
      </c>
      <c r="IW314" s="34" t="s">
        <v>4170</v>
      </c>
      <c r="IX314" s="34" t="s">
        <v>5374</v>
      </c>
      <c r="IY314" s="34" t="s">
        <v>4785</v>
      </c>
      <c r="IZ314" s="34" t="s">
        <v>4783</v>
      </c>
      <c r="JA314" s="34" t="s">
        <v>4170</v>
      </c>
      <c r="JB314" s="34" t="s">
        <v>4170</v>
      </c>
      <c r="JC314" s="34">
        <v>416.66666666666703</v>
      </c>
      <c r="JD314" s="34">
        <v>300</v>
      </c>
      <c r="JE314" s="34">
        <v>100</v>
      </c>
      <c r="JF314" s="34">
        <v>0</v>
      </c>
      <c r="JG314" s="34">
        <v>0</v>
      </c>
      <c r="JH314" s="34">
        <v>333.33333333333297</v>
      </c>
      <c r="JI314" s="34">
        <v>0</v>
      </c>
      <c r="JJ314" s="34">
        <v>0</v>
      </c>
      <c r="JK314" s="34">
        <v>0</v>
      </c>
      <c r="JL314" s="34">
        <v>9050</v>
      </c>
      <c r="JM314" s="34">
        <v>300</v>
      </c>
      <c r="JN314" s="34">
        <v>9350</v>
      </c>
      <c r="JO314" s="34">
        <v>3016.6666666666702</v>
      </c>
      <c r="JP314" s="34">
        <v>100</v>
      </c>
      <c r="JQ314" s="34">
        <v>3116.6666666666702</v>
      </c>
      <c r="JR314" s="34">
        <v>0.53475935828876997</v>
      </c>
      <c r="JU314" s="34">
        <v>0.26737967914438499</v>
      </c>
      <c r="JV314" s="34">
        <v>5.3475935828876997E-2</v>
      </c>
      <c r="JW314" s="34">
        <v>2.1390374331550801E-2</v>
      </c>
      <c r="KA314" s="34">
        <v>4.4563279857397498E-2</v>
      </c>
      <c r="KB314" s="34">
        <v>3.20855614973262E-2</v>
      </c>
      <c r="KC314" s="34">
        <v>1.06951871657754E-2</v>
      </c>
      <c r="KF314" s="34">
        <v>3.5650623885917998E-2</v>
      </c>
      <c r="KJ314" s="34" t="s">
        <v>5980</v>
      </c>
      <c r="KK314" s="34" t="s">
        <v>5178</v>
      </c>
      <c r="KL314" s="34" t="s">
        <v>4170</v>
      </c>
      <c r="KM314" s="34" t="s">
        <v>4714</v>
      </c>
      <c r="KN314" s="34" t="s">
        <v>5255</v>
      </c>
      <c r="KO314" s="34" t="s">
        <v>4352</v>
      </c>
      <c r="KP314" s="34" t="s">
        <v>4170</v>
      </c>
      <c r="KQ314" s="34" t="s">
        <v>4170</v>
      </c>
      <c r="KR314" s="34" t="s">
        <v>4714</v>
      </c>
      <c r="KS314" s="34" t="s">
        <v>4170</v>
      </c>
      <c r="KT314" s="34" t="s">
        <v>4170</v>
      </c>
      <c r="KU314" s="34" t="s">
        <v>5116</v>
      </c>
      <c r="KV314" s="34" t="s">
        <v>5153</v>
      </c>
      <c r="KW314" s="34" t="s">
        <v>5624</v>
      </c>
      <c r="KX314" s="34" t="s">
        <v>5643</v>
      </c>
      <c r="KY314" s="34" t="s">
        <v>5116</v>
      </c>
      <c r="KZ314" s="34" t="s">
        <v>5850</v>
      </c>
      <c r="LA314" s="34" t="s">
        <v>5992</v>
      </c>
    </row>
    <row r="315" spans="1:313">
      <c r="A315" s="34" t="s">
        <v>7050</v>
      </c>
      <c r="B315" s="34" t="s">
        <v>7008</v>
      </c>
      <c r="C315" s="34" t="s">
        <v>1039</v>
      </c>
      <c r="D315" s="34" t="s">
        <v>1041</v>
      </c>
      <c r="F315" s="34" t="s">
        <v>1041</v>
      </c>
      <c r="G315" s="34">
        <v>23</v>
      </c>
      <c r="H315" s="34" t="s">
        <v>1041</v>
      </c>
      <c r="I315" s="34" t="s">
        <v>1041</v>
      </c>
      <c r="J315" s="34" t="s">
        <v>442</v>
      </c>
      <c r="K315" s="34" t="s">
        <v>1077</v>
      </c>
      <c r="L315" s="34" t="s">
        <v>9537</v>
      </c>
      <c r="M315" s="34" t="s">
        <v>1548</v>
      </c>
      <c r="N315" s="34" t="s">
        <v>9538</v>
      </c>
      <c r="P315" s="34" t="s">
        <v>3065</v>
      </c>
      <c r="Q315" s="34" t="s">
        <v>3123</v>
      </c>
      <c r="R315" s="34" t="s">
        <v>6449</v>
      </c>
      <c r="S315" s="34">
        <v>2</v>
      </c>
      <c r="T315" s="34" t="s">
        <v>4881</v>
      </c>
      <c r="U315" s="34" t="s">
        <v>4170</v>
      </c>
      <c r="V315" s="34" t="s">
        <v>4170</v>
      </c>
      <c r="W315" s="34" t="s">
        <v>4881</v>
      </c>
      <c r="X315" s="34" t="s">
        <v>4881</v>
      </c>
      <c r="Y315" s="34" t="s">
        <v>4881</v>
      </c>
      <c r="Z315" s="34" t="s">
        <v>4881</v>
      </c>
      <c r="AA315" s="34" t="s">
        <v>4170</v>
      </c>
      <c r="AB315" s="34" t="s">
        <v>3681</v>
      </c>
      <c r="AD315" s="34" t="s">
        <v>3696</v>
      </c>
      <c r="AN315" s="34" t="s">
        <v>3722</v>
      </c>
      <c r="AO315" s="34" t="s">
        <v>1044</v>
      </c>
      <c r="BG315" s="34">
        <v>1</v>
      </c>
      <c r="BI315" s="34">
        <v>40</v>
      </c>
      <c r="BJ315" s="34" t="s">
        <v>1041</v>
      </c>
      <c r="BK315" s="34" t="s">
        <v>3727</v>
      </c>
      <c r="BM315" s="34" t="s">
        <v>3739</v>
      </c>
      <c r="BN315" s="34" t="s">
        <v>1044</v>
      </c>
      <c r="BO315" s="34" t="s">
        <v>4170</v>
      </c>
      <c r="BP315" s="34" t="s">
        <v>4170</v>
      </c>
      <c r="BQ315" s="34" t="s">
        <v>4881</v>
      </c>
      <c r="BR315" s="34" t="s">
        <v>4170</v>
      </c>
      <c r="BS315" s="34" t="s">
        <v>3751</v>
      </c>
      <c r="BT315" s="34" t="s">
        <v>3771</v>
      </c>
      <c r="BU315" s="34" t="s">
        <v>1044</v>
      </c>
      <c r="BV315" s="34" t="s">
        <v>1044</v>
      </c>
      <c r="BW315" s="34" t="s">
        <v>1044</v>
      </c>
      <c r="BX315" s="34" t="s">
        <v>3777</v>
      </c>
      <c r="BY315" s="34" t="s">
        <v>4881</v>
      </c>
      <c r="BZ315" s="34" t="s">
        <v>4170</v>
      </c>
      <c r="CA315" s="34" t="s">
        <v>4170</v>
      </c>
      <c r="CB315" s="34" t="s">
        <v>4170</v>
      </c>
      <c r="CC315" s="34" t="s">
        <v>4170</v>
      </c>
      <c r="CD315" s="34" t="s">
        <v>4170</v>
      </c>
      <c r="CE315" s="34" t="s">
        <v>4170</v>
      </c>
      <c r="CF315" s="34" t="s">
        <v>4170</v>
      </c>
      <c r="CG315" s="34" t="s">
        <v>4170</v>
      </c>
      <c r="CH315" s="34" t="s">
        <v>4170</v>
      </c>
      <c r="CI315" s="34" t="s">
        <v>4170</v>
      </c>
      <c r="CJ315" s="34" t="s">
        <v>4170</v>
      </c>
      <c r="CK315" s="34" t="s">
        <v>4170</v>
      </c>
      <c r="CL315" s="34" t="s">
        <v>4170</v>
      </c>
      <c r="CM315" s="34" t="s">
        <v>4170</v>
      </c>
      <c r="CN315" s="34" t="s">
        <v>4170</v>
      </c>
      <c r="CO315" s="34" t="s">
        <v>4170</v>
      </c>
      <c r="CQ315" s="34" t="s">
        <v>1041</v>
      </c>
      <c r="CR315" s="34" t="s">
        <v>1041</v>
      </c>
      <c r="CS315" s="34" t="s">
        <v>1041</v>
      </c>
      <c r="CT315" s="34" t="s">
        <v>1041</v>
      </c>
      <c r="CU315" s="34" t="s">
        <v>1041</v>
      </c>
      <c r="CV315" s="34" t="s">
        <v>1041</v>
      </c>
      <c r="CW315" s="34" t="s">
        <v>1041</v>
      </c>
      <c r="CX315" s="34" t="s">
        <v>1044</v>
      </c>
      <c r="CY315" s="34" t="s">
        <v>3823</v>
      </c>
      <c r="CZ315" s="34" t="s">
        <v>3843</v>
      </c>
      <c r="DA315" s="34" t="s">
        <v>3861</v>
      </c>
      <c r="DB315" s="34" t="s">
        <v>3868</v>
      </c>
      <c r="DC315" s="34" t="s">
        <v>3868</v>
      </c>
      <c r="DD315" s="34" t="s">
        <v>3871</v>
      </c>
      <c r="DE315" s="34" t="s">
        <v>1041</v>
      </c>
      <c r="DF315" s="34" t="s">
        <v>3880</v>
      </c>
      <c r="DG315" s="34" t="s">
        <v>169</v>
      </c>
      <c r="DH315" s="34" t="s">
        <v>4170</v>
      </c>
      <c r="DI315" s="34" t="s">
        <v>4881</v>
      </c>
      <c r="DJ315" s="34" t="s">
        <v>4170</v>
      </c>
      <c r="DK315" s="34" t="s">
        <v>4170</v>
      </c>
      <c r="DL315" s="34" t="s">
        <v>4170</v>
      </c>
      <c r="DM315" s="34" t="s">
        <v>4170</v>
      </c>
      <c r="DN315" s="34" t="s">
        <v>4170</v>
      </c>
      <c r="DO315" s="34" t="s">
        <v>4170</v>
      </c>
      <c r="DP315" s="34" t="s">
        <v>4170</v>
      </c>
      <c r="DQ315" s="34" t="s">
        <v>4170</v>
      </c>
      <c r="DR315" s="34" t="s">
        <v>4170</v>
      </c>
      <c r="DS315" s="34" t="s">
        <v>4170</v>
      </c>
      <c r="DT315" s="34" t="s">
        <v>4170</v>
      </c>
      <c r="DU315" s="34" t="s">
        <v>4170</v>
      </c>
      <c r="DV315" s="34" t="s">
        <v>4170</v>
      </c>
      <c r="DW315" s="34" t="s">
        <v>4170</v>
      </c>
      <c r="DY315" s="34">
        <v>20000</v>
      </c>
      <c r="FK315" s="34" t="s">
        <v>1044</v>
      </c>
      <c r="FM315" s="34" t="s">
        <v>3990</v>
      </c>
      <c r="GF315" s="34" t="s">
        <v>1044</v>
      </c>
      <c r="GG315" s="34" t="s">
        <v>4170</v>
      </c>
      <c r="GH315" s="34" t="s">
        <v>4170</v>
      </c>
      <c r="GI315" s="34" t="s">
        <v>4170</v>
      </c>
      <c r="GJ315" s="34" t="s">
        <v>4881</v>
      </c>
      <c r="GK315" s="34" t="s">
        <v>4170</v>
      </c>
      <c r="GL315" s="34" t="s">
        <v>4170</v>
      </c>
      <c r="GM315" s="34" t="s">
        <v>4170</v>
      </c>
      <c r="GO315" s="34">
        <v>4000</v>
      </c>
      <c r="GP315" s="34">
        <v>0</v>
      </c>
      <c r="GR315" s="34">
        <v>4000</v>
      </c>
      <c r="GS315" s="34">
        <v>350</v>
      </c>
      <c r="GT315" s="34">
        <v>200</v>
      </c>
      <c r="GU315" s="34">
        <v>150</v>
      </c>
      <c r="GV315" s="34">
        <v>0</v>
      </c>
      <c r="GW315" s="34">
        <v>500</v>
      </c>
      <c r="GY315" s="34">
        <v>0</v>
      </c>
      <c r="GZ315" s="34">
        <v>0</v>
      </c>
      <c r="HA315" s="34">
        <v>0</v>
      </c>
      <c r="HB315" s="34">
        <v>0</v>
      </c>
      <c r="HC315" s="34">
        <v>0</v>
      </c>
      <c r="HD315" s="34">
        <v>0</v>
      </c>
      <c r="HE315" s="34">
        <v>0</v>
      </c>
      <c r="HF315" s="34" t="s">
        <v>1044</v>
      </c>
      <c r="HK315" s="34" t="s">
        <v>7051</v>
      </c>
      <c r="HL315" s="34" t="s">
        <v>4226</v>
      </c>
      <c r="HM315" s="34" t="s">
        <v>4539</v>
      </c>
      <c r="HN315" s="34" t="s">
        <v>5452</v>
      </c>
      <c r="HO315" s="34">
        <v>5.4191305300043799</v>
      </c>
      <c r="HP315" s="34" t="s">
        <v>4898</v>
      </c>
      <c r="HQ315" s="34" t="s">
        <v>4313</v>
      </c>
      <c r="HR315" s="34" t="s">
        <v>4186</v>
      </c>
      <c r="HS315" s="34" t="s">
        <v>4255</v>
      </c>
      <c r="HT315" s="34" t="s">
        <v>4271</v>
      </c>
      <c r="HU315" s="34" t="s">
        <v>5342</v>
      </c>
      <c r="HV315" s="34" t="s">
        <v>5001</v>
      </c>
      <c r="HW315" s="34" t="s">
        <v>4556</v>
      </c>
      <c r="HX315" s="34" t="s">
        <v>3247</v>
      </c>
      <c r="HY315" s="34" t="s">
        <v>4291</v>
      </c>
      <c r="HZ315" s="34" t="s">
        <v>4933</v>
      </c>
      <c r="IA315" s="34" t="s">
        <v>4666</v>
      </c>
      <c r="IC315" s="34" t="s">
        <v>5274</v>
      </c>
      <c r="ID315" s="34" t="s">
        <v>4462</v>
      </c>
      <c r="IE315" s="34" t="s">
        <v>5223</v>
      </c>
      <c r="IQ315" s="34">
        <v>20000</v>
      </c>
      <c r="IR315" s="34" t="s">
        <v>1046</v>
      </c>
      <c r="IT315" s="34">
        <v>10000</v>
      </c>
      <c r="IU315" s="34" t="s">
        <v>5178</v>
      </c>
      <c r="IV315" s="34" t="s">
        <v>4170</v>
      </c>
      <c r="IX315" s="34" t="s">
        <v>6121</v>
      </c>
      <c r="IY315" s="34" t="s">
        <v>4785</v>
      </c>
      <c r="IZ315" s="34" t="s">
        <v>4783</v>
      </c>
      <c r="JA315" s="34" t="s">
        <v>4711</v>
      </c>
      <c r="JB315" s="34" t="s">
        <v>4170</v>
      </c>
      <c r="JD315" s="34">
        <v>0</v>
      </c>
      <c r="JE315" s="34">
        <v>0</v>
      </c>
      <c r="JF315" s="34">
        <v>0</v>
      </c>
      <c r="JG315" s="34">
        <v>0</v>
      </c>
      <c r="JH315" s="34">
        <v>0</v>
      </c>
      <c r="JI315" s="34">
        <v>0</v>
      </c>
      <c r="JJ315" s="34">
        <v>0</v>
      </c>
      <c r="JK315" s="34">
        <v>166.666666666667</v>
      </c>
      <c r="JL315" s="34">
        <v>8700</v>
      </c>
      <c r="JM315" s="34">
        <v>166.666666666667</v>
      </c>
      <c r="JN315" s="34">
        <v>8866.6666666666697</v>
      </c>
      <c r="JO315" s="34">
        <v>4350</v>
      </c>
      <c r="JP315" s="34">
        <v>83.3333333333333</v>
      </c>
      <c r="JQ315" s="34">
        <v>4433.3333333333303</v>
      </c>
      <c r="JR315" s="34">
        <v>0.45112781954887199</v>
      </c>
      <c r="JU315" s="34">
        <v>0.45112781954887199</v>
      </c>
      <c r="JV315" s="34">
        <v>3.94736842105263E-2</v>
      </c>
      <c r="JW315" s="34">
        <v>2.2556390977443601E-2</v>
      </c>
      <c r="JX315" s="34">
        <v>1.6917293233082699E-2</v>
      </c>
      <c r="JZ315" s="34">
        <v>1.8796992481203E-2</v>
      </c>
      <c r="KJ315" s="34" t="s">
        <v>5977</v>
      </c>
      <c r="KK315" s="34" t="s">
        <v>5990</v>
      </c>
      <c r="KL315" s="34" t="s">
        <v>5794</v>
      </c>
      <c r="KN315" s="34" t="s">
        <v>4170</v>
      </c>
      <c r="KO315" s="34" t="s">
        <v>4170</v>
      </c>
      <c r="KP315" s="34" t="s">
        <v>4170</v>
      </c>
      <c r="KQ315" s="34" t="s">
        <v>4170</v>
      </c>
      <c r="KR315" s="34" t="s">
        <v>4170</v>
      </c>
      <c r="KS315" s="34" t="s">
        <v>4170</v>
      </c>
      <c r="KT315" s="34" t="s">
        <v>4170</v>
      </c>
      <c r="KU315" s="34" t="s">
        <v>5116</v>
      </c>
      <c r="KV315" s="34" t="s">
        <v>5153</v>
      </c>
      <c r="KW315" s="34" t="s">
        <v>5620</v>
      </c>
      <c r="KX315" s="34" t="s">
        <v>5643</v>
      </c>
      <c r="KY315" s="34" t="s">
        <v>5116</v>
      </c>
      <c r="KZ315" s="34" t="s">
        <v>5850</v>
      </c>
      <c r="LA315" s="34" t="s">
        <v>5992</v>
      </c>
    </row>
    <row r="316" spans="1:313">
      <c r="A316" s="34" t="s">
        <v>7052</v>
      </c>
      <c r="B316" s="34" t="s">
        <v>7008</v>
      </c>
      <c r="C316" s="34" t="s">
        <v>1037</v>
      </c>
      <c r="D316" s="34" t="s">
        <v>1041</v>
      </c>
      <c r="F316" s="34" t="s">
        <v>1041</v>
      </c>
      <c r="G316" s="34">
        <v>31</v>
      </c>
      <c r="H316" s="34" t="s">
        <v>1041</v>
      </c>
      <c r="I316" s="34" t="s">
        <v>1041</v>
      </c>
      <c r="J316" s="34" t="s">
        <v>440</v>
      </c>
      <c r="K316" s="34" t="s">
        <v>1077</v>
      </c>
      <c r="L316" s="34" t="s">
        <v>9537</v>
      </c>
      <c r="M316" s="34" t="s">
        <v>1548</v>
      </c>
      <c r="N316" s="34" t="s">
        <v>9538</v>
      </c>
      <c r="P316" s="34" t="s">
        <v>3065</v>
      </c>
      <c r="Q316" s="34" t="s">
        <v>3123</v>
      </c>
      <c r="R316" s="34" t="s">
        <v>6569</v>
      </c>
      <c r="S316" s="34">
        <v>3</v>
      </c>
      <c r="T316" s="34" t="s">
        <v>4609</v>
      </c>
      <c r="U316" s="34" t="s">
        <v>4609</v>
      </c>
      <c r="V316" s="34" t="s">
        <v>4170</v>
      </c>
      <c r="W316" s="34" t="s">
        <v>4881</v>
      </c>
      <c r="X316" s="34" t="s">
        <v>4170</v>
      </c>
      <c r="Y316" s="34" t="s">
        <v>4848</v>
      </c>
      <c r="Z316" s="34" t="s">
        <v>4170</v>
      </c>
      <c r="AA316" s="34" t="s">
        <v>4170</v>
      </c>
      <c r="AB316" s="34" t="s">
        <v>3681</v>
      </c>
      <c r="AD316" s="34" t="s">
        <v>3696</v>
      </c>
      <c r="AN316" s="34" t="s">
        <v>3722</v>
      </c>
      <c r="AO316" s="34" t="s">
        <v>1044</v>
      </c>
      <c r="BG316" s="34">
        <v>2</v>
      </c>
      <c r="BI316" s="34">
        <v>34</v>
      </c>
      <c r="BJ316" s="34" t="s">
        <v>1041</v>
      </c>
      <c r="BK316" s="34" t="s">
        <v>3727</v>
      </c>
      <c r="BM316" s="34" t="s">
        <v>3739</v>
      </c>
      <c r="BN316" s="34" t="s">
        <v>3745</v>
      </c>
      <c r="BO316" s="34" t="s">
        <v>4881</v>
      </c>
      <c r="BP316" s="34" t="s">
        <v>4170</v>
      </c>
      <c r="BQ316" s="34" t="s">
        <v>4170</v>
      </c>
      <c r="BR316" s="34" t="s">
        <v>4170</v>
      </c>
      <c r="BS316" s="34" t="s">
        <v>3751</v>
      </c>
      <c r="BT316" s="34" t="s">
        <v>3771</v>
      </c>
      <c r="BU316" s="34" t="s">
        <v>1044</v>
      </c>
      <c r="BV316" s="34" t="s">
        <v>1044</v>
      </c>
      <c r="BW316" s="34" t="s">
        <v>1044</v>
      </c>
      <c r="BX316" s="34" t="s">
        <v>3777</v>
      </c>
      <c r="BY316" s="34" t="s">
        <v>4881</v>
      </c>
      <c r="BZ316" s="34" t="s">
        <v>4170</v>
      </c>
      <c r="CA316" s="34" t="s">
        <v>4170</v>
      </c>
      <c r="CB316" s="34" t="s">
        <v>4170</v>
      </c>
      <c r="CC316" s="34" t="s">
        <v>4170</v>
      </c>
      <c r="CD316" s="34" t="s">
        <v>4170</v>
      </c>
      <c r="CE316" s="34" t="s">
        <v>4170</v>
      </c>
      <c r="CF316" s="34" t="s">
        <v>4170</v>
      </c>
      <c r="CG316" s="34" t="s">
        <v>4170</v>
      </c>
      <c r="CH316" s="34" t="s">
        <v>4170</v>
      </c>
      <c r="CI316" s="34" t="s">
        <v>4170</v>
      </c>
      <c r="CJ316" s="34" t="s">
        <v>4170</v>
      </c>
      <c r="CK316" s="34" t="s">
        <v>4170</v>
      </c>
      <c r="CL316" s="34" t="s">
        <v>4170</v>
      </c>
      <c r="CM316" s="34" t="s">
        <v>4170</v>
      </c>
      <c r="CN316" s="34" t="s">
        <v>4170</v>
      </c>
      <c r="CO316" s="34" t="s">
        <v>4170</v>
      </c>
      <c r="CQ316" s="34" t="s">
        <v>1041</v>
      </c>
      <c r="CR316" s="34" t="s">
        <v>1041</v>
      </c>
      <c r="CS316" s="34" t="s">
        <v>1041</v>
      </c>
      <c r="CT316" s="34" t="s">
        <v>1041</v>
      </c>
      <c r="CU316" s="34" t="s">
        <v>1041</v>
      </c>
      <c r="CV316" s="34" t="s">
        <v>1041</v>
      </c>
      <c r="CW316" s="34" t="s">
        <v>1044</v>
      </c>
      <c r="CX316" s="34" t="s">
        <v>1044</v>
      </c>
      <c r="CY316" s="34" t="s">
        <v>3826</v>
      </c>
      <c r="CZ316" s="34" t="s">
        <v>3843</v>
      </c>
      <c r="DA316" s="34" t="s">
        <v>3861</v>
      </c>
      <c r="DB316" s="34" t="s">
        <v>1044</v>
      </c>
      <c r="DC316" s="34" t="s">
        <v>1044</v>
      </c>
      <c r="DD316" s="34" t="s">
        <v>3871</v>
      </c>
      <c r="DE316" s="34" t="s">
        <v>1041</v>
      </c>
      <c r="DF316" s="34" t="s">
        <v>3877</v>
      </c>
      <c r="DG316" s="34" t="s">
        <v>169</v>
      </c>
      <c r="DH316" s="34" t="s">
        <v>4170</v>
      </c>
      <c r="DI316" s="34" t="s">
        <v>4881</v>
      </c>
      <c r="DJ316" s="34" t="s">
        <v>4170</v>
      </c>
      <c r="DK316" s="34" t="s">
        <v>4170</v>
      </c>
      <c r="DL316" s="34" t="s">
        <v>4170</v>
      </c>
      <c r="DM316" s="34" t="s">
        <v>4170</v>
      </c>
      <c r="DN316" s="34" t="s">
        <v>4170</v>
      </c>
      <c r="DO316" s="34" t="s">
        <v>4170</v>
      </c>
      <c r="DP316" s="34" t="s">
        <v>4170</v>
      </c>
      <c r="DQ316" s="34" t="s">
        <v>4170</v>
      </c>
      <c r="DR316" s="34" t="s">
        <v>4170</v>
      </c>
      <c r="DS316" s="34" t="s">
        <v>4170</v>
      </c>
      <c r="DT316" s="34" t="s">
        <v>4170</v>
      </c>
      <c r="DU316" s="34" t="s">
        <v>4170</v>
      </c>
      <c r="DV316" s="34" t="s">
        <v>4170</v>
      </c>
      <c r="DW316" s="34" t="s">
        <v>4170</v>
      </c>
      <c r="DY316" s="34">
        <v>16000</v>
      </c>
      <c r="FK316" s="34" t="s">
        <v>1044</v>
      </c>
      <c r="FM316" s="34" t="s">
        <v>3990</v>
      </c>
      <c r="GF316" s="34" t="s">
        <v>1044</v>
      </c>
      <c r="GG316" s="34" t="s">
        <v>4170</v>
      </c>
      <c r="GH316" s="34" t="s">
        <v>4170</v>
      </c>
      <c r="GI316" s="34" t="s">
        <v>4170</v>
      </c>
      <c r="GJ316" s="34" t="s">
        <v>4881</v>
      </c>
      <c r="GK316" s="34" t="s">
        <v>4170</v>
      </c>
      <c r="GL316" s="34" t="s">
        <v>4170</v>
      </c>
      <c r="GM316" s="34" t="s">
        <v>4170</v>
      </c>
      <c r="GO316" s="34">
        <v>4000</v>
      </c>
      <c r="GP316" s="34">
        <v>0</v>
      </c>
      <c r="GQ316" s="34">
        <v>8000</v>
      </c>
      <c r="GR316" s="34">
        <v>3000</v>
      </c>
      <c r="GS316" s="34">
        <v>1000</v>
      </c>
      <c r="GT316" s="34">
        <v>600</v>
      </c>
      <c r="GU316" s="34">
        <v>400</v>
      </c>
      <c r="GV316" s="34">
        <v>500</v>
      </c>
      <c r="GW316" s="34">
        <v>500</v>
      </c>
      <c r="GX316" s="34">
        <v>3000</v>
      </c>
      <c r="GY316" s="34">
        <v>500</v>
      </c>
      <c r="GZ316" s="34">
        <v>0</v>
      </c>
      <c r="HA316" s="34">
        <v>0</v>
      </c>
      <c r="HB316" s="34">
        <v>0</v>
      </c>
      <c r="HC316" s="34">
        <v>2000</v>
      </c>
      <c r="HD316" s="34">
        <v>0</v>
      </c>
      <c r="HE316" s="34">
        <v>0</v>
      </c>
      <c r="HF316" s="34" t="s">
        <v>1044</v>
      </c>
      <c r="HK316" s="34" t="s">
        <v>7053</v>
      </c>
      <c r="HL316" s="34" t="s">
        <v>4226</v>
      </c>
      <c r="HM316" s="34" t="s">
        <v>4539</v>
      </c>
      <c r="HN316" s="34" t="s">
        <v>5446</v>
      </c>
      <c r="HO316" s="34">
        <v>35.479632063074902</v>
      </c>
      <c r="HP316" s="34" t="s">
        <v>4895</v>
      </c>
      <c r="HQ316" s="34" t="s">
        <v>4316</v>
      </c>
      <c r="HR316" s="34" t="s">
        <v>4210</v>
      </c>
      <c r="HS316" s="34" t="s">
        <v>4228</v>
      </c>
      <c r="HT316" s="34" t="s">
        <v>4262</v>
      </c>
      <c r="HU316" s="34" t="s">
        <v>5342</v>
      </c>
      <c r="HV316" s="34" t="s">
        <v>5001</v>
      </c>
      <c r="HW316" s="34" t="s">
        <v>4556</v>
      </c>
      <c r="HX316" s="34" t="s">
        <v>3247</v>
      </c>
      <c r="HY316" s="34" t="s">
        <v>4291</v>
      </c>
      <c r="HZ316" s="34" t="s">
        <v>4933</v>
      </c>
      <c r="IA316" s="34" t="s">
        <v>4666</v>
      </c>
      <c r="IC316" s="34" t="s">
        <v>5274</v>
      </c>
      <c r="ID316" s="34" t="s">
        <v>4462</v>
      </c>
      <c r="IE316" s="34" t="s">
        <v>5223</v>
      </c>
      <c r="IQ316" s="34">
        <v>16000</v>
      </c>
      <c r="IR316" s="34" t="s">
        <v>1046</v>
      </c>
      <c r="IS316" s="34" t="s">
        <v>5322</v>
      </c>
      <c r="IT316" s="34">
        <v>5333.3333333333303</v>
      </c>
      <c r="IU316" s="34" t="s">
        <v>5178</v>
      </c>
      <c r="IV316" s="34" t="s">
        <v>4170</v>
      </c>
      <c r="IW316" s="34" t="s">
        <v>4176</v>
      </c>
      <c r="IX316" s="34" t="s">
        <v>5374</v>
      </c>
      <c r="IY316" s="34" t="s">
        <v>4474</v>
      </c>
      <c r="IZ316" s="34" t="s">
        <v>4354</v>
      </c>
      <c r="JA316" s="34" t="s">
        <v>4785</v>
      </c>
      <c r="JB316" s="34" t="s">
        <v>4714</v>
      </c>
      <c r="JC316" s="34">
        <v>500</v>
      </c>
      <c r="JD316" s="34">
        <v>83.3333333333333</v>
      </c>
      <c r="JE316" s="34">
        <v>0</v>
      </c>
      <c r="JF316" s="34">
        <v>0</v>
      </c>
      <c r="JG316" s="34">
        <v>0</v>
      </c>
      <c r="JH316" s="34">
        <v>333.33333333333297</v>
      </c>
      <c r="JI316" s="34">
        <v>0</v>
      </c>
      <c r="JJ316" s="34">
        <v>0</v>
      </c>
      <c r="JK316" s="34">
        <v>166.666666666667</v>
      </c>
      <c r="JL316" s="34">
        <v>17833.333333333299</v>
      </c>
      <c r="JM316" s="34">
        <v>750</v>
      </c>
      <c r="JN316" s="34">
        <v>18583.333333333299</v>
      </c>
      <c r="JO316" s="34">
        <v>5944.4444444444398</v>
      </c>
      <c r="JP316" s="34">
        <v>250</v>
      </c>
      <c r="JQ316" s="34">
        <v>6194.4444444444398</v>
      </c>
      <c r="JR316" s="34">
        <v>0.21524663677129999</v>
      </c>
      <c r="JT316" s="34">
        <v>0.43049327354260097</v>
      </c>
      <c r="JU316" s="34">
        <v>0.161434977578475</v>
      </c>
      <c r="JV316" s="34">
        <v>5.3811659192825101E-2</v>
      </c>
      <c r="JW316" s="34">
        <v>3.2286995515695097E-2</v>
      </c>
      <c r="JX316" s="34">
        <v>2.1524663677130001E-2</v>
      </c>
      <c r="JY316" s="34">
        <v>2.6905829596412599E-2</v>
      </c>
      <c r="JZ316" s="34">
        <v>8.9686098654708502E-3</v>
      </c>
      <c r="KA316" s="34">
        <v>2.6905829596412599E-2</v>
      </c>
      <c r="KB316" s="34">
        <v>4.4843049327354303E-3</v>
      </c>
      <c r="KF316" s="34">
        <v>1.79372197309417E-2</v>
      </c>
      <c r="KJ316" s="34" t="s">
        <v>5977</v>
      </c>
      <c r="KK316" s="34" t="s">
        <v>5989</v>
      </c>
      <c r="KL316" s="34" t="s">
        <v>5794</v>
      </c>
      <c r="KM316" s="34" t="s">
        <v>4714</v>
      </c>
      <c r="KN316" s="34" t="s">
        <v>4352</v>
      </c>
      <c r="KO316" s="34" t="s">
        <v>4170</v>
      </c>
      <c r="KP316" s="34" t="s">
        <v>4170</v>
      </c>
      <c r="KQ316" s="34" t="s">
        <v>4170</v>
      </c>
      <c r="KR316" s="34" t="s">
        <v>4714</v>
      </c>
      <c r="KS316" s="34" t="s">
        <v>4170</v>
      </c>
      <c r="KT316" s="34" t="s">
        <v>4170</v>
      </c>
      <c r="KU316" s="34" t="s">
        <v>5113</v>
      </c>
      <c r="KV316" s="34" t="s">
        <v>5154</v>
      </c>
      <c r="KW316" s="34" t="s">
        <v>5624</v>
      </c>
      <c r="KX316" s="34" t="s">
        <v>5644</v>
      </c>
      <c r="KY316" s="34" t="s">
        <v>5223</v>
      </c>
      <c r="KZ316" s="34" t="s">
        <v>5154</v>
      </c>
      <c r="LA316" s="34" t="s">
        <v>5992</v>
      </c>
    </row>
    <row r="317" spans="1:313">
      <c r="A317" s="34" t="s">
        <v>7054</v>
      </c>
      <c r="B317" s="34" t="s">
        <v>7008</v>
      </c>
      <c r="C317" s="34" t="s">
        <v>1036</v>
      </c>
      <c r="D317" s="34" t="s">
        <v>1041</v>
      </c>
      <c r="F317" s="34" t="s">
        <v>1041</v>
      </c>
      <c r="G317" s="34">
        <v>70</v>
      </c>
      <c r="H317" s="34" t="s">
        <v>1041</v>
      </c>
      <c r="I317" s="34" t="s">
        <v>1041</v>
      </c>
      <c r="J317" s="34" t="s">
        <v>442</v>
      </c>
      <c r="K317" s="34" t="s">
        <v>1092</v>
      </c>
      <c r="L317" s="34" t="s">
        <v>9634</v>
      </c>
      <c r="M317" s="34" t="s">
        <v>1804</v>
      </c>
      <c r="N317" s="34" t="s">
        <v>9635</v>
      </c>
      <c r="P317" s="34" t="s">
        <v>3065</v>
      </c>
      <c r="Q317" s="34" t="s">
        <v>3096</v>
      </c>
      <c r="R317" s="34" t="s">
        <v>6320</v>
      </c>
      <c r="S317" s="34">
        <v>2</v>
      </c>
      <c r="T317" s="34" t="s">
        <v>4170</v>
      </c>
      <c r="U317" s="34" t="s">
        <v>4170</v>
      </c>
      <c r="V317" s="34" t="s">
        <v>4170</v>
      </c>
      <c r="W317" s="34" t="s">
        <v>4881</v>
      </c>
      <c r="X317" s="34" t="s">
        <v>4881</v>
      </c>
      <c r="Y317" s="34" t="s">
        <v>4881</v>
      </c>
      <c r="Z317" s="34" t="s">
        <v>4881</v>
      </c>
      <c r="AA317" s="34" t="s">
        <v>4170</v>
      </c>
      <c r="AB317" s="34" t="s">
        <v>3684</v>
      </c>
      <c r="AD317" s="34" t="s">
        <v>3696</v>
      </c>
      <c r="AN317" s="34" t="s">
        <v>3719</v>
      </c>
      <c r="AO317" s="34" t="s">
        <v>1044</v>
      </c>
      <c r="BG317" s="34">
        <v>1</v>
      </c>
      <c r="BI317" s="34">
        <v>20</v>
      </c>
      <c r="BJ317" s="34" t="s">
        <v>1041</v>
      </c>
      <c r="BK317" s="34" t="s">
        <v>3727</v>
      </c>
      <c r="BM317" s="34" t="s">
        <v>3742</v>
      </c>
      <c r="BN317" s="34" t="s">
        <v>3745</v>
      </c>
      <c r="BO317" s="34" t="s">
        <v>4881</v>
      </c>
      <c r="BP317" s="34" t="s">
        <v>4170</v>
      </c>
      <c r="BQ317" s="34" t="s">
        <v>4170</v>
      </c>
      <c r="BR317" s="34" t="s">
        <v>4170</v>
      </c>
      <c r="BS317" s="34" t="s">
        <v>3754</v>
      </c>
      <c r="BT317" s="34" t="s">
        <v>3771</v>
      </c>
      <c r="BU317" s="34" t="s">
        <v>1044</v>
      </c>
      <c r="BV317" s="34" t="s">
        <v>1044</v>
      </c>
      <c r="BW317" s="34" t="s">
        <v>1044</v>
      </c>
      <c r="BX317" s="34" t="s">
        <v>3777</v>
      </c>
      <c r="BY317" s="34" t="s">
        <v>4881</v>
      </c>
      <c r="BZ317" s="34" t="s">
        <v>4170</v>
      </c>
      <c r="CA317" s="34" t="s">
        <v>4170</v>
      </c>
      <c r="CB317" s="34" t="s">
        <v>4170</v>
      </c>
      <c r="CC317" s="34" t="s">
        <v>4170</v>
      </c>
      <c r="CD317" s="34" t="s">
        <v>4170</v>
      </c>
      <c r="CE317" s="34" t="s">
        <v>4170</v>
      </c>
      <c r="CF317" s="34" t="s">
        <v>4170</v>
      </c>
      <c r="CG317" s="34" t="s">
        <v>4170</v>
      </c>
      <c r="CH317" s="34" t="s">
        <v>4170</v>
      </c>
      <c r="CI317" s="34" t="s">
        <v>4170</v>
      </c>
      <c r="CJ317" s="34" t="s">
        <v>4170</v>
      </c>
      <c r="CK317" s="34" t="s">
        <v>4170</v>
      </c>
      <c r="CL317" s="34" t="s">
        <v>4170</v>
      </c>
      <c r="CM317" s="34" t="s">
        <v>4170</v>
      </c>
      <c r="CN317" s="34" t="s">
        <v>4170</v>
      </c>
      <c r="CO317" s="34" t="s">
        <v>4170</v>
      </c>
      <c r="CQ317" s="34" t="s">
        <v>1041</v>
      </c>
      <c r="CR317" s="34" t="s">
        <v>1041</v>
      </c>
      <c r="CS317" s="34" t="s">
        <v>1044</v>
      </c>
      <c r="CT317" s="34" t="s">
        <v>1044</v>
      </c>
      <c r="CU317" s="34" t="s">
        <v>1041</v>
      </c>
      <c r="CV317" s="34" t="s">
        <v>1041</v>
      </c>
      <c r="CW317" s="34" t="s">
        <v>1044</v>
      </c>
      <c r="CX317" s="34" t="s">
        <v>1044</v>
      </c>
      <c r="CY317" s="34" t="s">
        <v>3826</v>
      </c>
      <c r="CZ317" s="34" t="s">
        <v>3843</v>
      </c>
      <c r="DA317" s="34" t="s">
        <v>3861</v>
      </c>
      <c r="DB317" s="34" t="s">
        <v>1044</v>
      </c>
      <c r="DC317" s="34" t="s">
        <v>3871</v>
      </c>
      <c r="DD317" s="34" t="s">
        <v>3871</v>
      </c>
      <c r="DE317" s="34" t="s">
        <v>1044</v>
      </c>
      <c r="DF317" s="34" t="s">
        <v>3877</v>
      </c>
      <c r="DG317" s="34" t="s">
        <v>6305</v>
      </c>
      <c r="DH317" s="34" t="s">
        <v>4170</v>
      </c>
      <c r="DI317" s="34" t="s">
        <v>4170</v>
      </c>
      <c r="DJ317" s="34" t="s">
        <v>4170</v>
      </c>
      <c r="DK317" s="34" t="s">
        <v>4170</v>
      </c>
      <c r="DL317" s="34" t="s">
        <v>4170</v>
      </c>
      <c r="DM317" s="34" t="s">
        <v>4170</v>
      </c>
      <c r="DN317" s="34" t="s">
        <v>4881</v>
      </c>
      <c r="DO317" s="34" t="s">
        <v>4881</v>
      </c>
      <c r="DP317" s="34" t="s">
        <v>4170</v>
      </c>
      <c r="DQ317" s="34" t="s">
        <v>4170</v>
      </c>
      <c r="DR317" s="34" t="s">
        <v>4170</v>
      </c>
      <c r="DS317" s="34" t="s">
        <v>4170</v>
      </c>
      <c r="DT317" s="34" t="s">
        <v>4170</v>
      </c>
      <c r="DU317" s="34" t="s">
        <v>4170</v>
      </c>
      <c r="DV317" s="34" t="s">
        <v>4170</v>
      </c>
      <c r="DW317" s="34" t="s">
        <v>4170</v>
      </c>
      <c r="ES317" s="34" t="s">
        <v>3951</v>
      </c>
      <c r="ET317" s="34" t="s">
        <v>4170</v>
      </c>
      <c r="EU317" s="34" t="s">
        <v>4170</v>
      </c>
      <c r="EV317" s="34" t="s">
        <v>4170</v>
      </c>
      <c r="EW317" s="34" t="s">
        <v>4170</v>
      </c>
      <c r="EX317" s="34" t="s">
        <v>4881</v>
      </c>
      <c r="EY317" s="34" t="s">
        <v>4170</v>
      </c>
      <c r="EZ317" s="34" t="s">
        <v>4170</v>
      </c>
      <c r="FA317" s="34" t="s">
        <v>4170</v>
      </c>
      <c r="FB317" s="34" t="s">
        <v>4170</v>
      </c>
      <c r="FD317" s="34">
        <v>10000</v>
      </c>
      <c r="FE317" s="34">
        <v>3250</v>
      </c>
      <c r="FK317" s="34" t="s">
        <v>1044</v>
      </c>
      <c r="FM317" s="34" t="s">
        <v>3990</v>
      </c>
      <c r="GF317" s="34" t="s">
        <v>1044</v>
      </c>
      <c r="GG317" s="34" t="s">
        <v>4170</v>
      </c>
      <c r="GH317" s="34" t="s">
        <v>4170</v>
      </c>
      <c r="GI317" s="34" t="s">
        <v>4170</v>
      </c>
      <c r="GJ317" s="34" t="s">
        <v>4881</v>
      </c>
      <c r="GK317" s="34" t="s">
        <v>4170</v>
      </c>
      <c r="GL317" s="34" t="s">
        <v>4170</v>
      </c>
      <c r="GM317" s="34" t="s">
        <v>4170</v>
      </c>
      <c r="GO317" s="34">
        <v>2000</v>
      </c>
      <c r="GP317" s="34">
        <v>0</v>
      </c>
      <c r="GQ317" s="34">
        <v>0</v>
      </c>
      <c r="GR317" s="34">
        <v>1000</v>
      </c>
      <c r="GS317" s="34">
        <v>500</v>
      </c>
      <c r="GT317" s="34">
        <v>200</v>
      </c>
      <c r="GU317" s="34">
        <v>200</v>
      </c>
      <c r="GV317" s="34">
        <v>0</v>
      </c>
      <c r="GW317" s="34">
        <v>0</v>
      </c>
      <c r="GX317" s="34">
        <v>0</v>
      </c>
      <c r="GY317" s="34">
        <v>6000</v>
      </c>
      <c r="GZ317" s="34">
        <v>6000</v>
      </c>
      <c r="HA317" s="34">
        <v>0</v>
      </c>
      <c r="HB317" s="34">
        <v>0</v>
      </c>
      <c r="HC317" s="34">
        <v>0</v>
      </c>
      <c r="HD317" s="34">
        <v>0</v>
      </c>
      <c r="HE317" s="34">
        <v>0</v>
      </c>
      <c r="HF317" s="34" t="s">
        <v>1044</v>
      </c>
      <c r="HK317" s="34" t="s">
        <v>7055</v>
      </c>
      <c r="HL317" s="34" t="s">
        <v>4226</v>
      </c>
      <c r="HM317" s="34" t="s">
        <v>4546</v>
      </c>
      <c r="HN317" s="34" t="s">
        <v>5455</v>
      </c>
      <c r="HO317" s="34">
        <v>49.473007008322398</v>
      </c>
      <c r="HP317" s="34" t="s">
        <v>4896</v>
      </c>
      <c r="HQ317" s="34" t="s">
        <v>4313</v>
      </c>
      <c r="HR317" s="34" t="s">
        <v>4195</v>
      </c>
      <c r="HS317" s="34" t="s">
        <v>4255</v>
      </c>
      <c r="HT317" s="34" t="s">
        <v>4271</v>
      </c>
      <c r="HU317" s="34" t="s">
        <v>5342</v>
      </c>
      <c r="HV317" s="34" t="s">
        <v>5001</v>
      </c>
      <c r="HW317" s="34" t="s">
        <v>4560</v>
      </c>
      <c r="HX317" s="34" t="s">
        <v>3238</v>
      </c>
      <c r="HY317" s="34" t="s">
        <v>4299</v>
      </c>
      <c r="HZ317" s="34" t="s">
        <v>4933</v>
      </c>
      <c r="IA317" s="34" t="s">
        <v>4665</v>
      </c>
      <c r="IC317" s="34" t="s">
        <v>5274</v>
      </c>
      <c r="ID317" s="34" t="s">
        <v>4462</v>
      </c>
      <c r="IJ317" s="34">
        <v>3986</v>
      </c>
      <c r="IK317" s="34" t="s">
        <v>4588</v>
      </c>
      <c r="IQ317" s="34">
        <v>7236</v>
      </c>
      <c r="IR317" s="34" t="s">
        <v>1046</v>
      </c>
      <c r="IT317" s="34">
        <v>3618</v>
      </c>
      <c r="IU317" s="34" t="s">
        <v>5177</v>
      </c>
      <c r="IV317" s="34" t="s">
        <v>4170</v>
      </c>
      <c r="IW317" s="34" t="s">
        <v>4170</v>
      </c>
      <c r="IX317" s="34" t="s">
        <v>6120</v>
      </c>
      <c r="IY317" s="34" t="s">
        <v>4785</v>
      </c>
      <c r="IZ317" s="34" t="s">
        <v>4783</v>
      </c>
      <c r="JA317" s="34" t="s">
        <v>4711</v>
      </c>
      <c r="JB317" s="34" t="s">
        <v>4170</v>
      </c>
      <c r="JC317" s="34">
        <v>0</v>
      </c>
      <c r="JD317" s="34">
        <v>1000</v>
      </c>
      <c r="JE317" s="34">
        <v>1000</v>
      </c>
      <c r="JF317" s="34">
        <v>0</v>
      </c>
      <c r="JG317" s="34">
        <v>0</v>
      </c>
      <c r="JH317" s="34">
        <v>0</v>
      </c>
      <c r="JI317" s="34">
        <v>0</v>
      </c>
      <c r="JJ317" s="34">
        <v>0</v>
      </c>
      <c r="JK317" s="34">
        <v>0</v>
      </c>
      <c r="JL317" s="34">
        <v>4900</v>
      </c>
      <c r="JM317" s="34">
        <v>1000</v>
      </c>
      <c r="JN317" s="34">
        <v>5900</v>
      </c>
      <c r="JO317" s="34">
        <v>2450</v>
      </c>
      <c r="JP317" s="34">
        <v>500</v>
      </c>
      <c r="JQ317" s="34">
        <v>2950</v>
      </c>
      <c r="JR317" s="34">
        <v>0.338983050847458</v>
      </c>
      <c r="JU317" s="34">
        <v>0.169491525423729</v>
      </c>
      <c r="JV317" s="34">
        <v>8.4745762711864403E-2</v>
      </c>
      <c r="JW317" s="34">
        <v>3.3898305084745797E-2</v>
      </c>
      <c r="JX317" s="34">
        <v>3.3898305084745797E-2</v>
      </c>
      <c r="KB317" s="34">
        <v>0.169491525423729</v>
      </c>
      <c r="KC317" s="34">
        <v>0.169491525423729</v>
      </c>
      <c r="KI317" s="34" t="s">
        <v>6084</v>
      </c>
      <c r="KJ317" s="34" t="s">
        <v>5980</v>
      </c>
      <c r="KK317" s="34" t="s">
        <v>5178</v>
      </c>
      <c r="KL317" s="34" t="s">
        <v>4170</v>
      </c>
      <c r="KM317" s="34" t="s">
        <v>4170</v>
      </c>
      <c r="KN317" s="34" t="s">
        <v>4716</v>
      </c>
      <c r="KO317" s="34" t="s">
        <v>4716</v>
      </c>
      <c r="KP317" s="34" t="s">
        <v>4170</v>
      </c>
      <c r="KQ317" s="34" t="s">
        <v>4170</v>
      </c>
      <c r="KR317" s="34" t="s">
        <v>4170</v>
      </c>
      <c r="KS317" s="34" t="s">
        <v>4170</v>
      </c>
      <c r="KT317" s="34" t="s">
        <v>4170</v>
      </c>
      <c r="KU317" s="34" t="s">
        <v>4973</v>
      </c>
      <c r="KV317" s="34" t="s">
        <v>5153</v>
      </c>
      <c r="KW317" s="34" t="s">
        <v>5624</v>
      </c>
      <c r="KX317" s="34" t="s">
        <v>5646</v>
      </c>
      <c r="KY317" s="34" t="s">
        <v>5116</v>
      </c>
      <c r="KZ317" s="34" t="s">
        <v>5850</v>
      </c>
      <c r="LA317" s="34" t="s">
        <v>5992</v>
      </c>
    </row>
    <row r="318" spans="1:313">
      <c r="A318" s="34" t="s">
        <v>7056</v>
      </c>
      <c r="B318" s="34" t="s">
        <v>7008</v>
      </c>
      <c r="C318" s="34" t="s">
        <v>1038</v>
      </c>
      <c r="D318" s="34" t="s">
        <v>1041</v>
      </c>
      <c r="F318" s="34" t="s">
        <v>1041</v>
      </c>
      <c r="G318" s="34">
        <v>46</v>
      </c>
      <c r="H318" s="34" t="s">
        <v>1041</v>
      </c>
      <c r="I318" s="34" t="s">
        <v>1041</v>
      </c>
      <c r="J318" s="34" t="s">
        <v>440</v>
      </c>
      <c r="K318" s="34" t="s">
        <v>1077</v>
      </c>
      <c r="L318" s="34" t="s">
        <v>9537</v>
      </c>
      <c r="M318" s="34" t="s">
        <v>1548</v>
      </c>
      <c r="N318" s="34" t="s">
        <v>9538</v>
      </c>
      <c r="P318" s="34" t="s">
        <v>3065</v>
      </c>
      <c r="Q318" s="34" t="s">
        <v>3123</v>
      </c>
      <c r="R318" s="34" t="s">
        <v>6641</v>
      </c>
      <c r="S318" s="34">
        <v>4</v>
      </c>
      <c r="T318" s="34" t="s">
        <v>4881</v>
      </c>
      <c r="U318" s="34" t="s">
        <v>4881</v>
      </c>
      <c r="V318" s="34" t="s">
        <v>4170</v>
      </c>
      <c r="W318" s="34" t="s">
        <v>4609</v>
      </c>
      <c r="X318" s="34" t="s">
        <v>4881</v>
      </c>
      <c r="Y318" s="34" t="s">
        <v>4848</v>
      </c>
      <c r="Z318" s="34" t="s">
        <v>4881</v>
      </c>
      <c r="AA318" s="34" t="s">
        <v>4170</v>
      </c>
      <c r="AB318" s="34" t="s">
        <v>3681</v>
      </c>
      <c r="AD318" s="34" t="s">
        <v>3696</v>
      </c>
      <c r="AN318" s="34" t="s">
        <v>3722</v>
      </c>
      <c r="AO318" s="34" t="s">
        <v>1044</v>
      </c>
      <c r="BG318" s="34">
        <v>2</v>
      </c>
      <c r="BI318" s="34">
        <v>45</v>
      </c>
      <c r="BJ318" s="34" t="s">
        <v>1041</v>
      </c>
      <c r="BK318" s="34" t="s">
        <v>3727</v>
      </c>
      <c r="BM318" s="34" t="s">
        <v>3739</v>
      </c>
      <c r="BN318" s="34" t="s">
        <v>3745</v>
      </c>
      <c r="BO318" s="34" t="s">
        <v>4881</v>
      </c>
      <c r="BP318" s="34" t="s">
        <v>4170</v>
      </c>
      <c r="BQ318" s="34" t="s">
        <v>4170</v>
      </c>
      <c r="BR318" s="34" t="s">
        <v>4170</v>
      </c>
      <c r="BS318" s="34" t="s">
        <v>3754</v>
      </c>
      <c r="BT318" s="34" t="s">
        <v>3771</v>
      </c>
      <c r="BU318" s="34" t="s">
        <v>1044</v>
      </c>
      <c r="BV318" s="34" t="s">
        <v>1041</v>
      </c>
      <c r="BW318" s="34" t="s">
        <v>1044</v>
      </c>
      <c r="BX318" s="34" t="s">
        <v>3777</v>
      </c>
      <c r="BY318" s="34" t="s">
        <v>4881</v>
      </c>
      <c r="BZ318" s="34" t="s">
        <v>4170</v>
      </c>
      <c r="CA318" s="34" t="s">
        <v>4170</v>
      </c>
      <c r="CB318" s="34" t="s">
        <v>4170</v>
      </c>
      <c r="CC318" s="34" t="s">
        <v>4170</v>
      </c>
      <c r="CD318" s="34" t="s">
        <v>4170</v>
      </c>
      <c r="CE318" s="34" t="s">
        <v>4170</v>
      </c>
      <c r="CF318" s="34" t="s">
        <v>4170</v>
      </c>
      <c r="CG318" s="34" t="s">
        <v>4170</v>
      </c>
      <c r="CH318" s="34" t="s">
        <v>4170</v>
      </c>
      <c r="CI318" s="34" t="s">
        <v>4170</v>
      </c>
      <c r="CJ318" s="34" t="s">
        <v>4170</v>
      </c>
      <c r="CK318" s="34" t="s">
        <v>4170</v>
      </c>
      <c r="CL318" s="34" t="s">
        <v>4170</v>
      </c>
      <c r="CM318" s="34" t="s">
        <v>4170</v>
      </c>
      <c r="CN318" s="34" t="s">
        <v>4170</v>
      </c>
      <c r="CO318" s="34" t="s">
        <v>4170</v>
      </c>
      <c r="CQ318" s="34" t="s">
        <v>1041</v>
      </c>
      <c r="CR318" s="34" t="s">
        <v>1041</v>
      </c>
      <c r="CS318" s="34" t="s">
        <v>1041</v>
      </c>
      <c r="CT318" s="34" t="s">
        <v>1041</v>
      </c>
      <c r="CU318" s="34" t="s">
        <v>1041</v>
      </c>
      <c r="CV318" s="34" t="s">
        <v>1041</v>
      </c>
      <c r="CW318" s="34" t="s">
        <v>1044</v>
      </c>
      <c r="CX318" s="34" t="s">
        <v>1044</v>
      </c>
      <c r="CY318" s="34" t="s">
        <v>3826</v>
      </c>
      <c r="CZ318" s="34" t="s">
        <v>3843</v>
      </c>
      <c r="DA318" s="34" t="s">
        <v>3861</v>
      </c>
      <c r="DB318" s="34" t="s">
        <v>3868</v>
      </c>
      <c r="DC318" s="34" t="s">
        <v>3868</v>
      </c>
      <c r="DD318" s="34" t="s">
        <v>3871</v>
      </c>
      <c r="DE318" s="34" t="s">
        <v>1041</v>
      </c>
      <c r="DF318" s="34" t="s">
        <v>3877</v>
      </c>
      <c r="DG318" s="34" t="s">
        <v>6342</v>
      </c>
      <c r="DH318" s="34" t="s">
        <v>4170</v>
      </c>
      <c r="DI318" s="34" t="s">
        <v>4881</v>
      </c>
      <c r="DJ318" s="34" t="s">
        <v>4170</v>
      </c>
      <c r="DK318" s="34" t="s">
        <v>4170</v>
      </c>
      <c r="DL318" s="34" t="s">
        <v>4170</v>
      </c>
      <c r="DM318" s="34" t="s">
        <v>4170</v>
      </c>
      <c r="DN318" s="34" t="s">
        <v>4881</v>
      </c>
      <c r="DO318" s="34" t="s">
        <v>4170</v>
      </c>
      <c r="DP318" s="34" t="s">
        <v>4170</v>
      </c>
      <c r="DQ318" s="34" t="s">
        <v>4170</v>
      </c>
      <c r="DR318" s="34" t="s">
        <v>4170</v>
      </c>
      <c r="DS318" s="34" t="s">
        <v>4170</v>
      </c>
      <c r="DT318" s="34" t="s">
        <v>4170</v>
      </c>
      <c r="DU318" s="34" t="s">
        <v>4170</v>
      </c>
      <c r="DV318" s="34" t="s">
        <v>4170</v>
      </c>
      <c r="DW318" s="34" t="s">
        <v>4170</v>
      </c>
      <c r="DY318" s="34">
        <v>13000</v>
      </c>
      <c r="ES318" s="34" t="s">
        <v>3951</v>
      </c>
      <c r="ET318" s="34" t="s">
        <v>4170</v>
      </c>
      <c r="EU318" s="34" t="s">
        <v>4170</v>
      </c>
      <c r="EV318" s="34" t="s">
        <v>4170</v>
      </c>
      <c r="EW318" s="34" t="s">
        <v>4170</v>
      </c>
      <c r="EX318" s="34" t="s">
        <v>4881</v>
      </c>
      <c r="EY318" s="34" t="s">
        <v>4170</v>
      </c>
      <c r="EZ318" s="34" t="s">
        <v>4170</v>
      </c>
      <c r="FA318" s="34" t="s">
        <v>4170</v>
      </c>
      <c r="FB318" s="34" t="s">
        <v>4170</v>
      </c>
      <c r="FD318" s="34">
        <v>2800</v>
      </c>
      <c r="FK318" s="34" t="s">
        <v>1044</v>
      </c>
      <c r="FM318" s="34" t="s">
        <v>3990</v>
      </c>
      <c r="GF318" s="34" t="s">
        <v>1044</v>
      </c>
      <c r="GG318" s="34" t="s">
        <v>4170</v>
      </c>
      <c r="GH318" s="34" t="s">
        <v>4170</v>
      </c>
      <c r="GI318" s="34" t="s">
        <v>4170</v>
      </c>
      <c r="GJ318" s="34" t="s">
        <v>4881</v>
      </c>
      <c r="GK318" s="34" t="s">
        <v>4170</v>
      </c>
      <c r="GL318" s="34" t="s">
        <v>4170</v>
      </c>
      <c r="GM318" s="34" t="s">
        <v>4170</v>
      </c>
      <c r="GO318" s="34">
        <v>15000</v>
      </c>
      <c r="GP318" s="34">
        <v>0</v>
      </c>
      <c r="GQ318" s="34">
        <v>7000</v>
      </c>
      <c r="GR318" s="34">
        <v>4000</v>
      </c>
      <c r="GS318" s="34">
        <v>1000</v>
      </c>
      <c r="GT318" s="34">
        <v>800</v>
      </c>
      <c r="GU318" s="34">
        <v>2000</v>
      </c>
      <c r="GV318" s="34">
        <v>1000</v>
      </c>
      <c r="GW318" s="34">
        <v>0</v>
      </c>
      <c r="GX318" s="34">
        <v>2000</v>
      </c>
      <c r="GY318" s="34">
        <v>5000</v>
      </c>
      <c r="GZ318" s="34">
        <v>2000</v>
      </c>
      <c r="HA318" s="34">
        <v>0</v>
      </c>
      <c r="HB318" s="34">
        <v>1000</v>
      </c>
      <c r="HC318" s="34">
        <v>4000</v>
      </c>
      <c r="HD318" s="34">
        <v>500</v>
      </c>
      <c r="HE318" s="34">
        <v>0</v>
      </c>
      <c r="HF318" s="34" t="s">
        <v>1044</v>
      </c>
      <c r="HK318" s="34" t="s">
        <v>7057</v>
      </c>
      <c r="HL318" s="34" t="s">
        <v>4226</v>
      </c>
      <c r="HM318" s="34" t="s">
        <v>4542</v>
      </c>
      <c r="HN318" s="34" t="s">
        <v>5447</v>
      </c>
      <c r="HO318" s="34">
        <v>1.47694918966272</v>
      </c>
      <c r="HP318" s="34" t="s">
        <v>4898</v>
      </c>
      <c r="HQ318" s="34" t="s">
        <v>4316</v>
      </c>
      <c r="HR318" s="34" t="s">
        <v>4203</v>
      </c>
      <c r="HS318" s="34" t="s">
        <v>4248</v>
      </c>
      <c r="HT318" s="34" t="s">
        <v>4262</v>
      </c>
      <c r="HU318" s="34" t="s">
        <v>5342</v>
      </c>
      <c r="HV318" s="34" t="s">
        <v>5001</v>
      </c>
      <c r="HW318" s="34" t="s">
        <v>4560</v>
      </c>
      <c r="HX318" s="34" t="s">
        <v>3244</v>
      </c>
      <c r="HY318" s="34" t="s">
        <v>4291</v>
      </c>
      <c r="HZ318" s="34" t="s">
        <v>4933</v>
      </c>
      <c r="IA318" s="34" t="s">
        <v>4665</v>
      </c>
      <c r="IB318" s="34" t="s">
        <v>5665</v>
      </c>
      <c r="IC318" s="34" t="s">
        <v>5274</v>
      </c>
      <c r="ID318" s="34" t="s">
        <v>4461</v>
      </c>
      <c r="IE318" s="34" t="s">
        <v>5112</v>
      </c>
      <c r="IJ318" s="34">
        <v>1116.08</v>
      </c>
      <c r="IQ318" s="34">
        <v>14116.08</v>
      </c>
      <c r="IR318" s="34" t="s">
        <v>1046</v>
      </c>
      <c r="IS318" s="34" t="s">
        <v>5322</v>
      </c>
      <c r="IT318" s="34">
        <v>3529.02</v>
      </c>
      <c r="IU318" s="34" t="s">
        <v>5181</v>
      </c>
      <c r="IV318" s="34" t="s">
        <v>4170</v>
      </c>
      <c r="IW318" s="34" t="s">
        <v>4175</v>
      </c>
      <c r="IX318" s="34" t="s">
        <v>6121</v>
      </c>
      <c r="IY318" s="34" t="s">
        <v>4474</v>
      </c>
      <c r="IZ318" s="34" t="s">
        <v>4354</v>
      </c>
      <c r="JA318" s="34" t="s">
        <v>5581</v>
      </c>
      <c r="JB318" s="34" t="s">
        <v>4716</v>
      </c>
      <c r="JC318" s="34">
        <v>333.33333333333297</v>
      </c>
      <c r="JD318" s="34">
        <v>833.33333333333303</v>
      </c>
      <c r="JE318" s="34">
        <v>333.33333333333297</v>
      </c>
      <c r="JF318" s="34">
        <v>0</v>
      </c>
      <c r="JG318" s="34">
        <v>166.666666666667</v>
      </c>
      <c r="JH318" s="34">
        <v>666.66666666666697</v>
      </c>
      <c r="JI318" s="34">
        <v>83.3333333333333</v>
      </c>
      <c r="JJ318" s="34">
        <v>0</v>
      </c>
      <c r="JK318" s="34">
        <v>0</v>
      </c>
      <c r="JL318" s="34">
        <v>31133.333333333299</v>
      </c>
      <c r="JM318" s="34">
        <v>2083.3333333333298</v>
      </c>
      <c r="JN318" s="34">
        <v>33216.666666666701</v>
      </c>
      <c r="JO318" s="34">
        <v>7783.3333333333303</v>
      </c>
      <c r="JP318" s="34">
        <v>520.83333333333303</v>
      </c>
      <c r="JQ318" s="34">
        <v>8304.1666666666697</v>
      </c>
      <c r="JR318" s="34">
        <v>0.45158053186151498</v>
      </c>
      <c r="JT318" s="34">
        <v>0.210737581535374</v>
      </c>
      <c r="JU318" s="34">
        <v>0.120421475163071</v>
      </c>
      <c r="JV318" s="34">
        <v>3.0105368790767702E-2</v>
      </c>
      <c r="JW318" s="34">
        <v>2.4084295032614101E-2</v>
      </c>
      <c r="JX318" s="34">
        <v>6.0210737581535403E-2</v>
      </c>
      <c r="JY318" s="34">
        <v>3.0105368790767702E-2</v>
      </c>
      <c r="KA318" s="34">
        <v>1.0035122930255901E-2</v>
      </c>
      <c r="KB318" s="34">
        <v>2.5087807325639699E-2</v>
      </c>
      <c r="KC318" s="34">
        <v>1.0035122930255901E-2</v>
      </c>
      <c r="KE318" s="34">
        <v>5.0175614651279503E-3</v>
      </c>
      <c r="KF318" s="34">
        <v>2.0070245860511801E-2</v>
      </c>
      <c r="KG318" s="34">
        <v>2.5087807325639699E-3</v>
      </c>
      <c r="KI318" s="34" t="s">
        <v>6082</v>
      </c>
      <c r="KJ318" s="34" t="s">
        <v>5977</v>
      </c>
      <c r="KK318" s="34" t="s">
        <v>5178</v>
      </c>
      <c r="KL318" s="34" t="s">
        <v>4170</v>
      </c>
      <c r="KM318" s="34" t="s">
        <v>4714</v>
      </c>
      <c r="KN318" s="34" t="s">
        <v>4716</v>
      </c>
      <c r="KO318" s="34" t="s">
        <v>5255</v>
      </c>
      <c r="KP318" s="34" t="s">
        <v>4170</v>
      </c>
      <c r="KQ318" s="34" t="s">
        <v>4353</v>
      </c>
      <c r="KR318" s="34" t="s">
        <v>4716</v>
      </c>
      <c r="KS318" s="34" t="s">
        <v>5709</v>
      </c>
      <c r="KT318" s="34" t="s">
        <v>4170</v>
      </c>
      <c r="KU318" s="34" t="s">
        <v>5114</v>
      </c>
      <c r="KV318" s="34" t="s">
        <v>5154</v>
      </c>
      <c r="KW318" s="34" t="s">
        <v>5621</v>
      </c>
      <c r="KX318" s="34" t="s">
        <v>5646</v>
      </c>
      <c r="KY318" s="34" t="s">
        <v>5954</v>
      </c>
      <c r="KZ318" s="34" t="s">
        <v>5155</v>
      </c>
      <c r="LA318" s="34" t="s">
        <v>5992</v>
      </c>
    </row>
    <row r="319" spans="1:313">
      <c r="A319" s="34" t="s">
        <v>7058</v>
      </c>
      <c r="B319" s="34" t="s">
        <v>7008</v>
      </c>
      <c r="C319" s="34" t="s">
        <v>1038</v>
      </c>
      <c r="D319" s="34" t="s">
        <v>1041</v>
      </c>
      <c r="F319" s="34" t="s">
        <v>1041</v>
      </c>
      <c r="G319" s="34">
        <v>76</v>
      </c>
      <c r="H319" s="34" t="s">
        <v>1041</v>
      </c>
      <c r="I319" s="34" t="s">
        <v>1041</v>
      </c>
      <c r="J319" s="34" t="s">
        <v>440</v>
      </c>
      <c r="K319" s="34" t="s">
        <v>1116</v>
      </c>
      <c r="L319" s="34" t="s">
        <v>9576</v>
      </c>
      <c r="M319" s="34" t="s">
        <v>2256</v>
      </c>
      <c r="N319" s="34" t="s">
        <v>9622</v>
      </c>
      <c r="P319" s="34" t="s">
        <v>3065</v>
      </c>
      <c r="Q319" s="34" t="s">
        <v>3111</v>
      </c>
      <c r="R319" s="34" t="s">
        <v>6333</v>
      </c>
      <c r="S319" s="34">
        <v>1</v>
      </c>
      <c r="T319" s="34" t="s">
        <v>4170</v>
      </c>
      <c r="U319" s="34" t="s">
        <v>4170</v>
      </c>
      <c r="V319" s="34" t="s">
        <v>4170</v>
      </c>
      <c r="W319" s="34" t="s">
        <v>4881</v>
      </c>
      <c r="X319" s="34" t="s">
        <v>4170</v>
      </c>
      <c r="Y319" s="34" t="s">
        <v>4881</v>
      </c>
      <c r="Z319" s="34" t="s">
        <v>4170</v>
      </c>
      <c r="AA319" s="34" t="s">
        <v>4170</v>
      </c>
      <c r="AB319" s="34" t="s">
        <v>3681</v>
      </c>
      <c r="AD319" s="34" t="s">
        <v>3696</v>
      </c>
      <c r="AN319" s="34" t="s">
        <v>3719</v>
      </c>
      <c r="AO319" s="34" t="s">
        <v>1044</v>
      </c>
      <c r="BG319" s="34">
        <v>1</v>
      </c>
      <c r="BI319" s="34">
        <v>18</v>
      </c>
      <c r="BJ319" s="34" t="s">
        <v>1041</v>
      </c>
      <c r="BK319" s="34" t="s">
        <v>3727</v>
      </c>
      <c r="BM319" s="34" t="s">
        <v>3739</v>
      </c>
      <c r="BN319" s="34" t="s">
        <v>3745</v>
      </c>
      <c r="BO319" s="34" t="s">
        <v>4881</v>
      </c>
      <c r="BP319" s="34" t="s">
        <v>4170</v>
      </c>
      <c r="BQ319" s="34" t="s">
        <v>4170</v>
      </c>
      <c r="BR319" s="34" t="s">
        <v>4170</v>
      </c>
      <c r="BS319" s="34" t="s">
        <v>3754</v>
      </c>
      <c r="BT319" s="34" t="s">
        <v>3771</v>
      </c>
      <c r="BU319" s="34" t="s">
        <v>1044</v>
      </c>
      <c r="BV319" s="34" t="s">
        <v>1044</v>
      </c>
      <c r="BW319" s="34" t="s">
        <v>1044</v>
      </c>
      <c r="BX319" s="34" t="s">
        <v>3777</v>
      </c>
      <c r="BY319" s="34" t="s">
        <v>4881</v>
      </c>
      <c r="BZ319" s="34" t="s">
        <v>4170</v>
      </c>
      <c r="CA319" s="34" t="s">
        <v>4170</v>
      </c>
      <c r="CB319" s="34" t="s">
        <v>4170</v>
      </c>
      <c r="CC319" s="34" t="s">
        <v>4170</v>
      </c>
      <c r="CD319" s="34" t="s">
        <v>4170</v>
      </c>
      <c r="CE319" s="34" t="s">
        <v>4170</v>
      </c>
      <c r="CF319" s="34" t="s">
        <v>4170</v>
      </c>
      <c r="CG319" s="34" t="s">
        <v>4170</v>
      </c>
      <c r="CH319" s="34" t="s">
        <v>4170</v>
      </c>
      <c r="CI319" s="34" t="s">
        <v>4170</v>
      </c>
      <c r="CJ319" s="34" t="s">
        <v>4170</v>
      </c>
      <c r="CK319" s="34" t="s">
        <v>4170</v>
      </c>
      <c r="CL319" s="34" t="s">
        <v>4170</v>
      </c>
      <c r="CM319" s="34" t="s">
        <v>4170</v>
      </c>
      <c r="CN319" s="34" t="s">
        <v>4170</v>
      </c>
      <c r="CO319" s="34" t="s">
        <v>4170</v>
      </c>
      <c r="CQ319" s="34" t="s">
        <v>1041</v>
      </c>
      <c r="CR319" s="34" t="s">
        <v>1041</v>
      </c>
      <c r="CS319" s="34" t="s">
        <v>1041</v>
      </c>
      <c r="CT319" s="34" t="s">
        <v>1041</v>
      </c>
      <c r="CU319" s="34" t="s">
        <v>1041</v>
      </c>
      <c r="CV319" s="34" t="s">
        <v>1041</v>
      </c>
      <c r="CW319" s="34" t="s">
        <v>1044</v>
      </c>
      <c r="CX319" s="34" t="s">
        <v>1044</v>
      </c>
      <c r="CY319" s="34" t="s">
        <v>3829</v>
      </c>
      <c r="CZ319" s="34" t="s">
        <v>3843</v>
      </c>
      <c r="DA319" s="34" t="s">
        <v>3861</v>
      </c>
      <c r="DB319" s="34" t="s">
        <v>3868</v>
      </c>
      <c r="DC319" s="34" t="s">
        <v>3871</v>
      </c>
      <c r="DD319" s="34" t="s">
        <v>3871</v>
      </c>
      <c r="DE319" s="34" t="s">
        <v>1041</v>
      </c>
      <c r="DF319" s="34" t="s">
        <v>3877</v>
      </c>
      <c r="DG319" s="34" t="s">
        <v>6305</v>
      </c>
      <c r="DH319" s="34" t="s">
        <v>4170</v>
      </c>
      <c r="DI319" s="34" t="s">
        <v>4170</v>
      </c>
      <c r="DJ319" s="34" t="s">
        <v>4170</v>
      </c>
      <c r="DK319" s="34" t="s">
        <v>4170</v>
      </c>
      <c r="DL319" s="34" t="s">
        <v>4170</v>
      </c>
      <c r="DM319" s="34" t="s">
        <v>4170</v>
      </c>
      <c r="DN319" s="34" t="s">
        <v>4881</v>
      </c>
      <c r="DO319" s="34" t="s">
        <v>4881</v>
      </c>
      <c r="DP319" s="34" t="s">
        <v>4170</v>
      </c>
      <c r="DQ319" s="34" t="s">
        <v>4170</v>
      </c>
      <c r="DR319" s="34" t="s">
        <v>4170</v>
      </c>
      <c r="DS319" s="34" t="s">
        <v>4170</v>
      </c>
      <c r="DT319" s="34" t="s">
        <v>4170</v>
      </c>
      <c r="DU319" s="34" t="s">
        <v>4170</v>
      </c>
      <c r="DV319" s="34" t="s">
        <v>4170</v>
      </c>
      <c r="DW319" s="34" t="s">
        <v>4170</v>
      </c>
      <c r="ES319" s="34" t="s">
        <v>3951</v>
      </c>
      <c r="ET319" s="34" t="s">
        <v>4170</v>
      </c>
      <c r="EU319" s="34" t="s">
        <v>4170</v>
      </c>
      <c r="EV319" s="34" t="s">
        <v>4170</v>
      </c>
      <c r="EW319" s="34" t="s">
        <v>4170</v>
      </c>
      <c r="EX319" s="34" t="s">
        <v>4881</v>
      </c>
      <c r="EY319" s="34" t="s">
        <v>4170</v>
      </c>
      <c r="EZ319" s="34" t="s">
        <v>4170</v>
      </c>
      <c r="FA319" s="34" t="s">
        <v>4170</v>
      </c>
      <c r="FB319" s="34" t="s">
        <v>4170</v>
      </c>
      <c r="FD319" s="34">
        <v>1450</v>
      </c>
      <c r="FE319" s="34">
        <v>1625</v>
      </c>
      <c r="FK319" s="34" t="s">
        <v>1044</v>
      </c>
      <c r="FM319" s="34" t="s">
        <v>3990</v>
      </c>
      <c r="GF319" s="34" t="s">
        <v>1044</v>
      </c>
      <c r="GG319" s="34" t="s">
        <v>4170</v>
      </c>
      <c r="GH319" s="34" t="s">
        <v>4170</v>
      </c>
      <c r="GI319" s="34" t="s">
        <v>4170</v>
      </c>
      <c r="GJ319" s="34" t="s">
        <v>4881</v>
      </c>
      <c r="GK319" s="34" t="s">
        <v>4170</v>
      </c>
      <c r="GL319" s="34" t="s">
        <v>4170</v>
      </c>
      <c r="GM319" s="34" t="s">
        <v>4170</v>
      </c>
      <c r="GO319" s="34">
        <v>1300</v>
      </c>
      <c r="GP319" s="34">
        <v>0</v>
      </c>
      <c r="GQ319" s="34">
        <v>0</v>
      </c>
      <c r="GR319" s="34">
        <v>400</v>
      </c>
      <c r="GS319" s="34">
        <v>200</v>
      </c>
      <c r="GT319" s="34">
        <v>50</v>
      </c>
      <c r="GU319" s="34">
        <v>100</v>
      </c>
      <c r="GV319" s="34">
        <v>0</v>
      </c>
      <c r="GW319" s="34">
        <v>0</v>
      </c>
      <c r="GX319" s="34">
        <v>0</v>
      </c>
      <c r="GY319" s="34">
        <v>0</v>
      </c>
      <c r="GZ319" s="34">
        <v>1100</v>
      </c>
      <c r="HA319" s="34">
        <v>500</v>
      </c>
      <c r="HB319" s="34">
        <v>0</v>
      </c>
      <c r="HC319" s="34">
        <v>0</v>
      </c>
      <c r="HD319" s="34">
        <v>0</v>
      </c>
      <c r="HE319" s="34">
        <v>0</v>
      </c>
      <c r="HF319" s="34" t="s">
        <v>1044</v>
      </c>
      <c r="HK319" s="34" t="s">
        <v>7059</v>
      </c>
      <c r="HL319" s="34" t="s">
        <v>4226</v>
      </c>
      <c r="HM319" s="34" t="s">
        <v>4546</v>
      </c>
      <c r="HN319" s="34" t="s">
        <v>5449</v>
      </c>
      <c r="HO319" s="34">
        <v>47.470433639947402</v>
      </c>
      <c r="HP319" s="34" t="s">
        <v>4896</v>
      </c>
      <c r="HQ319" s="34" t="s">
        <v>4305</v>
      </c>
      <c r="HR319" s="34" t="s">
        <v>4195</v>
      </c>
      <c r="HS319" s="34" t="s">
        <v>4235</v>
      </c>
      <c r="HT319" s="34" t="s">
        <v>4271</v>
      </c>
      <c r="HU319" s="34" t="s">
        <v>5342</v>
      </c>
      <c r="HV319" s="34" t="s">
        <v>5001</v>
      </c>
      <c r="HW319" s="34" t="s">
        <v>4560</v>
      </c>
      <c r="HX319" s="34" t="s">
        <v>3238</v>
      </c>
      <c r="HY319" s="34" t="s">
        <v>4299</v>
      </c>
      <c r="HZ319" s="34" t="s">
        <v>4933</v>
      </c>
      <c r="IA319" s="34" t="s">
        <v>4665</v>
      </c>
      <c r="IB319" s="34" t="s">
        <v>5665</v>
      </c>
      <c r="IC319" s="34" t="s">
        <v>5274</v>
      </c>
      <c r="ID319" s="34" t="s">
        <v>4462</v>
      </c>
      <c r="IJ319" s="34">
        <v>577.97</v>
      </c>
      <c r="IK319" s="34" t="s">
        <v>4587</v>
      </c>
      <c r="IQ319" s="34">
        <v>2202.9699999999998</v>
      </c>
      <c r="IR319" s="34" t="s">
        <v>1046</v>
      </c>
      <c r="IT319" s="34">
        <v>2202.9699999999998</v>
      </c>
      <c r="IU319" s="34" t="s">
        <v>5177</v>
      </c>
      <c r="IV319" s="34" t="s">
        <v>4170</v>
      </c>
      <c r="IW319" s="34" t="s">
        <v>4170</v>
      </c>
      <c r="IX319" s="34" t="s">
        <v>6120</v>
      </c>
      <c r="IY319" s="34" t="s">
        <v>5373</v>
      </c>
      <c r="IZ319" s="34" t="s">
        <v>4352</v>
      </c>
      <c r="JA319" s="34" t="s">
        <v>4711</v>
      </c>
      <c r="JB319" s="34" t="s">
        <v>4170</v>
      </c>
      <c r="JC319" s="34">
        <v>0</v>
      </c>
      <c r="JD319" s="34">
        <v>0</v>
      </c>
      <c r="JE319" s="34">
        <v>183.333333333333</v>
      </c>
      <c r="JF319" s="34">
        <v>83.3333333333333</v>
      </c>
      <c r="JG319" s="34">
        <v>0</v>
      </c>
      <c r="JH319" s="34">
        <v>0</v>
      </c>
      <c r="JI319" s="34">
        <v>0</v>
      </c>
      <c r="JJ319" s="34">
        <v>0</v>
      </c>
      <c r="JK319" s="34">
        <v>0</v>
      </c>
      <c r="JL319" s="34">
        <v>2233.3333333333298</v>
      </c>
      <c r="JM319" s="34">
        <v>83.3333333333333</v>
      </c>
      <c r="JN319" s="34">
        <v>2316.6666666666702</v>
      </c>
      <c r="JO319" s="34">
        <v>2233.3333333333298</v>
      </c>
      <c r="JP319" s="34">
        <v>83.3333333333333</v>
      </c>
      <c r="JQ319" s="34">
        <v>2316.6666666666702</v>
      </c>
      <c r="JR319" s="34">
        <v>0.56115107913669104</v>
      </c>
      <c r="JU319" s="34">
        <v>0.17266187050359699</v>
      </c>
      <c r="JV319" s="34">
        <v>8.6330935251798593E-2</v>
      </c>
      <c r="JW319" s="34">
        <v>2.15827338129496E-2</v>
      </c>
      <c r="JX319" s="34">
        <v>4.3165467625899297E-2</v>
      </c>
      <c r="KC319" s="34">
        <v>7.9136690647481994E-2</v>
      </c>
      <c r="KD319" s="34">
        <v>3.5971223021582698E-2</v>
      </c>
      <c r="KI319" s="34" t="s">
        <v>6082</v>
      </c>
      <c r="KJ319" s="34" t="s">
        <v>5976</v>
      </c>
      <c r="KK319" s="34" t="s">
        <v>5178</v>
      </c>
      <c r="KL319" s="34" t="s">
        <v>4170</v>
      </c>
      <c r="KM319" s="34" t="s">
        <v>4170</v>
      </c>
      <c r="KN319" s="34" t="s">
        <v>4170</v>
      </c>
      <c r="KO319" s="34" t="s">
        <v>5254</v>
      </c>
      <c r="KP319" s="34" t="s">
        <v>4471</v>
      </c>
      <c r="KQ319" s="34" t="s">
        <v>4170</v>
      </c>
      <c r="KR319" s="34" t="s">
        <v>4170</v>
      </c>
      <c r="KS319" s="34" t="s">
        <v>4170</v>
      </c>
      <c r="KT319" s="34" t="s">
        <v>4170</v>
      </c>
      <c r="KU319" s="34" t="s">
        <v>4973</v>
      </c>
      <c r="KV319" s="34" t="s">
        <v>5153</v>
      </c>
      <c r="KW319" s="34" t="s">
        <v>5620</v>
      </c>
      <c r="KX319" s="34" t="s">
        <v>5643</v>
      </c>
      <c r="KY319" s="34" t="s">
        <v>5952</v>
      </c>
      <c r="KZ319" s="34" t="s">
        <v>5850</v>
      </c>
      <c r="LA319" s="34" t="s">
        <v>5992</v>
      </c>
    </row>
    <row r="320" spans="1:313">
      <c r="A320" s="34" t="s">
        <v>7060</v>
      </c>
      <c r="B320" s="34" t="s">
        <v>7008</v>
      </c>
      <c r="C320" s="34" t="s">
        <v>1036</v>
      </c>
      <c r="D320" s="34" t="s">
        <v>1041</v>
      </c>
      <c r="F320" s="34" t="s">
        <v>1041</v>
      </c>
      <c r="G320" s="34">
        <v>40</v>
      </c>
      <c r="H320" s="34" t="s">
        <v>1041</v>
      </c>
      <c r="I320" s="34" t="s">
        <v>1041</v>
      </c>
      <c r="J320" s="34" t="s">
        <v>440</v>
      </c>
      <c r="K320" s="34" t="s">
        <v>1077</v>
      </c>
      <c r="L320" s="34" t="s">
        <v>9537</v>
      </c>
      <c r="M320" s="34" t="s">
        <v>1548</v>
      </c>
      <c r="N320" s="34" t="s">
        <v>9538</v>
      </c>
      <c r="P320" s="34" t="s">
        <v>3065</v>
      </c>
      <c r="Q320" s="34" t="s">
        <v>3123</v>
      </c>
      <c r="R320" s="34" t="s">
        <v>6532</v>
      </c>
      <c r="S320" s="34">
        <v>6</v>
      </c>
      <c r="T320" s="34" t="s">
        <v>4848</v>
      </c>
      <c r="U320" s="34" t="s">
        <v>4848</v>
      </c>
      <c r="V320" s="34" t="s">
        <v>4170</v>
      </c>
      <c r="W320" s="34" t="s">
        <v>4609</v>
      </c>
      <c r="X320" s="34" t="s">
        <v>4881</v>
      </c>
      <c r="Y320" s="34" t="s">
        <v>4628</v>
      </c>
      <c r="Z320" s="34" t="s">
        <v>4881</v>
      </c>
      <c r="AA320" s="34" t="s">
        <v>4170</v>
      </c>
      <c r="AB320" s="34" t="s">
        <v>3681</v>
      </c>
      <c r="AD320" s="34" t="s">
        <v>3696</v>
      </c>
      <c r="AN320" s="34" t="s">
        <v>3719</v>
      </c>
      <c r="AO320" s="34" t="s">
        <v>1044</v>
      </c>
      <c r="BG320" s="34">
        <v>2</v>
      </c>
      <c r="BI320" s="34">
        <v>40</v>
      </c>
      <c r="BJ320" s="34" t="s">
        <v>1041</v>
      </c>
      <c r="BK320" s="34" t="s">
        <v>3727</v>
      </c>
      <c r="BM320" s="34" t="s">
        <v>3739</v>
      </c>
      <c r="BN320" s="34" t="s">
        <v>3745</v>
      </c>
      <c r="BO320" s="34" t="s">
        <v>4881</v>
      </c>
      <c r="BP320" s="34" t="s">
        <v>4170</v>
      </c>
      <c r="BQ320" s="34" t="s">
        <v>4170</v>
      </c>
      <c r="BR320" s="34" t="s">
        <v>4170</v>
      </c>
      <c r="BS320" s="34" t="s">
        <v>3754</v>
      </c>
      <c r="BT320" s="34" t="s">
        <v>3771</v>
      </c>
      <c r="BU320" s="34" t="s">
        <v>1044</v>
      </c>
      <c r="BV320" s="34" t="s">
        <v>1044</v>
      </c>
      <c r="BW320" s="34" t="s">
        <v>1044</v>
      </c>
      <c r="BX320" s="34" t="s">
        <v>3783</v>
      </c>
      <c r="BY320" s="34" t="s">
        <v>4170</v>
      </c>
      <c r="BZ320" s="34" t="s">
        <v>4170</v>
      </c>
      <c r="CA320" s="34" t="s">
        <v>4881</v>
      </c>
      <c r="CB320" s="34" t="s">
        <v>4170</v>
      </c>
      <c r="CC320" s="34" t="s">
        <v>4170</v>
      </c>
      <c r="CD320" s="34" t="s">
        <v>4170</v>
      </c>
      <c r="CE320" s="34" t="s">
        <v>4170</v>
      </c>
      <c r="CF320" s="34" t="s">
        <v>4170</v>
      </c>
      <c r="CG320" s="34" t="s">
        <v>4170</v>
      </c>
      <c r="CH320" s="34" t="s">
        <v>4170</v>
      </c>
      <c r="CI320" s="34" t="s">
        <v>4170</v>
      </c>
      <c r="CJ320" s="34" t="s">
        <v>4170</v>
      </c>
      <c r="CK320" s="34" t="s">
        <v>4170</v>
      </c>
      <c r="CL320" s="34" t="s">
        <v>4170</v>
      </c>
      <c r="CM320" s="34" t="s">
        <v>4170</v>
      </c>
      <c r="CN320" s="34" t="s">
        <v>4170</v>
      </c>
      <c r="CO320" s="34" t="s">
        <v>4170</v>
      </c>
      <c r="CQ320" s="34" t="s">
        <v>1041</v>
      </c>
      <c r="CR320" s="34" t="s">
        <v>1041</v>
      </c>
      <c r="CS320" s="34" t="s">
        <v>1041</v>
      </c>
      <c r="CT320" s="34" t="s">
        <v>1041</v>
      </c>
      <c r="CU320" s="34" t="s">
        <v>1041</v>
      </c>
      <c r="CV320" s="34" t="s">
        <v>1041</v>
      </c>
      <c r="CW320" s="34" t="s">
        <v>1041</v>
      </c>
      <c r="CX320" s="34" t="s">
        <v>1041</v>
      </c>
      <c r="CY320" s="34" t="s">
        <v>3826</v>
      </c>
      <c r="CZ320" s="34" t="s">
        <v>3843</v>
      </c>
      <c r="DA320" s="34" t="s">
        <v>3861</v>
      </c>
      <c r="DB320" s="34" t="s">
        <v>1044</v>
      </c>
      <c r="DC320" s="34" t="s">
        <v>1044</v>
      </c>
      <c r="DD320" s="34" t="s">
        <v>3871</v>
      </c>
      <c r="DE320" s="34" t="s">
        <v>1044</v>
      </c>
      <c r="DF320" s="34" t="s">
        <v>3877</v>
      </c>
      <c r="DG320" s="34" t="s">
        <v>169</v>
      </c>
      <c r="DH320" s="34" t="s">
        <v>4170</v>
      </c>
      <c r="DI320" s="34" t="s">
        <v>4881</v>
      </c>
      <c r="DJ320" s="34" t="s">
        <v>4170</v>
      </c>
      <c r="DK320" s="34" t="s">
        <v>4170</v>
      </c>
      <c r="DL320" s="34" t="s">
        <v>4170</v>
      </c>
      <c r="DM320" s="34" t="s">
        <v>4170</v>
      </c>
      <c r="DN320" s="34" t="s">
        <v>4170</v>
      </c>
      <c r="DO320" s="34" t="s">
        <v>4170</v>
      </c>
      <c r="DP320" s="34" t="s">
        <v>4170</v>
      </c>
      <c r="DQ320" s="34" t="s">
        <v>4170</v>
      </c>
      <c r="DR320" s="34" t="s">
        <v>4170</v>
      </c>
      <c r="DS320" s="34" t="s">
        <v>4170</v>
      </c>
      <c r="DT320" s="34" t="s">
        <v>4170</v>
      </c>
      <c r="DU320" s="34" t="s">
        <v>4170</v>
      </c>
      <c r="DV320" s="34" t="s">
        <v>4170</v>
      </c>
      <c r="DW320" s="34" t="s">
        <v>4170</v>
      </c>
      <c r="FK320" s="34" t="s">
        <v>1044</v>
      </c>
      <c r="FM320" s="34" t="s">
        <v>3990</v>
      </c>
      <c r="GF320" s="34" t="s">
        <v>1044</v>
      </c>
      <c r="GG320" s="34" t="s">
        <v>4170</v>
      </c>
      <c r="GH320" s="34" t="s">
        <v>4170</v>
      </c>
      <c r="GI320" s="34" t="s">
        <v>4170</v>
      </c>
      <c r="GJ320" s="34" t="s">
        <v>4881</v>
      </c>
      <c r="GK320" s="34" t="s">
        <v>4170</v>
      </c>
      <c r="GL320" s="34" t="s">
        <v>4170</v>
      </c>
      <c r="GM320" s="34" t="s">
        <v>4170</v>
      </c>
      <c r="GP320" s="34">
        <v>0</v>
      </c>
      <c r="GT320" s="34">
        <v>600</v>
      </c>
      <c r="GU320" s="34">
        <v>2000</v>
      </c>
      <c r="GV320" s="34">
        <v>0</v>
      </c>
      <c r="GW320" s="34">
        <v>0</v>
      </c>
      <c r="HA320" s="34">
        <v>0</v>
      </c>
      <c r="HB320" s="34">
        <v>0</v>
      </c>
      <c r="HC320" s="34">
        <v>6000</v>
      </c>
      <c r="HD320" s="34">
        <v>0</v>
      </c>
      <c r="HE320" s="34">
        <v>0</v>
      </c>
      <c r="HF320" s="34" t="s">
        <v>1044</v>
      </c>
      <c r="HK320" s="34" t="s">
        <v>7061</v>
      </c>
      <c r="HL320" s="34" t="s">
        <v>4226</v>
      </c>
      <c r="HM320" s="34" t="s">
        <v>4542</v>
      </c>
      <c r="HN320" s="34" t="s">
        <v>5447</v>
      </c>
      <c r="HO320" s="34">
        <v>25.458552343407799</v>
      </c>
      <c r="HP320" s="34" t="s">
        <v>4895</v>
      </c>
      <c r="HQ320" s="34" t="s">
        <v>4323</v>
      </c>
      <c r="HR320" s="34" t="s">
        <v>4219</v>
      </c>
      <c r="HS320" s="34" t="s">
        <v>4248</v>
      </c>
      <c r="HT320" s="34" t="s">
        <v>4262</v>
      </c>
      <c r="HU320" s="34" t="s">
        <v>5341</v>
      </c>
      <c r="HV320" s="34" t="s">
        <v>5001</v>
      </c>
      <c r="HW320" s="34" t="s">
        <v>4560</v>
      </c>
      <c r="HX320" s="34" t="s">
        <v>3241</v>
      </c>
      <c r="HY320" s="34" t="s">
        <v>4291</v>
      </c>
      <c r="HZ320" s="34" t="s">
        <v>4933</v>
      </c>
      <c r="IA320" s="34" t="s">
        <v>4666</v>
      </c>
      <c r="IB320" s="34" t="s">
        <v>5665</v>
      </c>
      <c r="IC320" s="34" t="s">
        <v>5274</v>
      </c>
      <c r="ID320" s="34" t="s">
        <v>4462</v>
      </c>
      <c r="IR320" s="34" t="s">
        <v>1046</v>
      </c>
      <c r="IS320" s="34" t="s">
        <v>5323</v>
      </c>
      <c r="IV320" s="34" t="s">
        <v>4170</v>
      </c>
      <c r="IZ320" s="34" t="s">
        <v>4354</v>
      </c>
      <c r="JA320" s="34" t="s">
        <v>5581</v>
      </c>
      <c r="JB320" s="34" t="s">
        <v>4170</v>
      </c>
      <c r="JF320" s="34">
        <v>0</v>
      </c>
      <c r="JG320" s="34">
        <v>0</v>
      </c>
      <c r="JH320" s="34">
        <v>1000</v>
      </c>
      <c r="JI320" s="34">
        <v>0</v>
      </c>
      <c r="JJ320" s="34">
        <v>0</v>
      </c>
      <c r="JK320" s="34">
        <v>0</v>
      </c>
      <c r="JL320" s="34">
        <v>3600</v>
      </c>
      <c r="JM320" s="34">
        <v>0</v>
      </c>
      <c r="JN320" s="34">
        <v>3600</v>
      </c>
      <c r="JO320" s="34">
        <v>600</v>
      </c>
      <c r="JP320" s="34">
        <v>0</v>
      </c>
      <c r="JQ320" s="34">
        <v>600</v>
      </c>
      <c r="JW320" s="34">
        <v>0.16666666666666699</v>
      </c>
      <c r="JX320" s="34">
        <v>0.55555555555555602</v>
      </c>
      <c r="KF320" s="34">
        <v>0.27777777777777801</v>
      </c>
      <c r="KL320" s="34" t="s">
        <v>4170</v>
      </c>
      <c r="KP320" s="34" t="s">
        <v>4170</v>
      </c>
      <c r="KQ320" s="34" t="s">
        <v>4170</v>
      </c>
      <c r="KR320" s="34" t="s">
        <v>4716</v>
      </c>
      <c r="KS320" s="34" t="s">
        <v>4170</v>
      </c>
      <c r="KT320" s="34" t="s">
        <v>4170</v>
      </c>
      <c r="KU320" s="34" t="s">
        <v>4973</v>
      </c>
      <c r="KV320" s="34" t="s">
        <v>5111</v>
      </c>
      <c r="KW320" s="34" t="s">
        <v>4170</v>
      </c>
      <c r="KX320" s="34" t="s">
        <v>4170</v>
      </c>
      <c r="KY320" s="34" t="s">
        <v>5952</v>
      </c>
      <c r="KZ320" s="34" t="s">
        <v>5971</v>
      </c>
    </row>
    <row r="321" spans="1:313">
      <c r="A321" s="34" t="s">
        <v>7062</v>
      </c>
      <c r="B321" s="34" t="s">
        <v>7008</v>
      </c>
      <c r="C321" s="34" t="s">
        <v>1039</v>
      </c>
      <c r="D321" s="34" t="s">
        <v>1041</v>
      </c>
      <c r="F321" s="34" t="s">
        <v>1041</v>
      </c>
      <c r="G321" s="34">
        <v>82</v>
      </c>
      <c r="H321" s="34" t="s">
        <v>1041</v>
      </c>
      <c r="I321" s="34" t="s">
        <v>1041</v>
      </c>
      <c r="J321" s="34" t="s">
        <v>440</v>
      </c>
      <c r="K321" s="34" t="s">
        <v>1110</v>
      </c>
      <c r="L321" s="34" t="s">
        <v>9565</v>
      </c>
      <c r="M321" s="34" t="s">
        <v>2063</v>
      </c>
      <c r="N321" s="34" t="s">
        <v>9566</v>
      </c>
      <c r="P321" s="34" t="s">
        <v>3068</v>
      </c>
      <c r="Q321" s="34" t="s">
        <v>3099</v>
      </c>
      <c r="R321" s="34" t="s">
        <v>6569</v>
      </c>
      <c r="S321" s="34">
        <v>2</v>
      </c>
      <c r="T321" s="34" t="s">
        <v>4170</v>
      </c>
      <c r="U321" s="34" t="s">
        <v>4170</v>
      </c>
      <c r="V321" s="34" t="s">
        <v>4170</v>
      </c>
      <c r="W321" s="34" t="s">
        <v>4881</v>
      </c>
      <c r="X321" s="34" t="s">
        <v>4881</v>
      </c>
      <c r="Y321" s="34" t="s">
        <v>4881</v>
      </c>
      <c r="Z321" s="34" t="s">
        <v>4881</v>
      </c>
      <c r="AA321" s="34" t="s">
        <v>4170</v>
      </c>
      <c r="AB321" s="34" t="s">
        <v>3687</v>
      </c>
      <c r="AD321" s="34" t="s">
        <v>3702</v>
      </c>
      <c r="AE321" s="34" t="s">
        <v>3705</v>
      </c>
      <c r="AF321" s="34" t="s">
        <v>4881</v>
      </c>
      <c r="AG321" s="34" t="s">
        <v>4170</v>
      </c>
      <c r="AH321" s="34" t="s">
        <v>4170</v>
      </c>
      <c r="AI321" s="34" t="s">
        <v>4170</v>
      </c>
      <c r="AJ321" s="34" t="s">
        <v>4170</v>
      </c>
      <c r="AK321" s="34" t="s">
        <v>4170</v>
      </c>
      <c r="AL321" s="34" t="s">
        <v>4170</v>
      </c>
      <c r="AN321" s="34" t="s">
        <v>3722</v>
      </c>
      <c r="AO321" s="34" t="s">
        <v>3071</v>
      </c>
      <c r="BG321" s="34">
        <v>1</v>
      </c>
      <c r="BH321" s="34" t="s">
        <v>4140</v>
      </c>
      <c r="BI321" s="34">
        <v>20</v>
      </c>
      <c r="BJ321" s="34" t="s">
        <v>1041</v>
      </c>
      <c r="BK321" s="34" t="s">
        <v>3727</v>
      </c>
      <c r="BM321" s="34" t="s">
        <v>3739</v>
      </c>
      <c r="BN321" s="34" t="s">
        <v>1044</v>
      </c>
      <c r="BO321" s="34" t="s">
        <v>4170</v>
      </c>
      <c r="BP321" s="34" t="s">
        <v>4170</v>
      </c>
      <c r="BQ321" s="34" t="s">
        <v>4881</v>
      </c>
      <c r="BR321" s="34" t="s">
        <v>4170</v>
      </c>
      <c r="BS321" s="34" t="s">
        <v>3071</v>
      </c>
      <c r="BT321" s="34" t="s">
        <v>3771</v>
      </c>
      <c r="BU321" s="34" t="s">
        <v>1044</v>
      </c>
      <c r="BV321" s="34" t="s">
        <v>1044</v>
      </c>
      <c r="BW321" s="34" t="s">
        <v>1044</v>
      </c>
      <c r="BX321" s="34" t="s">
        <v>3777</v>
      </c>
      <c r="BY321" s="34" t="s">
        <v>4881</v>
      </c>
      <c r="BZ321" s="34" t="s">
        <v>4170</v>
      </c>
      <c r="CA321" s="34" t="s">
        <v>4170</v>
      </c>
      <c r="CB321" s="34" t="s">
        <v>4170</v>
      </c>
      <c r="CC321" s="34" t="s">
        <v>4170</v>
      </c>
      <c r="CD321" s="34" t="s">
        <v>4170</v>
      </c>
      <c r="CE321" s="34" t="s">
        <v>4170</v>
      </c>
      <c r="CF321" s="34" t="s">
        <v>4170</v>
      </c>
      <c r="CG321" s="34" t="s">
        <v>4170</v>
      </c>
      <c r="CH321" s="34" t="s">
        <v>4170</v>
      </c>
      <c r="CI321" s="34" t="s">
        <v>4170</v>
      </c>
      <c r="CJ321" s="34" t="s">
        <v>4170</v>
      </c>
      <c r="CK321" s="34" t="s">
        <v>4170</v>
      </c>
      <c r="CL321" s="34" t="s">
        <v>4170</v>
      </c>
      <c r="CM321" s="34" t="s">
        <v>4170</v>
      </c>
      <c r="CN321" s="34" t="s">
        <v>4170</v>
      </c>
      <c r="CO321" s="34" t="s">
        <v>4170</v>
      </c>
      <c r="CQ321" s="34" t="s">
        <v>1041</v>
      </c>
      <c r="CR321" s="34" t="s">
        <v>1041</v>
      </c>
      <c r="CS321" s="34" t="s">
        <v>1044</v>
      </c>
      <c r="CT321" s="34" t="s">
        <v>1041</v>
      </c>
      <c r="CU321" s="34" t="s">
        <v>1041</v>
      </c>
      <c r="CV321" s="34" t="s">
        <v>1041</v>
      </c>
      <c r="CW321" s="34" t="s">
        <v>1044</v>
      </c>
      <c r="CX321" s="34" t="s">
        <v>1044</v>
      </c>
      <c r="CY321" s="34" t="s">
        <v>3823</v>
      </c>
      <c r="CZ321" s="34" t="s">
        <v>3843</v>
      </c>
      <c r="DA321" s="34" t="s">
        <v>3861</v>
      </c>
      <c r="DB321" s="34" t="s">
        <v>3871</v>
      </c>
      <c r="DC321" s="34" t="s">
        <v>3871</v>
      </c>
      <c r="DD321" s="34" t="s">
        <v>3871</v>
      </c>
      <c r="DE321" s="34" t="s">
        <v>1044</v>
      </c>
      <c r="DF321" s="34" t="s">
        <v>3877</v>
      </c>
      <c r="DG321" s="34" t="s">
        <v>6305</v>
      </c>
      <c r="DH321" s="34" t="s">
        <v>4170</v>
      </c>
      <c r="DI321" s="34" t="s">
        <v>4170</v>
      </c>
      <c r="DJ321" s="34" t="s">
        <v>4170</v>
      </c>
      <c r="DK321" s="34" t="s">
        <v>4170</v>
      </c>
      <c r="DL321" s="34" t="s">
        <v>4170</v>
      </c>
      <c r="DM321" s="34" t="s">
        <v>4170</v>
      </c>
      <c r="DN321" s="34" t="s">
        <v>4881</v>
      </c>
      <c r="DO321" s="34" t="s">
        <v>4881</v>
      </c>
      <c r="DP321" s="34" t="s">
        <v>4170</v>
      </c>
      <c r="DQ321" s="34" t="s">
        <v>4170</v>
      </c>
      <c r="DR321" s="34" t="s">
        <v>4170</v>
      </c>
      <c r="DS321" s="34" t="s">
        <v>4170</v>
      </c>
      <c r="DT321" s="34" t="s">
        <v>4170</v>
      </c>
      <c r="DU321" s="34" t="s">
        <v>4170</v>
      </c>
      <c r="DV321" s="34" t="s">
        <v>4170</v>
      </c>
      <c r="DW321" s="34" t="s">
        <v>4170</v>
      </c>
      <c r="ES321" s="34" t="s">
        <v>3951</v>
      </c>
      <c r="ET321" s="34" t="s">
        <v>4170</v>
      </c>
      <c r="EU321" s="34" t="s">
        <v>4170</v>
      </c>
      <c r="EV321" s="34" t="s">
        <v>4170</v>
      </c>
      <c r="EW321" s="34" t="s">
        <v>4170</v>
      </c>
      <c r="EX321" s="34" t="s">
        <v>4881</v>
      </c>
      <c r="EY321" s="34" t="s">
        <v>4170</v>
      </c>
      <c r="EZ321" s="34" t="s">
        <v>4170</v>
      </c>
      <c r="FA321" s="34" t="s">
        <v>4170</v>
      </c>
      <c r="FB321" s="34" t="s">
        <v>4170</v>
      </c>
      <c r="FD321" s="34">
        <v>9500</v>
      </c>
      <c r="FE321" s="34">
        <v>3250</v>
      </c>
      <c r="FK321" s="34" t="s">
        <v>1044</v>
      </c>
      <c r="FM321" s="34" t="s">
        <v>3990</v>
      </c>
      <c r="GF321" s="34" t="s">
        <v>1044</v>
      </c>
      <c r="GG321" s="34" t="s">
        <v>4170</v>
      </c>
      <c r="GH321" s="34" t="s">
        <v>4170</v>
      </c>
      <c r="GI321" s="34" t="s">
        <v>4170</v>
      </c>
      <c r="GJ321" s="34" t="s">
        <v>4881</v>
      </c>
      <c r="GK321" s="34" t="s">
        <v>4170</v>
      </c>
      <c r="GL321" s="34" t="s">
        <v>4170</v>
      </c>
      <c r="GM321" s="34" t="s">
        <v>4170</v>
      </c>
      <c r="GO321" s="34">
        <v>2000</v>
      </c>
      <c r="GP321" s="34">
        <v>0</v>
      </c>
      <c r="GQ321" s="34">
        <v>0</v>
      </c>
      <c r="GR321" s="34">
        <v>0</v>
      </c>
      <c r="GS321" s="34">
        <v>100</v>
      </c>
      <c r="GT321" s="34">
        <v>100</v>
      </c>
      <c r="GU321" s="34">
        <v>500</v>
      </c>
      <c r="GV321" s="34">
        <v>0</v>
      </c>
      <c r="GW321" s="34">
        <v>0</v>
      </c>
      <c r="GX321" s="34">
        <v>600</v>
      </c>
      <c r="GY321" s="34">
        <v>6000</v>
      </c>
      <c r="GZ321" s="34">
        <v>4000</v>
      </c>
      <c r="HA321" s="34">
        <v>0</v>
      </c>
      <c r="HB321" s="34">
        <v>0</v>
      </c>
      <c r="HC321" s="34">
        <v>0</v>
      </c>
      <c r="HD321" s="34">
        <v>0</v>
      </c>
      <c r="HE321" s="34">
        <v>0</v>
      </c>
      <c r="HF321" s="34" t="s">
        <v>1044</v>
      </c>
      <c r="HK321" s="34" t="s">
        <v>7063</v>
      </c>
      <c r="HL321" s="34" t="s">
        <v>4226</v>
      </c>
      <c r="HM321" s="34" t="s">
        <v>4546</v>
      </c>
      <c r="HN321" s="34" t="s">
        <v>5449</v>
      </c>
      <c r="HO321" s="34">
        <v>35.479632063074902</v>
      </c>
      <c r="HP321" s="34" t="s">
        <v>4895</v>
      </c>
      <c r="HQ321" s="34" t="s">
        <v>4313</v>
      </c>
      <c r="HR321" s="34" t="s">
        <v>4195</v>
      </c>
      <c r="HS321" s="34" t="s">
        <v>4255</v>
      </c>
      <c r="HT321" s="34" t="s">
        <v>4271</v>
      </c>
      <c r="HU321" s="34" t="s">
        <v>5342</v>
      </c>
      <c r="HV321" s="34" t="s">
        <v>5001</v>
      </c>
      <c r="HW321" s="34" t="s">
        <v>4560</v>
      </c>
      <c r="HX321" s="34" t="s">
        <v>3238</v>
      </c>
      <c r="HY321" s="34" t="s">
        <v>4299</v>
      </c>
      <c r="HZ321" s="34" t="s">
        <v>4933</v>
      </c>
      <c r="IA321" s="34" t="s">
        <v>4665</v>
      </c>
      <c r="IB321" s="34" t="s">
        <v>5665</v>
      </c>
      <c r="IC321" s="34" t="s">
        <v>5274</v>
      </c>
      <c r="ID321" s="34" t="s">
        <v>4462</v>
      </c>
      <c r="IJ321" s="34">
        <v>3786.7</v>
      </c>
      <c r="IK321" s="34" t="s">
        <v>4588</v>
      </c>
      <c r="IQ321" s="34">
        <v>7036.7</v>
      </c>
      <c r="IR321" s="34" t="s">
        <v>1046</v>
      </c>
      <c r="IT321" s="34">
        <v>3518.35</v>
      </c>
      <c r="IU321" s="34" t="s">
        <v>5177</v>
      </c>
      <c r="IV321" s="34" t="s">
        <v>4170</v>
      </c>
      <c r="IW321" s="34" t="s">
        <v>4170</v>
      </c>
      <c r="IX321" s="34" t="s">
        <v>4170</v>
      </c>
      <c r="IY321" s="34" t="s">
        <v>5373</v>
      </c>
      <c r="IZ321" s="34" t="s">
        <v>4352</v>
      </c>
      <c r="JA321" s="34" t="s">
        <v>4785</v>
      </c>
      <c r="JB321" s="34" t="s">
        <v>4170</v>
      </c>
      <c r="JC321" s="34">
        <v>100</v>
      </c>
      <c r="JD321" s="34">
        <v>1000</v>
      </c>
      <c r="JE321" s="34">
        <v>666.66666666666697</v>
      </c>
      <c r="JF321" s="34">
        <v>0</v>
      </c>
      <c r="JG321" s="34">
        <v>0</v>
      </c>
      <c r="JH321" s="34">
        <v>0</v>
      </c>
      <c r="JI321" s="34">
        <v>0</v>
      </c>
      <c r="JJ321" s="34">
        <v>0</v>
      </c>
      <c r="JK321" s="34">
        <v>0</v>
      </c>
      <c r="JL321" s="34">
        <v>3466.6666666666702</v>
      </c>
      <c r="JM321" s="34">
        <v>1000</v>
      </c>
      <c r="JN321" s="34">
        <v>4466.6666666666697</v>
      </c>
      <c r="JO321" s="34">
        <v>1733.3333333333301</v>
      </c>
      <c r="JP321" s="34">
        <v>500</v>
      </c>
      <c r="JQ321" s="34">
        <v>2233.3333333333298</v>
      </c>
      <c r="JR321" s="34">
        <v>0.44776119402985098</v>
      </c>
      <c r="JV321" s="34">
        <v>2.2388059701492501E-2</v>
      </c>
      <c r="JW321" s="34">
        <v>2.2388059701492501E-2</v>
      </c>
      <c r="JX321" s="34">
        <v>0.111940298507463</v>
      </c>
      <c r="KA321" s="34">
        <v>2.2388059701492501E-2</v>
      </c>
      <c r="KB321" s="34">
        <v>0.22388059701492499</v>
      </c>
      <c r="KC321" s="34">
        <v>0.14925373134328401</v>
      </c>
      <c r="KI321" s="34" t="s">
        <v>6084</v>
      </c>
      <c r="KJ321" s="34" t="s">
        <v>5980</v>
      </c>
      <c r="KK321" s="34" t="s">
        <v>5178</v>
      </c>
      <c r="KL321" s="34" t="s">
        <v>4170</v>
      </c>
      <c r="KM321" s="34" t="s">
        <v>4711</v>
      </c>
      <c r="KN321" s="34" t="s">
        <v>4716</v>
      </c>
      <c r="KO321" s="34" t="s">
        <v>4716</v>
      </c>
      <c r="KP321" s="34" t="s">
        <v>4170</v>
      </c>
      <c r="KQ321" s="34" t="s">
        <v>4170</v>
      </c>
      <c r="KR321" s="34" t="s">
        <v>4170</v>
      </c>
      <c r="KS321" s="34" t="s">
        <v>4170</v>
      </c>
      <c r="KT321" s="34" t="s">
        <v>4170</v>
      </c>
      <c r="KU321" s="34" t="s">
        <v>4973</v>
      </c>
      <c r="KV321" s="34" t="s">
        <v>5151</v>
      </c>
      <c r="KW321" s="34" t="s">
        <v>5624</v>
      </c>
      <c r="KX321" s="34" t="s">
        <v>5646</v>
      </c>
      <c r="KY321" s="34" t="s">
        <v>5952</v>
      </c>
      <c r="KZ321" s="34" t="s">
        <v>5850</v>
      </c>
      <c r="LA321" s="34" t="s">
        <v>5992</v>
      </c>
    </row>
    <row r="322" spans="1:313">
      <c r="A322" s="34" t="s">
        <v>7064</v>
      </c>
      <c r="B322" s="34" t="s">
        <v>7008</v>
      </c>
      <c r="C322" s="34" t="s">
        <v>1038</v>
      </c>
      <c r="D322" s="34" t="s">
        <v>1041</v>
      </c>
      <c r="F322" s="34" t="s">
        <v>1041</v>
      </c>
      <c r="G322" s="34">
        <v>36</v>
      </c>
      <c r="H322" s="34" t="s">
        <v>1041</v>
      </c>
      <c r="I322" s="34" t="s">
        <v>1041</v>
      </c>
      <c r="J322" s="34" t="s">
        <v>440</v>
      </c>
      <c r="K322" s="34" t="s">
        <v>1077</v>
      </c>
      <c r="L322" s="34" t="s">
        <v>9537</v>
      </c>
      <c r="M322" s="34" t="s">
        <v>1548</v>
      </c>
      <c r="N322" s="34" t="s">
        <v>9538</v>
      </c>
      <c r="P322" s="34" t="s">
        <v>3065</v>
      </c>
      <c r="Q322" s="34" t="s">
        <v>3099</v>
      </c>
      <c r="R322" s="34" t="s">
        <v>6377</v>
      </c>
      <c r="S322" s="34">
        <v>3</v>
      </c>
      <c r="T322" s="34" t="s">
        <v>4881</v>
      </c>
      <c r="U322" s="34" t="s">
        <v>4609</v>
      </c>
      <c r="V322" s="34" t="s">
        <v>4170</v>
      </c>
      <c r="W322" s="34" t="s">
        <v>4881</v>
      </c>
      <c r="X322" s="34" t="s">
        <v>4170</v>
      </c>
      <c r="Y322" s="34" t="s">
        <v>4848</v>
      </c>
      <c r="Z322" s="34" t="s">
        <v>4170</v>
      </c>
      <c r="AA322" s="34" t="s">
        <v>4170</v>
      </c>
      <c r="AB322" s="34" t="s">
        <v>3681</v>
      </c>
      <c r="AD322" s="34" t="s">
        <v>3696</v>
      </c>
      <c r="AN322" s="34" t="s">
        <v>3722</v>
      </c>
      <c r="AO322" s="34" t="s">
        <v>1044</v>
      </c>
      <c r="BG322" s="34">
        <v>2</v>
      </c>
      <c r="BI322" s="34">
        <v>46</v>
      </c>
      <c r="BJ322" s="34" t="s">
        <v>1041</v>
      </c>
      <c r="BK322" s="34" t="s">
        <v>3727</v>
      </c>
      <c r="BM322" s="34" t="s">
        <v>3739</v>
      </c>
      <c r="BN322" s="34" t="s">
        <v>3745</v>
      </c>
      <c r="BO322" s="34" t="s">
        <v>4881</v>
      </c>
      <c r="BP322" s="34" t="s">
        <v>4170</v>
      </c>
      <c r="BQ322" s="34" t="s">
        <v>4170</v>
      </c>
      <c r="BR322" s="34" t="s">
        <v>4170</v>
      </c>
      <c r="BS322" s="34" t="s">
        <v>3754</v>
      </c>
      <c r="BT322" s="34" t="s">
        <v>3771</v>
      </c>
      <c r="BU322" s="34" t="s">
        <v>1044</v>
      </c>
      <c r="BV322" s="34" t="s">
        <v>1044</v>
      </c>
      <c r="BW322" s="34" t="s">
        <v>1044</v>
      </c>
      <c r="BX322" s="34" t="s">
        <v>3777</v>
      </c>
      <c r="BY322" s="34" t="s">
        <v>4881</v>
      </c>
      <c r="BZ322" s="34" t="s">
        <v>4170</v>
      </c>
      <c r="CA322" s="34" t="s">
        <v>4170</v>
      </c>
      <c r="CB322" s="34" t="s">
        <v>4170</v>
      </c>
      <c r="CC322" s="34" t="s">
        <v>4170</v>
      </c>
      <c r="CD322" s="34" t="s">
        <v>4170</v>
      </c>
      <c r="CE322" s="34" t="s">
        <v>4170</v>
      </c>
      <c r="CF322" s="34" t="s">
        <v>4170</v>
      </c>
      <c r="CG322" s="34" t="s">
        <v>4170</v>
      </c>
      <c r="CH322" s="34" t="s">
        <v>4170</v>
      </c>
      <c r="CI322" s="34" t="s">
        <v>4170</v>
      </c>
      <c r="CJ322" s="34" t="s">
        <v>4170</v>
      </c>
      <c r="CK322" s="34" t="s">
        <v>4170</v>
      </c>
      <c r="CL322" s="34" t="s">
        <v>4170</v>
      </c>
      <c r="CM322" s="34" t="s">
        <v>4170</v>
      </c>
      <c r="CN322" s="34" t="s">
        <v>4170</v>
      </c>
      <c r="CO322" s="34" t="s">
        <v>4170</v>
      </c>
      <c r="CQ322" s="34" t="s">
        <v>1041</v>
      </c>
      <c r="CR322" s="34" t="s">
        <v>1041</v>
      </c>
      <c r="CS322" s="34" t="s">
        <v>1041</v>
      </c>
      <c r="CT322" s="34" t="s">
        <v>1041</v>
      </c>
      <c r="CU322" s="34" t="s">
        <v>1041</v>
      </c>
      <c r="CV322" s="34" t="s">
        <v>1041</v>
      </c>
      <c r="CW322" s="34" t="s">
        <v>1041</v>
      </c>
      <c r="CX322" s="34" t="s">
        <v>1044</v>
      </c>
      <c r="CY322" s="34" t="s">
        <v>3826</v>
      </c>
      <c r="CZ322" s="34" t="s">
        <v>3843</v>
      </c>
      <c r="DA322" s="34" t="s">
        <v>3861</v>
      </c>
      <c r="DB322" s="34" t="s">
        <v>3868</v>
      </c>
      <c r="DC322" s="34" t="s">
        <v>3868</v>
      </c>
      <c r="DD322" s="34" t="s">
        <v>3871</v>
      </c>
      <c r="DE322" s="34" t="s">
        <v>1044</v>
      </c>
      <c r="DF322" s="34" t="s">
        <v>3877</v>
      </c>
      <c r="DG322" s="34" t="s">
        <v>172</v>
      </c>
      <c r="DH322" s="34" t="s">
        <v>4170</v>
      </c>
      <c r="DI322" s="34" t="s">
        <v>4170</v>
      </c>
      <c r="DJ322" s="34" t="s">
        <v>4170</v>
      </c>
      <c r="DK322" s="34" t="s">
        <v>4170</v>
      </c>
      <c r="DL322" s="34" t="s">
        <v>4170</v>
      </c>
      <c r="DM322" s="34" t="s">
        <v>4170</v>
      </c>
      <c r="DN322" s="34" t="s">
        <v>4170</v>
      </c>
      <c r="DO322" s="34" t="s">
        <v>4170</v>
      </c>
      <c r="DP322" s="34" t="s">
        <v>4170</v>
      </c>
      <c r="DQ322" s="34" t="s">
        <v>4170</v>
      </c>
      <c r="DR322" s="34" t="s">
        <v>4881</v>
      </c>
      <c r="DS322" s="34" t="s">
        <v>4170</v>
      </c>
      <c r="DT322" s="34" t="s">
        <v>4170</v>
      </c>
      <c r="DU322" s="34" t="s">
        <v>4170</v>
      </c>
      <c r="DV322" s="34" t="s">
        <v>4170</v>
      </c>
      <c r="DW322" s="34" t="s">
        <v>4170</v>
      </c>
      <c r="FK322" s="34" t="s">
        <v>3963</v>
      </c>
      <c r="FL322" s="34" t="s">
        <v>3978</v>
      </c>
      <c r="FM322" s="34" t="s">
        <v>3990</v>
      </c>
      <c r="GF322" s="34" t="s">
        <v>1044</v>
      </c>
      <c r="GG322" s="34" t="s">
        <v>4170</v>
      </c>
      <c r="GH322" s="34" t="s">
        <v>4170</v>
      </c>
      <c r="GI322" s="34" t="s">
        <v>4170</v>
      </c>
      <c r="GJ322" s="34" t="s">
        <v>4881</v>
      </c>
      <c r="GK322" s="34" t="s">
        <v>4170</v>
      </c>
      <c r="GL322" s="34" t="s">
        <v>4170</v>
      </c>
      <c r="GM322" s="34" t="s">
        <v>4170</v>
      </c>
      <c r="GO322" s="34">
        <v>8000</v>
      </c>
      <c r="GP322" s="34">
        <v>500</v>
      </c>
      <c r="GQ322" s="34">
        <v>10000</v>
      </c>
      <c r="GR322" s="34">
        <v>2500</v>
      </c>
      <c r="GS322" s="34">
        <v>1000</v>
      </c>
      <c r="GT322" s="34">
        <v>300</v>
      </c>
      <c r="GU322" s="34">
        <v>1000</v>
      </c>
      <c r="GV322" s="34">
        <v>500</v>
      </c>
      <c r="GW322" s="34">
        <v>1500</v>
      </c>
      <c r="GX322" s="34">
        <v>6000</v>
      </c>
      <c r="GY322" s="34">
        <v>5000</v>
      </c>
      <c r="GZ322" s="34">
        <v>8000</v>
      </c>
      <c r="HA322" s="34">
        <v>0</v>
      </c>
      <c r="HB322" s="34">
        <v>2500</v>
      </c>
      <c r="HC322" s="34">
        <v>6000</v>
      </c>
      <c r="HD322" s="34">
        <v>150</v>
      </c>
      <c r="HE322" s="34">
        <v>0</v>
      </c>
      <c r="HF322" s="34" t="s">
        <v>1044</v>
      </c>
      <c r="HK322" s="34" t="s">
        <v>7065</v>
      </c>
      <c r="HL322" s="34" t="s">
        <v>4226</v>
      </c>
      <c r="HM322" s="34" t="s">
        <v>4542</v>
      </c>
      <c r="HN322" s="34" t="s">
        <v>5447</v>
      </c>
      <c r="HO322" s="34">
        <v>48.455978975032799</v>
      </c>
      <c r="HP322" s="34" t="s">
        <v>4896</v>
      </c>
      <c r="HQ322" s="34" t="s">
        <v>4316</v>
      </c>
      <c r="HR322" s="34" t="s">
        <v>4210</v>
      </c>
      <c r="HS322" s="34" t="s">
        <v>4228</v>
      </c>
      <c r="HT322" s="34" t="s">
        <v>4262</v>
      </c>
      <c r="HU322" s="34" t="s">
        <v>5342</v>
      </c>
      <c r="HV322" s="34" t="s">
        <v>5001</v>
      </c>
      <c r="HW322" s="34" t="s">
        <v>4560</v>
      </c>
      <c r="HX322" s="34" t="s">
        <v>3244</v>
      </c>
      <c r="HY322" s="34" t="s">
        <v>4299</v>
      </c>
      <c r="HZ322" s="34" t="s">
        <v>4933</v>
      </c>
      <c r="IA322" s="34" t="s">
        <v>4665</v>
      </c>
      <c r="IB322" s="34" t="s">
        <v>5665</v>
      </c>
      <c r="IC322" s="34" t="s">
        <v>5274</v>
      </c>
      <c r="ID322" s="34" t="s">
        <v>4462</v>
      </c>
      <c r="IR322" s="34" t="s">
        <v>1046</v>
      </c>
      <c r="IS322" s="34" t="s">
        <v>5322</v>
      </c>
      <c r="IU322" s="34" t="s">
        <v>5180</v>
      </c>
      <c r="IV322" s="34" t="s">
        <v>4471</v>
      </c>
      <c r="IW322" s="34" t="s">
        <v>4176</v>
      </c>
      <c r="IX322" s="34" t="s">
        <v>5374</v>
      </c>
      <c r="IY322" s="34" t="s">
        <v>4474</v>
      </c>
      <c r="IZ322" s="34" t="s">
        <v>4784</v>
      </c>
      <c r="JA322" s="34" t="s">
        <v>4716</v>
      </c>
      <c r="JB322" s="34" t="s">
        <v>4714</v>
      </c>
      <c r="JC322" s="34">
        <v>1000</v>
      </c>
      <c r="JD322" s="34">
        <v>833.33333333333303</v>
      </c>
      <c r="JE322" s="34">
        <v>1333.3333333333301</v>
      </c>
      <c r="JF322" s="34">
        <v>0</v>
      </c>
      <c r="JG322" s="34">
        <v>416.66666666666703</v>
      </c>
      <c r="JH322" s="34">
        <v>1000</v>
      </c>
      <c r="JI322" s="34">
        <v>25</v>
      </c>
      <c r="JJ322" s="34">
        <v>0</v>
      </c>
      <c r="JK322" s="34">
        <v>500</v>
      </c>
      <c r="JL322" s="34">
        <v>26133.333333333299</v>
      </c>
      <c r="JM322" s="34">
        <v>2775</v>
      </c>
      <c r="JN322" s="34">
        <v>28908.333333333299</v>
      </c>
      <c r="JO322" s="34">
        <v>8711.1111111111095</v>
      </c>
      <c r="JP322" s="34">
        <v>925</v>
      </c>
      <c r="JQ322" s="34">
        <v>9636.1111111111095</v>
      </c>
      <c r="JR322" s="34">
        <v>0.27673681176131498</v>
      </c>
      <c r="JS322" s="34">
        <v>1.72960507350822E-2</v>
      </c>
      <c r="JT322" s="34">
        <v>0.34592101470164299</v>
      </c>
      <c r="JU322" s="34">
        <v>8.6480253675410804E-2</v>
      </c>
      <c r="JV322" s="34">
        <v>3.4592101470164303E-2</v>
      </c>
      <c r="JW322" s="34">
        <v>1.03776304410493E-2</v>
      </c>
      <c r="JX322" s="34">
        <v>3.4592101470164303E-2</v>
      </c>
      <c r="JY322" s="34">
        <v>1.72960507350822E-2</v>
      </c>
      <c r="JZ322" s="34">
        <v>1.72960507350822E-2</v>
      </c>
      <c r="KA322" s="34">
        <v>3.4592101470164303E-2</v>
      </c>
      <c r="KB322" s="34">
        <v>2.88267512251369E-2</v>
      </c>
      <c r="KC322" s="34">
        <v>4.6122801960219097E-2</v>
      </c>
      <c r="KE322" s="34">
        <v>1.44133756125685E-2</v>
      </c>
      <c r="KF322" s="34">
        <v>3.4592101470164303E-2</v>
      </c>
      <c r="KG322" s="34">
        <v>8.6480253675410798E-4</v>
      </c>
      <c r="KL322" s="34" t="s">
        <v>5796</v>
      </c>
      <c r="KM322" s="34" t="s">
        <v>4716</v>
      </c>
      <c r="KN322" s="34" t="s">
        <v>4716</v>
      </c>
      <c r="KO322" s="34" t="s">
        <v>5253</v>
      </c>
      <c r="KP322" s="34" t="s">
        <v>4170</v>
      </c>
      <c r="KQ322" s="34" t="s">
        <v>4353</v>
      </c>
      <c r="KR322" s="34" t="s">
        <v>4716</v>
      </c>
      <c r="KS322" s="34" t="s">
        <v>4972</v>
      </c>
      <c r="KT322" s="34" t="s">
        <v>4170</v>
      </c>
      <c r="KU322" s="34" t="s">
        <v>5114</v>
      </c>
      <c r="KV322" s="34" t="s">
        <v>5155</v>
      </c>
      <c r="KW322" s="34" t="s">
        <v>5623</v>
      </c>
      <c r="KX322" s="34" t="s">
        <v>5647</v>
      </c>
      <c r="KY322" s="34" t="s">
        <v>5953</v>
      </c>
      <c r="KZ322" s="34" t="s">
        <v>5155</v>
      </c>
    </row>
    <row r="323" spans="1:313">
      <c r="A323" s="34" t="s">
        <v>7066</v>
      </c>
      <c r="B323" s="34" t="s">
        <v>7008</v>
      </c>
      <c r="C323" s="34" t="s">
        <v>1038</v>
      </c>
      <c r="D323" s="34" t="s">
        <v>1041</v>
      </c>
      <c r="F323" s="34" t="s">
        <v>1041</v>
      </c>
      <c r="G323" s="34">
        <v>38</v>
      </c>
      <c r="H323" s="34" t="s">
        <v>1041</v>
      </c>
      <c r="I323" s="34" t="s">
        <v>1041</v>
      </c>
      <c r="J323" s="34" t="s">
        <v>440</v>
      </c>
      <c r="K323" s="34" t="s">
        <v>1077</v>
      </c>
      <c r="L323" s="34" t="s">
        <v>9537</v>
      </c>
      <c r="M323" s="34" t="s">
        <v>1548</v>
      </c>
      <c r="N323" s="34" t="s">
        <v>9538</v>
      </c>
      <c r="P323" s="34" t="s">
        <v>3065</v>
      </c>
      <c r="Q323" s="34" t="s">
        <v>3123</v>
      </c>
      <c r="R323" s="34" t="s">
        <v>6741</v>
      </c>
      <c r="S323" s="34">
        <v>5</v>
      </c>
      <c r="T323" s="34" t="s">
        <v>4609</v>
      </c>
      <c r="U323" s="34" t="s">
        <v>4609</v>
      </c>
      <c r="V323" s="34" t="s">
        <v>4609</v>
      </c>
      <c r="W323" s="34" t="s">
        <v>4881</v>
      </c>
      <c r="X323" s="34" t="s">
        <v>4170</v>
      </c>
      <c r="Y323" s="34" t="s">
        <v>4848</v>
      </c>
      <c r="Z323" s="34" t="s">
        <v>4609</v>
      </c>
      <c r="AA323" s="34" t="s">
        <v>4170</v>
      </c>
      <c r="AB323" s="34" t="s">
        <v>3687</v>
      </c>
      <c r="AD323" s="34" t="s">
        <v>3702</v>
      </c>
      <c r="AE323" s="34" t="s">
        <v>6378</v>
      </c>
      <c r="AF323" s="34" t="s">
        <v>4881</v>
      </c>
      <c r="AG323" s="34" t="s">
        <v>4881</v>
      </c>
      <c r="AH323" s="34" t="s">
        <v>4170</v>
      </c>
      <c r="AI323" s="34" t="s">
        <v>4170</v>
      </c>
      <c r="AJ323" s="34" t="s">
        <v>4170</v>
      </c>
      <c r="AK323" s="34" t="s">
        <v>4170</v>
      </c>
      <c r="AL323" s="34" t="s">
        <v>4170</v>
      </c>
      <c r="AN323" s="34" t="s">
        <v>3722</v>
      </c>
      <c r="AO323" s="34" t="s">
        <v>1044</v>
      </c>
      <c r="BG323" s="34">
        <v>1</v>
      </c>
      <c r="BH323" s="34" t="s">
        <v>4140</v>
      </c>
      <c r="BI323" s="34">
        <v>25</v>
      </c>
      <c r="BJ323" s="34" t="s">
        <v>1041</v>
      </c>
      <c r="BK323" s="34" t="s">
        <v>3727</v>
      </c>
      <c r="BM323" s="34" t="s">
        <v>3739</v>
      </c>
      <c r="BN323" s="34" t="s">
        <v>3745</v>
      </c>
      <c r="BO323" s="34" t="s">
        <v>4881</v>
      </c>
      <c r="BP323" s="34" t="s">
        <v>4170</v>
      </c>
      <c r="BQ323" s="34" t="s">
        <v>4170</v>
      </c>
      <c r="BR323" s="34" t="s">
        <v>4170</v>
      </c>
      <c r="BS323" s="34" t="s">
        <v>3751</v>
      </c>
      <c r="BT323" s="34" t="s">
        <v>3739</v>
      </c>
      <c r="BU323" s="34" t="s">
        <v>1044</v>
      </c>
      <c r="BV323" s="34" t="s">
        <v>1044</v>
      </c>
      <c r="BW323" s="34" t="s">
        <v>1044</v>
      </c>
      <c r="BX323" s="34" t="s">
        <v>3777</v>
      </c>
      <c r="BY323" s="34" t="s">
        <v>4881</v>
      </c>
      <c r="BZ323" s="34" t="s">
        <v>4170</v>
      </c>
      <c r="CA323" s="34" t="s">
        <v>4170</v>
      </c>
      <c r="CB323" s="34" t="s">
        <v>4170</v>
      </c>
      <c r="CC323" s="34" t="s">
        <v>4170</v>
      </c>
      <c r="CD323" s="34" t="s">
        <v>4170</v>
      </c>
      <c r="CE323" s="34" t="s">
        <v>4170</v>
      </c>
      <c r="CF323" s="34" t="s">
        <v>4170</v>
      </c>
      <c r="CG323" s="34" t="s">
        <v>4170</v>
      </c>
      <c r="CH323" s="34" t="s">
        <v>4170</v>
      </c>
      <c r="CI323" s="34" t="s">
        <v>4170</v>
      </c>
      <c r="CJ323" s="34" t="s">
        <v>4170</v>
      </c>
      <c r="CK323" s="34" t="s">
        <v>4170</v>
      </c>
      <c r="CL323" s="34" t="s">
        <v>4170</v>
      </c>
      <c r="CM323" s="34" t="s">
        <v>4170</v>
      </c>
      <c r="CN323" s="34" t="s">
        <v>4170</v>
      </c>
      <c r="CO323" s="34" t="s">
        <v>4170</v>
      </c>
      <c r="CQ323" s="34" t="s">
        <v>1041</v>
      </c>
      <c r="CR323" s="34" t="s">
        <v>1041</v>
      </c>
      <c r="CS323" s="34" t="s">
        <v>1041</v>
      </c>
      <c r="CT323" s="34" t="s">
        <v>1041</v>
      </c>
      <c r="CU323" s="34" t="s">
        <v>1041</v>
      </c>
      <c r="CV323" s="34" t="s">
        <v>1041</v>
      </c>
      <c r="CW323" s="34" t="s">
        <v>1044</v>
      </c>
      <c r="CX323" s="34" t="s">
        <v>1044</v>
      </c>
      <c r="CY323" s="34" t="s">
        <v>3826</v>
      </c>
      <c r="CZ323" s="34" t="s">
        <v>3843</v>
      </c>
      <c r="DA323" s="34" t="s">
        <v>3861</v>
      </c>
      <c r="DB323" s="34" t="s">
        <v>3871</v>
      </c>
      <c r="DC323" s="34" t="s">
        <v>3871</v>
      </c>
      <c r="DD323" s="34" t="s">
        <v>3871</v>
      </c>
      <c r="DE323" s="34" t="s">
        <v>1041</v>
      </c>
      <c r="DF323" s="34" t="s">
        <v>3877</v>
      </c>
      <c r="DG323" s="34" t="s">
        <v>157</v>
      </c>
      <c r="DH323" s="34" t="s">
        <v>4170</v>
      </c>
      <c r="DI323" s="34" t="s">
        <v>4170</v>
      </c>
      <c r="DJ323" s="34" t="s">
        <v>4170</v>
      </c>
      <c r="DK323" s="34" t="s">
        <v>4170</v>
      </c>
      <c r="DL323" s="34" t="s">
        <v>4170</v>
      </c>
      <c r="DM323" s="34" t="s">
        <v>4170</v>
      </c>
      <c r="DN323" s="34" t="s">
        <v>4170</v>
      </c>
      <c r="DO323" s="34" t="s">
        <v>4881</v>
      </c>
      <c r="DP323" s="34" t="s">
        <v>4170</v>
      </c>
      <c r="DQ323" s="34" t="s">
        <v>4170</v>
      </c>
      <c r="DR323" s="34" t="s">
        <v>4170</v>
      </c>
      <c r="DS323" s="34" t="s">
        <v>4170</v>
      </c>
      <c r="DT323" s="34" t="s">
        <v>4170</v>
      </c>
      <c r="DU323" s="34" t="s">
        <v>4170</v>
      </c>
      <c r="DV323" s="34" t="s">
        <v>4170</v>
      </c>
      <c r="DW323" s="34" t="s">
        <v>4170</v>
      </c>
      <c r="FE323" s="34">
        <v>8125</v>
      </c>
      <c r="FK323" s="34" t="s">
        <v>1044</v>
      </c>
      <c r="FM323" s="34" t="s">
        <v>3990</v>
      </c>
      <c r="GF323" s="34" t="s">
        <v>1044</v>
      </c>
      <c r="GG323" s="34" t="s">
        <v>4170</v>
      </c>
      <c r="GH323" s="34" t="s">
        <v>4170</v>
      </c>
      <c r="GI323" s="34" t="s">
        <v>4170</v>
      </c>
      <c r="GJ323" s="34" t="s">
        <v>4881</v>
      </c>
      <c r="GK323" s="34" t="s">
        <v>4170</v>
      </c>
      <c r="GL323" s="34" t="s">
        <v>4170</v>
      </c>
      <c r="GM323" s="34" t="s">
        <v>4170</v>
      </c>
      <c r="GO323" s="34">
        <v>5000</v>
      </c>
      <c r="GP323" s="34">
        <v>0</v>
      </c>
      <c r="GQ323" s="34">
        <v>0</v>
      </c>
      <c r="GR323" s="34">
        <v>0</v>
      </c>
      <c r="GS323" s="34">
        <v>100</v>
      </c>
      <c r="GT323" s="34">
        <v>200</v>
      </c>
      <c r="GU323" s="34">
        <v>200</v>
      </c>
      <c r="GV323" s="34">
        <v>0</v>
      </c>
      <c r="GW323" s="34">
        <v>0</v>
      </c>
      <c r="GX323" s="34">
        <v>2000</v>
      </c>
      <c r="GY323" s="34">
        <v>1000</v>
      </c>
      <c r="GZ323" s="34">
        <v>500</v>
      </c>
      <c r="HA323" s="34">
        <v>0</v>
      </c>
      <c r="HB323" s="34">
        <v>0</v>
      </c>
      <c r="HC323" s="34">
        <v>4000</v>
      </c>
      <c r="HD323" s="34">
        <v>0</v>
      </c>
      <c r="HE323" s="34">
        <v>0</v>
      </c>
      <c r="HF323" s="34" t="s">
        <v>1044</v>
      </c>
      <c r="HK323" s="34" t="s">
        <v>7067</v>
      </c>
      <c r="HL323" s="34" t="s">
        <v>4226</v>
      </c>
      <c r="HM323" s="34" t="s">
        <v>4542</v>
      </c>
      <c r="HN323" s="34" t="s">
        <v>5447</v>
      </c>
      <c r="HO323" s="34">
        <v>8.4428383705650507</v>
      </c>
      <c r="HP323" s="34" t="s">
        <v>4897</v>
      </c>
      <c r="HQ323" s="34" t="s">
        <v>4323</v>
      </c>
      <c r="HR323" s="34" t="s">
        <v>4210</v>
      </c>
      <c r="HS323" s="34" t="s">
        <v>4228</v>
      </c>
      <c r="HT323" s="34" t="s">
        <v>4262</v>
      </c>
      <c r="HU323" s="34" t="s">
        <v>5341</v>
      </c>
      <c r="HV323" s="34" t="s">
        <v>5001</v>
      </c>
      <c r="HW323" s="34" t="s">
        <v>4560</v>
      </c>
      <c r="HX323" s="34" t="s">
        <v>3238</v>
      </c>
      <c r="HY323" s="34" t="s">
        <v>4299</v>
      </c>
      <c r="HZ323" s="34" t="s">
        <v>4933</v>
      </c>
      <c r="IA323" s="34" t="s">
        <v>4665</v>
      </c>
      <c r="IC323" s="34" t="s">
        <v>5274</v>
      </c>
      <c r="ID323" s="34" t="s">
        <v>4462</v>
      </c>
      <c r="IK323" s="34" t="s">
        <v>4591</v>
      </c>
      <c r="IQ323" s="34">
        <v>8125</v>
      </c>
      <c r="IR323" s="34" t="s">
        <v>1046</v>
      </c>
      <c r="IS323" s="34" t="s">
        <v>5322</v>
      </c>
      <c r="IT323" s="34">
        <v>1625</v>
      </c>
      <c r="IU323" s="34" t="s">
        <v>5179</v>
      </c>
      <c r="IV323" s="34" t="s">
        <v>4170</v>
      </c>
      <c r="IW323" s="34" t="s">
        <v>4170</v>
      </c>
      <c r="IX323" s="34" t="s">
        <v>4170</v>
      </c>
      <c r="IY323" s="34" t="s">
        <v>5373</v>
      </c>
      <c r="IZ323" s="34" t="s">
        <v>4783</v>
      </c>
      <c r="JA323" s="34" t="s">
        <v>4711</v>
      </c>
      <c r="JB323" s="34" t="s">
        <v>4170</v>
      </c>
      <c r="JC323" s="34">
        <v>333.33333333333297</v>
      </c>
      <c r="JD323" s="34">
        <v>166.666666666667</v>
      </c>
      <c r="JE323" s="34">
        <v>83.3333333333333</v>
      </c>
      <c r="JF323" s="34">
        <v>0</v>
      </c>
      <c r="JG323" s="34">
        <v>0</v>
      </c>
      <c r="JH323" s="34">
        <v>666.66666666666697</v>
      </c>
      <c r="JI323" s="34">
        <v>0</v>
      </c>
      <c r="JJ323" s="34">
        <v>0</v>
      </c>
      <c r="JK323" s="34">
        <v>0</v>
      </c>
      <c r="JL323" s="34">
        <v>6583.3333333333303</v>
      </c>
      <c r="JM323" s="34">
        <v>166.666666666667</v>
      </c>
      <c r="JN323" s="34">
        <v>6750</v>
      </c>
      <c r="JO323" s="34">
        <v>1316.6666666666699</v>
      </c>
      <c r="JP323" s="34">
        <v>33.3333333333333</v>
      </c>
      <c r="JQ323" s="34">
        <v>1350</v>
      </c>
      <c r="JR323" s="34">
        <v>0.74074074074074103</v>
      </c>
      <c r="JV323" s="34">
        <v>1.48148148148148E-2</v>
      </c>
      <c r="JW323" s="34">
        <v>2.96296296296296E-2</v>
      </c>
      <c r="JX323" s="34">
        <v>2.96296296296296E-2</v>
      </c>
      <c r="KA323" s="34">
        <v>4.9382716049382699E-2</v>
      </c>
      <c r="KB323" s="34">
        <v>2.4691358024691398E-2</v>
      </c>
      <c r="KC323" s="34">
        <v>1.2345679012345699E-2</v>
      </c>
      <c r="KF323" s="34">
        <v>9.8765432098765399E-2</v>
      </c>
      <c r="KJ323" s="34" t="s">
        <v>5980</v>
      </c>
      <c r="KK323" s="34" t="s">
        <v>5177</v>
      </c>
      <c r="KL323" s="34" t="s">
        <v>4170</v>
      </c>
      <c r="KM323" s="34" t="s">
        <v>4714</v>
      </c>
      <c r="KN323" s="34" t="s">
        <v>5254</v>
      </c>
      <c r="KO323" s="34" t="s">
        <v>4352</v>
      </c>
      <c r="KP323" s="34" t="s">
        <v>4170</v>
      </c>
      <c r="KQ323" s="34" t="s">
        <v>4170</v>
      </c>
      <c r="KR323" s="34" t="s">
        <v>4716</v>
      </c>
      <c r="KS323" s="34" t="s">
        <v>4170</v>
      </c>
      <c r="KT323" s="34" t="s">
        <v>4170</v>
      </c>
      <c r="KU323" s="34" t="s">
        <v>5116</v>
      </c>
      <c r="KV323" s="34" t="s">
        <v>5151</v>
      </c>
      <c r="KW323" s="34" t="s">
        <v>5620</v>
      </c>
      <c r="KX323" s="34" t="s">
        <v>5643</v>
      </c>
      <c r="KY323" s="34" t="s">
        <v>5116</v>
      </c>
      <c r="KZ323" s="34" t="s">
        <v>5971</v>
      </c>
      <c r="LA323" s="34" t="s">
        <v>5993</v>
      </c>
    </row>
    <row r="324" spans="1:313">
      <c r="A324" s="34" t="s">
        <v>7068</v>
      </c>
      <c r="B324" s="34" t="s">
        <v>7069</v>
      </c>
      <c r="C324" s="34" t="s">
        <v>1036</v>
      </c>
      <c r="D324" s="34" t="s">
        <v>1041</v>
      </c>
      <c r="F324" s="34" t="s">
        <v>1041</v>
      </c>
      <c r="G324" s="34">
        <v>84</v>
      </c>
      <c r="H324" s="34" t="s">
        <v>1041</v>
      </c>
      <c r="I324" s="34" t="s">
        <v>1041</v>
      </c>
      <c r="J324" s="34" t="s">
        <v>440</v>
      </c>
      <c r="K324" s="34" t="s">
        <v>1077</v>
      </c>
      <c r="L324" s="34" t="s">
        <v>9537</v>
      </c>
      <c r="M324" s="34" t="s">
        <v>1548</v>
      </c>
      <c r="N324" s="34" t="s">
        <v>9538</v>
      </c>
      <c r="P324" s="34" t="s">
        <v>3065</v>
      </c>
      <c r="Q324" s="34" t="s">
        <v>3114</v>
      </c>
      <c r="R324" s="34" t="s">
        <v>6320</v>
      </c>
      <c r="S324" s="34">
        <v>1</v>
      </c>
      <c r="T324" s="34" t="s">
        <v>4170</v>
      </c>
      <c r="U324" s="34" t="s">
        <v>4170</v>
      </c>
      <c r="V324" s="34" t="s">
        <v>4170</v>
      </c>
      <c r="W324" s="34" t="s">
        <v>4881</v>
      </c>
      <c r="X324" s="34" t="s">
        <v>4170</v>
      </c>
      <c r="Y324" s="34" t="s">
        <v>4881</v>
      </c>
      <c r="Z324" s="34" t="s">
        <v>4170</v>
      </c>
      <c r="AA324" s="34" t="s">
        <v>4170</v>
      </c>
      <c r="AB324" s="34" t="s">
        <v>3684</v>
      </c>
      <c r="AD324" s="34" t="s">
        <v>3699</v>
      </c>
      <c r="AE324" s="34" t="s">
        <v>3714</v>
      </c>
      <c r="AF324" s="34" t="s">
        <v>4170</v>
      </c>
      <c r="AG324" s="34" t="s">
        <v>4170</v>
      </c>
      <c r="AH324" s="34" t="s">
        <v>4170</v>
      </c>
      <c r="AI324" s="34" t="s">
        <v>4881</v>
      </c>
      <c r="AJ324" s="34" t="s">
        <v>4170</v>
      </c>
      <c r="AK324" s="34" t="s">
        <v>4170</v>
      </c>
      <c r="AL324" s="34" t="s">
        <v>4170</v>
      </c>
      <c r="AN324" s="34" t="s">
        <v>3719</v>
      </c>
      <c r="AO324" s="34" t="s">
        <v>1044</v>
      </c>
      <c r="BG324" s="34">
        <v>1</v>
      </c>
      <c r="BI324" s="34">
        <v>15</v>
      </c>
      <c r="BJ324" s="34" t="s">
        <v>1041</v>
      </c>
      <c r="BK324" s="34" t="s">
        <v>3727</v>
      </c>
      <c r="BM324" s="34" t="s">
        <v>3739</v>
      </c>
      <c r="BN324" s="34" t="s">
        <v>3745</v>
      </c>
      <c r="BO324" s="34" t="s">
        <v>4881</v>
      </c>
      <c r="BP324" s="34" t="s">
        <v>4170</v>
      </c>
      <c r="BQ324" s="34" t="s">
        <v>4170</v>
      </c>
      <c r="BR324" s="34" t="s">
        <v>4170</v>
      </c>
      <c r="BS324" s="34" t="s">
        <v>3754</v>
      </c>
      <c r="BT324" s="34" t="s">
        <v>3771</v>
      </c>
      <c r="BU324" s="34" t="s">
        <v>1041</v>
      </c>
      <c r="BV324" s="34" t="s">
        <v>1041</v>
      </c>
      <c r="BW324" s="34" t="s">
        <v>1041</v>
      </c>
      <c r="BX324" s="34" t="s">
        <v>3777</v>
      </c>
      <c r="BY324" s="34" t="s">
        <v>4881</v>
      </c>
      <c r="BZ324" s="34" t="s">
        <v>4170</v>
      </c>
      <c r="CA324" s="34" t="s">
        <v>4170</v>
      </c>
      <c r="CB324" s="34" t="s">
        <v>4170</v>
      </c>
      <c r="CC324" s="34" t="s">
        <v>4170</v>
      </c>
      <c r="CD324" s="34" t="s">
        <v>4170</v>
      </c>
      <c r="CE324" s="34" t="s">
        <v>4170</v>
      </c>
      <c r="CF324" s="34" t="s">
        <v>4170</v>
      </c>
      <c r="CG324" s="34" t="s">
        <v>4170</v>
      </c>
      <c r="CH324" s="34" t="s">
        <v>4170</v>
      </c>
      <c r="CI324" s="34" t="s">
        <v>4170</v>
      </c>
      <c r="CJ324" s="34" t="s">
        <v>4170</v>
      </c>
      <c r="CK324" s="34" t="s">
        <v>4170</v>
      </c>
      <c r="CL324" s="34" t="s">
        <v>4170</v>
      </c>
      <c r="CM324" s="34" t="s">
        <v>4170</v>
      </c>
      <c r="CN324" s="34" t="s">
        <v>4170</v>
      </c>
      <c r="CO324" s="34" t="s">
        <v>4170</v>
      </c>
      <c r="CQ324" s="34" t="s">
        <v>1041</v>
      </c>
      <c r="CR324" s="34" t="s">
        <v>1041</v>
      </c>
      <c r="CS324" s="34" t="s">
        <v>1044</v>
      </c>
      <c r="CT324" s="34" t="s">
        <v>1041</v>
      </c>
      <c r="CU324" s="34" t="s">
        <v>1041</v>
      </c>
      <c r="CV324" s="34" t="s">
        <v>1041</v>
      </c>
      <c r="CW324" s="34" t="s">
        <v>1044</v>
      </c>
      <c r="CX324" s="34" t="s">
        <v>1044</v>
      </c>
      <c r="CY324" s="34" t="s">
        <v>3826</v>
      </c>
      <c r="CZ324" s="34" t="s">
        <v>3843</v>
      </c>
      <c r="DA324" s="34" t="s">
        <v>3861</v>
      </c>
      <c r="DB324" s="34" t="s">
        <v>1044</v>
      </c>
      <c r="DC324" s="34" t="s">
        <v>1044</v>
      </c>
      <c r="DD324" s="34" t="s">
        <v>3871</v>
      </c>
      <c r="DE324" s="34" t="s">
        <v>1044</v>
      </c>
      <c r="DF324" s="34" t="s">
        <v>3877</v>
      </c>
      <c r="DG324" s="34" t="s">
        <v>6305</v>
      </c>
      <c r="DH324" s="34" t="s">
        <v>4170</v>
      </c>
      <c r="DI324" s="34" t="s">
        <v>4170</v>
      </c>
      <c r="DJ324" s="34" t="s">
        <v>4170</v>
      </c>
      <c r="DK324" s="34" t="s">
        <v>4170</v>
      </c>
      <c r="DL324" s="34" t="s">
        <v>4170</v>
      </c>
      <c r="DM324" s="34" t="s">
        <v>4170</v>
      </c>
      <c r="DN324" s="34" t="s">
        <v>4881</v>
      </c>
      <c r="DO324" s="34" t="s">
        <v>4881</v>
      </c>
      <c r="DP324" s="34" t="s">
        <v>4170</v>
      </c>
      <c r="DQ324" s="34" t="s">
        <v>4170</v>
      </c>
      <c r="DR324" s="34" t="s">
        <v>4170</v>
      </c>
      <c r="DS324" s="34" t="s">
        <v>4170</v>
      </c>
      <c r="DT324" s="34" t="s">
        <v>4170</v>
      </c>
      <c r="DU324" s="34" t="s">
        <v>4170</v>
      </c>
      <c r="DV324" s="34" t="s">
        <v>4170</v>
      </c>
      <c r="DW324" s="34" t="s">
        <v>4170</v>
      </c>
      <c r="ES324" s="34" t="s">
        <v>3951</v>
      </c>
      <c r="ET324" s="34" t="s">
        <v>4170</v>
      </c>
      <c r="EU324" s="34" t="s">
        <v>4170</v>
      </c>
      <c r="EV324" s="34" t="s">
        <v>4170</v>
      </c>
      <c r="EW324" s="34" t="s">
        <v>4170</v>
      </c>
      <c r="EX324" s="34" t="s">
        <v>4881</v>
      </c>
      <c r="EY324" s="34" t="s">
        <v>4170</v>
      </c>
      <c r="EZ324" s="34" t="s">
        <v>4170</v>
      </c>
      <c r="FA324" s="34" t="s">
        <v>4170</v>
      </c>
      <c r="FB324" s="34" t="s">
        <v>4170</v>
      </c>
      <c r="FD324" s="34">
        <v>8000</v>
      </c>
      <c r="FE324" s="34">
        <v>1625</v>
      </c>
      <c r="FK324" s="34" t="s">
        <v>1044</v>
      </c>
      <c r="FM324" s="34" t="s">
        <v>3990</v>
      </c>
      <c r="GF324" s="34" t="s">
        <v>1044</v>
      </c>
      <c r="GG324" s="34" t="s">
        <v>4170</v>
      </c>
      <c r="GH324" s="34" t="s">
        <v>4170</v>
      </c>
      <c r="GI324" s="34" t="s">
        <v>4170</v>
      </c>
      <c r="GJ324" s="34" t="s">
        <v>4881</v>
      </c>
      <c r="GK324" s="34" t="s">
        <v>4170</v>
      </c>
      <c r="GL324" s="34" t="s">
        <v>4170</v>
      </c>
      <c r="GM324" s="34" t="s">
        <v>4170</v>
      </c>
      <c r="GO324" s="34">
        <v>2000</v>
      </c>
      <c r="GP324" s="34">
        <v>0</v>
      </c>
      <c r="GQ324" s="34">
        <v>1000</v>
      </c>
      <c r="GR324" s="34">
        <v>1000</v>
      </c>
      <c r="GS324" s="34">
        <v>500</v>
      </c>
      <c r="GT324" s="34">
        <v>125</v>
      </c>
      <c r="GU324" s="34">
        <v>100</v>
      </c>
      <c r="GV324" s="34">
        <v>0</v>
      </c>
      <c r="GW324" s="34">
        <v>0</v>
      </c>
      <c r="GX324" s="34">
        <v>1000</v>
      </c>
      <c r="GY324" s="34">
        <v>900</v>
      </c>
      <c r="GZ324" s="34">
        <v>0</v>
      </c>
      <c r="HA324" s="34">
        <v>0</v>
      </c>
      <c r="HB324" s="34">
        <v>0</v>
      </c>
      <c r="HC324" s="34">
        <v>0</v>
      </c>
      <c r="HD324" s="34">
        <v>0</v>
      </c>
      <c r="HE324" s="34">
        <v>0</v>
      </c>
      <c r="HF324" s="34" t="s">
        <v>1044</v>
      </c>
      <c r="HK324" s="34" t="s">
        <v>7070</v>
      </c>
      <c r="HL324" s="34" t="s">
        <v>4226</v>
      </c>
      <c r="HM324" s="34" t="s">
        <v>4546</v>
      </c>
      <c r="HN324" s="34" t="s">
        <v>5449</v>
      </c>
      <c r="HO324" s="34">
        <v>49.505858519491902</v>
      </c>
      <c r="HP324" s="34" t="s">
        <v>4896</v>
      </c>
      <c r="HQ324" s="34" t="s">
        <v>4305</v>
      </c>
      <c r="HR324" s="34" t="s">
        <v>4195</v>
      </c>
      <c r="HS324" s="34" t="s">
        <v>4235</v>
      </c>
      <c r="HT324" s="34" t="s">
        <v>4271</v>
      </c>
      <c r="HU324" s="34" t="s">
        <v>5342</v>
      </c>
      <c r="HV324" s="34" t="s">
        <v>5001</v>
      </c>
      <c r="HW324" s="34" t="s">
        <v>4560</v>
      </c>
      <c r="HX324" s="34" t="s">
        <v>3235</v>
      </c>
      <c r="HY324" s="34" t="s">
        <v>4299</v>
      </c>
      <c r="HZ324" s="34" t="s">
        <v>4933</v>
      </c>
      <c r="IA324" s="34" t="s">
        <v>4665</v>
      </c>
      <c r="IB324" s="34" t="s">
        <v>5665</v>
      </c>
      <c r="IC324" s="34" t="s">
        <v>5274</v>
      </c>
      <c r="ID324" s="34" t="s">
        <v>4461</v>
      </c>
      <c r="IJ324" s="34">
        <v>3188.8</v>
      </c>
      <c r="IK324" s="34" t="s">
        <v>4587</v>
      </c>
      <c r="IQ324" s="34">
        <v>4813.8</v>
      </c>
      <c r="IR324" s="34" t="s">
        <v>1046</v>
      </c>
      <c r="IT324" s="34">
        <v>4813.8</v>
      </c>
      <c r="IU324" s="34" t="s">
        <v>5177</v>
      </c>
      <c r="IV324" s="34" t="s">
        <v>4170</v>
      </c>
      <c r="IW324" s="34" t="s">
        <v>4171</v>
      </c>
      <c r="IX324" s="34" t="s">
        <v>6120</v>
      </c>
      <c r="IY324" s="34" t="s">
        <v>4785</v>
      </c>
      <c r="IZ324" s="34" t="s">
        <v>4783</v>
      </c>
      <c r="JA324" s="34" t="s">
        <v>4711</v>
      </c>
      <c r="JB324" s="34" t="s">
        <v>4170</v>
      </c>
      <c r="JC324" s="34">
        <v>166.666666666667</v>
      </c>
      <c r="JD324" s="34">
        <v>150</v>
      </c>
      <c r="JE324" s="34">
        <v>0</v>
      </c>
      <c r="JF324" s="34">
        <v>0</v>
      </c>
      <c r="JG324" s="34">
        <v>0</v>
      </c>
      <c r="JH324" s="34">
        <v>0</v>
      </c>
      <c r="JI324" s="34">
        <v>0</v>
      </c>
      <c r="JJ324" s="34">
        <v>0</v>
      </c>
      <c r="JK324" s="34">
        <v>0</v>
      </c>
      <c r="JL324" s="34">
        <v>4891.6666666666697</v>
      </c>
      <c r="JM324" s="34">
        <v>150</v>
      </c>
      <c r="JN324" s="34">
        <v>5041.6666666666697</v>
      </c>
      <c r="JO324" s="34">
        <v>4891.6666666666697</v>
      </c>
      <c r="JP324" s="34">
        <v>150</v>
      </c>
      <c r="JQ324" s="34">
        <v>5041.6666666666697</v>
      </c>
      <c r="JR324" s="34">
        <v>0.39669421487603301</v>
      </c>
      <c r="JT324" s="34">
        <v>0.19834710743801701</v>
      </c>
      <c r="JU324" s="34">
        <v>0.19834710743801701</v>
      </c>
      <c r="JV324" s="34">
        <v>9.9173553719008295E-2</v>
      </c>
      <c r="JW324" s="34">
        <v>2.4793388429752101E-2</v>
      </c>
      <c r="JX324" s="34">
        <v>1.9834710743801699E-2</v>
      </c>
      <c r="KA324" s="34">
        <v>3.3057851239669402E-2</v>
      </c>
      <c r="KB324" s="34">
        <v>2.97520661157025E-2</v>
      </c>
      <c r="KI324" s="34" t="s">
        <v>6084</v>
      </c>
      <c r="KJ324" s="34" t="s">
        <v>5976</v>
      </c>
      <c r="KK324" s="34" t="s">
        <v>5989</v>
      </c>
      <c r="KL324" s="34" t="s">
        <v>4170</v>
      </c>
      <c r="KM324" s="34" t="s">
        <v>4711</v>
      </c>
      <c r="KN324" s="34" t="s">
        <v>5254</v>
      </c>
      <c r="KO324" s="34" t="s">
        <v>4170</v>
      </c>
      <c r="KP324" s="34" t="s">
        <v>4170</v>
      </c>
      <c r="KQ324" s="34" t="s">
        <v>4170</v>
      </c>
      <c r="KR324" s="34" t="s">
        <v>4170</v>
      </c>
      <c r="KS324" s="34" t="s">
        <v>4170</v>
      </c>
      <c r="KT324" s="34" t="s">
        <v>4170</v>
      </c>
      <c r="KU324" s="34" t="s">
        <v>4973</v>
      </c>
      <c r="KV324" s="34" t="s">
        <v>5153</v>
      </c>
      <c r="KW324" s="34" t="s">
        <v>5620</v>
      </c>
      <c r="KX324" s="34" t="s">
        <v>5643</v>
      </c>
      <c r="KY324" s="34" t="s">
        <v>5116</v>
      </c>
      <c r="KZ324" s="34" t="s">
        <v>5154</v>
      </c>
      <c r="LA324" s="34" t="s">
        <v>5992</v>
      </c>
    </row>
    <row r="325" spans="1:313">
      <c r="A325" s="34" t="s">
        <v>7071</v>
      </c>
      <c r="B325" s="34" t="s">
        <v>7069</v>
      </c>
      <c r="C325" s="34" t="s">
        <v>1037</v>
      </c>
      <c r="D325" s="34" t="s">
        <v>1041</v>
      </c>
      <c r="F325" s="34" t="s">
        <v>1041</v>
      </c>
      <c r="G325" s="34">
        <v>37</v>
      </c>
      <c r="H325" s="34" t="s">
        <v>1041</v>
      </c>
      <c r="I325" s="34" t="s">
        <v>1041</v>
      </c>
      <c r="J325" s="34" t="s">
        <v>440</v>
      </c>
      <c r="K325" s="34" t="s">
        <v>1098</v>
      </c>
      <c r="L325" s="34" t="s">
        <v>9569</v>
      </c>
      <c r="M325" s="34" t="s">
        <v>1931</v>
      </c>
      <c r="N325" s="34" t="s">
        <v>9636</v>
      </c>
      <c r="P325" s="34" t="s">
        <v>3065</v>
      </c>
      <c r="Q325" s="34" t="s">
        <v>3129</v>
      </c>
      <c r="R325" s="34" t="s">
        <v>6569</v>
      </c>
      <c r="S325" s="34">
        <v>2</v>
      </c>
      <c r="T325" s="34" t="s">
        <v>4881</v>
      </c>
      <c r="U325" s="34" t="s">
        <v>4170</v>
      </c>
      <c r="V325" s="34" t="s">
        <v>4881</v>
      </c>
      <c r="W325" s="34" t="s">
        <v>4881</v>
      </c>
      <c r="X325" s="34" t="s">
        <v>4170</v>
      </c>
      <c r="Y325" s="34" t="s">
        <v>4881</v>
      </c>
      <c r="Z325" s="34" t="s">
        <v>4881</v>
      </c>
      <c r="AA325" s="34" t="s">
        <v>4170</v>
      </c>
      <c r="AB325" s="34" t="s">
        <v>3681</v>
      </c>
      <c r="AD325" s="34" t="s">
        <v>3696</v>
      </c>
      <c r="AN325" s="34" t="s">
        <v>3719</v>
      </c>
      <c r="AO325" s="34" t="s">
        <v>1044</v>
      </c>
      <c r="BG325" s="34">
        <v>1</v>
      </c>
      <c r="BI325" s="34">
        <v>16</v>
      </c>
      <c r="BJ325" s="34" t="s">
        <v>1041</v>
      </c>
      <c r="BK325" s="34" t="s">
        <v>3727</v>
      </c>
      <c r="BM325" s="34" t="s">
        <v>3739</v>
      </c>
      <c r="BN325" s="34" t="s">
        <v>3745</v>
      </c>
      <c r="BO325" s="34" t="s">
        <v>4881</v>
      </c>
      <c r="BP325" s="34" t="s">
        <v>4170</v>
      </c>
      <c r="BQ325" s="34" t="s">
        <v>4170</v>
      </c>
      <c r="BR325" s="34" t="s">
        <v>4170</v>
      </c>
      <c r="BS325" s="34" t="s">
        <v>3754</v>
      </c>
      <c r="BT325" s="34" t="s">
        <v>3771</v>
      </c>
      <c r="BU325" s="34" t="s">
        <v>1044</v>
      </c>
      <c r="BV325" s="34" t="s">
        <v>1044</v>
      </c>
      <c r="BW325" s="34" t="s">
        <v>1044</v>
      </c>
      <c r="BX325" s="34" t="s">
        <v>3783</v>
      </c>
      <c r="BY325" s="34" t="s">
        <v>4170</v>
      </c>
      <c r="BZ325" s="34" t="s">
        <v>4170</v>
      </c>
      <c r="CA325" s="34" t="s">
        <v>4881</v>
      </c>
      <c r="CB325" s="34" t="s">
        <v>4170</v>
      </c>
      <c r="CC325" s="34" t="s">
        <v>4170</v>
      </c>
      <c r="CD325" s="34" t="s">
        <v>4170</v>
      </c>
      <c r="CE325" s="34" t="s">
        <v>4170</v>
      </c>
      <c r="CF325" s="34" t="s">
        <v>4170</v>
      </c>
      <c r="CG325" s="34" t="s">
        <v>4170</v>
      </c>
      <c r="CH325" s="34" t="s">
        <v>4170</v>
      </c>
      <c r="CI325" s="34" t="s">
        <v>4170</v>
      </c>
      <c r="CJ325" s="34" t="s">
        <v>4170</v>
      </c>
      <c r="CK325" s="34" t="s">
        <v>4170</v>
      </c>
      <c r="CL325" s="34" t="s">
        <v>4170</v>
      </c>
      <c r="CM325" s="34" t="s">
        <v>4170</v>
      </c>
      <c r="CN325" s="34" t="s">
        <v>4170</v>
      </c>
      <c r="CO325" s="34" t="s">
        <v>4170</v>
      </c>
      <c r="CQ325" s="34" t="s">
        <v>1041</v>
      </c>
      <c r="CR325" s="34" t="s">
        <v>1041</v>
      </c>
      <c r="CS325" s="34" t="s">
        <v>1044</v>
      </c>
      <c r="CT325" s="34" t="s">
        <v>1041</v>
      </c>
      <c r="CU325" s="34" t="s">
        <v>1041</v>
      </c>
      <c r="CV325" s="34" t="s">
        <v>1041</v>
      </c>
      <c r="CW325" s="34" t="s">
        <v>1044</v>
      </c>
      <c r="CX325" s="34" t="s">
        <v>1044</v>
      </c>
      <c r="CY325" s="34" t="s">
        <v>3826</v>
      </c>
      <c r="CZ325" s="34" t="s">
        <v>3846</v>
      </c>
      <c r="DA325" s="34" t="s">
        <v>3855</v>
      </c>
      <c r="DB325" s="34" t="s">
        <v>1044</v>
      </c>
      <c r="DC325" s="34" t="s">
        <v>3871</v>
      </c>
      <c r="DD325" s="34" t="s">
        <v>3871</v>
      </c>
      <c r="DE325" s="34" t="s">
        <v>1044</v>
      </c>
      <c r="DF325" s="34" t="s">
        <v>3880</v>
      </c>
      <c r="DG325" s="34" t="s">
        <v>3884</v>
      </c>
      <c r="DH325" s="34" t="s">
        <v>4881</v>
      </c>
      <c r="DI325" s="34" t="s">
        <v>4170</v>
      </c>
      <c r="DJ325" s="34" t="s">
        <v>4170</v>
      </c>
      <c r="DK325" s="34" t="s">
        <v>4170</v>
      </c>
      <c r="DL325" s="34" t="s">
        <v>4170</v>
      </c>
      <c r="DM325" s="34" t="s">
        <v>4170</v>
      </c>
      <c r="DN325" s="34" t="s">
        <v>4170</v>
      </c>
      <c r="DO325" s="34" t="s">
        <v>4170</v>
      </c>
      <c r="DP325" s="34" t="s">
        <v>4170</v>
      </c>
      <c r="DQ325" s="34" t="s">
        <v>4170</v>
      </c>
      <c r="DR325" s="34" t="s">
        <v>4170</v>
      </c>
      <c r="DS325" s="34" t="s">
        <v>4170</v>
      </c>
      <c r="DT325" s="34" t="s">
        <v>4170</v>
      </c>
      <c r="DU325" s="34" t="s">
        <v>4170</v>
      </c>
      <c r="DV325" s="34" t="s">
        <v>4170</v>
      </c>
      <c r="DW325" s="34" t="s">
        <v>4170</v>
      </c>
      <c r="FK325" s="34" t="s">
        <v>1044</v>
      </c>
      <c r="FM325" s="34" t="s">
        <v>3981</v>
      </c>
      <c r="FN325" s="34" t="s">
        <v>6535</v>
      </c>
      <c r="FO325" s="34" t="s">
        <v>4881</v>
      </c>
      <c r="FP325" s="34" t="s">
        <v>4170</v>
      </c>
      <c r="FQ325" s="34" t="s">
        <v>4881</v>
      </c>
      <c r="FR325" s="34" t="s">
        <v>4170</v>
      </c>
      <c r="FS325" s="34" t="s">
        <v>4170</v>
      </c>
      <c r="FT325" s="34" t="s">
        <v>4170</v>
      </c>
      <c r="FU325" s="34" t="s">
        <v>4170</v>
      </c>
      <c r="FV325" s="34" t="s">
        <v>4170</v>
      </c>
      <c r="FW325" s="34" t="s">
        <v>4881</v>
      </c>
      <c r="FX325" s="34" t="s">
        <v>4170</v>
      </c>
      <c r="FY325" s="34" t="s">
        <v>4170</v>
      </c>
      <c r="FZ325" s="34" t="s">
        <v>4170</v>
      </c>
      <c r="GA325" s="34" t="s">
        <v>4170</v>
      </c>
      <c r="GB325" s="34" t="s">
        <v>4170</v>
      </c>
      <c r="GC325" s="34" t="s">
        <v>4170</v>
      </c>
      <c r="GD325" s="34" t="s">
        <v>4170</v>
      </c>
      <c r="GF325" s="34" t="s">
        <v>1044</v>
      </c>
      <c r="GG325" s="34" t="s">
        <v>4170</v>
      </c>
      <c r="GH325" s="34" t="s">
        <v>4170</v>
      </c>
      <c r="GI325" s="34" t="s">
        <v>4170</v>
      </c>
      <c r="GJ325" s="34" t="s">
        <v>4881</v>
      </c>
      <c r="GK325" s="34" t="s">
        <v>4170</v>
      </c>
      <c r="GL325" s="34" t="s">
        <v>4170</v>
      </c>
      <c r="GM325" s="34" t="s">
        <v>4170</v>
      </c>
      <c r="GO325" s="34">
        <v>3000</v>
      </c>
      <c r="GP325" s="34">
        <v>0</v>
      </c>
      <c r="GQ325" s="34">
        <v>0</v>
      </c>
      <c r="GR325" s="34">
        <v>3500</v>
      </c>
      <c r="GS325" s="34">
        <v>1000</v>
      </c>
      <c r="GT325" s="34">
        <v>300</v>
      </c>
      <c r="GU325" s="34">
        <v>0</v>
      </c>
      <c r="GV325" s="34">
        <v>0</v>
      </c>
      <c r="GW325" s="34">
        <v>300</v>
      </c>
      <c r="GX325" s="34">
        <v>600</v>
      </c>
      <c r="GY325" s="34">
        <v>1500</v>
      </c>
      <c r="GZ325" s="34">
        <v>0</v>
      </c>
      <c r="HA325" s="34">
        <v>0</v>
      </c>
      <c r="HB325" s="34">
        <v>0</v>
      </c>
      <c r="HC325" s="34">
        <v>3200</v>
      </c>
      <c r="HD325" s="34">
        <v>0</v>
      </c>
      <c r="HE325" s="34">
        <v>0</v>
      </c>
      <c r="HF325" s="34" t="s">
        <v>1044</v>
      </c>
      <c r="HK325" s="34" t="s">
        <v>7072</v>
      </c>
      <c r="HL325" s="34" t="s">
        <v>4226</v>
      </c>
      <c r="HM325" s="34" t="s">
        <v>4542</v>
      </c>
      <c r="HN325" s="34" t="s">
        <v>5447</v>
      </c>
      <c r="HO325" s="34">
        <v>35.512483574244399</v>
      </c>
      <c r="HP325" s="34" t="s">
        <v>4895</v>
      </c>
      <c r="HQ325" s="34" t="s">
        <v>4313</v>
      </c>
      <c r="HR325" s="34" t="s">
        <v>4210</v>
      </c>
      <c r="HS325" s="34" t="s">
        <v>4228</v>
      </c>
      <c r="HT325" s="34" t="s">
        <v>4262</v>
      </c>
      <c r="HU325" s="34" t="s">
        <v>5342</v>
      </c>
      <c r="HV325" s="34" t="s">
        <v>5001</v>
      </c>
      <c r="HW325" s="34" t="s">
        <v>4560</v>
      </c>
      <c r="HX325" s="34" t="s">
        <v>3235</v>
      </c>
      <c r="HY325" s="34" t="s">
        <v>4299</v>
      </c>
      <c r="HZ325" s="34" t="s">
        <v>4933</v>
      </c>
      <c r="IA325" s="34" t="s">
        <v>4666</v>
      </c>
      <c r="IC325" s="34" t="s">
        <v>5274</v>
      </c>
      <c r="ID325" s="34" t="s">
        <v>4462</v>
      </c>
      <c r="IR325" s="34" t="s">
        <v>1046</v>
      </c>
      <c r="IS325" s="34" t="s">
        <v>5322</v>
      </c>
      <c r="IU325" s="34" t="s">
        <v>5178</v>
      </c>
      <c r="IV325" s="34" t="s">
        <v>4170</v>
      </c>
      <c r="IW325" s="34" t="s">
        <v>4170</v>
      </c>
      <c r="IX325" s="34" t="s">
        <v>6121</v>
      </c>
      <c r="IY325" s="34" t="s">
        <v>4474</v>
      </c>
      <c r="IZ325" s="34" t="s">
        <v>4784</v>
      </c>
      <c r="JA325" s="34" t="s">
        <v>4170</v>
      </c>
      <c r="JB325" s="34" t="s">
        <v>4170</v>
      </c>
      <c r="JC325" s="34">
        <v>100</v>
      </c>
      <c r="JD325" s="34">
        <v>250</v>
      </c>
      <c r="JE325" s="34">
        <v>0</v>
      </c>
      <c r="JF325" s="34">
        <v>0</v>
      </c>
      <c r="JG325" s="34">
        <v>0</v>
      </c>
      <c r="JH325" s="34">
        <v>533.33333333333303</v>
      </c>
      <c r="JI325" s="34">
        <v>0</v>
      </c>
      <c r="JJ325" s="34">
        <v>0</v>
      </c>
      <c r="JK325" s="34">
        <v>100</v>
      </c>
      <c r="JL325" s="34">
        <v>8433.3333333333303</v>
      </c>
      <c r="JM325" s="34">
        <v>350</v>
      </c>
      <c r="JN325" s="34">
        <v>8783.3333333333303</v>
      </c>
      <c r="JO325" s="34">
        <v>4216.6666666666697</v>
      </c>
      <c r="JP325" s="34">
        <v>175</v>
      </c>
      <c r="JQ325" s="34">
        <v>4391.6666666666697</v>
      </c>
      <c r="JR325" s="34">
        <v>0.34155597722960201</v>
      </c>
      <c r="JU325" s="34">
        <v>0.39848197343453501</v>
      </c>
      <c r="JV325" s="34">
        <v>0.113851992409867</v>
      </c>
      <c r="JW325" s="34">
        <v>3.4155597722960201E-2</v>
      </c>
      <c r="JZ325" s="34">
        <v>1.13851992409867E-2</v>
      </c>
      <c r="KA325" s="34">
        <v>1.13851992409867E-2</v>
      </c>
      <c r="KB325" s="34">
        <v>2.8462998102466799E-2</v>
      </c>
      <c r="KF325" s="34">
        <v>6.0721062618595799E-2</v>
      </c>
      <c r="KL325" s="34" t="s">
        <v>4352</v>
      </c>
      <c r="KM325" s="34" t="s">
        <v>4711</v>
      </c>
      <c r="KN325" s="34" t="s">
        <v>5254</v>
      </c>
      <c r="KO325" s="34" t="s">
        <v>4170</v>
      </c>
      <c r="KP325" s="34" t="s">
        <v>4170</v>
      </c>
      <c r="KQ325" s="34" t="s">
        <v>4170</v>
      </c>
      <c r="KR325" s="34" t="s">
        <v>4716</v>
      </c>
      <c r="KS325" s="34" t="s">
        <v>4170</v>
      </c>
      <c r="KT325" s="34" t="s">
        <v>4170</v>
      </c>
      <c r="KU325" s="34" t="s">
        <v>5116</v>
      </c>
      <c r="KV325" s="34" t="s">
        <v>5153</v>
      </c>
      <c r="KW325" s="34" t="s">
        <v>5624</v>
      </c>
      <c r="KX325" s="34" t="s">
        <v>5644</v>
      </c>
      <c r="KY325" s="34" t="s">
        <v>5116</v>
      </c>
      <c r="KZ325" s="34" t="s">
        <v>5850</v>
      </c>
    </row>
    <row r="326" spans="1:313">
      <c r="A326" s="34" t="s">
        <v>7073</v>
      </c>
      <c r="B326" s="34" t="s">
        <v>7069</v>
      </c>
      <c r="C326" s="34" t="s">
        <v>1039</v>
      </c>
      <c r="D326" s="34" t="s">
        <v>1041</v>
      </c>
      <c r="F326" s="34" t="s">
        <v>1041</v>
      </c>
      <c r="G326" s="34">
        <v>37</v>
      </c>
      <c r="H326" s="34" t="s">
        <v>1041</v>
      </c>
      <c r="I326" s="34" t="s">
        <v>1041</v>
      </c>
      <c r="J326" s="34" t="s">
        <v>440</v>
      </c>
      <c r="K326" s="34" t="s">
        <v>1077</v>
      </c>
      <c r="L326" s="34" t="s">
        <v>9537</v>
      </c>
      <c r="M326" s="34" t="s">
        <v>1548</v>
      </c>
      <c r="N326" s="34" t="s">
        <v>9538</v>
      </c>
      <c r="P326" s="34" t="s">
        <v>3065</v>
      </c>
      <c r="Q326" s="34" t="s">
        <v>3120</v>
      </c>
      <c r="R326" s="34" t="s">
        <v>6320</v>
      </c>
      <c r="S326" s="34">
        <v>2</v>
      </c>
      <c r="T326" s="34" t="s">
        <v>4881</v>
      </c>
      <c r="U326" s="34" t="s">
        <v>4170</v>
      </c>
      <c r="V326" s="34" t="s">
        <v>4881</v>
      </c>
      <c r="W326" s="34" t="s">
        <v>4881</v>
      </c>
      <c r="X326" s="34" t="s">
        <v>4170</v>
      </c>
      <c r="Y326" s="34" t="s">
        <v>4881</v>
      </c>
      <c r="Z326" s="34" t="s">
        <v>4881</v>
      </c>
      <c r="AA326" s="34" t="s">
        <v>4170</v>
      </c>
      <c r="AB326" s="34" t="s">
        <v>3681</v>
      </c>
      <c r="AD326" s="34" t="s">
        <v>3696</v>
      </c>
      <c r="AN326" s="34" t="s">
        <v>3722</v>
      </c>
      <c r="AO326" s="34" t="s">
        <v>1044</v>
      </c>
      <c r="BG326" s="34">
        <v>2</v>
      </c>
      <c r="BI326" s="34">
        <v>45</v>
      </c>
      <c r="BJ326" s="34" t="s">
        <v>1041</v>
      </c>
      <c r="BK326" s="34" t="s">
        <v>3727</v>
      </c>
      <c r="BM326" s="34" t="s">
        <v>3739</v>
      </c>
      <c r="BN326" s="34" t="s">
        <v>3745</v>
      </c>
      <c r="BO326" s="34" t="s">
        <v>4881</v>
      </c>
      <c r="BP326" s="34" t="s">
        <v>4170</v>
      </c>
      <c r="BQ326" s="34" t="s">
        <v>4170</v>
      </c>
      <c r="BR326" s="34" t="s">
        <v>4170</v>
      </c>
      <c r="BS326" s="34" t="s">
        <v>3754</v>
      </c>
      <c r="BT326" s="34" t="s">
        <v>3771</v>
      </c>
      <c r="BU326" s="34" t="s">
        <v>1044</v>
      </c>
      <c r="BV326" s="34" t="s">
        <v>1044</v>
      </c>
      <c r="BW326" s="34" t="s">
        <v>1044</v>
      </c>
      <c r="BX326" s="34" t="s">
        <v>3777</v>
      </c>
      <c r="BY326" s="34" t="s">
        <v>4881</v>
      </c>
      <c r="BZ326" s="34" t="s">
        <v>4170</v>
      </c>
      <c r="CA326" s="34" t="s">
        <v>4170</v>
      </c>
      <c r="CB326" s="34" t="s">
        <v>4170</v>
      </c>
      <c r="CC326" s="34" t="s">
        <v>4170</v>
      </c>
      <c r="CD326" s="34" t="s">
        <v>4170</v>
      </c>
      <c r="CE326" s="34" t="s">
        <v>4170</v>
      </c>
      <c r="CF326" s="34" t="s">
        <v>4170</v>
      </c>
      <c r="CG326" s="34" t="s">
        <v>4170</v>
      </c>
      <c r="CH326" s="34" t="s">
        <v>4170</v>
      </c>
      <c r="CI326" s="34" t="s">
        <v>4170</v>
      </c>
      <c r="CJ326" s="34" t="s">
        <v>4170</v>
      </c>
      <c r="CK326" s="34" t="s">
        <v>4170</v>
      </c>
      <c r="CL326" s="34" t="s">
        <v>4170</v>
      </c>
      <c r="CM326" s="34" t="s">
        <v>4170</v>
      </c>
      <c r="CN326" s="34" t="s">
        <v>4170</v>
      </c>
      <c r="CO326" s="34" t="s">
        <v>4170</v>
      </c>
      <c r="CQ326" s="34" t="s">
        <v>1041</v>
      </c>
      <c r="CR326" s="34" t="s">
        <v>1041</v>
      </c>
      <c r="CS326" s="34" t="s">
        <v>1041</v>
      </c>
      <c r="CT326" s="34" t="s">
        <v>1041</v>
      </c>
      <c r="CU326" s="34" t="s">
        <v>1041</v>
      </c>
      <c r="CV326" s="34" t="s">
        <v>1041</v>
      </c>
      <c r="CW326" s="34" t="s">
        <v>1044</v>
      </c>
      <c r="CX326" s="34" t="s">
        <v>1044</v>
      </c>
      <c r="CY326" s="34" t="s">
        <v>3823</v>
      </c>
      <c r="CZ326" s="34" t="s">
        <v>3843</v>
      </c>
      <c r="DA326" s="34" t="s">
        <v>3861</v>
      </c>
      <c r="DB326" s="34" t="s">
        <v>1044</v>
      </c>
      <c r="DC326" s="34" t="s">
        <v>1044</v>
      </c>
      <c r="DD326" s="34" t="s">
        <v>3871</v>
      </c>
      <c r="DE326" s="34" t="s">
        <v>1041</v>
      </c>
      <c r="DF326" s="34" t="s">
        <v>3877</v>
      </c>
      <c r="DG326" s="34" t="s">
        <v>169</v>
      </c>
      <c r="DH326" s="34" t="s">
        <v>4170</v>
      </c>
      <c r="DI326" s="34" t="s">
        <v>4881</v>
      </c>
      <c r="DJ326" s="34" t="s">
        <v>4170</v>
      </c>
      <c r="DK326" s="34" t="s">
        <v>4170</v>
      </c>
      <c r="DL326" s="34" t="s">
        <v>4170</v>
      </c>
      <c r="DM326" s="34" t="s">
        <v>4170</v>
      </c>
      <c r="DN326" s="34" t="s">
        <v>4170</v>
      </c>
      <c r="DO326" s="34" t="s">
        <v>4170</v>
      </c>
      <c r="DP326" s="34" t="s">
        <v>4170</v>
      </c>
      <c r="DQ326" s="34" t="s">
        <v>4170</v>
      </c>
      <c r="DR326" s="34" t="s">
        <v>4170</v>
      </c>
      <c r="DS326" s="34" t="s">
        <v>4170</v>
      </c>
      <c r="DT326" s="34" t="s">
        <v>4170</v>
      </c>
      <c r="DU326" s="34" t="s">
        <v>4170</v>
      </c>
      <c r="DV326" s="34" t="s">
        <v>4170</v>
      </c>
      <c r="DW326" s="34" t="s">
        <v>4170</v>
      </c>
      <c r="DY326" s="34">
        <v>15000</v>
      </c>
      <c r="FK326" s="34" t="s">
        <v>3957</v>
      </c>
      <c r="FL326" s="34" t="s">
        <v>3969</v>
      </c>
      <c r="FM326" s="34" t="s">
        <v>3990</v>
      </c>
      <c r="GF326" s="34" t="s">
        <v>1044</v>
      </c>
      <c r="GG326" s="34" t="s">
        <v>4170</v>
      </c>
      <c r="GH326" s="34" t="s">
        <v>4170</v>
      </c>
      <c r="GI326" s="34" t="s">
        <v>4170</v>
      </c>
      <c r="GJ326" s="34" t="s">
        <v>4881</v>
      </c>
      <c r="GK326" s="34" t="s">
        <v>4170</v>
      </c>
      <c r="GL326" s="34" t="s">
        <v>4170</v>
      </c>
      <c r="GM326" s="34" t="s">
        <v>4170</v>
      </c>
      <c r="GO326" s="34">
        <v>5000</v>
      </c>
      <c r="GP326" s="34">
        <v>0</v>
      </c>
      <c r="GQ326" s="34">
        <v>7000</v>
      </c>
      <c r="GR326" s="34">
        <v>2500</v>
      </c>
      <c r="GS326" s="34">
        <v>650</v>
      </c>
      <c r="GT326" s="34">
        <v>300</v>
      </c>
      <c r="GU326" s="34">
        <v>150</v>
      </c>
      <c r="GV326" s="34">
        <v>0</v>
      </c>
      <c r="GW326" s="34">
        <v>0</v>
      </c>
      <c r="GX326" s="34">
        <v>3500</v>
      </c>
      <c r="GY326" s="34">
        <v>0</v>
      </c>
      <c r="GZ326" s="34">
        <v>0</v>
      </c>
      <c r="HA326" s="34">
        <v>0</v>
      </c>
      <c r="HB326" s="34">
        <v>0</v>
      </c>
      <c r="HC326" s="34">
        <v>7800</v>
      </c>
      <c r="HD326" s="34">
        <v>0</v>
      </c>
      <c r="HE326" s="34">
        <v>0</v>
      </c>
      <c r="HF326" s="34" t="s">
        <v>1044</v>
      </c>
      <c r="HK326" s="34" t="s">
        <v>7074</v>
      </c>
      <c r="HL326" s="34" t="s">
        <v>4226</v>
      </c>
      <c r="HM326" s="34" t="s">
        <v>4542</v>
      </c>
      <c r="HN326" s="34" t="s">
        <v>5447</v>
      </c>
      <c r="HO326" s="34">
        <v>49.505858519491902</v>
      </c>
      <c r="HP326" s="34" t="s">
        <v>4896</v>
      </c>
      <c r="HQ326" s="34" t="s">
        <v>4313</v>
      </c>
      <c r="HR326" s="34" t="s">
        <v>4210</v>
      </c>
      <c r="HS326" s="34" t="s">
        <v>4228</v>
      </c>
      <c r="HT326" s="34" t="s">
        <v>4262</v>
      </c>
      <c r="HU326" s="34" t="s">
        <v>5342</v>
      </c>
      <c r="HV326" s="34" t="s">
        <v>5001</v>
      </c>
      <c r="HW326" s="34" t="s">
        <v>4556</v>
      </c>
      <c r="HX326" s="34" t="s">
        <v>3238</v>
      </c>
      <c r="HY326" s="34" t="s">
        <v>4291</v>
      </c>
      <c r="HZ326" s="34" t="s">
        <v>4933</v>
      </c>
      <c r="IA326" s="34" t="s">
        <v>4666</v>
      </c>
      <c r="IC326" s="34" t="s">
        <v>5274</v>
      </c>
      <c r="ID326" s="34" t="s">
        <v>4462</v>
      </c>
      <c r="IE326" s="34" t="s">
        <v>5112</v>
      </c>
      <c r="IQ326" s="34">
        <v>15000</v>
      </c>
      <c r="IR326" s="34" t="s">
        <v>1046</v>
      </c>
      <c r="IS326" s="34" t="s">
        <v>5322</v>
      </c>
      <c r="IT326" s="34">
        <v>7500</v>
      </c>
      <c r="IU326" s="34" t="s">
        <v>5179</v>
      </c>
      <c r="IV326" s="34" t="s">
        <v>4170</v>
      </c>
      <c r="IW326" s="34" t="s">
        <v>4175</v>
      </c>
      <c r="IX326" s="34" t="s">
        <v>5374</v>
      </c>
      <c r="IY326" s="34" t="s">
        <v>4474</v>
      </c>
      <c r="IZ326" s="34" t="s">
        <v>4784</v>
      </c>
      <c r="JA326" s="34" t="s">
        <v>4711</v>
      </c>
      <c r="JB326" s="34" t="s">
        <v>4170</v>
      </c>
      <c r="JC326" s="34">
        <v>583.33333333333303</v>
      </c>
      <c r="JD326" s="34">
        <v>0</v>
      </c>
      <c r="JE326" s="34">
        <v>0</v>
      </c>
      <c r="JF326" s="34">
        <v>0</v>
      </c>
      <c r="JG326" s="34">
        <v>0</v>
      </c>
      <c r="JH326" s="34">
        <v>1300</v>
      </c>
      <c r="JI326" s="34">
        <v>0</v>
      </c>
      <c r="JJ326" s="34">
        <v>0</v>
      </c>
      <c r="JK326" s="34">
        <v>0</v>
      </c>
      <c r="JL326" s="34">
        <v>17483.333333333299</v>
      </c>
      <c r="JM326" s="34">
        <v>0</v>
      </c>
      <c r="JN326" s="34">
        <v>17483.333333333299</v>
      </c>
      <c r="JO326" s="34">
        <v>8741.6666666666697</v>
      </c>
      <c r="JP326" s="34">
        <v>0</v>
      </c>
      <c r="JQ326" s="34">
        <v>8741.6666666666697</v>
      </c>
      <c r="JR326" s="34">
        <v>0.28598665395614897</v>
      </c>
      <c r="JT326" s="34">
        <v>0.40038131553860801</v>
      </c>
      <c r="JU326" s="34">
        <v>0.14299332697807399</v>
      </c>
      <c r="JV326" s="34">
        <v>3.71782650142993E-2</v>
      </c>
      <c r="JW326" s="34">
        <v>1.7159199237368899E-2</v>
      </c>
      <c r="JX326" s="34">
        <v>8.5795996186844598E-3</v>
      </c>
      <c r="KA326" s="34">
        <v>3.3365109628217399E-2</v>
      </c>
      <c r="KF326" s="34">
        <v>7.4356530028598697E-2</v>
      </c>
      <c r="KJ326" s="34" t="s">
        <v>5977</v>
      </c>
      <c r="KK326" s="34" t="s">
        <v>5990</v>
      </c>
      <c r="KL326" s="34" t="s">
        <v>4170</v>
      </c>
      <c r="KM326" s="34" t="s">
        <v>4716</v>
      </c>
      <c r="KN326" s="34" t="s">
        <v>4170</v>
      </c>
      <c r="KO326" s="34" t="s">
        <v>4170</v>
      </c>
      <c r="KP326" s="34" t="s">
        <v>4170</v>
      </c>
      <c r="KQ326" s="34" t="s">
        <v>4170</v>
      </c>
      <c r="KR326" s="34" t="s">
        <v>4973</v>
      </c>
      <c r="KS326" s="34" t="s">
        <v>4170</v>
      </c>
      <c r="KT326" s="34" t="s">
        <v>4170</v>
      </c>
      <c r="KU326" s="34" t="s">
        <v>5113</v>
      </c>
      <c r="KV326" s="34" t="s">
        <v>5155</v>
      </c>
      <c r="KW326" s="34" t="s">
        <v>4170</v>
      </c>
      <c r="KX326" s="34" t="s">
        <v>4170</v>
      </c>
      <c r="KY326" s="34" t="s">
        <v>5223</v>
      </c>
      <c r="KZ326" s="34" t="s">
        <v>5155</v>
      </c>
      <c r="LA326" s="34" t="s">
        <v>5992</v>
      </c>
    </row>
    <row r="327" spans="1:313">
      <c r="A327" s="34" t="s">
        <v>7075</v>
      </c>
      <c r="B327" s="34" t="s">
        <v>7069</v>
      </c>
      <c r="C327" s="34" t="s">
        <v>1038</v>
      </c>
      <c r="D327" s="34" t="s">
        <v>1041</v>
      </c>
      <c r="F327" s="34" t="s">
        <v>1041</v>
      </c>
      <c r="G327" s="34">
        <v>53</v>
      </c>
      <c r="H327" s="34" t="s">
        <v>1041</v>
      </c>
      <c r="I327" s="34" t="s">
        <v>1041</v>
      </c>
      <c r="J327" s="34" t="s">
        <v>442</v>
      </c>
      <c r="K327" s="34" t="s">
        <v>1077</v>
      </c>
      <c r="L327" s="34" t="s">
        <v>9537</v>
      </c>
      <c r="M327" s="34" t="s">
        <v>1548</v>
      </c>
      <c r="N327" s="34" t="s">
        <v>9538</v>
      </c>
      <c r="P327" s="34" t="s">
        <v>3065</v>
      </c>
      <c r="Q327" s="34" t="s">
        <v>3123</v>
      </c>
      <c r="R327" s="34" t="s">
        <v>6552</v>
      </c>
      <c r="S327" s="34">
        <v>2</v>
      </c>
      <c r="T327" s="34" t="s">
        <v>4881</v>
      </c>
      <c r="U327" s="34" t="s">
        <v>4170</v>
      </c>
      <c r="V327" s="34" t="s">
        <v>4170</v>
      </c>
      <c r="W327" s="34" t="s">
        <v>4881</v>
      </c>
      <c r="X327" s="34" t="s">
        <v>4881</v>
      </c>
      <c r="Y327" s="34" t="s">
        <v>4881</v>
      </c>
      <c r="Z327" s="34" t="s">
        <v>4881</v>
      </c>
      <c r="AA327" s="34" t="s">
        <v>4170</v>
      </c>
      <c r="AB327" s="34" t="s">
        <v>3681</v>
      </c>
      <c r="AD327" s="34" t="s">
        <v>3696</v>
      </c>
      <c r="AN327" s="34" t="s">
        <v>3719</v>
      </c>
      <c r="AO327" s="34" t="s">
        <v>1044</v>
      </c>
      <c r="BG327" s="34">
        <v>1</v>
      </c>
      <c r="BI327" s="34">
        <v>18</v>
      </c>
      <c r="BJ327" s="34" t="s">
        <v>1041</v>
      </c>
      <c r="BK327" s="34" t="s">
        <v>3727</v>
      </c>
      <c r="BM327" s="34" t="s">
        <v>3739</v>
      </c>
      <c r="BN327" s="34" t="s">
        <v>3745</v>
      </c>
      <c r="BO327" s="34" t="s">
        <v>4881</v>
      </c>
      <c r="BP327" s="34" t="s">
        <v>4170</v>
      </c>
      <c r="BQ327" s="34" t="s">
        <v>4170</v>
      </c>
      <c r="BR327" s="34" t="s">
        <v>4170</v>
      </c>
      <c r="BS327" s="34" t="s">
        <v>3751</v>
      </c>
      <c r="BT327" s="34" t="s">
        <v>3739</v>
      </c>
      <c r="BU327" s="34" t="s">
        <v>1044</v>
      </c>
      <c r="BV327" s="34" t="s">
        <v>1044</v>
      </c>
      <c r="BW327" s="34" t="s">
        <v>1044</v>
      </c>
      <c r="BX327" s="34" t="s">
        <v>3777</v>
      </c>
      <c r="BY327" s="34" t="s">
        <v>4881</v>
      </c>
      <c r="BZ327" s="34" t="s">
        <v>4170</v>
      </c>
      <c r="CA327" s="34" t="s">
        <v>4170</v>
      </c>
      <c r="CB327" s="34" t="s">
        <v>4170</v>
      </c>
      <c r="CC327" s="34" t="s">
        <v>4170</v>
      </c>
      <c r="CD327" s="34" t="s">
        <v>4170</v>
      </c>
      <c r="CE327" s="34" t="s">
        <v>4170</v>
      </c>
      <c r="CF327" s="34" t="s">
        <v>4170</v>
      </c>
      <c r="CG327" s="34" t="s">
        <v>4170</v>
      </c>
      <c r="CH327" s="34" t="s">
        <v>4170</v>
      </c>
      <c r="CI327" s="34" t="s">
        <v>4170</v>
      </c>
      <c r="CJ327" s="34" t="s">
        <v>4170</v>
      </c>
      <c r="CK327" s="34" t="s">
        <v>4170</v>
      </c>
      <c r="CL327" s="34" t="s">
        <v>4170</v>
      </c>
      <c r="CM327" s="34" t="s">
        <v>4170</v>
      </c>
      <c r="CN327" s="34" t="s">
        <v>4170</v>
      </c>
      <c r="CO327" s="34" t="s">
        <v>4170</v>
      </c>
      <c r="CQ327" s="34" t="s">
        <v>1041</v>
      </c>
      <c r="CR327" s="34" t="s">
        <v>1041</v>
      </c>
      <c r="CS327" s="34" t="s">
        <v>1041</v>
      </c>
      <c r="CT327" s="34" t="s">
        <v>1041</v>
      </c>
      <c r="CU327" s="34" t="s">
        <v>1041</v>
      </c>
      <c r="CV327" s="34" t="s">
        <v>1041</v>
      </c>
      <c r="CW327" s="34" t="s">
        <v>1044</v>
      </c>
      <c r="CX327" s="34" t="s">
        <v>1044</v>
      </c>
      <c r="CY327" s="34" t="s">
        <v>3826</v>
      </c>
      <c r="CZ327" s="34" t="s">
        <v>3843</v>
      </c>
      <c r="DA327" s="34" t="s">
        <v>3861</v>
      </c>
      <c r="DB327" s="34" t="s">
        <v>3868</v>
      </c>
      <c r="DC327" s="34" t="s">
        <v>3871</v>
      </c>
      <c r="DD327" s="34" t="s">
        <v>3871</v>
      </c>
      <c r="DE327" s="34" t="s">
        <v>1041</v>
      </c>
      <c r="DF327" s="34" t="s">
        <v>3877</v>
      </c>
      <c r="DG327" s="34" t="s">
        <v>169</v>
      </c>
      <c r="DH327" s="34" t="s">
        <v>4170</v>
      </c>
      <c r="DI327" s="34" t="s">
        <v>4881</v>
      </c>
      <c r="DJ327" s="34" t="s">
        <v>4170</v>
      </c>
      <c r="DK327" s="34" t="s">
        <v>4170</v>
      </c>
      <c r="DL327" s="34" t="s">
        <v>4170</v>
      </c>
      <c r="DM327" s="34" t="s">
        <v>4170</v>
      </c>
      <c r="DN327" s="34" t="s">
        <v>4170</v>
      </c>
      <c r="DO327" s="34" t="s">
        <v>4170</v>
      </c>
      <c r="DP327" s="34" t="s">
        <v>4170</v>
      </c>
      <c r="DQ327" s="34" t="s">
        <v>4170</v>
      </c>
      <c r="DR327" s="34" t="s">
        <v>4170</v>
      </c>
      <c r="DS327" s="34" t="s">
        <v>4170</v>
      </c>
      <c r="DT327" s="34" t="s">
        <v>4170</v>
      </c>
      <c r="DU327" s="34" t="s">
        <v>4170</v>
      </c>
      <c r="DV327" s="34" t="s">
        <v>4170</v>
      </c>
      <c r="DW327" s="34" t="s">
        <v>4170</v>
      </c>
      <c r="DY327" s="34">
        <v>20000</v>
      </c>
      <c r="FK327" s="34" t="s">
        <v>1044</v>
      </c>
      <c r="FM327" s="34" t="s">
        <v>3990</v>
      </c>
      <c r="GF327" s="34" t="s">
        <v>1044</v>
      </c>
      <c r="GG327" s="34" t="s">
        <v>4170</v>
      </c>
      <c r="GH327" s="34" t="s">
        <v>4170</v>
      </c>
      <c r="GI327" s="34" t="s">
        <v>4170</v>
      </c>
      <c r="GJ327" s="34" t="s">
        <v>4881</v>
      </c>
      <c r="GK327" s="34" t="s">
        <v>4170</v>
      </c>
      <c r="GL327" s="34" t="s">
        <v>4170</v>
      </c>
      <c r="GM327" s="34" t="s">
        <v>4170</v>
      </c>
      <c r="GO327" s="34">
        <v>6000</v>
      </c>
      <c r="GP327" s="34">
        <v>1000</v>
      </c>
      <c r="GQ327" s="34">
        <v>0</v>
      </c>
      <c r="GR327" s="34">
        <v>1800</v>
      </c>
      <c r="GS327" s="34">
        <v>500</v>
      </c>
      <c r="GT327" s="34">
        <v>600</v>
      </c>
      <c r="GU327" s="34">
        <v>1000</v>
      </c>
      <c r="GV327" s="34">
        <v>0</v>
      </c>
      <c r="GW327" s="34">
        <v>0</v>
      </c>
      <c r="GX327" s="34">
        <v>2000</v>
      </c>
      <c r="GY327" s="34">
        <v>3000</v>
      </c>
      <c r="GZ327" s="34">
        <v>2000</v>
      </c>
      <c r="HA327" s="34">
        <v>0</v>
      </c>
      <c r="HB327" s="34">
        <v>0</v>
      </c>
      <c r="HC327" s="34">
        <v>0</v>
      </c>
      <c r="HD327" s="34">
        <v>0</v>
      </c>
      <c r="HE327" s="34">
        <v>0</v>
      </c>
      <c r="HF327" s="34" t="s">
        <v>1044</v>
      </c>
      <c r="HK327" s="34" t="s">
        <v>7076</v>
      </c>
      <c r="HL327" s="34" t="s">
        <v>4226</v>
      </c>
      <c r="HM327" s="34" t="s">
        <v>4542</v>
      </c>
      <c r="HN327" s="34" t="s">
        <v>5453</v>
      </c>
      <c r="HO327" s="34">
        <v>39.453296101620701</v>
      </c>
      <c r="HP327" s="34" t="s">
        <v>4896</v>
      </c>
      <c r="HQ327" s="34" t="s">
        <v>4313</v>
      </c>
      <c r="HR327" s="34" t="s">
        <v>4186</v>
      </c>
      <c r="HS327" s="34" t="s">
        <v>4255</v>
      </c>
      <c r="HT327" s="34" t="s">
        <v>4271</v>
      </c>
      <c r="HU327" s="34" t="s">
        <v>5342</v>
      </c>
      <c r="HV327" s="34" t="s">
        <v>5001</v>
      </c>
      <c r="HW327" s="34" t="s">
        <v>4556</v>
      </c>
      <c r="HX327" s="34" t="s">
        <v>3244</v>
      </c>
      <c r="HY327" s="34" t="s">
        <v>4291</v>
      </c>
      <c r="HZ327" s="34" t="s">
        <v>4933</v>
      </c>
      <c r="IA327" s="34" t="s">
        <v>4665</v>
      </c>
      <c r="IC327" s="34" t="s">
        <v>5274</v>
      </c>
      <c r="ID327" s="34" t="s">
        <v>4462</v>
      </c>
      <c r="IE327" s="34" t="s">
        <v>5223</v>
      </c>
      <c r="IQ327" s="34">
        <v>20000</v>
      </c>
      <c r="IR327" s="34" t="s">
        <v>1046</v>
      </c>
      <c r="IT327" s="34">
        <v>10000</v>
      </c>
      <c r="IU327" s="34" t="s">
        <v>5179</v>
      </c>
      <c r="IV327" s="34" t="s">
        <v>4474</v>
      </c>
      <c r="IW327" s="34" t="s">
        <v>4170</v>
      </c>
      <c r="IX327" s="34" t="s">
        <v>4472</v>
      </c>
      <c r="IY327" s="34" t="s">
        <v>4785</v>
      </c>
      <c r="IZ327" s="34" t="s">
        <v>4354</v>
      </c>
      <c r="JA327" s="34" t="s">
        <v>4716</v>
      </c>
      <c r="JB327" s="34" t="s">
        <v>4170</v>
      </c>
      <c r="JC327" s="34">
        <v>333.33333333333297</v>
      </c>
      <c r="JD327" s="34">
        <v>500</v>
      </c>
      <c r="JE327" s="34">
        <v>333.33333333333297</v>
      </c>
      <c r="JF327" s="34">
        <v>0</v>
      </c>
      <c r="JG327" s="34">
        <v>0</v>
      </c>
      <c r="JH327" s="34">
        <v>0</v>
      </c>
      <c r="JI327" s="34">
        <v>0</v>
      </c>
      <c r="JJ327" s="34">
        <v>0</v>
      </c>
      <c r="JK327" s="34">
        <v>0</v>
      </c>
      <c r="JL327" s="34">
        <v>10566.666666666701</v>
      </c>
      <c r="JM327" s="34">
        <v>1500</v>
      </c>
      <c r="JN327" s="34">
        <v>12066.666666666701</v>
      </c>
      <c r="JO327" s="34">
        <v>5283.3333333333303</v>
      </c>
      <c r="JP327" s="34">
        <v>750</v>
      </c>
      <c r="JQ327" s="34">
        <v>6033.3333333333303</v>
      </c>
      <c r="JR327" s="34">
        <v>0.49723756906077299</v>
      </c>
      <c r="JS327" s="34">
        <v>8.2872928176795604E-2</v>
      </c>
      <c r="JU327" s="34">
        <v>0.149171270718232</v>
      </c>
      <c r="JV327" s="34">
        <v>4.1436464088397802E-2</v>
      </c>
      <c r="JW327" s="34">
        <v>4.9723756906077402E-2</v>
      </c>
      <c r="JX327" s="34">
        <v>8.2872928176795604E-2</v>
      </c>
      <c r="KA327" s="34">
        <v>2.7624309392265199E-2</v>
      </c>
      <c r="KB327" s="34">
        <v>4.1436464088397802E-2</v>
      </c>
      <c r="KC327" s="34">
        <v>2.7624309392265199E-2</v>
      </c>
      <c r="KJ327" s="34" t="s">
        <v>5977</v>
      </c>
      <c r="KK327" s="34" t="s">
        <v>5990</v>
      </c>
      <c r="KL327" s="34" t="s">
        <v>4170</v>
      </c>
      <c r="KM327" s="34" t="s">
        <v>4714</v>
      </c>
      <c r="KN327" s="34" t="s">
        <v>5255</v>
      </c>
      <c r="KO327" s="34" t="s">
        <v>5255</v>
      </c>
      <c r="KP327" s="34" t="s">
        <v>4170</v>
      </c>
      <c r="KQ327" s="34" t="s">
        <v>4170</v>
      </c>
      <c r="KR327" s="34" t="s">
        <v>4170</v>
      </c>
      <c r="KS327" s="34" t="s">
        <v>4170</v>
      </c>
      <c r="KT327" s="34" t="s">
        <v>4170</v>
      </c>
      <c r="KU327" s="34" t="s">
        <v>5112</v>
      </c>
      <c r="KV327" s="34" t="s">
        <v>5154</v>
      </c>
      <c r="KW327" s="34" t="s">
        <v>5621</v>
      </c>
      <c r="KX327" s="34" t="s">
        <v>5646</v>
      </c>
      <c r="KY327" s="34" t="s">
        <v>5112</v>
      </c>
      <c r="KZ327" s="34" t="s">
        <v>5154</v>
      </c>
      <c r="LA327" s="34" t="s">
        <v>5992</v>
      </c>
    </row>
    <row r="328" spans="1:313">
      <c r="A328" s="34" t="s">
        <v>7077</v>
      </c>
      <c r="B328" s="34" t="s">
        <v>7069</v>
      </c>
      <c r="C328" s="34" t="s">
        <v>1036</v>
      </c>
      <c r="D328" s="34" t="s">
        <v>1041</v>
      </c>
      <c r="F328" s="34" t="s">
        <v>1041</v>
      </c>
      <c r="G328" s="34">
        <v>37</v>
      </c>
      <c r="H328" s="34" t="s">
        <v>1041</v>
      </c>
      <c r="I328" s="34" t="s">
        <v>1041</v>
      </c>
      <c r="J328" s="34" t="s">
        <v>440</v>
      </c>
      <c r="K328" s="34" t="s">
        <v>1077</v>
      </c>
      <c r="L328" s="34" t="s">
        <v>9537</v>
      </c>
      <c r="M328" s="34" t="s">
        <v>1548</v>
      </c>
      <c r="N328" s="34" t="s">
        <v>9538</v>
      </c>
      <c r="P328" s="34" t="s">
        <v>3065</v>
      </c>
      <c r="Q328" s="34" t="s">
        <v>3123</v>
      </c>
      <c r="R328" s="34" t="s">
        <v>6320</v>
      </c>
      <c r="S328" s="34">
        <v>2</v>
      </c>
      <c r="T328" s="34" t="s">
        <v>4881</v>
      </c>
      <c r="U328" s="34" t="s">
        <v>4170</v>
      </c>
      <c r="V328" s="34" t="s">
        <v>4881</v>
      </c>
      <c r="W328" s="34" t="s">
        <v>4881</v>
      </c>
      <c r="X328" s="34" t="s">
        <v>4170</v>
      </c>
      <c r="Y328" s="34" t="s">
        <v>4881</v>
      </c>
      <c r="Z328" s="34" t="s">
        <v>4881</v>
      </c>
      <c r="AA328" s="34" t="s">
        <v>4170</v>
      </c>
      <c r="AB328" s="34" t="s">
        <v>3681</v>
      </c>
      <c r="AD328" s="34" t="s">
        <v>3696</v>
      </c>
      <c r="AN328" s="34" t="s">
        <v>3719</v>
      </c>
      <c r="AO328" s="34" t="s">
        <v>1044</v>
      </c>
      <c r="BG328" s="34">
        <v>1</v>
      </c>
      <c r="BI328" s="34">
        <v>20</v>
      </c>
      <c r="BJ328" s="34" t="s">
        <v>1041</v>
      </c>
      <c r="BK328" s="34" t="s">
        <v>3727</v>
      </c>
      <c r="BM328" s="34" t="s">
        <v>3739</v>
      </c>
      <c r="BN328" s="34" t="s">
        <v>3745</v>
      </c>
      <c r="BO328" s="34" t="s">
        <v>4881</v>
      </c>
      <c r="BP328" s="34" t="s">
        <v>4170</v>
      </c>
      <c r="BQ328" s="34" t="s">
        <v>4170</v>
      </c>
      <c r="BR328" s="34" t="s">
        <v>4170</v>
      </c>
      <c r="BS328" s="34" t="s">
        <v>3754</v>
      </c>
      <c r="BT328" s="34" t="s">
        <v>3771</v>
      </c>
      <c r="BU328" s="34" t="s">
        <v>1044</v>
      </c>
      <c r="BV328" s="34" t="s">
        <v>1044</v>
      </c>
      <c r="BW328" s="34" t="s">
        <v>1044</v>
      </c>
      <c r="BX328" s="34" t="s">
        <v>3777</v>
      </c>
      <c r="BY328" s="34" t="s">
        <v>4881</v>
      </c>
      <c r="BZ328" s="34" t="s">
        <v>4170</v>
      </c>
      <c r="CA328" s="34" t="s">
        <v>4170</v>
      </c>
      <c r="CB328" s="34" t="s">
        <v>4170</v>
      </c>
      <c r="CC328" s="34" t="s">
        <v>4170</v>
      </c>
      <c r="CD328" s="34" t="s">
        <v>4170</v>
      </c>
      <c r="CE328" s="34" t="s">
        <v>4170</v>
      </c>
      <c r="CF328" s="34" t="s">
        <v>4170</v>
      </c>
      <c r="CG328" s="34" t="s">
        <v>4170</v>
      </c>
      <c r="CH328" s="34" t="s">
        <v>4170</v>
      </c>
      <c r="CI328" s="34" t="s">
        <v>4170</v>
      </c>
      <c r="CJ328" s="34" t="s">
        <v>4170</v>
      </c>
      <c r="CK328" s="34" t="s">
        <v>4170</v>
      </c>
      <c r="CL328" s="34" t="s">
        <v>4170</v>
      </c>
      <c r="CM328" s="34" t="s">
        <v>4170</v>
      </c>
      <c r="CN328" s="34" t="s">
        <v>4170</v>
      </c>
      <c r="CO328" s="34" t="s">
        <v>4170</v>
      </c>
      <c r="CQ328" s="34" t="s">
        <v>1041</v>
      </c>
      <c r="CR328" s="34" t="s">
        <v>1041</v>
      </c>
      <c r="CS328" s="34" t="s">
        <v>1041</v>
      </c>
      <c r="CT328" s="34" t="s">
        <v>1041</v>
      </c>
      <c r="CU328" s="34" t="s">
        <v>1041</v>
      </c>
      <c r="CV328" s="34" t="s">
        <v>1041</v>
      </c>
      <c r="CW328" s="34" t="s">
        <v>1044</v>
      </c>
      <c r="CX328" s="34" t="s">
        <v>1044</v>
      </c>
      <c r="CY328" s="34" t="s">
        <v>3826</v>
      </c>
      <c r="CZ328" s="34" t="s">
        <v>3843</v>
      </c>
      <c r="DA328" s="34" t="s">
        <v>3861</v>
      </c>
      <c r="DB328" s="34" t="s">
        <v>3868</v>
      </c>
      <c r="DC328" s="34" t="s">
        <v>1044</v>
      </c>
      <c r="DD328" s="34" t="s">
        <v>3871</v>
      </c>
      <c r="DE328" s="34" t="s">
        <v>1044</v>
      </c>
      <c r="DF328" s="34" t="s">
        <v>3877</v>
      </c>
      <c r="DG328" s="34" t="s">
        <v>6324</v>
      </c>
      <c r="DH328" s="34" t="s">
        <v>4170</v>
      </c>
      <c r="DI328" s="34" t="s">
        <v>4881</v>
      </c>
      <c r="DJ328" s="34" t="s">
        <v>4170</v>
      </c>
      <c r="DK328" s="34" t="s">
        <v>4170</v>
      </c>
      <c r="DL328" s="34" t="s">
        <v>4170</v>
      </c>
      <c r="DM328" s="34" t="s">
        <v>4170</v>
      </c>
      <c r="DN328" s="34" t="s">
        <v>4170</v>
      </c>
      <c r="DO328" s="34" t="s">
        <v>4881</v>
      </c>
      <c r="DP328" s="34" t="s">
        <v>4170</v>
      </c>
      <c r="DQ328" s="34" t="s">
        <v>4170</v>
      </c>
      <c r="DR328" s="34" t="s">
        <v>4170</v>
      </c>
      <c r="DS328" s="34" t="s">
        <v>4170</v>
      </c>
      <c r="DT328" s="34" t="s">
        <v>4170</v>
      </c>
      <c r="DU328" s="34" t="s">
        <v>4170</v>
      </c>
      <c r="DV328" s="34" t="s">
        <v>4170</v>
      </c>
      <c r="DW328" s="34" t="s">
        <v>4170</v>
      </c>
      <c r="DY328" s="34">
        <v>6000</v>
      </c>
      <c r="FE328" s="34">
        <v>3250</v>
      </c>
      <c r="FK328" s="34" t="s">
        <v>1044</v>
      </c>
      <c r="FM328" s="34" t="s">
        <v>3990</v>
      </c>
      <c r="GF328" s="34" t="s">
        <v>4033</v>
      </c>
      <c r="GG328" s="34" t="s">
        <v>4170</v>
      </c>
      <c r="GH328" s="34" t="s">
        <v>4881</v>
      </c>
      <c r="GI328" s="34" t="s">
        <v>4170</v>
      </c>
      <c r="GJ328" s="34" t="s">
        <v>4170</v>
      </c>
      <c r="GK328" s="34" t="s">
        <v>4170</v>
      </c>
      <c r="GL328" s="34" t="s">
        <v>4170</v>
      </c>
      <c r="GM328" s="34" t="s">
        <v>4170</v>
      </c>
      <c r="GO328" s="34">
        <v>5000</v>
      </c>
      <c r="GP328" s="34">
        <v>0</v>
      </c>
      <c r="GQ328" s="34">
        <v>3000</v>
      </c>
      <c r="GR328" s="34">
        <v>3500</v>
      </c>
      <c r="GS328" s="34">
        <v>500</v>
      </c>
      <c r="GT328" s="34">
        <v>200</v>
      </c>
      <c r="GU328" s="34">
        <v>200</v>
      </c>
      <c r="GV328" s="34">
        <v>0</v>
      </c>
      <c r="GW328" s="34">
        <v>0</v>
      </c>
      <c r="GX328" s="34">
        <v>1200</v>
      </c>
      <c r="GY328" s="34">
        <v>2400</v>
      </c>
      <c r="GZ328" s="34">
        <v>0</v>
      </c>
      <c r="HA328" s="34">
        <v>200</v>
      </c>
      <c r="HB328" s="34">
        <v>0</v>
      </c>
      <c r="HC328" s="34">
        <v>500</v>
      </c>
      <c r="HD328" s="34">
        <v>0</v>
      </c>
      <c r="HE328" s="34">
        <v>0</v>
      </c>
      <c r="HF328" s="34" t="s">
        <v>1044</v>
      </c>
      <c r="HK328" s="34" t="s">
        <v>7078</v>
      </c>
      <c r="HL328" s="34" t="s">
        <v>4226</v>
      </c>
      <c r="HM328" s="34" t="s">
        <v>4542</v>
      </c>
      <c r="HN328" s="34" t="s">
        <v>5447</v>
      </c>
      <c r="HO328" s="34">
        <v>49.505858519491902</v>
      </c>
      <c r="HP328" s="34" t="s">
        <v>4896</v>
      </c>
      <c r="HQ328" s="34" t="s">
        <v>4313</v>
      </c>
      <c r="HR328" s="34" t="s">
        <v>4210</v>
      </c>
      <c r="HS328" s="34" t="s">
        <v>4228</v>
      </c>
      <c r="HT328" s="34" t="s">
        <v>4262</v>
      </c>
      <c r="HU328" s="34" t="s">
        <v>5342</v>
      </c>
      <c r="HV328" s="34" t="s">
        <v>5001</v>
      </c>
      <c r="HW328" s="34" t="s">
        <v>4556</v>
      </c>
      <c r="HX328" s="34" t="s">
        <v>3235</v>
      </c>
      <c r="HY328" s="34" t="s">
        <v>4291</v>
      </c>
      <c r="HZ328" s="34" t="s">
        <v>4933</v>
      </c>
      <c r="IA328" s="34" t="s">
        <v>4666</v>
      </c>
      <c r="IC328" s="34" t="s">
        <v>5274</v>
      </c>
      <c r="ID328" s="34" t="s">
        <v>4462</v>
      </c>
      <c r="IE328" s="34" t="s">
        <v>5222</v>
      </c>
      <c r="IK328" s="34" t="s">
        <v>4588</v>
      </c>
      <c r="IQ328" s="34">
        <v>9250</v>
      </c>
      <c r="IR328" s="34" t="s">
        <v>1043</v>
      </c>
      <c r="IS328" s="34" t="s">
        <v>5322</v>
      </c>
      <c r="IT328" s="34">
        <v>4625</v>
      </c>
      <c r="IU328" s="34" t="s">
        <v>5179</v>
      </c>
      <c r="IV328" s="34" t="s">
        <v>4170</v>
      </c>
      <c r="IW328" s="34" t="s">
        <v>4171</v>
      </c>
      <c r="IX328" s="34" t="s">
        <v>6121</v>
      </c>
      <c r="IY328" s="34" t="s">
        <v>4785</v>
      </c>
      <c r="IZ328" s="34" t="s">
        <v>4783</v>
      </c>
      <c r="JA328" s="34" t="s">
        <v>4711</v>
      </c>
      <c r="JB328" s="34" t="s">
        <v>4170</v>
      </c>
      <c r="JC328" s="34">
        <v>200</v>
      </c>
      <c r="JD328" s="34">
        <v>400</v>
      </c>
      <c r="JE328" s="34">
        <v>0</v>
      </c>
      <c r="JF328" s="34">
        <v>33.3333333333333</v>
      </c>
      <c r="JG328" s="34">
        <v>0</v>
      </c>
      <c r="JH328" s="34">
        <v>83.3333333333333</v>
      </c>
      <c r="JI328" s="34">
        <v>0</v>
      </c>
      <c r="JJ328" s="34">
        <v>0</v>
      </c>
      <c r="JK328" s="34">
        <v>0</v>
      </c>
      <c r="JL328" s="34">
        <v>12683.333333333299</v>
      </c>
      <c r="JM328" s="34">
        <v>433.33333333333297</v>
      </c>
      <c r="JN328" s="34">
        <v>13116.666666666701</v>
      </c>
      <c r="JO328" s="34">
        <v>6341.6666666666697</v>
      </c>
      <c r="JP328" s="34">
        <v>216.666666666667</v>
      </c>
      <c r="JQ328" s="34">
        <v>6558.3333333333303</v>
      </c>
      <c r="JR328" s="34">
        <v>0.38119440914866598</v>
      </c>
      <c r="JT328" s="34">
        <v>0.22871664548919901</v>
      </c>
      <c r="JU328" s="34">
        <v>0.26683608640406598</v>
      </c>
      <c r="JV328" s="34">
        <v>3.8119440914866597E-2</v>
      </c>
      <c r="JW328" s="34">
        <v>1.52477763659466E-2</v>
      </c>
      <c r="JX328" s="34">
        <v>1.52477763659466E-2</v>
      </c>
      <c r="KA328" s="34">
        <v>1.52477763659466E-2</v>
      </c>
      <c r="KB328" s="34">
        <v>3.0495552731893302E-2</v>
      </c>
      <c r="KD328" s="34">
        <v>2.5412960609911099E-3</v>
      </c>
      <c r="KF328" s="34">
        <v>6.35324015247776E-3</v>
      </c>
      <c r="KJ328" s="34" t="s">
        <v>5980</v>
      </c>
      <c r="KK328" s="34" t="s">
        <v>5989</v>
      </c>
      <c r="KL328" s="34" t="s">
        <v>4170</v>
      </c>
      <c r="KM328" s="34" t="s">
        <v>4711</v>
      </c>
      <c r="KN328" s="34" t="s">
        <v>5255</v>
      </c>
      <c r="KO328" s="34" t="s">
        <v>4170</v>
      </c>
      <c r="KP328" s="34" t="s">
        <v>4471</v>
      </c>
      <c r="KQ328" s="34" t="s">
        <v>4170</v>
      </c>
      <c r="KR328" s="34" t="s">
        <v>4975</v>
      </c>
      <c r="KS328" s="34" t="s">
        <v>4170</v>
      </c>
      <c r="KT328" s="34" t="s">
        <v>4170</v>
      </c>
      <c r="KU328" s="34" t="s">
        <v>5112</v>
      </c>
      <c r="KV328" s="34" t="s">
        <v>5154</v>
      </c>
      <c r="KW328" s="34" t="s">
        <v>5624</v>
      </c>
      <c r="KX328" s="34" t="s">
        <v>5644</v>
      </c>
      <c r="KY328" s="34" t="s">
        <v>5112</v>
      </c>
      <c r="KZ328" s="34" t="s">
        <v>5154</v>
      </c>
      <c r="LA328" s="34" t="s">
        <v>5992</v>
      </c>
    </row>
    <row r="329" spans="1:313">
      <c r="A329" s="34" t="s">
        <v>7079</v>
      </c>
      <c r="B329" s="34" t="s">
        <v>7069</v>
      </c>
      <c r="C329" s="34" t="s">
        <v>1039</v>
      </c>
      <c r="D329" s="34" t="s">
        <v>1041</v>
      </c>
      <c r="F329" s="34" t="s">
        <v>1041</v>
      </c>
      <c r="G329" s="34">
        <v>22</v>
      </c>
      <c r="H329" s="34" t="s">
        <v>1041</v>
      </c>
      <c r="I329" s="34" t="s">
        <v>1041</v>
      </c>
      <c r="J329" s="34" t="s">
        <v>440</v>
      </c>
      <c r="K329" s="34" t="s">
        <v>1077</v>
      </c>
      <c r="L329" s="34" t="s">
        <v>9537</v>
      </c>
      <c r="M329" s="34" t="s">
        <v>1548</v>
      </c>
      <c r="N329" s="34" t="s">
        <v>9538</v>
      </c>
      <c r="P329" s="34" t="s">
        <v>3065</v>
      </c>
      <c r="Q329" s="34" t="s">
        <v>3123</v>
      </c>
      <c r="R329" s="34" t="s">
        <v>6377</v>
      </c>
      <c r="S329" s="34">
        <v>1</v>
      </c>
      <c r="T329" s="34" t="s">
        <v>4881</v>
      </c>
      <c r="U329" s="34" t="s">
        <v>4170</v>
      </c>
      <c r="V329" s="34" t="s">
        <v>4170</v>
      </c>
      <c r="W329" s="34" t="s">
        <v>4881</v>
      </c>
      <c r="X329" s="34" t="s">
        <v>4170</v>
      </c>
      <c r="Y329" s="34" t="s">
        <v>4881</v>
      </c>
      <c r="Z329" s="34" t="s">
        <v>4170</v>
      </c>
      <c r="AA329" s="34" t="s">
        <v>4170</v>
      </c>
      <c r="AB329" s="34" t="s">
        <v>3684</v>
      </c>
      <c r="AD329" s="34" t="s">
        <v>3702</v>
      </c>
      <c r="AE329" s="34" t="s">
        <v>3714</v>
      </c>
      <c r="AF329" s="34" t="s">
        <v>4170</v>
      </c>
      <c r="AG329" s="34" t="s">
        <v>4170</v>
      </c>
      <c r="AH329" s="34" t="s">
        <v>4170</v>
      </c>
      <c r="AI329" s="34" t="s">
        <v>4881</v>
      </c>
      <c r="AJ329" s="34" t="s">
        <v>4170</v>
      </c>
      <c r="AK329" s="34" t="s">
        <v>4170</v>
      </c>
      <c r="AL329" s="34" t="s">
        <v>4170</v>
      </c>
      <c r="AN329" s="34" t="s">
        <v>3719</v>
      </c>
      <c r="AO329" s="34" t="s">
        <v>1044</v>
      </c>
      <c r="BG329" s="34">
        <v>1</v>
      </c>
      <c r="BI329" s="34">
        <v>35</v>
      </c>
      <c r="BJ329" s="34" t="s">
        <v>1041</v>
      </c>
      <c r="BK329" s="34" t="s">
        <v>3727</v>
      </c>
      <c r="BM329" s="34" t="s">
        <v>3739</v>
      </c>
      <c r="BN329" s="34" t="s">
        <v>3745</v>
      </c>
      <c r="BO329" s="34" t="s">
        <v>4881</v>
      </c>
      <c r="BP329" s="34" t="s">
        <v>4170</v>
      </c>
      <c r="BQ329" s="34" t="s">
        <v>4170</v>
      </c>
      <c r="BR329" s="34" t="s">
        <v>4170</v>
      </c>
      <c r="BS329" s="34" t="s">
        <v>3071</v>
      </c>
      <c r="BT329" s="34" t="s">
        <v>3771</v>
      </c>
      <c r="BU329" s="34" t="s">
        <v>1044</v>
      </c>
      <c r="BV329" s="34" t="s">
        <v>1044</v>
      </c>
      <c r="BW329" s="34" t="s">
        <v>1044</v>
      </c>
      <c r="BX329" s="34" t="s">
        <v>3777</v>
      </c>
      <c r="BY329" s="34" t="s">
        <v>4881</v>
      </c>
      <c r="BZ329" s="34" t="s">
        <v>4170</v>
      </c>
      <c r="CA329" s="34" t="s">
        <v>4170</v>
      </c>
      <c r="CB329" s="34" t="s">
        <v>4170</v>
      </c>
      <c r="CC329" s="34" t="s">
        <v>4170</v>
      </c>
      <c r="CD329" s="34" t="s">
        <v>4170</v>
      </c>
      <c r="CE329" s="34" t="s">
        <v>4170</v>
      </c>
      <c r="CF329" s="34" t="s">
        <v>4170</v>
      </c>
      <c r="CG329" s="34" t="s">
        <v>4170</v>
      </c>
      <c r="CH329" s="34" t="s">
        <v>4170</v>
      </c>
      <c r="CI329" s="34" t="s">
        <v>4170</v>
      </c>
      <c r="CJ329" s="34" t="s">
        <v>4170</v>
      </c>
      <c r="CK329" s="34" t="s">
        <v>4170</v>
      </c>
      <c r="CL329" s="34" t="s">
        <v>4170</v>
      </c>
      <c r="CM329" s="34" t="s">
        <v>4170</v>
      </c>
      <c r="CN329" s="34" t="s">
        <v>4170</v>
      </c>
      <c r="CO329" s="34" t="s">
        <v>4170</v>
      </c>
      <c r="CQ329" s="34" t="s">
        <v>1041</v>
      </c>
      <c r="CR329" s="34" t="s">
        <v>1041</v>
      </c>
      <c r="CS329" s="34" t="s">
        <v>1041</v>
      </c>
      <c r="CT329" s="34" t="s">
        <v>1041</v>
      </c>
      <c r="CU329" s="34" t="s">
        <v>1041</v>
      </c>
      <c r="CV329" s="34" t="s">
        <v>1041</v>
      </c>
      <c r="CW329" s="34" t="s">
        <v>1041</v>
      </c>
      <c r="CX329" s="34" t="s">
        <v>1044</v>
      </c>
      <c r="CY329" s="34" t="s">
        <v>3823</v>
      </c>
      <c r="CZ329" s="34" t="s">
        <v>3843</v>
      </c>
      <c r="DA329" s="34" t="s">
        <v>3855</v>
      </c>
      <c r="DB329" s="34" t="s">
        <v>3871</v>
      </c>
      <c r="DC329" s="34" t="s">
        <v>3871</v>
      </c>
      <c r="DD329" s="34" t="s">
        <v>3871</v>
      </c>
      <c r="DE329" s="34" t="s">
        <v>1044</v>
      </c>
      <c r="DF329" s="34" t="s">
        <v>3877</v>
      </c>
      <c r="DG329" s="34" t="s">
        <v>171</v>
      </c>
      <c r="DH329" s="34" t="s">
        <v>4170</v>
      </c>
      <c r="DI329" s="34" t="s">
        <v>4170</v>
      </c>
      <c r="DJ329" s="34" t="s">
        <v>4170</v>
      </c>
      <c r="DK329" s="34" t="s">
        <v>4170</v>
      </c>
      <c r="DL329" s="34" t="s">
        <v>4170</v>
      </c>
      <c r="DM329" s="34" t="s">
        <v>4170</v>
      </c>
      <c r="DN329" s="34" t="s">
        <v>4170</v>
      </c>
      <c r="DO329" s="34" t="s">
        <v>4170</v>
      </c>
      <c r="DP329" s="34" t="s">
        <v>4170</v>
      </c>
      <c r="DQ329" s="34" t="s">
        <v>4881</v>
      </c>
      <c r="DR329" s="34" t="s">
        <v>4170</v>
      </c>
      <c r="DS329" s="34" t="s">
        <v>4170</v>
      </c>
      <c r="DT329" s="34" t="s">
        <v>4170</v>
      </c>
      <c r="DU329" s="34" t="s">
        <v>4170</v>
      </c>
      <c r="DV329" s="34" t="s">
        <v>4170</v>
      </c>
      <c r="DW329" s="34" t="s">
        <v>4170</v>
      </c>
      <c r="FK329" s="34" t="s">
        <v>3960</v>
      </c>
      <c r="FL329" s="34" t="s">
        <v>3972</v>
      </c>
      <c r="FM329" s="34" t="s">
        <v>3981</v>
      </c>
      <c r="FN329" s="34" t="s">
        <v>7080</v>
      </c>
      <c r="FO329" s="34" t="s">
        <v>4881</v>
      </c>
      <c r="FP329" s="34" t="s">
        <v>4170</v>
      </c>
      <c r="FQ329" s="34" t="s">
        <v>4170</v>
      </c>
      <c r="FR329" s="34" t="s">
        <v>4170</v>
      </c>
      <c r="FS329" s="34" t="s">
        <v>4170</v>
      </c>
      <c r="FT329" s="34" t="s">
        <v>4170</v>
      </c>
      <c r="FU329" s="34" t="s">
        <v>4881</v>
      </c>
      <c r="FV329" s="34" t="s">
        <v>4170</v>
      </c>
      <c r="FW329" s="34" t="s">
        <v>4170</v>
      </c>
      <c r="FX329" s="34" t="s">
        <v>4170</v>
      </c>
      <c r="FY329" s="34" t="s">
        <v>4170</v>
      </c>
      <c r="FZ329" s="34" t="s">
        <v>4170</v>
      </c>
      <c r="GA329" s="34" t="s">
        <v>4170</v>
      </c>
      <c r="GB329" s="34" t="s">
        <v>4170</v>
      </c>
      <c r="GC329" s="34" t="s">
        <v>4170</v>
      </c>
      <c r="GD329" s="34" t="s">
        <v>4170</v>
      </c>
      <c r="GF329" s="34" t="s">
        <v>1044</v>
      </c>
      <c r="GG329" s="34" t="s">
        <v>4170</v>
      </c>
      <c r="GH329" s="34" t="s">
        <v>4170</v>
      </c>
      <c r="GI329" s="34" t="s">
        <v>4170</v>
      </c>
      <c r="GJ329" s="34" t="s">
        <v>4881</v>
      </c>
      <c r="GK329" s="34" t="s">
        <v>4170</v>
      </c>
      <c r="GL329" s="34" t="s">
        <v>4170</v>
      </c>
      <c r="GM329" s="34" t="s">
        <v>4170</v>
      </c>
      <c r="GO329" s="34">
        <v>10000</v>
      </c>
      <c r="GP329" s="34">
        <v>0</v>
      </c>
      <c r="GQ329" s="34">
        <v>0</v>
      </c>
      <c r="GR329" s="34">
        <v>0</v>
      </c>
      <c r="GS329" s="34">
        <v>200</v>
      </c>
      <c r="GT329" s="34">
        <v>250</v>
      </c>
      <c r="GU329" s="34">
        <v>0</v>
      </c>
      <c r="GV329" s="34">
        <v>0</v>
      </c>
      <c r="GW329" s="34">
        <v>1000</v>
      </c>
      <c r="GX329" s="34">
        <v>5000</v>
      </c>
      <c r="GY329" s="34">
        <v>5000</v>
      </c>
      <c r="GZ329" s="34">
        <v>0</v>
      </c>
      <c r="HA329" s="34">
        <v>0</v>
      </c>
      <c r="HB329" s="34">
        <v>0</v>
      </c>
      <c r="HC329" s="34">
        <v>0</v>
      </c>
      <c r="HD329" s="34">
        <v>0</v>
      </c>
      <c r="HE329" s="34">
        <v>0</v>
      </c>
      <c r="HF329" s="34" t="s">
        <v>1044</v>
      </c>
      <c r="HK329" s="34" t="s">
        <v>7081</v>
      </c>
      <c r="HL329" s="34" t="s">
        <v>4226</v>
      </c>
      <c r="HM329" s="34" t="s">
        <v>4539</v>
      </c>
      <c r="HN329" s="34" t="s">
        <v>5446</v>
      </c>
      <c r="HO329" s="34">
        <v>48.488830486202403</v>
      </c>
      <c r="HP329" s="34" t="s">
        <v>4896</v>
      </c>
      <c r="HQ329" s="34" t="s">
        <v>4305</v>
      </c>
      <c r="HR329" s="34" t="s">
        <v>4186</v>
      </c>
      <c r="HS329" s="34" t="s">
        <v>4235</v>
      </c>
      <c r="HT329" s="34" t="s">
        <v>4271</v>
      </c>
      <c r="HU329" s="34" t="s">
        <v>5342</v>
      </c>
      <c r="HV329" s="34" t="s">
        <v>5001</v>
      </c>
      <c r="HW329" s="34" t="s">
        <v>3302</v>
      </c>
      <c r="HX329" s="34" t="s">
        <v>3232</v>
      </c>
      <c r="HY329" s="34" t="s">
        <v>4299</v>
      </c>
      <c r="HZ329" s="34" t="s">
        <v>4933</v>
      </c>
      <c r="IA329" s="34" t="s">
        <v>4666</v>
      </c>
      <c r="IC329" s="34" t="s">
        <v>5274</v>
      </c>
      <c r="ID329" s="34" t="s">
        <v>4462</v>
      </c>
      <c r="IR329" s="34" t="s">
        <v>1046</v>
      </c>
      <c r="IU329" s="34" t="s">
        <v>5181</v>
      </c>
      <c r="IV329" s="34" t="s">
        <v>4170</v>
      </c>
      <c r="IW329" s="34" t="s">
        <v>4170</v>
      </c>
      <c r="IX329" s="34" t="s">
        <v>4170</v>
      </c>
      <c r="IY329" s="34" t="s">
        <v>5373</v>
      </c>
      <c r="IZ329" s="34" t="s">
        <v>4784</v>
      </c>
      <c r="JA329" s="34" t="s">
        <v>4170</v>
      </c>
      <c r="JB329" s="34" t="s">
        <v>4170</v>
      </c>
      <c r="JC329" s="34">
        <v>833.33333333333303</v>
      </c>
      <c r="JD329" s="34">
        <v>833.33333333333303</v>
      </c>
      <c r="JE329" s="34">
        <v>0</v>
      </c>
      <c r="JF329" s="34">
        <v>0</v>
      </c>
      <c r="JG329" s="34">
        <v>0</v>
      </c>
      <c r="JH329" s="34">
        <v>0</v>
      </c>
      <c r="JI329" s="34">
        <v>0</v>
      </c>
      <c r="JJ329" s="34">
        <v>0</v>
      </c>
      <c r="JK329" s="34">
        <v>333.33333333333297</v>
      </c>
      <c r="JL329" s="34">
        <v>11283.333333333299</v>
      </c>
      <c r="JM329" s="34">
        <v>1166.6666666666699</v>
      </c>
      <c r="JN329" s="34">
        <v>12450</v>
      </c>
      <c r="JO329" s="34">
        <v>11283.333333333299</v>
      </c>
      <c r="JP329" s="34">
        <v>1166.6666666666699</v>
      </c>
      <c r="JQ329" s="34">
        <v>12450</v>
      </c>
      <c r="JR329" s="34">
        <v>0.80321285140562204</v>
      </c>
      <c r="JV329" s="34">
        <v>1.60642570281124E-2</v>
      </c>
      <c r="JW329" s="34">
        <v>2.00803212851406E-2</v>
      </c>
      <c r="JZ329" s="34">
        <v>2.6773761713520701E-2</v>
      </c>
      <c r="KA329" s="34">
        <v>6.6934404283801902E-2</v>
      </c>
      <c r="KB329" s="34">
        <v>6.6934404283801902E-2</v>
      </c>
      <c r="KL329" s="34" t="s">
        <v>5796</v>
      </c>
      <c r="KM329" s="34" t="s">
        <v>4716</v>
      </c>
      <c r="KN329" s="34" t="s">
        <v>4716</v>
      </c>
      <c r="KO329" s="34" t="s">
        <v>4170</v>
      </c>
      <c r="KP329" s="34" t="s">
        <v>4170</v>
      </c>
      <c r="KQ329" s="34" t="s">
        <v>4170</v>
      </c>
      <c r="KR329" s="34" t="s">
        <v>4170</v>
      </c>
      <c r="KS329" s="34" t="s">
        <v>4170</v>
      </c>
      <c r="KT329" s="34" t="s">
        <v>4170</v>
      </c>
      <c r="KU329" s="34" t="s">
        <v>5112</v>
      </c>
      <c r="KV329" s="34" t="s">
        <v>5155</v>
      </c>
      <c r="KW329" s="34" t="s">
        <v>5621</v>
      </c>
      <c r="KX329" s="34" t="s">
        <v>5647</v>
      </c>
      <c r="KY329" s="34" t="s">
        <v>5112</v>
      </c>
      <c r="KZ329" s="34" t="s">
        <v>5152</v>
      </c>
    </row>
    <row r="330" spans="1:313">
      <c r="A330" s="34" t="s">
        <v>7082</v>
      </c>
      <c r="B330" s="34" t="s">
        <v>7069</v>
      </c>
      <c r="C330" s="34" t="s">
        <v>1037</v>
      </c>
      <c r="D330" s="34" t="s">
        <v>1041</v>
      </c>
      <c r="F330" s="34" t="s">
        <v>1041</v>
      </c>
      <c r="G330" s="34">
        <v>41</v>
      </c>
      <c r="H330" s="34" t="s">
        <v>1041</v>
      </c>
      <c r="I330" s="34" t="s">
        <v>1041</v>
      </c>
      <c r="J330" s="34" t="s">
        <v>440</v>
      </c>
      <c r="K330" s="34" t="s">
        <v>1122</v>
      </c>
      <c r="L330" s="34" t="s">
        <v>9585</v>
      </c>
      <c r="M330" s="34" t="s">
        <v>2421</v>
      </c>
      <c r="N330" s="34" t="s">
        <v>9586</v>
      </c>
      <c r="P330" s="34" t="s">
        <v>3065</v>
      </c>
      <c r="Q330" s="34" t="s">
        <v>3123</v>
      </c>
      <c r="R330" s="34" t="s">
        <v>6377</v>
      </c>
      <c r="S330" s="34">
        <v>4</v>
      </c>
      <c r="T330" s="34" t="s">
        <v>4881</v>
      </c>
      <c r="U330" s="34" t="s">
        <v>4170</v>
      </c>
      <c r="V330" s="34" t="s">
        <v>4848</v>
      </c>
      <c r="W330" s="34" t="s">
        <v>4881</v>
      </c>
      <c r="X330" s="34" t="s">
        <v>4170</v>
      </c>
      <c r="Y330" s="34" t="s">
        <v>4881</v>
      </c>
      <c r="Z330" s="34" t="s">
        <v>4848</v>
      </c>
      <c r="AA330" s="34" t="s">
        <v>4170</v>
      </c>
      <c r="AB330" s="34" t="s">
        <v>3684</v>
      </c>
      <c r="AD330" s="34" t="s">
        <v>3699</v>
      </c>
      <c r="AE330" s="34" t="s">
        <v>3714</v>
      </c>
      <c r="AF330" s="34" t="s">
        <v>4170</v>
      </c>
      <c r="AG330" s="34" t="s">
        <v>4170</v>
      </c>
      <c r="AH330" s="34" t="s">
        <v>4170</v>
      </c>
      <c r="AI330" s="34" t="s">
        <v>4881</v>
      </c>
      <c r="AJ330" s="34" t="s">
        <v>4170</v>
      </c>
      <c r="AK330" s="34" t="s">
        <v>4170</v>
      </c>
      <c r="AL330" s="34" t="s">
        <v>4170</v>
      </c>
      <c r="AN330" s="34" t="s">
        <v>3719</v>
      </c>
      <c r="AO330" s="34" t="s">
        <v>1044</v>
      </c>
      <c r="BG330" s="34">
        <v>2</v>
      </c>
      <c r="BI330" s="34">
        <v>33</v>
      </c>
      <c r="BJ330" s="34" t="s">
        <v>1041</v>
      </c>
      <c r="BK330" s="34" t="s">
        <v>3727</v>
      </c>
      <c r="BM330" s="34" t="s">
        <v>3739</v>
      </c>
      <c r="BN330" s="34" t="s">
        <v>3745</v>
      </c>
      <c r="BO330" s="34" t="s">
        <v>4881</v>
      </c>
      <c r="BP330" s="34" t="s">
        <v>4170</v>
      </c>
      <c r="BQ330" s="34" t="s">
        <v>4170</v>
      </c>
      <c r="BR330" s="34" t="s">
        <v>4170</v>
      </c>
      <c r="BS330" s="34" t="s">
        <v>3754</v>
      </c>
      <c r="BT330" s="34" t="s">
        <v>3771</v>
      </c>
      <c r="BU330" s="34" t="s">
        <v>1044</v>
      </c>
      <c r="BV330" s="34" t="s">
        <v>1044</v>
      </c>
      <c r="BW330" s="34" t="s">
        <v>1044</v>
      </c>
      <c r="BX330" s="34" t="s">
        <v>3783</v>
      </c>
      <c r="BY330" s="34" t="s">
        <v>4170</v>
      </c>
      <c r="BZ330" s="34" t="s">
        <v>4170</v>
      </c>
      <c r="CA330" s="34" t="s">
        <v>4881</v>
      </c>
      <c r="CB330" s="34" t="s">
        <v>4170</v>
      </c>
      <c r="CC330" s="34" t="s">
        <v>4170</v>
      </c>
      <c r="CD330" s="34" t="s">
        <v>4170</v>
      </c>
      <c r="CE330" s="34" t="s">
        <v>4170</v>
      </c>
      <c r="CF330" s="34" t="s">
        <v>4170</v>
      </c>
      <c r="CG330" s="34" t="s">
        <v>4170</v>
      </c>
      <c r="CH330" s="34" t="s">
        <v>4170</v>
      </c>
      <c r="CI330" s="34" t="s">
        <v>4170</v>
      </c>
      <c r="CJ330" s="34" t="s">
        <v>4170</v>
      </c>
      <c r="CK330" s="34" t="s">
        <v>4170</v>
      </c>
      <c r="CL330" s="34" t="s">
        <v>4170</v>
      </c>
      <c r="CM330" s="34" t="s">
        <v>4170</v>
      </c>
      <c r="CN330" s="34" t="s">
        <v>4170</v>
      </c>
      <c r="CO330" s="34" t="s">
        <v>4170</v>
      </c>
      <c r="CQ330" s="34" t="s">
        <v>1041</v>
      </c>
      <c r="CR330" s="34" t="s">
        <v>1041</v>
      </c>
      <c r="CS330" s="34" t="s">
        <v>1044</v>
      </c>
      <c r="CT330" s="34" t="s">
        <v>1041</v>
      </c>
      <c r="CU330" s="34" t="s">
        <v>1041</v>
      </c>
      <c r="CV330" s="34" t="s">
        <v>1041</v>
      </c>
      <c r="CW330" s="34" t="s">
        <v>1044</v>
      </c>
      <c r="CX330" s="34" t="s">
        <v>1044</v>
      </c>
      <c r="CY330" s="34" t="s">
        <v>3826</v>
      </c>
      <c r="CZ330" s="34" t="s">
        <v>3846</v>
      </c>
      <c r="DA330" s="34" t="s">
        <v>3861</v>
      </c>
      <c r="DB330" s="34" t="s">
        <v>1044</v>
      </c>
      <c r="DC330" s="34" t="s">
        <v>3871</v>
      </c>
      <c r="DD330" s="34" t="s">
        <v>3871</v>
      </c>
      <c r="DE330" s="34" t="s">
        <v>1044</v>
      </c>
      <c r="DF330" s="34" t="s">
        <v>3880</v>
      </c>
      <c r="DG330" s="34" t="s">
        <v>157</v>
      </c>
      <c r="DH330" s="34" t="s">
        <v>4170</v>
      </c>
      <c r="DI330" s="34" t="s">
        <v>4170</v>
      </c>
      <c r="DJ330" s="34" t="s">
        <v>4170</v>
      </c>
      <c r="DK330" s="34" t="s">
        <v>4170</v>
      </c>
      <c r="DL330" s="34" t="s">
        <v>4170</v>
      </c>
      <c r="DM330" s="34" t="s">
        <v>4170</v>
      </c>
      <c r="DN330" s="34" t="s">
        <v>4170</v>
      </c>
      <c r="DO330" s="34" t="s">
        <v>4881</v>
      </c>
      <c r="DP330" s="34" t="s">
        <v>4170</v>
      </c>
      <c r="DQ330" s="34" t="s">
        <v>4170</v>
      </c>
      <c r="DR330" s="34" t="s">
        <v>4170</v>
      </c>
      <c r="DS330" s="34" t="s">
        <v>4170</v>
      </c>
      <c r="DT330" s="34" t="s">
        <v>4170</v>
      </c>
      <c r="DU330" s="34" t="s">
        <v>4170</v>
      </c>
      <c r="DV330" s="34" t="s">
        <v>4170</v>
      </c>
      <c r="DW330" s="34" t="s">
        <v>4170</v>
      </c>
      <c r="FE330" s="34">
        <v>1625</v>
      </c>
      <c r="FK330" s="34" t="s">
        <v>1044</v>
      </c>
      <c r="FM330" s="34" t="s">
        <v>3990</v>
      </c>
      <c r="GF330" s="34" t="s">
        <v>1044</v>
      </c>
      <c r="GG330" s="34" t="s">
        <v>4170</v>
      </c>
      <c r="GH330" s="34" t="s">
        <v>4170</v>
      </c>
      <c r="GI330" s="34" t="s">
        <v>4170</v>
      </c>
      <c r="GJ330" s="34" t="s">
        <v>4881</v>
      </c>
      <c r="GK330" s="34" t="s">
        <v>4170</v>
      </c>
      <c r="GL330" s="34" t="s">
        <v>4170</v>
      </c>
      <c r="GM330" s="34" t="s">
        <v>4170</v>
      </c>
      <c r="GO330" s="34">
        <v>3500</v>
      </c>
      <c r="GP330" s="34">
        <v>0</v>
      </c>
      <c r="GQ330" s="34">
        <v>0</v>
      </c>
      <c r="GR330" s="34">
        <v>800</v>
      </c>
      <c r="GS330" s="34">
        <v>450</v>
      </c>
      <c r="GT330" s="34">
        <v>350</v>
      </c>
      <c r="GU330" s="34">
        <v>560</v>
      </c>
      <c r="GV330" s="34">
        <v>0</v>
      </c>
      <c r="GW330" s="34">
        <v>0</v>
      </c>
      <c r="GX330" s="34">
        <v>1000</v>
      </c>
      <c r="GY330" s="34">
        <v>2000</v>
      </c>
      <c r="GZ330" s="34">
        <v>250</v>
      </c>
      <c r="HA330" s="34">
        <v>0</v>
      </c>
      <c r="HB330" s="34">
        <v>0</v>
      </c>
      <c r="HC330" s="34">
        <v>600</v>
      </c>
      <c r="HD330" s="34">
        <v>0</v>
      </c>
      <c r="HE330" s="34">
        <v>0</v>
      </c>
      <c r="HF330" s="34" t="s">
        <v>1044</v>
      </c>
      <c r="HK330" s="34" t="s">
        <v>7083</v>
      </c>
      <c r="HL330" s="34" t="s">
        <v>4226</v>
      </c>
      <c r="HM330" s="34" t="s">
        <v>4542</v>
      </c>
      <c r="HN330" s="34" t="s">
        <v>5447</v>
      </c>
      <c r="HO330" s="34">
        <v>48.488830486202403</v>
      </c>
      <c r="HP330" s="34" t="s">
        <v>4896</v>
      </c>
      <c r="HQ330" s="34" t="s">
        <v>4316</v>
      </c>
      <c r="HR330" s="34" t="s">
        <v>4210</v>
      </c>
      <c r="HS330" s="34" t="s">
        <v>4228</v>
      </c>
      <c r="HT330" s="34" t="s">
        <v>4262</v>
      </c>
      <c r="HU330" s="34" t="s">
        <v>5342</v>
      </c>
      <c r="HV330" s="34" t="s">
        <v>5001</v>
      </c>
      <c r="HW330" s="34" t="s">
        <v>4560</v>
      </c>
      <c r="HX330" s="34" t="s">
        <v>3238</v>
      </c>
      <c r="HY330" s="34" t="s">
        <v>4299</v>
      </c>
      <c r="HZ330" s="34" t="s">
        <v>4933</v>
      </c>
      <c r="IA330" s="34" t="s">
        <v>4665</v>
      </c>
      <c r="IB330" s="34" t="s">
        <v>5665</v>
      </c>
      <c r="IC330" s="34" t="s">
        <v>5274</v>
      </c>
      <c r="ID330" s="34" t="s">
        <v>4462</v>
      </c>
      <c r="IK330" s="34" t="s">
        <v>4587</v>
      </c>
      <c r="IQ330" s="34">
        <v>1625</v>
      </c>
      <c r="IR330" s="34" t="s">
        <v>1046</v>
      </c>
      <c r="IS330" s="34" t="s">
        <v>5323</v>
      </c>
      <c r="IT330" s="34">
        <v>406.25</v>
      </c>
      <c r="IU330" s="34" t="s">
        <v>5178</v>
      </c>
      <c r="IV330" s="34" t="s">
        <v>4170</v>
      </c>
      <c r="IW330" s="34" t="s">
        <v>4170</v>
      </c>
      <c r="IX330" s="34" t="s">
        <v>6120</v>
      </c>
      <c r="IY330" s="34" t="s">
        <v>4785</v>
      </c>
      <c r="IZ330" s="34" t="s">
        <v>4785</v>
      </c>
      <c r="JA330" s="34" t="s">
        <v>4716</v>
      </c>
      <c r="JB330" s="34" t="s">
        <v>4170</v>
      </c>
      <c r="JC330" s="34">
        <v>166.666666666667</v>
      </c>
      <c r="JD330" s="34">
        <v>333.33333333333297</v>
      </c>
      <c r="JE330" s="34">
        <v>41.6666666666667</v>
      </c>
      <c r="JF330" s="34">
        <v>0</v>
      </c>
      <c r="JG330" s="34">
        <v>0</v>
      </c>
      <c r="JH330" s="34">
        <v>100</v>
      </c>
      <c r="JI330" s="34">
        <v>0</v>
      </c>
      <c r="JJ330" s="34">
        <v>0</v>
      </c>
      <c r="JK330" s="34">
        <v>0</v>
      </c>
      <c r="JL330" s="34">
        <v>5968.3333333333303</v>
      </c>
      <c r="JM330" s="34">
        <v>333.33333333333297</v>
      </c>
      <c r="JN330" s="34">
        <v>6301.6666666666697</v>
      </c>
      <c r="JO330" s="34">
        <v>1492.0833333333301</v>
      </c>
      <c r="JP330" s="34">
        <v>83.3333333333333</v>
      </c>
      <c r="JQ330" s="34">
        <v>1575.4166666666699</v>
      </c>
      <c r="JR330" s="34">
        <v>0.55540862205765695</v>
      </c>
      <c r="JU330" s="34">
        <v>0.126950542184607</v>
      </c>
      <c r="JV330" s="34">
        <v>7.1409679978841595E-2</v>
      </c>
      <c r="JW330" s="34">
        <v>5.5540862205765699E-2</v>
      </c>
      <c r="JX330" s="34">
        <v>8.8865379529225103E-2</v>
      </c>
      <c r="KA330" s="34">
        <v>2.6448029621793202E-2</v>
      </c>
      <c r="KB330" s="34">
        <v>5.2896059243586403E-2</v>
      </c>
      <c r="KC330" s="34">
        <v>6.61200740544829E-3</v>
      </c>
      <c r="KF330" s="34">
        <v>1.5868817773075899E-2</v>
      </c>
      <c r="KJ330" s="34" t="s">
        <v>5976</v>
      </c>
      <c r="KK330" s="34" t="s">
        <v>5177</v>
      </c>
      <c r="KL330" s="34" t="s">
        <v>4170</v>
      </c>
      <c r="KM330" s="34" t="s">
        <v>4711</v>
      </c>
      <c r="KN330" s="34" t="s">
        <v>5255</v>
      </c>
      <c r="KO330" s="34" t="s">
        <v>4352</v>
      </c>
      <c r="KP330" s="34" t="s">
        <v>4170</v>
      </c>
      <c r="KQ330" s="34" t="s">
        <v>4170</v>
      </c>
      <c r="KR330" s="34" t="s">
        <v>4975</v>
      </c>
      <c r="KS330" s="34" t="s">
        <v>4170</v>
      </c>
      <c r="KT330" s="34" t="s">
        <v>4170</v>
      </c>
      <c r="KU330" s="34" t="s">
        <v>5116</v>
      </c>
      <c r="KV330" s="34" t="s">
        <v>5151</v>
      </c>
      <c r="KW330" s="34" t="s">
        <v>5624</v>
      </c>
      <c r="KX330" s="34" t="s">
        <v>5643</v>
      </c>
      <c r="KY330" s="34" t="s">
        <v>5116</v>
      </c>
      <c r="KZ330" s="34" t="s">
        <v>5971</v>
      </c>
      <c r="LA330" s="34" t="s">
        <v>5993</v>
      </c>
    </row>
    <row r="331" spans="1:313">
      <c r="A331" s="34" t="s">
        <v>7084</v>
      </c>
      <c r="B331" s="34" t="s">
        <v>7069</v>
      </c>
      <c r="C331" s="34" t="s">
        <v>1037</v>
      </c>
      <c r="D331" s="34" t="s">
        <v>1041</v>
      </c>
      <c r="F331" s="34" t="s">
        <v>1041</v>
      </c>
      <c r="G331" s="34">
        <v>30</v>
      </c>
      <c r="H331" s="34" t="s">
        <v>1041</v>
      </c>
      <c r="I331" s="34" t="s">
        <v>1041</v>
      </c>
      <c r="J331" s="34" t="s">
        <v>442</v>
      </c>
      <c r="K331" s="34" t="s">
        <v>1077</v>
      </c>
      <c r="L331" s="34" t="s">
        <v>9537</v>
      </c>
      <c r="M331" s="34" t="s">
        <v>1548</v>
      </c>
      <c r="N331" s="34" t="s">
        <v>9538</v>
      </c>
      <c r="P331" s="34" t="s">
        <v>3065</v>
      </c>
      <c r="Q331" s="34" t="s">
        <v>3087</v>
      </c>
      <c r="R331" s="34" t="s">
        <v>6340</v>
      </c>
      <c r="S331" s="34">
        <v>1</v>
      </c>
      <c r="T331" s="34" t="s">
        <v>4170</v>
      </c>
      <c r="U331" s="34" t="s">
        <v>4170</v>
      </c>
      <c r="V331" s="34" t="s">
        <v>4170</v>
      </c>
      <c r="W331" s="34" t="s">
        <v>4170</v>
      </c>
      <c r="X331" s="34" t="s">
        <v>4881</v>
      </c>
      <c r="Y331" s="34" t="s">
        <v>4170</v>
      </c>
      <c r="Z331" s="34" t="s">
        <v>4881</v>
      </c>
      <c r="AA331" s="34" t="s">
        <v>4170</v>
      </c>
      <c r="AB331" s="34" t="s">
        <v>3684</v>
      </c>
      <c r="AD331" s="34" t="s">
        <v>3702</v>
      </c>
      <c r="AE331" s="34" t="s">
        <v>3714</v>
      </c>
      <c r="AF331" s="34" t="s">
        <v>4170</v>
      </c>
      <c r="AG331" s="34" t="s">
        <v>4170</v>
      </c>
      <c r="AH331" s="34" t="s">
        <v>4170</v>
      </c>
      <c r="AI331" s="34" t="s">
        <v>4881</v>
      </c>
      <c r="AJ331" s="34" t="s">
        <v>4170</v>
      </c>
      <c r="AK331" s="34" t="s">
        <v>4170</v>
      </c>
      <c r="AL331" s="34" t="s">
        <v>4170</v>
      </c>
      <c r="AN331" s="34" t="s">
        <v>3719</v>
      </c>
      <c r="AO331" s="34" t="s">
        <v>3071</v>
      </c>
      <c r="BG331" s="34">
        <v>1</v>
      </c>
      <c r="BI331" s="34">
        <v>12</v>
      </c>
      <c r="BJ331" s="34" t="s">
        <v>1041</v>
      </c>
      <c r="BK331" s="34" t="s">
        <v>3727</v>
      </c>
      <c r="BM331" s="34" t="s">
        <v>3739</v>
      </c>
      <c r="BN331" s="34" t="s">
        <v>3745</v>
      </c>
      <c r="BO331" s="34" t="s">
        <v>4881</v>
      </c>
      <c r="BP331" s="34" t="s">
        <v>4170</v>
      </c>
      <c r="BQ331" s="34" t="s">
        <v>4170</v>
      </c>
      <c r="BR331" s="34" t="s">
        <v>4170</v>
      </c>
      <c r="BS331" s="34" t="s">
        <v>3754</v>
      </c>
      <c r="BT331" s="34" t="s">
        <v>3771</v>
      </c>
      <c r="BU331" s="34" t="s">
        <v>1044</v>
      </c>
      <c r="BV331" s="34" t="s">
        <v>1044</v>
      </c>
      <c r="BW331" s="34" t="s">
        <v>1044</v>
      </c>
      <c r="BX331" s="34" t="s">
        <v>3777</v>
      </c>
      <c r="BY331" s="34" t="s">
        <v>4881</v>
      </c>
      <c r="BZ331" s="34" t="s">
        <v>4170</v>
      </c>
      <c r="CA331" s="34" t="s">
        <v>4170</v>
      </c>
      <c r="CB331" s="34" t="s">
        <v>4170</v>
      </c>
      <c r="CC331" s="34" t="s">
        <v>4170</v>
      </c>
      <c r="CD331" s="34" t="s">
        <v>4170</v>
      </c>
      <c r="CE331" s="34" t="s">
        <v>4170</v>
      </c>
      <c r="CF331" s="34" t="s">
        <v>4170</v>
      </c>
      <c r="CG331" s="34" t="s">
        <v>4170</v>
      </c>
      <c r="CH331" s="34" t="s">
        <v>4170</v>
      </c>
      <c r="CI331" s="34" t="s">
        <v>4170</v>
      </c>
      <c r="CJ331" s="34" t="s">
        <v>4170</v>
      </c>
      <c r="CK331" s="34" t="s">
        <v>4170</v>
      </c>
      <c r="CL331" s="34" t="s">
        <v>4170</v>
      </c>
      <c r="CM331" s="34" t="s">
        <v>4170</v>
      </c>
      <c r="CN331" s="34" t="s">
        <v>4170</v>
      </c>
      <c r="CO331" s="34" t="s">
        <v>4170</v>
      </c>
      <c r="CQ331" s="34" t="s">
        <v>1041</v>
      </c>
      <c r="CR331" s="34" t="s">
        <v>1044</v>
      </c>
      <c r="CS331" s="34" t="s">
        <v>1044</v>
      </c>
      <c r="CT331" s="34" t="s">
        <v>1041</v>
      </c>
      <c r="CU331" s="34" t="s">
        <v>1041</v>
      </c>
      <c r="CV331" s="34" t="s">
        <v>1041</v>
      </c>
      <c r="CW331" s="34" t="s">
        <v>1044</v>
      </c>
      <c r="CX331" s="34" t="s">
        <v>1044</v>
      </c>
      <c r="CY331" s="34" t="s">
        <v>3826</v>
      </c>
      <c r="CZ331" s="34" t="s">
        <v>3846</v>
      </c>
      <c r="DA331" s="34" t="s">
        <v>3861</v>
      </c>
      <c r="DB331" s="34" t="s">
        <v>1044</v>
      </c>
      <c r="DC331" s="34" t="s">
        <v>1044</v>
      </c>
      <c r="DD331" s="34" t="s">
        <v>3871</v>
      </c>
      <c r="DE331" s="34" t="s">
        <v>1044</v>
      </c>
      <c r="DF331" s="34" t="s">
        <v>3880</v>
      </c>
      <c r="DG331" s="34" t="s">
        <v>171</v>
      </c>
      <c r="DH331" s="34" t="s">
        <v>4170</v>
      </c>
      <c r="DI331" s="34" t="s">
        <v>4170</v>
      </c>
      <c r="DJ331" s="34" t="s">
        <v>4170</v>
      </c>
      <c r="DK331" s="34" t="s">
        <v>4170</v>
      </c>
      <c r="DL331" s="34" t="s">
        <v>4170</v>
      </c>
      <c r="DM331" s="34" t="s">
        <v>4170</v>
      </c>
      <c r="DN331" s="34" t="s">
        <v>4170</v>
      </c>
      <c r="DO331" s="34" t="s">
        <v>4170</v>
      </c>
      <c r="DP331" s="34" t="s">
        <v>4170</v>
      </c>
      <c r="DQ331" s="34" t="s">
        <v>4881</v>
      </c>
      <c r="DR331" s="34" t="s">
        <v>4170</v>
      </c>
      <c r="DS331" s="34" t="s">
        <v>4170</v>
      </c>
      <c r="DT331" s="34" t="s">
        <v>4170</v>
      </c>
      <c r="DU331" s="34" t="s">
        <v>4170</v>
      </c>
      <c r="DV331" s="34" t="s">
        <v>4170</v>
      </c>
      <c r="DW331" s="34" t="s">
        <v>4170</v>
      </c>
      <c r="FG331" s="34">
        <v>2000</v>
      </c>
      <c r="FK331" s="34" t="s">
        <v>3963</v>
      </c>
      <c r="FL331" s="34" t="s">
        <v>3975</v>
      </c>
      <c r="FM331" s="34" t="s">
        <v>3990</v>
      </c>
      <c r="GF331" s="34" t="s">
        <v>1044</v>
      </c>
      <c r="GG331" s="34" t="s">
        <v>4170</v>
      </c>
      <c r="GH331" s="34" t="s">
        <v>4170</v>
      </c>
      <c r="GI331" s="34" t="s">
        <v>4170</v>
      </c>
      <c r="GJ331" s="34" t="s">
        <v>4881</v>
      </c>
      <c r="GK331" s="34" t="s">
        <v>4170</v>
      </c>
      <c r="GL331" s="34" t="s">
        <v>4170</v>
      </c>
      <c r="GM331" s="34" t="s">
        <v>4170</v>
      </c>
      <c r="GO331" s="34">
        <v>0</v>
      </c>
      <c r="GP331" s="34">
        <v>0</v>
      </c>
      <c r="GQ331" s="34">
        <v>0</v>
      </c>
      <c r="GR331" s="34">
        <v>0</v>
      </c>
      <c r="GS331" s="34">
        <v>0</v>
      </c>
      <c r="GT331" s="34">
        <v>120</v>
      </c>
      <c r="GU331" s="34">
        <v>0</v>
      </c>
      <c r="GV331" s="34">
        <v>0</v>
      </c>
      <c r="GW331" s="34">
        <v>0</v>
      </c>
      <c r="GX331" s="34">
        <v>0</v>
      </c>
      <c r="GY331" s="34">
        <v>1000</v>
      </c>
      <c r="GZ331" s="34">
        <v>4000</v>
      </c>
      <c r="HA331" s="34">
        <v>0</v>
      </c>
      <c r="HB331" s="34">
        <v>0</v>
      </c>
      <c r="HC331" s="34">
        <v>0</v>
      </c>
      <c r="HD331" s="34">
        <v>0</v>
      </c>
      <c r="HE331" s="34">
        <v>0</v>
      </c>
      <c r="HF331" s="34" t="s">
        <v>1044</v>
      </c>
      <c r="HK331" s="34" t="s">
        <v>7085</v>
      </c>
      <c r="HL331" s="34" t="s">
        <v>4226</v>
      </c>
      <c r="HM331" s="34" t="s">
        <v>4539</v>
      </c>
      <c r="HN331" s="34" t="s">
        <v>5452</v>
      </c>
      <c r="HO331" s="34">
        <v>11.4980289093298</v>
      </c>
      <c r="HP331" s="34" t="s">
        <v>4897</v>
      </c>
      <c r="HQ331" s="34" t="s">
        <v>4305</v>
      </c>
      <c r="HR331" s="34" t="s">
        <v>4186</v>
      </c>
      <c r="HS331" s="34" t="s">
        <v>4241</v>
      </c>
      <c r="HT331" s="34" t="s">
        <v>4271</v>
      </c>
      <c r="HU331" s="34" t="s">
        <v>5342</v>
      </c>
      <c r="HV331" s="34" t="s">
        <v>5001</v>
      </c>
      <c r="HW331" s="34" t="s">
        <v>4560</v>
      </c>
      <c r="HX331" s="34" t="s">
        <v>3247</v>
      </c>
      <c r="HY331" s="34" t="s">
        <v>4299</v>
      </c>
      <c r="HZ331" s="34" t="s">
        <v>4933</v>
      </c>
      <c r="IA331" s="34" t="s">
        <v>4665</v>
      </c>
      <c r="IC331" s="34" t="s">
        <v>5274</v>
      </c>
      <c r="ID331" s="34" t="s">
        <v>4462</v>
      </c>
      <c r="IM331" s="34" t="s">
        <v>5971</v>
      </c>
      <c r="IQ331" s="34">
        <v>2000</v>
      </c>
      <c r="IR331" s="34" t="s">
        <v>1046</v>
      </c>
      <c r="IT331" s="34">
        <v>2000</v>
      </c>
      <c r="IU331" s="34" t="s">
        <v>4170</v>
      </c>
      <c r="IV331" s="34" t="s">
        <v>4170</v>
      </c>
      <c r="IW331" s="34" t="s">
        <v>4170</v>
      </c>
      <c r="IX331" s="34" t="s">
        <v>4170</v>
      </c>
      <c r="IY331" s="34" t="s">
        <v>4170</v>
      </c>
      <c r="IZ331" s="34" t="s">
        <v>4783</v>
      </c>
      <c r="JA331" s="34" t="s">
        <v>4170</v>
      </c>
      <c r="JB331" s="34" t="s">
        <v>4170</v>
      </c>
      <c r="JC331" s="34">
        <v>0</v>
      </c>
      <c r="JD331" s="34">
        <v>166.666666666667</v>
      </c>
      <c r="JE331" s="34">
        <v>666.66666666666697</v>
      </c>
      <c r="JF331" s="34">
        <v>0</v>
      </c>
      <c r="JG331" s="34">
        <v>0</v>
      </c>
      <c r="JH331" s="34">
        <v>0</v>
      </c>
      <c r="JI331" s="34">
        <v>0</v>
      </c>
      <c r="JJ331" s="34">
        <v>0</v>
      </c>
      <c r="JK331" s="34">
        <v>0</v>
      </c>
      <c r="JL331" s="34">
        <v>786.66666666666697</v>
      </c>
      <c r="JM331" s="34">
        <v>166.666666666667</v>
      </c>
      <c r="JN331" s="34">
        <v>953.33333333333303</v>
      </c>
      <c r="JO331" s="34">
        <v>786.66666666666697</v>
      </c>
      <c r="JP331" s="34">
        <v>166.666666666667</v>
      </c>
      <c r="JQ331" s="34">
        <v>953.33333333333303</v>
      </c>
      <c r="JW331" s="34">
        <v>0.125874125874126</v>
      </c>
      <c r="KB331" s="34">
        <v>0.17482517482517501</v>
      </c>
      <c r="KC331" s="34">
        <v>0.69930069930069905</v>
      </c>
      <c r="KJ331" s="34" t="s">
        <v>5976</v>
      </c>
      <c r="KK331" s="34" t="s">
        <v>5177</v>
      </c>
      <c r="KL331" s="34" t="s">
        <v>4170</v>
      </c>
      <c r="KM331" s="34" t="s">
        <v>4170</v>
      </c>
      <c r="KN331" s="34" t="s">
        <v>5254</v>
      </c>
      <c r="KO331" s="34" t="s">
        <v>4716</v>
      </c>
      <c r="KP331" s="34" t="s">
        <v>4170</v>
      </c>
      <c r="KQ331" s="34" t="s">
        <v>4170</v>
      </c>
      <c r="KR331" s="34" t="s">
        <v>4170</v>
      </c>
      <c r="KS331" s="34" t="s">
        <v>4170</v>
      </c>
      <c r="KT331" s="34" t="s">
        <v>4170</v>
      </c>
      <c r="KU331" s="34" t="s">
        <v>5111</v>
      </c>
      <c r="KV331" s="34" t="s">
        <v>5111</v>
      </c>
      <c r="KW331" s="34" t="s">
        <v>5620</v>
      </c>
      <c r="KX331" s="34" t="s">
        <v>5644</v>
      </c>
      <c r="KY331" s="34" t="s">
        <v>5952</v>
      </c>
      <c r="KZ331" s="34" t="s">
        <v>5971</v>
      </c>
      <c r="LA331" s="34" t="s">
        <v>5993</v>
      </c>
    </row>
    <row r="332" spans="1:313">
      <c r="A332" s="34" t="s">
        <v>7086</v>
      </c>
      <c r="B332" s="34" t="s">
        <v>7069</v>
      </c>
      <c r="C332" s="34" t="s">
        <v>1039</v>
      </c>
      <c r="D332" s="34" t="s">
        <v>1041</v>
      </c>
      <c r="F332" s="34" t="s">
        <v>1041</v>
      </c>
      <c r="G332" s="34">
        <v>41</v>
      </c>
      <c r="H332" s="34" t="s">
        <v>1041</v>
      </c>
      <c r="I332" s="34" t="s">
        <v>1041</v>
      </c>
      <c r="J332" s="34" t="s">
        <v>440</v>
      </c>
      <c r="K332" s="34" t="s">
        <v>1143</v>
      </c>
      <c r="L332" s="34" t="s">
        <v>9598</v>
      </c>
      <c r="M332" s="34" t="s">
        <v>2737</v>
      </c>
      <c r="N332" s="34" t="s">
        <v>9637</v>
      </c>
      <c r="P332" s="34" t="s">
        <v>3068</v>
      </c>
      <c r="Q332" s="34" t="s">
        <v>3123</v>
      </c>
      <c r="R332" s="34" t="s">
        <v>6320</v>
      </c>
      <c r="S332" s="34">
        <v>5</v>
      </c>
      <c r="T332" s="34" t="s">
        <v>4609</v>
      </c>
      <c r="U332" s="34" t="s">
        <v>4881</v>
      </c>
      <c r="V332" s="34" t="s">
        <v>4881</v>
      </c>
      <c r="W332" s="34" t="s">
        <v>4609</v>
      </c>
      <c r="X332" s="34" t="s">
        <v>4881</v>
      </c>
      <c r="Y332" s="34" t="s">
        <v>4848</v>
      </c>
      <c r="Z332" s="34" t="s">
        <v>4609</v>
      </c>
      <c r="AA332" s="34" t="s">
        <v>4170</v>
      </c>
      <c r="AB332" s="34" t="s">
        <v>3681</v>
      </c>
      <c r="AD332" s="34" t="s">
        <v>3696</v>
      </c>
      <c r="AN332" s="34" t="s">
        <v>3719</v>
      </c>
      <c r="AO332" s="34" t="s">
        <v>1044</v>
      </c>
      <c r="BG332" s="34">
        <v>3</v>
      </c>
      <c r="BI332" s="34">
        <v>55</v>
      </c>
      <c r="BJ332" s="34" t="s">
        <v>1041</v>
      </c>
      <c r="BK332" s="34" t="s">
        <v>3727</v>
      </c>
      <c r="BM332" s="34" t="s">
        <v>3742</v>
      </c>
      <c r="BN332" s="34" t="s">
        <v>3745</v>
      </c>
      <c r="BO332" s="34" t="s">
        <v>4881</v>
      </c>
      <c r="BP332" s="34" t="s">
        <v>4170</v>
      </c>
      <c r="BQ332" s="34" t="s">
        <v>4170</v>
      </c>
      <c r="BR332" s="34" t="s">
        <v>4170</v>
      </c>
      <c r="BS332" s="34" t="s">
        <v>3760</v>
      </c>
      <c r="BT332" s="34" t="s">
        <v>3771</v>
      </c>
      <c r="BU332" s="34" t="s">
        <v>1041</v>
      </c>
      <c r="BV332" s="34" t="s">
        <v>1044</v>
      </c>
      <c r="BW332" s="34" t="s">
        <v>1044</v>
      </c>
      <c r="BX332" s="34" t="s">
        <v>3777</v>
      </c>
      <c r="BY332" s="34" t="s">
        <v>4881</v>
      </c>
      <c r="BZ332" s="34" t="s">
        <v>4170</v>
      </c>
      <c r="CA332" s="34" t="s">
        <v>4170</v>
      </c>
      <c r="CB332" s="34" t="s">
        <v>4170</v>
      </c>
      <c r="CC332" s="34" t="s">
        <v>4170</v>
      </c>
      <c r="CD332" s="34" t="s">
        <v>4170</v>
      </c>
      <c r="CE332" s="34" t="s">
        <v>4170</v>
      </c>
      <c r="CF332" s="34" t="s">
        <v>4170</v>
      </c>
      <c r="CG332" s="34" t="s">
        <v>4170</v>
      </c>
      <c r="CH332" s="34" t="s">
        <v>4170</v>
      </c>
      <c r="CI332" s="34" t="s">
        <v>4170</v>
      </c>
      <c r="CJ332" s="34" t="s">
        <v>4170</v>
      </c>
      <c r="CK332" s="34" t="s">
        <v>4170</v>
      </c>
      <c r="CL332" s="34" t="s">
        <v>4170</v>
      </c>
      <c r="CM332" s="34" t="s">
        <v>4170</v>
      </c>
      <c r="CN332" s="34" t="s">
        <v>4170</v>
      </c>
      <c r="CO332" s="34" t="s">
        <v>4170</v>
      </c>
      <c r="CQ332" s="34" t="s">
        <v>1041</v>
      </c>
      <c r="CR332" s="34" t="s">
        <v>1041</v>
      </c>
      <c r="CS332" s="34" t="s">
        <v>1041</v>
      </c>
      <c r="CT332" s="34" t="s">
        <v>1041</v>
      </c>
      <c r="CU332" s="34" t="s">
        <v>1041</v>
      </c>
      <c r="CV332" s="34" t="s">
        <v>1041</v>
      </c>
      <c r="CW332" s="34" t="s">
        <v>1044</v>
      </c>
      <c r="CX332" s="34" t="s">
        <v>1041</v>
      </c>
      <c r="CY332" s="34" t="s">
        <v>3823</v>
      </c>
      <c r="CZ332" s="34" t="s">
        <v>3843</v>
      </c>
      <c r="DA332" s="34" t="s">
        <v>3861</v>
      </c>
      <c r="DB332" s="34" t="s">
        <v>1044</v>
      </c>
      <c r="DC332" s="34" t="s">
        <v>3871</v>
      </c>
      <c r="DD332" s="34" t="s">
        <v>3871</v>
      </c>
      <c r="DE332" s="34" t="s">
        <v>1041</v>
      </c>
      <c r="DF332" s="34" t="s">
        <v>3877</v>
      </c>
      <c r="DG332" s="34" t="s">
        <v>6452</v>
      </c>
      <c r="DH332" s="34" t="s">
        <v>4170</v>
      </c>
      <c r="DI332" s="34" t="s">
        <v>4881</v>
      </c>
      <c r="DJ332" s="34" t="s">
        <v>4170</v>
      </c>
      <c r="DK332" s="34" t="s">
        <v>4170</v>
      </c>
      <c r="DL332" s="34" t="s">
        <v>4170</v>
      </c>
      <c r="DM332" s="34" t="s">
        <v>4881</v>
      </c>
      <c r="DN332" s="34" t="s">
        <v>4170</v>
      </c>
      <c r="DO332" s="34" t="s">
        <v>4170</v>
      </c>
      <c r="DP332" s="34" t="s">
        <v>4170</v>
      </c>
      <c r="DQ332" s="34" t="s">
        <v>4170</v>
      </c>
      <c r="DR332" s="34" t="s">
        <v>4170</v>
      </c>
      <c r="DS332" s="34" t="s">
        <v>4170</v>
      </c>
      <c r="DT332" s="34" t="s">
        <v>4170</v>
      </c>
      <c r="DU332" s="34" t="s">
        <v>4170</v>
      </c>
      <c r="DV332" s="34" t="s">
        <v>4170</v>
      </c>
      <c r="DW332" s="34" t="s">
        <v>4170</v>
      </c>
      <c r="DY332" s="34">
        <v>5500</v>
      </c>
      <c r="EC332" s="34" t="s">
        <v>3919</v>
      </c>
      <c r="ED332" s="34" t="s">
        <v>4170</v>
      </c>
      <c r="EE332" s="34" t="s">
        <v>4881</v>
      </c>
      <c r="EF332" s="34" t="s">
        <v>4170</v>
      </c>
      <c r="EG332" s="34" t="s">
        <v>4170</v>
      </c>
      <c r="EH332" s="34" t="s">
        <v>4170</v>
      </c>
      <c r="EI332" s="34" t="s">
        <v>4170</v>
      </c>
      <c r="EJ332" s="34" t="s">
        <v>4170</v>
      </c>
      <c r="EK332" s="34" t="s">
        <v>4170</v>
      </c>
      <c r="EL332" s="34" t="s">
        <v>4170</v>
      </c>
      <c r="EM332" s="34" t="s">
        <v>4170</v>
      </c>
      <c r="EN332" s="34" t="s">
        <v>4170</v>
      </c>
      <c r="EO332" s="34" t="s">
        <v>4170</v>
      </c>
      <c r="EP332" s="34" t="s">
        <v>4170</v>
      </c>
      <c r="ER332" s="34">
        <v>1000</v>
      </c>
      <c r="FK332" s="34" t="s">
        <v>1044</v>
      </c>
      <c r="FM332" s="34" t="s">
        <v>3984</v>
      </c>
      <c r="FN332" s="34" t="s">
        <v>173</v>
      </c>
      <c r="FO332" s="34" t="s">
        <v>4881</v>
      </c>
      <c r="FP332" s="34" t="s">
        <v>4170</v>
      </c>
      <c r="FQ332" s="34" t="s">
        <v>4170</v>
      </c>
      <c r="FR332" s="34" t="s">
        <v>4170</v>
      </c>
      <c r="FS332" s="34" t="s">
        <v>4170</v>
      </c>
      <c r="FT332" s="34" t="s">
        <v>4170</v>
      </c>
      <c r="FU332" s="34" t="s">
        <v>4170</v>
      </c>
      <c r="FV332" s="34" t="s">
        <v>4170</v>
      </c>
      <c r="FW332" s="34" t="s">
        <v>4170</v>
      </c>
      <c r="FX332" s="34" t="s">
        <v>4170</v>
      </c>
      <c r="FY332" s="34" t="s">
        <v>4170</v>
      </c>
      <c r="FZ332" s="34" t="s">
        <v>4170</v>
      </c>
      <c r="GA332" s="34" t="s">
        <v>4170</v>
      </c>
      <c r="GB332" s="34" t="s">
        <v>4170</v>
      </c>
      <c r="GC332" s="34" t="s">
        <v>4170</v>
      </c>
      <c r="GD332" s="34" t="s">
        <v>4170</v>
      </c>
      <c r="GF332" s="34" t="s">
        <v>1044</v>
      </c>
      <c r="GG332" s="34" t="s">
        <v>4170</v>
      </c>
      <c r="GH332" s="34" t="s">
        <v>4170</v>
      </c>
      <c r="GI332" s="34" t="s">
        <v>4170</v>
      </c>
      <c r="GJ332" s="34" t="s">
        <v>4881</v>
      </c>
      <c r="GK332" s="34" t="s">
        <v>4170</v>
      </c>
      <c r="GL332" s="34" t="s">
        <v>4170</v>
      </c>
      <c r="GM332" s="34" t="s">
        <v>4170</v>
      </c>
      <c r="GO332" s="34">
        <v>3000</v>
      </c>
      <c r="GP332" s="34">
        <v>0</v>
      </c>
      <c r="GQ332" s="34">
        <v>0</v>
      </c>
      <c r="GR332" s="34">
        <v>1200</v>
      </c>
      <c r="GS332" s="34">
        <v>500</v>
      </c>
      <c r="GT332" s="34">
        <v>500</v>
      </c>
      <c r="GU332" s="34">
        <v>0</v>
      </c>
      <c r="GV332" s="34">
        <v>0</v>
      </c>
      <c r="GW332" s="34">
        <v>0</v>
      </c>
      <c r="GX332" s="34">
        <v>0</v>
      </c>
      <c r="GY332" s="34">
        <v>0</v>
      </c>
      <c r="GZ332" s="34">
        <v>0</v>
      </c>
      <c r="HA332" s="34">
        <v>2000</v>
      </c>
      <c r="HB332" s="34">
        <v>5000</v>
      </c>
      <c r="HC332" s="34">
        <v>0</v>
      </c>
      <c r="HD332" s="34">
        <v>0</v>
      </c>
      <c r="HE332" s="34">
        <v>0</v>
      </c>
      <c r="HF332" s="34" t="s">
        <v>1044</v>
      </c>
      <c r="HK332" s="34" t="s">
        <v>7087</v>
      </c>
      <c r="HL332" s="34" t="s">
        <v>4226</v>
      </c>
      <c r="HM332" s="34" t="s">
        <v>4542</v>
      </c>
      <c r="HN332" s="34" t="s">
        <v>5447</v>
      </c>
      <c r="HO332" s="34">
        <v>49.505858519491902</v>
      </c>
      <c r="HP332" s="34" t="s">
        <v>4896</v>
      </c>
      <c r="HQ332" s="34" t="s">
        <v>4323</v>
      </c>
      <c r="HR332" s="34" t="s">
        <v>4219</v>
      </c>
      <c r="HS332" s="34" t="s">
        <v>4248</v>
      </c>
      <c r="HT332" s="34" t="s">
        <v>4262</v>
      </c>
      <c r="HU332" s="34" t="s">
        <v>5341</v>
      </c>
      <c r="HV332" s="34" t="s">
        <v>5002</v>
      </c>
      <c r="HW332" s="34" t="s">
        <v>4560</v>
      </c>
      <c r="HX332" s="34" t="s">
        <v>3238</v>
      </c>
      <c r="HY332" s="34" t="s">
        <v>4291</v>
      </c>
      <c r="HZ332" s="34" t="s">
        <v>4933</v>
      </c>
      <c r="IA332" s="34" t="s">
        <v>4666</v>
      </c>
      <c r="IB332" s="34" t="s">
        <v>5665</v>
      </c>
      <c r="IC332" s="34" t="s">
        <v>5274</v>
      </c>
      <c r="ID332" s="34" t="s">
        <v>4461</v>
      </c>
      <c r="IE332" s="34" t="s">
        <v>5222</v>
      </c>
      <c r="II332" s="34" t="s">
        <v>5111</v>
      </c>
      <c r="IQ332" s="34">
        <v>6500</v>
      </c>
      <c r="IR332" s="34" t="s">
        <v>1046</v>
      </c>
      <c r="IS332" s="34" t="s">
        <v>5322</v>
      </c>
      <c r="IT332" s="34">
        <v>1300</v>
      </c>
      <c r="IU332" s="34" t="s">
        <v>5178</v>
      </c>
      <c r="IV332" s="34" t="s">
        <v>4170</v>
      </c>
      <c r="IW332" s="34" t="s">
        <v>4170</v>
      </c>
      <c r="IX332" s="34" t="s">
        <v>4472</v>
      </c>
      <c r="IY332" s="34" t="s">
        <v>4785</v>
      </c>
      <c r="IZ332" s="34" t="s">
        <v>4785</v>
      </c>
      <c r="JA332" s="34" t="s">
        <v>4170</v>
      </c>
      <c r="JB332" s="34" t="s">
        <v>4170</v>
      </c>
      <c r="JC332" s="34">
        <v>0</v>
      </c>
      <c r="JD332" s="34">
        <v>0</v>
      </c>
      <c r="JE332" s="34">
        <v>0</v>
      </c>
      <c r="JF332" s="34">
        <v>333.33333333333297</v>
      </c>
      <c r="JG332" s="34">
        <v>833.33333333333303</v>
      </c>
      <c r="JH332" s="34">
        <v>0</v>
      </c>
      <c r="JI332" s="34">
        <v>0</v>
      </c>
      <c r="JJ332" s="34">
        <v>0</v>
      </c>
      <c r="JK332" s="34">
        <v>0</v>
      </c>
      <c r="JL332" s="34">
        <v>5200</v>
      </c>
      <c r="JM332" s="34">
        <v>1166.6666666666699</v>
      </c>
      <c r="JN332" s="34">
        <v>6366.6666666666697</v>
      </c>
      <c r="JO332" s="34">
        <v>1040</v>
      </c>
      <c r="JP332" s="34">
        <v>233.333333333333</v>
      </c>
      <c r="JQ332" s="34">
        <v>1273.3333333333301</v>
      </c>
      <c r="JR332" s="34">
        <v>0.471204188481675</v>
      </c>
      <c r="JU332" s="34">
        <v>0.18848167539267</v>
      </c>
      <c r="JV332" s="34">
        <v>7.8534031413612607E-2</v>
      </c>
      <c r="JW332" s="34">
        <v>7.8534031413612607E-2</v>
      </c>
      <c r="KD332" s="34">
        <v>5.2356020942408397E-2</v>
      </c>
      <c r="KE332" s="34">
        <v>0.130890052356021</v>
      </c>
      <c r="KJ332" s="34" t="s">
        <v>5980</v>
      </c>
      <c r="KK332" s="34" t="s">
        <v>5177</v>
      </c>
      <c r="KL332" s="34" t="s">
        <v>4170</v>
      </c>
      <c r="KM332" s="34" t="s">
        <v>4170</v>
      </c>
      <c r="KN332" s="34" t="s">
        <v>4170</v>
      </c>
      <c r="KO332" s="34" t="s">
        <v>4170</v>
      </c>
      <c r="KP332" s="34" t="s">
        <v>4471</v>
      </c>
      <c r="KQ332" s="34" t="s">
        <v>4354</v>
      </c>
      <c r="KR332" s="34" t="s">
        <v>4170</v>
      </c>
      <c r="KS332" s="34" t="s">
        <v>4170</v>
      </c>
      <c r="KT332" s="34" t="s">
        <v>4170</v>
      </c>
      <c r="KU332" s="34" t="s">
        <v>5116</v>
      </c>
      <c r="KV332" s="34" t="s">
        <v>5151</v>
      </c>
      <c r="KW332" s="34" t="s">
        <v>5621</v>
      </c>
      <c r="KX332" s="34" t="s">
        <v>5644</v>
      </c>
      <c r="KY332" s="34" t="s">
        <v>5116</v>
      </c>
      <c r="KZ332" s="34" t="s">
        <v>5971</v>
      </c>
      <c r="LA332" s="34" t="s">
        <v>5993</v>
      </c>
    </row>
    <row r="333" spans="1:313">
      <c r="A333" s="34" t="s">
        <v>7088</v>
      </c>
      <c r="B333" s="34" t="s">
        <v>7069</v>
      </c>
      <c r="C333" s="34" t="s">
        <v>1036</v>
      </c>
      <c r="D333" s="34" t="s">
        <v>1041</v>
      </c>
      <c r="F333" s="34" t="s">
        <v>1041</v>
      </c>
      <c r="G333" s="34">
        <v>35</v>
      </c>
      <c r="H333" s="34" t="s">
        <v>1041</v>
      </c>
      <c r="I333" s="34" t="s">
        <v>1041</v>
      </c>
      <c r="J333" s="34" t="s">
        <v>442</v>
      </c>
      <c r="K333" s="34" t="s">
        <v>1077</v>
      </c>
      <c r="L333" s="34" t="s">
        <v>9537</v>
      </c>
      <c r="M333" s="34" t="s">
        <v>1548</v>
      </c>
      <c r="N333" s="34" t="s">
        <v>9538</v>
      </c>
      <c r="P333" s="34" t="s">
        <v>3065</v>
      </c>
      <c r="Q333" s="34" t="s">
        <v>3093</v>
      </c>
      <c r="R333" s="34" t="s">
        <v>6552</v>
      </c>
      <c r="S333" s="34">
        <v>1</v>
      </c>
      <c r="T333" s="34" t="s">
        <v>4170</v>
      </c>
      <c r="U333" s="34" t="s">
        <v>4170</v>
      </c>
      <c r="V333" s="34" t="s">
        <v>4170</v>
      </c>
      <c r="W333" s="34" t="s">
        <v>4170</v>
      </c>
      <c r="X333" s="34" t="s">
        <v>4881</v>
      </c>
      <c r="Y333" s="34" t="s">
        <v>4170</v>
      </c>
      <c r="Z333" s="34" t="s">
        <v>4881</v>
      </c>
      <c r="AA333" s="34" t="s">
        <v>4170</v>
      </c>
      <c r="AB333" s="34" t="s">
        <v>3681</v>
      </c>
      <c r="AD333" s="34" t="s">
        <v>3696</v>
      </c>
      <c r="AN333" s="34" t="s">
        <v>3722</v>
      </c>
      <c r="AO333" s="34" t="s">
        <v>1044</v>
      </c>
      <c r="BG333" s="34">
        <v>1</v>
      </c>
      <c r="BI333" s="34">
        <v>15</v>
      </c>
      <c r="BJ333" s="34" t="s">
        <v>1041</v>
      </c>
      <c r="BK333" s="34" t="s">
        <v>3727</v>
      </c>
      <c r="BM333" s="34" t="s">
        <v>3742</v>
      </c>
      <c r="BN333" s="34" t="s">
        <v>3745</v>
      </c>
      <c r="BO333" s="34" t="s">
        <v>4881</v>
      </c>
      <c r="BP333" s="34" t="s">
        <v>4170</v>
      </c>
      <c r="BQ333" s="34" t="s">
        <v>4170</v>
      </c>
      <c r="BR333" s="34" t="s">
        <v>4170</v>
      </c>
      <c r="BS333" s="34" t="s">
        <v>3751</v>
      </c>
      <c r="BT333" s="34" t="s">
        <v>3771</v>
      </c>
      <c r="BU333" s="34" t="s">
        <v>1041</v>
      </c>
      <c r="BV333" s="34" t="s">
        <v>1044</v>
      </c>
      <c r="BW333" s="34" t="s">
        <v>1044</v>
      </c>
      <c r="BX333" s="34" t="s">
        <v>3777</v>
      </c>
      <c r="BY333" s="34" t="s">
        <v>4881</v>
      </c>
      <c r="BZ333" s="34" t="s">
        <v>4170</v>
      </c>
      <c r="CA333" s="34" t="s">
        <v>4170</v>
      </c>
      <c r="CB333" s="34" t="s">
        <v>4170</v>
      </c>
      <c r="CC333" s="34" t="s">
        <v>4170</v>
      </c>
      <c r="CD333" s="34" t="s">
        <v>4170</v>
      </c>
      <c r="CE333" s="34" t="s">
        <v>4170</v>
      </c>
      <c r="CF333" s="34" t="s">
        <v>4170</v>
      </c>
      <c r="CG333" s="34" t="s">
        <v>4170</v>
      </c>
      <c r="CH333" s="34" t="s">
        <v>4170</v>
      </c>
      <c r="CI333" s="34" t="s">
        <v>4170</v>
      </c>
      <c r="CJ333" s="34" t="s">
        <v>4170</v>
      </c>
      <c r="CK333" s="34" t="s">
        <v>4170</v>
      </c>
      <c r="CL333" s="34" t="s">
        <v>4170</v>
      </c>
      <c r="CM333" s="34" t="s">
        <v>4170</v>
      </c>
      <c r="CN333" s="34" t="s">
        <v>4170</v>
      </c>
      <c r="CO333" s="34" t="s">
        <v>4170</v>
      </c>
      <c r="CQ333" s="34" t="s">
        <v>1041</v>
      </c>
      <c r="CR333" s="34" t="s">
        <v>1041</v>
      </c>
      <c r="CS333" s="34" t="s">
        <v>1041</v>
      </c>
      <c r="CT333" s="34" t="s">
        <v>1041</v>
      </c>
      <c r="CU333" s="34" t="s">
        <v>1041</v>
      </c>
      <c r="CV333" s="34" t="s">
        <v>1041</v>
      </c>
      <c r="CW333" s="34" t="s">
        <v>1044</v>
      </c>
      <c r="CX333" s="34" t="s">
        <v>1044</v>
      </c>
      <c r="CY333" s="34" t="s">
        <v>3826</v>
      </c>
      <c r="CZ333" s="34" t="s">
        <v>3843</v>
      </c>
      <c r="DA333" s="34" t="s">
        <v>3861</v>
      </c>
      <c r="DB333" s="34" t="s">
        <v>1044</v>
      </c>
      <c r="DC333" s="34" t="s">
        <v>1044</v>
      </c>
      <c r="DD333" s="34" t="s">
        <v>3871</v>
      </c>
      <c r="DE333" s="34" t="s">
        <v>1041</v>
      </c>
      <c r="DF333" s="34" t="s">
        <v>3877</v>
      </c>
      <c r="DG333" s="34" t="s">
        <v>169</v>
      </c>
      <c r="DH333" s="34" t="s">
        <v>4170</v>
      </c>
      <c r="DI333" s="34" t="s">
        <v>4881</v>
      </c>
      <c r="DJ333" s="34" t="s">
        <v>4170</v>
      </c>
      <c r="DK333" s="34" t="s">
        <v>4170</v>
      </c>
      <c r="DL333" s="34" t="s">
        <v>4170</v>
      </c>
      <c r="DM333" s="34" t="s">
        <v>4170</v>
      </c>
      <c r="DN333" s="34" t="s">
        <v>4170</v>
      </c>
      <c r="DO333" s="34" t="s">
        <v>4170</v>
      </c>
      <c r="DP333" s="34" t="s">
        <v>4170</v>
      </c>
      <c r="DQ333" s="34" t="s">
        <v>4170</v>
      </c>
      <c r="DR333" s="34" t="s">
        <v>4170</v>
      </c>
      <c r="DS333" s="34" t="s">
        <v>4170</v>
      </c>
      <c r="DT333" s="34" t="s">
        <v>4170</v>
      </c>
      <c r="DU333" s="34" t="s">
        <v>4170</v>
      </c>
      <c r="DV333" s="34" t="s">
        <v>4170</v>
      </c>
      <c r="DW333" s="34" t="s">
        <v>4170</v>
      </c>
      <c r="DY333" s="34">
        <v>20000</v>
      </c>
      <c r="FK333" s="34" t="s">
        <v>1044</v>
      </c>
      <c r="FM333" s="34" t="s">
        <v>3990</v>
      </c>
      <c r="GF333" s="34" t="s">
        <v>1044</v>
      </c>
      <c r="GG333" s="34" t="s">
        <v>4170</v>
      </c>
      <c r="GH333" s="34" t="s">
        <v>4170</v>
      </c>
      <c r="GI333" s="34" t="s">
        <v>4170</v>
      </c>
      <c r="GJ333" s="34" t="s">
        <v>4881</v>
      </c>
      <c r="GK333" s="34" t="s">
        <v>4170</v>
      </c>
      <c r="GL333" s="34" t="s">
        <v>4170</v>
      </c>
      <c r="GM333" s="34" t="s">
        <v>4170</v>
      </c>
      <c r="GO333" s="34">
        <v>4000</v>
      </c>
      <c r="GP333" s="34">
        <v>0</v>
      </c>
      <c r="GQ333" s="34">
        <v>8000</v>
      </c>
      <c r="GR333" s="34">
        <v>1000</v>
      </c>
      <c r="GS333" s="34">
        <v>1000</v>
      </c>
      <c r="GT333" s="34">
        <v>200</v>
      </c>
      <c r="GU333" s="34">
        <v>300</v>
      </c>
      <c r="GV333" s="34">
        <v>0</v>
      </c>
      <c r="GW333" s="34">
        <v>0</v>
      </c>
      <c r="GX333" s="34">
        <v>6000</v>
      </c>
      <c r="GY333" s="34">
        <v>500</v>
      </c>
      <c r="GZ333" s="34">
        <v>0</v>
      </c>
      <c r="HA333" s="34">
        <v>6000</v>
      </c>
      <c r="HB333" s="34">
        <v>0</v>
      </c>
      <c r="HC333" s="34">
        <v>0</v>
      </c>
      <c r="HD333" s="34">
        <v>0</v>
      </c>
      <c r="HE333" s="34">
        <v>0</v>
      </c>
      <c r="HF333" s="34" t="s">
        <v>1044</v>
      </c>
      <c r="HK333" s="34" t="s">
        <v>7089</v>
      </c>
      <c r="HL333" s="34" t="s">
        <v>4226</v>
      </c>
      <c r="HM333" s="34" t="s">
        <v>4542</v>
      </c>
      <c r="HN333" s="34" t="s">
        <v>5453</v>
      </c>
      <c r="HO333" s="34">
        <v>39.453296101620701</v>
      </c>
      <c r="HP333" s="34" t="s">
        <v>4896</v>
      </c>
      <c r="HQ333" s="34" t="s">
        <v>4305</v>
      </c>
      <c r="HR333" s="34" t="s">
        <v>4186</v>
      </c>
      <c r="HS333" s="34" t="s">
        <v>4241</v>
      </c>
      <c r="HT333" s="34" t="s">
        <v>4271</v>
      </c>
      <c r="HU333" s="34" t="s">
        <v>5342</v>
      </c>
      <c r="HV333" s="34" t="s">
        <v>5001</v>
      </c>
      <c r="HW333" s="34" t="s">
        <v>4556</v>
      </c>
      <c r="HX333" s="34" t="s">
        <v>3241</v>
      </c>
      <c r="HY333" s="34" t="s">
        <v>4291</v>
      </c>
      <c r="HZ333" s="34" t="s">
        <v>4933</v>
      </c>
      <c r="IA333" s="34" t="s">
        <v>4665</v>
      </c>
      <c r="IC333" s="34" t="s">
        <v>5274</v>
      </c>
      <c r="ID333" s="34" t="s">
        <v>4461</v>
      </c>
      <c r="IE333" s="34" t="s">
        <v>5223</v>
      </c>
      <c r="IQ333" s="34">
        <v>20000</v>
      </c>
      <c r="IR333" s="34" t="s">
        <v>1046</v>
      </c>
      <c r="IT333" s="34">
        <v>20000</v>
      </c>
      <c r="IU333" s="34" t="s">
        <v>5178</v>
      </c>
      <c r="IV333" s="34" t="s">
        <v>4170</v>
      </c>
      <c r="IW333" s="34" t="s">
        <v>4176</v>
      </c>
      <c r="IX333" s="34" t="s">
        <v>6120</v>
      </c>
      <c r="IY333" s="34" t="s">
        <v>4474</v>
      </c>
      <c r="IZ333" s="34" t="s">
        <v>4783</v>
      </c>
      <c r="JA333" s="34" t="s">
        <v>4784</v>
      </c>
      <c r="JB333" s="34" t="s">
        <v>4170</v>
      </c>
      <c r="JC333" s="34">
        <v>1000</v>
      </c>
      <c r="JD333" s="34">
        <v>83.3333333333333</v>
      </c>
      <c r="JE333" s="34">
        <v>0</v>
      </c>
      <c r="JF333" s="34">
        <v>1000</v>
      </c>
      <c r="JG333" s="34">
        <v>0</v>
      </c>
      <c r="JH333" s="34">
        <v>0</v>
      </c>
      <c r="JI333" s="34">
        <v>0</v>
      </c>
      <c r="JJ333" s="34">
        <v>0</v>
      </c>
      <c r="JK333" s="34">
        <v>0</v>
      </c>
      <c r="JL333" s="34">
        <v>15500</v>
      </c>
      <c r="JM333" s="34">
        <v>1083.3333333333301</v>
      </c>
      <c r="JN333" s="34">
        <v>16583.333333333299</v>
      </c>
      <c r="JO333" s="34">
        <v>15500</v>
      </c>
      <c r="JP333" s="34">
        <v>1083.3333333333301</v>
      </c>
      <c r="JQ333" s="34">
        <v>16583.333333333299</v>
      </c>
      <c r="JR333" s="34">
        <v>0.24120603015075401</v>
      </c>
      <c r="JT333" s="34">
        <v>0.48241206030150802</v>
      </c>
      <c r="JU333" s="34">
        <v>6.0301507537688398E-2</v>
      </c>
      <c r="JV333" s="34">
        <v>6.0301507537688398E-2</v>
      </c>
      <c r="JW333" s="34">
        <v>1.20603015075377E-2</v>
      </c>
      <c r="JX333" s="34">
        <v>1.8090452261306501E-2</v>
      </c>
      <c r="KA333" s="34">
        <v>6.0301507537688398E-2</v>
      </c>
      <c r="KB333" s="34">
        <v>5.0251256281407001E-3</v>
      </c>
      <c r="KD333" s="34">
        <v>6.0301507537688398E-2</v>
      </c>
      <c r="KJ333" s="34" t="s">
        <v>5977</v>
      </c>
      <c r="KK333" s="34" t="s">
        <v>5987</v>
      </c>
      <c r="KL333" s="34" t="s">
        <v>4170</v>
      </c>
      <c r="KM333" s="34" t="s">
        <v>4716</v>
      </c>
      <c r="KN333" s="34" t="s">
        <v>4352</v>
      </c>
      <c r="KO333" s="34" t="s">
        <v>4170</v>
      </c>
      <c r="KP333" s="34" t="s">
        <v>4354</v>
      </c>
      <c r="KQ333" s="34" t="s">
        <v>4170</v>
      </c>
      <c r="KR333" s="34" t="s">
        <v>4170</v>
      </c>
      <c r="KS333" s="34" t="s">
        <v>4170</v>
      </c>
      <c r="KT333" s="34" t="s">
        <v>4170</v>
      </c>
      <c r="KU333" s="34" t="s">
        <v>5113</v>
      </c>
      <c r="KV333" s="34" t="s">
        <v>5152</v>
      </c>
      <c r="KW333" s="34" t="s">
        <v>5621</v>
      </c>
      <c r="KX333" s="34" t="s">
        <v>5647</v>
      </c>
      <c r="KY333" s="34" t="s">
        <v>5223</v>
      </c>
      <c r="KZ333" s="34" t="s">
        <v>5152</v>
      </c>
      <c r="LA333" s="34" t="s">
        <v>5992</v>
      </c>
    </row>
    <row r="334" spans="1:313">
      <c r="A334" s="34" t="s">
        <v>7090</v>
      </c>
      <c r="B334" s="34" t="s">
        <v>7069</v>
      </c>
      <c r="C334" s="34" t="s">
        <v>1038</v>
      </c>
      <c r="D334" s="34" t="s">
        <v>1041</v>
      </c>
      <c r="F334" s="34" t="s">
        <v>1041</v>
      </c>
      <c r="G334" s="34">
        <v>27</v>
      </c>
      <c r="H334" s="34" t="s">
        <v>1041</v>
      </c>
      <c r="I334" s="34" t="s">
        <v>1041</v>
      </c>
      <c r="J334" s="34" t="s">
        <v>442</v>
      </c>
      <c r="K334" s="34" t="s">
        <v>1077</v>
      </c>
      <c r="L334" s="34" t="s">
        <v>9537</v>
      </c>
      <c r="M334" s="34" t="s">
        <v>1548</v>
      </c>
      <c r="N334" s="34" t="s">
        <v>9538</v>
      </c>
      <c r="P334" s="34" t="s">
        <v>3065</v>
      </c>
      <c r="Q334" s="34" t="s">
        <v>3123</v>
      </c>
      <c r="R334" s="34" t="s">
        <v>6355</v>
      </c>
      <c r="S334" s="34">
        <v>2</v>
      </c>
      <c r="T334" s="34" t="s">
        <v>4881</v>
      </c>
      <c r="U334" s="34" t="s">
        <v>4170</v>
      </c>
      <c r="V334" s="34" t="s">
        <v>4170</v>
      </c>
      <c r="W334" s="34" t="s">
        <v>4881</v>
      </c>
      <c r="X334" s="34" t="s">
        <v>4881</v>
      </c>
      <c r="Y334" s="34" t="s">
        <v>4881</v>
      </c>
      <c r="Z334" s="34" t="s">
        <v>4881</v>
      </c>
      <c r="AA334" s="34" t="s">
        <v>4170</v>
      </c>
      <c r="AB334" s="34" t="s">
        <v>3681</v>
      </c>
      <c r="AD334" s="34" t="s">
        <v>3696</v>
      </c>
      <c r="AN334" s="34" t="s">
        <v>3722</v>
      </c>
      <c r="AO334" s="34" t="s">
        <v>1044</v>
      </c>
      <c r="BG334" s="34">
        <v>1</v>
      </c>
      <c r="BI334" s="34">
        <v>23</v>
      </c>
      <c r="BJ334" s="34" t="s">
        <v>1041</v>
      </c>
      <c r="BK334" s="34" t="s">
        <v>3727</v>
      </c>
      <c r="BM334" s="34" t="s">
        <v>3739</v>
      </c>
      <c r="BN334" s="34" t="s">
        <v>3745</v>
      </c>
      <c r="BO334" s="34" t="s">
        <v>4881</v>
      </c>
      <c r="BP334" s="34" t="s">
        <v>4170</v>
      </c>
      <c r="BQ334" s="34" t="s">
        <v>4170</v>
      </c>
      <c r="BR334" s="34" t="s">
        <v>4170</v>
      </c>
      <c r="BS334" s="34" t="s">
        <v>3754</v>
      </c>
      <c r="BT334" s="34" t="s">
        <v>3771</v>
      </c>
      <c r="BU334" s="34" t="s">
        <v>1044</v>
      </c>
      <c r="BV334" s="34" t="s">
        <v>1044</v>
      </c>
      <c r="BW334" s="34" t="s">
        <v>1044</v>
      </c>
      <c r="BX334" s="34" t="s">
        <v>3777</v>
      </c>
      <c r="BY334" s="34" t="s">
        <v>4881</v>
      </c>
      <c r="BZ334" s="34" t="s">
        <v>4170</v>
      </c>
      <c r="CA334" s="34" t="s">
        <v>4170</v>
      </c>
      <c r="CB334" s="34" t="s">
        <v>4170</v>
      </c>
      <c r="CC334" s="34" t="s">
        <v>4170</v>
      </c>
      <c r="CD334" s="34" t="s">
        <v>4170</v>
      </c>
      <c r="CE334" s="34" t="s">
        <v>4170</v>
      </c>
      <c r="CF334" s="34" t="s">
        <v>4170</v>
      </c>
      <c r="CG334" s="34" t="s">
        <v>4170</v>
      </c>
      <c r="CH334" s="34" t="s">
        <v>4170</v>
      </c>
      <c r="CI334" s="34" t="s">
        <v>4170</v>
      </c>
      <c r="CJ334" s="34" t="s">
        <v>4170</v>
      </c>
      <c r="CK334" s="34" t="s">
        <v>4170</v>
      </c>
      <c r="CL334" s="34" t="s">
        <v>4170</v>
      </c>
      <c r="CM334" s="34" t="s">
        <v>4170</v>
      </c>
      <c r="CN334" s="34" t="s">
        <v>4170</v>
      </c>
      <c r="CO334" s="34" t="s">
        <v>4170</v>
      </c>
      <c r="CQ334" s="34" t="s">
        <v>1041</v>
      </c>
      <c r="CR334" s="34" t="s">
        <v>1041</v>
      </c>
      <c r="CS334" s="34" t="s">
        <v>1041</v>
      </c>
      <c r="CT334" s="34" t="s">
        <v>1041</v>
      </c>
      <c r="CU334" s="34" t="s">
        <v>1041</v>
      </c>
      <c r="CV334" s="34" t="s">
        <v>1041</v>
      </c>
      <c r="CW334" s="34" t="s">
        <v>1041</v>
      </c>
      <c r="CX334" s="34" t="s">
        <v>1044</v>
      </c>
      <c r="CY334" s="34" t="s">
        <v>3826</v>
      </c>
      <c r="CZ334" s="34" t="s">
        <v>3843</v>
      </c>
      <c r="DA334" s="34" t="s">
        <v>3855</v>
      </c>
      <c r="DB334" s="34" t="s">
        <v>1044</v>
      </c>
      <c r="DC334" s="34" t="s">
        <v>1044</v>
      </c>
      <c r="DD334" s="34" t="s">
        <v>3871</v>
      </c>
      <c r="DE334" s="34" t="s">
        <v>1044</v>
      </c>
      <c r="DF334" s="34" t="s">
        <v>3877</v>
      </c>
      <c r="DG334" s="34" t="s">
        <v>169</v>
      </c>
      <c r="DH334" s="34" t="s">
        <v>4170</v>
      </c>
      <c r="DI334" s="34" t="s">
        <v>4881</v>
      </c>
      <c r="DJ334" s="34" t="s">
        <v>4170</v>
      </c>
      <c r="DK334" s="34" t="s">
        <v>4170</v>
      </c>
      <c r="DL334" s="34" t="s">
        <v>4170</v>
      </c>
      <c r="DM334" s="34" t="s">
        <v>4170</v>
      </c>
      <c r="DN334" s="34" t="s">
        <v>4170</v>
      </c>
      <c r="DO334" s="34" t="s">
        <v>4170</v>
      </c>
      <c r="DP334" s="34" t="s">
        <v>4170</v>
      </c>
      <c r="DQ334" s="34" t="s">
        <v>4170</v>
      </c>
      <c r="DR334" s="34" t="s">
        <v>4170</v>
      </c>
      <c r="DS334" s="34" t="s">
        <v>4170</v>
      </c>
      <c r="DT334" s="34" t="s">
        <v>4170</v>
      </c>
      <c r="DU334" s="34" t="s">
        <v>4170</v>
      </c>
      <c r="DV334" s="34" t="s">
        <v>4170</v>
      </c>
      <c r="DW334" s="34" t="s">
        <v>4170</v>
      </c>
      <c r="DY334" s="34">
        <v>55000</v>
      </c>
      <c r="FK334" s="34" t="s">
        <v>1044</v>
      </c>
      <c r="FM334" s="34" t="s">
        <v>3981</v>
      </c>
      <c r="FN334" s="34" t="s">
        <v>6302</v>
      </c>
      <c r="FO334" s="34" t="s">
        <v>4881</v>
      </c>
      <c r="FP334" s="34" t="s">
        <v>4881</v>
      </c>
      <c r="FQ334" s="34" t="s">
        <v>4881</v>
      </c>
      <c r="FR334" s="34" t="s">
        <v>4170</v>
      </c>
      <c r="FS334" s="34" t="s">
        <v>4170</v>
      </c>
      <c r="FT334" s="34" t="s">
        <v>4170</v>
      </c>
      <c r="FU334" s="34" t="s">
        <v>4170</v>
      </c>
      <c r="FV334" s="34" t="s">
        <v>4170</v>
      </c>
      <c r="FW334" s="34" t="s">
        <v>4170</v>
      </c>
      <c r="FX334" s="34" t="s">
        <v>4170</v>
      </c>
      <c r="FY334" s="34" t="s">
        <v>4170</v>
      </c>
      <c r="FZ334" s="34" t="s">
        <v>4170</v>
      </c>
      <c r="GA334" s="34" t="s">
        <v>4170</v>
      </c>
      <c r="GB334" s="34" t="s">
        <v>4170</v>
      </c>
      <c r="GC334" s="34" t="s">
        <v>4170</v>
      </c>
      <c r="GD334" s="34" t="s">
        <v>4170</v>
      </c>
      <c r="GF334" s="34" t="s">
        <v>1044</v>
      </c>
      <c r="GG334" s="34" t="s">
        <v>4170</v>
      </c>
      <c r="GH334" s="34" t="s">
        <v>4170</v>
      </c>
      <c r="GI334" s="34" t="s">
        <v>4170</v>
      </c>
      <c r="GJ334" s="34" t="s">
        <v>4881</v>
      </c>
      <c r="GK334" s="34" t="s">
        <v>4170</v>
      </c>
      <c r="GL334" s="34" t="s">
        <v>4170</v>
      </c>
      <c r="GM334" s="34" t="s">
        <v>4170</v>
      </c>
      <c r="GO334" s="34">
        <v>12000</v>
      </c>
      <c r="GP334" s="34">
        <v>1000</v>
      </c>
      <c r="GQ334" s="34">
        <v>8000</v>
      </c>
      <c r="GR334" s="34">
        <v>3000</v>
      </c>
      <c r="GS334" s="34">
        <v>1000</v>
      </c>
      <c r="GT334" s="34">
        <v>500</v>
      </c>
      <c r="GU334" s="34">
        <v>500</v>
      </c>
      <c r="GV334" s="34">
        <v>1000</v>
      </c>
      <c r="GW334" s="34">
        <v>0</v>
      </c>
      <c r="GX334" s="34">
        <v>6000</v>
      </c>
      <c r="GY334" s="34">
        <v>2000</v>
      </c>
      <c r="GZ334" s="34">
        <v>4000</v>
      </c>
      <c r="HA334" s="34">
        <v>0</v>
      </c>
      <c r="HB334" s="34">
        <v>2500</v>
      </c>
      <c r="HC334" s="34">
        <v>0</v>
      </c>
      <c r="HD334" s="34">
        <v>1000</v>
      </c>
      <c r="HE334" s="34">
        <v>0</v>
      </c>
      <c r="HF334" s="34" t="s">
        <v>1044</v>
      </c>
      <c r="HK334" s="34" t="s">
        <v>4780</v>
      </c>
      <c r="HL334" s="34" t="s">
        <v>4226</v>
      </c>
      <c r="HM334" s="34" t="s">
        <v>4539</v>
      </c>
      <c r="HN334" s="34" t="s">
        <v>5452</v>
      </c>
      <c r="HO334" s="34">
        <v>23.488830486202399</v>
      </c>
      <c r="HP334" s="34" t="s">
        <v>4894</v>
      </c>
      <c r="HQ334" s="34" t="s">
        <v>4313</v>
      </c>
      <c r="HR334" s="34" t="s">
        <v>4186</v>
      </c>
      <c r="HS334" s="34" t="s">
        <v>4255</v>
      </c>
      <c r="HT334" s="34" t="s">
        <v>4271</v>
      </c>
      <c r="HU334" s="34" t="s">
        <v>5342</v>
      </c>
      <c r="HV334" s="34" t="s">
        <v>5001</v>
      </c>
      <c r="HW334" s="34" t="s">
        <v>4556</v>
      </c>
      <c r="HX334" s="34" t="s">
        <v>3244</v>
      </c>
      <c r="HY334" s="34" t="s">
        <v>4291</v>
      </c>
      <c r="HZ334" s="34" t="s">
        <v>4933</v>
      </c>
      <c r="IA334" s="34" t="s">
        <v>4666</v>
      </c>
      <c r="IC334" s="34" t="s">
        <v>5274</v>
      </c>
      <c r="ID334" s="34" t="s">
        <v>4462</v>
      </c>
      <c r="IE334" s="34" t="s">
        <v>5115</v>
      </c>
      <c r="IQ334" s="34">
        <v>55000</v>
      </c>
      <c r="IR334" s="34" t="s">
        <v>1046</v>
      </c>
      <c r="IT334" s="34">
        <v>27500</v>
      </c>
      <c r="IU334" s="34" t="s">
        <v>5181</v>
      </c>
      <c r="IV334" s="34" t="s">
        <v>4474</v>
      </c>
      <c r="IW334" s="34" t="s">
        <v>4176</v>
      </c>
      <c r="IX334" s="34" t="s">
        <v>5374</v>
      </c>
      <c r="IY334" s="34" t="s">
        <v>4474</v>
      </c>
      <c r="IZ334" s="34" t="s">
        <v>4785</v>
      </c>
      <c r="JA334" s="34" t="s">
        <v>4785</v>
      </c>
      <c r="JB334" s="34" t="s">
        <v>4716</v>
      </c>
      <c r="JC334" s="34">
        <v>1000</v>
      </c>
      <c r="JD334" s="34">
        <v>333.33333333333297</v>
      </c>
      <c r="JE334" s="34">
        <v>666.66666666666697</v>
      </c>
      <c r="JF334" s="34">
        <v>0</v>
      </c>
      <c r="JG334" s="34">
        <v>416.66666666666703</v>
      </c>
      <c r="JH334" s="34">
        <v>0</v>
      </c>
      <c r="JI334" s="34">
        <v>166.666666666667</v>
      </c>
      <c r="JJ334" s="34">
        <v>0</v>
      </c>
      <c r="JK334" s="34">
        <v>0</v>
      </c>
      <c r="JL334" s="34">
        <v>26666.666666666701</v>
      </c>
      <c r="JM334" s="34">
        <v>2916.6666666666702</v>
      </c>
      <c r="JN334" s="34">
        <v>29583.333333333299</v>
      </c>
      <c r="JO334" s="34">
        <v>13333.333333333299</v>
      </c>
      <c r="JP334" s="34">
        <v>1458.3333333333301</v>
      </c>
      <c r="JQ334" s="34">
        <v>14791.666666666701</v>
      </c>
      <c r="JR334" s="34">
        <v>0.40563380281690098</v>
      </c>
      <c r="JS334" s="34">
        <v>3.3802816901408399E-2</v>
      </c>
      <c r="JT334" s="34">
        <v>0.27042253521126802</v>
      </c>
      <c r="JU334" s="34">
        <v>0.10140845070422499</v>
      </c>
      <c r="JV334" s="34">
        <v>3.3802816901408399E-2</v>
      </c>
      <c r="JW334" s="34">
        <v>1.6901408450704199E-2</v>
      </c>
      <c r="JX334" s="34">
        <v>1.6901408450704199E-2</v>
      </c>
      <c r="JY334" s="34">
        <v>3.3802816901408399E-2</v>
      </c>
      <c r="KA334" s="34">
        <v>3.3802816901408399E-2</v>
      </c>
      <c r="KB334" s="34">
        <v>1.12676056338028E-2</v>
      </c>
      <c r="KC334" s="34">
        <v>2.25352112676056E-2</v>
      </c>
      <c r="KE334" s="34">
        <v>1.4084507042253501E-2</v>
      </c>
      <c r="KG334" s="34">
        <v>5.6338028169014096E-3</v>
      </c>
      <c r="KJ334" s="34" t="s">
        <v>5981</v>
      </c>
      <c r="KK334" s="34" t="s">
        <v>5988</v>
      </c>
      <c r="KL334" s="34" t="s">
        <v>4170</v>
      </c>
      <c r="KM334" s="34" t="s">
        <v>4716</v>
      </c>
      <c r="KN334" s="34" t="s">
        <v>5255</v>
      </c>
      <c r="KO334" s="34" t="s">
        <v>4716</v>
      </c>
      <c r="KP334" s="34" t="s">
        <v>4170</v>
      </c>
      <c r="KQ334" s="34" t="s">
        <v>4353</v>
      </c>
      <c r="KR334" s="34" t="s">
        <v>4170</v>
      </c>
      <c r="KS334" s="34" t="s">
        <v>4783</v>
      </c>
      <c r="KT334" s="34" t="s">
        <v>4170</v>
      </c>
      <c r="KU334" s="34" t="s">
        <v>5114</v>
      </c>
      <c r="KV334" s="34" t="s">
        <v>5152</v>
      </c>
      <c r="KW334" s="34" t="s">
        <v>5623</v>
      </c>
      <c r="KX334" s="34" t="s">
        <v>5647</v>
      </c>
      <c r="KY334" s="34" t="s">
        <v>5953</v>
      </c>
      <c r="KZ334" s="34" t="s">
        <v>5152</v>
      </c>
      <c r="LA334" s="34" t="s">
        <v>5992</v>
      </c>
    </row>
    <row r="335" spans="1:313">
      <c r="A335" s="34" t="s">
        <v>7091</v>
      </c>
      <c r="B335" s="34" t="s">
        <v>7069</v>
      </c>
      <c r="C335" s="34" t="s">
        <v>1039</v>
      </c>
      <c r="D335" s="34" t="s">
        <v>1041</v>
      </c>
      <c r="F335" s="34" t="s">
        <v>1041</v>
      </c>
      <c r="G335" s="34">
        <v>42</v>
      </c>
      <c r="H335" s="34" t="s">
        <v>1041</v>
      </c>
      <c r="I335" s="34" t="s">
        <v>1041</v>
      </c>
      <c r="J335" s="34" t="s">
        <v>442</v>
      </c>
      <c r="K335" s="34" t="s">
        <v>1077</v>
      </c>
      <c r="L335" s="34" t="s">
        <v>9537</v>
      </c>
      <c r="M335" s="34" t="s">
        <v>1548</v>
      </c>
      <c r="N335" s="34" t="s">
        <v>9538</v>
      </c>
      <c r="P335" s="34" t="s">
        <v>3065</v>
      </c>
      <c r="Q335" s="34" t="s">
        <v>3108</v>
      </c>
      <c r="R335" s="34" t="s">
        <v>6355</v>
      </c>
      <c r="S335" s="34">
        <v>4</v>
      </c>
      <c r="T335" s="34" t="s">
        <v>4881</v>
      </c>
      <c r="U335" s="34" t="s">
        <v>4881</v>
      </c>
      <c r="V335" s="34" t="s">
        <v>4881</v>
      </c>
      <c r="W335" s="34" t="s">
        <v>4881</v>
      </c>
      <c r="X335" s="34" t="s">
        <v>4881</v>
      </c>
      <c r="Y335" s="34" t="s">
        <v>4609</v>
      </c>
      <c r="Z335" s="34" t="s">
        <v>4609</v>
      </c>
      <c r="AA335" s="34" t="s">
        <v>4170</v>
      </c>
      <c r="AB335" s="34" t="s">
        <v>3681</v>
      </c>
      <c r="AD335" s="34" t="s">
        <v>3696</v>
      </c>
      <c r="AN335" s="34" t="s">
        <v>3722</v>
      </c>
      <c r="AO335" s="34" t="s">
        <v>1044</v>
      </c>
      <c r="BG335" s="34">
        <v>2</v>
      </c>
      <c r="BI335" s="34">
        <v>50</v>
      </c>
      <c r="BJ335" s="34" t="s">
        <v>1041</v>
      </c>
      <c r="BK335" s="34" t="s">
        <v>3727</v>
      </c>
      <c r="BM335" s="34" t="s">
        <v>3739</v>
      </c>
      <c r="BN335" s="34" t="s">
        <v>3745</v>
      </c>
      <c r="BO335" s="34" t="s">
        <v>4881</v>
      </c>
      <c r="BP335" s="34" t="s">
        <v>4170</v>
      </c>
      <c r="BQ335" s="34" t="s">
        <v>4170</v>
      </c>
      <c r="BR335" s="34" t="s">
        <v>4170</v>
      </c>
      <c r="BS335" s="34" t="s">
        <v>3754</v>
      </c>
      <c r="BT335" s="34" t="s">
        <v>3771</v>
      </c>
      <c r="BU335" s="34" t="s">
        <v>1044</v>
      </c>
      <c r="BV335" s="34" t="s">
        <v>1044</v>
      </c>
      <c r="BW335" s="34" t="s">
        <v>1044</v>
      </c>
      <c r="BX335" s="34" t="s">
        <v>3777</v>
      </c>
      <c r="BY335" s="34" t="s">
        <v>4881</v>
      </c>
      <c r="BZ335" s="34" t="s">
        <v>4170</v>
      </c>
      <c r="CA335" s="34" t="s">
        <v>4170</v>
      </c>
      <c r="CB335" s="34" t="s">
        <v>4170</v>
      </c>
      <c r="CC335" s="34" t="s">
        <v>4170</v>
      </c>
      <c r="CD335" s="34" t="s">
        <v>4170</v>
      </c>
      <c r="CE335" s="34" t="s">
        <v>4170</v>
      </c>
      <c r="CF335" s="34" t="s">
        <v>4170</v>
      </c>
      <c r="CG335" s="34" t="s">
        <v>4170</v>
      </c>
      <c r="CH335" s="34" t="s">
        <v>4170</v>
      </c>
      <c r="CI335" s="34" t="s">
        <v>4170</v>
      </c>
      <c r="CJ335" s="34" t="s">
        <v>4170</v>
      </c>
      <c r="CK335" s="34" t="s">
        <v>4170</v>
      </c>
      <c r="CL335" s="34" t="s">
        <v>4170</v>
      </c>
      <c r="CM335" s="34" t="s">
        <v>4170</v>
      </c>
      <c r="CN335" s="34" t="s">
        <v>4170</v>
      </c>
      <c r="CO335" s="34" t="s">
        <v>4170</v>
      </c>
      <c r="CQ335" s="34" t="s">
        <v>1041</v>
      </c>
      <c r="CR335" s="34" t="s">
        <v>1041</v>
      </c>
      <c r="CS335" s="34" t="s">
        <v>1041</v>
      </c>
      <c r="CT335" s="34" t="s">
        <v>1041</v>
      </c>
      <c r="CU335" s="34" t="s">
        <v>1041</v>
      </c>
      <c r="CV335" s="34" t="s">
        <v>1041</v>
      </c>
      <c r="CW335" s="34" t="s">
        <v>1041</v>
      </c>
      <c r="CX335" s="34" t="s">
        <v>1041</v>
      </c>
      <c r="CY335" s="34" t="s">
        <v>3823</v>
      </c>
      <c r="CZ335" s="34" t="s">
        <v>3843</v>
      </c>
      <c r="DA335" s="34" t="s">
        <v>3855</v>
      </c>
      <c r="DB335" s="34" t="s">
        <v>1044</v>
      </c>
      <c r="DC335" s="34" t="s">
        <v>1044</v>
      </c>
      <c r="DD335" s="34" t="s">
        <v>3871</v>
      </c>
      <c r="DE335" s="34" t="s">
        <v>1041</v>
      </c>
      <c r="DF335" s="34" t="s">
        <v>3874</v>
      </c>
      <c r="DG335" s="34" t="s">
        <v>169</v>
      </c>
      <c r="DH335" s="34" t="s">
        <v>4170</v>
      </c>
      <c r="DI335" s="34" t="s">
        <v>4881</v>
      </c>
      <c r="DJ335" s="34" t="s">
        <v>4170</v>
      </c>
      <c r="DK335" s="34" t="s">
        <v>4170</v>
      </c>
      <c r="DL335" s="34" t="s">
        <v>4170</v>
      </c>
      <c r="DM335" s="34" t="s">
        <v>4170</v>
      </c>
      <c r="DN335" s="34" t="s">
        <v>4170</v>
      </c>
      <c r="DO335" s="34" t="s">
        <v>4170</v>
      </c>
      <c r="DP335" s="34" t="s">
        <v>4170</v>
      </c>
      <c r="DQ335" s="34" t="s">
        <v>4170</v>
      </c>
      <c r="DR335" s="34" t="s">
        <v>4170</v>
      </c>
      <c r="DS335" s="34" t="s">
        <v>4170</v>
      </c>
      <c r="DT335" s="34" t="s">
        <v>4170</v>
      </c>
      <c r="DU335" s="34" t="s">
        <v>4170</v>
      </c>
      <c r="DV335" s="34" t="s">
        <v>4170</v>
      </c>
      <c r="DW335" s="34" t="s">
        <v>4170</v>
      </c>
      <c r="FK335" s="34" t="s">
        <v>1044</v>
      </c>
      <c r="FM335" s="34" t="s">
        <v>3981</v>
      </c>
      <c r="FN335" s="34" t="s">
        <v>3995</v>
      </c>
      <c r="FO335" s="34" t="s">
        <v>4170</v>
      </c>
      <c r="FP335" s="34" t="s">
        <v>4881</v>
      </c>
      <c r="FQ335" s="34" t="s">
        <v>4170</v>
      </c>
      <c r="FR335" s="34" t="s">
        <v>4170</v>
      </c>
      <c r="FS335" s="34" t="s">
        <v>4170</v>
      </c>
      <c r="FT335" s="34" t="s">
        <v>4170</v>
      </c>
      <c r="FU335" s="34" t="s">
        <v>4170</v>
      </c>
      <c r="FV335" s="34" t="s">
        <v>4170</v>
      </c>
      <c r="FW335" s="34" t="s">
        <v>4170</v>
      </c>
      <c r="FX335" s="34" t="s">
        <v>4170</v>
      </c>
      <c r="FY335" s="34" t="s">
        <v>4170</v>
      </c>
      <c r="FZ335" s="34" t="s">
        <v>4170</v>
      </c>
      <c r="GA335" s="34" t="s">
        <v>4170</v>
      </c>
      <c r="GB335" s="34" t="s">
        <v>4170</v>
      </c>
      <c r="GC335" s="34" t="s">
        <v>4170</v>
      </c>
      <c r="GD335" s="34" t="s">
        <v>4170</v>
      </c>
      <c r="GF335" s="34" t="s">
        <v>1044</v>
      </c>
      <c r="GG335" s="34" t="s">
        <v>4170</v>
      </c>
      <c r="GH335" s="34" t="s">
        <v>4170</v>
      </c>
      <c r="GI335" s="34" t="s">
        <v>4170</v>
      </c>
      <c r="GJ335" s="34" t="s">
        <v>4881</v>
      </c>
      <c r="GK335" s="34" t="s">
        <v>4170</v>
      </c>
      <c r="GL335" s="34" t="s">
        <v>4170</v>
      </c>
      <c r="GM335" s="34" t="s">
        <v>4170</v>
      </c>
      <c r="GO335" s="34">
        <v>10000</v>
      </c>
      <c r="GP335" s="34">
        <v>3000</v>
      </c>
      <c r="GR335" s="34">
        <v>3000</v>
      </c>
      <c r="GS335" s="34">
        <v>1000</v>
      </c>
      <c r="GT335" s="34">
        <v>500</v>
      </c>
      <c r="GW335" s="34">
        <v>0</v>
      </c>
      <c r="GX335" s="34">
        <v>5000</v>
      </c>
      <c r="GY335" s="34">
        <v>0</v>
      </c>
      <c r="GZ335" s="34">
        <v>10000</v>
      </c>
      <c r="HA335" s="34">
        <v>0</v>
      </c>
      <c r="HB335" s="34">
        <v>0</v>
      </c>
      <c r="HD335" s="34">
        <v>0</v>
      </c>
      <c r="HE335" s="34">
        <v>0</v>
      </c>
      <c r="HF335" s="34" t="s">
        <v>1044</v>
      </c>
      <c r="HK335" s="34" t="s">
        <v>7092</v>
      </c>
      <c r="HL335" s="34" t="s">
        <v>4226</v>
      </c>
      <c r="HM335" s="34" t="s">
        <v>4542</v>
      </c>
      <c r="HN335" s="34" t="s">
        <v>5453</v>
      </c>
      <c r="HO335" s="34">
        <v>23.488830486202399</v>
      </c>
      <c r="HP335" s="34" t="s">
        <v>4894</v>
      </c>
      <c r="HQ335" s="34" t="s">
        <v>4316</v>
      </c>
      <c r="HR335" s="34" t="s">
        <v>4219</v>
      </c>
      <c r="HS335" s="34" t="s">
        <v>4248</v>
      </c>
      <c r="HT335" s="34" t="s">
        <v>4262</v>
      </c>
      <c r="HU335" s="34" t="s">
        <v>5342</v>
      </c>
      <c r="HV335" s="34" t="s">
        <v>5001</v>
      </c>
      <c r="HW335" s="34" t="s">
        <v>4556</v>
      </c>
      <c r="HX335" s="34" t="s">
        <v>3244</v>
      </c>
      <c r="HY335" s="34" t="s">
        <v>4291</v>
      </c>
      <c r="HZ335" s="34" t="s">
        <v>4933</v>
      </c>
      <c r="IA335" s="34" t="s">
        <v>4666</v>
      </c>
      <c r="IC335" s="34" t="s">
        <v>5274</v>
      </c>
      <c r="ID335" s="34" t="s">
        <v>4462</v>
      </c>
      <c r="IR335" s="34" t="s">
        <v>1046</v>
      </c>
      <c r="IS335" s="34" t="s">
        <v>5322</v>
      </c>
      <c r="IU335" s="34" t="s">
        <v>5181</v>
      </c>
      <c r="IV335" s="34" t="s">
        <v>4473</v>
      </c>
      <c r="IX335" s="34" t="s">
        <v>5374</v>
      </c>
      <c r="IY335" s="34" t="s">
        <v>4474</v>
      </c>
      <c r="IZ335" s="34" t="s">
        <v>4785</v>
      </c>
      <c r="JC335" s="34">
        <v>833.33333333333303</v>
      </c>
      <c r="JD335" s="34">
        <v>0</v>
      </c>
      <c r="JE335" s="34">
        <v>1666.6666666666699</v>
      </c>
      <c r="JF335" s="34">
        <v>0</v>
      </c>
      <c r="JG335" s="34">
        <v>0</v>
      </c>
      <c r="JI335" s="34">
        <v>0</v>
      </c>
      <c r="JJ335" s="34">
        <v>0</v>
      </c>
      <c r="JK335" s="34">
        <v>0</v>
      </c>
      <c r="JL335" s="34">
        <v>17000</v>
      </c>
      <c r="JM335" s="34">
        <v>3000</v>
      </c>
      <c r="JN335" s="34">
        <v>20000</v>
      </c>
      <c r="JO335" s="34">
        <v>4250</v>
      </c>
      <c r="JP335" s="34">
        <v>750</v>
      </c>
      <c r="JQ335" s="34">
        <v>5000</v>
      </c>
      <c r="JR335" s="34">
        <v>0.5</v>
      </c>
      <c r="JS335" s="34">
        <v>0.15</v>
      </c>
      <c r="JU335" s="34">
        <v>0.15</v>
      </c>
      <c r="JV335" s="34">
        <v>0.05</v>
      </c>
      <c r="JW335" s="34">
        <v>2.5000000000000001E-2</v>
      </c>
      <c r="KA335" s="34">
        <v>4.1666666666666699E-2</v>
      </c>
      <c r="KC335" s="34">
        <v>8.3333333333333301E-2</v>
      </c>
      <c r="KL335" s="34" t="s">
        <v>4170</v>
      </c>
      <c r="KM335" s="34" t="s">
        <v>4716</v>
      </c>
      <c r="KN335" s="34" t="s">
        <v>4170</v>
      </c>
      <c r="KO335" s="34" t="s">
        <v>5253</v>
      </c>
      <c r="KP335" s="34" t="s">
        <v>4170</v>
      </c>
      <c r="KQ335" s="34" t="s">
        <v>4170</v>
      </c>
      <c r="KS335" s="34" t="s">
        <v>4170</v>
      </c>
      <c r="KT335" s="34" t="s">
        <v>4170</v>
      </c>
      <c r="KU335" s="34" t="s">
        <v>5113</v>
      </c>
      <c r="KV335" s="34" t="s">
        <v>5153</v>
      </c>
      <c r="KW335" s="34" t="s">
        <v>5623</v>
      </c>
      <c r="KX335" s="34" t="s">
        <v>5646</v>
      </c>
      <c r="KY335" s="34" t="s">
        <v>5223</v>
      </c>
      <c r="KZ335" s="34" t="s">
        <v>5850</v>
      </c>
    </row>
    <row r="336" spans="1:313">
      <c r="A336" s="34" t="s">
        <v>7093</v>
      </c>
      <c r="B336" s="34" t="s">
        <v>7069</v>
      </c>
      <c r="C336" s="34" t="s">
        <v>1036</v>
      </c>
      <c r="D336" s="34" t="s">
        <v>1041</v>
      </c>
      <c r="F336" s="34" t="s">
        <v>1041</v>
      </c>
      <c r="G336" s="34">
        <v>28</v>
      </c>
      <c r="H336" s="34" t="s">
        <v>1041</v>
      </c>
      <c r="I336" s="34" t="s">
        <v>1041</v>
      </c>
      <c r="J336" s="34" t="s">
        <v>442</v>
      </c>
      <c r="K336" s="34" t="s">
        <v>1077</v>
      </c>
      <c r="L336" s="34" t="s">
        <v>9537</v>
      </c>
      <c r="M336" s="34" t="s">
        <v>1548</v>
      </c>
      <c r="N336" s="34" t="s">
        <v>9538</v>
      </c>
      <c r="P336" s="34" t="s">
        <v>3065</v>
      </c>
      <c r="Q336" s="34" t="s">
        <v>3123</v>
      </c>
      <c r="R336" s="34" t="s">
        <v>6382</v>
      </c>
      <c r="S336" s="34">
        <v>2</v>
      </c>
      <c r="T336" s="34" t="s">
        <v>4881</v>
      </c>
      <c r="U336" s="34" t="s">
        <v>4170</v>
      </c>
      <c r="V336" s="34" t="s">
        <v>4170</v>
      </c>
      <c r="W336" s="34" t="s">
        <v>4881</v>
      </c>
      <c r="X336" s="34" t="s">
        <v>4881</v>
      </c>
      <c r="Y336" s="34" t="s">
        <v>4881</v>
      </c>
      <c r="Z336" s="34" t="s">
        <v>4881</v>
      </c>
      <c r="AA336" s="34" t="s">
        <v>4170</v>
      </c>
      <c r="AB336" s="34" t="s">
        <v>3681</v>
      </c>
      <c r="AD336" s="34" t="s">
        <v>3696</v>
      </c>
      <c r="AN336" s="34" t="s">
        <v>3719</v>
      </c>
      <c r="AO336" s="34" t="s">
        <v>1044</v>
      </c>
      <c r="BG336" s="34">
        <v>1</v>
      </c>
      <c r="BI336" s="34">
        <v>20</v>
      </c>
      <c r="BJ336" s="34" t="s">
        <v>1041</v>
      </c>
      <c r="BK336" s="34" t="s">
        <v>3727</v>
      </c>
      <c r="BM336" s="34" t="s">
        <v>3739</v>
      </c>
      <c r="BN336" s="34" t="s">
        <v>3745</v>
      </c>
      <c r="BO336" s="34" t="s">
        <v>4881</v>
      </c>
      <c r="BP336" s="34" t="s">
        <v>4170</v>
      </c>
      <c r="BQ336" s="34" t="s">
        <v>4170</v>
      </c>
      <c r="BR336" s="34" t="s">
        <v>4170</v>
      </c>
      <c r="BS336" s="34" t="s">
        <v>3751</v>
      </c>
      <c r="BT336" s="34" t="s">
        <v>3771</v>
      </c>
      <c r="BU336" s="34" t="s">
        <v>1044</v>
      </c>
      <c r="BV336" s="34" t="s">
        <v>1044</v>
      </c>
      <c r="BW336" s="34" t="s">
        <v>1044</v>
      </c>
      <c r="BX336" s="34" t="s">
        <v>3777</v>
      </c>
      <c r="BY336" s="34" t="s">
        <v>4881</v>
      </c>
      <c r="BZ336" s="34" t="s">
        <v>4170</v>
      </c>
      <c r="CA336" s="34" t="s">
        <v>4170</v>
      </c>
      <c r="CB336" s="34" t="s">
        <v>4170</v>
      </c>
      <c r="CC336" s="34" t="s">
        <v>4170</v>
      </c>
      <c r="CD336" s="34" t="s">
        <v>4170</v>
      </c>
      <c r="CE336" s="34" t="s">
        <v>4170</v>
      </c>
      <c r="CF336" s="34" t="s">
        <v>4170</v>
      </c>
      <c r="CG336" s="34" t="s">
        <v>4170</v>
      </c>
      <c r="CH336" s="34" t="s">
        <v>4170</v>
      </c>
      <c r="CI336" s="34" t="s">
        <v>4170</v>
      </c>
      <c r="CJ336" s="34" t="s">
        <v>4170</v>
      </c>
      <c r="CK336" s="34" t="s">
        <v>4170</v>
      </c>
      <c r="CL336" s="34" t="s">
        <v>4170</v>
      </c>
      <c r="CM336" s="34" t="s">
        <v>4170</v>
      </c>
      <c r="CN336" s="34" t="s">
        <v>4170</v>
      </c>
      <c r="CO336" s="34" t="s">
        <v>4170</v>
      </c>
      <c r="CQ336" s="34" t="s">
        <v>1041</v>
      </c>
      <c r="CR336" s="34" t="s">
        <v>1041</v>
      </c>
      <c r="CS336" s="34" t="s">
        <v>1041</v>
      </c>
      <c r="CT336" s="34" t="s">
        <v>1041</v>
      </c>
      <c r="CU336" s="34" t="s">
        <v>1041</v>
      </c>
      <c r="CV336" s="34" t="s">
        <v>1041</v>
      </c>
      <c r="CW336" s="34" t="s">
        <v>1044</v>
      </c>
      <c r="CX336" s="34" t="s">
        <v>1044</v>
      </c>
      <c r="CY336" s="34" t="s">
        <v>3826</v>
      </c>
      <c r="CZ336" s="34" t="s">
        <v>3843</v>
      </c>
      <c r="DA336" s="34" t="s">
        <v>3861</v>
      </c>
      <c r="DB336" s="34" t="s">
        <v>1044</v>
      </c>
      <c r="DC336" s="34" t="s">
        <v>1044</v>
      </c>
      <c r="DD336" s="34" t="s">
        <v>3871</v>
      </c>
      <c r="DE336" s="34" t="s">
        <v>1044</v>
      </c>
      <c r="DF336" s="34" t="s">
        <v>3877</v>
      </c>
      <c r="DG336" s="34" t="s">
        <v>169</v>
      </c>
      <c r="DH336" s="34" t="s">
        <v>4170</v>
      </c>
      <c r="DI336" s="34" t="s">
        <v>4881</v>
      </c>
      <c r="DJ336" s="34" t="s">
        <v>4170</v>
      </c>
      <c r="DK336" s="34" t="s">
        <v>4170</v>
      </c>
      <c r="DL336" s="34" t="s">
        <v>4170</v>
      </c>
      <c r="DM336" s="34" t="s">
        <v>4170</v>
      </c>
      <c r="DN336" s="34" t="s">
        <v>4170</v>
      </c>
      <c r="DO336" s="34" t="s">
        <v>4170</v>
      </c>
      <c r="DP336" s="34" t="s">
        <v>4170</v>
      </c>
      <c r="DQ336" s="34" t="s">
        <v>4170</v>
      </c>
      <c r="DR336" s="34" t="s">
        <v>4170</v>
      </c>
      <c r="DS336" s="34" t="s">
        <v>4170</v>
      </c>
      <c r="DT336" s="34" t="s">
        <v>4170</v>
      </c>
      <c r="DU336" s="34" t="s">
        <v>4170</v>
      </c>
      <c r="DV336" s="34" t="s">
        <v>4170</v>
      </c>
      <c r="DW336" s="34" t="s">
        <v>4170</v>
      </c>
      <c r="FK336" s="34" t="s">
        <v>1044</v>
      </c>
      <c r="FM336" s="34" t="s">
        <v>3981</v>
      </c>
      <c r="FN336" s="34" t="s">
        <v>6302</v>
      </c>
      <c r="FO336" s="34" t="s">
        <v>4881</v>
      </c>
      <c r="FP336" s="34" t="s">
        <v>4881</v>
      </c>
      <c r="FQ336" s="34" t="s">
        <v>4881</v>
      </c>
      <c r="FR336" s="34" t="s">
        <v>4170</v>
      </c>
      <c r="FS336" s="34" t="s">
        <v>4170</v>
      </c>
      <c r="FT336" s="34" t="s">
        <v>4170</v>
      </c>
      <c r="FU336" s="34" t="s">
        <v>4170</v>
      </c>
      <c r="FV336" s="34" t="s">
        <v>4170</v>
      </c>
      <c r="FW336" s="34" t="s">
        <v>4170</v>
      </c>
      <c r="FX336" s="34" t="s">
        <v>4170</v>
      </c>
      <c r="FY336" s="34" t="s">
        <v>4170</v>
      </c>
      <c r="FZ336" s="34" t="s">
        <v>4170</v>
      </c>
      <c r="GA336" s="34" t="s">
        <v>4170</v>
      </c>
      <c r="GB336" s="34" t="s">
        <v>4170</v>
      </c>
      <c r="GC336" s="34" t="s">
        <v>4170</v>
      </c>
      <c r="GD336" s="34" t="s">
        <v>4170</v>
      </c>
      <c r="GF336" s="34" t="s">
        <v>1044</v>
      </c>
      <c r="GG336" s="34" t="s">
        <v>4170</v>
      </c>
      <c r="GH336" s="34" t="s">
        <v>4170</v>
      </c>
      <c r="GI336" s="34" t="s">
        <v>4170</v>
      </c>
      <c r="GJ336" s="34" t="s">
        <v>4881</v>
      </c>
      <c r="GK336" s="34" t="s">
        <v>4170</v>
      </c>
      <c r="GL336" s="34" t="s">
        <v>4170</v>
      </c>
      <c r="GM336" s="34" t="s">
        <v>4170</v>
      </c>
      <c r="GO336" s="34">
        <v>10000</v>
      </c>
      <c r="GP336" s="34">
        <v>0</v>
      </c>
      <c r="GQ336" s="34">
        <v>8000</v>
      </c>
      <c r="GR336" s="34">
        <v>2000</v>
      </c>
      <c r="GS336" s="34">
        <v>2000</v>
      </c>
      <c r="GT336" s="34">
        <v>120</v>
      </c>
      <c r="GU336" s="34">
        <v>3000</v>
      </c>
      <c r="GV336" s="34">
        <v>1000</v>
      </c>
      <c r="GW336" s="34">
        <v>3000</v>
      </c>
      <c r="GX336" s="34">
        <v>2000</v>
      </c>
      <c r="GY336" s="34">
        <v>1000</v>
      </c>
      <c r="GZ336" s="34">
        <v>0</v>
      </c>
      <c r="HA336" s="34">
        <v>0</v>
      </c>
      <c r="HB336" s="34">
        <v>0</v>
      </c>
      <c r="HC336" s="34">
        <v>0</v>
      </c>
      <c r="HD336" s="34">
        <v>0</v>
      </c>
      <c r="HE336" s="34">
        <v>0</v>
      </c>
      <c r="HF336" s="34" t="s">
        <v>1044</v>
      </c>
      <c r="HK336" s="34" t="s">
        <v>7094</v>
      </c>
      <c r="HL336" s="34" t="s">
        <v>4226</v>
      </c>
      <c r="HM336" s="34" t="s">
        <v>4539</v>
      </c>
      <c r="HN336" s="34" t="s">
        <v>5452</v>
      </c>
      <c r="HO336" s="34">
        <v>20.466491458607099</v>
      </c>
      <c r="HP336" s="34" t="s">
        <v>4894</v>
      </c>
      <c r="HQ336" s="34" t="s">
        <v>4313</v>
      </c>
      <c r="HR336" s="34" t="s">
        <v>4186</v>
      </c>
      <c r="HS336" s="34" t="s">
        <v>4255</v>
      </c>
      <c r="HT336" s="34" t="s">
        <v>4271</v>
      </c>
      <c r="HU336" s="34" t="s">
        <v>5342</v>
      </c>
      <c r="HV336" s="34" t="s">
        <v>5001</v>
      </c>
      <c r="HW336" s="34" t="s">
        <v>4556</v>
      </c>
      <c r="HX336" s="34" t="s">
        <v>3238</v>
      </c>
      <c r="HY336" s="34" t="s">
        <v>4291</v>
      </c>
      <c r="HZ336" s="34" t="s">
        <v>4933</v>
      </c>
      <c r="IA336" s="34" t="s">
        <v>4666</v>
      </c>
      <c r="IC336" s="34" t="s">
        <v>5274</v>
      </c>
      <c r="ID336" s="34" t="s">
        <v>4462</v>
      </c>
      <c r="IR336" s="34" t="s">
        <v>1046</v>
      </c>
      <c r="IU336" s="34" t="s">
        <v>5181</v>
      </c>
      <c r="IV336" s="34" t="s">
        <v>4170</v>
      </c>
      <c r="IW336" s="34" t="s">
        <v>4176</v>
      </c>
      <c r="IX336" s="34" t="s">
        <v>4472</v>
      </c>
      <c r="IY336" s="34" t="s">
        <v>4472</v>
      </c>
      <c r="IZ336" s="34" t="s">
        <v>4783</v>
      </c>
      <c r="JA336" s="34" t="s">
        <v>6053</v>
      </c>
      <c r="JB336" s="34" t="s">
        <v>4716</v>
      </c>
      <c r="JC336" s="34">
        <v>333.33333333333297</v>
      </c>
      <c r="JD336" s="34">
        <v>166.666666666667</v>
      </c>
      <c r="JE336" s="34">
        <v>0</v>
      </c>
      <c r="JF336" s="34">
        <v>0</v>
      </c>
      <c r="JG336" s="34">
        <v>0</v>
      </c>
      <c r="JH336" s="34">
        <v>0</v>
      </c>
      <c r="JI336" s="34">
        <v>0</v>
      </c>
      <c r="JJ336" s="34">
        <v>0</v>
      </c>
      <c r="JK336" s="34">
        <v>1000</v>
      </c>
      <c r="JL336" s="34">
        <v>25453.333333333299</v>
      </c>
      <c r="JM336" s="34">
        <v>2166.6666666666702</v>
      </c>
      <c r="JN336" s="34">
        <v>27620</v>
      </c>
      <c r="JO336" s="34">
        <v>12726.666666666701</v>
      </c>
      <c r="JP336" s="34">
        <v>1083.3333333333301</v>
      </c>
      <c r="JQ336" s="34">
        <v>13810</v>
      </c>
      <c r="JR336" s="34">
        <v>0.362056480811006</v>
      </c>
      <c r="JT336" s="34">
        <v>0.28964518464880501</v>
      </c>
      <c r="JU336" s="34">
        <v>7.2411296162201294E-2</v>
      </c>
      <c r="JV336" s="34">
        <v>7.2411296162201294E-2</v>
      </c>
      <c r="JW336" s="34">
        <v>4.3446777697320801E-3</v>
      </c>
      <c r="JX336" s="34">
        <v>0.108616944243302</v>
      </c>
      <c r="JY336" s="34">
        <v>3.6205648081100703E-2</v>
      </c>
      <c r="JZ336" s="34">
        <v>3.6205648081100703E-2</v>
      </c>
      <c r="KA336" s="34">
        <v>1.2068549360366901E-2</v>
      </c>
      <c r="KB336" s="34">
        <v>6.03427468018344E-3</v>
      </c>
      <c r="KL336" s="34" t="s">
        <v>5797</v>
      </c>
      <c r="KM336" s="34" t="s">
        <v>4714</v>
      </c>
      <c r="KN336" s="34" t="s">
        <v>5254</v>
      </c>
      <c r="KO336" s="34" t="s">
        <v>4170</v>
      </c>
      <c r="KP336" s="34" t="s">
        <v>4170</v>
      </c>
      <c r="KQ336" s="34" t="s">
        <v>4170</v>
      </c>
      <c r="KR336" s="34" t="s">
        <v>4170</v>
      </c>
      <c r="KS336" s="34" t="s">
        <v>4170</v>
      </c>
      <c r="KT336" s="34" t="s">
        <v>4170</v>
      </c>
      <c r="KU336" s="34" t="s">
        <v>5114</v>
      </c>
      <c r="KV336" s="34" t="s">
        <v>5152</v>
      </c>
      <c r="KW336" s="34" t="s">
        <v>5621</v>
      </c>
      <c r="KX336" s="34" t="s">
        <v>5647</v>
      </c>
      <c r="KY336" s="34" t="s">
        <v>5953</v>
      </c>
      <c r="KZ336" s="34" t="s">
        <v>5152</v>
      </c>
    </row>
    <row r="337" spans="1:313">
      <c r="A337" s="34" t="s">
        <v>7095</v>
      </c>
      <c r="B337" s="34" t="s">
        <v>7069</v>
      </c>
      <c r="C337" s="34" t="s">
        <v>1037</v>
      </c>
      <c r="D337" s="34" t="s">
        <v>1041</v>
      </c>
      <c r="F337" s="34" t="s">
        <v>1041</v>
      </c>
      <c r="G337" s="34">
        <v>73</v>
      </c>
      <c r="H337" s="34" t="s">
        <v>1041</v>
      </c>
      <c r="I337" s="34" t="s">
        <v>1041</v>
      </c>
      <c r="J337" s="34" t="s">
        <v>440</v>
      </c>
      <c r="K337" s="34" t="s">
        <v>1077</v>
      </c>
      <c r="L337" s="34" t="s">
        <v>9537</v>
      </c>
      <c r="M337" s="34" t="s">
        <v>1548</v>
      </c>
      <c r="N337" s="34" t="s">
        <v>9538</v>
      </c>
      <c r="P337" s="34" t="s">
        <v>3065</v>
      </c>
      <c r="Q337" s="34" t="s">
        <v>3123</v>
      </c>
      <c r="R337" s="34" t="s">
        <v>6320</v>
      </c>
      <c r="S337" s="34">
        <v>3</v>
      </c>
      <c r="T337" s="34" t="s">
        <v>4881</v>
      </c>
      <c r="U337" s="34" t="s">
        <v>4170</v>
      </c>
      <c r="V337" s="34" t="s">
        <v>4170</v>
      </c>
      <c r="W337" s="34" t="s">
        <v>4609</v>
      </c>
      <c r="X337" s="34" t="s">
        <v>4881</v>
      </c>
      <c r="Y337" s="34" t="s">
        <v>4609</v>
      </c>
      <c r="Z337" s="34" t="s">
        <v>4881</v>
      </c>
      <c r="AA337" s="34" t="s">
        <v>4170</v>
      </c>
      <c r="AB337" s="34" t="s">
        <v>3681</v>
      </c>
      <c r="AD337" s="34" t="s">
        <v>3696</v>
      </c>
      <c r="AN337" s="34" t="s">
        <v>3722</v>
      </c>
      <c r="AO337" s="34" t="s">
        <v>1044</v>
      </c>
      <c r="BG337" s="34">
        <v>1</v>
      </c>
      <c r="BI337" s="34">
        <v>18</v>
      </c>
      <c r="BJ337" s="34" t="s">
        <v>1041</v>
      </c>
      <c r="BK337" s="34" t="s">
        <v>3727</v>
      </c>
      <c r="BM337" s="34" t="s">
        <v>3739</v>
      </c>
      <c r="BN337" s="34" t="s">
        <v>3745</v>
      </c>
      <c r="BO337" s="34" t="s">
        <v>4881</v>
      </c>
      <c r="BP337" s="34" t="s">
        <v>4170</v>
      </c>
      <c r="BQ337" s="34" t="s">
        <v>4170</v>
      </c>
      <c r="BR337" s="34" t="s">
        <v>4170</v>
      </c>
      <c r="BS337" s="34" t="s">
        <v>3754</v>
      </c>
      <c r="BT337" s="34" t="s">
        <v>3771</v>
      </c>
      <c r="BU337" s="34" t="s">
        <v>1044</v>
      </c>
      <c r="BV337" s="34" t="s">
        <v>1044</v>
      </c>
      <c r="BW337" s="34" t="s">
        <v>1044</v>
      </c>
      <c r="BX337" s="34" t="s">
        <v>3783</v>
      </c>
      <c r="BY337" s="34" t="s">
        <v>4170</v>
      </c>
      <c r="BZ337" s="34" t="s">
        <v>4170</v>
      </c>
      <c r="CA337" s="34" t="s">
        <v>4881</v>
      </c>
      <c r="CB337" s="34" t="s">
        <v>4170</v>
      </c>
      <c r="CC337" s="34" t="s">
        <v>4170</v>
      </c>
      <c r="CD337" s="34" t="s">
        <v>4170</v>
      </c>
      <c r="CE337" s="34" t="s">
        <v>4170</v>
      </c>
      <c r="CF337" s="34" t="s">
        <v>4170</v>
      </c>
      <c r="CG337" s="34" t="s">
        <v>4170</v>
      </c>
      <c r="CH337" s="34" t="s">
        <v>4170</v>
      </c>
      <c r="CI337" s="34" t="s">
        <v>4170</v>
      </c>
      <c r="CJ337" s="34" t="s">
        <v>4170</v>
      </c>
      <c r="CK337" s="34" t="s">
        <v>4170</v>
      </c>
      <c r="CL337" s="34" t="s">
        <v>4170</v>
      </c>
      <c r="CM337" s="34" t="s">
        <v>4170</v>
      </c>
      <c r="CN337" s="34" t="s">
        <v>4170</v>
      </c>
      <c r="CO337" s="34" t="s">
        <v>4170</v>
      </c>
      <c r="CQ337" s="34" t="s">
        <v>1041</v>
      </c>
      <c r="CR337" s="34" t="s">
        <v>1041</v>
      </c>
      <c r="CS337" s="34" t="s">
        <v>1041</v>
      </c>
      <c r="CT337" s="34" t="s">
        <v>1041</v>
      </c>
      <c r="CU337" s="34" t="s">
        <v>1041</v>
      </c>
      <c r="CV337" s="34" t="s">
        <v>1041</v>
      </c>
      <c r="CW337" s="34" t="s">
        <v>1044</v>
      </c>
      <c r="CX337" s="34" t="s">
        <v>1041</v>
      </c>
      <c r="CY337" s="34" t="s">
        <v>3826</v>
      </c>
      <c r="CZ337" s="34" t="s">
        <v>3843</v>
      </c>
      <c r="DA337" s="34" t="s">
        <v>3861</v>
      </c>
      <c r="DB337" s="34" t="s">
        <v>1044</v>
      </c>
      <c r="DC337" s="34" t="s">
        <v>1044</v>
      </c>
      <c r="DD337" s="34" t="s">
        <v>3871</v>
      </c>
      <c r="DE337" s="34" t="s">
        <v>1044</v>
      </c>
      <c r="DF337" s="34" t="s">
        <v>3877</v>
      </c>
      <c r="DG337" s="34" t="s">
        <v>7096</v>
      </c>
      <c r="DH337" s="34" t="s">
        <v>4170</v>
      </c>
      <c r="DI337" s="34" t="s">
        <v>4170</v>
      </c>
      <c r="DJ337" s="34" t="s">
        <v>4170</v>
      </c>
      <c r="DK337" s="34" t="s">
        <v>4881</v>
      </c>
      <c r="DL337" s="34" t="s">
        <v>4170</v>
      </c>
      <c r="DM337" s="34" t="s">
        <v>4170</v>
      </c>
      <c r="DN337" s="34" t="s">
        <v>4881</v>
      </c>
      <c r="DO337" s="34" t="s">
        <v>4881</v>
      </c>
      <c r="DP337" s="34" t="s">
        <v>4170</v>
      </c>
      <c r="DQ337" s="34" t="s">
        <v>4170</v>
      </c>
      <c r="DR337" s="34" t="s">
        <v>4170</v>
      </c>
      <c r="DS337" s="34" t="s">
        <v>4170</v>
      </c>
      <c r="DT337" s="34" t="s">
        <v>4170</v>
      </c>
      <c r="DU337" s="34" t="s">
        <v>4170</v>
      </c>
      <c r="DV337" s="34" t="s">
        <v>4170</v>
      </c>
      <c r="DW337" s="34" t="s">
        <v>4170</v>
      </c>
      <c r="EA337" s="34">
        <v>4000</v>
      </c>
      <c r="ES337" s="34" t="s">
        <v>3951</v>
      </c>
      <c r="ET337" s="34" t="s">
        <v>4170</v>
      </c>
      <c r="EU337" s="34" t="s">
        <v>4170</v>
      </c>
      <c r="EV337" s="34" t="s">
        <v>4170</v>
      </c>
      <c r="EW337" s="34" t="s">
        <v>4170</v>
      </c>
      <c r="EX337" s="34" t="s">
        <v>4881</v>
      </c>
      <c r="EY337" s="34" t="s">
        <v>4170</v>
      </c>
      <c r="EZ337" s="34" t="s">
        <v>4170</v>
      </c>
      <c r="FA337" s="34" t="s">
        <v>4170</v>
      </c>
      <c r="FB337" s="34" t="s">
        <v>4170</v>
      </c>
      <c r="FD337" s="34">
        <v>9000</v>
      </c>
      <c r="FE337" s="34">
        <v>4875</v>
      </c>
      <c r="FK337" s="34" t="s">
        <v>1044</v>
      </c>
      <c r="FM337" s="34" t="s">
        <v>3990</v>
      </c>
      <c r="GF337" s="34" t="s">
        <v>1044</v>
      </c>
      <c r="GG337" s="34" t="s">
        <v>4170</v>
      </c>
      <c r="GH337" s="34" t="s">
        <v>4170</v>
      </c>
      <c r="GI337" s="34" t="s">
        <v>4170</v>
      </c>
      <c r="GJ337" s="34" t="s">
        <v>4881</v>
      </c>
      <c r="GK337" s="34" t="s">
        <v>4170</v>
      </c>
      <c r="GL337" s="34" t="s">
        <v>4170</v>
      </c>
      <c r="GM337" s="34" t="s">
        <v>4170</v>
      </c>
      <c r="GO337" s="34">
        <v>4000</v>
      </c>
      <c r="GP337" s="34">
        <v>0</v>
      </c>
      <c r="GQ337" s="34">
        <v>4000</v>
      </c>
      <c r="GR337" s="34">
        <v>3000</v>
      </c>
      <c r="GS337" s="34">
        <v>3000</v>
      </c>
      <c r="GT337" s="34">
        <v>300</v>
      </c>
      <c r="GU337" s="34">
        <v>1000</v>
      </c>
      <c r="GV337" s="34">
        <v>0</v>
      </c>
      <c r="GW337" s="34">
        <v>0</v>
      </c>
      <c r="GX337" s="34">
        <v>0</v>
      </c>
      <c r="GY337" s="34">
        <v>1000</v>
      </c>
      <c r="GZ337" s="34">
        <v>0</v>
      </c>
      <c r="HA337" s="34">
        <v>0</v>
      </c>
      <c r="HB337" s="34">
        <v>0</v>
      </c>
      <c r="HC337" s="34">
        <v>0</v>
      </c>
      <c r="HD337" s="34">
        <v>0</v>
      </c>
      <c r="HE337" s="34">
        <v>0</v>
      </c>
      <c r="HF337" s="34" t="s">
        <v>1044</v>
      </c>
      <c r="HK337" s="34" t="s">
        <v>7097</v>
      </c>
      <c r="HL337" s="34" t="s">
        <v>4226</v>
      </c>
      <c r="HM337" s="34" t="s">
        <v>4546</v>
      </c>
      <c r="HN337" s="34" t="s">
        <v>5449</v>
      </c>
      <c r="HO337" s="34">
        <v>49.505858519491902</v>
      </c>
      <c r="HP337" s="34" t="s">
        <v>4896</v>
      </c>
      <c r="HQ337" s="34" t="s">
        <v>4316</v>
      </c>
      <c r="HR337" s="34" t="s">
        <v>4210</v>
      </c>
      <c r="HS337" s="34" t="s">
        <v>4255</v>
      </c>
      <c r="HT337" s="34" t="s">
        <v>4271</v>
      </c>
      <c r="HU337" s="34" t="s">
        <v>5342</v>
      </c>
      <c r="HV337" s="34" t="s">
        <v>5001</v>
      </c>
      <c r="HW337" s="34" t="s">
        <v>4560</v>
      </c>
      <c r="HX337" s="34" t="s">
        <v>3244</v>
      </c>
      <c r="HY337" s="34" t="s">
        <v>4291</v>
      </c>
      <c r="HZ337" s="34" t="s">
        <v>4929</v>
      </c>
      <c r="IA337" s="34" t="s">
        <v>4665</v>
      </c>
      <c r="IC337" s="34" t="s">
        <v>5274</v>
      </c>
      <c r="ID337" s="34" t="s">
        <v>4462</v>
      </c>
      <c r="IG337" s="34" t="s">
        <v>4877</v>
      </c>
      <c r="IJ337" s="34">
        <v>3587.4</v>
      </c>
      <c r="IK337" s="34" t="s">
        <v>4589</v>
      </c>
      <c r="IQ337" s="34">
        <v>12462.4</v>
      </c>
      <c r="IR337" s="34" t="s">
        <v>1046</v>
      </c>
      <c r="IT337" s="34">
        <v>4154.1333333333296</v>
      </c>
      <c r="IU337" s="34" t="s">
        <v>5178</v>
      </c>
      <c r="IV337" s="34" t="s">
        <v>4170</v>
      </c>
      <c r="IW337" s="34" t="s">
        <v>4174</v>
      </c>
      <c r="IX337" s="34" t="s">
        <v>5374</v>
      </c>
      <c r="IY337" s="34" t="s">
        <v>5374</v>
      </c>
      <c r="IZ337" s="34" t="s">
        <v>4784</v>
      </c>
      <c r="JA337" s="34" t="s">
        <v>4716</v>
      </c>
      <c r="JB337" s="34" t="s">
        <v>4170</v>
      </c>
      <c r="JC337" s="34">
        <v>0</v>
      </c>
      <c r="JD337" s="34">
        <v>166.666666666667</v>
      </c>
      <c r="JE337" s="34">
        <v>0</v>
      </c>
      <c r="JF337" s="34">
        <v>0</v>
      </c>
      <c r="JG337" s="34">
        <v>0</v>
      </c>
      <c r="JH337" s="34">
        <v>0</v>
      </c>
      <c r="JI337" s="34">
        <v>0</v>
      </c>
      <c r="JJ337" s="34">
        <v>0</v>
      </c>
      <c r="JK337" s="34">
        <v>0</v>
      </c>
      <c r="JL337" s="34">
        <v>15300</v>
      </c>
      <c r="JM337" s="34">
        <v>166.666666666667</v>
      </c>
      <c r="JN337" s="34">
        <v>15466.666666666701</v>
      </c>
      <c r="JO337" s="34">
        <v>5100</v>
      </c>
      <c r="JP337" s="34">
        <v>55.5555555555556</v>
      </c>
      <c r="JQ337" s="34">
        <v>5155.5555555555602</v>
      </c>
      <c r="JR337" s="34">
        <v>0.25862068965517199</v>
      </c>
      <c r="JT337" s="34">
        <v>0.25862068965517199</v>
      </c>
      <c r="JU337" s="34">
        <v>0.193965517241379</v>
      </c>
      <c r="JV337" s="34">
        <v>0.193965517241379</v>
      </c>
      <c r="JW337" s="34">
        <v>1.93965517241379E-2</v>
      </c>
      <c r="JX337" s="34">
        <v>6.4655172413793094E-2</v>
      </c>
      <c r="KB337" s="34">
        <v>1.0775862068965501E-2</v>
      </c>
      <c r="KI337" s="34" t="s">
        <v>6084</v>
      </c>
      <c r="KJ337" s="34" t="s">
        <v>5977</v>
      </c>
      <c r="KK337" s="34" t="s">
        <v>5989</v>
      </c>
      <c r="KL337" s="34" t="s">
        <v>4170</v>
      </c>
      <c r="KM337" s="34" t="s">
        <v>4170</v>
      </c>
      <c r="KN337" s="34" t="s">
        <v>5254</v>
      </c>
      <c r="KO337" s="34" t="s">
        <v>4170</v>
      </c>
      <c r="KP337" s="34" t="s">
        <v>4170</v>
      </c>
      <c r="KQ337" s="34" t="s">
        <v>4170</v>
      </c>
      <c r="KR337" s="34" t="s">
        <v>4170</v>
      </c>
      <c r="KS337" s="34" t="s">
        <v>4170</v>
      </c>
      <c r="KT337" s="34" t="s">
        <v>4170</v>
      </c>
      <c r="KU337" s="34" t="s">
        <v>5113</v>
      </c>
      <c r="KV337" s="34" t="s">
        <v>5154</v>
      </c>
      <c r="KW337" s="34" t="s">
        <v>5620</v>
      </c>
      <c r="KX337" s="34" t="s">
        <v>5643</v>
      </c>
      <c r="KY337" s="34" t="s">
        <v>5223</v>
      </c>
      <c r="KZ337" s="34" t="s">
        <v>5154</v>
      </c>
      <c r="LA337" s="34" t="s">
        <v>5992</v>
      </c>
    </row>
    <row r="338" spans="1:313">
      <c r="A338" s="34" t="s">
        <v>7098</v>
      </c>
      <c r="B338" s="34" t="s">
        <v>7069</v>
      </c>
      <c r="C338" s="34" t="s">
        <v>1039</v>
      </c>
      <c r="D338" s="34" t="s">
        <v>1041</v>
      </c>
      <c r="F338" s="34" t="s">
        <v>1041</v>
      </c>
      <c r="G338" s="34">
        <v>75</v>
      </c>
      <c r="H338" s="34" t="s">
        <v>1041</v>
      </c>
      <c r="I338" s="34" t="s">
        <v>1041</v>
      </c>
      <c r="J338" s="34" t="s">
        <v>440</v>
      </c>
      <c r="K338" s="34" t="s">
        <v>1077</v>
      </c>
      <c r="L338" s="34" t="s">
        <v>9537</v>
      </c>
      <c r="M338" s="34" t="s">
        <v>1548</v>
      </c>
      <c r="N338" s="34" t="s">
        <v>9538</v>
      </c>
      <c r="P338" s="34" t="s">
        <v>3065</v>
      </c>
      <c r="Q338" s="34" t="s">
        <v>3138</v>
      </c>
      <c r="R338" s="34" t="s">
        <v>6320</v>
      </c>
      <c r="S338" s="34">
        <v>1</v>
      </c>
      <c r="T338" s="34" t="s">
        <v>4170</v>
      </c>
      <c r="U338" s="34" t="s">
        <v>4170</v>
      </c>
      <c r="V338" s="34" t="s">
        <v>4170</v>
      </c>
      <c r="W338" s="34" t="s">
        <v>4881</v>
      </c>
      <c r="X338" s="34" t="s">
        <v>4170</v>
      </c>
      <c r="Y338" s="34" t="s">
        <v>4881</v>
      </c>
      <c r="Z338" s="34" t="s">
        <v>4170</v>
      </c>
      <c r="AA338" s="34" t="s">
        <v>4170</v>
      </c>
      <c r="AB338" s="34" t="s">
        <v>3684</v>
      </c>
      <c r="AD338" s="34" t="s">
        <v>3699</v>
      </c>
      <c r="AE338" s="34" t="s">
        <v>3714</v>
      </c>
      <c r="AF338" s="34" t="s">
        <v>4170</v>
      </c>
      <c r="AG338" s="34" t="s">
        <v>4170</v>
      </c>
      <c r="AH338" s="34" t="s">
        <v>4170</v>
      </c>
      <c r="AI338" s="34" t="s">
        <v>4881</v>
      </c>
      <c r="AJ338" s="34" t="s">
        <v>4170</v>
      </c>
      <c r="AK338" s="34" t="s">
        <v>4170</v>
      </c>
      <c r="AL338" s="34" t="s">
        <v>4170</v>
      </c>
      <c r="AN338" s="34" t="s">
        <v>3719</v>
      </c>
      <c r="AO338" s="34" t="s">
        <v>1044</v>
      </c>
      <c r="BG338" s="34">
        <v>1</v>
      </c>
      <c r="BI338" s="34">
        <v>17</v>
      </c>
      <c r="BJ338" s="34" t="s">
        <v>1041</v>
      </c>
      <c r="BK338" s="34" t="s">
        <v>3727</v>
      </c>
      <c r="BM338" s="34" t="s">
        <v>3739</v>
      </c>
      <c r="BN338" s="34" t="s">
        <v>3745</v>
      </c>
      <c r="BO338" s="34" t="s">
        <v>4881</v>
      </c>
      <c r="BP338" s="34" t="s">
        <v>4170</v>
      </c>
      <c r="BQ338" s="34" t="s">
        <v>4170</v>
      </c>
      <c r="BR338" s="34" t="s">
        <v>4170</v>
      </c>
      <c r="BS338" s="34" t="s">
        <v>3754</v>
      </c>
      <c r="BT338" s="34" t="s">
        <v>3771</v>
      </c>
      <c r="BU338" s="34" t="s">
        <v>1044</v>
      </c>
      <c r="BV338" s="34" t="s">
        <v>1044</v>
      </c>
      <c r="BW338" s="34" t="s">
        <v>1044</v>
      </c>
      <c r="BX338" s="34" t="s">
        <v>3777</v>
      </c>
      <c r="BY338" s="34" t="s">
        <v>4881</v>
      </c>
      <c r="BZ338" s="34" t="s">
        <v>4170</v>
      </c>
      <c r="CA338" s="34" t="s">
        <v>4170</v>
      </c>
      <c r="CB338" s="34" t="s">
        <v>4170</v>
      </c>
      <c r="CC338" s="34" t="s">
        <v>4170</v>
      </c>
      <c r="CD338" s="34" t="s">
        <v>4170</v>
      </c>
      <c r="CE338" s="34" t="s">
        <v>4170</v>
      </c>
      <c r="CF338" s="34" t="s">
        <v>4170</v>
      </c>
      <c r="CG338" s="34" t="s">
        <v>4170</v>
      </c>
      <c r="CH338" s="34" t="s">
        <v>4170</v>
      </c>
      <c r="CI338" s="34" t="s">
        <v>4170</v>
      </c>
      <c r="CJ338" s="34" t="s">
        <v>4170</v>
      </c>
      <c r="CK338" s="34" t="s">
        <v>4170</v>
      </c>
      <c r="CL338" s="34" t="s">
        <v>4170</v>
      </c>
      <c r="CM338" s="34" t="s">
        <v>4170</v>
      </c>
      <c r="CN338" s="34" t="s">
        <v>4170</v>
      </c>
      <c r="CO338" s="34" t="s">
        <v>4170</v>
      </c>
      <c r="CQ338" s="34" t="s">
        <v>1041</v>
      </c>
      <c r="CR338" s="34" t="s">
        <v>1041</v>
      </c>
      <c r="CS338" s="34" t="s">
        <v>1044</v>
      </c>
      <c r="CT338" s="34" t="s">
        <v>1041</v>
      </c>
      <c r="CU338" s="34" t="s">
        <v>1041</v>
      </c>
      <c r="CV338" s="34" t="s">
        <v>1041</v>
      </c>
      <c r="CW338" s="34" t="s">
        <v>1044</v>
      </c>
      <c r="CX338" s="34" t="s">
        <v>1044</v>
      </c>
      <c r="CY338" s="34" t="s">
        <v>3826</v>
      </c>
      <c r="CZ338" s="34" t="s">
        <v>3843</v>
      </c>
      <c r="DA338" s="34" t="s">
        <v>3861</v>
      </c>
      <c r="DB338" s="34" t="s">
        <v>1044</v>
      </c>
      <c r="DC338" s="34" t="s">
        <v>3871</v>
      </c>
      <c r="DD338" s="34" t="s">
        <v>3871</v>
      </c>
      <c r="DE338" s="34" t="s">
        <v>1044</v>
      </c>
      <c r="DF338" s="34" t="s">
        <v>3877</v>
      </c>
      <c r="DG338" s="34" t="s">
        <v>6305</v>
      </c>
      <c r="DH338" s="34" t="s">
        <v>4170</v>
      </c>
      <c r="DI338" s="34" t="s">
        <v>4170</v>
      </c>
      <c r="DJ338" s="34" t="s">
        <v>4170</v>
      </c>
      <c r="DK338" s="34" t="s">
        <v>4170</v>
      </c>
      <c r="DL338" s="34" t="s">
        <v>4170</v>
      </c>
      <c r="DM338" s="34" t="s">
        <v>4170</v>
      </c>
      <c r="DN338" s="34" t="s">
        <v>4881</v>
      </c>
      <c r="DO338" s="34" t="s">
        <v>4881</v>
      </c>
      <c r="DP338" s="34" t="s">
        <v>4170</v>
      </c>
      <c r="DQ338" s="34" t="s">
        <v>4170</v>
      </c>
      <c r="DR338" s="34" t="s">
        <v>4170</v>
      </c>
      <c r="DS338" s="34" t="s">
        <v>4170</v>
      </c>
      <c r="DT338" s="34" t="s">
        <v>4170</v>
      </c>
      <c r="DU338" s="34" t="s">
        <v>4170</v>
      </c>
      <c r="DV338" s="34" t="s">
        <v>4170</v>
      </c>
      <c r="DW338" s="34" t="s">
        <v>4170</v>
      </c>
      <c r="ES338" s="34" t="s">
        <v>3951</v>
      </c>
      <c r="ET338" s="34" t="s">
        <v>4170</v>
      </c>
      <c r="EU338" s="34" t="s">
        <v>4170</v>
      </c>
      <c r="EV338" s="34" t="s">
        <v>4170</v>
      </c>
      <c r="EW338" s="34" t="s">
        <v>4170</v>
      </c>
      <c r="EX338" s="34" t="s">
        <v>4881</v>
      </c>
      <c r="EY338" s="34" t="s">
        <v>4170</v>
      </c>
      <c r="EZ338" s="34" t="s">
        <v>4170</v>
      </c>
      <c r="FA338" s="34" t="s">
        <v>4170</v>
      </c>
      <c r="FB338" s="34" t="s">
        <v>4170</v>
      </c>
      <c r="FD338" s="34">
        <v>4050</v>
      </c>
      <c r="FE338" s="34">
        <v>1625</v>
      </c>
      <c r="FK338" s="34" t="s">
        <v>1044</v>
      </c>
      <c r="FM338" s="34" t="s">
        <v>3990</v>
      </c>
      <c r="GF338" s="34" t="s">
        <v>1044</v>
      </c>
      <c r="GG338" s="34" t="s">
        <v>4170</v>
      </c>
      <c r="GH338" s="34" t="s">
        <v>4170</v>
      </c>
      <c r="GI338" s="34" t="s">
        <v>4170</v>
      </c>
      <c r="GJ338" s="34" t="s">
        <v>4881</v>
      </c>
      <c r="GK338" s="34" t="s">
        <v>4170</v>
      </c>
      <c r="GL338" s="34" t="s">
        <v>4170</v>
      </c>
      <c r="GM338" s="34" t="s">
        <v>4170</v>
      </c>
      <c r="GO338" s="34">
        <v>1000</v>
      </c>
      <c r="GP338" s="34">
        <v>0</v>
      </c>
      <c r="GQ338" s="34">
        <v>0</v>
      </c>
      <c r="GR338" s="34">
        <v>1000</v>
      </c>
      <c r="GS338" s="34">
        <v>100</v>
      </c>
      <c r="GT338" s="34">
        <v>80</v>
      </c>
      <c r="GU338" s="34">
        <v>0</v>
      </c>
      <c r="GV338" s="34">
        <v>0</v>
      </c>
      <c r="GW338" s="34">
        <v>0</v>
      </c>
      <c r="GX338" s="34">
        <v>0</v>
      </c>
      <c r="GY338" s="34">
        <v>500</v>
      </c>
      <c r="GZ338" s="34">
        <v>0</v>
      </c>
      <c r="HA338" s="34">
        <v>0</v>
      </c>
      <c r="HB338" s="34">
        <v>0</v>
      </c>
      <c r="HC338" s="34">
        <v>0</v>
      </c>
      <c r="HD338" s="34">
        <v>0</v>
      </c>
      <c r="HE338" s="34">
        <v>0</v>
      </c>
      <c r="HF338" s="34" t="s">
        <v>1044</v>
      </c>
      <c r="HK338" s="34" t="s">
        <v>7099</v>
      </c>
      <c r="HL338" s="34" t="s">
        <v>4226</v>
      </c>
      <c r="HM338" s="34" t="s">
        <v>4546</v>
      </c>
      <c r="HN338" s="34" t="s">
        <v>5449</v>
      </c>
      <c r="HO338" s="34">
        <v>49.505858519491902</v>
      </c>
      <c r="HP338" s="34" t="s">
        <v>4896</v>
      </c>
      <c r="HQ338" s="34" t="s">
        <v>4305</v>
      </c>
      <c r="HR338" s="34" t="s">
        <v>4195</v>
      </c>
      <c r="HS338" s="34" t="s">
        <v>4235</v>
      </c>
      <c r="HT338" s="34" t="s">
        <v>4271</v>
      </c>
      <c r="HU338" s="34" t="s">
        <v>5342</v>
      </c>
      <c r="HV338" s="34" t="s">
        <v>5001</v>
      </c>
      <c r="HW338" s="34" t="s">
        <v>4560</v>
      </c>
      <c r="HX338" s="34" t="s">
        <v>3232</v>
      </c>
      <c r="HY338" s="34" t="s">
        <v>4299</v>
      </c>
      <c r="HZ338" s="34" t="s">
        <v>4933</v>
      </c>
      <c r="IA338" s="34" t="s">
        <v>4665</v>
      </c>
      <c r="IB338" s="34" t="s">
        <v>5665</v>
      </c>
      <c r="IC338" s="34" t="s">
        <v>5274</v>
      </c>
      <c r="ID338" s="34" t="s">
        <v>4462</v>
      </c>
      <c r="IJ338" s="34">
        <v>1614.33</v>
      </c>
      <c r="IK338" s="34" t="s">
        <v>4587</v>
      </c>
      <c r="IQ338" s="34">
        <v>3239.33</v>
      </c>
      <c r="IR338" s="34" t="s">
        <v>1046</v>
      </c>
      <c r="IT338" s="34">
        <v>3239.33</v>
      </c>
      <c r="IU338" s="34" t="s">
        <v>5177</v>
      </c>
      <c r="IV338" s="34" t="s">
        <v>4170</v>
      </c>
      <c r="IW338" s="34" t="s">
        <v>4170</v>
      </c>
      <c r="IX338" s="34" t="s">
        <v>6120</v>
      </c>
      <c r="IY338" s="34" t="s">
        <v>5373</v>
      </c>
      <c r="IZ338" s="34" t="s">
        <v>4352</v>
      </c>
      <c r="JA338" s="34" t="s">
        <v>4170</v>
      </c>
      <c r="JB338" s="34" t="s">
        <v>4170</v>
      </c>
      <c r="JC338" s="34">
        <v>0</v>
      </c>
      <c r="JD338" s="34">
        <v>83.3333333333333</v>
      </c>
      <c r="JE338" s="34">
        <v>0</v>
      </c>
      <c r="JF338" s="34">
        <v>0</v>
      </c>
      <c r="JG338" s="34">
        <v>0</v>
      </c>
      <c r="JH338" s="34">
        <v>0</v>
      </c>
      <c r="JI338" s="34">
        <v>0</v>
      </c>
      <c r="JJ338" s="34">
        <v>0</v>
      </c>
      <c r="JK338" s="34">
        <v>0</v>
      </c>
      <c r="JL338" s="34">
        <v>2180</v>
      </c>
      <c r="JM338" s="34">
        <v>83.3333333333333</v>
      </c>
      <c r="JN338" s="34">
        <v>2263.3333333333298</v>
      </c>
      <c r="JO338" s="34">
        <v>2180</v>
      </c>
      <c r="JP338" s="34">
        <v>83.3333333333333</v>
      </c>
      <c r="JQ338" s="34">
        <v>2263.3333333333298</v>
      </c>
      <c r="JR338" s="34">
        <v>0.44182621502209102</v>
      </c>
      <c r="JU338" s="34">
        <v>0.44182621502209102</v>
      </c>
      <c r="JV338" s="34">
        <v>4.4182621502209099E-2</v>
      </c>
      <c r="JW338" s="34">
        <v>3.5346097201767297E-2</v>
      </c>
      <c r="KB338" s="34">
        <v>3.6818851251840902E-2</v>
      </c>
      <c r="KI338" s="34" t="s">
        <v>6083</v>
      </c>
      <c r="KJ338" s="34" t="s">
        <v>5976</v>
      </c>
      <c r="KK338" s="34" t="s">
        <v>5178</v>
      </c>
      <c r="KL338" s="34" t="s">
        <v>4170</v>
      </c>
      <c r="KM338" s="34" t="s">
        <v>4170</v>
      </c>
      <c r="KN338" s="34" t="s">
        <v>4352</v>
      </c>
      <c r="KO338" s="34" t="s">
        <v>4170</v>
      </c>
      <c r="KP338" s="34" t="s">
        <v>4170</v>
      </c>
      <c r="KQ338" s="34" t="s">
        <v>4170</v>
      </c>
      <c r="KR338" s="34" t="s">
        <v>4170</v>
      </c>
      <c r="KS338" s="34" t="s">
        <v>4170</v>
      </c>
      <c r="KT338" s="34" t="s">
        <v>4170</v>
      </c>
      <c r="KU338" s="34" t="s">
        <v>4973</v>
      </c>
      <c r="KV338" s="34" t="s">
        <v>5151</v>
      </c>
      <c r="KW338" s="34" t="s">
        <v>5620</v>
      </c>
      <c r="KX338" s="34" t="s">
        <v>5643</v>
      </c>
      <c r="KY338" s="34" t="s">
        <v>5952</v>
      </c>
      <c r="KZ338" s="34" t="s">
        <v>5850</v>
      </c>
      <c r="LA338" s="34" t="s">
        <v>5992</v>
      </c>
    </row>
    <row r="339" spans="1:313">
      <c r="A339" s="34" t="s">
        <v>7100</v>
      </c>
      <c r="B339" s="34" t="s">
        <v>7069</v>
      </c>
      <c r="C339" s="34" t="s">
        <v>1039</v>
      </c>
      <c r="D339" s="34" t="s">
        <v>1041</v>
      </c>
      <c r="F339" s="34" t="s">
        <v>1041</v>
      </c>
      <c r="G339" s="34">
        <v>71</v>
      </c>
      <c r="H339" s="34" t="s">
        <v>1041</v>
      </c>
      <c r="I339" s="34" t="s">
        <v>1041</v>
      </c>
      <c r="J339" s="34" t="s">
        <v>442</v>
      </c>
      <c r="K339" s="34" t="s">
        <v>1161</v>
      </c>
      <c r="L339" s="34" t="s">
        <v>9578</v>
      </c>
      <c r="M339" s="34" t="s">
        <v>1161</v>
      </c>
      <c r="N339" s="34" t="s">
        <v>9579</v>
      </c>
      <c r="P339" s="34" t="s">
        <v>3065</v>
      </c>
      <c r="Q339" s="34" t="s">
        <v>3123</v>
      </c>
      <c r="R339" s="34" t="s">
        <v>6377</v>
      </c>
      <c r="S339" s="34">
        <v>1</v>
      </c>
      <c r="T339" s="34" t="s">
        <v>4170</v>
      </c>
      <c r="U339" s="34" t="s">
        <v>4170</v>
      </c>
      <c r="V339" s="34" t="s">
        <v>4170</v>
      </c>
      <c r="W339" s="34" t="s">
        <v>4170</v>
      </c>
      <c r="X339" s="34" t="s">
        <v>4881</v>
      </c>
      <c r="Y339" s="34" t="s">
        <v>4170</v>
      </c>
      <c r="Z339" s="34" t="s">
        <v>4881</v>
      </c>
      <c r="AA339" s="34" t="s">
        <v>4170</v>
      </c>
      <c r="AB339" s="34" t="s">
        <v>3684</v>
      </c>
      <c r="AD339" s="34" t="s">
        <v>3699</v>
      </c>
      <c r="AE339" s="34" t="s">
        <v>3711</v>
      </c>
      <c r="AF339" s="34" t="s">
        <v>4170</v>
      </c>
      <c r="AG339" s="34" t="s">
        <v>4170</v>
      </c>
      <c r="AH339" s="34" t="s">
        <v>4881</v>
      </c>
      <c r="AI339" s="34" t="s">
        <v>4170</v>
      </c>
      <c r="AJ339" s="34" t="s">
        <v>4170</v>
      </c>
      <c r="AK339" s="34" t="s">
        <v>4170</v>
      </c>
      <c r="AL339" s="34" t="s">
        <v>4170</v>
      </c>
      <c r="AN339" s="34" t="s">
        <v>3719</v>
      </c>
      <c r="AO339" s="34" t="s">
        <v>1044</v>
      </c>
      <c r="BG339" s="34">
        <v>1</v>
      </c>
      <c r="BI339" s="34">
        <v>25</v>
      </c>
      <c r="BJ339" s="34" t="s">
        <v>1041</v>
      </c>
      <c r="BK339" s="34" t="s">
        <v>3727</v>
      </c>
      <c r="BM339" s="34" t="s">
        <v>3739</v>
      </c>
      <c r="BN339" s="34" t="s">
        <v>3745</v>
      </c>
      <c r="BO339" s="34" t="s">
        <v>4881</v>
      </c>
      <c r="BP339" s="34" t="s">
        <v>4170</v>
      </c>
      <c r="BQ339" s="34" t="s">
        <v>4170</v>
      </c>
      <c r="BR339" s="34" t="s">
        <v>4170</v>
      </c>
      <c r="BS339" s="34" t="s">
        <v>3754</v>
      </c>
      <c r="BT339" s="34" t="s">
        <v>3771</v>
      </c>
      <c r="BU339" s="34" t="s">
        <v>1044</v>
      </c>
      <c r="BV339" s="34" t="s">
        <v>1044</v>
      </c>
      <c r="BW339" s="34" t="s">
        <v>1044</v>
      </c>
      <c r="BX339" s="34" t="s">
        <v>3777</v>
      </c>
      <c r="BY339" s="34" t="s">
        <v>4881</v>
      </c>
      <c r="BZ339" s="34" t="s">
        <v>4170</v>
      </c>
      <c r="CA339" s="34" t="s">
        <v>4170</v>
      </c>
      <c r="CB339" s="34" t="s">
        <v>4170</v>
      </c>
      <c r="CC339" s="34" t="s">
        <v>4170</v>
      </c>
      <c r="CD339" s="34" t="s">
        <v>4170</v>
      </c>
      <c r="CE339" s="34" t="s">
        <v>4170</v>
      </c>
      <c r="CF339" s="34" t="s">
        <v>4170</v>
      </c>
      <c r="CG339" s="34" t="s">
        <v>4170</v>
      </c>
      <c r="CH339" s="34" t="s">
        <v>4170</v>
      </c>
      <c r="CI339" s="34" t="s">
        <v>4170</v>
      </c>
      <c r="CJ339" s="34" t="s">
        <v>4170</v>
      </c>
      <c r="CK339" s="34" t="s">
        <v>4170</v>
      </c>
      <c r="CL339" s="34" t="s">
        <v>4170</v>
      </c>
      <c r="CM339" s="34" t="s">
        <v>4170</v>
      </c>
      <c r="CN339" s="34" t="s">
        <v>4170</v>
      </c>
      <c r="CO339" s="34" t="s">
        <v>4170</v>
      </c>
      <c r="CQ339" s="34" t="s">
        <v>1041</v>
      </c>
      <c r="CR339" s="34" t="s">
        <v>1041</v>
      </c>
      <c r="CS339" s="34" t="s">
        <v>1044</v>
      </c>
      <c r="CT339" s="34" t="s">
        <v>1041</v>
      </c>
      <c r="CU339" s="34" t="s">
        <v>1041</v>
      </c>
      <c r="CV339" s="34" t="s">
        <v>1041</v>
      </c>
      <c r="CW339" s="34" t="s">
        <v>1044</v>
      </c>
      <c r="CX339" s="34" t="s">
        <v>1044</v>
      </c>
      <c r="CY339" s="34" t="s">
        <v>3823</v>
      </c>
      <c r="CZ339" s="34" t="s">
        <v>3843</v>
      </c>
      <c r="DA339" s="34" t="s">
        <v>3861</v>
      </c>
      <c r="DB339" s="34" t="s">
        <v>1044</v>
      </c>
      <c r="DC339" s="34" t="s">
        <v>3871</v>
      </c>
      <c r="DD339" s="34" t="s">
        <v>3871</v>
      </c>
      <c r="DE339" s="34" t="s">
        <v>1044</v>
      </c>
      <c r="DF339" s="34" t="s">
        <v>3877</v>
      </c>
      <c r="DG339" s="34" t="s">
        <v>6305</v>
      </c>
      <c r="DH339" s="34" t="s">
        <v>4170</v>
      </c>
      <c r="DI339" s="34" t="s">
        <v>4170</v>
      </c>
      <c r="DJ339" s="34" t="s">
        <v>4170</v>
      </c>
      <c r="DK339" s="34" t="s">
        <v>4170</v>
      </c>
      <c r="DL339" s="34" t="s">
        <v>4170</v>
      </c>
      <c r="DM339" s="34" t="s">
        <v>4170</v>
      </c>
      <c r="DN339" s="34" t="s">
        <v>4881</v>
      </c>
      <c r="DO339" s="34" t="s">
        <v>4881</v>
      </c>
      <c r="DP339" s="34" t="s">
        <v>4170</v>
      </c>
      <c r="DQ339" s="34" t="s">
        <v>4170</v>
      </c>
      <c r="DR339" s="34" t="s">
        <v>4170</v>
      </c>
      <c r="DS339" s="34" t="s">
        <v>4170</v>
      </c>
      <c r="DT339" s="34" t="s">
        <v>4170</v>
      </c>
      <c r="DU339" s="34" t="s">
        <v>4170</v>
      </c>
      <c r="DV339" s="34" t="s">
        <v>4170</v>
      </c>
      <c r="DW339" s="34" t="s">
        <v>4170</v>
      </c>
      <c r="ES339" s="34" t="s">
        <v>3951</v>
      </c>
      <c r="ET339" s="34" t="s">
        <v>4170</v>
      </c>
      <c r="EU339" s="34" t="s">
        <v>4170</v>
      </c>
      <c r="EV339" s="34" t="s">
        <v>4170</v>
      </c>
      <c r="EW339" s="34" t="s">
        <v>4170</v>
      </c>
      <c r="EX339" s="34" t="s">
        <v>4881</v>
      </c>
      <c r="EY339" s="34" t="s">
        <v>4170</v>
      </c>
      <c r="EZ339" s="34" t="s">
        <v>4170</v>
      </c>
      <c r="FA339" s="34" t="s">
        <v>4170</v>
      </c>
      <c r="FB339" s="34" t="s">
        <v>4170</v>
      </c>
      <c r="FD339" s="34">
        <v>3400</v>
      </c>
      <c r="FE339" s="34">
        <v>1625</v>
      </c>
      <c r="FK339" s="34" t="s">
        <v>1044</v>
      </c>
      <c r="FM339" s="34" t="s">
        <v>3990</v>
      </c>
      <c r="GF339" s="34" t="s">
        <v>1044</v>
      </c>
      <c r="GG339" s="34" t="s">
        <v>4170</v>
      </c>
      <c r="GH339" s="34" t="s">
        <v>4170</v>
      </c>
      <c r="GI339" s="34" t="s">
        <v>4170</v>
      </c>
      <c r="GJ339" s="34" t="s">
        <v>4881</v>
      </c>
      <c r="GK339" s="34" t="s">
        <v>4170</v>
      </c>
      <c r="GL339" s="34" t="s">
        <v>4170</v>
      </c>
      <c r="GM339" s="34" t="s">
        <v>4170</v>
      </c>
      <c r="GO339" s="34">
        <v>1500</v>
      </c>
      <c r="GP339" s="34">
        <v>0</v>
      </c>
      <c r="GQ339" s="34">
        <v>0</v>
      </c>
      <c r="GR339" s="34">
        <v>1200</v>
      </c>
      <c r="GS339" s="34">
        <v>150</v>
      </c>
      <c r="GT339" s="34">
        <v>300</v>
      </c>
      <c r="GU339" s="34">
        <v>0</v>
      </c>
      <c r="GV339" s="34">
        <v>0</v>
      </c>
      <c r="GW339" s="34">
        <v>0</v>
      </c>
      <c r="GX339" s="34">
        <v>0</v>
      </c>
      <c r="GY339" s="34">
        <v>500</v>
      </c>
      <c r="GZ339" s="34">
        <v>0</v>
      </c>
      <c r="HA339" s="34">
        <v>0</v>
      </c>
      <c r="HB339" s="34">
        <v>0</v>
      </c>
      <c r="HC339" s="34">
        <v>0</v>
      </c>
      <c r="HD339" s="34">
        <v>0</v>
      </c>
      <c r="HE339" s="34">
        <v>0</v>
      </c>
      <c r="HF339" s="34" t="s">
        <v>1044</v>
      </c>
      <c r="HK339" s="34" t="s">
        <v>7101</v>
      </c>
      <c r="HL339" s="34" t="s">
        <v>4226</v>
      </c>
      <c r="HM339" s="34" t="s">
        <v>4546</v>
      </c>
      <c r="HN339" s="34" t="s">
        <v>5455</v>
      </c>
      <c r="HO339" s="34">
        <v>48.488830486202403</v>
      </c>
      <c r="HP339" s="34" t="s">
        <v>4896</v>
      </c>
      <c r="HQ339" s="34" t="s">
        <v>4305</v>
      </c>
      <c r="HR339" s="34" t="s">
        <v>4195</v>
      </c>
      <c r="HS339" s="34" t="s">
        <v>4241</v>
      </c>
      <c r="HT339" s="34" t="s">
        <v>4271</v>
      </c>
      <c r="HU339" s="34" t="s">
        <v>5342</v>
      </c>
      <c r="HV339" s="34" t="s">
        <v>5001</v>
      </c>
      <c r="HW339" s="34" t="s">
        <v>4560</v>
      </c>
      <c r="HX339" s="34" t="s">
        <v>3238</v>
      </c>
      <c r="HY339" s="34" t="s">
        <v>4299</v>
      </c>
      <c r="HZ339" s="34" t="s">
        <v>4933</v>
      </c>
      <c r="IA339" s="34" t="s">
        <v>4665</v>
      </c>
      <c r="IB339" s="34" t="s">
        <v>5665</v>
      </c>
      <c r="IC339" s="34" t="s">
        <v>5274</v>
      </c>
      <c r="ID339" s="34" t="s">
        <v>4462</v>
      </c>
      <c r="IJ339" s="34">
        <v>1355.24</v>
      </c>
      <c r="IK339" s="34" t="s">
        <v>4587</v>
      </c>
      <c r="IQ339" s="34">
        <v>2980.24</v>
      </c>
      <c r="IR339" s="34" t="s">
        <v>1046</v>
      </c>
      <c r="IT339" s="34">
        <v>2980.24</v>
      </c>
      <c r="IU339" s="34" t="s">
        <v>5177</v>
      </c>
      <c r="IV339" s="34" t="s">
        <v>4170</v>
      </c>
      <c r="IW339" s="34" t="s">
        <v>4170</v>
      </c>
      <c r="IX339" s="34" t="s">
        <v>4472</v>
      </c>
      <c r="IY339" s="34" t="s">
        <v>5373</v>
      </c>
      <c r="IZ339" s="34" t="s">
        <v>4784</v>
      </c>
      <c r="JA339" s="34" t="s">
        <v>4170</v>
      </c>
      <c r="JB339" s="34" t="s">
        <v>4170</v>
      </c>
      <c r="JC339" s="34">
        <v>0</v>
      </c>
      <c r="JD339" s="34">
        <v>83.3333333333333</v>
      </c>
      <c r="JE339" s="34">
        <v>0</v>
      </c>
      <c r="JF339" s="34">
        <v>0</v>
      </c>
      <c r="JG339" s="34">
        <v>0</v>
      </c>
      <c r="JH339" s="34">
        <v>0</v>
      </c>
      <c r="JI339" s="34">
        <v>0</v>
      </c>
      <c r="JJ339" s="34">
        <v>0</v>
      </c>
      <c r="JK339" s="34">
        <v>0</v>
      </c>
      <c r="JL339" s="34">
        <v>3150</v>
      </c>
      <c r="JM339" s="34">
        <v>83.3333333333333</v>
      </c>
      <c r="JN339" s="34">
        <v>3233.3333333333298</v>
      </c>
      <c r="JO339" s="34">
        <v>3150</v>
      </c>
      <c r="JP339" s="34">
        <v>83.3333333333333</v>
      </c>
      <c r="JQ339" s="34">
        <v>3233.3333333333298</v>
      </c>
      <c r="JR339" s="34">
        <v>0.463917525773196</v>
      </c>
      <c r="JU339" s="34">
        <v>0.37113402061855699</v>
      </c>
      <c r="JV339" s="34">
        <v>4.6391752577319603E-2</v>
      </c>
      <c r="JW339" s="34">
        <v>9.2783505154639206E-2</v>
      </c>
      <c r="KB339" s="34">
        <v>2.57731958762887E-2</v>
      </c>
      <c r="KI339" s="34" t="s">
        <v>6082</v>
      </c>
      <c r="KJ339" s="34" t="s">
        <v>5976</v>
      </c>
      <c r="KK339" s="34" t="s">
        <v>5178</v>
      </c>
      <c r="KL339" s="34" t="s">
        <v>4170</v>
      </c>
      <c r="KM339" s="34" t="s">
        <v>4170</v>
      </c>
      <c r="KN339" s="34" t="s">
        <v>4352</v>
      </c>
      <c r="KO339" s="34" t="s">
        <v>4170</v>
      </c>
      <c r="KP339" s="34" t="s">
        <v>4170</v>
      </c>
      <c r="KQ339" s="34" t="s">
        <v>4170</v>
      </c>
      <c r="KR339" s="34" t="s">
        <v>4170</v>
      </c>
      <c r="KS339" s="34" t="s">
        <v>4170</v>
      </c>
      <c r="KT339" s="34" t="s">
        <v>4170</v>
      </c>
      <c r="KU339" s="34" t="s">
        <v>4973</v>
      </c>
      <c r="KV339" s="34" t="s">
        <v>5153</v>
      </c>
      <c r="KW339" s="34" t="s">
        <v>5620</v>
      </c>
      <c r="KX339" s="34" t="s">
        <v>5643</v>
      </c>
      <c r="KY339" s="34" t="s">
        <v>5952</v>
      </c>
      <c r="KZ339" s="34" t="s">
        <v>5850</v>
      </c>
      <c r="LA339" s="34" t="s">
        <v>5992</v>
      </c>
    </row>
    <row r="340" spans="1:313">
      <c r="A340" s="34" t="s">
        <v>7102</v>
      </c>
      <c r="B340" s="34" t="s">
        <v>7069</v>
      </c>
      <c r="C340" s="34" t="s">
        <v>1036</v>
      </c>
      <c r="D340" s="34" t="s">
        <v>1041</v>
      </c>
      <c r="F340" s="34" t="s">
        <v>1041</v>
      </c>
      <c r="G340" s="34">
        <v>25</v>
      </c>
      <c r="H340" s="34" t="s">
        <v>1041</v>
      </c>
      <c r="I340" s="34" t="s">
        <v>1041</v>
      </c>
      <c r="J340" s="34" t="s">
        <v>440</v>
      </c>
      <c r="K340" s="34" t="s">
        <v>1077</v>
      </c>
      <c r="L340" s="34" t="s">
        <v>9537</v>
      </c>
      <c r="M340" s="34" t="s">
        <v>1548</v>
      </c>
      <c r="N340" s="34" t="s">
        <v>9538</v>
      </c>
      <c r="P340" s="34" t="s">
        <v>3065</v>
      </c>
      <c r="Q340" s="34" t="s">
        <v>3123</v>
      </c>
      <c r="R340" s="34" t="s">
        <v>6326</v>
      </c>
      <c r="S340" s="34">
        <v>2</v>
      </c>
      <c r="T340" s="34" t="s">
        <v>4881</v>
      </c>
      <c r="U340" s="34" t="s">
        <v>4170</v>
      </c>
      <c r="V340" s="34" t="s">
        <v>4170</v>
      </c>
      <c r="W340" s="34" t="s">
        <v>4881</v>
      </c>
      <c r="X340" s="34" t="s">
        <v>4881</v>
      </c>
      <c r="Y340" s="34" t="s">
        <v>4881</v>
      </c>
      <c r="Z340" s="34" t="s">
        <v>4881</v>
      </c>
      <c r="AA340" s="34" t="s">
        <v>4170</v>
      </c>
      <c r="AB340" s="34" t="s">
        <v>3681</v>
      </c>
      <c r="AD340" s="34" t="s">
        <v>3696</v>
      </c>
      <c r="AN340" s="34" t="s">
        <v>3719</v>
      </c>
      <c r="AO340" s="34" t="s">
        <v>1044</v>
      </c>
      <c r="BG340" s="34">
        <v>1</v>
      </c>
      <c r="BI340" s="34">
        <v>20</v>
      </c>
      <c r="BJ340" s="34" t="s">
        <v>1041</v>
      </c>
      <c r="BK340" s="34" t="s">
        <v>3727</v>
      </c>
      <c r="BM340" s="34" t="s">
        <v>3739</v>
      </c>
      <c r="BN340" s="34" t="s">
        <v>3745</v>
      </c>
      <c r="BO340" s="34" t="s">
        <v>4881</v>
      </c>
      <c r="BP340" s="34" t="s">
        <v>4170</v>
      </c>
      <c r="BQ340" s="34" t="s">
        <v>4170</v>
      </c>
      <c r="BR340" s="34" t="s">
        <v>4170</v>
      </c>
      <c r="BS340" s="34" t="s">
        <v>3754</v>
      </c>
      <c r="BT340" s="34" t="s">
        <v>3771</v>
      </c>
      <c r="BU340" s="34" t="s">
        <v>1044</v>
      </c>
      <c r="BV340" s="34" t="s">
        <v>1044</v>
      </c>
      <c r="BW340" s="34" t="s">
        <v>1044</v>
      </c>
      <c r="BX340" s="34" t="s">
        <v>3777</v>
      </c>
      <c r="BY340" s="34" t="s">
        <v>4881</v>
      </c>
      <c r="BZ340" s="34" t="s">
        <v>4170</v>
      </c>
      <c r="CA340" s="34" t="s">
        <v>4170</v>
      </c>
      <c r="CB340" s="34" t="s">
        <v>4170</v>
      </c>
      <c r="CC340" s="34" t="s">
        <v>4170</v>
      </c>
      <c r="CD340" s="34" t="s">
        <v>4170</v>
      </c>
      <c r="CE340" s="34" t="s">
        <v>4170</v>
      </c>
      <c r="CF340" s="34" t="s">
        <v>4170</v>
      </c>
      <c r="CG340" s="34" t="s">
        <v>4170</v>
      </c>
      <c r="CH340" s="34" t="s">
        <v>4170</v>
      </c>
      <c r="CI340" s="34" t="s">
        <v>4170</v>
      </c>
      <c r="CJ340" s="34" t="s">
        <v>4170</v>
      </c>
      <c r="CK340" s="34" t="s">
        <v>4170</v>
      </c>
      <c r="CL340" s="34" t="s">
        <v>4170</v>
      </c>
      <c r="CM340" s="34" t="s">
        <v>4170</v>
      </c>
      <c r="CN340" s="34" t="s">
        <v>4170</v>
      </c>
      <c r="CO340" s="34" t="s">
        <v>4170</v>
      </c>
      <c r="CQ340" s="34" t="s">
        <v>1041</v>
      </c>
      <c r="CR340" s="34" t="s">
        <v>1041</v>
      </c>
      <c r="CS340" s="34" t="s">
        <v>1041</v>
      </c>
      <c r="CT340" s="34" t="s">
        <v>1041</v>
      </c>
      <c r="CU340" s="34" t="s">
        <v>1041</v>
      </c>
      <c r="CV340" s="34" t="s">
        <v>1041</v>
      </c>
      <c r="CW340" s="34" t="s">
        <v>1041</v>
      </c>
      <c r="CX340" s="34" t="s">
        <v>1044</v>
      </c>
      <c r="CY340" s="34" t="s">
        <v>3823</v>
      </c>
      <c r="CZ340" s="34" t="s">
        <v>3840</v>
      </c>
      <c r="DA340" s="34" t="s">
        <v>3852</v>
      </c>
      <c r="DB340" s="34" t="s">
        <v>1044</v>
      </c>
      <c r="DC340" s="34" t="s">
        <v>1044</v>
      </c>
      <c r="DD340" s="34" t="s">
        <v>3871</v>
      </c>
      <c r="DE340" s="34" t="s">
        <v>1041</v>
      </c>
      <c r="DF340" s="34" t="s">
        <v>3880</v>
      </c>
      <c r="DG340" s="34" t="s">
        <v>6425</v>
      </c>
      <c r="DH340" s="34" t="s">
        <v>4170</v>
      </c>
      <c r="DI340" s="34" t="s">
        <v>4881</v>
      </c>
      <c r="DJ340" s="34" t="s">
        <v>4881</v>
      </c>
      <c r="DK340" s="34" t="s">
        <v>4170</v>
      </c>
      <c r="DL340" s="34" t="s">
        <v>4170</v>
      </c>
      <c r="DM340" s="34" t="s">
        <v>4170</v>
      </c>
      <c r="DN340" s="34" t="s">
        <v>4170</v>
      </c>
      <c r="DO340" s="34" t="s">
        <v>4170</v>
      </c>
      <c r="DP340" s="34" t="s">
        <v>4170</v>
      </c>
      <c r="DQ340" s="34" t="s">
        <v>4170</v>
      </c>
      <c r="DR340" s="34" t="s">
        <v>4170</v>
      </c>
      <c r="DS340" s="34" t="s">
        <v>4170</v>
      </c>
      <c r="DT340" s="34" t="s">
        <v>4170</v>
      </c>
      <c r="DU340" s="34" t="s">
        <v>4170</v>
      </c>
      <c r="DV340" s="34" t="s">
        <v>4170</v>
      </c>
      <c r="DW340" s="34" t="s">
        <v>4170</v>
      </c>
      <c r="DY340" s="34">
        <v>12000</v>
      </c>
      <c r="FK340" s="34" t="s">
        <v>1044</v>
      </c>
      <c r="FM340" s="34" t="s">
        <v>3984</v>
      </c>
      <c r="FN340" s="34" t="s">
        <v>6302</v>
      </c>
      <c r="FO340" s="34" t="s">
        <v>4881</v>
      </c>
      <c r="FP340" s="34" t="s">
        <v>4881</v>
      </c>
      <c r="FQ340" s="34" t="s">
        <v>4881</v>
      </c>
      <c r="FR340" s="34" t="s">
        <v>4170</v>
      </c>
      <c r="FS340" s="34" t="s">
        <v>4170</v>
      </c>
      <c r="FT340" s="34" t="s">
        <v>4170</v>
      </c>
      <c r="FU340" s="34" t="s">
        <v>4170</v>
      </c>
      <c r="FV340" s="34" t="s">
        <v>4170</v>
      </c>
      <c r="FW340" s="34" t="s">
        <v>4170</v>
      </c>
      <c r="FX340" s="34" t="s">
        <v>4170</v>
      </c>
      <c r="FY340" s="34" t="s">
        <v>4170</v>
      </c>
      <c r="FZ340" s="34" t="s">
        <v>4170</v>
      </c>
      <c r="GA340" s="34" t="s">
        <v>4170</v>
      </c>
      <c r="GB340" s="34" t="s">
        <v>4170</v>
      </c>
      <c r="GC340" s="34" t="s">
        <v>4170</v>
      </c>
      <c r="GD340" s="34" t="s">
        <v>4170</v>
      </c>
      <c r="GF340" s="34" t="s">
        <v>1044</v>
      </c>
      <c r="GG340" s="34" t="s">
        <v>4170</v>
      </c>
      <c r="GH340" s="34" t="s">
        <v>4170</v>
      </c>
      <c r="GI340" s="34" t="s">
        <v>4170</v>
      </c>
      <c r="GJ340" s="34" t="s">
        <v>4881</v>
      </c>
      <c r="GK340" s="34" t="s">
        <v>4170</v>
      </c>
      <c r="GL340" s="34" t="s">
        <v>4170</v>
      </c>
      <c r="GM340" s="34" t="s">
        <v>4170</v>
      </c>
      <c r="GP340" s="34">
        <v>0</v>
      </c>
      <c r="GQ340" s="34">
        <v>7800</v>
      </c>
      <c r="GR340" s="34">
        <v>3000</v>
      </c>
      <c r="GS340" s="34">
        <v>1000</v>
      </c>
      <c r="GT340" s="34">
        <v>500</v>
      </c>
      <c r="GU340" s="34">
        <v>500</v>
      </c>
      <c r="GV340" s="34">
        <v>0</v>
      </c>
      <c r="GW340" s="34">
        <v>0</v>
      </c>
      <c r="GX340" s="34">
        <v>6000</v>
      </c>
      <c r="GY340" s="34">
        <v>5000</v>
      </c>
      <c r="GZ340" s="34">
        <v>0</v>
      </c>
      <c r="HA340" s="34">
        <v>0</v>
      </c>
      <c r="HB340" s="34">
        <v>0</v>
      </c>
      <c r="HC340" s="34">
        <v>0</v>
      </c>
      <c r="HD340" s="34">
        <v>0</v>
      </c>
      <c r="HE340" s="34">
        <v>0</v>
      </c>
      <c r="HF340" s="34" t="s">
        <v>1044</v>
      </c>
      <c r="HK340" s="34" t="s">
        <v>7103</v>
      </c>
      <c r="HL340" s="34" t="s">
        <v>4226</v>
      </c>
      <c r="HM340" s="34" t="s">
        <v>4539</v>
      </c>
      <c r="HN340" s="34" t="s">
        <v>5446</v>
      </c>
      <c r="HO340" s="34">
        <v>22.470433639947402</v>
      </c>
      <c r="HP340" s="34" t="s">
        <v>4894</v>
      </c>
      <c r="HQ340" s="34" t="s">
        <v>4313</v>
      </c>
      <c r="HR340" s="34" t="s">
        <v>4186</v>
      </c>
      <c r="HS340" s="34" t="s">
        <v>4255</v>
      </c>
      <c r="HT340" s="34" t="s">
        <v>4271</v>
      </c>
      <c r="HU340" s="34" t="s">
        <v>5342</v>
      </c>
      <c r="HV340" s="34" t="s">
        <v>5001</v>
      </c>
      <c r="HW340" s="34" t="s">
        <v>4556</v>
      </c>
      <c r="HX340" s="34" t="s">
        <v>3235</v>
      </c>
      <c r="HY340" s="34" t="s">
        <v>4291</v>
      </c>
      <c r="HZ340" s="34" t="s">
        <v>4933</v>
      </c>
      <c r="IA340" s="34" t="s">
        <v>4666</v>
      </c>
      <c r="IC340" s="34" t="s">
        <v>5274</v>
      </c>
      <c r="ID340" s="34" t="s">
        <v>4462</v>
      </c>
      <c r="IE340" s="34" t="s">
        <v>5112</v>
      </c>
      <c r="IQ340" s="34">
        <v>12000</v>
      </c>
      <c r="IR340" s="34" t="s">
        <v>1046</v>
      </c>
      <c r="IT340" s="34">
        <v>6000</v>
      </c>
      <c r="IV340" s="34" t="s">
        <v>4170</v>
      </c>
      <c r="IW340" s="34" t="s">
        <v>4176</v>
      </c>
      <c r="IX340" s="34" t="s">
        <v>5374</v>
      </c>
      <c r="IY340" s="34" t="s">
        <v>4474</v>
      </c>
      <c r="IZ340" s="34" t="s">
        <v>4785</v>
      </c>
      <c r="JA340" s="34" t="s">
        <v>4785</v>
      </c>
      <c r="JB340" s="34" t="s">
        <v>4170</v>
      </c>
      <c r="JC340" s="34">
        <v>1000</v>
      </c>
      <c r="JD340" s="34">
        <v>833.33333333333303</v>
      </c>
      <c r="JE340" s="34">
        <v>0</v>
      </c>
      <c r="JF340" s="34">
        <v>0</v>
      </c>
      <c r="JG340" s="34">
        <v>0</v>
      </c>
      <c r="JH340" s="34">
        <v>0</v>
      </c>
      <c r="JI340" s="34">
        <v>0</v>
      </c>
      <c r="JJ340" s="34">
        <v>0</v>
      </c>
      <c r="JK340" s="34">
        <v>0</v>
      </c>
      <c r="JL340" s="34">
        <v>13800</v>
      </c>
      <c r="JM340" s="34">
        <v>833.33333333333303</v>
      </c>
      <c r="JN340" s="34">
        <v>14633.333333333299</v>
      </c>
      <c r="JO340" s="34">
        <v>6900</v>
      </c>
      <c r="JP340" s="34">
        <v>416.66666666666703</v>
      </c>
      <c r="JQ340" s="34">
        <v>7316.6666666666697</v>
      </c>
      <c r="JT340" s="34">
        <v>0.53302961275626404</v>
      </c>
      <c r="JU340" s="34">
        <v>0.20501138952164</v>
      </c>
      <c r="JV340" s="34">
        <v>6.8337129840546698E-2</v>
      </c>
      <c r="JW340" s="34">
        <v>3.4168564920273301E-2</v>
      </c>
      <c r="JX340" s="34">
        <v>3.4168564920273301E-2</v>
      </c>
      <c r="KA340" s="34">
        <v>6.8337129840546698E-2</v>
      </c>
      <c r="KB340" s="34">
        <v>5.69476082004556E-2</v>
      </c>
      <c r="KJ340" s="34" t="s">
        <v>5977</v>
      </c>
      <c r="KK340" s="34" t="s">
        <v>5989</v>
      </c>
      <c r="KL340" s="34" t="s">
        <v>4170</v>
      </c>
      <c r="KM340" s="34" t="s">
        <v>4716</v>
      </c>
      <c r="KN340" s="34" t="s">
        <v>4716</v>
      </c>
      <c r="KO340" s="34" t="s">
        <v>4170</v>
      </c>
      <c r="KP340" s="34" t="s">
        <v>4170</v>
      </c>
      <c r="KQ340" s="34" t="s">
        <v>4170</v>
      </c>
      <c r="KR340" s="34" t="s">
        <v>4170</v>
      </c>
      <c r="KS340" s="34" t="s">
        <v>4170</v>
      </c>
      <c r="KT340" s="34" t="s">
        <v>4170</v>
      </c>
      <c r="KU340" s="34" t="s">
        <v>5112</v>
      </c>
      <c r="KV340" s="34" t="s">
        <v>5154</v>
      </c>
      <c r="KW340" s="34" t="s">
        <v>5624</v>
      </c>
      <c r="KX340" s="34" t="s">
        <v>5646</v>
      </c>
      <c r="KY340" s="34" t="s">
        <v>5112</v>
      </c>
      <c r="KZ340" s="34" t="s">
        <v>5154</v>
      </c>
      <c r="LA340" s="34" t="s">
        <v>5992</v>
      </c>
    </row>
    <row r="341" spans="1:313">
      <c r="A341" s="34" t="s">
        <v>7104</v>
      </c>
      <c r="B341" s="34" t="s">
        <v>7069</v>
      </c>
      <c r="C341" s="34" t="s">
        <v>1037</v>
      </c>
      <c r="D341" s="34" t="s">
        <v>1041</v>
      </c>
      <c r="F341" s="34" t="s">
        <v>1041</v>
      </c>
      <c r="G341" s="34">
        <v>45</v>
      </c>
      <c r="H341" s="34" t="s">
        <v>1041</v>
      </c>
      <c r="I341" s="34" t="s">
        <v>1041</v>
      </c>
      <c r="J341" s="34" t="s">
        <v>440</v>
      </c>
      <c r="K341" s="34" t="s">
        <v>1077</v>
      </c>
      <c r="L341" s="34" t="s">
        <v>9537</v>
      </c>
      <c r="M341" s="34" t="s">
        <v>1548</v>
      </c>
      <c r="N341" s="34" t="s">
        <v>9538</v>
      </c>
      <c r="P341" s="34" t="s">
        <v>3065</v>
      </c>
      <c r="Q341" s="34" t="s">
        <v>3123</v>
      </c>
      <c r="R341" s="34" t="s">
        <v>6320</v>
      </c>
      <c r="S341" s="34">
        <v>5</v>
      </c>
      <c r="T341" s="34" t="s">
        <v>4881</v>
      </c>
      <c r="U341" s="34" t="s">
        <v>4881</v>
      </c>
      <c r="V341" s="34" t="s">
        <v>4881</v>
      </c>
      <c r="W341" s="34" t="s">
        <v>4609</v>
      </c>
      <c r="X341" s="34" t="s">
        <v>4881</v>
      </c>
      <c r="Y341" s="34" t="s">
        <v>4848</v>
      </c>
      <c r="Z341" s="34" t="s">
        <v>4609</v>
      </c>
      <c r="AA341" s="34" t="s">
        <v>4170</v>
      </c>
      <c r="AB341" s="34" t="s">
        <v>3681</v>
      </c>
      <c r="AD341" s="34" t="s">
        <v>3696</v>
      </c>
      <c r="AN341" s="34" t="s">
        <v>3722</v>
      </c>
      <c r="AO341" s="34" t="s">
        <v>1044</v>
      </c>
      <c r="BG341" s="34">
        <v>2</v>
      </c>
      <c r="BI341" s="34">
        <v>30</v>
      </c>
      <c r="BJ341" s="34" t="s">
        <v>1041</v>
      </c>
      <c r="BK341" s="34" t="s">
        <v>3727</v>
      </c>
      <c r="BM341" s="34" t="s">
        <v>3739</v>
      </c>
      <c r="BN341" s="34" t="s">
        <v>3745</v>
      </c>
      <c r="BO341" s="34" t="s">
        <v>4881</v>
      </c>
      <c r="BP341" s="34" t="s">
        <v>4170</v>
      </c>
      <c r="BQ341" s="34" t="s">
        <v>4170</v>
      </c>
      <c r="BR341" s="34" t="s">
        <v>4170</v>
      </c>
      <c r="BS341" s="34" t="s">
        <v>3754</v>
      </c>
      <c r="BT341" s="34" t="s">
        <v>3771</v>
      </c>
      <c r="BU341" s="34" t="s">
        <v>1044</v>
      </c>
      <c r="BV341" s="34" t="s">
        <v>1044</v>
      </c>
      <c r="BW341" s="34" t="s">
        <v>1044</v>
      </c>
      <c r="BX341" s="34" t="s">
        <v>3783</v>
      </c>
      <c r="BY341" s="34" t="s">
        <v>4170</v>
      </c>
      <c r="BZ341" s="34" t="s">
        <v>4170</v>
      </c>
      <c r="CA341" s="34" t="s">
        <v>4881</v>
      </c>
      <c r="CB341" s="34" t="s">
        <v>4170</v>
      </c>
      <c r="CC341" s="34" t="s">
        <v>4170</v>
      </c>
      <c r="CD341" s="34" t="s">
        <v>4170</v>
      </c>
      <c r="CE341" s="34" t="s">
        <v>4170</v>
      </c>
      <c r="CF341" s="34" t="s">
        <v>4170</v>
      </c>
      <c r="CG341" s="34" t="s">
        <v>4170</v>
      </c>
      <c r="CH341" s="34" t="s">
        <v>4170</v>
      </c>
      <c r="CI341" s="34" t="s">
        <v>4170</v>
      </c>
      <c r="CJ341" s="34" t="s">
        <v>4170</v>
      </c>
      <c r="CK341" s="34" t="s">
        <v>4170</v>
      </c>
      <c r="CL341" s="34" t="s">
        <v>4170</v>
      </c>
      <c r="CM341" s="34" t="s">
        <v>4170</v>
      </c>
      <c r="CN341" s="34" t="s">
        <v>4170</v>
      </c>
      <c r="CO341" s="34" t="s">
        <v>4170</v>
      </c>
      <c r="CQ341" s="34" t="s">
        <v>1041</v>
      </c>
      <c r="CR341" s="34" t="s">
        <v>1041</v>
      </c>
      <c r="CS341" s="34" t="s">
        <v>1041</v>
      </c>
      <c r="CT341" s="34" t="s">
        <v>1041</v>
      </c>
      <c r="CU341" s="34" t="s">
        <v>1041</v>
      </c>
      <c r="CV341" s="34" t="s">
        <v>1041</v>
      </c>
      <c r="CW341" s="34" t="s">
        <v>1041</v>
      </c>
      <c r="CX341" s="34" t="s">
        <v>1041</v>
      </c>
      <c r="CY341" s="34" t="s">
        <v>3826</v>
      </c>
      <c r="CZ341" s="34" t="s">
        <v>3843</v>
      </c>
      <c r="DA341" s="34" t="s">
        <v>3861</v>
      </c>
      <c r="DB341" s="34" t="s">
        <v>1044</v>
      </c>
      <c r="DC341" s="34" t="s">
        <v>1044</v>
      </c>
      <c r="DD341" s="34" t="s">
        <v>3871</v>
      </c>
      <c r="DE341" s="34" t="s">
        <v>1041</v>
      </c>
      <c r="DF341" s="34" t="s">
        <v>3877</v>
      </c>
      <c r="DG341" s="34" t="s">
        <v>6310</v>
      </c>
      <c r="DH341" s="34" t="s">
        <v>4170</v>
      </c>
      <c r="DI341" s="34" t="s">
        <v>4881</v>
      </c>
      <c r="DJ341" s="34" t="s">
        <v>4170</v>
      </c>
      <c r="DK341" s="34" t="s">
        <v>4170</v>
      </c>
      <c r="DL341" s="34" t="s">
        <v>4170</v>
      </c>
      <c r="DM341" s="34" t="s">
        <v>4881</v>
      </c>
      <c r="DN341" s="34" t="s">
        <v>4170</v>
      </c>
      <c r="DO341" s="34" t="s">
        <v>4881</v>
      </c>
      <c r="DP341" s="34" t="s">
        <v>4170</v>
      </c>
      <c r="DQ341" s="34" t="s">
        <v>4170</v>
      </c>
      <c r="DR341" s="34" t="s">
        <v>4170</v>
      </c>
      <c r="DS341" s="34" t="s">
        <v>4170</v>
      </c>
      <c r="DT341" s="34" t="s">
        <v>4170</v>
      </c>
      <c r="DU341" s="34" t="s">
        <v>4170</v>
      </c>
      <c r="DV341" s="34" t="s">
        <v>4170</v>
      </c>
      <c r="DW341" s="34" t="s">
        <v>4170</v>
      </c>
      <c r="DY341" s="34">
        <v>10000</v>
      </c>
      <c r="EC341" s="34" t="s">
        <v>3922</v>
      </c>
      <c r="ED341" s="34" t="s">
        <v>4170</v>
      </c>
      <c r="EE341" s="34" t="s">
        <v>4170</v>
      </c>
      <c r="EF341" s="34" t="s">
        <v>4881</v>
      </c>
      <c r="EG341" s="34" t="s">
        <v>4170</v>
      </c>
      <c r="EH341" s="34" t="s">
        <v>4170</v>
      </c>
      <c r="EI341" s="34" t="s">
        <v>4170</v>
      </c>
      <c r="EJ341" s="34" t="s">
        <v>4170</v>
      </c>
      <c r="EK341" s="34" t="s">
        <v>4170</v>
      </c>
      <c r="EL341" s="34" t="s">
        <v>4170</v>
      </c>
      <c r="EM341" s="34" t="s">
        <v>4170</v>
      </c>
      <c r="EN341" s="34" t="s">
        <v>4170</v>
      </c>
      <c r="EO341" s="34" t="s">
        <v>4170</v>
      </c>
      <c r="EP341" s="34" t="s">
        <v>4170</v>
      </c>
      <c r="ER341" s="34">
        <v>4700</v>
      </c>
      <c r="FE341" s="34">
        <v>4875</v>
      </c>
      <c r="FK341" s="34" t="s">
        <v>1044</v>
      </c>
      <c r="FM341" s="34" t="s">
        <v>3990</v>
      </c>
      <c r="GF341" s="34" t="s">
        <v>1044</v>
      </c>
      <c r="GG341" s="34" t="s">
        <v>4170</v>
      </c>
      <c r="GH341" s="34" t="s">
        <v>4170</v>
      </c>
      <c r="GI341" s="34" t="s">
        <v>4170</v>
      </c>
      <c r="GJ341" s="34" t="s">
        <v>4881</v>
      </c>
      <c r="GK341" s="34" t="s">
        <v>4170</v>
      </c>
      <c r="GL341" s="34" t="s">
        <v>4170</v>
      </c>
      <c r="GM341" s="34" t="s">
        <v>4170</v>
      </c>
      <c r="GO341" s="34">
        <v>5000</v>
      </c>
      <c r="GP341" s="34">
        <v>0</v>
      </c>
      <c r="GQ341" s="34">
        <v>10000</v>
      </c>
      <c r="GR341" s="34">
        <v>4000</v>
      </c>
      <c r="GS341" s="34">
        <v>500</v>
      </c>
      <c r="GT341" s="34">
        <v>400</v>
      </c>
      <c r="GU341" s="34">
        <v>500</v>
      </c>
      <c r="GV341" s="34">
        <v>0</v>
      </c>
      <c r="GW341" s="34">
        <v>0</v>
      </c>
      <c r="GX341" s="34">
        <v>0</v>
      </c>
      <c r="GY341" s="34">
        <v>8000</v>
      </c>
      <c r="GZ341" s="34">
        <v>1800</v>
      </c>
      <c r="HA341" s="34">
        <v>0</v>
      </c>
      <c r="HB341" s="34">
        <v>0</v>
      </c>
      <c r="HC341" s="34">
        <v>0</v>
      </c>
      <c r="HD341" s="34">
        <v>0</v>
      </c>
      <c r="HE341" s="34">
        <v>0</v>
      </c>
      <c r="HF341" s="34" t="s">
        <v>1044</v>
      </c>
      <c r="HK341" s="34" t="s">
        <v>7105</v>
      </c>
      <c r="HL341" s="34" t="s">
        <v>4226</v>
      </c>
      <c r="HM341" s="34" t="s">
        <v>4542</v>
      </c>
      <c r="HN341" s="34" t="s">
        <v>5447</v>
      </c>
      <c r="HO341" s="34">
        <v>49.505858519491902</v>
      </c>
      <c r="HP341" s="34" t="s">
        <v>4896</v>
      </c>
      <c r="HQ341" s="34" t="s">
        <v>4323</v>
      </c>
      <c r="HR341" s="34" t="s">
        <v>4203</v>
      </c>
      <c r="HS341" s="34" t="s">
        <v>4248</v>
      </c>
      <c r="HT341" s="34" t="s">
        <v>4262</v>
      </c>
      <c r="HU341" s="34" t="s">
        <v>5342</v>
      </c>
      <c r="HV341" s="34" t="s">
        <v>5001</v>
      </c>
      <c r="HW341" s="34" t="s">
        <v>4556</v>
      </c>
      <c r="HX341" s="34" t="s">
        <v>3244</v>
      </c>
      <c r="HY341" s="34" t="s">
        <v>4291</v>
      </c>
      <c r="HZ341" s="34" t="s">
        <v>4929</v>
      </c>
      <c r="IA341" s="34" t="s">
        <v>4665</v>
      </c>
      <c r="IB341" s="34" t="s">
        <v>5665</v>
      </c>
      <c r="IC341" s="34" t="s">
        <v>5274</v>
      </c>
      <c r="ID341" s="34" t="s">
        <v>4462</v>
      </c>
      <c r="IE341" s="34" t="s">
        <v>4879</v>
      </c>
      <c r="II341" s="34" t="s">
        <v>5584</v>
      </c>
      <c r="IK341" s="34" t="s">
        <v>4589</v>
      </c>
      <c r="IQ341" s="34">
        <v>19575</v>
      </c>
      <c r="IR341" s="34" t="s">
        <v>1046</v>
      </c>
      <c r="IS341" s="34" t="s">
        <v>5322</v>
      </c>
      <c r="IT341" s="34">
        <v>3915</v>
      </c>
      <c r="IU341" s="34" t="s">
        <v>5179</v>
      </c>
      <c r="IV341" s="34" t="s">
        <v>4170</v>
      </c>
      <c r="IW341" s="34" t="s">
        <v>4176</v>
      </c>
      <c r="IX341" s="34" t="s">
        <v>6121</v>
      </c>
      <c r="IY341" s="34" t="s">
        <v>4785</v>
      </c>
      <c r="IZ341" s="34" t="s">
        <v>4785</v>
      </c>
      <c r="JA341" s="34" t="s">
        <v>4785</v>
      </c>
      <c r="JB341" s="34" t="s">
        <v>4170</v>
      </c>
      <c r="JC341" s="34">
        <v>0</v>
      </c>
      <c r="JD341" s="34">
        <v>1333.3333333333301</v>
      </c>
      <c r="JE341" s="34">
        <v>300</v>
      </c>
      <c r="JF341" s="34">
        <v>0</v>
      </c>
      <c r="JG341" s="34">
        <v>0</v>
      </c>
      <c r="JH341" s="34">
        <v>0</v>
      </c>
      <c r="JI341" s="34">
        <v>0</v>
      </c>
      <c r="JJ341" s="34">
        <v>0</v>
      </c>
      <c r="JK341" s="34">
        <v>0</v>
      </c>
      <c r="JL341" s="34">
        <v>20700</v>
      </c>
      <c r="JM341" s="34">
        <v>1333.3333333333301</v>
      </c>
      <c r="JN341" s="34">
        <v>22033.333333333299</v>
      </c>
      <c r="JO341" s="34">
        <v>4140</v>
      </c>
      <c r="JP341" s="34">
        <v>266.66666666666703</v>
      </c>
      <c r="JQ341" s="34">
        <v>4406.6666666666697</v>
      </c>
      <c r="JR341" s="34">
        <v>0.22692889561270799</v>
      </c>
      <c r="JT341" s="34">
        <v>0.45385779122541597</v>
      </c>
      <c r="JU341" s="34">
        <v>0.181543116490166</v>
      </c>
      <c r="JV341" s="34">
        <v>2.2692889561270801E-2</v>
      </c>
      <c r="JW341" s="34">
        <v>1.81543116490166E-2</v>
      </c>
      <c r="JX341" s="34">
        <v>2.2692889561270801E-2</v>
      </c>
      <c r="KB341" s="34">
        <v>6.0514372163388799E-2</v>
      </c>
      <c r="KC341" s="34">
        <v>1.36157337367625E-2</v>
      </c>
      <c r="KJ341" s="34" t="s">
        <v>5977</v>
      </c>
      <c r="KK341" s="34" t="s">
        <v>5178</v>
      </c>
      <c r="KL341" s="34" t="s">
        <v>4170</v>
      </c>
      <c r="KM341" s="34" t="s">
        <v>4170</v>
      </c>
      <c r="KN341" s="34" t="s">
        <v>5253</v>
      </c>
      <c r="KO341" s="34" t="s">
        <v>5255</v>
      </c>
      <c r="KP341" s="34" t="s">
        <v>4170</v>
      </c>
      <c r="KQ341" s="34" t="s">
        <v>4170</v>
      </c>
      <c r="KR341" s="34" t="s">
        <v>4170</v>
      </c>
      <c r="KS341" s="34" t="s">
        <v>4170</v>
      </c>
      <c r="KT341" s="34" t="s">
        <v>4170</v>
      </c>
      <c r="KU341" s="34" t="s">
        <v>5113</v>
      </c>
      <c r="KV341" s="34" t="s">
        <v>5153</v>
      </c>
      <c r="KW341" s="34" t="s">
        <v>5621</v>
      </c>
      <c r="KX341" s="34" t="s">
        <v>5644</v>
      </c>
      <c r="KY341" s="34" t="s">
        <v>5953</v>
      </c>
      <c r="KZ341" s="34" t="s">
        <v>5850</v>
      </c>
      <c r="LA341" s="34" t="s">
        <v>5992</v>
      </c>
    </row>
    <row r="342" spans="1:313">
      <c r="A342" s="34" t="s">
        <v>7106</v>
      </c>
      <c r="B342" s="34" t="s">
        <v>7069</v>
      </c>
      <c r="C342" s="34" t="s">
        <v>1038</v>
      </c>
      <c r="D342" s="34" t="s">
        <v>1041</v>
      </c>
      <c r="F342" s="34" t="s">
        <v>1041</v>
      </c>
      <c r="G342" s="34">
        <v>68</v>
      </c>
      <c r="H342" s="34" t="s">
        <v>1041</v>
      </c>
      <c r="I342" s="34" t="s">
        <v>1041</v>
      </c>
      <c r="J342" s="34" t="s">
        <v>440</v>
      </c>
      <c r="K342" s="34" t="s">
        <v>1086</v>
      </c>
      <c r="L342" s="34" t="s">
        <v>9545</v>
      </c>
      <c r="M342" s="34" t="s">
        <v>1685</v>
      </c>
      <c r="N342" s="34" t="s">
        <v>9546</v>
      </c>
      <c r="P342" s="34" t="s">
        <v>3065</v>
      </c>
      <c r="Q342" s="34" t="s">
        <v>3138</v>
      </c>
      <c r="R342" s="34" t="s">
        <v>6331</v>
      </c>
      <c r="S342" s="34">
        <v>1</v>
      </c>
      <c r="T342" s="34" t="s">
        <v>4170</v>
      </c>
      <c r="U342" s="34" t="s">
        <v>4170</v>
      </c>
      <c r="V342" s="34" t="s">
        <v>4170</v>
      </c>
      <c r="W342" s="34" t="s">
        <v>4881</v>
      </c>
      <c r="X342" s="34" t="s">
        <v>4170</v>
      </c>
      <c r="Y342" s="34" t="s">
        <v>4881</v>
      </c>
      <c r="Z342" s="34" t="s">
        <v>4170</v>
      </c>
      <c r="AA342" s="34" t="s">
        <v>4170</v>
      </c>
      <c r="AB342" s="34" t="s">
        <v>3681</v>
      </c>
      <c r="AD342" s="34" t="s">
        <v>3699</v>
      </c>
      <c r="AE342" s="34" t="s">
        <v>3711</v>
      </c>
      <c r="AF342" s="34" t="s">
        <v>4170</v>
      </c>
      <c r="AG342" s="34" t="s">
        <v>4170</v>
      </c>
      <c r="AH342" s="34" t="s">
        <v>4881</v>
      </c>
      <c r="AI342" s="34" t="s">
        <v>4170</v>
      </c>
      <c r="AJ342" s="34" t="s">
        <v>4170</v>
      </c>
      <c r="AK342" s="34" t="s">
        <v>4170</v>
      </c>
      <c r="AL342" s="34" t="s">
        <v>4170</v>
      </c>
      <c r="AN342" s="34" t="s">
        <v>3719</v>
      </c>
      <c r="AO342" s="34" t="s">
        <v>1044</v>
      </c>
      <c r="BG342" s="34">
        <v>1</v>
      </c>
      <c r="BI342" s="34">
        <v>26</v>
      </c>
      <c r="BJ342" s="34" t="s">
        <v>1041</v>
      </c>
      <c r="BK342" s="34" t="s">
        <v>3727</v>
      </c>
      <c r="BM342" s="34" t="s">
        <v>3742</v>
      </c>
      <c r="BN342" s="34" t="s">
        <v>3745</v>
      </c>
      <c r="BO342" s="34" t="s">
        <v>4881</v>
      </c>
      <c r="BP342" s="34" t="s">
        <v>4170</v>
      </c>
      <c r="BQ342" s="34" t="s">
        <v>4170</v>
      </c>
      <c r="BR342" s="34" t="s">
        <v>4170</v>
      </c>
      <c r="BS342" s="34" t="s">
        <v>3760</v>
      </c>
      <c r="BT342" s="34" t="s">
        <v>3774</v>
      </c>
      <c r="BU342" s="34" t="s">
        <v>1044</v>
      </c>
      <c r="BV342" s="34" t="s">
        <v>1044</v>
      </c>
      <c r="BW342" s="34" t="s">
        <v>1044</v>
      </c>
      <c r="BX342" s="34" t="s">
        <v>3777</v>
      </c>
      <c r="BY342" s="34" t="s">
        <v>4881</v>
      </c>
      <c r="BZ342" s="34" t="s">
        <v>4170</v>
      </c>
      <c r="CA342" s="34" t="s">
        <v>4170</v>
      </c>
      <c r="CB342" s="34" t="s">
        <v>4170</v>
      </c>
      <c r="CC342" s="34" t="s">
        <v>4170</v>
      </c>
      <c r="CD342" s="34" t="s">
        <v>4170</v>
      </c>
      <c r="CE342" s="34" t="s">
        <v>4170</v>
      </c>
      <c r="CF342" s="34" t="s">
        <v>4170</v>
      </c>
      <c r="CG342" s="34" t="s">
        <v>4170</v>
      </c>
      <c r="CH342" s="34" t="s">
        <v>4170</v>
      </c>
      <c r="CI342" s="34" t="s">
        <v>4170</v>
      </c>
      <c r="CJ342" s="34" t="s">
        <v>4170</v>
      </c>
      <c r="CK342" s="34" t="s">
        <v>4170</v>
      </c>
      <c r="CL342" s="34" t="s">
        <v>4170</v>
      </c>
      <c r="CM342" s="34" t="s">
        <v>4170</v>
      </c>
      <c r="CN342" s="34" t="s">
        <v>4170</v>
      </c>
      <c r="CO342" s="34" t="s">
        <v>4170</v>
      </c>
      <c r="CQ342" s="34" t="s">
        <v>1041</v>
      </c>
      <c r="CR342" s="34" t="s">
        <v>1041</v>
      </c>
      <c r="CS342" s="34" t="s">
        <v>1044</v>
      </c>
      <c r="CT342" s="34" t="s">
        <v>1044</v>
      </c>
      <c r="CU342" s="34" t="s">
        <v>1041</v>
      </c>
      <c r="CV342" s="34" t="s">
        <v>1041</v>
      </c>
      <c r="CW342" s="34" t="s">
        <v>1044</v>
      </c>
      <c r="CX342" s="34" t="s">
        <v>1044</v>
      </c>
      <c r="CY342" s="34" t="s">
        <v>3826</v>
      </c>
      <c r="CZ342" s="34" t="s">
        <v>3843</v>
      </c>
      <c r="DA342" s="34" t="s">
        <v>3861</v>
      </c>
      <c r="DB342" s="34" t="s">
        <v>1044</v>
      </c>
      <c r="DC342" s="34" t="s">
        <v>3871</v>
      </c>
      <c r="DD342" s="34" t="s">
        <v>3871</v>
      </c>
      <c r="DE342" s="34" t="s">
        <v>1041</v>
      </c>
      <c r="DF342" s="34" t="s">
        <v>3880</v>
      </c>
      <c r="DG342" s="34" t="s">
        <v>6305</v>
      </c>
      <c r="DH342" s="34" t="s">
        <v>4170</v>
      </c>
      <c r="DI342" s="34" t="s">
        <v>4170</v>
      </c>
      <c r="DJ342" s="34" t="s">
        <v>4170</v>
      </c>
      <c r="DK342" s="34" t="s">
        <v>4170</v>
      </c>
      <c r="DL342" s="34" t="s">
        <v>4170</v>
      </c>
      <c r="DM342" s="34" t="s">
        <v>4170</v>
      </c>
      <c r="DN342" s="34" t="s">
        <v>4881</v>
      </c>
      <c r="DO342" s="34" t="s">
        <v>4881</v>
      </c>
      <c r="DP342" s="34" t="s">
        <v>4170</v>
      </c>
      <c r="DQ342" s="34" t="s">
        <v>4170</v>
      </c>
      <c r="DR342" s="34" t="s">
        <v>4170</v>
      </c>
      <c r="DS342" s="34" t="s">
        <v>4170</v>
      </c>
      <c r="DT342" s="34" t="s">
        <v>4170</v>
      </c>
      <c r="DU342" s="34" t="s">
        <v>4170</v>
      </c>
      <c r="DV342" s="34" t="s">
        <v>4170</v>
      </c>
      <c r="DW342" s="34" t="s">
        <v>4170</v>
      </c>
      <c r="ES342" s="34" t="s">
        <v>3951</v>
      </c>
      <c r="ET342" s="34" t="s">
        <v>4170</v>
      </c>
      <c r="EU342" s="34" t="s">
        <v>4170</v>
      </c>
      <c r="EV342" s="34" t="s">
        <v>4170</v>
      </c>
      <c r="EW342" s="34" t="s">
        <v>4170</v>
      </c>
      <c r="EX342" s="34" t="s">
        <v>4881</v>
      </c>
      <c r="EY342" s="34" t="s">
        <v>4170</v>
      </c>
      <c r="EZ342" s="34" t="s">
        <v>4170</v>
      </c>
      <c r="FA342" s="34" t="s">
        <v>4170</v>
      </c>
      <c r="FB342" s="34" t="s">
        <v>4170</v>
      </c>
      <c r="FD342" s="34">
        <v>7600</v>
      </c>
      <c r="FE342" s="34">
        <v>1625</v>
      </c>
      <c r="FK342" s="34" t="s">
        <v>1044</v>
      </c>
      <c r="FM342" s="34" t="s">
        <v>3990</v>
      </c>
      <c r="GF342" s="34" t="s">
        <v>1044</v>
      </c>
      <c r="GG342" s="34" t="s">
        <v>4170</v>
      </c>
      <c r="GH342" s="34" t="s">
        <v>4170</v>
      </c>
      <c r="GI342" s="34" t="s">
        <v>4170</v>
      </c>
      <c r="GJ342" s="34" t="s">
        <v>4881</v>
      </c>
      <c r="GK342" s="34" t="s">
        <v>4170</v>
      </c>
      <c r="GL342" s="34" t="s">
        <v>4170</v>
      </c>
      <c r="GM342" s="34" t="s">
        <v>4170</v>
      </c>
      <c r="GO342" s="34">
        <v>1000</v>
      </c>
      <c r="GP342" s="34">
        <v>0</v>
      </c>
      <c r="GQ342" s="34">
        <v>0</v>
      </c>
      <c r="GR342" s="34">
        <v>400</v>
      </c>
      <c r="GS342" s="34">
        <v>100</v>
      </c>
      <c r="GT342" s="34">
        <v>50</v>
      </c>
      <c r="GU342" s="34">
        <v>0</v>
      </c>
      <c r="GV342" s="34">
        <v>0</v>
      </c>
      <c r="GW342" s="34">
        <v>0</v>
      </c>
      <c r="GX342" s="34">
        <v>0</v>
      </c>
      <c r="GY342" s="34">
        <v>3000</v>
      </c>
      <c r="GZ342" s="34">
        <v>0</v>
      </c>
      <c r="HA342" s="34">
        <v>0</v>
      </c>
      <c r="HB342" s="34">
        <v>0</v>
      </c>
      <c r="HC342" s="34">
        <v>0</v>
      </c>
      <c r="HD342" s="34">
        <v>0</v>
      </c>
      <c r="HE342" s="34">
        <v>0</v>
      </c>
      <c r="HF342" s="34" t="s">
        <v>1044</v>
      </c>
      <c r="HK342" s="34" t="s">
        <v>7107</v>
      </c>
      <c r="HL342" s="34" t="s">
        <v>4226</v>
      </c>
      <c r="HM342" s="34" t="s">
        <v>4546</v>
      </c>
      <c r="HN342" s="34" t="s">
        <v>5449</v>
      </c>
      <c r="HO342" s="34">
        <v>37.515056942619402</v>
      </c>
      <c r="HP342" s="34" t="s">
        <v>4896</v>
      </c>
      <c r="HQ342" s="34" t="s">
        <v>4305</v>
      </c>
      <c r="HR342" s="34" t="s">
        <v>4195</v>
      </c>
      <c r="HS342" s="34" t="s">
        <v>4235</v>
      </c>
      <c r="HT342" s="34" t="s">
        <v>4271</v>
      </c>
      <c r="HU342" s="34" t="s">
        <v>5342</v>
      </c>
      <c r="HV342" s="34" t="s">
        <v>5001</v>
      </c>
      <c r="HW342" s="34" t="s">
        <v>4560</v>
      </c>
      <c r="HX342" s="34" t="s">
        <v>3238</v>
      </c>
      <c r="HY342" s="34" t="s">
        <v>4299</v>
      </c>
      <c r="HZ342" s="34" t="s">
        <v>4933</v>
      </c>
      <c r="IA342" s="34" t="s">
        <v>4665</v>
      </c>
      <c r="IC342" s="34" t="s">
        <v>5274</v>
      </c>
      <c r="ID342" s="34" t="s">
        <v>4462</v>
      </c>
      <c r="IJ342" s="34">
        <v>3029.36</v>
      </c>
      <c r="IK342" s="34" t="s">
        <v>4587</v>
      </c>
      <c r="IQ342" s="34">
        <v>4654.3599999999997</v>
      </c>
      <c r="IR342" s="34" t="s">
        <v>1046</v>
      </c>
      <c r="IT342" s="34">
        <v>4654.3599999999997</v>
      </c>
      <c r="IU342" s="34" t="s">
        <v>5177</v>
      </c>
      <c r="IV342" s="34" t="s">
        <v>4170</v>
      </c>
      <c r="IW342" s="34" t="s">
        <v>4170</v>
      </c>
      <c r="IX342" s="34" t="s">
        <v>6120</v>
      </c>
      <c r="IY342" s="34" t="s">
        <v>5373</v>
      </c>
      <c r="IZ342" s="34" t="s">
        <v>4352</v>
      </c>
      <c r="JA342" s="34" t="s">
        <v>4170</v>
      </c>
      <c r="JB342" s="34" t="s">
        <v>4170</v>
      </c>
      <c r="JC342" s="34">
        <v>0</v>
      </c>
      <c r="JD342" s="34">
        <v>500</v>
      </c>
      <c r="JE342" s="34">
        <v>0</v>
      </c>
      <c r="JF342" s="34">
        <v>0</v>
      </c>
      <c r="JG342" s="34">
        <v>0</v>
      </c>
      <c r="JH342" s="34">
        <v>0</v>
      </c>
      <c r="JI342" s="34">
        <v>0</v>
      </c>
      <c r="JJ342" s="34">
        <v>0</v>
      </c>
      <c r="JK342" s="34">
        <v>0</v>
      </c>
      <c r="JL342" s="34">
        <v>1550</v>
      </c>
      <c r="JM342" s="34">
        <v>500</v>
      </c>
      <c r="JN342" s="34">
        <v>2050</v>
      </c>
      <c r="JO342" s="34">
        <v>1550</v>
      </c>
      <c r="JP342" s="34">
        <v>500</v>
      </c>
      <c r="JQ342" s="34">
        <v>2050</v>
      </c>
      <c r="JR342" s="34">
        <v>0.48780487804877998</v>
      </c>
      <c r="JU342" s="34">
        <v>0.19512195121951201</v>
      </c>
      <c r="JV342" s="34">
        <v>4.8780487804878099E-2</v>
      </c>
      <c r="JW342" s="34">
        <v>2.4390243902439001E-2</v>
      </c>
      <c r="KB342" s="34">
        <v>0.24390243902438999</v>
      </c>
      <c r="KI342" s="34" t="s">
        <v>6084</v>
      </c>
      <c r="KJ342" s="34" t="s">
        <v>5976</v>
      </c>
      <c r="KK342" s="34" t="s">
        <v>5989</v>
      </c>
      <c r="KL342" s="34" t="s">
        <v>4170</v>
      </c>
      <c r="KM342" s="34" t="s">
        <v>4170</v>
      </c>
      <c r="KN342" s="34" t="s">
        <v>5255</v>
      </c>
      <c r="KO342" s="34" t="s">
        <v>4170</v>
      </c>
      <c r="KP342" s="34" t="s">
        <v>4170</v>
      </c>
      <c r="KQ342" s="34" t="s">
        <v>4170</v>
      </c>
      <c r="KR342" s="34" t="s">
        <v>4170</v>
      </c>
      <c r="KS342" s="34" t="s">
        <v>4170</v>
      </c>
      <c r="KT342" s="34" t="s">
        <v>4170</v>
      </c>
      <c r="KU342" s="34" t="s">
        <v>4973</v>
      </c>
      <c r="KV342" s="34" t="s">
        <v>5151</v>
      </c>
      <c r="KW342" s="34" t="s">
        <v>5624</v>
      </c>
      <c r="KX342" s="34" t="s">
        <v>5646</v>
      </c>
      <c r="KY342" s="34" t="s">
        <v>5952</v>
      </c>
      <c r="KZ342" s="34" t="s">
        <v>5850</v>
      </c>
      <c r="LA342" s="34" t="s">
        <v>5992</v>
      </c>
    </row>
    <row r="343" spans="1:313">
      <c r="A343" s="34" t="s">
        <v>7108</v>
      </c>
      <c r="B343" s="34" t="s">
        <v>7069</v>
      </c>
      <c r="C343" s="34" t="s">
        <v>1039</v>
      </c>
      <c r="D343" s="34" t="s">
        <v>1041</v>
      </c>
      <c r="F343" s="34" t="s">
        <v>1041</v>
      </c>
      <c r="G343" s="34">
        <v>28</v>
      </c>
      <c r="H343" s="34" t="s">
        <v>1041</v>
      </c>
      <c r="I343" s="34" t="s">
        <v>1041</v>
      </c>
      <c r="J343" s="34" t="s">
        <v>440</v>
      </c>
      <c r="K343" s="34" t="s">
        <v>1077</v>
      </c>
      <c r="L343" s="34" t="s">
        <v>9537</v>
      </c>
      <c r="M343" s="34" t="s">
        <v>1548</v>
      </c>
      <c r="N343" s="34" t="s">
        <v>9538</v>
      </c>
      <c r="P343" s="34" t="s">
        <v>3065</v>
      </c>
      <c r="Q343" s="34" t="s">
        <v>3123</v>
      </c>
      <c r="R343" s="34" t="s">
        <v>6432</v>
      </c>
      <c r="S343" s="34">
        <v>2</v>
      </c>
      <c r="T343" s="34" t="s">
        <v>4609</v>
      </c>
      <c r="U343" s="34" t="s">
        <v>4881</v>
      </c>
      <c r="V343" s="34" t="s">
        <v>4170</v>
      </c>
      <c r="W343" s="34" t="s">
        <v>4881</v>
      </c>
      <c r="X343" s="34" t="s">
        <v>4170</v>
      </c>
      <c r="Y343" s="34" t="s">
        <v>4609</v>
      </c>
      <c r="Z343" s="34" t="s">
        <v>4170</v>
      </c>
      <c r="AA343" s="34" t="s">
        <v>4170</v>
      </c>
      <c r="AB343" s="34" t="s">
        <v>3681</v>
      </c>
      <c r="AD343" s="34" t="s">
        <v>3702</v>
      </c>
      <c r="AE343" s="34" t="s">
        <v>7109</v>
      </c>
      <c r="AF343" s="34" t="s">
        <v>4170</v>
      </c>
      <c r="AG343" s="34" t="s">
        <v>4170</v>
      </c>
      <c r="AH343" s="34" t="s">
        <v>4881</v>
      </c>
      <c r="AI343" s="34" t="s">
        <v>4881</v>
      </c>
      <c r="AJ343" s="34" t="s">
        <v>4170</v>
      </c>
      <c r="AK343" s="34" t="s">
        <v>4170</v>
      </c>
      <c r="AL343" s="34" t="s">
        <v>4170</v>
      </c>
      <c r="AN343" s="34" t="s">
        <v>3719</v>
      </c>
      <c r="AO343" s="34" t="s">
        <v>1044</v>
      </c>
      <c r="BG343" s="34">
        <v>2</v>
      </c>
      <c r="BI343" s="34">
        <v>45</v>
      </c>
      <c r="BJ343" s="34" t="s">
        <v>1041</v>
      </c>
      <c r="BK343" s="34" t="s">
        <v>3727</v>
      </c>
      <c r="BM343" s="34" t="s">
        <v>3739</v>
      </c>
      <c r="BN343" s="34" t="s">
        <v>3745</v>
      </c>
      <c r="BO343" s="34" t="s">
        <v>4881</v>
      </c>
      <c r="BP343" s="34" t="s">
        <v>4170</v>
      </c>
      <c r="BQ343" s="34" t="s">
        <v>4170</v>
      </c>
      <c r="BR343" s="34" t="s">
        <v>4170</v>
      </c>
      <c r="BS343" s="34" t="s">
        <v>3754</v>
      </c>
      <c r="BT343" s="34" t="s">
        <v>3771</v>
      </c>
      <c r="BU343" s="34" t="s">
        <v>1044</v>
      </c>
      <c r="BV343" s="34" t="s">
        <v>1044</v>
      </c>
      <c r="BW343" s="34" t="s">
        <v>1044</v>
      </c>
      <c r="BX343" s="34" t="s">
        <v>3777</v>
      </c>
      <c r="BY343" s="34" t="s">
        <v>4881</v>
      </c>
      <c r="BZ343" s="34" t="s">
        <v>4170</v>
      </c>
      <c r="CA343" s="34" t="s">
        <v>4170</v>
      </c>
      <c r="CB343" s="34" t="s">
        <v>4170</v>
      </c>
      <c r="CC343" s="34" t="s">
        <v>4170</v>
      </c>
      <c r="CD343" s="34" t="s">
        <v>4170</v>
      </c>
      <c r="CE343" s="34" t="s">
        <v>4170</v>
      </c>
      <c r="CF343" s="34" t="s">
        <v>4170</v>
      </c>
      <c r="CG343" s="34" t="s">
        <v>4170</v>
      </c>
      <c r="CH343" s="34" t="s">
        <v>4170</v>
      </c>
      <c r="CI343" s="34" t="s">
        <v>4170</v>
      </c>
      <c r="CJ343" s="34" t="s">
        <v>4170</v>
      </c>
      <c r="CK343" s="34" t="s">
        <v>4170</v>
      </c>
      <c r="CL343" s="34" t="s">
        <v>4170</v>
      </c>
      <c r="CM343" s="34" t="s">
        <v>4170</v>
      </c>
      <c r="CN343" s="34" t="s">
        <v>4170</v>
      </c>
      <c r="CO343" s="34" t="s">
        <v>4170</v>
      </c>
      <c r="CQ343" s="34" t="s">
        <v>1041</v>
      </c>
      <c r="CR343" s="34" t="s">
        <v>1041</v>
      </c>
      <c r="CS343" s="34" t="s">
        <v>1041</v>
      </c>
      <c r="CT343" s="34" t="s">
        <v>1041</v>
      </c>
      <c r="CU343" s="34" t="s">
        <v>1041</v>
      </c>
      <c r="CV343" s="34" t="s">
        <v>1041</v>
      </c>
      <c r="CW343" s="34" t="s">
        <v>1041</v>
      </c>
      <c r="CX343" s="34" t="s">
        <v>1044</v>
      </c>
      <c r="CY343" s="34" t="s">
        <v>3823</v>
      </c>
      <c r="CZ343" s="34" t="s">
        <v>3840</v>
      </c>
      <c r="DA343" s="34" t="s">
        <v>3855</v>
      </c>
      <c r="DB343" s="34" t="s">
        <v>3871</v>
      </c>
      <c r="DC343" s="34" t="s">
        <v>3871</v>
      </c>
      <c r="DD343" s="34" t="s">
        <v>3871</v>
      </c>
      <c r="DE343" s="34" t="s">
        <v>1041</v>
      </c>
      <c r="DF343" s="34" t="s">
        <v>3877</v>
      </c>
      <c r="DG343" s="34" t="s">
        <v>171</v>
      </c>
      <c r="DH343" s="34" t="s">
        <v>4170</v>
      </c>
      <c r="DI343" s="34" t="s">
        <v>4170</v>
      </c>
      <c r="DJ343" s="34" t="s">
        <v>4170</v>
      </c>
      <c r="DK343" s="34" t="s">
        <v>4170</v>
      </c>
      <c r="DL343" s="34" t="s">
        <v>4170</v>
      </c>
      <c r="DM343" s="34" t="s">
        <v>4170</v>
      </c>
      <c r="DN343" s="34" t="s">
        <v>4170</v>
      </c>
      <c r="DO343" s="34" t="s">
        <v>4170</v>
      </c>
      <c r="DP343" s="34" t="s">
        <v>4170</v>
      </c>
      <c r="DQ343" s="34" t="s">
        <v>4881</v>
      </c>
      <c r="DR343" s="34" t="s">
        <v>4170</v>
      </c>
      <c r="DS343" s="34" t="s">
        <v>4170</v>
      </c>
      <c r="DT343" s="34" t="s">
        <v>4170</v>
      </c>
      <c r="DU343" s="34" t="s">
        <v>4170</v>
      </c>
      <c r="DV343" s="34" t="s">
        <v>4170</v>
      </c>
      <c r="DW343" s="34" t="s">
        <v>4170</v>
      </c>
      <c r="FK343" s="34" t="s">
        <v>3960</v>
      </c>
      <c r="FL343" s="34" t="s">
        <v>3972</v>
      </c>
      <c r="FM343" s="34" t="s">
        <v>3981</v>
      </c>
      <c r="FN343" s="34" t="s">
        <v>7110</v>
      </c>
      <c r="FO343" s="34" t="s">
        <v>4881</v>
      </c>
      <c r="FP343" s="34" t="s">
        <v>4170</v>
      </c>
      <c r="FQ343" s="34" t="s">
        <v>4170</v>
      </c>
      <c r="FR343" s="34" t="s">
        <v>4170</v>
      </c>
      <c r="FS343" s="34" t="s">
        <v>4881</v>
      </c>
      <c r="FT343" s="34" t="s">
        <v>4170</v>
      </c>
      <c r="FU343" s="34" t="s">
        <v>4170</v>
      </c>
      <c r="FV343" s="34" t="s">
        <v>4170</v>
      </c>
      <c r="FW343" s="34" t="s">
        <v>4170</v>
      </c>
      <c r="FX343" s="34" t="s">
        <v>4170</v>
      </c>
      <c r="FY343" s="34" t="s">
        <v>4170</v>
      </c>
      <c r="FZ343" s="34" t="s">
        <v>4170</v>
      </c>
      <c r="GA343" s="34" t="s">
        <v>4170</v>
      </c>
      <c r="GB343" s="34" t="s">
        <v>4170</v>
      </c>
      <c r="GC343" s="34" t="s">
        <v>4170</v>
      </c>
      <c r="GD343" s="34" t="s">
        <v>4170</v>
      </c>
      <c r="GF343" s="34" t="s">
        <v>1044</v>
      </c>
      <c r="GG343" s="34" t="s">
        <v>4170</v>
      </c>
      <c r="GH343" s="34" t="s">
        <v>4170</v>
      </c>
      <c r="GI343" s="34" t="s">
        <v>4170</v>
      </c>
      <c r="GJ343" s="34" t="s">
        <v>4881</v>
      </c>
      <c r="GK343" s="34" t="s">
        <v>4170</v>
      </c>
      <c r="GL343" s="34" t="s">
        <v>4170</v>
      </c>
      <c r="GM343" s="34" t="s">
        <v>4170</v>
      </c>
      <c r="GO343" s="34">
        <v>5000</v>
      </c>
      <c r="GP343" s="34">
        <v>0</v>
      </c>
      <c r="GQ343" s="34">
        <v>0</v>
      </c>
      <c r="GR343" s="34">
        <v>0</v>
      </c>
      <c r="GS343" s="34">
        <v>1500</v>
      </c>
      <c r="GT343" s="34">
        <v>300</v>
      </c>
      <c r="GU343" s="34">
        <v>1000</v>
      </c>
      <c r="GV343" s="34">
        <v>0</v>
      </c>
      <c r="GW343" s="34">
        <v>0</v>
      </c>
      <c r="GX343" s="34">
        <v>3500</v>
      </c>
      <c r="GY343" s="34">
        <v>300</v>
      </c>
      <c r="GZ343" s="34">
        <v>0</v>
      </c>
      <c r="HA343" s="34">
        <v>0</v>
      </c>
      <c r="HB343" s="34">
        <v>0</v>
      </c>
      <c r="HC343" s="34">
        <v>10000</v>
      </c>
      <c r="HD343" s="34">
        <v>0</v>
      </c>
      <c r="HE343" s="34">
        <v>0</v>
      </c>
      <c r="HF343" s="34" t="s">
        <v>1044</v>
      </c>
      <c r="HK343" s="34" t="s">
        <v>7111</v>
      </c>
      <c r="HL343" s="34" t="s">
        <v>4226</v>
      </c>
      <c r="HM343" s="34" t="s">
        <v>4539</v>
      </c>
      <c r="HN343" s="34" t="s">
        <v>5446</v>
      </c>
      <c r="HO343" s="34">
        <v>9.4940867279894903</v>
      </c>
      <c r="HP343" s="34" t="s">
        <v>4897</v>
      </c>
      <c r="HQ343" s="34" t="s">
        <v>4313</v>
      </c>
      <c r="HR343" s="34" t="s">
        <v>4210</v>
      </c>
      <c r="HS343" s="34" t="s">
        <v>4228</v>
      </c>
      <c r="HT343" s="34" t="s">
        <v>4262</v>
      </c>
      <c r="HU343" s="34" t="s">
        <v>5342</v>
      </c>
      <c r="HV343" s="34" t="s">
        <v>5001</v>
      </c>
      <c r="HW343" s="34" t="s">
        <v>4560</v>
      </c>
      <c r="HX343" s="34" t="s">
        <v>3238</v>
      </c>
      <c r="HY343" s="34" t="s">
        <v>4299</v>
      </c>
      <c r="HZ343" s="34" t="s">
        <v>4933</v>
      </c>
      <c r="IA343" s="34" t="s">
        <v>4666</v>
      </c>
      <c r="IB343" s="34" t="s">
        <v>5665</v>
      </c>
      <c r="IC343" s="34" t="s">
        <v>5274</v>
      </c>
      <c r="ID343" s="34" t="s">
        <v>4462</v>
      </c>
      <c r="IR343" s="34" t="s">
        <v>1046</v>
      </c>
      <c r="IS343" s="34" t="s">
        <v>5322</v>
      </c>
      <c r="IU343" s="34" t="s">
        <v>5179</v>
      </c>
      <c r="IV343" s="34" t="s">
        <v>4170</v>
      </c>
      <c r="IW343" s="34" t="s">
        <v>4170</v>
      </c>
      <c r="IX343" s="34" t="s">
        <v>4170</v>
      </c>
      <c r="IY343" s="34" t="s">
        <v>4472</v>
      </c>
      <c r="IZ343" s="34" t="s">
        <v>4784</v>
      </c>
      <c r="JA343" s="34" t="s">
        <v>4716</v>
      </c>
      <c r="JB343" s="34" t="s">
        <v>4170</v>
      </c>
      <c r="JC343" s="34">
        <v>583.33333333333303</v>
      </c>
      <c r="JD343" s="34">
        <v>50</v>
      </c>
      <c r="JE343" s="34">
        <v>0</v>
      </c>
      <c r="JF343" s="34">
        <v>0</v>
      </c>
      <c r="JG343" s="34">
        <v>0</v>
      </c>
      <c r="JH343" s="34">
        <v>1666.6666666666699</v>
      </c>
      <c r="JI343" s="34">
        <v>0</v>
      </c>
      <c r="JJ343" s="34">
        <v>0</v>
      </c>
      <c r="JK343" s="34">
        <v>0</v>
      </c>
      <c r="JL343" s="34">
        <v>10050</v>
      </c>
      <c r="JM343" s="34">
        <v>50</v>
      </c>
      <c r="JN343" s="34">
        <v>10100</v>
      </c>
      <c r="JO343" s="34">
        <v>5025</v>
      </c>
      <c r="JP343" s="34">
        <v>25</v>
      </c>
      <c r="JQ343" s="34">
        <v>5050</v>
      </c>
      <c r="JR343" s="34">
        <v>0.49504950495049499</v>
      </c>
      <c r="JV343" s="34">
        <v>0.14851485148514901</v>
      </c>
      <c r="JW343" s="34">
        <v>2.9702970297029702E-2</v>
      </c>
      <c r="JX343" s="34">
        <v>9.9009900990099001E-2</v>
      </c>
      <c r="KA343" s="34">
        <v>5.7755775577557802E-2</v>
      </c>
      <c r="KB343" s="34">
        <v>4.9504950495049497E-3</v>
      </c>
      <c r="KF343" s="34">
        <v>0.16501650165016499</v>
      </c>
      <c r="KL343" s="34" t="s">
        <v>4170</v>
      </c>
      <c r="KM343" s="34" t="s">
        <v>4716</v>
      </c>
      <c r="KN343" s="34" t="s">
        <v>4352</v>
      </c>
      <c r="KO343" s="34" t="s">
        <v>4170</v>
      </c>
      <c r="KP343" s="34" t="s">
        <v>4170</v>
      </c>
      <c r="KQ343" s="34" t="s">
        <v>4170</v>
      </c>
      <c r="KR343" s="34" t="s">
        <v>4973</v>
      </c>
      <c r="KS343" s="34" t="s">
        <v>4170</v>
      </c>
      <c r="KT343" s="34" t="s">
        <v>4170</v>
      </c>
      <c r="KU343" s="34" t="s">
        <v>5112</v>
      </c>
      <c r="KV343" s="34" t="s">
        <v>5154</v>
      </c>
      <c r="KW343" s="34" t="s">
        <v>5620</v>
      </c>
      <c r="KX343" s="34" t="s">
        <v>5643</v>
      </c>
      <c r="KY343" s="34" t="s">
        <v>5112</v>
      </c>
      <c r="KZ343" s="34" t="s">
        <v>5154</v>
      </c>
    </row>
    <row r="344" spans="1:313">
      <c r="A344" s="34" t="s">
        <v>7112</v>
      </c>
      <c r="B344" s="34" t="s">
        <v>7069</v>
      </c>
      <c r="C344" s="34" t="s">
        <v>1038</v>
      </c>
      <c r="D344" s="34" t="s">
        <v>1041</v>
      </c>
      <c r="F344" s="34" t="s">
        <v>1041</v>
      </c>
      <c r="G344" s="34">
        <v>45</v>
      </c>
      <c r="H344" s="34" t="s">
        <v>1041</v>
      </c>
      <c r="I344" s="34" t="s">
        <v>1041</v>
      </c>
      <c r="J344" s="34" t="s">
        <v>442</v>
      </c>
      <c r="K344" s="34" t="s">
        <v>1077</v>
      </c>
      <c r="L344" s="34" t="s">
        <v>9537</v>
      </c>
      <c r="M344" s="34" t="s">
        <v>1548</v>
      </c>
      <c r="N344" s="34" t="s">
        <v>9538</v>
      </c>
      <c r="P344" s="34" t="s">
        <v>3065</v>
      </c>
      <c r="Q344" s="34" t="s">
        <v>3120</v>
      </c>
      <c r="R344" s="34" t="s">
        <v>6318</v>
      </c>
      <c r="S344" s="34">
        <v>3</v>
      </c>
      <c r="T344" s="34" t="s">
        <v>4609</v>
      </c>
      <c r="U344" s="34" t="s">
        <v>4881</v>
      </c>
      <c r="V344" s="34" t="s">
        <v>4170</v>
      </c>
      <c r="W344" s="34" t="s">
        <v>4881</v>
      </c>
      <c r="X344" s="34" t="s">
        <v>4881</v>
      </c>
      <c r="Y344" s="34" t="s">
        <v>4609</v>
      </c>
      <c r="Z344" s="34" t="s">
        <v>4881</v>
      </c>
      <c r="AA344" s="34" t="s">
        <v>4170</v>
      </c>
      <c r="AB344" s="34" t="s">
        <v>3681</v>
      </c>
      <c r="AD344" s="34" t="s">
        <v>3696</v>
      </c>
      <c r="AN344" s="34" t="s">
        <v>3722</v>
      </c>
      <c r="AO344" s="34" t="s">
        <v>1044</v>
      </c>
      <c r="BG344" s="34">
        <v>1</v>
      </c>
      <c r="BI344" s="34">
        <v>28</v>
      </c>
      <c r="BJ344" s="34" t="s">
        <v>1041</v>
      </c>
      <c r="BK344" s="34" t="s">
        <v>3727</v>
      </c>
      <c r="BM344" s="34" t="s">
        <v>3739</v>
      </c>
      <c r="BN344" s="34" t="s">
        <v>3745</v>
      </c>
      <c r="BO344" s="34" t="s">
        <v>4881</v>
      </c>
      <c r="BP344" s="34" t="s">
        <v>4170</v>
      </c>
      <c r="BQ344" s="34" t="s">
        <v>4170</v>
      </c>
      <c r="BR344" s="34" t="s">
        <v>4170</v>
      </c>
      <c r="BS344" s="34" t="s">
        <v>3754</v>
      </c>
      <c r="BT344" s="34" t="s">
        <v>3771</v>
      </c>
      <c r="BU344" s="34" t="s">
        <v>1044</v>
      </c>
      <c r="BV344" s="34" t="s">
        <v>1044</v>
      </c>
      <c r="BW344" s="34" t="s">
        <v>1044</v>
      </c>
      <c r="BX344" s="34" t="s">
        <v>3777</v>
      </c>
      <c r="BY344" s="34" t="s">
        <v>4881</v>
      </c>
      <c r="BZ344" s="34" t="s">
        <v>4170</v>
      </c>
      <c r="CA344" s="34" t="s">
        <v>4170</v>
      </c>
      <c r="CB344" s="34" t="s">
        <v>4170</v>
      </c>
      <c r="CC344" s="34" t="s">
        <v>4170</v>
      </c>
      <c r="CD344" s="34" t="s">
        <v>4170</v>
      </c>
      <c r="CE344" s="34" t="s">
        <v>4170</v>
      </c>
      <c r="CF344" s="34" t="s">
        <v>4170</v>
      </c>
      <c r="CG344" s="34" t="s">
        <v>4170</v>
      </c>
      <c r="CH344" s="34" t="s">
        <v>4170</v>
      </c>
      <c r="CI344" s="34" t="s">
        <v>4170</v>
      </c>
      <c r="CJ344" s="34" t="s">
        <v>4170</v>
      </c>
      <c r="CK344" s="34" t="s">
        <v>4170</v>
      </c>
      <c r="CL344" s="34" t="s">
        <v>4170</v>
      </c>
      <c r="CM344" s="34" t="s">
        <v>4170</v>
      </c>
      <c r="CN344" s="34" t="s">
        <v>4170</v>
      </c>
      <c r="CO344" s="34" t="s">
        <v>4170</v>
      </c>
      <c r="CQ344" s="34" t="s">
        <v>1041</v>
      </c>
      <c r="CR344" s="34" t="s">
        <v>1041</v>
      </c>
      <c r="CS344" s="34" t="s">
        <v>1041</v>
      </c>
      <c r="CT344" s="34" t="s">
        <v>1041</v>
      </c>
      <c r="CU344" s="34" t="s">
        <v>1041</v>
      </c>
      <c r="CV344" s="34" t="s">
        <v>1041</v>
      </c>
      <c r="CW344" s="34" t="s">
        <v>1044</v>
      </c>
      <c r="CX344" s="34" t="s">
        <v>1044</v>
      </c>
      <c r="CY344" s="34" t="s">
        <v>3829</v>
      </c>
      <c r="CZ344" s="34" t="s">
        <v>3846</v>
      </c>
      <c r="DA344" s="34" t="s">
        <v>3861</v>
      </c>
      <c r="DB344" s="34" t="s">
        <v>3868</v>
      </c>
      <c r="DC344" s="34" t="s">
        <v>3868</v>
      </c>
      <c r="DD344" s="34" t="s">
        <v>3871</v>
      </c>
      <c r="DE344" s="34" t="s">
        <v>1044</v>
      </c>
      <c r="DF344" s="34" t="s">
        <v>3880</v>
      </c>
      <c r="DG344" s="34" t="s">
        <v>169</v>
      </c>
      <c r="DH344" s="34" t="s">
        <v>4170</v>
      </c>
      <c r="DI344" s="34" t="s">
        <v>4881</v>
      </c>
      <c r="DJ344" s="34" t="s">
        <v>4170</v>
      </c>
      <c r="DK344" s="34" t="s">
        <v>4170</v>
      </c>
      <c r="DL344" s="34" t="s">
        <v>4170</v>
      </c>
      <c r="DM344" s="34" t="s">
        <v>4170</v>
      </c>
      <c r="DN344" s="34" t="s">
        <v>4170</v>
      </c>
      <c r="DO344" s="34" t="s">
        <v>4170</v>
      </c>
      <c r="DP344" s="34" t="s">
        <v>4170</v>
      </c>
      <c r="DQ344" s="34" t="s">
        <v>4170</v>
      </c>
      <c r="DR344" s="34" t="s">
        <v>4170</v>
      </c>
      <c r="DS344" s="34" t="s">
        <v>4170</v>
      </c>
      <c r="DT344" s="34" t="s">
        <v>4170</v>
      </c>
      <c r="DU344" s="34" t="s">
        <v>4170</v>
      </c>
      <c r="DV344" s="34" t="s">
        <v>4170</v>
      </c>
      <c r="DW344" s="34" t="s">
        <v>4170</v>
      </c>
      <c r="DY344" s="34">
        <v>18000</v>
      </c>
      <c r="FK344" s="34" t="s">
        <v>1044</v>
      </c>
      <c r="FM344" s="34" t="s">
        <v>3990</v>
      </c>
      <c r="GF344" s="34" t="s">
        <v>1044</v>
      </c>
      <c r="GG344" s="34" t="s">
        <v>4170</v>
      </c>
      <c r="GH344" s="34" t="s">
        <v>4170</v>
      </c>
      <c r="GI344" s="34" t="s">
        <v>4170</v>
      </c>
      <c r="GJ344" s="34" t="s">
        <v>4881</v>
      </c>
      <c r="GK344" s="34" t="s">
        <v>4170</v>
      </c>
      <c r="GL344" s="34" t="s">
        <v>4170</v>
      </c>
      <c r="GM344" s="34" t="s">
        <v>4170</v>
      </c>
      <c r="GO344" s="34">
        <v>6000</v>
      </c>
      <c r="GP344" s="34">
        <v>0</v>
      </c>
      <c r="GQ344" s="34">
        <v>10000</v>
      </c>
      <c r="GR344" s="34">
        <v>4000</v>
      </c>
      <c r="GS344" s="34">
        <v>500</v>
      </c>
      <c r="GT344" s="34">
        <v>300</v>
      </c>
      <c r="GU344" s="34">
        <v>500</v>
      </c>
      <c r="GV344" s="34">
        <v>0</v>
      </c>
      <c r="GW344" s="34">
        <v>0</v>
      </c>
      <c r="GX344" s="34">
        <v>6000</v>
      </c>
      <c r="GY344" s="34">
        <v>2000</v>
      </c>
      <c r="GZ344" s="34">
        <v>1000</v>
      </c>
      <c r="HA344" s="34">
        <v>0</v>
      </c>
      <c r="HB344" s="34">
        <v>0</v>
      </c>
      <c r="HD344" s="34">
        <v>500</v>
      </c>
      <c r="HE344" s="34">
        <v>0</v>
      </c>
      <c r="HF344" s="34" t="s">
        <v>1044</v>
      </c>
      <c r="HK344" s="34" t="s">
        <v>7113</v>
      </c>
      <c r="HL344" s="34" t="s">
        <v>4226</v>
      </c>
      <c r="HM344" s="34" t="s">
        <v>4542</v>
      </c>
      <c r="HN344" s="34" t="s">
        <v>5453</v>
      </c>
      <c r="HO344" s="34">
        <v>24.474375821287801</v>
      </c>
      <c r="HP344" s="34" t="s">
        <v>4895</v>
      </c>
      <c r="HQ344" s="34" t="s">
        <v>4316</v>
      </c>
      <c r="HR344" s="34" t="s">
        <v>4219</v>
      </c>
      <c r="HS344" s="34" t="s">
        <v>4248</v>
      </c>
      <c r="HT344" s="34" t="s">
        <v>4262</v>
      </c>
      <c r="HU344" s="34" t="s">
        <v>5342</v>
      </c>
      <c r="HV344" s="34" t="s">
        <v>5001</v>
      </c>
      <c r="HW344" s="34" t="s">
        <v>4556</v>
      </c>
      <c r="HX344" s="34" t="s">
        <v>3244</v>
      </c>
      <c r="HY344" s="34" t="s">
        <v>4291</v>
      </c>
      <c r="HZ344" s="34" t="s">
        <v>4933</v>
      </c>
      <c r="IA344" s="34" t="s">
        <v>4666</v>
      </c>
      <c r="IC344" s="34" t="s">
        <v>5274</v>
      </c>
      <c r="ID344" s="34" t="s">
        <v>4462</v>
      </c>
      <c r="IE344" s="34" t="s">
        <v>5223</v>
      </c>
      <c r="IQ344" s="34">
        <v>18000</v>
      </c>
      <c r="IR344" s="34" t="s">
        <v>1046</v>
      </c>
      <c r="IS344" s="34" t="s">
        <v>5322</v>
      </c>
      <c r="IT344" s="34">
        <v>6000</v>
      </c>
      <c r="IU344" s="34" t="s">
        <v>5179</v>
      </c>
      <c r="IV344" s="34" t="s">
        <v>4170</v>
      </c>
      <c r="IW344" s="34" t="s">
        <v>4176</v>
      </c>
      <c r="IX344" s="34" t="s">
        <v>6121</v>
      </c>
      <c r="IY344" s="34" t="s">
        <v>4785</v>
      </c>
      <c r="IZ344" s="34" t="s">
        <v>4784</v>
      </c>
      <c r="JA344" s="34" t="s">
        <v>4785</v>
      </c>
      <c r="JB344" s="34" t="s">
        <v>4170</v>
      </c>
      <c r="JC344" s="34">
        <v>1000</v>
      </c>
      <c r="JD344" s="34">
        <v>333.33333333333297</v>
      </c>
      <c r="JE344" s="34">
        <v>166.666666666667</v>
      </c>
      <c r="JF344" s="34">
        <v>0</v>
      </c>
      <c r="JG344" s="34">
        <v>0</v>
      </c>
      <c r="JI344" s="34">
        <v>83.3333333333333</v>
      </c>
      <c r="JJ344" s="34">
        <v>0</v>
      </c>
      <c r="JK344" s="34">
        <v>0</v>
      </c>
      <c r="JL344" s="34">
        <v>22466.666666666701</v>
      </c>
      <c r="JM344" s="34">
        <v>416.66666666666703</v>
      </c>
      <c r="JN344" s="34">
        <v>22883.333333333299</v>
      </c>
      <c r="JO344" s="34">
        <v>7488.8888888888896</v>
      </c>
      <c r="JP344" s="34">
        <v>138.888888888889</v>
      </c>
      <c r="JQ344" s="34">
        <v>7627.7777777777801</v>
      </c>
      <c r="JR344" s="34">
        <v>0.262199563000728</v>
      </c>
      <c r="JT344" s="34">
        <v>0.43699927166788</v>
      </c>
      <c r="JU344" s="34">
        <v>0.174799708667152</v>
      </c>
      <c r="JV344" s="34">
        <v>2.1849963583394E-2</v>
      </c>
      <c r="JW344" s="34">
        <v>1.31099781500364E-2</v>
      </c>
      <c r="JX344" s="34">
        <v>2.1849963583394E-2</v>
      </c>
      <c r="KA344" s="34">
        <v>4.3699927166788E-2</v>
      </c>
      <c r="KB344" s="34">
        <v>1.45666423889293E-2</v>
      </c>
      <c r="KC344" s="34">
        <v>7.2833211944646698E-3</v>
      </c>
      <c r="KG344" s="34">
        <v>3.6416605972323401E-3</v>
      </c>
      <c r="KJ344" s="34" t="s">
        <v>5977</v>
      </c>
      <c r="KK344" s="34" t="s">
        <v>5989</v>
      </c>
      <c r="KL344" s="34" t="s">
        <v>4170</v>
      </c>
      <c r="KM344" s="34" t="s">
        <v>4716</v>
      </c>
      <c r="KN344" s="34" t="s">
        <v>5255</v>
      </c>
      <c r="KO344" s="34" t="s">
        <v>5254</v>
      </c>
      <c r="KP344" s="34" t="s">
        <v>4170</v>
      </c>
      <c r="KQ344" s="34" t="s">
        <v>4170</v>
      </c>
      <c r="KS344" s="34" t="s">
        <v>5709</v>
      </c>
      <c r="KT344" s="34" t="s">
        <v>4170</v>
      </c>
      <c r="KU344" s="34" t="s">
        <v>5113</v>
      </c>
      <c r="KV344" s="34" t="s">
        <v>5154</v>
      </c>
      <c r="KW344" s="34" t="s">
        <v>5624</v>
      </c>
      <c r="KX344" s="34" t="s">
        <v>5643</v>
      </c>
      <c r="KY344" s="34" t="s">
        <v>5953</v>
      </c>
      <c r="KZ344" s="34" t="s">
        <v>5154</v>
      </c>
      <c r="LA344" s="34" t="s">
        <v>5992</v>
      </c>
    </row>
    <row r="345" spans="1:313">
      <c r="A345" s="34" t="s">
        <v>7114</v>
      </c>
      <c r="B345" s="34" t="s">
        <v>7069</v>
      </c>
      <c r="C345" s="34" t="s">
        <v>1037</v>
      </c>
      <c r="D345" s="34" t="s">
        <v>1041</v>
      </c>
      <c r="F345" s="34" t="s">
        <v>1041</v>
      </c>
      <c r="G345" s="34">
        <v>43</v>
      </c>
      <c r="H345" s="34" t="s">
        <v>1041</v>
      </c>
      <c r="I345" s="34" t="s">
        <v>1041</v>
      </c>
      <c r="J345" s="34" t="s">
        <v>440</v>
      </c>
      <c r="K345" s="34" t="s">
        <v>1077</v>
      </c>
      <c r="L345" s="34" t="s">
        <v>9537</v>
      </c>
      <c r="M345" s="34" t="s">
        <v>1548</v>
      </c>
      <c r="N345" s="34" t="s">
        <v>9538</v>
      </c>
      <c r="P345" s="34" t="s">
        <v>3065</v>
      </c>
      <c r="Q345" s="34" t="s">
        <v>3123</v>
      </c>
      <c r="R345" s="34" t="s">
        <v>6741</v>
      </c>
      <c r="S345" s="34">
        <v>2</v>
      </c>
      <c r="T345" s="34" t="s">
        <v>4609</v>
      </c>
      <c r="U345" s="34" t="s">
        <v>4881</v>
      </c>
      <c r="V345" s="34" t="s">
        <v>4170</v>
      </c>
      <c r="W345" s="34" t="s">
        <v>4881</v>
      </c>
      <c r="X345" s="34" t="s">
        <v>4170</v>
      </c>
      <c r="Y345" s="34" t="s">
        <v>4609</v>
      </c>
      <c r="Z345" s="34" t="s">
        <v>4170</v>
      </c>
      <c r="AA345" s="34" t="s">
        <v>4170</v>
      </c>
      <c r="AB345" s="34" t="s">
        <v>3681</v>
      </c>
      <c r="AD345" s="34" t="s">
        <v>3696</v>
      </c>
      <c r="AN345" s="34" t="s">
        <v>3722</v>
      </c>
      <c r="AO345" s="34" t="s">
        <v>1044</v>
      </c>
      <c r="BG345" s="34">
        <v>1</v>
      </c>
      <c r="BI345" s="34">
        <v>20</v>
      </c>
      <c r="BJ345" s="34" t="s">
        <v>1041</v>
      </c>
      <c r="BK345" s="34" t="s">
        <v>3727</v>
      </c>
      <c r="BM345" s="34" t="s">
        <v>3739</v>
      </c>
      <c r="BN345" s="34" t="s">
        <v>3745</v>
      </c>
      <c r="BO345" s="34" t="s">
        <v>4881</v>
      </c>
      <c r="BP345" s="34" t="s">
        <v>4170</v>
      </c>
      <c r="BQ345" s="34" t="s">
        <v>4170</v>
      </c>
      <c r="BR345" s="34" t="s">
        <v>4170</v>
      </c>
      <c r="BS345" s="34" t="s">
        <v>3751</v>
      </c>
      <c r="BT345" s="34" t="s">
        <v>3771</v>
      </c>
      <c r="BU345" s="34" t="s">
        <v>1044</v>
      </c>
      <c r="BV345" s="34" t="s">
        <v>1044</v>
      </c>
      <c r="BW345" s="34" t="s">
        <v>1044</v>
      </c>
      <c r="BX345" s="34" t="s">
        <v>3777</v>
      </c>
      <c r="BY345" s="34" t="s">
        <v>4881</v>
      </c>
      <c r="BZ345" s="34" t="s">
        <v>4170</v>
      </c>
      <c r="CA345" s="34" t="s">
        <v>4170</v>
      </c>
      <c r="CB345" s="34" t="s">
        <v>4170</v>
      </c>
      <c r="CC345" s="34" t="s">
        <v>4170</v>
      </c>
      <c r="CD345" s="34" t="s">
        <v>4170</v>
      </c>
      <c r="CE345" s="34" t="s">
        <v>4170</v>
      </c>
      <c r="CF345" s="34" t="s">
        <v>4170</v>
      </c>
      <c r="CG345" s="34" t="s">
        <v>4170</v>
      </c>
      <c r="CH345" s="34" t="s">
        <v>4170</v>
      </c>
      <c r="CI345" s="34" t="s">
        <v>4170</v>
      </c>
      <c r="CJ345" s="34" t="s">
        <v>4170</v>
      </c>
      <c r="CK345" s="34" t="s">
        <v>4170</v>
      </c>
      <c r="CL345" s="34" t="s">
        <v>4170</v>
      </c>
      <c r="CM345" s="34" t="s">
        <v>4170</v>
      </c>
      <c r="CN345" s="34" t="s">
        <v>4170</v>
      </c>
      <c r="CO345" s="34" t="s">
        <v>4170</v>
      </c>
      <c r="CQ345" s="34" t="s">
        <v>1041</v>
      </c>
      <c r="CR345" s="34" t="s">
        <v>1041</v>
      </c>
      <c r="CS345" s="34" t="s">
        <v>1044</v>
      </c>
      <c r="CT345" s="34" t="s">
        <v>1041</v>
      </c>
      <c r="CU345" s="34" t="s">
        <v>1041</v>
      </c>
      <c r="CV345" s="34" t="s">
        <v>1041</v>
      </c>
      <c r="CW345" s="34" t="s">
        <v>1044</v>
      </c>
      <c r="CX345" s="34" t="s">
        <v>1044</v>
      </c>
      <c r="CY345" s="34" t="s">
        <v>3826</v>
      </c>
      <c r="CZ345" s="34" t="s">
        <v>3846</v>
      </c>
      <c r="DA345" s="34" t="s">
        <v>3855</v>
      </c>
      <c r="DB345" s="34" t="s">
        <v>1044</v>
      </c>
      <c r="DC345" s="34" t="s">
        <v>1044</v>
      </c>
      <c r="DD345" s="34" t="s">
        <v>3871</v>
      </c>
      <c r="DE345" s="34" t="s">
        <v>1044</v>
      </c>
      <c r="DF345" s="34" t="s">
        <v>3880</v>
      </c>
      <c r="DG345" s="34" t="s">
        <v>6383</v>
      </c>
      <c r="DH345" s="34" t="s">
        <v>4170</v>
      </c>
      <c r="DI345" s="34" t="s">
        <v>4170</v>
      </c>
      <c r="DJ345" s="34" t="s">
        <v>4170</v>
      </c>
      <c r="DK345" s="34" t="s">
        <v>4170</v>
      </c>
      <c r="DL345" s="34" t="s">
        <v>4170</v>
      </c>
      <c r="DM345" s="34" t="s">
        <v>4170</v>
      </c>
      <c r="DN345" s="34" t="s">
        <v>4170</v>
      </c>
      <c r="DO345" s="34" t="s">
        <v>4881</v>
      </c>
      <c r="DP345" s="34" t="s">
        <v>4170</v>
      </c>
      <c r="DQ345" s="34" t="s">
        <v>4170</v>
      </c>
      <c r="DR345" s="34" t="s">
        <v>4881</v>
      </c>
      <c r="DS345" s="34" t="s">
        <v>4170</v>
      </c>
      <c r="DT345" s="34" t="s">
        <v>4170</v>
      </c>
      <c r="DU345" s="34" t="s">
        <v>4170</v>
      </c>
      <c r="DV345" s="34" t="s">
        <v>4170</v>
      </c>
      <c r="DW345" s="34" t="s">
        <v>4170</v>
      </c>
      <c r="FE345" s="34">
        <v>3250</v>
      </c>
      <c r="FH345" s="34">
        <v>2500</v>
      </c>
      <c r="FK345" s="34" t="s">
        <v>3865</v>
      </c>
      <c r="FL345" s="34" t="s">
        <v>3966</v>
      </c>
      <c r="FM345" s="34" t="s">
        <v>3984</v>
      </c>
      <c r="FN345" s="34" t="s">
        <v>6302</v>
      </c>
      <c r="FO345" s="34" t="s">
        <v>4881</v>
      </c>
      <c r="FP345" s="34" t="s">
        <v>4881</v>
      </c>
      <c r="FQ345" s="34" t="s">
        <v>4881</v>
      </c>
      <c r="FR345" s="34" t="s">
        <v>4170</v>
      </c>
      <c r="FS345" s="34" t="s">
        <v>4170</v>
      </c>
      <c r="FT345" s="34" t="s">
        <v>4170</v>
      </c>
      <c r="FU345" s="34" t="s">
        <v>4170</v>
      </c>
      <c r="FV345" s="34" t="s">
        <v>4170</v>
      </c>
      <c r="FW345" s="34" t="s">
        <v>4170</v>
      </c>
      <c r="FX345" s="34" t="s">
        <v>4170</v>
      </c>
      <c r="FY345" s="34" t="s">
        <v>4170</v>
      </c>
      <c r="FZ345" s="34" t="s">
        <v>4170</v>
      </c>
      <c r="GA345" s="34" t="s">
        <v>4170</v>
      </c>
      <c r="GB345" s="34" t="s">
        <v>4170</v>
      </c>
      <c r="GC345" s="34" t="s">
        <v>4170</v>
      </c>
      <c r="GD345" s="34" t="s">
        <v>4170</v>
      </c>
      <c r="GF345" s="34" t="s">
        <v>1044</v>
      </c>
      <c r="GG345" s="34" t="s">
        <v>4170</v>
      </c>
      <c r="GH345" s="34" t="s">
        <v>4170</v>
      </c>
      <c r="GI345" s="34" t="s">
        <v>4170</v>
      </c>
      <c r="GJ345" s="34" t="s">
        <v>4881</v>
      </c>
      <c r="GK345" s="34" t="s">
        <v>4170</v>
      </c>
      <c r="GL345" s="34" t="s">
        <v>4170</v>
      </c>
      <c r="GM345" s="34" t="s">
        <v>4170</v>
      </c>
      <c r="GO345" s="34">
        <v>2500</v>
      </c>
      <c r="GP345" s="34">
        <v>0</v>
      </c>
      <c r="GQ345" s="34">
        <v>5000</v>
      </c>
      <c r="GR345" s="34">
        <v>2000</v>
      </c>
      <c r="GS345" s="34">
        <v>500</v>
      </c>
      <c r="GT345" s="34">
        <v>300</v>
      </c>
      <c r="GU345" s="34">
        <v>0</v>
      </c>
      <c r="GV345" s="34">
        <v>0</v>
      </c>
      <c r="GW345" s="34">
        <v>0</v>
      </c>
      <c r="GX345" s="34">
        <v>0</v>
      </c>
      <c r="GY345" s="34">
        <v>1500</v>
      </c>
      <c r="GZ345" s="34">
        <v>500</v>
      </c>
      <c r="HA345" s="34">
        <v>0</v>
      </c>
      <c r="HB345" s="34">
        <v>0</v>
      </c>
      <c r="HC345" s="34">
        <v>0</v>
      </c>
      <c r="HD345" s="34">
        <v>0</v>
      </c>
      <c r="HE345" s="34">
        <v>0</v>
      </c>
      <c r="HF345" s="34" t="s">
        <v>1044</v>
      </c>
      <c r="HK345" s="34" t="s">
        <v>7115</v>
      </c>
      <c r="HL345" s="34" t="s">
        <v>4226</v>
      </c>
      <c r="HM345" s="34" t="s">
        <v>4542</v>
      </c>
      <c r="HN345" s="34" t="s">
        <v>5447</v>
      </c>
      <c r="HO345" s="34">
        <v>8.4756898817345601</v>
      </c>
      <c r="HP345" s="34" t="s">
        <v>4897</v>
      </c>
      <c r="HQ345" s="34" t="s">
        <v>4313</v>
      </c>
      <c r="HR345" s="34" t="s">
        <v>4210</v>
      </c>
      <c r="HS345" s="34" t="s">
        <v>4228</v>
      </c>
      <c r="HT345" s="34" t="s">
        <v>4262</v>
      </c>
      <c r="HU345" s="34" t="s">
        <v>5342</v>
      </c>
      <c r="HV345" s="34" t="s">
        <v>5001</v>
      </c>
      <c r="HW345" s="34" t="s">
        <v>3302</v>
      </c>
      <c r="HX345" s="34" t="s">
        <v>3244</v>
      </c>
      <c r="HY345" s="34" t="s">
        <v>4299</v>
      </c>
      <c r="HZ345" s="34" t="s">
        <v>4933</v>
      </c>
      <c r="IA345" s="34" t="s">
        <v>4665</v>
      </c>
      <c r="IC345" s="34" t="s">
        <v>5274</v>
      </c>
      <c r="ID345" s="34" t="s">
        <v>4462</v>
      </c>
      <c r="IK345" s="34" t="s">
        <v>4588</v>
      </c>
      <c r="IN345" s="34" t="s">
        <v>5850</v>
      </c>
      <c r="IQ345" s="34">
        <v>5750</v>
      </c>
      <c r="IR345" s="34" t="s">
        <v>1046</v>
      </c>
      <c r="IS345" s="34" t="s">
        <v>5322</v>
      </c>
      <c r="IT345" s="34">
        <v>2875</v>
      </c>
      <c r="IU345" s="34" t="s">
        <v>5178</v>
      </c>
      <c r="IV345" s="34" t="s">
        <v>4170</v>
      </c>
      <c r="IW345" s="34" t="s">
        <v>4174</v>
      </c>
      <c r="IX345" s="34" t="s">
        <v>4472</v>
      </c>
      <c r="IY345" s="34" t="s">
        <v>4785</v>
      </c>
      <c r="IZ345" s="34" t="s">
        <v>4784</v>
      </c>
      <c r="JA345" s="34" t="s">
        <v>4170</v>
      </c>
      <c r="JB345" s="34" t="s">
        <v>4170</v>
      </c>
      <c r="JC345" s="34">
        <v>0</v>
      </c>
      <c r="JD345" s="34">
        <v>250</v>
      </c>
      <c r="JE345" s="34">
        <v>83.3333333333333</v>
      </c>
      <c r="JF345" s="34">
        <v>0</v>
      </c>
      <c r="JG345" s="34">
        <v>0</v>
      </c>
      <c r="JH345" s="34">
        <v>0</v>
      </c>
      <c r="JI345" s="34">
        <v>0</v>
      </c>
      <c r="JJ345" s="34">
        <v>0</v>
      </c>
      <c r="JK345" s="34">
        <v>0</v>
      </c>
      <c r="JL345" s="34">
        <v>10383.333333333299</v>
      </c>
      <c r="JM345" s="34">
        <v>250</v>
      </c>
      <c r="JN345" s="34">
        <v>10633.333333333299</v>
      </c>
      <c r="JO345" s="34">
        <v>5191.6666666666697</v>
      </c>
      <c r="JP345" s="34">
        <v>125</v>
      </c>
      <c r="JQ345" s="34">
        <v>5316.6666666666697</v>
      </c>
      <c r="JR345" s="34">
        <v>0.23510971786833901</v>
      </c>
      <c r="JT345" s="34">
        <v>0.47021943573667702</v>
      </c>
      <c r="JU345" s="34">
        <v>0.188087774294671</v>
      </c>
      <c r="JV345" s="34">
        <v>4.70219435736677E-2</v>
      </c>
      <c r="JW345" s="34">
        <v>2.8213166144200601E-2</v>
      </c>
      <c r="KB345" s="34">
        <v>2.3510971786833899E-2</v>
      </c>
      <c r="KC345" s="34">
        <v>7.8369905956112793E-3</v>
      </c>
      <c r="KJ345" s="34" t="s">
        <v>5980</v>
      </c>
      <c r="KK345" s="34" t="s">
        <v>5178</v>
      </c>
      <c r="KL345" s="34" t="s">
        <v>4170</v>
      </c>
      <c r="KM345" s="34" t="s">
        <v>4170</v>
      </c>
      <c r="KN345" s="34" t="s">
        <v>5254</v>
      </c>
      <c r="KO345" s="34" t="s">
        <v>4352</v>
      </c>
      <c r="KP345" s="34" t="s">
        <v>4170</v>
      </c>
      <c r="KQ345" s="34" t="s">
        <v>4170</v>
      </c>
      <c r="KR345" s="34" t="s">
        <v>4170</v>
      </c>
      <c r="KS345" s="34" t="s">
        <v>4170</v>
      </c>
      <c r="KT345" s="34" t="s">
        <v>4170</v>
      </c>
      <c r="KU345" s="34" t="s">
        <v>5112</v>
      </c>
      <c r="KV345" s="34" t="s">
        <v>5154</v>
      </c>
      <c r="KW345" s="34" t="s">
        <v>5620</v>
      </c>
      <c r="KX345" s="34" t="s">
        <v>5643</v>
      </c>
      <c r="KY345" s="34" t="s">
        <v>5112</v>
      </c>
      <c r="KZ345" s="34" t="s">
        <v>5154</v>
      </c>
      <c r="LA345" s="34" t="s">
        <v>5992</v>
      </c>
    </row>
    <row r="346" spans="1:313">
      <c r="A346" s="34" t="s">
        <v>7116</v>
      </c>
      <c r="B346" s="34" t="s">
        <v>7069</v>
      </c>
      <c r="C346" s="34" t="s">
        <v>1036</v>
      </c>
      <c r="D346" s="34" t="s">
        <v>1041</v>
      </c>
      <c r="F346" s="34" t="s">
        <v>1041</v>
      </c>
      <c r="G346" s="34">
        <v>78</v>
      </c>
      <c r="H346" s="34" t="s">
        <v>1041</v>
      </c>
      <c r="I346" s="34" t="s">
        <v>1041</v>
      </c>
      <c r="J346" s="34" t="s">
        <v>442</v>
      </c>
      <c r="K346" s="34" t="s">
        <v>1077</v>
      </c>
      <c r="L346" s="34" t="s">
        <v>9537</v>
      </c>
      <c r="M346" s="34" t="s">
        <v>1548</v>
      </c>
      <c r="N346" s="34" t="s">
        <v>9538</v>
      </c>
      <c r="P346" s="34" t="s">
        <v>3065</v>
      </c>
      <c r="Q346" s="34" t="s">
        <v>3096</v>
      </c>
      <c r="R346" s="34" t="s">
        <v>6320</v>
      </c>
      <c r="S346" s="34">
        <v>2</v>
      </c>
      <c r="T346" s="34" t="s">
        <v>4170</v>
      </c>
      <c r="U346" s="34" t="s">
        <v>4170</v>
      </c>
      <c r="V346" s="34" t="s">
        <v>4170</v>
      </c>
      <c r="W346" s="34" t="s">
        <v>4881</v>
      </c>
      <c r="X346" s="34" t="s">
        <v>4881</v>
      </c>
      <c r="Y346" s="34" t="s">
        <v>4881</v>
      </c>
      <c r="Z346" s="34" t="s">
        <v>4881</v>
      </c>
      <c r="AA346" s="34" t="s">
        <v>4170</v>
      </c>
      <c r="AB346" s="34" t="s">
        <v>3684</v>
      </c>
      <c r="AD346" s="34" t="s">
        <v>3699</v>
      </c>
      <c r="AE346" s="34" t="s">
        <v>3711</v>
      </c>
      <c r="AF346" s="34" t="s">
        <v>4170</v>
      </c>
      <c r="AG346" s="34" t="s">
        <v>4170</v>
      </c>
      <c r="AH346" s="34" t="s">
        <v>4881</v>
      </c>
      <c r="AI346" s="34" t="s">
        <v>4170</v>
      </c>
      <c r="AJ346" s="34" t="s">
        <v>4170</v>
      </c>
      <c r="AK346" s="34" t="s">
        <v>4170</v>
      </c>
      <c r="AL346" s="34" t="s">
        <v>4170</v>
      </c>
      <c r="AN346" s="34" t="s">
        <v>3719</v>
      </c>
      <c r="AO346" s="34" t="s">
        <v>1044</v>
      </c>
      <c r="BG346" s="34">
        <v>1</v>
      </c>
      <c r="BI346" s="34">
        <v>15</v>
      </c>
      <c r="BJ346" s="34" t="s">
        <v>1041</v>
      </c>
      <c r="BK346" s="34" t="s">
        <v>3727</v>
      </c>
      <c r="BM346" s="34" t="s">
        <v>3739</v>
      </c>
      <c r="BN346" s="34" t="s">
        <v>3745</v>
      </c>
      <c r="BO346" s="34" t="s">
        <v>4881</v>
      </c>
      <c r="BP346" s="34" t="s">
        <v>4170</v>
      </c>
      <c r="BQ346" s="34" t="s">
        <v>4170</v>
      </c>
      <c r="BR346" s="34" t="s">
        <v>4170</v>
      </c>
      <c r="BS346" s="34" t="s">
        <v>3754</v>
      </c>
      <c r="BT346" s="34" t="s">
        <v>3771</v>
      </c>
      <c r="BU346" s="34" t="s">
        <v>1044</v>
      </c>
      <c r="BV346" s="34" t="s">
        <v>1044</v>
      </c>
      <c r="BW346" s="34" t="s">
        <v>1044</v>
      </c>
      <c r="BX346" s="34" t="s">
        <v>3783</v>
      </c>
      <c r="BY346" s="34" t="s">
        <v>4170</v>
      </c>
      <c r="BZ346" s="34" t="s">
        <v>4170</v>
      </c>
      <c r="CA346" s="34" t="s">
        <v>4881</v>
      </c>
      <c r="CB346" s="34" t="s">
        <v>4170</v>
      </c>
      <c r="CC346" s="34" t="s">
        <v>4170</v>
      </c>
      <c r="CD346" s="34" t="s">
        <v>4170</v>
      </c>
      <c r="CE346" s="34" t="s">
        <v>4170</v>
      </c>
      <c r="CF346" s="34" t="s">
        <v>4170</v>
      </c>
      <c r="CG346" s="34" t="s">
        <v>4170</v>
      </c>
      <c r="CH346" s="34" t="s">
        <v>4170</v>
      </c>
      <c r="CI346" s="34" t="s">
        <v>4170</v>
      </c>
      <c r="CJ346" s="34" t="s">
        <v>4170</v>
      </c>
      <c r="CK346" s="34" t="s">
        <v>4170</v>
      </c>
      <c r="CL346" s="34" t="s">
        <v>4170</v>
      </c>
      <c r="CM346" s="34" t="s">
        <v>4170</v>
      </c>
      <c r="CN346" s="34" t="s">
        <v>4170</v>
      </c>
      <c r="CO346" s="34" t="s">
        <v>4170</v>
      </c>
      <c r="CQ346" s="34" t="s">
        <v>1041</v>
      </c>
      <c r="CR346" s="34" t="s">
        <v>1041</v>
      </c>
      <c r="CS346" s="34" t="s">
        <v>1044</v>
      </c>
      <c r="CT346" s="34" t="s">
        <v>1044</v>
      </c>
      <c r="CU346" s="34" t="s">
        <v>1041</v>
      </c>
      <c r="CV346" s="34" t="s">
        <v>1041</v>
      </c>
      <c r="CW346" s="34" t="s">
        <v>1044</v>
      </c>
      <c r="CX346" s="34" t="s">
        <v>1044</v>
      </c>
      <c r="CY346" s="34" t="s">
        <v>3826</v>
      </c>
      <c r="CZ346" s="34" t="s">
        <v>3843</v>
      </c>
      <c r="DA346" s="34" t="s">
        <v>3861</v>
      </c>
      <c r="DB346" s="34" t="s">
        <v>1044</v>
      </c>
      <c r="DC346" s="34" t="s">
        <v>3871</v>
      </c>
      <c r="DD346" s="34" t="s">
        <v>3871</v>
      </c>
      <c r="DE346" s="34" t="s">
        <v>1044</v>
      </c>
      <c r="DF346" s="34" t="s">
        <v>3877</v>
      </c>
      <c r="DG346" s="34" t="s">
        <v>6305</v>
      </c>
      <c r="DH346" s="34" t="s">
        <v>4170</v>
      </c>
      <c r="DI346" s="34" t="s">
        <v>4170</v>
      </c>
      <c r="DJ346" s="34" t="s">
        <v>4170</v>
      </c>
      <c r="DK346" s="34" t="s">
        <v>4170</v>
      </c>
      <c r="DL346" s="34" t="s">
        <v>4170</v>
      </c>
      <c r="DM346" s="34" t="s">
        <v>4170</v>
      </c>
      <c r="DN346" s="34" t="s">
        <v>4881</v>
      </c>
      <c r="DO346" s="34" t="s">
        <v>4881</v>
      </c>
      <c r="DP346" s="34" t="s">
        <v>4170</v>
      </c>
      <c r="DQ346" s="34" t="s">
        <v>4170</v>
      </c>
      <c r="DR346" s="34" t="s">
        <v>4170</v>
      </c>
      <c r="DS346" s="34" t="s">
        <v>4170</v>
      </c>
      <c r="DT346" s="34" t="s">
        <v>4170</v>
      </c>
      <c r="DU346" s="34" t="s">
        <v>4170</v>
      </c>
      <c r="DV346" s="34" t="s">
        <v>4170</v>
      </c>
      <c r="DW346" s="34" t="s">
        <v>4170</v>
      </c>
      <c r="ES346" s="34" t="s">
        <v>3922</v>
      </c>
      <c r="ET346" s="34" t="s">
        <v>4170</v>
      </c>
      <c r="EU346" s="34" t="s">
        <v>4881</v>
      </c>
      <c r="EV346" s="34" t="s">
        <v>4170</v>
      </c>
      <c r="EW346" s="34" t="s">
        <v>4170</v>
      </c>
      <c r="EX346" s="34" t="s">
        <v>4170</v>
      </c>
      <c r="EY346" s="34" t="s">
        <v>4170</v>
      </c>
      <c r="EZ346" s="34" t="s">
        <v>4170</v>
      </c>
      <c r="FA346" s="34" t="s">
        <v>4170</v>
      </c>
      <c r="FB346" s="34" t="s">
        <v>4170</v>
      </c>
      <c r="FD346" s="34">
        <v>10000</v>
      </c>
      <c r="FE346" s="34">
        <v>3250</v>
      </c>
      <c r="FK346" s="34" t="s">
        <v>1044</v>
      </c>
      <c r="FM346" s="34" t="s">
        <v>3990</v>
      </c>
      <c r="GF346" s="34" t="s">
        <v>1044</v>
      </c>
      <c r="GG346" s="34" t="s">
        <v>4170</v>
      </c>
      <c r="GH346" s="34" t="s">
        <v>4170</v>
      </c>
      <c r="GI346" s="34" t="s">
        <v>4170</v>
      </c>
      <c r="GJ346" s="34" t="s">
        <v>4881</v>
      </c>
      <c r="GK346" s="34" t="s">
        <v>4170</v>
      </c>
      <c r="GL346" s="34" t="s">
        <v>4170</v>
      </c>
      <c r="GM346" s="34" t="s">
        <v>4170</v>
      </c>
      <c r="GO346" s="34">
        <v>2000</v>
      </c>
      <c r="GP346" s="34">
        <v>0</v>
      </c>
      <c r="GQ346" s="34">
        <v>0</v>
      </c>
      <c r="GR346" s="34">
        <v>2000</v>
      </c>
      <c r="GS346" s="34">
        <v>500</v>
      </c>
      <c r="GT346" s="34">
        <v>500</v>
      </c>
      <c r="GU346" s="34">
        <v>500</v>
      </c>
      <c r="GV346" s="34">
        <v>0</v>
      </c>
      <c r="GW346" s="34">
        <v>0</v>
      </c>
      <c r="GX346" s="34">
        <v>1000</v>
      </c>
      <c r="GY346" s="34">
        <v>9000</v>
      </c>
      <c r="GZ346" s="34">
        <v>0</v>
      </c>
      <c r="HA346" s="34">
        <v>0</v>
      </c>
      <c r="HB346" s="34">
        <v>0</v>
      </c>
      <c r="HC346" s="34">
        <v>0</v>
      </c>
      <c r="HD346" s="34">
        <v>0</v>
      </c>
      <c r="HE346" s="34">
        <v>0</v>
      </c>
      <c r="HF346" s="34" t="s">
        <v>1044</v>
      </c>
      <c r="HK346" s="34" t="s">
        <v>7117</v>
      </c>
      <c r="HL346" s="34" t="s">
        <v>4226</v>
      </c>
      <c r="HM346" s="34" t="s">
        <v>4546</v>
      </c>
      <c r="HN346" s="34" t="s">
        <v>5455</v>
      </c>
      <c r="HO346" s="34">
        <v>49.505858519491902</v>
      </c>
      <c r="HP346" s="34" t="s">
        <v>4896</v>
      </c>
      <c r="HQ346" s="34" t="s">
        <v>4313</v>
      </c>
      <c r="HR346" s="34" t="s">
        <v>4195</v>
      </c>
      <c r="HS346" s="34" t="s">
        <v>4255</v>
      </c>
      <c r="HT346" s="34" t="s">
        <v>4271</v>
      </c>
      <c r="HU346" s="34" t="s">
        <v>5342</v>
      </c>
      <c r="HV346" s="34" t="s">
        <v>5001</v>
      </c>
      <c r="HW346" s="34" t="s">
        <v>4560</v>
      </c>
      <c r="HX346" s="34" t="s">
        <v>3241</v>
      </c>
      <c r="HY346" s="34" t="s">
        <v>4299</v>
      </c>
      <c r="HZ346" s="34" t="s">
        <v>4929</v>
      </c>
      <c r="IA346" s="34" t="s">
        <v>4665</v>
      </c>
      <c r="IC346" s="34" t="s">
        <v>5274</v>
      </c>
      <c r="ID346" s="34" t="s">
        <v>4462</v>
      </c>
      <c r="IJ346" s="34">
        <v>3986</v>
      </c>
      <c r="IK346" s="34" t="s">
        <v>4588</v>
      </c>
      <c r="IQ346" s="34">
        <v>7236</v>
      </c>
      <c r="IR346" s="34" t="s">
        <v>1046</v>
      </c>
      <c r="IT346" s="34">
        <v>3618</v>
      </c>
      <c r="IU346" s="34" t="s">
        <v>5177</v>
      </c>
      <c r="IV346" s="34" t="s">
        <v>4170</v>
      </c>
      <c r="IW346" s="34" t="s">
        <v>4170</v>
      </c>
      <c r="IX346" s="34" t="s">
        <v>4472</v>
      </c>
      <c r="IY346" s="34" t="s">
        <v>4785</v>
      </c>
      <c r="IZ346" s="34" t="s">
        <v>4785</v>
      </c>
      <c r="JA346" s="34" t="s">
        <v>4785</v>
      </c>
      <c r="JB346" s="34" t="s">
        <v>4170</v>
      </c>
      <c r="JC346" s="34">
        <v>166.666666666667</v>
      </c>
      <c r="JD346" s="34">
        <v>1500</v>
      </c>
      <c r="JE346" s="34">
        <v>0</v>
      </c>
      <c r="JF346" s="34">
        <v>0</v>
      </c>
      <c r="JG346" s="34">
        <v>0</v>
      </c>
      <c r="JH346" s="34">
        <v>0</v>
      </c>
      <c r="JI346" s="34">
        <v>0</v>
      </c>
      <c r="JJ346" s="34">
        <v>0</v>
      </c>
      <c r="JK346" s="34">
        <v>0</v>
      </c>
      <c r="JL346" s="34">
        <v>5666.6666666666697</v>
      </c>
      <c r="JM346" s="34">
        <v>1500</v>
      </c>
      <c r="JN346" s="34">
        <v>7166.6666666666697</v>
      </c>
      <c r="JO346" s="34">
        <v>2833.3333333333298</v>
      </c>
      <c r="JP346" s="34">
        <v>750</v>
      </c>
      <c r="JQ346" s="34">
        <v>3583.3333333333298</v>
      </c>
      <c r="JR346" s="34">
        <v>0.27906976744186002</v>
      </c>
      <c r="JU346" s="34">
        <v>0.27906976744186002</v>
      </c>
      <c r="JV346" s="34">
        <v>6.9767441860465101E-2</v>
      </c>
      <c r="JW346" s="34">
        <v>6.9767441860465101E-2</v>
      </c>
      <c r="JX346" s="34">
        <v>6.9767441860465101E-2</v>
      </c>
      <c r="KA346" s="34">
        <v>2.32558139534884E-2</v>
      </c>
      <c r="KB346" s="34">
        <v>0.209302325581395</v>
      </c>
      <c r="KI346" s="34" t="s">
        <v>6084</v>
      </c>
      <c r="KJ346" s="34" t="s">
        <v>5980</v>
      </c>
      <c r="KK346" s="34" t="s">
        <v>5178</v>
      </c>
      <c r="KL346" s="34" t="s">
        <v>4170</v>
      </c>
      <c r="KM346" s="34" t="s">
        <v>4711</v>
      </c>
      <c r="KN346" s="34" t="s">
        <v>5253</v>
      </c>
      <c r="KO346" s="34" t="s">
        <v>4170</v>
      </c>
      <c r="KP346" s="34" t="s">
        <v>4170</v>
      </c>
      <c r="KQ346" s="34" t="s">
        <v>4170</v>
      </c>
      <c r="KR346" s="34" t="s">
        <v>4170</v>
      </c>
      <c r="KS346" s="34" t="s">
        <v>4170</v>
      </c>
      <c r="KT346" s="34" t="s">
        <v>4170</v>
      </c>
      <c r="KU346" s="34" t="s">
        <v>5116</v>
      </c>
      <c r="KV346" s="34" t="s">
        <v>5153</v>
      </c>
      <c r="KW346" s="34" t="s">
        <v>5621</v>
      </c>
      <c r="KX346" s="34" t="s">
        <v>5646</v>
      </c>
      <c r="KY346" s="34" t="s">
        <v>5116</v>
      </c>
      <c r="KZ346" s="34" t="s">
        <v>5850</v>
      </c>
      <c r="LA346" s="34" t="s">
        <v>5992</v>
      </c>
    </row>
    <row r="347" spans="1:313">
      <c r="A347" s="34" t="s">
        <v>7118</v>
      </c>
      <c r="B347" s="34" t="s">
        <v>7069</v>
      </c>
      <c r="C347" s="34" t="s">
        <v>1038</v>
      </c>
      <c r="D347" s="34" t="s">
        <v>1041</v>
      </c>
      <c r="F347" s="34" t="s">
        <v>1041</v>
      </c>
      <c r="G347" s="34">
        <v>45</v>
      </c>
      <c r="H347" s="34" t="s">
        <v>1041</v>
      </c>
      <c r="I347" s="34" t="s">
        <v>1041</v>
      </c>
      <c r="J347" s="34" t="s">
        <v>440</v>
      </c>
      <c r="K347" s="34" t="s">
        <v>1077</v>
      </c>
      <c r="L347" s="34" t="s">
        <v>9537</v>
      </c>
      <c r="M347" s="34" t="s">
        <v>1548</v>
      </c>
      <c r="N347" s="34" t="s">
        <v>9538</v>
      </c>
      <c r="P347" s="34" t="s">
        <v>3065</v>
      </c>
      <c r="Q347" s="34" t="s">
        <v>3099</v>
      </c>
      <c r="R347" s="34" t="s">
        <v>6677</v>
      </c>
      <c r="S347" s="34">
        <v>4</v>
      </c>
      <c r="T347" s="34" t="s">
        <v>4881</v>
      </c>
      <c r="U347" s="34" t="s">
        <v>4170</v>
      </c>
      <c r="V347" s="34" t="s">
        <v>4881</v>
      </c>
      <c r="W347" s="34" t="s">
        <v>4609</v>
      </c>
      <c r="X347" s="34" t="s">
        <v>4881</v>
      </c>
      <c r="Y347" s="34" t="s">
        <v>4609</v>
      </c>
      <c r="Z347" s="34" t="s">
        <v>4609</v>
      </c>
      <c r="AA347" s="34" t="s">
        <v>4170</v>
      </c>
      <c r="AB347" s="34" t="s">
        <v>3681</v>
      </c>
      <c r="AD347" s="34" t="s">
        <v>3696</v>
      </c>
      <c r="AN347" s="34" t="s">
        <v>3722</v>
      </c>
      <c r="AO347" s="34" t="s">
        <v>1044</v>
      </c>
      <c r="BG347" s="34">
        <v>2</v>
      </c>
      <c r="BI347" s="34">
        <v>38</v>
      </c>
      <c r="BJ347" s="34" t="s">
        <v>1041</v>
      </c>
      <c r="BK347" s="34" t="s">
        <v>3727</v>
      </c>
      <c r="BM347" s="34" t="s">
        <v>3739</v>
      </c>
      <c r="BN347" s="34" t="s">
        <v>3745</v>
      </c>
      <c r="BO347" s="34" t="s">
        <v>4881</v>
      </c>
      <c r="BP347" s="34" t="s">
        <v>4170</v>
      </c>
      <c r="BQ347" s="34" t="s">
        <v>4170</v>
      </c>
      <c r="BR347" s="34" t="s">
        <v>4170</v>
      </c>
      <c r="BS347" s="34" t="s">
        <v>3754</v>
      </c>
      <c r="BT347" s="34" t="s">
        <v>3771</v>
      </c>
      <c r="BU347" s="34" t="s">
        <v>1044</v>
      </c>
      <c r="BV347" s="34" t="s">
        <v>1044</v>
      </c>
      <c r="BW347" s="34" t="s">
        <v>1044</v>
      </c>
      <c r="BX347" s="34" t="s">
        <v>3777</v>
      </c>
      <c r="BY347" s="34" t="s">
        <v>4881</v>
      </c>
      <c r="BZ347" s="34" t="s">
        <v>4170</v>
      </c>
      <c r="CA347" s="34" t="s">
        <v>4170</v>
      </c>
      <c r="CB347" s="34" t="s">
        <v>4170</v>
      </c>
      <c r="CC347" s="34" t="s">
        <v>4170</v>
      </c>
      <c r="CD347" s="34" t="s">
        <v>4170</v>
      </c>
      <c r="CE347" s="34" t="s">
        <v>4170</v>
      </c>
      <c r="CF347" s="34" t="s">
        <v>4170</v>
      </c>
      <c r="CG347" s="34" t="s">
        <v>4170</v>
      </c>
      <c r="CH347" s="34" t="s">
        <v>4170</v>
      </c>
      <c r="CI347" s="34" t="s">
        <v>4170</v>
      </c>
      <c r="CJ347" s="34" t="s">
        <v>4170</v>
      </c>
      <c r="CK347" s="34" t="s">
        <v>4170</v>
      </c>
      <c r="CL347" s="34" t="s">
        <v>4170</v>
      </c>
      <c r="CM347" s="34" t="s">
        <v>4170</v>
      </c>
      <c r="CN347" s="34" t="s">
        <v>4170</v>
      </c>
      <c r="CO347" s="34" t="s">
        <v>4170</v>
      </c>
      <c r="CQ347" s="34" t="s">
        <v>1041</v>
      </c>
      <c r="CR347" s="34" t="s">
        <v>1041</v>
      </c>
      <c r="CS347" s="34" t="s">
        <v>1041</v>
      </c>
      <c r="CT347" s="34" t="s">
        <v>1041</v>
      </c>
      <c r="CU347" s="34" t="s">
        <v>1041</v>
      </c>
      <c r="CV347" s="34" t="s">
        <v>1041</v>
      </c>
      <c r="CW347" s="34" t="s">
        <v>1044</v>
      </c>
      <c r="CX347" s="34" t="s">
        <v>1044</v>
      </c>
      <c r="CY347" s="34" t="s">
        <v>3826</v>
      </c>
      <c r="CZ347" s="34" t="s">
        <v>3843</v>
      </c>
      <c r="DA347" s="34" t="s">
        <v>3861</v>
      </c>
      <c r="DB347" s="34" t="s">
        <v>3868</v>
      </c>
      <c r="DC347" s="34" t="s">
        <v>3868</v>
      </c>
      <c r="DD347" s="34" t="s">
        <v>3871</v>
      </c>
      <c r="DE347" s="34" t="s">
        <v>1044</v>
      </c>
      <c r="DF347" s="34" t="s">
        <v>3877</v>
      </c>
      <c r="DG347" s="34" t="s">
        <v>6342</v>
      </c>
      <c r="DH347" s="34" t="s">
        <v>4170</v>
      </c>
      <c r="DI347" s="34" t="s">
        <v>4881</v>
      </c>
      <c r="DJ347" s="34" t="s">
        <v>4170</v>
      </c>
      <c r="DK347" s="34" t="s">
        <v>4170</v>
      </c>
      <c r="DL347" s="34" t="s">
        <v>4170</v>
      </c>
      <c r="DM347" s="34" t="s">
        <v>4170</v>
      </c>
      <c r="DN347" s="34" t="s">
        <v>4881</v>
      </c>
      <c r="DO347" s="34" t="s">
        <v>4170</v>
      </c>
      <c r="DP347" s="34" t="s">
        <v>4170</v>
      </c>
      <c r="DQ347" s="34" t="s">
        <v>4170</v>
      </c>
      <c r="DR347" s="34" t="s">
        <v>4170</v>
      </c>
      <c r="DS347" s="34" t="s">
        <v>4170</v>
      </c>
      <c r="DT347" s="34" t="s">
        <v>4170</v>
      </c>
      <c r="DU347" s="34" t="s">
        <v>4170</v>
      </c>
      <c r="DV347" s="34" t="s">
        <v>4170</v>
      </c>
      <c r="DW347" s="34" t="s">
        <v>4170</v>
      </c>
      <c r="DY347" s="34">
        <v>16000</v>
      </c>
      <c r="ES347" s="34" t="s">
        <v>3951</v>
      </c>
      <c r="ET347" s="34" t="s">
        <v>4170</v>
      </c>
      <c r="EU347" s="34" t="s">
        <v>4170</v>
      </c>
      <c r="EV347" s="34" t="s">
        <v>4170</v>
      </c>
      <c r="EW347" s="34" t="s">
        <v>4170</v>
      </c>
      <c r="EX347" s="34" t="s">
        <v>4881</v>
      </c>
      <c r="EY347" s="34" t="s">
        <v>4170</v>
      </c>
      <c r="EZ347" s="34" t="s">
        <v>4170</v>
      </c>
      <c r="FA347" s="34" t="s">
        <v>4170</v>
      </c>
      <c r="FB347" s="34" t="s">
        <v>4170</v>
      </c>
      <c r="FD347" s="34">
        <v>3000</v>
      </c>
      <c r="FK347" s="34" t="s">
        <v>1044</v>
      </c>
      <c r="FM347" s="34" t="s">
        <v>3990</v>
      </c>
      <c r="GF347" s="34" t="s">
        <v>1044</v>
      </c>
      <c r="GG347" s="34" t="s">
        <v>4170</v>
      </c>
      <c r="GH347" s="34" t="s">
        <v>4170</v>
      </c>
      <c r="GI347" s="34" t="s">
        <v>4170</v>
      </c>
      <c r="GJ347" s="34" t="s">
        <v>4881</v>
      </c>
      <c r="GK347" s="34" t="s">
        <v>4170</v>
      </c>
      <c r="GL347" s="34" t="s">
        <v>4170</v>
      </c>
      <c r="GM347" s="34" t="s">
        <v>4170</v>
      </c>
      <c r="GO347" s="34">
        <v>8000</v>
      </c>
      <c r="GP347" s="34">
        <v>0</v>
      </c>
      <c r="GQ347" s="34">
        <v>10000</v>
      </c>
      <c r="GR347" s="34">
        <v>4000</v>
      </c>
      <c r="GS347" s="34">
        <v>1000</v>
      </c>
      <c r="GT347" s="34">
        <v>500</v>
      </c>
      <c r="GU347" s="34">
        <v>600</v>
      </c>
      <c r="GV347" s="34">
        <v>0</v>
      </c>
      <c r="GW347" s="34">
        <v>0</v>
      </c>
      <c r="GX347" s="34">
        <v>6000</v>
      </c>
      <c r="GY347" s="34">
        <v>8000</v>
      </c>
      <c r="GZ347" s="34">
        <v>5000</v>
      </c>
      <c r="HA347" s="34">
        <v>0</v>
      </c>
      <c r="HB347" s="34">
        <v>3400</v>
      </c>
      <c r="HC347" s="34">
        <v>3000</v>
      </c>
      <c r="HD347" s="34">
        <v>200</v>
      </c>
      <c r="HE347" s="34">
        <v>0</v>
      </c>
      <c r="HF347" s="34" t="s">
        <v>1044</v>
      </c>
      <c r="HK347" s="34" t="s">
        <v>7119</v>
      </c>
      <c r="HL347" s="34" t="s">
        <v>4226</v>
      </c>
      <c r="HM347" s="34" t="s">
        <v>4542</v>
      </c>
      <c r="HN347" s="34" t="s">
        <v>5447</v>
      </c>
      <c r="HO347" s="34">
        <v>15.438841436706101</v>
      </c>
      <c r="HP347" s="34" t="s">
        <v>4894</v>
      </c>
      <c r="HQ347" s="34" t="s">
        <v>4316</v>
      </c>
      <c r="HR347" s="34" t="s">
        <v>4203</v>
      </c>
      <c r="HS347" s="34" t="s">
        <v>4248</v>
      </c>
      <c r="HT347" s="34" t="s">
        <v>4262</v>
      </c>
      <c r="HU347" s="34" t="s">
        <v>5342</v>
      </c>
      <c r="HV347" s="34" t="s">
        <v>5001</v>
      </c>
      <c r="HW347" s="34" t="s">
        <v>4556</v>
      </c>
      <c r="HX347" s="34" t="s">
        <v>3238</v>
      </c>
      <c r="HY347" s="34" t="s">
        <v>4291</v>
      </c>
      <c r="HZ347" s="34" t="s">
        <v>4933</v>
      </c>
      <c r="IA347" s="34" t="s">
        <v>4665</v>
      </c>
      <c r="IB347" s="34" t="s">
        <v>5665</v>
      </c>
      <c r="IC347" s="34" t="s">
        <v>5274</v>
      </c>
      <c r="ID347" s="34" t="s">
        <v>4462</v>
      </c>
      <c r="IE347" s="34" t="s">
        <v>5223</v>
      </c>
      <c r="IJ347" s="34">
        <v>1195.8</v>
      </c>
      <c r="IQ347" s="34">
        <v>17195.8</v>
      </c>
      <c r="IR347" s="34" t="s">
        <v>1046</v>
      </c>
      <c r="IS347" s="34" t="s">
        <v>5322</v>
      </c>
      <c r="IT347" s="34">
        <v>4298.95</v>
      </c>
      <c r="IU347" s="34" t="s">
        <v>5180</v>
      </c>
      <c r="IV347" s="34" t="s">
        <v>4170</v>
      </c>
      <c r="IW347" s="34" t="s">
        <v>4176</v>
      </c>
      <c r="IX347" s="34" t="s">
        <v>6121</v>
      </c>
      <c r="IY347" s="34" t="s">
        <v>4474</v>
      </c>
      <c r="IZ347" s="34" t="s">
        <v>4785</v>
      </c>
      <c r="JA347" s="34" t="s">
        <v>4716</v>
      </c>
      <c r="JB347" s="34" t="s">
        <v>4170</v>
      </c>
      <c r="JC347" s="34">
        <v>1000</v>
      </c>
      <c r="JD347" s="34">
        <v>1333.3333333333301</v>
      </c>
      <c r="JE347" s="34">
        <v>833.33333333333303</v>
      </c>
      <c r="JF347" s="34">
        <v>0</v>
      </c>
      <c r="JG347" s="34">
        <v>566.66666666666697</v>
      </c>
      <c r="JH347" s="34">
        <v>500</v>
      </c>
      <c r="JI347" s="34">
        <v>33.3333333333333</v>
      </c>
      <c r="JJ347" s="34">
        <v>0</v>
      </c>
      <c r="JK347" s="34">
        <v>0</v>
      </c>
      <c r="JL347" s="34">
        <v>26433.333333333299</v>
      </c>
      <c r="JM347" s="34">
        <v>1933.3333333333301</v>
      </c>
      <c r="JN347" s="34">
        <v>28366.666666666701</v>
      </c>
      <c r="JO347" s="34">
        <v>6608.3333333333303</v>
      </c>
      <c r="JP347" s="34">
        <v>483.33333333333297</v>
      </c>
      <c r="JQ347" s="34">
        <v>7091.6666666666697</v>
      </c>
      <c r="JR347" s="34">
        <v>0.28202115158636898</v>
      </c>
      <c r="JT347" s="34">
        <v>0.35252643948296097</v>
      </c>
      <c r="JU347" s="34">
        <v>0.14101057579318399</v>
      </c>
      <c r="JV347" s="34">
        <v>3.5252643948296102E-2</v>
      </c>
      <c r="JW347" s="34">
        <v>1.7626321974148099E-2</v>
      </c>
      <c r="JX347" s="34">
        <v>2.1151586368977699E-2</v>
      </c>
      <c r="KA347" s="34">
        <v>3.5252643948296102E-2</v>
      </c>
      <c r="KB347" s="34">
        <v>4.7003525264394802E-2</v>
      </c>
      <c r="KC347" s="34">
        <v>2.93772032902468E-2</v>
      </c>
      <c r="KE347" s="34">
        <v>1.9976498237367801E-2</v>
      </c>
      <c r="KF347" s="34">
        <v>1.7626321974148099E-2</v>
      </c>
      <c r="KG347" s="34">
        <v>1.1750881316098701E-3</v>
      </c>
      <c r="KI347" s="34" t="s">
        <v>6082</v>
      </c>
      <c r="KJ347" s="34" t="s">
        <v>5977</v>
      </c>
      <c r="KK347" s="34" t="s">
        <v>5989</v>
      </c>
      <c r="KL347" s="34" t="s">
        <v>4170</v>
      </c>
      <c r="KM347" s="34" t="s">
        <v>4716</v>
      </c>
      <c r="KN347" s="34" t="s">
        <v>5253</v>
      </c>
      <c r="KO347" s="34" t="s">
        <v>4716</v>
      </c>
      <c r="KP347" s="34" t="s">
        <v>4170</v>
      </c>
      <c r="KQ347" s="34" t="s">
        <v>4354</v>
      </c>
      <c r="KR347" s="34" t="s">
        <v>4714</v>
      </c>
      <c r="KS347" s="34" t="s">
        <v>4972</v>
      </c>
      <c r="KT347" s="34" t="s">
        <v>4170</v>
      </c>
      <c r="KU347" s="34" t="s">
        <v>5114</v>
      </c>
      <c r="KV347" s="34" t="s">
        <v>5154</v>
      </c>
      <c r="KW347" s="34" t="s">
        <v>5621</v>
      </c>
      <c r="KX347" s="34" t="s">
        <v>5646</v>
      </c>
      <c r="KY347" s="34" t="s">
        <v>5953</v>
      </c>
      <c r="KZ347" s="34" t="s">
        <v>5154</v>
      </c>
      <c r="LA347" s="34" t="s">
        <v>5992</v>
      </c>
    </row>
    <row r="348" spans="1:313">
      <c r="A348" s="34" t="s">
        <v>7120</v>
      </c>
      <c r="B348" s="34" t="s">
        <v>7069</v>
      </c>
      <c r="C348" s="34" t="s">
        <v>1037</v>
      </c>
      <c r="D348" s="34" t="s">
        <v>1041</v>
      </c>
      <c r="F348" s="34" t="s">
        <v>1041</v>
      </c>
      <c r="G348" s="34">
        <v>52</v>
      </c>
      <c r="H348" s="34" t="s">
        <v>1041</v>
      </c>
      <c r="I348" s="34" t="s">
        <v>1041</v>
      </c>
      <c r="J348" s="34" t="s">
        <v>440</v>
      </c>
      <c r="K348" s="34" t="s">
        <v>1059</v>
      </c>
      <c r="L348" s="34" t="s">
        <v>9539</v>
      </c>
      <c r="M348" s="34" t="s">
        <v>1229</v>
      </c>
      <c r="N348" s="34" t="s">
        <v>9540</v>
      </c>
      <c r="P348" s="34" t="s">
        <v>3065</v>
      </c>
      <c r="Q348" s="34" t="s">
        <v>3141</v>
      </c>
      <c r="R348" s="34" t="s">
        <v>6377</v>
      </c>
      <c r="S348" s="34">
        <v>1</v>
      </c>
      <c r="T348" s="34" t="s">
        <v>4881</v>
      </c>
      <c r="U348" s="34" t="s">
        <v>4170</v>
      </c>
      <c r="V348" s="34" t="s">
        <v>4170</v>
      </c>
      <c r="W348" s="34" t="s">
        <v>4881</v>
      </c>
      <c r="X348" s="34" t="s">
        <v>4170</v>
      </c>
      <c r="Y348" s="34" t="s">
        <v>4881</v>
      </c>
      <c r="Z348" s="34" t="s">
        <v>4170</v>
      </c>
      <c r="AA348" s="34" t="s">
        <v>4170</v>
      </c>
      <c r="AB348" s="34" t="s">
        <v>3681</v>
      </c>
      <c r="AD348" s="34" t="s">
        <v>3696</v>
      </c>
      <c r="AN348" s="34" t="s">
        <v>3722</v>
      </c>
      <c r="AO348" s="34" t="s">
        <v>1044</v>
      </c>
      <c r="BG348" s="34">
        <v>2</v>
      </c>
      <c r="BI348" s="34">
        <v>30</v>
      </c>
      <c r="BJ348" s="34" t="s">
        <v>1041</v>
      </c>
      <c r="BK348" s="34" t="s">
        <v>3727</v>
      </c>
      <c r="BM348" s="34" t="s">
        <v>3739</v>
      </c>
      <c r="BN348" s="34" t="s">
        <v>3745</v>
      </c>
      <c r="BO348" s="34" t="s">
        <v>4881</v>
      </c>
      <c r="BP348" s="34" t="s">
        <v>4170</v>
      </c>
      <c r="BQ348" s="34" t="s">
        <v>4170</v>
      </c>
      <c r="BR348" s="34" t="s">
        <v>4170</v>
      </c>
      <c r="BS348" s="34" t="s">
        <v>3751</v>
      </c>
      <c r="BT348" s="34" t="s">
        <v>3771</v>
      </c>
      <c r="BU348" s="34" t="s">
        <v>1044</v>
      </c>
      <c r="BV348" s="34" t="s">
        <v>1044</v>
      </c>
      <c r="BW348" s="34" t="s">
        <v>1044</v>
      </c>
      <c r="BX348" s="34" t="s">
        <v>3777</v>
      </c>
      <c r="BY348" s="34" t="s">
        <v>4881</v>
      </c>
      <c r="BZ348" s="34" t="s">
        <v>4170</v>
      </c>
      <c r="CA348" s="34" t="s">
        <v>4170</v>
      </c>
      <c r="CB348" s="34" t="s">
        <v>4170</v>
      </c>
      <c r="CC348" s="34" t="s">
        <v>4170</v>
      </c>
      <c r="CD348" s="34" t="s">
        <v>4170</v>
      </c>
      <c r="CE348" s="34" t="s">
        <v>4170</v>
      </c>
      <c r="CF348" s="34" t="s">
        <v>4170</v>
      </c>
      <c r="CG348" s="34" t="s">
        <v>4170</v>
      </c>
      <c r="CH348" s="34" t="s">
        <v>4170</v>
      </c>
      <c r="CI348" s="34" t="s">
        <v>4170</v>
      </c>
      <c r="CJ348" s="34" t="s">
        <v>4170</v>
      </c>
      <c r="CK348" s="34" t="s">
        <v>4170</v>
      </c>
      <c r="CL348" s="34" t="s">
        <v>4170</v>
      </c>
      <c r="CM348" s="34" t="s">
        <v>4170</v>
      </c>
      <c r="CN348" s="34" t="s">
        <v>4170</v>
      </c>
      <c r="CO348" s="34" t="s">
        <v>4170</v>
      </c>
      <c r="CQ348" s="34" t="s">
        <v>1041</v>
      </c>
      <c r="CR348" s="34" t="s">
        <v>1041</v>
      </c>
      <c r="CS348" s="34" t="s">
        <v>1044</v>
      </c>
      <c r="CT348" s="34" t="s">
        <v>1041</v>
      </c>
      <c r="CU348" s="34" t="s">
        <v>1041</v>
      </c>
      <c r="CV348" s="34" t="s">
        <v>1041</v>
      </c>
      <c r="CW348" s="34" t="s">
        <v>1044</v>
      </c>
      <c r="CX348" s="34" t="s">
        <v>1044</v>
      </c>
      <c r="CY348" s="34" t="s">
        <v>3826</v>
      </c>
      <c r="CZ348" s="34" t="s">
        <v>3846</v>
      </c>
      <c r="DA348" s="34" t="s">
        <v>3861</v>
      </c>
      <c r="DB348" s="34" t="s">
        <v>1044</v>
      </c>
      <c r="DC348" s="34" t="s">
        <v>1044</v>
      </c>
      <c r="DD348" s="34" t="s">
        <v>3871</v>
      </c>
      <c r="DE348" s="34" t="s">
        <v>1041</v>
      </c>
      <c r="DF348" s="34" t="s">
        <v>3877</v>
      </c>
      <c r="DG348" s="34" t="s">
        <v>169</v>
      </c>
      <c r="DH348" s="34" t="s">
        <v>4170</v>
      </c>
      <c r="DI348" s="34" t="s">
        <v>4881</v>
      </c>
      <c r="DJ348" s="34" t="s">
        <v>4170</v>
      </c>
      <c r="DK348" s="34" t="s">
        <v>4170</v>
      </c>
      <c r="DL348" s="34" t="s">
        <v>4170</v>
      </c>
      <c r="DM348" s="34" t="s">
        <v>4170</v>
      </c>
      <c r="DN348" s="34" t="s">
        <v>4170</v>
      </c>
      <c r="DO348" s="34" t="s">
        <v>4170</v>
      </c>
      <c r="DP348" s="34" t="s">
        <v>4170</v>
      </c>
      <c r="DQ348" s="34" t="s">
        <v>4170</v>
      </c>
      <c r="DR348" s="34" t="s">
        <v>4170</v>
      </c>
      <c r="DS348" s="34" t="s">
        <v>4170</v>
      </c>
      <c r="DT348" s="34" t="s">
        <v>4170</v>
      </c>
      <c r="DU348" s="34" t="s">
        <v>4170</v>
      </c>
      <c r="DV348" s="34" t="s">
        <v>4170</v>
      </c>
      <c r="DW348" s="34" t="s">
        <v>4170</v>
      </c>
      <c r="DY348" s="34">
        <v>8000</v>
      </c>
      <c r="FK348" s="34" t="s">
        <v>1044</v>
      </c>
      <c r="FM348" s="34" t="s">
        <v>3990</v>
      </c>
      <c r="GF348" s="34" t="s">
        <v>1044</v>
      </c>
      <c r="GG348" s="34" t="s">
        <v>4170</v>
      </c>
      <c r="GH348" s="34" t="s">
        <v>4170</v>
      </c>
      <c r="GI348" s="34" t="s">
        <v>4170</v>
      </c>
      <c r="GJ348" s="34" t="s">
        <v>4881</v>
      </c>
      <c r="GK348" s="34" t="s">
        <v>4170</v>
      </c>
      <c r="GL348" s="34" t="s">
        <v>4170</v>
      </c>
      <c r="GM348" s="34" t="s">
        <v>4170</v>
      </c>
      <c r="GO348" s="34">
        <v>3000</v>
      </c>
      <c r="GP348" s="34">
        <v>0</v>
      </c>
      <c r="GQ348" s="34">
        <v>2500</v>
      </c>
      <c r="GR348" s="34">
        <v>4000</v>
      </c>
      <c r="GS348" s="34">
        <v>500</v>
      </c>
      <c r="GT348" s="34">
        <v>400</v>
      </c>
      <c r="GU348" s="34">
        <v>0</v>
      </c>
      <c r="GV348" s="34">
        <v>0</v>
      </c>
      <c r="GW348" s="34">
        <v>0</v>
      </c>
      <c r="GX348" s="34">
        <v>3000</v>
      </c>
      <c r="GY348" s="34">
        <v>2000</v>
      </c>
      <c r="GZ348" s="34">
        <v>4000</v>
      </c>
      <c r="HA348" s="34">
        <v>0</v>
      </c>
      <c r="HB348" s="34">
        <v>0</v>
      </c>
      <c r="HC348" s="34">
        <v>0</v>
      </c>
      <c r="HD348" s="34">
        <v>0</v>
      </c>
      <c r="HE348" s="34">
        <v>0</v>
      </c>
      <c r="HF348" s="34" t="s">
        <v>1044</v>
      </c>
      <c r="HK348" s="34" t="s">
        <v>7121</v>
      </c>
      <c r="HL348" s="34" t="s">
        <v>4226</v>
      </c>
      <c r="HM348" s="34" t="s">
        <v>4542</v>
      </c>
      <c r="HN348" s="34" t="s">
        <v>5447</v>
      </c>
      <c r="HO348" s="34">
        <v>48.488830486202403</v>
      </c>
      <c r="HP348" s="34" t="s">
        <v>4896</v>
      </c>
      <c r="HQ348" s="34" t="s">
        <v>4305</v>
      </c>
      <c r="HR348" s="34" t="s">
        <v>4186</v>
      </c>
      <c r="HS348" s="34" t="s">
        <v>4235</v>
      </c>
      <c r="HT348" s="34" t="s">
        <v>4271</v>
      </c>
      <c r="HU348" s="34" t="s">
        <v>5342</v>
      </c>
      <c r="HV348" s="34" t="s">
        <v>5001</v>
      </c>
      <c r="HW348" s="34" t="s">
        <v>4556</v>
      </c>
      <c r="HX348" s="34" t="s">
        <v>3235</v>
      </c>
      <c r="HY348" s="34" t="s">
        <v>4291</v>
      </c>
      <c r="HZ348" s="34" t="s">
        <v>4933</v>
      </c>
      <c r="IA348" s="34" t="s">
        <v>4665</v>
      </c>
      <c r="IC348" s="34" t="s">
        <v>5274</v>
      </c>
      <c r="ID348" s="34" t="s">
        <v>4462</v>
      </c>
      <c r="IE348" s="34" t="s">
        <v>4879</v>
      </c>
      <c r="IQ348" s="34">
        <v>8000</v>
      </c>
      <c r="IR348" s="34" t="s">
        <v>1046</v>
      </c>
      <c r="IT348" s="34">
        <v>8000</v>
      </c>
      <c r="IU348" s="34" t="s">
        <v>5178</v>
      </c>
      <c r="IV348" s="34" t="s">
        <v>4170</v>
      </c>
      <c r="IW348" s="34" t="s">
        <v>4171</v>
      </c>
      <c r="IX348" s="34" t="s">
        <v>6121</v>
      </c>
      <c r="IY348" s="34" t="s">
        <v>4785</v>
      </c>
      <c r="IZ348" s="34" t="s">
        <v>4785</v>
      </c>
      <c r="JA348" s="34" t="s">
        <v>4170</v>
      </c>
      <c r="JB348" s="34" t="s">
        <v>4170</v>
      </c>
      <c r="JC348" s="34">
        <v>500</v>
      </c>
      <c r="JD348" s="34">
        <v>333.33333333333297</v>
      </c>
      <c r="JE348" s="34">
        <v>666.66666666666697</v>
      </c>
      <c r="JF348" s="34">
        <v>0</v>
      </c>
      <c r="JG348" s="34">
        <v>0</v>
      </c>
      <c r="JH348" s="34">
        <v>0</v>
      </c>
      <c r="JI348" s="34">
        <v>0</v>
      </c>
      <c r="JJ348" s="34">
        <v>0</v>
      </c>
      <c r="JK348" s="34">
        <v>0</v>
      </c>
      <c r="JL348" s="34">
        <v>11566.666666666701</v>
      </c>
      <c r="JM348" s="34">
        <v>333.33333333333297</v>
      </c>
      <c r="JN348" s="34">
        <v>11900</v>
      </c>
      <c r="JO348" s="34">
        <v>11566.666666666701</v>
      </c>
      <c r="JP348" s="34">
        <v>333.33333333333297</v>
      </c>
      <c r="JQ348" s="34">
        <v>11900</v>
      </c>
      <c r="JR348" s="34">
        <v>0.252100840336134</v>
      </c>
      <c r="JT348" s="34">
        <v>0.21008403361344499</v>
      </c>
      <c r="JU348" s="34">
        <v>0.33613445378151302</v>
      </c>
      <c r="JV348" s="34">
        <v>4.20168067226891E-2</v>
      </c>
      <c r="JW348" s="34">
        <v>3.3613445378151301E-2</v>
      </c>
      <c r="KA348" s="34">
        <v>4.20168067226891E-2</v>
      </c>
      <c r="KB348" s="34">
        <v>2.8011204481792701E-2</v>
      </c>
      <c r="KC348" s="34">
        <v>5.6022408963585402E-2</v>
      </c>
      <c r="KJ348" s="34" t="s">
        <v>5980</v>
      </c>
      <c r="KK348" s="34" t="s">
        <v>5990</v>
      </c>
      <c r="KL348" s="34" t="s">
        <v>4170</v>
      </c>
      <c r="KM348" s="34" t="s">
        <v>4714</v>
      </c>
      <c r="KN348" s="34" t="s">
        <v>5255</v>
      </c>
      <c r="KO348" s="34" t="s">
        <v>4716</v>
      </c>
      <c r="KP348" s="34" t="s">
        <v>4170</v>
      </c>
      <c r="KQ348" s="34" t="s">
        <v>4170</v>
      </c>
      <c r="KR348" s="34" t="s">
        <v>4170</v>
      </c>
      <c r="KS348" s="34" t="s">
        <v>4170</v>
      </c>
      <c r="KT348" s="34" t="s">
        <v>4170</v>
      </c>
      <c r="KU348" s="34" t="s">
        <v>5112</v>
      </c>
      <c r="KV348" s="34" t="s">
        <v>5155</v>
      </c>
      <c r="KW348" s="34" t="s">
        <v>5624</v>
      </c>
      <c r="KX348" s="34" t="s">
        <v>5644</v>
      </c>
      <c r="KY348" s="34" t="s">
        <v>5112</v>
      </c>
      <c r="KZ348" s="34" t="s">
        <v>5155</v>
      </c>
      <c r="LA348" s="34" t="s">
        <v>5992</v>
      </c>
    </row>
    <row r="349" spans="1:313">
      <c r="A349" s="34" t="s">
        <v>7122</v>
      </c>
      <c r="B349" s="34" t="s">
        <v>7069</v>
      </c>
      <c r="C349" s="34" t="s">
        <v>1036</v>
      </c>
      <c r="D349" s="34" t="s">
        <v>1041</v>
      </c>
      <c r="F349" s="34" t="s">
        <v>1041</v>
      </c>
      <c r="G349" s="34">
        <v>68</v>
      </c>
      <c r="H349" s="34" t="s">
        <v>1041</v>
      </c>
      <c r="I349" s="34" t="s">
        <v>1041</v>
      </c>
      <c r="J349" s="34" t="s">
        <v>442</v>
      </c>
      <c r="K349" s="34" t="s">
        <v>1086</v>
      </c>
      <c r="L349" s="34" t="s">
        <v>9545</v>
      </c>
      <c r="M349" s="34" t="s">
        <v>1699</v>
      </c>
      <c r="N349" s="34" t="s">
        <v>9638</v>
      </c>
      <c r="P349" s="34" t="s">
        <v>3068</v>
      </c>
      <c r="Q349" s="34" t="s">
        <v>3147</v>
      </c>
      <c r="R349" s="34" t="s">
        <v>6320</v>
      </c>
      <c r="S349" s="34">
        <v>3</v>
      </c>
      <c r="T349" s="34" t="s">
        <v>4170</v>
      </c>
      <c r="U349" s="34" t="s">
        <v>4170</v>
      </c>
      <c r="V349" s="34" t="s">
        <v>4170</v>
      </c>
      <c r="W349" s="34" t="s">
        <v>4609</v>
      </c>
      <c r="X349" s="34" t="s">
        <v>4881</v>
      </c>
      <c r="Y349" s="34" t="s">
        <v>4609</v>
      </c>
      <c r="Z349" s="34" t="s">
        <v>4881</v>
      </c>
      <c r="AA349" s="34" t="s">
        <v>4170</v>
      </c>
      <c r="AB349" s="34" t="s">
        <v>3681</v>
      </c>
      <c r="AD349" s="34" t="s">
        <v>3696</v>
      </c>
      <c r="AN349" s="34" t="s">
        <v>3719</v>
      </c>
      <c r="AO349" s="34" t="s">
        <v>1044</v>
      </c>
      <c r="BG349" s="34">
        <v>2</v>
      </c>
      <c r="BI349" s="34">
        <v>30</v>
      </c>
      <c r="BJ349" s="34" t="s">
        <v>1041</v>
      </c>
      <c r="BK349" s="34" t="s">
        <v>3727</v>
      </c>
      <c r="BM349" s="34" t="s">
        <v>1044</v>
      </c>
      <c r="BN349" s="34" t="s">
        <v>3748</v>
      </c>
      <c r="BO349" s="34" t="s">
        <v>4170</v>
      </c>
      <c r="BP349" s="34" t="s">
        <v>4881</v>
      </c>
      <c r="BQ349" s="34" t="s">
        <v>4170</v>
      </c>
      <c r="BR349" s="34" t="s">
        <v>4170</v>
      </c>
      <c r="BS349" s="34" t="s">
        <v>3760</v>
      </c>
      <c r="BT349" s="34" t="s">
        <v>1044</v>
      </c>
      <c r="BU349" s="34" t="s">
        <v>1041</v>
      </c>
      <c r="BV349" s="34" t="s">
        <v>1044</v>
      </c>
      <c r="BW349" s="34" t="s">
        <v>1041</v>
      </c>
      <c r="BX349" s="34" t="s">
        <v>3807</v>
      </c>
      <c r="BY349" s="34" t="s">
        <v>4170</v>
      </c>
      <c r="BZ349" s="34" t="s">
        <v>4170</v>
      </c>
      <c r="CA349" s="34" t="s">
        <v>4170</v>
      </c>
      <c r="CB349" s="34" t="s">
        <v>4170</v>
      </c>
      <c r="CC349" s="34" t="s">
        <v>4170</v>
      </c>
      <c r="CD349" s="34" t="s">
        <v>4170</v>
      </c>
      <c r="CE349" s="34" t="s">
        <v>4170</v>
      </c>
      <c r="CF349" s="34" t="s">
        <v>4170</v>
      </c>
      <c r="CG349" s="34" t="s">
        <v>4170</v>
      </c>
      <c r="CH349" s="34" t="s">
        <v>4170</v>
      </c>
      <c r="CI349" s="34" t="s">
        <v>4881</v>
      </c>
      <c r="CJ349" s="34" t="s">
        <v>4170</v>
      </c>
      <c r="CK349" s="34" t="s">
        <v>4170</v>
      </c>
      <c r="CL349" s="34" t="s">
        <v>4170</v>
      </c>
      <c r="CM349" s="34" t="s">
        <v>4170</v>
      </c>
      <c r="CN349" s="34" t="s">
        <v>4170</v>
      </c>
      <c r="CO349" s="34" t="s">
        <v>4170</v>
      </c>
      <c r="CQ349" s="34" t="s">
        <v>1041</v>
      </c>
      <c r="CR349" s="34" t="s">
        <v>1041</v>
      </c>
      <c r="CS349" s="34" t="s">
        <v>1044</v>
      </c>
      <c r="CT349" s="34" t="s">
        <v>1041</v>
      </c>
      <c r="CU349" s="34" t="s">
        <v>1041</v>
      </c>
      <c r="CV349" s="34" t="s">
        <v>1044</v>
      </c>
      <c r="CW349" s="34" t="s">
        <v>1044</v>
      </c>
      <c r="CX349" s="34" t="s">
        <v>1041</v>
      </c>
      <c r="CY349" s="34" t="s">
        <v>3826</v>
      </c>
      <c r="CZ349" s="34" t="s">
        <v>3846</v>
      </c>
      <c r="DA349" s="34" t="s">
        <v>3861</v>
      </c>
      <c r="DB349" s="34" t="s">
        <v>1044</v>
      </c>
      <c r="DC349" s="34" t="s">
        <v>3871</v>
      </c>
      <c r="DD349" s="34" t="s">
        <v>3871</v>
      </c>
      <c r="DE349" s="34" t="s">
        <v>1044</v>
      </c>
      <c r="DF349" s="34" t="s">
        <v>3877</v>
      </c>
      <c r="DG349" s="34" t="s">
        <v>6305</v>
      </c>
      <c r="DH349" s="34" t="s">
        <v>4170</v>
      </c>
      <c r="DI349" s="34" t="s">
        <v>4170</v>
      </c>
      <c r="DJ349" s="34" t="s">
        <v>4170</v>
      </c>
      <c r="DK349" s="34" t="s">
        <v>4170</v>
      </c>
      <c r="DL349" s="34" t="s">
        <v>4170</v>
      </c>
      <c r="DM349" s="34" t="s">
        <v>4170</v>
      </c>
      <c r="DN349" s="34" t="s">
        <v>4881</v>
      </c>
      <c r="DO349" s="34" t="s">
        <v>4881</v>
      </c>
      <c r="DP349" s="34" t="s">
        <v>4170</v>
      </c>
      <c r="DQ349" s="34" t="s">
        <v>4170</v>
      </c>
      <c r="DR349" s="34" t="s">
        <v>4170</v>
      </c>
      <c r="DS349" s="34" t="s">
        <v>4170</v>
      </c>
      <c r="DT349" s="34" t="s">
        <v>4170</v>
      </c>
      <c r="DU349" s="34" t="s">
        <v>4170</v>
      </c>
      <c r="DV349" s="34" t="s">
        <v>4170</v>
      </c>
      <c r="DW349" s="34" t="s">
        <v>4170</v>
      </c>
      <c r="ES349" s="34" t="s">
        <v>3951</v>
      </c>
      <c r="ET349" s="34" t="s">
        <v>4170</v>
      </c>
      <c r="EU349" s="34" t="s">
        <v>4170</v>
      </c>
      <c r="EV349" s="34" t="s">
        <v>4170</v>
      </c>
      <c r="EW349" s="34" t="s">
        <v>4170</v>
      </c>
      <c r="EX349" s="34" t="s">
        <v>4881</v>
      </c>
      <c r="EY349" s="34" t="s">
        <v>4170</v>
      </c>
      <c r="EZ349" s="34" t="s">
        <v>4170</v>
      </c>
      <c r="FA349" s="34" t="s">
        <v>4170</v>
      </c>
      <c r="FB349" s="34" t="s">
        <v>4170</v>
      </c>
      <c r="FD349" s="34">
        <v>20000</v>
      </c>
      <c r="FE349" s="34">
        <v>4875</v>
      </c>
      <c r="FK349" s="34" t="s">
        <v>1044</v>
      </c>
      <c r="FM349" s="34" t="s">
        <v>3990</v>
      </c>
      <c r="GF349" s="34" t="s">
        <v>1044</v>
      </c>
      <c r="GG349" s="34" t="s">
        <v>4170</v>
      </c>
      <c r="GH349" s="34" t="s">
        <v>4170</v>
      </c>
      <c r="GI349" s="34" t="s">
        <v>4170</v>
      </c>
      <c r="GJ349" s="34" t="s">
        <v>4881</v>
      </c>
      <c r="GK349" s="34" t="s">
        <v>4170</v>
      </c>
      <c r="GL349" s="34" t="s">
        <v>4170</v>
      </c>
      <c r="GM349" s="34" t="s">
        <v>4170</v>
      </c>
      <c r="GO349" s="34">
        <v>4000</v>
      </c>
      <c r="GP349" s="34">
        <v>0</v>
      </c>
      <c r="GQ349" s="34">
        <v>0</v>
      </c>
      <c r="GR349" s="34">
        <v>800</v>
      </c>
      <c r="GS349" s="34">
        <v>200</v>
      </c>
      <c r="GT349" s="34">
        <v>200</v>
      </c>
      <c r="GU349" s="34">
        <v>500</v>
      </c>
      <c r="GV349" s="34">
        <v>0</v>
      </c>
      <c r="GW349" s="34">
        <v>0</v>
      </c>
      <c r="GX349" s="34">
        <v>0</v>
      </c>
      <c r="GY349" s="34">
        <v>1800</v>
      </c>
      <c r="GZ349" s="34">
        <v>0</v>
      </c>
      <c r="HA349" s="34">
        <v>0</v>
      </c>
      <c r="HB349" s="34">
        <v>0</v>
      </c>
      <c r="HC349" s="34">
        <v>0</v>
      </c>
      <c r="HD349" s="34">
        <v>0</v>
      </c>
      <c r="HE349" s="34">
        <v>0</v>
      </c>
      <c r="HF349" s="34" t="s">
        <v>1044</v>
      </c>
      <c r="HK349" s="34" t="s">
        <v>7123</v>
      </c>
      <c r="HL349" s="34" t="s">
        <v>4226</v>
      </c>
      <c r="HM349" s="34" t="s">
        <v>4546</v>
      </c>
      <c r="HN349" s="34" t="s">
        <v>5455</v>
      </c>
      <c r="HO349" s="34">
        <v>49.505858519491902</v>
      </c>
      <c r="HP349" s="34" t="s">
        <v>4896</v>
      </c>
      <c r="HQ349" s="34" t="s">
        <v>4316</v>
      </c>
      <c r="HR349" s="34" t="s">
        <v>4195</v>
      </c>
      <c r="HS349" s="34" t="s">
        <v>4255</v>
      </c>
      <c r="HT349" s="34" t="s">
        <v>4271</v>
      </c>
      <c r="HU349" s="34" t="s">
        <v>5342</v>
      </c>
      <c r="HV349" s="34" t="s">
        <v>5001</v>
      </c>
      <c r="HW349" s="34" t="s">
        <v>4560</v>
      </c>
      <c r="HX349" s="34" t="s">
        <v>3238</v>
      </c>
      <c r="HY349" s="34" t="s">
        <v>4299</v>
      </c>
      <c r="HZ349" s="34" t="s">
        <v>4929</v>
      </c>
      <c r="IA349" s="34" t="s">
        <v>4665</v>
      </c>
      <c r="IC349" s="34" t="s">
        <v>5274</v>
      </c>
      <c r="ID349" s="34" t="s">
        <v>4461</v>
      </c>
      <c r="IJ349" s="34">
        <v>7972</v>
      </c>
      <c r="IK349" s="34" t="s">
        <v>4589</v>
      </c>
      <c r="IQ349" s="34">
        <v>12847</v>
      </c>
      <c r="IR349" s="34" t="s">
        <v>1046</v>
      </c>
      <c r="IT349" s="34">
        <v>4282.3333333333303</v>
      </c>
      <c r="IU349" s="34" t="s">
        <v>5178</v>
      </c>
      <c r="IV349" s="34" t="s">
        <v>4170</v>
      </c>
      <c r="IW349" s="34" t="s">
        <v>4170</v>
      </c>
      <c r="IX349" s="34" t="s">
        <v>6120</v>
      </c>
      <c r="IY349" s="34" t="s">
        <v>5373</v>
      </c>
      <c r="IZ349" s="34" t="s">
        <v>4783</v>
      </c>
      <c r="JA349" s="34" t="s">
        <v>4785</v>
      </c>
      <c r="JB349" s="34" t="s">
        <v>4170</v>
      </c>
      <c r="JC349" s="34">
        <v>0</v>
      </c>
      <c r="JD349" s="34">
        <v>300</v>
      </c>
      <c r="JE349" s="34">
        <v>0</v>
      </c>
      <c r="JF349" s="34">
        <v>0</v>
      </c>
      <c r="JG349" s="34">
        <v>0</v>
      </c>
      <c r="JH349" s="34">
        <v>0</v>
      </c>
      <c r="JI349" s="34">
        <v>0</v>
      </c>
      <c r="JJ349" s="34">
        <v>0</v>
      </c>
      <c r="JK349" s="34">
        <v>0</v>
      </c>
      <c r="JL349" s="34">
        <v>5700</v>
      </c>
      <c r="JM349" s="34">
        <v>300</v>
      </c>
      <c r="JN349" s="34">
        <v>6000</v>
      </c>
      <c r="JO349" s="34">
        <v>1900</v>
      </c>
      <c r="JP349" s="34">
        <v>100</v>
      </c>
      <c r="JQ349" s="34">
        <v>2000</v>
      </c>
      <c r="JR349" s="34">
        <v>0.66666666666666696</v>
      </c>
      <c r="JU349" s="34">
        <v>0.133333333333333</v>
      </c>
      <c r="JV349" s="34">
        <v>3.3333333333333298E-2</v>
      </c>
      <c r="JW349" s="34">
        <v>3.3333333333333298E-2</v>
      </c>
      <c r="JX349" s="34">
        <v>8.3333333333333301E-2</v>
      </c>
      <c r="KB349" s="34">
        <v>0.05</v>
      </c>
      <c r="KI349" s="34" t="s">
        <v>6086</v>
      </c>
      <c r="KJ349" s="34" t="s">
        <v>5977</v>
      </c>
      <c r="KK349" s="34" t="s">
        <v>5989</v>
      </c>
      <c r="KL349" s="34" t="s">
        <v>4170</v>
      </c>
      <c r="KM349" s="34" t="s">
        <v>4170</v>
      </c>
      <c r="KN349" s="34" t="s">
        <v>5255</v>
      </c>
      <c r="KO349" s="34" t="s">
        <v>4170</v>
      </c>
      <c r="KP349" s="34" t="s">
        <v>4170</v>
      </c>
      <c r="KQ349" s="34" t="s">
        <v>4170</v>
      </c>
      <c r="KR349" s="34" t="s">
        <v>4170</v>
      </c>
      <c r="KS349" s="34" t="s">
        <v>4170</v>
      </c>
      <c r="KT349" s="34" t="s">
        <v>4170</v>
      </c>
      <c r="KU349" s="34" t="s">
        <v>5116</v>
      </c>
      <c r="KV349" s="34" t="s">
        <v>5151</v>
      </c>
      <c r="KW349" s="34" t="s">
        <v>5624</v>
      </c>
      <c r="KX349" s="34" t="s">
        <v>5643</v>
      </c>
      <c r="KY349" s="34" t="s">
        <v>5116</v>
      </c>
      <c r="KZ349" s="34" t="s">
        <v>5971</v>
      </c>
      <c r="LA349" s="34" t="s">
        <v>5992</v>
      </c>
    </row>
    <row r="350" spans="1:313">
      <c r="A350" s="34" t="s">
        <v>7124</v>
      </c>
      <c r="B350" s="34" t="s">
        <v>7069</v>
      </c>
      <c r="C350" s="34" t="s">
        <v>1038</v>
      </c>
      <c r="D350" s="34" t="s">
        <v>1041</v>
      </c>
      <c r="F350" s="34" t="s">
        <v>1041</v>
      </c>
      <c r="G350" s="34">
        <v>40</v>
      </c>
      <c r="H350" s="34" t="s">
        <v>1041</v>
      </c>
      <c r="I350" s="34" t="s">
        <v>1041</v>
      </c>
      <c r="J350" s="34" t="s">
        <v>440</v>
      </c>
      <c r="K350" s="34" t="s">
        <v>1077</v>
      </c>
      <c r="L350" s="34" t="s">
        <v>9537</v>
      </c>
      <c r="M350" s="34" t="s">
        <v>1548</v>
      </c>
      <c r="N350" s="34" t="s">
        <v>9538</v>
      </c>
      <c r="P350" s="34" t="s">
        <v>3065</v>
      </c>
      <c r="Q350" s="34" t="s">
        <v>3123</v>
      </c>
      <c r="R350" s="34" t="s">
        <v>6741</v>
      </c>
      <c r="S350" s="34">
        <v>4</v>
      </c>
      <c r="T350" s="34" t="s">
        <v>4881</v>
      </c>
      <c r="U350" s="34" t="s">
        <v>4170</v>
      </c>
      <c r="V350" s="34" t="s">
        <v>4609</v>
      </c>
      <c r="W350" s="34" t="s">
        <v>4881</v>
      </c>
      <c r="X350" s="34" t="s">
        <v>4881</v>
      </c>
      <c r="Y350" s="34" t="s">
        <v>4881</v>
      </c>
      <c r="Z350" s="34" t="s">
        <v>4848</v>
      </c>
      <c r="AA350" s="34" t="s">
        <v>4170</v>
      </c>
      <c r="AB350" s="34" t="s">
        <v>3681</v>
      </c>
      <c r="AD350" s="34" t="s">
        <v>3696</v>
      </c>
      <c r="AN350" s="34" t="s">
        <v>3722</v>
      </c>
      <c r="AO350" s="34" t="s">
        <v>1044</v>
      </c>
      <c r="BG350" s="34">
        <v>2</v>
      </c>
      <c r="BI350" s="34">
        <v>55</v>
      </c>
      <c r="BJ350" s="34" t="s">
        <v>1041</v>
      </c>
      <c r="BK350" s="34" t="s">
        <v>3727</v>
      </c>
      <c r="BM350" s="34" t="s">
        <v>3739</v>
      </c>
      <c r="BN350" s="34" t="s">
        <v>3745</v>
      </c>
      <c r="BO350" s="34" t="s">
        <v>4881</v>
      </c>
      <c r="BP350" s="34" t="s">
        <v>4170</v>
      </c>
      <c r="BQ350" s="34" t="s">
        <v>4170</v>
      </c>
      <c r="BR350" s="34" t="s">
        <v>4170</v>
      </c>
      <c r="BS350" s="34" t="s">
        <v>3754</v>
      </c>
      <c r="BT350" s="34" t="s">
        <v>3771</v>
      </c>
      <c r="BU350" s="34" t="s">
        <v>1044</v>
      </c>
      <c r="BV350" s="34" t="s">
        <v>1044</v>
      </c>
      <c r="BW350" s="34" t="s">
        <v>1044</v>
      </c>
      <c r="BX350" s="34" t="s">
        <v>3777</v>
      </c>
      <c r="BY350" s="34" t="s">
        <v>4881</v>
      </c>
      <c r="BZ350" s="34" t="s">
        <v>4170</v>
      </c>
      <c r="CA350" s="34" t="s">
        <v>4170</v>
      </c>
      <c r="CB350" s="34" t="s">
        <v>4170</v>
      </c>
      <c r="CC350" s="34" t="s">
        <v>4170</v>
      </c>
      <c r="CD350" s="34" t="s">
        <v>4170</v>
      </c>
      <c r="CE350" s="34" t="s">
        <v>4170</v>
      </c>
      <c r="CF350" s="34" t="s">
        <v>4170</v>
      </c>
      <c r="CG350" s="34" t="s">
        <v>4170</v>
      </c>
      <c r="CH350" s="34" t="s">
        <v>4170</v>
      </c>
      <c r="CI350" s="34" t="s">
        <v>4170</v>
      </c>
      <c r="CJ350" s="34" t="s">
        <v>4170</v>
      </c>
      <c r="CK350" s="34" t="s">
        <v>4170</v>
      </c>
      <c r="CL350" s="34" t="s">
        <v>4170</v>
      </c>
      <c r="CM350" s="34" t="s">
        <v>4170</v>
      </c>
      <c r="CN350" s="34" t="s">
        <v>4170</v>
      </c>
      <c r="CO350" s="34" t="s">
        <v>4170</v>
      </c>
      <c r="CQ350" s="34" t="s">
        <v>1041</v>
      </c>
      <c r="CR350" s="34" t="s">
        <v>1041</v>
      </c>
      <c r="CS350" s="34" t="s">
        <v>1041</v>
      </c>
      <c r="CT350" s="34" t="s">
        <v>1041</v>
      </c>
      <c r="CU350" s="34" t="s">
        <v>1041</v>
      </c>
      <c r="CV350" s="34" t="s">
        <v>1041</v>
      </c>
      <c r="CW350" s="34" t="s">
        <v>1044</v>
      </c>
      <c r="CX350" s="34" t="s">
        <v>1044</v>
      </c>
      <c r="CY350" s="34" t="s">
        <v>3826</v>
      </c>
      <c r="CZ350" s="34" t="s">
        <v>3843</v>
      </c>
      <c r="DA350" s="34" t="s">
        <v>3861</v>
      </c>
      <c r="DB350" s="34" t="s">
        <v>1044</v>
      </c>
      <c r="DC350" s="34" t="s">
        <v>1044</v>
      </c>
      <c r="DD350" s="34" t="s">
        <v>3871</v>
      </c>
      <c r="DE350" s="34" t="s">
        <v>1044</v>
      </c>
      <c r="DF350" s="34" t="s">
        <v>3877</v>
      </c>
      <c r="DG350" s="34" t="s">
        <v>169</v>
      </c>
      <c r="DH350" s="34" t="s">
        <v>4170</v>
      </c>
      <c r="DI350" s="34" t="s">
        <v>4881</v>
      </c>
      <c r="DJ350" s="34" t="s">
        <v>4170</v>
      </c>
      <c r="DK350" s="34" t="s">
        <v>4170</v>
      </c>
      <c r="DL350" s="34" t="s">
        <v>4170</v>
      </c>
      <c r="DM350" s="34" t="s">
        <v>4170</v>
      </c>
      <c r="DN350" s="34" t="s">
        <v>4170</v>
      </c>
      <c r="DO350" s="34" t="s">
        <v>4170</v>
      </c>
      <c r="DP350" s="34" t="s">
        <v>4170</v>
      </c>
      <c r="DQ350" s="34" t="s">
        <v>4170</v>
      </c>
      <c r="DR350" s="34" t="s">
        <v>4170</v>
      </c>
      <c r="DS350" s="34" t="s">
        <v>4170</v>
      </c>
      <c r="DT350" s="34" t="s">
        <v>4170</v>
      </c>
      <c r="DU350" s="34" t="s">
        <v>4170</v>
      </c>
      <c r="DV350" s="34" t="s">
        <v>4170</v>
      </c>
      <c r="DW350" s="34" t="s">
        <v>4170</v>
      </c>
      <c r="FK350" s="34" t="s">
        <v>1044</v>
      </c>
      <c r="FM350" s="34" t="s">
        <v>3990</v>
      </c>
      <c r="GF350" s="34" t="s">
        <v>1044</v>
      </c>
      <c r="GG350" s="34" t="s">
        <v>4170</v>
      </c>
      <c r="GH350" s="34" t="s">
        <v>4170</v>
      </c>
      <c r="GI350" s="34" t="s">
        <v>4170</v>
      </c>
      <c r="GJ350" s="34" t="s">
        <v>4881</v>
      </c>
      <c r="GK350" s="34" t="s">
        <v>4170</v>
      </c>
      <c r="GL350" s="34" t="s">
        <v>4170</v>
      </c>
      <c r="GM350" s="34" t="s">
        <v>4170</v>
      </c>
      <c r="GO350" s="34">
        <v>18000</v>
      </c>
      <c r="GP350" s="34">
        <v>0</v>
      </c>
      <c r="GQ350" s="34">
        <v>16000</v>
      </c>
      <c r="GR350" s="34">
        <v>3000</v>
      </c>
      <c r="GS350" s="34">
        <v>1000</v>
      </c>
      <c r="GT350" s="34">
        <v>800</v>
      </c>
      <c r="GU350" s="34">
        <v>3000</v>
      </c>
      <c r="GV350" s="34">
        <v>1000</v>
      </c>
      <c r="GW350" s="34">
        <v>0</v>
      </c>
      <c r="GX350" s="34">
        <v>5000</v>
      </c>
      <c r="GY350" s="34">
        <v>5000</v>
      </c>
      <c r="GZ350" s="34">
        <v>3000</v>
      </c>
      <c r="HA350" s="34">
        <v>0</v>
      </c>
      <c r="HB350" s="34">
        <v>3000</v>
      </c>
      <c r="HC350" s="34">
        <v>5000</v>
      </c>
      <c r="HD350" s="34">
        <v>0</v>
      </c>
      <c r="HE350" s="34">
        <v>0</v>
      </c>
      <c r="HF350" s="34" t="s">
        <v>1044</v>
      </c>
      <c r="HK350" s="34" t="s">
        <v>7125</v>
      </c>
      <c r="HL350" s="34" t="s">
        <v>4226</v>
      </c>
      <c r="HM350" s="34" t="s">
        <v>4542</v>
      </c>
      <c r="HN350" s="34" t="s">
        <v>5447</v>
      </c>
      <c r="HO350" s="34">
        <v>8.4756898817345601</v>
      </c>
      <c r="HP350" s="34" t="s">
        <v>4897</v>
      </c>
      <c r="HQ350" s="34" t="s">
        <v>4316</v>
      </c>
      <c r="HR350" s="34" t="s">
        <v>4219</v>
      </c>
      <c r="HS350" s="34" t="s">
        <v>4248</v>
      </c>
      <c r="HT350" s="34" t="s">
        <v>4262</v>
      </c>
      <c r="HU350" s="34" t="s">
        <v>5342</v>
      </c>
      <c r="HV350" s="34" t="s">
        <v>5001</v>
      </c>
      <c r="HW350" s="34" t="s">
        <v>4560</v>
      </c>
      <c r="HX350" s="34" t="s">
        <v>3244</v>
      </c>
      <c r="HY350" s="34" t="s">
        <v>4291</v>
      </c>
      <c r="HZ350" s="34" t="s">
        <v>4933</v>
      </c>
      <c r="IA350" s="34" t="s">
        <v>4666</v>
      </c>
      <c r="IC350" s="34" t="s">
        <v>5274</v>
      </c>
      <c r="ID350" s="34" t="s">
        <v>4462</v>
      </c>
      <c r="IR350" s="34" t="s">
        <v>1046</v>
      </c>
      <c r="IS350" s="34" t="s">
        <v>5322</v>
      </c>
      <c r="IU350" s="34" t="s">
        <v>4173</v>
      </c>
      <c r="IV350" s="34" t="s">
        <v>4170</v>
      </c>
      <c r="IW350" s="34" t="s">
        <v>4173</v>
      </c>
      <c r="IX350" s="34" t="s">
        <v>5374</v>
      </c>
      <c r="IY350" s="34" t="s">
        <v>4474</v>
      </c>
      <c r="IZ350" s="34" t="s">
        <v>4354</v>
      </c>
      <c r="JA350" s="34" t="s">
        <v>6053</v>
      </c>
      <c r="JB350" s="34" t="s">
        <v>4716</v>
      </c>
      <c r="JC350" s="34">
        <v>833.33333333333303</v>
      </c>
      <c r="JD350" s="34">
        <v>833.33333333333303</v>
      </c>
      <c r="JE350" s="34">
        <v>500</v>
      </c>
      <c r="JF350" s="34">
        <v>0</v>
      </c>
      <c r="JG350" s="34">
        <v>500</v>
      </c>
      <c r="JH350" s="34">
        <v>833.33333333333303</v>
      </c>
      <c r="JI350" s="34">
        <v>0</v>
      </c>
      <c r="JJ350" s="34">
        <v>0</v>
      </c>
      <c r="JK350" s="34">
        <v>0</v>
      </c>
      <c r="JL350" s="34">
        <v>43966.666666666701</v>
      </c>
      <c r="JM350" s="34">
        <v>2333.3333333333298</v>
      </c>
      <c r="JN350" s="34">
        <v>46300</v>
      </c>
      <c r="JO350" s="34">
        <v>10991.666666666701</v>
      </c>
      <c r="JP350" s="34">
        <v>583.33333333333303</v>
      </c>
      <c r="JQ350" s="34">
        <v>11575</v>
      </c>
      <c r="JR350" s="34">
        <v>0.38876889848812102</v>
      </c>
      <c r="JT350" s="34">
        <v>0.34557235421166299</v>
      </c>
      <c r="JU350" s="34">
        <v>6.4794816414686804E-2</v>
      </c>
      <c r="JV350" s="34">
        <v>2.1598272138228899E-2</v>
      </c>
      <c r="JW350" s="34">
        <v>1.72786177105832E-2</v>
      </c>
      <c r="JX350" s="34">
        <v>6.4794816414686804E-2</v>
      </c>
      <c r="JY350" s="34">
        <v>2.1598272138228899E-2</v>
      </c>
      <c r="KA350" s="34">
        <v>1.7998560115190802E-2</v>
      </c>
      <c r="KB350" s="34">
        <v>1.7998560115190802E-2</v>
      </c>
      <c r="KC350" s="34">
        <v>1.07991360691145E-2</v>
      </c>
      <c r="KE350" s="34">
        <v>1.07991360691145E-2</v>
      </c>
      <c r="KF350" s="34">
        <v>1.7998560115190802E-2</v>
      </c>
      <c r="KL350" s="34" t="s">
        <v>4170</v>
      </c>
      <c r="KM350" s="34" t="s">
        <v>4716</v>
      </c>
      <c r="KN350" s="34" t="s">
        <v>4716</v>
      </c>
      <c r="KO350" s="34" t="s">
        <v>5255</v>
      </c>
      <c r="KP350" s="34" t="s">
        <v>4170</v>
      </c>
      <c r="KQ350" s="34" t="s">
        <v>4353</v>
      </c>
      <c r="KR350" s="34" t="s">
        <v>4716</v>
      </c>
      <c r="KS350" s="34" t="s">
        <v>4170</v>
      </c>
      <c r="KT350" s="34" t="s">
        <v>4170</v>
      </c>
      <c r="KU350" s="34" t="s">
        <v>5115</v>
      </c>
      <c r="KV350" s="34" t="s">
        <v>5155</v>
      </c>
      <c r="KW350" s="34" t="s">
        <v>5621</v>
      </c>
      <c r="KX350" s="34" t="s">
        <v>5646</v>
      </c>
      <c r="KY350" s="34" t="s">
        <v>5954</v>
      </c>
      <c r="KZ350" s="34" t="s">
        <v>5155</v>
      </c>
    </row>
    <row r="351" spans="1:313">
      <c r="A351" s="34" t="s">
        <v>7126</v>
      </c>
      <c r="B351" s="34" t="s">
        <v>7069</v>
      </c>
      <c r="C351" s="34" t="s">
        <v>1038</v>
      </c>
      <c r="D351" s="34" t="s">
        <v>1041</v>
      </c>
      <c r="F351" s="34" t="s">
        <v>1041</v>
      </c>
      <c r="G351" s="34">
        <v>22</v>
      </c>
      <c r="H351" s="34" t="s">
        <v>1041</v>
      </c>
      <c r="I351" s="34" t="s">
        <v>1041</v>
      </c>
      <c r="J351" s="34" t="s">
        <v>442</v>
      </c>
      <c r="K351" s="34" t="s">
        <v>1077</v>
      </c>
      <c r="L351" s="34" t="s">
        <v>9537</v>
      </c>
      <c r="M351" s="34" t="s">
        <v>1548</v>
      </c>
      <c r="N351" s="34" t="s">
        <v>9538</v>
      </c>
      <c r="P351" s="34" t="s">
        <v>3065</v>
      </c>
      <c r="Q351" s="34" t="s">
        <v>3111</v>
      </c>
      <c r="R351" s="34" t="s">
        <v>6449</v>
      </c>
      <c r="S351" s="34">
        <v>1</v>
      </c>
      <c r="T351" s="34" t="s">
        <v>4170</v>
      </c>
      <c r="U351" s="34" t="s">
        <v>4170</v>
      </c>
      <c r="V351" s="34" t="s">
        <v>4170</v>
      </c>
      <c r="W351" s="34" t="s">
        <v>4170</v>
      </c>
      <c r="X351" s="34" t="s">
        <v>4881</v>
      </c>
      <c r="Y351" s="34" t="s">
        <v>4170</v>
      </c>
      <c r="Z351" s="34" t="s">
        <v>4881</v>
      </c>
      <c r="AA351" s="34" t="s">
        <v>4170</v>
      </c>
      <c r="AB351" s="34" t="s">
        <v>3681</v>
      </c>
      <c r="AD351" s="34" t="s">
        <v>3696</v>
      </c>
      <c r="AN351" s="34" t="s">
        <v>3722</v>
      </c>
      <c r="AO351" s="34" t="s">
        <v>1044</v>
      </c>
      <c r="BG351" s="34">
        <v>1</v>
      </c>
      <c r="BI351" s="34">
        <v>24</v>
      </c>
      <c r="BJ351" s="34" t="s">
        <v>1041</v>
      </c>
      <c r="BK351" s="34" t="s">
        <v>3727</v>
      </c>
      <c r="BM351" s="34" t="s">
        <v>3739</v>
      </c>
      <c r="BN351" s="34" t="s">
        <v>3745</v>
      </c>
      <c r="BO351" s="34" t="s">
        <v>4881</v>
      </c>
      <c r="BP351" s="34" t="s">
        <v>4170</v>
      </c>
      <c r="BQ351" s="34" t="s">
        <v>4170</v>
      </c>
      <c r="BR351" s="34" t="s">
        <v>4170</v>
      </c>
      <c r="BS351" s="34" t="s">
        <v>3751</v>
      </c>
      <c r="BT351" s="34" t="s">
        <v>3771</v>
      </c>
      <c r="BU351" s="34" t="s">
        <v>1044</v>
      </c>
      <c r="BV351" s="34" t="s">
        <v>1044</v>
      </c>
      <c r="BW351" s="34" t="s">
        <v>1044</v>
      </c>
      <c r="BX351" s="34" t="s">
        <v>3777</v>
      </c>
      <c r="BY351" s="34" t="s">
        <v>4881</v>
      </c>
      <c r="BZ351" s="34" t="s">
        <v>4170</v>
      </c>
      <c r="CA351" s="34" t="s">
        <v>4170</v>
      </c>
      <c r="CB351" s="34" t="s">
        <v>4170</v>
      </c>
      <c r="CC351" s="34" t="s">
        <v>4170</v>
      </c>
      <c r="CD351" s="34" t="s">
        <v>4170</v>
      </c>
      <c r="CE351" s="34" t="s">
        <v>4170</v>
      </c>
      <c r="CF351" s="34" t="s">
        <v>4170</v>
      </c>
      <c r="CG351" s="34" t="s">
        <v>4170</v>
      </c>
      <c r="CH351" s="34" t="s">
        <v>4170</v>
      </c>
      <c r="CI351" s="34" t="s">
        <v>4170</v>
      </c>
      <c r="CJ351" s="34" t="s">
        <v>4170</v>
      </c>
      <c r="CK351" s="34" t="s">
        <v>4170</v>
      </c>
      <c r="CL351" s="34" t="s">
        <v>4170</v>
      </c>
      <c r="CM351" s="34" t="s">
        <v>4170</v>
      </c>
      <c r="CN351" s="34" t="s">
        <v>4170</v>
      </c>
      <c r="CO351" s="34" t="s">
        <v>4170</v>
      </c>
      <c r="CQ351" s="34" t="s">
        <v>1041</v>
      </c>
      <c r="CR351" s="34" t="s">
        <v>1041</v>
      </c>
      <c r="CS351" s="34" t="s">
        <v>1041</v>
      </c>
      <c r="CT351" s="34" t="s">
        <v>1041</v>
      </c>
      <c r="CU351" s="34" t="s">
        <v>1041</v>
      </c>
      <c r="CV351" s="34" t="s">
        <v>1041</v>
      </c>
      <c r="CW351" s="34" t="s">
        <v>1044</v>
      </c>
      <c r="CX351" s="34" t="s">
        <v>1044</v>
      </c>
      <c r="CY351" s="34" t="s">
        <v>3826</v>
      </c>
      <c r="CZ351" s="34" t="s">
        <v>3843</v>
      </c>
      <c r="DA351" s="34" t="s">
        <v>3861</v>
      </c>
      <c r="DB351" s="34" t="s">
        <v>1044</v>
      </c>
      <c r="DC351" s="34" t="s">
        <v>1044</v>
      </c>
      <c r="DD351" s="34" t="s">
        <v>3871</v>
      </c>
      <c r="DE351" s="34" t="s">
        <v>1044</v>
      </c>
      <c r="DF351" s="34" t="s">
        <v>3877</v>
      </c>
      <c r="DG351" s="34" t="s">
        <v>169</v>
      </c>
      <c r="DH351" s="34" t="s">
        <v>4170</v>
      </c>
      <c r="DI351" s="34" t="s">
        <v>4881</v>
      </c>
      <c r="DJ351" s="34" t="s">
        <v>4170</v>
      </c>
      <c r="DK351" s="34" t="s">
        <v>4170</v>
      </c>
      <c r="DL351" s="34" t="s">
        <v>4170</v>
      </c>
      <c r="DM351" s="34" t="s">
        <v>4170</v>
      </c>
      <c r="DN351" s="34" t="s">
        <v>4170</v>
      </c>
      <c r="DO351" s="34" t="s">
        <v>4170</v>
      </c>
      <c r="DP351" s="34" t="s">
        <v>4170</v>
      </c>
      <c r="DQ351" s="34" t="s">
        <v>4170</v>
      </c>
      <c r="DR351" s="34" t="s">
        <v>4170</v>
      </c>
      <c r="DS351" s="34" t="s">
        <v>4170</v>
      </c>
      <c r="DT351" s="34" t="s">
        <v>4170</v>
      </c>
      <c r="DU351" s="34" t="s">
        <v>4170</v>
      </c>
      <c r="DV351" s="34" t="s">
        <v>4170</v>
      </c>
      <c r="DW351" s="34" t="s">
        <v>4170</v>
      </c>
      <c r="DY351" s="34">
        <v>35000</v>
      </c>
      <c r="FK351" s="34" t="s">
        <v>1044</v>
      </c>
      <c r="FM351" s="34" t="s">
        <v>3990</v>
      </c>
      <c r="GF351" s="34" t="s">
        <v>1044</v>
      </c>
      <c r="GG351" s="34" t="s">
        <v>4170</v>
      </c>
      <c r="GH351" s="34" t="s">
        <v>4170</v>
      </c>
      <c r="GI351" s="34" t="s">
        <v>4170</v>
      </c>
      <c r="GJ351" s="34" t="s">
        <v>4881</v>
      </c>
      <c r="GK351" s="34" t="s">
        <v>4170</v>
      </c>
      <c r="GL351" s="34" t="s">
        <v>4170</v>
      </c>
      <c r="GM351" s="34" t="s">
        <v>4170</v>
      </c>
      <c r="GO351" s="34">
        <v>9000</v>
      </c>
      <c r="GP351" s="34">
        <v>1000</v>
      </c>
      <c r="GQ351" s="34">
        <v>10000</v>
      </c>
      <c r="GR351" s="34">
        <v>1800</v>
      </c>
      <c r="GS351" s="34">
        <v>500</v>
      </c>
      <c r="GT351" s="34">
        <v>500</v>
      </c>
      <c r="GU351" s="34">
        <v>1000</v>
      </c>
      <c r="GV351" s="34">
        <v>2000</v>
      </c>
      <c r="GW351" s="34">
        <v>1000</v>
      </c>
      <c r="GX351" s="34">
        <v>3000</v>
      </c>
      <c r="GY351" s="34">
        <v>1000</v>
      </c>
      <c r="GZ351" s="34">
        <v>500</v>
      </c>
      <c r="HA351" s="34">
        <v>0</v>
      </c>
      <c r="HB351" s="34">
        <v>3000</v>
      </c>
      <c r="HC351" s="34">
        <v>0</v>
      </c>
      <c r="HD351" s="34">
        <v>500</v>
      </c>
      <c r="HE351" s="34">
        <v>0</v>
      </c>
      <c r="HF351" s="34" t="s">
        <v>1044</v>
      </c>
      <c r="HK351" s="34" t="s">
        <v>7127</v>
      </c>
      <c r="HL351" s="34" t="s">
        <v>4226</v>
      </c>
      <c r="HM351" s="34" t="s">
        <v>4539</v>
      </c>
      <c r="HN351" s="34" t="s">
        <v>5452</v>
      </c>
      <c r="HO351" s="34">
        <v>5.4519820411738902</v>
      </c>
      <c r="HP351" s="34" t="s">
        <v>4898</v>
      </c>
      <c r="HQ351" s="34" t="s">
        <v>4305</v>
      </c>
      <c r="HR351" s="34" t="s">
        <v>4186</v>
      </c>
      <c r="HS351" s="34" t="s">
        <v>4241</v>
      </c>
      <c r="HT351" s="34" t="s">
        <v>4271</v>
      </c>
      <c r="HU351" s="34" t="s">
        <v>5342</v>
      </c>
      <c r="HV351" s="34" t="s">
        <v>5001</v>
      </c>
      <c r="HW351" s="34" t="s">
        <v>4556</v>
      </c>
      <c r="HX351" s="34" t="s">
        <v>3244</v>
      </c>
      <c r="HY351" s="34" t="s">
        <v>4291</v>
      </c>
      <c r="HZ351" s="34" t="s">
        <v>4933</v>
      </c>
      <c r="IA351" s="34" t="s">
        <v>4666</v>
      </c>
      <c r="IC351" s="34" t="s">
        <v>5274</v>
      </c>
      <c r="ID351" s="34" t="s">
        <v>4462</v>
      </c>
      <c r="IE351" s="34" t="s">
        <v>5224</v>
      </c>
      <c r="IQ351" s="34">
        <v>35000</v>
      </c>
      <c r="IR351" s="34" t="s">
        <v>1046</v>
      </c>
      <c r="IT351" s="34">
        <v>35000</v>
      </c>
      <c r="IU351" s="34" t="s">
        <v>5180</v>
      </c>
      <c r="IV351" s="34" t="s">
        <v>4474</v>
      </c>
      <c r="IW351" s="34" t="s">
        <v>4176</v>
      </c>
      <c r="IX351" s="34" t="s">
        <v>4472</v>
      </c>
      <c r="IY351" s="34" t="s">
        <v>4785</v>
      </c>
      <c r="IZ351" s="34" t="s">
        <v>4785</v>
      </c>
      <c r="JA351" s="34" t="s">
        <v>4716</v>
      </c>
      <c r="JB351" s="34" t="s">
        <v>5581</v>
      </c>
      <c r="JC351" s="34">
        <v>500</v>
      </c>
      <c r="JD351" s="34">
        <v>166.666666666667</v>
      </c>
      <c r="JE351" s="34">
        <v>83.3333333333333</v>
      </c>
      <c r="JF351" s="34">
        <v>0</v>
      </c>
      <c r="JG351" s="34">
        <v>500</v>
      </c>
      <c r="JH351" s="34">
        <v>0</v>
      </c>
      <c r="JI351" s="34">
        <v>83.3333333333333</v>
      </c>
      <c r="JJ351" s="34">
        <v>0</v>
      </c>
      <c r="JK351" s="34">
        <v>333.33333333333297</v>
      </c>
      <c r="JL351" s="34">
        <v>23383.333333333299</v>
      </c>
      <c r="JM351" s="34">
        <v>4083.3333333333298</v>
      </c>
      <c r="JN351" s="34">
        <v>27466.666666666701</v>
      </c>
      <c r="JO351" s="34">
        <v>23383.333333333299</v>
      </c>
      <c r="JP351" s="34">
        <v>4083.3333333333298</v>
      </c>
      <c r="JQ351" s="34">
        <v>27466.666666666701</v>
      </c>
      <c r="JR351" s="34">
        <v>0.32766990291262099</v>
      </c>
      <c r="JS351" s="34">
        <v>3.6407766990291301E-2</v>
      </c>
      <c r="JT351" s="34">
        <v>0.36407766990291301</v>
      </c>
      <c r="JU351" s="34">
        <v>6.5533980582524298E-2</v>
      </c>
      <c r="JV351" s="34">
        <v>1.8203883495145599E-2</v>
      </c>
      <c r="JW351" s="34">
        <v>1.8203883495145599E-2</v>
      </c>
      <c r="JX351" s="34">
        <v>3.6407766990291301E-2</v>
      </c>
      <c r="JY351" s="34">
        <v>7.2815533980582506E-2</v>
      </c>
      <c r="JZ351" s="34">
        <v>1.2135922330097099E-2</v>
      </c>
      <c r="KA351" s="34">
        <v>1.8203883495145599E-2</v>
      </c>
      <c r="KB351" s="34">
        <v>6.0679611650485401E-3</v>
      </c>
      <c r="KC351" s="34">
        <v>3.0339805825242701E-3</v>
      </c>
      <c r="KE351" s="34">
        <v>1.8203883495145599E-2</v>
      </c>
      <c r="KG351" s="34">
        <v>3.0339805825242701E-3</v>
      </c>
      <c r="KJ351" s="34" t="s">
        <v>5978</v>
      </c>
      <c r="KK351" s="34" t="s">
        <v>5988</v>
      </c>
      <c r="KL351" s="34" t="s">
        <v>5796</v>
      </c>
      <c r="KM351" s="34" t="s">
        <v>4714</v>
      </c>
      <c r="KN351" s="34" t="s">
        <v>5254</v>
      </c>
      <c r="KO351" s="34" t="s">
        <v>4352</v>
      </c>
      <c r="KP351" s="34" t="s">
        <v>4170</v>
      </c>
      <c r="KQ351" s="34" t="s">
        <v>4353</v>
      </c>
      <c r="KR351" s="34" t="s">
        <v>4170</v>
      </c>
      <c r="KS351" s="34" t="s">
        <v>5709</v>
      </c>
      <c r="KT351" s="34" t="s">
        <v>4170</v>
      </c>
      <c r="KU351" s="34" t="s">
        <v>5113</v>
      </c>
      <c r="KV351" s="34" t="s">
        <v>4876</v>
      </c>
      <c r="KW351" s="34" t="s">
        <v>5623</v>
      </c>
      <c r="KX351" s="34" t="s">
        <v>5645</v>
      </c>
      <c r="KY351" s="34" t="s">
        <v>5953</v>
      </c>
      <c r="KZ351" s="34" t="s">
        <v>5224</v>
      </c>
      <c r="LA351" s="34" t="s">
        <v>5992</v>
      </c>
    </row>
    <row r="352" spans="1:313">
      <c r="A352" s="34" t="s">
        <v>7128</v>
      </c>
      <c r="B352" s="34" t="s">
        <v>7129</v>
      </c>
      <c r="C352" s="34" t="s">
        <v>1038</v>
      </c>
      <c r="D352" s="34" t="s">
        <v>1041</v>
      </c>
      <c r="F352" s="34" t="s">
        <v>1041</v>
      </c>
      <c r="G352" s="34">
        <v>73</v>
      </c>
      <c r="H352" s="34" t="s">
        <v>1041</v>
      </c>
      <c r="I352" s="34" t="s">
        <v>1041</v>
      </c>
      <c r="J352" s="34" t="s">
        <v>440</v>
      </c>
      <c r="K352" s="34" t="s">
        <v>1149</v>
      </c>
      <c r="L352" s="34" t="s">
        <v>9571</v>
      </c>
      <c r="M352" s="34" t="s">
        <v>1149</v>
      </c>
      <c r="N352" s="34" t="s">
        <v>9572</v>
      </c>
      <c r="P352" s="34" t="s">
        <v>3065</v>
      </c>
      <c r="Q352" s="34" t="s">
        <v>3099</v>
      </c>
      <c r="R352" s="34" t="s">
        <v>6494</v>
      </c>
      <c r="S352" s="34">
        <v>1</v>
      </c>
      <c r="T352" s="34" t="s">
        <v>4170</v>
      </c>
      <c r="U352" s="34" t="s">
        <v>4170</v>
      </c>
      <c r="V352" s="34" t="s">
        <v>4170</v>
      </c>
      <c r="W352" s="34" t="s">
        <v>4881</v>
      </c>
      <c r="X352" s="34" t="s">
        <v>4170</v>
      </c>
      <c r="Y352" s="34" t="s">
        <v>4881</v>
      </c>
      <c r="Z352" s="34" t="s">
        <v>4170</v>
      </c>
      <c r="AA352" s="34" t="s">
        <v>4170</v>
      </c>
      <c r="AB352" s="34" t="s">
        <v>3681</v>
      </c>
      <c r="AD352" s="34" t="s">
        <v>3696</v>
      </c>
      <c r="AN352" s="34" t="s">
        <v>3719</v>
      </c>
      <c r="AO352" s="34" t="s">
        <v>1044</v>
      </c>
      <c r="BG352" s="34">
        <v>1</v>
      </c>
      <c r="BI352" s="34">
        <v>18</v>
      </c>
      <c r="BJ352" s="34" t="s">
        <v>1041</v>
      </c>
      <c r="BK352" s="34" t="s">
        <v>3727</v>
      </c>
      <c r="BM352" s="34" t="s">
        <v>3739</v>
      </c>
      <c r="BN352" s="34" t="s">
        <v>3745</v>
      </c>
      <c r="BO352" s="34" t="s">
        <v>4881</v>
      </c>
      <c r="BP352" s="34" t="s">
        <v>4170</v>
      </c>
      <c r="BQ352" s="34" t="s">
        <v>4170</v>
      </c>
      <c r="BR352" s="34" t="s">
        <v>4170</v>
      </c>
      <c r="BS352" s="34" t="s">
        <v>3751</v>
      </c>
      <c r="BT352" s="34" t="s">
        <v>3739</v>
      </c>
      <c r="BU352" s="34" t="s">
        <v>1044</v>
      </c>
      <c r="BV352" s="34" t="s">
        <v>1044</v>
      </c>
      <c r="BW352" s="34" t="s">
        <v>1044</v>
      </c>
      <c r="BX352" s="34" t="s">
        <v>3777</v>
      </c>
      <c r="BY352" s="34" t="s">
        <v>4881</v>
      </c>
      <c r="BZ352" s="34" t="s">
        <v>4170</v>
      </c>
      <c r="CA352" s="34" t="s">
        <v>4170</v>
      </c>
      <c r="CB352" s="34" t="s">
        <v>4170</v>
      </c>
      <c r="CC352" s="34" t="s">
        <v>4170</v>
      </c>
      <c r="CD352" s="34" t="s">
        <v>4170</v>
      </c>
      <c r="CE352" s="34" t="s">
        <v>4170</v>
      </c>
      <c r="CF352" s="34" t="s">
        <v>4170</v>
      </c>
      <c r="CG352" s="34" t="s">
        <v>4170</v>
      </c>
      <c r="CH352" s="34" t="s">
        <v>4170</v>
      </c>
      <c r="CI352" s="34" t="s">
        <v>4170</v>
      </c>
      <c r="CJ352" s="34" t="s">
        <v>4170</v>
      </c>
      <c r="CK352" s="34" t="s">
        <v>4170</v>
      </c>
      <c r="CL352" s="34" t="s">
        <v>4170</v>
      </c>
      <c r="CM352" s="34" t="s">
        <v>4170</v>
      </c>
      <c r="CN352" s="34" t="s">
        <v>4170</v>
      </c>
      <c r="CO352" s="34" t="s">
        <v>4170</v>
      </c>
      <c r="CQ352" s="34" t="s">
        <v>1041</v>
      </c>
      <c r="CR352" s="34" t="s">
        <v>1041</v>
      </c>
      <c r="CS352" s="34" t="s">
        <v>1041</v>
      </c>
      <c r="CT352" s="34" t="s">
        <v>1041</v>
      </c>
      <c r="CU352" s="34" t="s">
        <v>1041</v>
      </c>
      <c r="CV352" s="34" t="s">
        <v>1041</v>
      </c>
      <c r="CW352" s="34" t="s">
        <v>1044</v>
      </c>
      <c r="CX352" s="34" t="s">
        <v>1044</v>
      </c>
      <c r="CY352" s="34" t="s">
        <v>3826</v>
      </c>
      <c r="CZ352" s="34" t="s">
        <v>3843</v>
      </c>
      <c r="DA352" s="34" t="s">
        <v>3861</v>
      </c>
      <c r="DB352" s="34" t="s">
        <v>3868</v>
      </c>
      <c r="DC352" s="34" t="s">
        <v>3868</v>
      </c>
      <c r="DD352" s="34" t="s">
        <v>3871</v>
      </c>
      <c r="DE352" s="34" t="s">
        <v>1041</v>
      </c>
      <c r="DF352" s="34" t="s">
        <v>3880</v>
      </c>
      <c r="DG352" s="34" t="s">
        <v>6305</v>
      </c>
      <c r="DH352" s="34" t="s">
        <v>4170</v>
      </c>
      <c r="DI352" s="34" t="s">
        <v>4170</v>
      </c>
      <c r="DJ352" s="34" t="s">
        <v>4170</v>
      </c>
      <c r="DK352" s="34" t="s">
        <v>4170</v>
      </c>
      <c r="DL352" s="34" t="s">
        <v>4170</v>
      </c>
      <c r="DM352" s="34" t="s">
        <v>4170</v>
      </c>
      <c r="DN352" s="34" t="s">
        <v>4881</v>
      </c>
      <c r="DO352" s="34" t="s">
        <v>4881</v>
      </c>
      <c r="DP352" s="34" t="s">
        <v>4170</v>
      </c>
      <c r="DQ352" s="34" t="s">
        <v>4170</v>
      </c>
      <c r="DR352" s="34" t="s">
        <v>4170</v>
      </c>
      <c r="DS352" s="34" t="s">
        <v>4170</v>
      </c>
      <c r="DT352" s="34" t="s">
        <v>4170</v>
      </c>
      <c r="DU352" s="34" t="s">
        <v>4170</v>
      </c>
      <c r="DV352" s="34" t="s">
        <v>4170</v>
      </c>
      <c r="DW352" s="34" t="s">
        <v>4170</v>
      </c>
      <c r="ES352" s="34" t="s">
        <v>3951</v>
      </c>
      <c r="ET352" s="34" t="s">
        <v>4170</v>
      </c>
      <c r="EU352" s="34" t="s">
        <v>4170</v>
      </c>
      <c r="EV352" s="34" t="s">
        <v>4170</v>
      </c>
      <c r="EW352" s="34" t="s">
        <v>4170</v>
      </c>
      <c r="EX352" s="34" t="s">
        <v>4881</v>
      </c>
      <c r="EY352" s="34" t="s">
        <v>4170</v>
      </c>
      <c r="EZ352" s="34" t="s">
        <v>4170</v>
      </c>
      <c r="FA352" s="34" t="s">
        <v>4170</v>
      </c>
      <c r="FB352" s="34" t="s">
        <v>4170</v>
      </c>
      <c r="FD352" s="34">
        <v>3000</v>
      </c>
      <c r="FE352" s="34">
        <v>1625</v>
      </c>
      <c r="FK352" s="34" t="s">
        <v>1044</v>
      </c>
      <c r="FM352" s="34" t="s">
        <v>3990</v>
      </c>
      <c r="GF352" s="34" t="s">
        <v>1044</v>
      </c>
      <c r="GG352" s="34" t="s">
        <v>4170</v>
      </c>
      <c r="GH352" s="34" t="s">
        <v>4170</v>
      </c>
      <c r="GI352" s="34" t="s">
        <v>4170</v>
      </c>
      <c r="GJ352" s="34" t="s">
        <v>4881</v>
      </c>
      <c r="GK352" s="34" t="s">
        <v>4170</v>
      </c>
      <c r="GL352" s="34" t="s">
        <v>4170</v>
      </c>
      <c r="GM352" s="34" t="s">
        <v>4170</v>
      </c>
      <c r="GO352" s="34">
        <v>1000</v>
      </c>
      <c r="GP352" s="34">
        <v>1800</v>
      </c>
      <c r="GQ352" s="34">
        <v>0</v>
      </c>
      <c r="GR352" s="34">
        <v>1000</v>
      </c>
      <c r="GS352" s="34">
        <v>200</v>
      </c>
      <c r="GT352" s="34">
        <v>100</v>
      </c>
      <c r="GU352" s="34">
        <v>100</v>
      </c>
      <c r="GV352" s="34">
        <v>0</v>
      </c>
      <c r="GW352" s="34">
        <v>0</v>
      </c>
      <c r="GX352" s="34">
        <v>0</v>
      </c>
      <c r="GY352" s="34">
        <v>0</v>
      </c>
      <c r="GZ352" s="34">
        <v>0</v>
      </c>
      <c r="HA352" s="34">
        <v>0</v>
      </c>
      <c r="HB352" s="34">
        <v>0</v>
      </c>
      <c r="HC352" s="34">
        <v>0</v>
      </c>
      <c r="HD352" s="34">
        <v>0</v>
      </c>
      <c r="HE352" s="34">
        <v>0</v>
      </c>
      <c r="HF352" s="34" t="s">
        <v>1044</v>
      </c>
      <c r="HK352" s="34" t="s">
        <v>7130</v>
      </c>
      <c r="HL352" s="34" t="s">
        <v>4226</v>
      </c>
      <c r="HM352" s="34" t="s">
        <v>4546</v>
      </c>
      <c r="HN352" s="34" t="s">
        <v>5449</v>
      </c>
      <c r="HO352" s="34">
        <v>41.490089794130498</v>
      </c>
      <c r="HP352" s="34" t="s">
        <v>4896</v>
      </c>
      <c r="HQ352" s="34" t="s">
        <v>4305</v>
      </c>
      <c r="HR352" s="34" t="s">
        <v>4195</v>
      </c>
      <c r="HS352" s="34" t="s">
        <v>4235</v>
      </c>
      <c r="HT352" s="34" t="s">
        <v>4271</v>
      </c>
      <c r="HU352" s="34" t="s">
        <v>5342</v>
      </c>
      <c r="HV352" s="34" t="s">
        <v>5001</v>
      </c>
      <c r="HW352" s="34" t="s">
        <v>4560</v>
      </c>
      <c r="HX352" s="34" t="s">
        <v>3238</v>
      </c>
      <c r="HY352" s="34" t="s">
        <v>4299</v>
      </c>
      <c r="HZ352" s="34" t="s">
        <v>4933</v>
      </c>
      <c r="IA352" s="34" t="s">
        <v>4665</v>
      </c>
      <c r="IB352" s="34" t="s">
        <v>5664</v>
      </c>
      <c r="IC352" s="34" t="s">
        <v>5274</v>
      </c>
      <c r="ID352" s="34" t="s">
        <v>4462</v>
      </c>
      <c r="IJ352" s="34">
        <v>1195.8</v>
      </c>
      <c r="IK352" s="34" t="s">
        <v>4587</v>
      </c>
      <c r="IQ352" s="34">
        <v>2820.8</v>
      </c>
      <c r="IR352" s="34" t="s">
        <v>1046</v>
      </c>
      <c r="IT352" s="34">
        <v>2820.8</v>
      </c>
      <c r="IU352" s="34" t="s">
        <v>5177</v>
      </c>
      <c r="IV352" s="34" t="s">
        <v>4472</v>
      </c>
      <c r="IW352" s="34" t="s">
        <v>4170</v>
      </c>
      <c r="IX352" s="34" t="s">
        <v>6120</v>
      </c>
      <c r="IY352" s="34" t="s">
        <v>5373</v>
      </c>
      <c r="IZ352" s="34" t="s">
        <v>4352</v>
      </c>
      <c r="JA352" s="34" t="s">
        <v>4711</v>
      </c>
      <c r="JB352" s="34" t="s">
        <v>4170</v>
      </c>
      <c r="JC352" s="34">
        <v>0</v>
      </c>
      <c r="JD352" s="34">
        <v>0</v>
      </c>
      <c r="JE352" s="34">
        <v>0</v>
      </c>
      <c r="JF352" s="34">
        <v>0</v>
      </c>
      <c r="JG352" s="34">
        <v>0</v>
      </c>
      <c r="JH352" s="34">
        <v>0</v>
      </c>
      <c r="JI352" s="34">
        <v>0</v>
      </c>
      <c r="JJ352" s="34">
        <v>0</v>
      </c>
      <c r="JK352" s="34">
        <v>0</v>
      </c>
      <c r="JL352" s="34">
        <v>2400</v>
      </c>
      <c r="JM352" s="34">
        <v>1800</v>
      </c>
      <c r="JN352" s="34">
        <v>4200</v>
      </c>
      <c r="JO352" s="34">
        <v>2400</v>
      </c>
      <c r="JP352" s="34">
        <v>1800</v>
      </c>
      <c r="JQ352" s="34">
        <v>4200</v>
      </c>
      <c r="JR352" s="34">
        <v>0.238095238095238</v>
      </c>
      <c r="JS352" s="34">
        <v>0.42857142857142899</v>
      </c>
      <c r="JU352" s="34">
        <v>0.238095238095238</v>
      </c>
      <c r="JV352" s="34">
        <v>4.7619047619047603E-2</v>
      </c>
      <c r="JW352" s="34">
        <v>2.3809523809523801E-2</v>
      </c>
      <c r="JX352" s="34">
        <v>2.3809523809523801E-2</v>
      </c>
      <c r="KI352" s="34" t="s">
        <v>6082</v>
      </c>
      <c r="KJ352" s="34" t="s">
        <v>5976</v>
      </c>
      <c r="KK352" s="34" t="s">
        <v>5178</v>
      </c>
      <c r="KL352" s="34" t="s">
        <v>4170</v>
      </c>
      <c r="KM352" s="34" t="s">
        <v>4170</v>
      </c>
      <c r="KN352" s="34" t="s">
        <v>4170</v>
      </c>
      <c r="KO352" s="34" t="s">
        <v>4170</v>
      </c>
      <c r="KP352" s="34" t="s">
        <v>4170</v>
      </c>
      <c r="KQ352" s="34" t="s">
        <v>4170</v>
      </c>
      <c r="KR352" s="34" t="s">
        <v>4170</v>
      </c>
      <c r="KS352" s="34" t="s">
        <v>4170</v>
      </c>
      <c r="KT352" s="34" t="s">
        <v>4170</v>
      </c>
      <c r="KU352" s="34" t="s">
        <v>4973</v>
      </c>
      <c r="KV352" s="34" t="s">
        <v>5153</v>
      </c>
      <c r="KW352" s="34" t="s">
        <v>5621</v>
      </c>
      <c r="KX352" s="34" t="s">
        <v>5647</v>
      </c>
      <c r="KY352" s="34" t="s">
        <v>5952</v>
      </c>
      <c r="KZ352" s="34" t="s">
        <v>5850</v>
      </c>
      <c r="LA352" s="34" t="s">
        <v>5992</v>
      </c>
    </row>
    <row r="353" spans="1:313">
      <c r="A353" s="34" t="s">
        <v>7131</v>
      </c>
      <c r="B353" s="34" t="s">
        <v>7129</v>
      </c>
      <c r="C353" s="34" t="s">
        <v>1036</v>
      </c>
      <c r="D353" s="34" t="s">
        <v>1041</v>
      </c>
      <c r="F353" s="34" t="s">
        <v>1041</v>
      </c>
      <c r="G353" s="34">
        <v>43</v>
      </c>
      <c r="H353" s="34" t="s">
        <v>1041</v>
      </c>
      <c r="I353" s="34" t="s">
        <v>1041</v>
      </c>
      <c r="J353" s="34" t="s">
        <v>442</v>
      </c>
      <c r="K353" s="34" t="s">
        <v>1077</v>
      </c>
      <c r="L353" s="34" t="s">
        <v>9537</v>
      </c>
      <c r="M353" s="34" t="s">
        <v>1548</v>
      </c>
      <c r="N353" s="34" t="s">
        <v>9538</v>
      </c>
      <c r="P353" s="34" t="s">
        <v>3065</v>
      </c>
      <c r="Q353" s="34" t="s">
        <v>3111</v>
      </c>
      <c r="R353" s="34" t="s">
        <v>6380</v>
      </c>
      <c r="S353" s="34">
        <v>1</v>
      </c>
      <c r="T353" s="34" t="s">
        <v>4170</v>
      </c>
      <c r="U353" s="34" t="s">
        <v>4170</v>
      </c>
      <c r="V353" s="34" t="s">
        <v>4170</v>
      </c>
      <c r="W353" s="34" t="s">
        <v>4170</v>
      </c>
      <c r="X353" s="34" t="s">
        <v>4881</v>
      </c>
      <c r="Y353" s="34" t="s">
        <v>4170</v>
      </c>
      <c r="Z353" s="34" t="s">
        <v>4881</v>
      </c>
      <c r="AA353" s="34" t="s">
        <v>4170</v>
      </c>
      <c r="AB353" s="34" t="s">
        <v>3681</v>
      </c>
      <c r="AD353" s="34" t="s">
        <v>3696</v>
      </c>
      <c r="AN353" s="34" t="s">
        <v>3719</v>
      </c>
      <c r="AO353" s="34" t="s">
        <v>1044</v>
      </c>
      <c r="BG353" s="34">
        <v>1</v>
      </c>
      <c r="BI353" s="34">
        <v>12</v>
      </c>
      <c r="BJ353" s="34" t="s">
        <v>1041</v>
      </c>
      <c r="BK353" s="34" t="s">
        <v>3727</v>
      </c>
      <c r="BM353" s="34" t="s">
        <v>3739</v>
      </c>
      <c r="BN353" s="34" t="s">
        <v>3745</v>
      </c>
      <c r="BO353" s="34" t="s">
        <v>4881</v>
      </c>
      <c r="BP353" s="34" t="s">
        <v>4170</v>
      </c>
      <c r="BQ353" s="34" t="s">
        <v>4170</v>
      </c>
      <c r="BR353" s="34" t="s">
        <v>4170</v>
      </c>
      <c r="BS353" s="34" t="s">
        <v>3754</v>
      </c>
      <c r="BT353" s="34" t="s">
        <v>3771</v>
      </c>
      <c r="BU353" s="34" t="s">
        <v>1044</v>
      </c>
      <c r="BV353" s="34" t="s">
        <v>1044</v>
      </c>
      <c r="BW353" s="34" t="s">
        <v>1044</v>
      </c>
      <c r="BX353" s="34" t="s">
        <v>3777</v>
      </c>
      <c r="BY353" s="34" t="s">
        <v>4881</v>
      </c>
      <c r="BZ353" s="34" t="s">
        <v>4170</v>
      </c>
      <c r="CA353" s="34" t="s">
        <v>4170</v>
      </c>
      <c r="CB353" s="34" t="s">
        <v>4170</v>
      </c>
      <c r="CC353" s="34" t="s">
        <v>4170</v>
      </c>
      <c r="CD353" s="34" t="s">
        <v>4170</v>
      </c>
      <c r="CE353" s="34" t="s">
        <v>4170</v>
      </c>
      <c r="CF353" s="34" t="s">
        <v>4170</v>
      </c>
      <c r="CG353" s="34" t="s">
        <v>4170</v>
      </c>
      <c r="CH353" s="34" t="s">
        <v>4170</v>
      </c>
      <c r="CI353" s="34" t="s">
        <v>4170</v>
      </c>
      <c r="CJ353" s="34" t="s">
        <v>4170</v>
      </c>
      <c r="CK353" s="34" t="s">
        <v>4170</v>
      </c>
      <c r="CL353" s="34" t="s">
        <v>4170</v>
      </c>
      <c r="CM353" s="34" t="s">
        <v>4170</v>
      </c>
      <c r="CN353" s="34" t="s">
        <v>4170</v>
      </c>
      <c r="CO353" s="34" t="s">
        <v>4170</v>
      </c>
      <c r="CQ353" s="34" t="s">
        <v>1041</v>
      </c>
      <c r="CR353" s="34" t="s">
        <v>1041</v>
      </c>
      <c r="CS353" s="34" t="s">
        <v>1041</v>
      </c>
      <c r="CT353" s="34" t="s">
        <v>1041</v>
      </c>
      <c r="CU353" s="34" t="s">
        <v>1041</v>
      </c>
      <c r="CV353" s="34" t="s">
        <v>1041</v>
      </c>
      <c r="CW353" s="34" t="s">
        <v>1041</v>
      </c>
      <c r="CX353" s="34" t="s">
        <v>1041</v>
      </c>
      <c r="CY353" s="34" t="s">
        <v>3823</v>
      </c>
      <c r="CZ353" s="34" t="s">
        <v>3840</v>
      </c>
      <c r="DA353" s="34" t="s">
        <v>3852</v>
      </c>
      <c r="DB353" s="34" t="s">
        <v>1044</v>
      </c>
      <c r="DC353" s="34" t="s">
        <v>1044</v>
      </c>
      <c r="DD353" s="34" t="s">
        <v>3871</v>
      </c>
      <c r="DE353" s="34" t="s">
        <v>1044</v>
      </c>
      <c r="DF353" s="34" t="s">
        <v>3877</v>
      </c>
      <c r="DG353" s="34" t="s">
        <v>169</v>
      </c>
      <c r="DH353" s="34" t="s">
        <v>4170</v>
      </c>
      <c r="DI353" s="34" t="s">
        <v>4881</v>
      </c>
      <c r="DJ353" s="34" t="s">
        <v>4170</v>
      </c>
      <c r="DK353" s="34" t="s">
        <v>4170</v>
      </c>
      <c r="DL353" s="34" t="s">
        <v>4170</v>
      </c>
      <c r="DM353" s="34" t="s">
        <v>4170</v>
      </c>
      <c r="DN353" s="34" t="s">
        <v>4170</v>
      </c>
      <c r="DO353" s="34" t="s">
        <v>4170</v>
      </c>
      <c r="DP353" s="34" t="s">
        <v>4170</v>
      </c>
      <c r="DQ353" s="34" t="s">
        <v>4170</v>
      </c>
      <c r="DR353" s="34" t="s">
        <v>4170</v>
      </c>
      <c r="DS353" s="34" t="s">
        <v>4170</v>
      </c>
      <c r="DT353" s="34" t="s">
        <v>4170</v>
      </c>
      <c r="DU353" s="34" t="s">
        <v>4170</v>
      </c>
      <c r="DV353" s="34" t="s">
        <v>4170</v>
      </c>
      <c r="DW353" s="34" t="s">
        <v>4170</v>
      </c>
      <c r="FK353" s="34" t="s">
        <v>3957</v>
      </c>
      <c r="FL353" s="34" t="s">
        <v>3966</v>
      </c>
      <c r="FM353" s="34" t="s">
        <v>3987</v>
      </c>
      <c r="GF353" s="34" t="s">
        <v>1044</v>
      </c>
      <c r="GG353" s="34" t="s">
        <v>4170</v>
      </c>
      <c r="GH353" s="34" t="s">
        <v>4170</v>
      </c>
      <c r="GI353" s="34" t="s">
        <v>4170</v>
      </c>
      <c r="GJ353" s="34" t="s">
        <v>4881</v>
      </c>
      <c r="GK353" s="34" t="s">
        <v>4170</v>
      </c>
      <c r="GL353" s="34" t="s">
        <v>4170</v>
      </c>
      <c r="GM353" s="34" t="s">
        <v>4170</v>
      </c>
      <c r="GO353" s="34">
        <v>5000</v>
      </c>
      <c r="GP353" s="34">
        <v>0</v>
      </c>
      <c r="GQ353" s="34">
        <v>8000</v>
      </c>
      <c r="GR353" s="34">
        <v>3000</v>
      </c>
      <c r="GS353" s="34">
        <v>1000</v>
      </c>
      <c r="GT353" s="34">
        <v>200</v>
      </c>
      <c r="GU353" s="34">
        <v>2000</v>
      </c>
      <c r="GV353" s="34">
        <v>1000</v>
      </c>
      <c r="GW353" s="34">
        <v>0</v>
      </c>
      <c r="GX353" s="34">
        <v>5000</v>
      </c>
      <c r="GY353" s="34">
        <v>0</v>
      </c>
      <c r="GZ353" s="34">
        <v>0</v>
      </c>
      <c r="HA353" s="34">
        <v>0</v>
      </c>
      <c r="HB353" s="34">
        <v>0</v>
      </c>
      <c r="HC353" s="34">
        <v>0</v>
      </c>
      <c r="HD353" s="34">
        <v>0</v>
      </c>
      <c r="HE353" s="34">
        <v>0</v>
      </c>
      <c r="HF353" s="34" t="s">
        <v>1044</v>
      </c>
      <c r="HK353" s="34" t="s">
        <v>7132</v>
      </c>
      <c r="HL353" s="34" t="s">
        <v>4226</v>
      </c>
      <c r="HM353" s="34" t="s">
        <v>4542</v>
      </c>
      <c r="HN353" s="34" t="s">
        <v>5453</v>
      </c>
      <c r="HO353" s="34">
        <v>33.541392904073597</v>
      </c>
      <c r="HP353" s="34" t="s">
        <v>4895</v>
      </c>
      <c r="HQ353" s="34" t="s">
        <v>4305</v>
      </c>
      <c r="HR353" s="34" t="s">
        <v>4186</v>
      </c>
      <c r="HS353" s="34" t="s">
        <v>4241</v>
      </c>
      <c r="HT353" s="34" t="s">
        <v>4271</v>
      </c>
      <c r="HU353" s="34" t="s">
        <v>5342</v>
      </c>
      <c r="HV353" s="34" t="s">
        <v>5001</v>
      </c>
      <c r="HW353" s="34" t="s">
        <v>4556</v>
      </c>
      <c r="HX353" s="34" t="s">
        <v>3244</v>
      </c>
      <c r="HY353" s="34" t="s">
        <v>4291</v>
      </c>
      <c r="HZ353" s="34" t="s">
        <v>4933</v>
      </c>
      <c r="IA353" s="34" t="s">
        <v>4665</v>
      </c>
      <c r="IC353" s="34" t="s">
        <v>5274</v>
      </c>
      <c r="ID353" s="34" t="s">
        <v>4462</v>
      </c>
      <c r="IR353" s="34" t="s">
        <v>1046</v>
      </c>
      <c r="IU353" s="34" t="s">
        <v>5179</v>
      </c>
      <c r="IV353" s="34" t="s">
        <v>4170</v>
      </c>
      <c r="IW353" s="34" t="s">
        <v>4176</v>
      </c>
      <c r="IX353" s="34" t="s">
        <v>5374</v>
      </c>
      <c r="IY353" s="34" t="s">
        <v>4474</v>
      </c>
      <c r="IZ353" s="34" t="s">
        <v>4783</v>
      </c>
      <c r="JA353" s="34" t="s">
        <v>5581</v>
      </c>
      <c r="JB353" s="34" t="s">
        <v>4716</v>
      </c>
      <c r="JC353" s="34">
        <v>833.33333333333303</v>
      </c>
      <c r="JD353" s="34">
        <v>0</v>
      </c>
      <c r="JE353" s="34">
        <v>0</v>
      </c>
      <c r="JF353" s="34">
        <v>0</v>
      </c>
      <c r="JG353" s="34">
        <v>0</v>
      </c>
      <c r="JH353" s="34">
        <v>0</v>
      </c>
      <c r="JI353" s="34">
        <v>0</v>
      </c>
      <c r="JJ353" s="34">
        <v>0</v>
      </c>
      <c r="JK353" s="34">
        <v>0</v>
      </c>
      <c r="JL353" s="34">
        <v>20033.333333333299</v>
      </c>
      <c r="JM353" s="34">
        <v>1000</v>
      </c>
      <c r="JN353" s="34">
        <v>21033.333333333299</v>
      </c>
      <c r="JO353" s="34">
        <v>20033.333333333299</v>
      </c>
      <c r="JP353" s="34">
        <v>1000</v>
      </c>
      <c r="JQ353" s="34">
        <v>21033.333333333299</v>
      </c>
      <c r="JR353" s="34">
        <v>0.237717908082409</v>
      </c>
      <c r="JT353" s="34">
        <v>0.38034865293185399</v>
      </c>
      <c r="JU353" s="34">
        <v>0.14263074484944499</v>
      </c>
      <c r="JV353" s="34">
        <v>4.7543581616481798E-2</v>
      </c>
      <c r="JW353" s="34">
        <v>9.5087163232963606E-3</v>
      </c>
      <c r="JX353" s="34">
        <v>9.5087163232963595E-2</v>
      </c>
      <c r="JY353" s="34">
        <v>4.7543581616481798E-2</v>
      </c>
      <c r="KA353" s="34">
        <v>3.9619651347068199E-2</v>
      </c>
      <c r="KL353" s="34" t="s">
        <v>4170</v>
      </c>
      <c r="KM353" s="34" t="s">
        <v>4716</v>
      </c>
      <c r="KN353" s="34" t="s">
        <v>4170</v>
      </c>
      <c r="KO353" s="34" t="s">
        <v>4170</v>
      </c>
      <c r="KP353" s="34" t="s">
        <v>4170</v>
      </c>
      <c r="KQ353" s="34" t="s">
        <v>4170</v>
      </c>
      <c r="KR353" s="34" t="s">
        <v>4170</v>
      </c>
      <c r="KS353" s="34" t="s">
        <v>4170</v>
      </c>
      <c r="KT353" s="34" t="s">
        <v>4170</v>
      </c>
      <c r="KU353" s="34" t="s">
        <v>5113</v>
      </c>
      <c r="KV353" s="34" t="s">
        <v>4876</v>
      </c>
      <c r="KW353" s="34" t="s">
        <v>5624</v>
      </c>
      <c r="KX353" s="34" t="s">
        <v>5647</v>
      </c>
      <c r="KY353" s="34" t="s">
        <v>5953</v>
      </c>
      <c r="KZ353" s="34" t="s">
        <v>5224</v>
      </c>
    </row>
    <row r="354" spans="1:313">
      <c r="A354" s="34" t="s">
        <v>7133</v>
      </c>
      <c r="B354" s="34" t="s">
        <v>7129</v>
      </c>
      <c r="C354" s="34" t="s">
        <v>1039</v>
      </c>
      <c r="D354" s="34" t="s">
        <v>1041</v>
      </c>
      <c r="F354" s="34" t="s">
        <v>1041</v>
      </c>
      <c r="G354" s="34">
        <v>37</v>
      </c>
      <c r="H354" s="34" t="s">
        <v>1041</v>
      </c>
      <c r="I354" s="34" t="s">
        <v>1041</v>
      </c>
      <c r="J354" s="34" t="s">
        <v>442</v>
      </c>
      <c r="K354" s="34" t="s">
        <v>1077</v>
      </c>
      <c r="L354" s="34" t="s">
        <v>9537</v>
      </c>
      <c r="M354" s="34" t="s">
        <v>1548</v>
      </c>
      <c r="N354" s="34" t="s">
        <v>9538</v>
      </c>
      <c r="P354" s="34" t="s">
        <v>3065</v>
      </c>
      <c r="Q354" s="34" t="s">
        <v>3123</v>
      </c>
      <c r="R354" s="34" t="s">
        <v>6532</v>
      </c>
      <c r="S354" s="34">
        <v>1</v>
      </c>
      <c r="T354" s="34" t="s">
        <v>4170</v>
      </c>
      <c r="U354" s="34" t="s">
        <v>4170</v>
      </c>
      <c r="V354" s="34" t="s">
        <v>4170</v>
      </c>
      <c r="W354" s="34" t="s">
        <v>4170</v>
      </c>
      <c r="X354" s="34" t="s">
        <v>4881</v>
      </c>
      <c r="Y354" s="34" t="s">
        <v>4170</v>
      </c>
      <c r="Z354" s="34" t="s">
        <v>4881</v>
      </c>
      <c r="AA354" s="34" t="s">
        <v>4170</v>
      </c>
      <c r="AB354" s="34" t="s">
        <v>3681</v>
      </c>
      <c r="AD354" s="34" t="s">
        <v>3696</v>
      </c>
      <c r="AN354" s="34" t="s">
        <v>3722</v>
      </c>
      <c r="AO354" s="34" t="s">
        <v>1044</v>
      </c>
      <c r="BG354" s="34">
        <v>1</v>
      </c>
      <c r="BI354" s="34">
        <v>28</v>
      </c>
      <c r="BJ354" s="34" t="s">
        <v>1041</v>
      </c>
      <c r="BK354" s="34" t="s">
        <v>3727</v>
      </c>
      <c r="BM354" s="34" t="s">
        <v>3739</v>
      </c>
      <c r="BN354" s="34" t="s">
        <v>3745</v>
      </c>
      <c r="BO354" s="34" t="s">
        <v>4881</v>
      </c>
      <c r="BP354" s="34" t="s">
        <v>4170</v>
      </c>
      <c r="BQ354" s="34" t="s">
        <v>4170</v>
      </c>
      <c r="BR354" s="34" t="s">
        <v>4170</v>
      </c>
      <c r="BS354" s="34" t="s">
        <v>3754</v>
      </c>
      <c r="BT354" s="34" t="s">
        <v>3771</v>
      </c>
      <c r="BU354" s="34" t="s">
        <v>1044</v>
      </c>
      <c r="BV354" s="34" t="s">
        <v>1044</v>
      </c>
      <c r="BW354" s="34" t="s">
        <v>1044</v>
      </c>
      <c r="BX354" s="34" t="s">
        <v>3777</v>
      </c>
      <c r="BY354" s="34" t="s">
        <v>4881</v>
      </c>
      <c r="BZ354" s="34" t="s">
        <v>4170</v>
      </c>
      <c r="CA354" s="34" t="s">
        <v>4170</v>
      </c>
      <c r="CB354" s="34" t="s">
        <v>4170</v>
      </c>
      <c r="CC354" s="34" t="s">
        <v>4170</v>
      </c>
      <c r="CD354" s="34" t="s">
        <v>4170</v>
      </c>
      <c r="CE354" s="34" t="s">
        <v>4170</v>
      </c>
      <c r="CF354" s="34" t="s">
        <v>4170</v>
      </c>
      <c r="CG354" s="34" t="s">
        <v>4170</v>
      </c>
      <c r="CH354" s="34" t="s">
        <v>4170</v>
      </c>
      <c r="CI354" s="34" t="s">
        <v>4170</v>
      </c>
      <c r="CJ354" s="34" t="s">
        <v>4170</v>
      </c>
      <c r="CK354" s="34" t="s">
        <v>4170</v>
      </c>
      <c r="CL354" s="34" t="s">
        <v>4170</v>
      </c>
      <c r="CM354" s="34" t="s">
        <v>4170</v>
      </c>
      <c r="CN354" s="34" t="s">
        <v>4170</v>
      </c>
      <c r="CO354" s="34" t="s">
        <v>4170</v>
      </c>
      <c r="CQ354" s="34" t="s">
        <v>1041</v>
      </c>
      <c r="CR354" s="34" t="s">
        <v>1041</v>
      </c>
      <c r="CS354" s="34" t="s">
        <v>1041</v>
      </c>
      <c r="CT354" s="34" t="s">
        <v>1041</v>
      </c>
      <c r="CU354" s="34" t="s">
        <v>1041</v>
      </c>
      <c r="CV354" s="34" t="s">
        <v>1041</v>
      </c>
      <c r="CW354" s="34" t="s">
        <v>1041</v>
      </c>
      <c r="CX354" s="34" t="s">
        <v>1044</v>
      </c>
      <c r="CY354" s="34" t="s">
        <v>3826</v>
      </c>
      <c r="CZ354" s="34" t="s">
        <v>3846</v>
      </c>
      <c r="DA354" s="34" t="s">
        <v>3861</v>
      </c>
      <c r="DB354" s="34" t="s">
        <v>1044</v>
      </c>
      <c r="DC354" s="34" t="s">
        <v>1044</v>
      </c>
      <c r="DD354" s="34" t="s">
        <v>3871</v>
      </c>
      <c r="DE354" s="34" t="s">
        <v>1041</v>
      </c>
      <c r="DF354" s="34" t="s">
        <v>3877</v>
      </c>
      <c r="DG354" s="34" t="s">
        <v>169</v>
      </c>
      <c r="DH354" s="34" t="s">
        <v>4170</v>
      </c>
      <c r="DI354" s="34" t="s">
        <v>4881</v>
      </c>
      <c r="DJ354" s="34" t="s">
        <v>4170</v>
      </c>
      <c r="DK354" s="34" t="s">
        <v>4170</v>
      </c>
      <c r="DL354" s="34" t="s">
        <v>4170</v>
      </c>
      <c r="DM354" s="34" t="s">
        <v>4170</v>
      </c>
      <c r="DN354" s="34" t="s">
        <v>4170</v>
      </c>
      <c r="DO354" s="34" t="s">
        <v>4170</v>
      </c>
      <c r="DP354" s="34" t="s">
        <v>4170</v>
      </c>
      <c r="DQ354" s="34" t="s">
        <v>4170</v>
      </c>
      <c r="DR354" s="34" t="s">
        <v>4170</v>
      </c>
      <c r="DS354" s="34" t="s">
        <v>4170</v>
      </c>
      <c r="DT354" s="34" t="s">
        <v>4170</v>
      </c>
      <c r="DU354" s="34" t="s">
        <v>4170</v>
      </c>
      <c r="DV354" s="34" t="s">
        <v>4170</v>
      </c>
      <c r="DW354" s="34" t="s">
        <v>4170</v>
      </c>
      <c r="DY354" s="34">
        <v>16000</v>
      </c>
      <c r="FK354" s="34" t="s">
        <v>1044</v>
      </c>
      <c r="FM354" s="34" t="s">
        <v>3990</v>
      </c>
      <c r="GF354" s="34" t="s">
        <v>1044</v>
      </c>
      <c r="GG354" s="34" t="s">
        <v>4170</v>
      </c>
      <c r="GH354" s="34" t="s">
        <v>4170</v>
      </c>
      <c r="GI354" s="34" t="s">
        <v>4170</v>
      </c>
      <c r="GJ354" s="34" t="s">
        <v>4881</v>
      </c>
      <c r="GK354" s="34" t="s">
        <v>4170</v>
      </c>
      <c r="GL354" s="34" t="s">
        <v>4170</v>
      </c>
      <c r="GM354" s="34" t="s">
        <v>4170</v>
      </c>
      <c r="GO354" s="34">
        <v>4000</v>
      </c>
      <c r="GP354" s="34">
        <v>0</v>
      </c>
      <c r="GQ354" s="34">
        <v>9000</v>
      </c>
      <c r="GR354" s="34">
        <v>2500</v>
      </c>
      <c r="GS354" s="34">
        <v>100</v>
      </c>
      <c r="GT354" s="34">
        <v>250</v>
      </c>
      <c r="GU354" s="34">
        <v>150</v>
      </c>
      <c r="GV354" s="34">
        <v>0</v>
      </c>
      <c r="GW354" s="34">
        <v>0</v>
      </c>
      <c r="GX354" s="34">
        <v>0</v>
      </c>
      <c r="GY354" s="34">
        <v>1000</v>
      </c>
      <c r="GZ354" s="34">
        <v>0</v>
      </c>
      <c r="HA354" s="34">
        <v>0</v>
      </c>
      <c r="HB354" s="34">
        <v>0</v>
      </c>
      <c r="HC354" s="34">
        <v>0</v>
      </c>
      <c r="HD354" s="34">
        <v>0</v>
      </c>
      <c r="HE354" s="34">
        <v>0</v>
      </c>
      <c r="HF354" s="34" t="s">
        <v>3071</v>
      </c>
      <c r="HK354" s="34" t="s">
        <v>7134</v>
      </c>
      <c r="HL354" s="34" t="s">
        <v>4226</v>
      </c>
      <c r="HM354" s="34" t="s">
        <v>4542</v>
      </c>
      <c r="HN354" s="34" t="s">
        <v>5453</v>
      </c>
      <c r="HO354" s="34">
        <v>25.5242553657468</v>
      </c>
      <c r="HP354" s="34" t="s">
        <v>4895</v>
      </c>
      <c r="HQ354" s="34" t="s">
        <v>4305</v>
      </c>
      <c r="HR354" s="34" t="s">
        <v>4186</v>
      </c>
      <c r="HS354" s="34" t="s">
        <v>4241</v>
      </c>
      <c r="HT354" s="34" t="s">
        <v>4271</v>
      </c>
      <c r="HU354" s="34" t="s">
        <v>5342</v>
      </c>
      <c r="HV354" s="34" t="s">
        <v>5001</v>
      </c>
      <c r="HW354" s="34" t="s">
        <v>4556</v>
      </c>
      <c r="HX354" s="34" t="s">
        <v>3244</v>
      </c>
      <c r="HY354" s="34" t="s">
        <v>4291</v>
      </c>
      <c r="HZ354" s="34" t="s">
        <v>4933</v>
      </c>
      <c r="IA354" s="34" t="s">
        <v>4666</v>
      </c>
      <c r="IB354" s="34" t="s">
        <v>5665</v>
      </c>
      <c r="IC354" s="34" t="s">
        <v>5274</v>
      </c>
      <c r="ID354" s="34" t="s">
        <v>4462</v>
      </c>
      <c r="IE354" s="34" t="s">
        <v>5223</v>
      </c>
      <c r="IQ354" s="34">
        <v>16000</v>
      </c>
      <c r="IR354" s="34" t="s">
        <v>1046</v>
      </c>
      <c r="IT354" s="34">
        <v>16000</v>
      </c>
      <c r="IU354" s="34" t="s">
        <v>5178</v>
      </c>
      <c r="IV354" s="34" t="s">
        <v>4170</v>
      </c>
      <c r="IW354" s="34" t="s">
        <v>4176</v>
      </c>
      <c r="IX354" s="34" t="s">
        <v>5374</v>
      </c>
      <c r="IY354" s="34" t="s">
        <v>5373</v>
      </c>
      <c r="IZ354" s="34" t="s">
        <v>4784</v>
      </c>
      <c r="JA354" s="34" t="s">
        <v>4711</v>
      </c>
      <c r="JB354" s="34" t="s">
        <v>4170</v>
      </c>
      <c r="JC354" s="34">
        <v>0</v>
      </c>
      <c r="JD354" s="34">
        <v>166.666666666667</v>
      </c>
      <c r="JE354" s="34">
        <v>0</v>
      </c>
      <c r="JF354" s="34">
        <v>0</v>
      </c>
      <c r="JG354" s="34">
        <v>0</v>
      </c>
      <c r="JH354" s="34">
        <v>0</v>
      </c>
      <c r="JI354" s="34">
        <v>0</v>
      </c>
      <c r="JJ354" s="34">
        <v>0</v>
      </c>
      <c r="JK354" s="34">
        <v>0</v>
      </c>
      <c r="JL354" s="34">
        <v>16000</v>
      </c>
      <c r="JM354" s="34">
        <v>166.666666666667</v>
      </c>
      <c r="JN354" s="34">
        <v>16166.666666666701</v>
      </c>
      <c r="JO354" s="34">
        <v>16000</v>
      </c>
      <c r="JP354" s="34">
        <v>166.666666666667</v>
      </c>
      <c r="JQ354" s="34">
        <v>16166.666666666701</v>
      </c>
      <c r="JR354" s="34">
        <v>0.247422680412371</v>
      </c>
      <c r="JT354" s="34">
        <v>0.55670103092783496</v>
      </c>
      <c r="JU354" s="34">
        <v>0.15463917525773199</v>
      </c>
      <c r="JV354" s="34">
        <v>6.1855670103092798E-3</v>
      </c>
      <c r="JW354" s="34">
        <v>1.54639175257732E-2</v>
      </c>
      <c r="JX354" s="34">
        <v>9.2783505154639193E-3</v>
      </c>
      <c r="KB354" s="34">
        <v>1.03092783505155E-2</v>
      </c>
      <c r="KJ354" s="34" t="s">
        <v>5977</v>
      </c>
      <c r="KK354" s="34" t="s">
        <v>5987</v>
      </c>
      <c r="KL354" s="34" t="s">
        <v>4170</v>
      </c>
      <c r="KM354" s="34" t="s">
        <v>4170</v>
      </c>
      <c r="KN354" s="34" t="s">
        <v>5254</v>
      </c>
      <c r="KO354" s="34" t="s">
        <v>4170</v>
      </c>
      <c r="KP354" s="34" t="s">
        <v>4170</v>
      </c>
      <c r="KQ354" s="34" t="s">
        <v>4170</v>
      </c>
      <c r="KR354" s="34" t="s">
        <v>4170</v>
      </c>
      <c r="KS354" s="34" t="s">
        <v>4170</v>
      </c>
      <c r="KT354" s="34" t="s">
        <v>4170</v>
      </c>
      <c r="KU354" s="34" t="s">
        <v>5113</v>
      </c>
      <c r="KV354" s="34" t="s">
        <v>5152</v>
      </c>
      <c r="KW354" s="34" t="s">
        <v>5620</v>
      </c>
      <c r="KX354" s="34" t="s">
        <v>5644</v>
      </c>
      <c r="KY354" s="34" t="s">
        <v>5223</v>
      </c>
      <c r="KZ354" s="34" t="s">
        <v>5152</v>
      </c>
      <c r="LA354" s="34" t="s">
        <v>5992</v>
      </c>
    </row>
    <row r="355" spans="1:313">
      <c r="A355" s="34" t="s">
        <v>7135</v>
      </c>
      <c r="B355" s="34" t="s">
        <v>7129</v>
      </c>
      <c r="C355" s="34" t="s">
        <v>1037</v>
      </c>
      <c r="D355" s="34" t="s">
        <v>1041</v>
      </c>
      <c r="F355" s="34" t="s">
        <v>1041</v>
      </c>
      <c r="G355" s="34">
        <v>63</v>
      </c>
      <c r="H355" s="34" t="s">
        <v>1041</v>
      </c>
      <c r="I355" s="34" t="s">
        <v>1041</v>
      </c>
      <c r="J355" s="34" t="s">
        <v>440</v>
      </c>
      <c r="K355" s="34" t="s">
        <v>1080</v>
      </c>
      <c r="L355" s="34" t="s">
        <v>9639</v>
      </c>
      <c r="M355" s="34" t="s">
        <v>1592</v>
      </c>
      <c r="N355" s="34" t="s">
        <v>9640</v>
      </c>
      <c r="P355" s="34" t="s">
        <v>3068</v>
      </c>
      <c r="Q355" s="34" t="s">
        <v>3096</v>
      </c>
      <c r="R355" s="34" t="s">
        <v>6377</v>
      </c>
      <c r="S355" s="34">
        <v>1</v>
      </c>
      <c r="T355" s="34" t="s">
        <v>4170</v>
      </c>
      <c r="U355" s="34" t="s">
        <v>4170</v>
      </c>
      <c r="V355" s="34" t="s">
        <v>4170</v>
      </c>
      <c r="W355" s="34" t="s">
        <v>4881</v>
      </c>
      <c r="X355" s="34" t="s">
        <v>4170</v>
      </c>
      <c r="Y355" s="34" t="s">
        <v>4881</v>
      </c>
      <c r="Z355" s="34" t="s">
        <v>4170</v>
      </c>
      <c r="AA355" s="34" t="s">
        <v>4170</v>
      </c>
      <c r="AB355" s="34" t="s">
        <v>3684</v>
      </c>
      <c r="AD355" s="34" t="s">
        <v>3699</v>
      </c>
      <c r="AE355" s="34" t="s">
        <v>3714</v>
      </c>
      <c r="AF355" s="34" t="s">
        <v>4170</v>
      </c>
      <c r="AG355" s="34" t="s">
        <v>4170</v>
      </c>
      <c r="AH355" s="34" t="s">
        <v>4170</v>
      </c>
      <c r="AI355" s="34" t="s">
        <v>4881</v>
      </c>
      <c r="AJ355" s="34" t="s">
        <v>4170</v>
      </c>
      <c r="AK355" s="34" t="s">
        <v>4170</v>
      </c>
      <c r="AL355" s="34" t="s">
        <v>4170</v>
      </c>
      <c r="AN355" s="34" t="s">
        <v>3719</v>
      </c>
      <c r="AO355" s="34" t="s">
        <v>1044</v>
      </c>
      <c r="BG355" s="34">
        <v>1</v>
      </c>
      <c r="BI355" s="34">
        <v>12</v>
      </c>
      <c r="BJ355" s="34" t="s">
        <v>1041</v>
      </c>
      <c r="BK355" s="34" t="s">
        <v>3727</v>
      </c>
      <c r="BM355" s="34" t="s">
        <v>3739</v>
      </c>
      <c r="BN355" s="34" t="s">
        <v>3748</v>
      </c>
      <c r="BO355" s="34" t="s">
        <v>4170</v>
      </c>
      <c r="BP355" s="34" t="s">
        <v>4881</v>
      </c>
      <c r="BQ355" s="34" t="s">
        <v>4170</v>
      </c>
      <c r="BR355" s="34" t="s">
        <v>4170</v>
      </c>
      <c r="BS355" s="34" t="s">
        <v>3760</v>
      </c>
      <c r="BT355" s="34" t="s">
        <v>1044</v>
      </c>
      <c r="BU355" s="34" t="s">
        <v>1044</v>
      </c>
      <c r="BV355" s="34" t="s">
        <v>1044</v>
      </c>
      <c r="BW355" s="34" t="s">
        <v>1044</v>
      </c>
      <c r="BX355" s="34" t="s">
        <v>3807</v>
      </c>
      <c r="BY355" s="34" t="s">
        <v>4170</v>
      </c>
      <c r="BZ355" s="34" t="s">
        <v>4170</v>
      </c>
      <c r="CA355" s="34" t="s">
        <v>4170</v>
      </c>
      <c r="CB355" s="34" t="s">
        <v>4170</v>
      </c>
      <c r="CC355" s="34" t="s">
        <v>4170</v>
      </c>
      <c r="CD355" s="34" t="s">
        <v>4170</v>
      </c>
      <c r="CE355" s="34" t="s">
        <v>4170</v>
      </c>
      <c r="CF355" s="34" t="s">
        <v>4170</v>
      </c>
      <c r="CG355" s="34" t="s">
        <v>4170</v>
      </c>
      <c r="CH355" s="34" t="s">
        <v>4170</v>
      </c>
      <c r="CI355" s="34" t="s">
        <v>4881</v>
      </c>
      <c r="CJ355" s="34" t="s">
        <v>4170</v>
      </c>
      <c r="CK355" s="34" t="s">
        <v>4170</v>
      </c>
      <c r="CL355" s="34" t="s">
        <v>4170</v>
      </c>
      <c r="CM355" s="34" t="s">
        <v>4170</v>
      </c>
      <c r="CN355" s="34" t="s">
        <v>4170</v>
      </c>
      <c r="CO355" s="34" t="s">
        <v>4170</v>
      </c>
      <c r="CQ355" s="34" t="s">
        <v>1041</v>
      </c>
      <c r="CR355" s="34" t="s">
        <v>1041</v>
      </c>
      <c r="CS355" s="34" t="s">
        <v>1044</v>
      </c>
      <c r="CT355" s="34" t="s">
        <v>1044</v>
      </c>
      <c r="CU355" s="34" t="s">
        <v>1041</v>
      </c>
      <c r="CV355" s="34" t="s">
        <v>1041</v>
      </c>
      <c r="CW355" s="34" t="s">
        <v>1044</v>
      </c>
      <c r="CX355" s="34" t="s">
        <v>1044</v>
      </c>
      <c r="CY355" s="34" t="s">
        <v>3826</v>
      </c>
      <c r="CZ355" s="34" t="s">
        <v>3843</v>
      </c>
      <c r="DA355" s="34" t="s">
        <v>3861</v>
      </c>
      <c r="DB355" s="34" t="s">
        <v>1044</v>
      </c>
      <c r="DC355" s="34" t="s">
        <v>3871</v>
      </c>
      <c r="DD355" s="34" t="s">
        <v>3871</v>
      </c>
      <c r="DE355" s="34" t="s">
        <v>1044</v>
      </c>
      <c r="DF355" s="34" t="s">
        <v>3880</v>
      </c>
      <c r="DG355" s="34" t="s">
        <v>6612</v>
      </c>
      <c r="DH355" s="34" t="s">
        <v>4170</v>
      </c>
      <c r="DI355" s="34" t="s">
        <v>4170</v>
      </c>
      <c r="DJ355" s="34" t="s">
        <v>4170</v>
      </c>
      <c r="DK355" s="34" t="s">
        <v>4881</v>
      </c>
      <c r="DL355" s="34" t="s">
        <v>4170</v>
      </c>
      <c r="DM355" s="34" t="s">
        <v>4170</v>
      </c>
      <c r="DN355" s="34" t="s">
        <v>4170</v>
      </c>
      <c r="DO355" s="34" t="s">
        <v>4881</v>
      </c>
      <c r="DP355" s="34" t="s">
        <v>4170</v>
      </c>
      <c r="DQ355" s="34" t="s">
        <v>4170</v>
      </c>
      <c r="DR355" s="34" t="s">
        <v>4170</v>
      </c>
      <c r="DS355" s="34" t="s">
        <v>4170</v>
      </c>
      <c r="DT355" s="34" t="s">
        <v>4170</v>
      </c>
      <c r="DU355" s="34" t="s">
        <v>4170</v>
      </c>
      <c r="DV355" s="34" t="s">
        <v>4170</v>
      </c>
      <c r="DW355" s="34" t="s">
        <v>4170</v>
      </c>
      <c r="EA355" s="34">
        <v>500</v>
      </c>
      <c r="FE355" s="34">
        <v>1625</v>
      </c>
      <c r="FK355" s="34" t="s">
        <v>1044</v>
      </c>
      <c r="FM355" s="34" t="s">
        <v>3990</v>
      </c>
      <c r="GF355" s="34" t="s">
        <v>1044</v>
      </c>
      <c r="GG355" s="34" t="s">
        <v>4170</v>
      </c>
      <c r="GH355" s="34" t="s">
        <v>4170</v>
      </c>
      <c r="GI355" s="34" t="s">
        <v>4170</v>
      </c>
      <c r="GJ355" s="34" t="s">
        <v>4881</v>
      </c>
      <c r="GK355" s="34" t="s">
        <v>4170</v>
      </c>
      <c r="GL355" s="34" t="s">
        <v>4170</v>
      </c>
      <c r="GM355" s="34" t="s">
        <v>4170</v>
      </c>
      <c r="GO355" s="34">
        <v>1000</v>
      </c>
      <c r="GP355" s="34">
        <v>0</v>
      </c>
      <c r="GQ355" s="34">
        <v>0</v>
      </c>
      <c r="GR355" s="34">
        <v>500</v>
      </c>
      <c r="GS355" s="34">
        <v>100</v>
      </c>
      <c r="GT355" s="34">
        <v>120</v>
      </c>
      <c r="GU355" s="34">
        <v>0</v>
      </c>
      <c r="GV355" s="34">
        <v>0</v>
      </c>
      <c r="GW355" s="34">
        <v>0</v>
      </c>
      <c r="GX355" s="34">
        <v>0</v>
      </c>
      <c r="GY355" s="34">
        <v>1000</v>
      </c>
      <c r="GZ355" s="34">
        <v>0</v>
      </c>
      <c r="HA355" s="34">
        <v>0</v>
      </c>
      <c r="HB355" s="34">
        <v>0</v>
      </c>
      <c r="HC355" s="34">
        <v>0</v>
      </c>
      <c r="HD355" s="34">
        <v>0</v>
      </c>
      <c r="HE355" s="34">
        <v>0</v>
      </c>
      <c r="HF355" s="34" t="s">
        <v>1044</v>
      </c>
      <c r="HK355" s="34" t="s">
        <v>7136</v>
      </c>
      <c r="HL355" s="34" t="s">
        <v>4226</v>
      </c>
      <c r="HM355" s="34" t="s">
        <v>4546</v>
      </c>
      <c r="HN355" s="34" t="s">
        <v>5449</v>
      </c>
      <c r="HO355" s="34">
        <v>48.5216819973719</v>
      </c>
      <c r="HP355" s="34" t="s">
        <v>4896</v>
      </c>
      <c r="HQ355" s="34" t="s">
        <v>4305</v>
      </c>
      <c r="HR355" s="34" t="s">
        <v>4195</v>
      </c>
      <c r="HS355" s="34" t="s">
        <v>4235</v>
      </c>
      <c r="HT355" s="34" t="s">
        <v>4271</v>
      </c>
      <c r="HU355" s="34" t="s">
        <v>5342</v>
      </c>
      <c r="HV355" s="34" t="s">
        <v>5001</v>
      </c>
      <c r="HW355" s="34" t="s">
        <v>3302</v>
      </c>
      <c r="HX355" s="34" t="s">
        <v>3235</v>
      </c>
      <c r="HY355" s="34" t="s">
        <v>4299</v>
      </c>
      <c r="HZ355" s="34" t="s">
        <v>4933</v>
      </c>
      <c r="IA355" s="34" t="s">
        <v>4665</v>
      </c>
      <c r="IC355" s="34" t="s">
        <v>5274</v>
      </c>
      <c r="ID355" s="34" t="s">
        <v>4462</v>
      </c>
      <c r="IG355" s="34" t="s">
        <v>4874</v>
      </c>
      <c r="IK355" s="34" t="s">
        <v>4587</v>
      </c>
      <c r="IQ355" s="34">
        <v>2125</v>
      </c>
      <c r="IR355" s="34" t="s">
        <v>1046</v>
      </c>
      <c r="IT355" s="34">
        <v>2125</v>
      </c>
      <c r="IU355" s="34" t="s">
        <v>5177</v>
      </c>
      <c r="IV355" s="34" t="s">
        <v>4170</v>
      </c>
      <c r="IW355" s="34" t="s">
        <v>4170</v>
      </c>
      <c r="IX355" s="34" t="s">
        <v>6120</v>
      </c>
      <c r="IY355" s="34" t="s">
        <v>5373</v>
      </c>
      <c r="IZ355" s="34" t="s">
        <v>4783</v>
      </c>
      <c r="JA355" s="34" t="s">
        <v>4170</v>
      </c>
      <c r="JB355" s="34" t="s">
        <v>4170</v>
      </c>
      <c r="JC355" s="34">
        <v>0</v>
      </c>
      <c r="JD355" s="34">
        <v>166.666666666667</v>
      </c>
      <c r="JE355" s="34">
        <v>0</v>
      </c>
      <c r="JF355" s="34">
        <v>0</v>
      </c>
      <c r="JG355" s="34">
        <v>0</v>
      </c>
      <c r="JH355" s="34">
        <v>0</v>
      </c>
      <c r="JI355" s="34">
        <v>0</v>
      </c>
      <c r="JJ355" s="34">
        <v>0</v>
      </c>
      <c r="JK355" s="34">
        <v>0</v>
      </c>
      <c r="JL355" s="34">
        <v>1720</v>
      </c>
      <c r="JM355" s="34">
        <v>166.666666666667</v>
      </c>
      <c r="JN355" s="34">
        <v>1886.6666666666699</v>
      </c>
      <c r="JO355" s="34">
        <v>1720</v>
      </c>
      <c r="JP355" s="34">
        <v>166.666666666667</v>
      </c>
      <c r="JQ355" s="34">
        <v>1886.6666666666699</v>
      </c>
      <c r="JR355" s="34">
        <v>0.53003533568904604</v>
      </c>
      <c r="JU355" s="34">
        <v>0.26501766784452302</v>
      </c>
      <c r="JV355" s="34">
        <v>5.3003533568904602E-2</v>
      </c>
      <c r="JW355" s="34">
        <v>6.3604240282685506E-2</v>
      </c>
      <c r="KB355" s="34">
        <v>8.8339222614841006E-2</v>
      </c>
      <c r="KJ355" s="34" t="s">
        <v>5976</v>
      </c>
      <c r="KK355" s="34" t="s">
        <v>5178</v>
      </c>
      <c r="KL355" s="34" t="s">
        <v>4170</v>
      </c>
      <c r="KM355" s="34" t="s">
        <v>4170</v>
      </c>
      <c r="KN355" s="34" t="s">
        <v>5254</v>
      </c>
      <c r="KO355" s="34" t="s">
        <v>4170</v>
      </c>
      <c r="KP355" s="34" t="s">
        <v>4170</v>
      </c>
      <c r="KQ355" s="34" t="s">
        <v>4170</v>
      </c>
      <c r="KR355" s="34" t="s">
        <v>4170</v>
      </c>
      <c r="KS355" s="34" t="s">
        <v>4170</v>
      </c>
      <c r="KT355" s="34" t="s">
        <v>4170</v>
      </c>
      <c r="KU355" s="34" t="s">
        <v>4973</v>
      </c>
      <c r="KV355" s="34" t="s">
        <v>5151</v>
      </c>
      <c r="KW355" s="34" t="s">
        <v>5620</v>
      </c>
      <c r="KX355" s="34" t="s">
        <v>5644</v>
      </c>
      <c r="KY355" s="34" t="s">
        <v>5952</v>
      </c>
      <c r="KZ355" s="34" t="s">
        <v>5971</v>
      </c>
      <c r="LA355" s="34" t="s">
        <v>5993</v>
      </c>
    </row>
    <row r="356" spans="1:313">
      <c r="A356" s="34" t="s">
        <v>7137</v>
      </c>
      <c r="B356" s="34" t="s">
        <v>7129</v>
      </c>
      <c r="C356" s="34" t="s">
        <v>1039</v>
      </c>
      <c r="D356" s="34" t="s">
        <v>1041</v>
      </c>
      <c r="F356" s="34" t="s">
        <v>1041</v>
      </c>
      <c r="G356" s="34">
        <v>24</v>
      </c>
      <c r="H356" s="34" t="s">
        <v>1041</v>
      </c>
      <c r="I356" s="34" t="s">
        <v>1041</v>
      </c>
      <c r="J356" s="34" t="s">
        <v>442</v>
      </c>
      <c r="K356" s="34" t="s">
        <v>1077</v>
      </c>
      <c r="L356" s="34" t="s">
        <v>9537</v>
      </c>
      <c r="M356" s="34" t="s">
        <v>1548</v>
      </c>
      <c r="N356" s="34" t="s">
        <v>9538</v>
      </c>
      <c r="P356" s="34" t="s">
        <v>3065</v>
      </c>
      <c r="Q356" s="34" t="s">
        <v>3147</v>
      </c>
      <c r="R356" s="34" t="s">
        <v>6337</v>
      </c>
      <c r="S356" s="34">
        <v>1</v>
      </c>
      <c r="T356" s="34" t="s">
        <v>4170</v>
      </c>
      <c r="U356" s="34" t="s">
        <v>4170</v>
      </c>
      <c r="V356" s="34" t="s">
        <v>4170</v>
      </c>
      <c r="W356" s="34" t="s">
        <v>4170</v>
      </c>
      <c r="X356" s="34" t="s">
        <v>4881</v>
      </c>
      <c r="Y356" s="34" t="s">
        <v>4170</v>
      </c>
      <c r="Z356" s="34" t="s">
        <v>4881</v>
      </c>
      <c r="AA356" s="34" t="s">
        <v>4170</v>
      </c>
      <c r="AB356" s="34" t="s">
        <v>3681</v>
      </c>
      <c r="AD356" s="34" t="s">
        <v>3696</v>
      </c>
      <c r="AN356" s="34" t="s">
        <v>3719</v>
      </c>
      <c r="AO356" s="34" t="s">
        <v>1044</v>
      </c>
      <c r="BG356" s="34">
        <v>2</v>
      </c>
      <c r="BI356" s="34">
        <v>45</v>
      </c>
      <c r="BJ356" s="34" t="s">
        <v>1041</v>
      </c>
      <c r="BK356" s="34" t="s">
        <v>3727</v>
      </c>
      <c r="BM356" s="34" t="s">
        <v>3739</v>
      </c>
      <c r="BN356" s="34" t="s">
        <v>3745</v>
      </c>
      <c r="BO356" s="34" t="s">
        <v>4881</v>
      </c>
      <c r="BP356" s="34" t="s">
        <v>4170</v>
      </c>
      <c r="BQ356" s="34" t="s">
        <v>4170</v>
      </c>
      <c r="BR356" s="34" t="s">
        <v>4170</v>
      </c>
      <c r="BS356" s="34" t="s">
        <v>3754</v>
      </c>
      <c r="BT356" s="34" t="s">
        <v>3771</v>
      </c>
      <c r="BU356" s="34" t="s">
        <v>1044</v>
      </c>
      <c r="BV356" s="34" t="s">
        <v>1044</v>
      </c>
      <c r="BW356" s="34" t="s">
        <v>1044</v>
      </c>
      <c r="BX356" s="34" t="s">
        <v>3777</v>
      </c>
      <c r="BY356" s="34" t="s">
        <v>4881</v>
      </c>
      <c r="BZ356" s="34" t="s">
        <v>4170</v>
      </c>
      <c r="CA356" s="34" t="s">
        <v>4170</v>
      </c>
      <c r="CB356" s="34" t="s">
        <v>4170</v>
      </c>
      <c r="CC356" s="34" t="s">
        <v>4170</v>
      </c>
      <c r="CD356" s="34" t="s">
        <v>4170</v>
      </c>
      <c r="CE356" s="34" t="s">
        <v>4170</v>
      </c>
      <c r="CF356" s="34" t="s">
        <v>4170</v>
      </c>
      <c r="CG356" s="34" t="s">
        <v>4170</v>
      </c>
      <c r="CH356" s="34" t="s">
        <v>4170</v>
      </c>
      <c r="CI356" s="34" t="s">
        <v>4170</v>
      </c>
      <c r="CJ356" s="34" t="s">
        <v>4170</v>
      </c>
      <c r="CK356" s="34" t="s">
        <v>4170</v>
      </c>
      <c r="CL356" s="34" t="s">
        <v>4170</v>
      </c>
      <c r="CM356" s="34" t="s">
        <v>4170</v>
      </c>
      <c r="CN356" s="34" t="s">
        <v>4170</v>
      </c>
      <c r="CO356" s="34" t="s">
        <v>4170</v>
      </c>
      <c r="CQ356" s="34" t="s">
        <v>1041</v>
      </c>
      <c r="CR356" s="34" t="s">
        <v>1041</v>
      </c>
      <c r="CS356" s="34" t="s">
        <v>1041</v>
      </c>
      <c r="CT356" s="34" t="s">
        <v>1041</v>
      </c>
      <c r="CU356" s="34" t="s">
        <v>1041</v>
      </c>
      <c r="CV356" s="34" t="s">
        <v>1041</v>
      </c>
      <c r="CW356" s="34" t="s">
        <v>1044</v>
      </c>
      <c r="CX356" s="34" t="s">
        <v>1041</v>
      </c>
      <c r="CY356" s="34" t="s">
        <v>3823</v>
      </c>
      <c r="CZ356" s="34" t="s">
        <v>3840</v>
      </c>
      <c r="DA356" s="34" t="s">
        <v>3861</v>
      </c>
      <c r="DB356" s="34" t="s">
        <v>1044</v>
      </c>
      <c r="DC356" s="34" t="s">
        <v>1044</v>
      </c>
      <c r="DD356" s="34" t="s">
        <v>3871</v>
      </c>
      <c r="DE356" s="34" t="s">
        <v>1041</v>
      </c>
      <c r="DF356" s="34" t="s">
        <v>3877</v>
      </c>
      <c r="DG356" s="34" t="s">
        <v>7138</v>
      </c>
      <c r="DH356" s="34" t="s">
        <v>4170</v>
      </c>
      <c r="DI356" s="34" t="s">
        <v>4170</v>
      </c>
      <c r="DJ356" s="34" t="s">
        <v>4170</v>
      </c>
      <c r="DK356" s="34" t="s">
        <v>4881</v>
      </c>
      <c r="DL356" s="34" t="s">
        <v>4170</v>
      </c>
      <c r="DM356" s="34" t="s">
        <v>4170</v>
      </c>
      <c r="DN356" s="34" t="s">
        <v>4170</v>
      </c>
      <c r="DO356" s="34" t="s">
        <v>4170</v>
      </c>
      <c r="DP356" s="34" t="s">
        <v>4170</v>
      </c>
      <c r="DQ356" s="34" t="s">
        <v>4881</v>
      </c>
      <c r="DR356" s="34" t="s">
        <v>4170</v>
      </c>
      <c r="DS356" s="34" t="s">
        <v>4170</v>
      </c>
      <c r="DT356" s="34" t="s">
        <v>4170</v>
      </c>
      <c r="DU356" s="34" t="s">
        <v>4170</v>
      </c>
      <c r="DV356" s="34" t="s">
        <v>4170</v>
      </c>
      <c r="DW356" s="34" t="s">
        <v>4170</v>
      </c>
      <c r="EA356" s="34">
        <v>15000</v>
      </c>
      <c r="FK356" s="34" t="s">
        <v>3957</v>
      </c>
      <c r="FL356" s="34" t="s">
        <v>3969</v>
      </c>
      <c r="FM356" s="34" t="s">
        <v>3990</v>
      </c>
      <c r="GF356" s="34" t="s">
        <v>1044</v>
      </c>
      <c r="GG356" s="34" t="s">
        <v>4170</v>
      </c>
      <c r="GH356" s="34" t="s">
        <v>4170</v>
      </c>
      <c r="GI356" s="34" t="s">
        <v>4170</v>
      </c>
      <c r="GJ356" s="34" t="s">
        <v>4881</v>
      </c>
      <c r="GK356" s="34" t="s">
        <v>4170</v>
      </c>
      <c r="GL356" s="34" t="s">
        <v>4170</v>
      </c>
      <c r="GM356" s="34" t="s">
        <v>4170</v>
      </c>
      <c r="GO356" s="34">
        <v>4000</v>
      </c>
      <c r="GP356" s="34">
        <v>0</v>
      </c>
      <c r="GQ356" s="34">
        <v>6000</v>
      </c>
      <c r="GR356" s="34">
        <v>2000</v>
      </c>
      <c r="GS356" s="34">
        <v>1000</v>
      </c>
      <c r="GT356" s="34">
        <v>300</v>
      </c>
      <c r="GU356" s="34">
        <v>1500</v>
      </c>
      <c r="GV356" s="34">
        <v>0</v>
      </c>
      <c r="GW356" s="34">
        <v>0</v>
      </c>
      <c r="GX356" s="34">
        <v>0</v>
      </c>
      <c r="GY356" s="34">
        <v>200</v>
      </c>
      <c r="GZ356" s="34">
        <v>0</v>
      </c>
      <c r="HA356" s="34">
        <v>0</v>
      </c>
      <c r="HB356" s="34">
        <v>0</v>
      </c>
      <c r="HC356" s="34">
        <v>12000</v>
      </c>
      <c r="HD356" s="34">
        <v>0</v>
      </c>
      <c r="HE356" s="34">
        <v>0</v>
      </c>
      <c r="HF356" s="34" t="s">
        <v>1044</v>
      </c>
      <c r="HK356" s="34" t="s">
        <v>7139</v>
      </c>
      <c r="HL356" s="34" t="s">
        <v>4226</v>
      </c>
      <c r="HM356" s="34" t="s">
        <v>4539</v>
      </c>
      <c r="HN356" s="34" t="s">
        <v>5452</v>
      </c>
      <c r="HO356" s="34">
        <v>16.490089794130501</v>
      </c>
      <c r="HP356" s="34" t="s">
        <v>4894</v>
      </c>
      <c r="HQ356" s="34" t="s">
        <v>4305</v>
      </c>
      <c r="HR356" s="34" t="s">
        <v>4186</v>
      </c>
      <c r="HS356" s="34" t="s">
        <v>4241</v>
      </c>
      <c r="HT356" s="34" t="s">
        <v>4271</v>
      </c>
      <c r="HU356" s="34" t="s">
        <v>5342</v>
      </c>
      <c r="HV356" s="34" t="s">
        <v>5001</v>
      </c>
      <c r="HW356" s="34" t="s">
        <v>4556</v>
      </c>
      <c r="HX356" s="34" t="s">
        <v>3232</v>
      </c>
      <c r="HY356" s="34" t="s">
        <v>4291</v>
      </c>
      <c r="HZ356" s="34" t="s">
        <v>4933</v>
      </c>
      <c r="IA356" s="34" t="s">
        <v>4666</v>
      </c>
      <c r="IC356" s="34" t="s">
        <v>5274</v>
      </c>
      <c r="ID356" s="34" t="s">
        <v>4462</v>
      </c>
      <c r="IG356" s="34" t="s">
        <v>4875</v>
      </c>
      <c r="IQ356" s="34">
        <v>15000</v>
      </c>
      <c r="IR356" s="34" t="s">
        <v>1046</v>
      </c>
      <c r="IT356" s="34">
        <v>15000</v>
      </c>
      <c r="IU356" s="34" t="s">
        <v>5178</v>
      </c>
      <c r="IV356" s="34" t="s">
        <v>4170</v>
      </c>
      <c r="IW356" s="34" t="s">
        <v>4175</v>
      </c>
      <c r="IX356" s="34" t="s">
        <v>4472</v>
      </c>
      <c r="IY356" s="34" t="s">
        <v>4474</v>
      </c>
      <c r="IZ356" s="34" t="s">
        <v>4784</v>
      </c>
      <c r="JA356" s="34" t="s">
        <v>5581</v>
      </c>
      <c r="JB356" s="34" t="s">
        <v>4170</v>
      </c>
      <c r="JC356" s="34">
        <v>0</v>
      </c>
      <c r="JD356" s="34">
        <v>33.3333333333333</v>
      </c>
      <c r="JE356" s="34">
        <v>0</v>
      </c>
      <c r="JF356" s="34">
        <v>0</v>
      </c>
      <c r="JG356" s="34">
        <v>0</v>
      </c>
      <c r="JH356" s="34">
        <v>2000</v>
      </c>
      <c r="JI356" s="34">
        <v>0</v>
      </c>
      <c r="JJ356" s="34">
        <v>0</v>
      </c>
      <c r="JK356" s="34">
        <v>0</v>
      </c>
      <c r="JL356" s="34">
        <v>16800</v>
      </c>
      <c r="JM356" s="34">
        <v>33.3333333333333</v>
      </c>
      <c r="JN356" s="34">
        <v>16833.333333333299</v>
      </c>
      <c r="JO356" s="34">
        <v>16800</v>
      </c>
      <c r="JP356" s="34">
        <v>33.3333333333333</v>
      </c>
      <c r="JQ356" s="34">
        <v>16833.333333333299</v>
      </c>
      <c r="JR356" s="34">
        <v>0.237623762376238</v>
      </c>
      <c r="JT356" s="34">
        <v>0.35643564356435598</v>
      </c>
      <c r="JU356" s="34">
        <v>0.118811881188119</v>
      </c>
      <c r="JV356" s="34">
        <v>5.9405940594059403E-2</v>
      </c>
      <c r="JW356" s="34">
        <v>1.7821782178217799E-2</v>
      </c>
      <c r="JX356" s="34">
        <v>8.9108910891089105E-2</v>
      </c>
      <c r="KB356" s="34">
        <v>1.9801980198019798E-3</v>
      </c>
      <c r="KF356" s="34">
        <v>0.118811881188119</v>
      </c>
      <c r="KJ356" s="34" t="s">
        <v>5977</v>
      </c>
      <c r="KK356" s="34" t="s">
        <v>5987</v>
      </c>
      <c r="KL356" s="34" t="s">
        <v>4170</v>
      </c>
      <c r="KM356" s="34" t="s">
        <v>4170</v>
      </c>
      <c r="KN356" s="34" t="s">
        <v>4352</v>
      </c>
      <c r="KO356" s="34" t="s">
        <v>4170</v>
      </c>
      <c r="KP356" s="34" t="s">
        <v>4170</v>
      </c>
      <c r="KQ356" s="34" t="s">
        <v>4170</v>
      </c>
      <c r="KR356" s="34" t="s">
        <v>4973</v>
      </c>
      <c r="KS356" s="34" t="s">
        <v>4170</v>
      </c>
      <c r="KT356" s="34" t="s">
        <v>4170</v>
      </c>
      <c r="KU356" s="34" t="s">
        <v>5113</v>
      </c>
      <c r="KV356" s="34" t="s">
        <v>5152</v>
      </c>
      <c r="KW356" s="34" t="s">
        <v>5620</v>
      </c>
      <c r="KX356" s="34" t="s">
        <v>5643</v>
      </c>
      <c r="KY356" s="34" t="s">
        <v>5223</v>
      </c>
      <c r="KZ356" s="34" t="s">
        <v>5152</v>
      </c>
      <c r="LA356" s="34" t="s">
        <v>5992</v>
      </c>
    </row>
    <row r="357" spans="1:313">
      <c r="A357" s="34" t="s">
        <v>7140</v>
      </c>
      <c r="B357" s="34" t="s">
        <v>7129</v>
      </c>
      <c r="C357" s="34" t="s">
        <v>1038</v>
      </c>
      <c r="D357" s="34" t="s">
        <v>1041</v>
      </c>
      <c r="F357" s="34" t="s">
        <v>1041</v>
      </c>
      <c r="G357" s="34">
        <v>29</v>
      </c>
      <c r="H357" s="34" t="s">
        <v>1041</v>
      </c>
      <c r="I357" s="34" t="s">
        <v>1041</v>
      </c>
      <c r="J357" s="34" t="s">
        <v>442</v>
      </c>
      <c r="K357" s="34" t="s">
        <v>1077</v>
      </c>
      <c r="L357" s="34" t="s">
        <v>9537</v>
      </c>
      <c r="M357" s="34" t="s">
        <v>1548</v>
      </c>
      <c r="N357" s="34" t="s">
        <v>9538</v>
      </c>
      <c r="P357" s="34" t="s">
        <v>3065</v>
      </c>
      <c r="Q357" s="34" t="s">
        <v>3123</v>
      </c>
      <c r="R357" s="34" t="s">
        <v>6407</v>
      </c>
      <c r="S357" s="34">
        <v>1</v>
      </c>
      <c r="T357" s="34" t="s">
        <v>4170</v>
      </c>
      <c r="U357" s="34" t="s">
        <v>4170</v>
      </c>
      <c r="V357" s="34" t="s">
        <v>4170</v>
      </c>
      <c r="W357" s="34" t="s">
        <v>4170</v>
      </c>
      <c r="X357" s="34" t="s">
        <v>4881</v>
      </c>
      <c r="Y357" s="34" t="s">
        <v>4170</v>
      </c>
      <c r="Z357" s="34" t="s">
        <v>4881</v>
      </c>
      <c r="AA357" s="34" t="s">
        <v>4170</v>
      </c>
      <c r="AB357" s="34" t="s">
        <v>3681</v>
      </c>
      <c r="AD357" s="34" t="s">
        <v>3696</v>
      </c>
      <c r="AN357" s="34" t="s">
        <v>3722</v>
      </c>
      <c r="AO357" s="34" t="s">
        <v>1044</v>
      </c>
      <c r="BG357" s="34">
        <v>1</v>
      </c>
      <c r="BI357" s="34">
        <v>22</v>
      </c>
      <c r="BJ357" s="34" t="s">
        <v>1041</v>
      </c>
      <c r="BK357" s="34" t="s">
        <v>3727</v>
      </c>
      <c r="BM357" s="34" t="s">
        <v>3739</v>
      </c>
      <c r="BN357" s="34" t="s">
        <v>7141</v>
      </c>
      <c r="BO357" s="34" t="s">
        <v>4881</v>
      </c>
      <c r="BP357" s="34" t="s">
        <v>4881</v>
      </c>
      <c r="BQ357" s="34" t="s">
        <v>4170</v>
      </c>
      <c r="BR357" s="34" t="s">
        <v>4170</v>
      </c>
      <c r="BS357" s="34" t="s">
        <v>3754</v>
      </c>
      <c r="BT357" s="34" t="s">
        <v>3771</v>
      </c>
      <c r="BU357" s="34" t="s">
        <v>1044</v>
      </c>
      <c r="BV357" s="34" t="s">
        <v>1044</v>
      </c>
      <c r="BW357" s="34" t="s">
        <v>1044</v>
      </c>
      <c r="BX357" s="34" t="s">
        <v>3777</v>
      </c>
      <c r="BY357" s="34" t="s">
        <v>4881</v>
      </c>
      <c r="BZ357" s="34" t="s">
        <v>4170</v>
      </c>
      <c r="CA357" s="34" t="s">
        <v>4170</v>
      </c>
      <c r="CB357" s="34" t="s">
        <v>4170</v>
      </c>
      <c r="CC357" s="34" t="s">
        <v>4170</v>
      </c>
      <c r="CD357" s="34" t="s">
        <v>4170</v>
      </c>
      <c r="CE357" s="34" t="s">
        <v>4170</v>
      </c>
      <c r="CF357" s="34" t="s">
        <v>4170</v>
      </c>
      <c r="CG357" s="34" t="s">
        <v>4170</v>
      </c>
      <c r="CH357" s="34" t="s">
        <v>4170</v>
      </c>
      <c r="CI357" s="34" t="s">
        <v>4170</v>
      </c>
      <c r="CJ357" s="34" t="s">
        <v>4170</v>
      </c>
      <c r="CK357" s="34" t="s">
        <v>4170</v>
      </c>
      <c r="CL357" s="34" t="s">
        <v>4170</v>
      </c>
      <c r="CM357" s="34" t="s">
        <v>4170</v>
      </c>
      <c r="CN357" s="34" t="s">
        <v>4170</v>
      </c>
      <c r="CO357" s="34" t="s">
        <v>4170</v>
      </c>
      <c r="CQ357" s="34" t="s">
        <v>1041</v>
      </c>
      <c r="CR357" s="34" t="s">
        <v>1041</v>
      </c>
      <c r="CS357" s="34" t="s">
        <v>1041</v>
      </c>
      <c r="CT357" s="34" t="s">
        <v>1041</v>
      </c>
      <c r="CU357" s="34" t="s">
        <v>1041</v>
      </c>
      <c r="CV357" s="34" t="s">
        <v>1041</v>
      </c>
      <c r="CW357" s="34" t="s">
        <v>1041</v>
      </c>
      <c r="CX357" s="34" t="s">
        <v>1044</v>
      </c>
      <c r="CY357" s="34" t="s">
        <v>3826</v>
      </c>
      <c r="CZ357" s="34" t="s">
        <v>3843</v>
      </c>
      <c r="DA357" s="34" t="s">
        <v>3861</v>
      </c>
      <c r="DB357" s="34" t="s">
        <v>1044</v>
      </c>
      <c r="DC357" s="34" t="s">
        <v>1044</v>
      </c>
      <c r="DD357" s="34" t="s">
        <v>3871</v>
      </c>
      <c r="DE357" s="34" t="s">
        <v>1044</v>
      </c>
      <c r="DF357" s="34" t="s">
        <v>3877</v>
      </c>
      <c r="DG357" s="34" t="s">
        <v>169</v>
      </c>
      <c r="DH357" s="34" t="s">
        <v>4170</v>
      </c>
      <c r="DI357" s="34" t="s">
        <v>4881</v>
      </c>
      <c r="DJ357" s="34" t="s">
        <v>4170</v>
      </c>
      <c r="DK357" s="34" t="s">
        <v>4170</v>
      </c>
      <c r="DL357" s="34" t="s">
        <v>4170</v>
      </c>
      <c r="DM357" s="34" t="s">
        <v>4170</v>
      </c>
      <c r="DN357" s="34" t="s">
        <v>4170</v>
      </c>
      <c r="DO357" s="34" t="s">
        <v>4170</v>
      </c>
      <c r="DP357" s="34" t="s">
        <v>4170</v>
      </c>
      <c r="DQ357" s="34" t="s">
        <v>4170</v>
      </c>
      <c r="DR357" s="34" t="s">
        <v>4170</v>
      </c>
      <c r="DS357" s="34" t="s">
        <v>4170</v>
      </c>
      <c r="DT357" s="34" t="s">
        <v>4170</v>
      </c>
      <c r="DU357" s="34" t="s">
        <v>4170</v>
      </c>
      <c r="DV357" s="34" t="s">
        <v>4170</v>
      </c>
      <c r="DW357" s="34" t="s">
        <v>4170</v>
      </c>
      <c r="DY357" s="34">
        <v>40000</v>
      </c>
      <c r="FK357" s="34" t="s">
        <v>1044</v>
      </c>
      <c r="FM357" s="34" t="s">
        <v>3981</v>
      </c>
      <c r="FN357" s="34" t="s">
        <v>7142</v>
      </c>
      <c r="FO357" s="34" t="s">
        <v>4881</v>
      </c>
      <c r="FP357" s="34" t="s">
        <v>4881</v>
      </c>
      <c r="FQ357" s="34" t="s">
        <v>4881</v>
      </c>
      <c r="FR357" s="34" t="s">
        <v>4170</v>
      </c>
      <c r="FS357" s="34" t="s">
        <v>4170</v>
      </c>
      <c r="FT357" s="34" t="s">
        <v>4170</v>
      </c>
      <c r="FU357" s="34" t="s">
        <v>4170</v>
      </c>
      <c r="FV357" s="34" t="s">
        <v>4881</v>
      </c>
      <c r="FW357" s="34" t="s">
        <v>4881</v>
      </c>
      <c r="FX357" s="34" t="s">
        <v>4170</v>
      </c>
      <c r="FY357" s="34" t="s">
        <v>4170</v>
      </c>
      <c r="FZ357" s="34" t="s">
        <v>4170</v>
      </c>
      <c r="GA357" s="34" t="s">
        <v>4881</v>
      </c>
      <c r="GB357" s="34" t="s">
        <v>4170</v>
      </c>
      <c r="GC357" s="34" t="s">
        <v>4170</v>
      </c>
      <c r="GD357" s="34" t="s">
        <v>4170</v>
      </c>
      <c r="GF357" s="34" t="s">
        <v>1044</v>
      </c>
      <c r="GG357" s="34" t="s">
        <v>4170</v>
      </c>
      <c r="GH357" s="34" t="s">
        <v>4170</v>
      </c>
      <c r="GI357" s="34" t="s">
        <v>4170</v>
      </c>
      <c r="GJ357" s="34" t="s">
        <v>4881</v>
      </c>
      <c r="GK357" s="34" t="s">
        <v>4170</v>
      </c>
      <c r="GL357" s="34" t="s">
        <v>4170</v>
      </c>
      <c r="GM357" s="34" t="s">
        <v>4170</v>
      </c>
      <c r="GP357" s="34">
        <v>0</v>
      </c>
      <c r="GQ357" s="34">
        <v>9000</v>
      </c>
      <c r="GR357" s="34">
        <v>2000</v>
      </c>
      <c r="GS357" s="34">
        <v>300</v>
      </c>
      <c r="GT357" s="34">
        <v>200</v>
      </c>
      <c r="GU357" s="34">
        <v>250</v>
      </c>
      <c r="GV357" s="34">
        <v>1000</v>
      </c>
      <c r="GW357" s="34">
        <v>0</v>
      </c>
      <c r="GX357" s="34">
        <v>3000</v>
      </c>
      <c r="GY357" s="34">
        <v>500</v>
      </c>
      <c r="GZ357" s="34">
        <v>1000</v>
      </c>
      <c r="HA357" s="34">
        <v>0</v>
      </c>
      <c r="HB357" s="34">
        <v>0</v>
      </c>
      <c r="HC357" s="34">
        <v>0</v>
      </c>
      <c r="HD357" s="34">
        <v>1000</v>
      </c>
      <c r="HE357" s="34">
        <v>0</v>
      </c>
      <c r="HF357" s="34" t="s">
        <v>1044</v>
      </c>
      <c r="HK357" s="34" t="s">
        <v>7143</v>
      </c>
      <c r="HL357" s="34" t="s">
        <v>4226</v>
      </c>
      <c r="HM357" s="34" t="s">
        <v>4539</v>
      </c>
      <c r="HN357" s="34" t="s">
        <v>5452</v>
      </c>
      <c r="HO357" s="34">
        <v>43.495400788436299</v>
      </c>
      <c r="HP357" s="34" t="s">
        <v>4896</v>
      </c>
      <c r="HQ357" s="34" t="s">
        <v>4305</v>
      </c>
      <c r="HR357" s="34" t="s">
        <v>4186</v>
      </c>
      <c r="HS357" s="34" t="s">
        <v>4241</v>
      </c>
      <c r="HT357" s="34" t="s">
        <v>4271</v>
      </c>
      <c r="HU357" s="34" t="s">
        <v>5342</v>
      </c>
      <c r="HV357" s="34" t="s">
        <v>5001</v>
      </c>
      <c r="HW357" s="34" t="s">
        <v>4556</v>
      </c>
      <c r="HX357" s="34" t="s">
        <v>3244</v>
      </c>
      <c r="HY357" s="34" t="s">
        <v>4291</v>
      </c>
      <c r="HZ357" s="34" t="s">
        <v>4933</v>
      </c>
      <c r="IA357" s="34" t="s">
        <v>4666</v>
      </c>
      <c r="IC357" s="34" t="s">
        <v>5274</v>
      </c>
      <c r="ID357" s="34" t="s">
        <v>4462</v>
      </c>
      <c r="IE357" s="34" t="s">
        <v>5224</v>
      </c>
      <c r="IQ357" s="34">
        <v>40000</v>
      </c>
      <c r="IR357" s="34" t="s">
        <v>1046</v>
      </c>
      <c r="IT357" s="34">
        <v>40000</v>
      </c>
      <c r="IV357" s="34" t="s">
        <v>4170</v>
      </c>
      <c r="IW357" s="34" t="s">
        <v>4176</v>
      </c>
      <c r="IX357" s="34" t="s">
        <v>4472</v>
      </c>
      <c r="IY357" s="34" t="s">
        <v>5373</v>
      </c>
      <c r="IZ357" s="34" t="s">
        <v>4783</v>
      </c>
      <c r="JA357" s="34" t="s">
        <v>4784</v>
      </c>
      <c r="JB357" s="34" t="s">
        <v>4716</v>
      </c>
      <c r="JC357" s="34">
        <v>500</v>
      </c>
      <c r="JD357" s="34">
        <v>83.3333333333333</v>
      </c>
      <c r="JE357" s="34">
        <v>166.666666666667</v>
      </c>
      <c r="JF357" s="34">
        <v>0</v>
      </c>
      <c r="JG357" s="34">
        <v>0</v>
      </c>
      <c r="JH357" s="34">
        <v>0</v>
      </c>
      <c r="JI357" s="34">
        <v>166.666666666667</v>
      </c>
      <c r="JJ357" s="34">
        <v>0</v>
      </c>
      <c r="JK357" s="34">
        <v>0</v>
      </c>
      <c r="JL357" s="34">
        <v>12416.666666666701</v>
      </c>
      <c r="JM357" s="34">
        <v>1250</v>
      </c>
      <c r="JN357" s="34">
        <v>13666.666666666701</v>
      </c>
      <c r="JO357" s="34">
        <v>12416.666666666701</v>
      </c>
      <c r="JP357" s="34">
        <v>1250</v>
      </c>
      <c r="JQ357" s="34">
        <v>13666.666666666701</v>
      </c>
      <c r="JT357" s="34">
        <v>0.65853658536585402</v>
      </c>
      <c r="JU357" s="34">
        <v>0.146341463414634</v>
      </c>
      <c r="JV357" s="34">
        <v>2.19512195121951E-2</v>
      </c>
      <c r="JW357" s="34">
        <v>1.46341463414634E-2</v>
      </c>
      <c r="JX357" s="34">
        <v>1.8292682926829298E-2</v>
      </c>
      <c r="JY357" s="34">
        <v>7.3170731707317097E-2</v>
      </c>
      <c r="KA357" s="34">
        <v>3.65853658536585E-2</v>
      </c>
      <c r="KB357" s="34">
        <v>6.0975609756097598E-3</v>
      </c>
      <c r="KC357" s="34">
        <v>1.21951219512195E-2</v>
      </c>
      <c r="KG357" s="34">
        <v>1.21951219512195E-2</v>
      </c>
      <c r="KJ357" s="34" t="s">
        <v>5979</v>
      </c>
      <c r="KK357" s="34" t="s">
        <v>5988</v>
      </c>
      <c r="KL357" s="34" t="s">
        <v>4170</v>
      </c>
      <c r="KM357" s="34" t="s">
        <v>4714</v>
      </c>
      <c r="KN357" s="34" t="s">
        <v>4352</v>
      </c>
      <c r="KO357" s="34" t="s">
        <v>5254</v>
      </c>
      <c r="KP357" s="34" t="s">
        <v>4170</v>
      </c>
      <c r="KQ357" s="34" t="s">
        <v>4170</v>
      </c>
      <c r="KR357" s="34" t="s">
        <v>4170</v>
      </c>
      <c r="KS357" s="34" t="s">
        <v>4783</v>
      </c>
      <c r="KT357" s="34" t="s">
        <v>4170</v>
      </c>
      <c r="KU357" s="34" t="s">
        <v>5112</v>
      </c>
      <c r="KV357" s="34" t="s">
        <v>5152</v>
      </c>
      <c r="KW357" s="34" t="s">
        <v>5621</v>
      </c>
      <c r="KX357" s="34" t="s">
        <v>5647</v>
      </c>
      <c r="KY357" s="34" t="s">
        <v>5112</v>
      </c>
      <c r="KZ357" s="34" t="s">
        <v>5152</v>
      </c>
      <c r="LA357" s="34" t="s">
        <v>5992</v>
      </c>
    </row>
    <row r="358" spans="1:313">
      <c r="A358" s="34" t="s">
        <v>7144</v>
      </c>
      <c r="B358" s="34" t="s">
        <v>7129</v>
      </c>
      <c r="C358" s="34" t="s">
        <v>1036</v>
      </c>
      <c r="D358" s="34" t="s">
        <v>1041</v>
      </c>
      <c r="F358" s="34" t="s">
        <v>1041</v>
      </c>
      <c r="G358" s="34">
        <v>39</v>
      </c>
      <c r="H358" s="34" t="s">
        <v>1041</v>
      </c>
      <c r="I358" s="34" t="s">
        <v>1041</v>
      </c>
      <c r="J358" s="34" t="s">
        <v>440</v>
      </c>
      <c r="K358" s="34" t="s">
        <v>1149</v>
      </c>
      <c r="L358" s="34" t="s">
        <v>9571</v>
      </c>
      <c r="M358" s="34" t="s">
        <v>1149</v>
      </c>
      <c r="N358" s="34" t="s">
        <v>9572</v>
      </c>
      <c r="P358" s="34" t="s">
        <v>3065</v>
      </c>
      <c r="Q358" s="34" t="s">
        <v>3111</v>
      </c>
      <c r="R358" s="34" t="s">
        <v>6304</v>
      </c>
      <c r="S358" s="34">
        <v>2</v>
      </c>
      <c r="T358" s="34" t="s">
        <v>4609</v>
      </c>
      <c r="U358" s="34" t="s">
        <v>4881</v>
      </c>
      <c r="V358" s="34" t="s">
        <v>4170</v>
      </c>
      <c r="W358" s="34" t="s">
        <v>4881</v>
      </c>
      <c r="X358" s="34" t="s">
        <v>4170</v>
      </c>
      <c r="Y358" s="34" t="s">
        <v>4609</v>
      </c>
      <c r="Z358" s="34" t="s">
        <v>4170</v>
      </c>
      <c r="AA358" s="34" t="s">
        <v>4170</v>
      </c>
      <c r="AB358" s="34" t="s">
        <v>3681</v>
      </c>
      <c r="AD358" s="34" t="s">
        <v>3696</v>
      </c>
      <c r="AN358" s="34" t="s">
        <v>3719</v>
      </c>
      <c r="AO358" s="34" t="s">
        <v>1044</v>
      </c>
      <c r="BG358" s="34">
        <v>2</v>
      </c>
      <c r="BI358" s="34">
        <v>30</v>
      </c>
      <c r="BJ358" s="34" t="s">
        <v>1041</v>
      </c>
      <c r="BK358" s="34" t="s">
        <v>3727</v>
      </c>
      <c r="BM358" s="34" t="s">
        <v>3739</v>
      </c>
      <c r="BN358" s="34" t="s">
        <v>3745</v>
      </c>
      <c r="BO358" s="34" t="s">
        <v>4881</v>
      </c>
      <c r="BP358" s="34" t="s">
        <v>4170</v>
      </c>
      <c r="BQ358" s="34" t="s">
        <v>4170</v>
      </c>
      <c r="BR358" s="34" t="s">
        <v>4170</v>
      </c>
      <c r="BS358" s="34" t="s">
        <v>3754</v>
      </c>
      <c r="BT358" s="34" t="s">
        <v>3771</v>
      </c>
      <c r="BU358" s="34" t="s">
        <v>1044</v>
      </c>
      <c r="BV358" s="34" t="s">
        <v>1044</v>
      </c>
      <c r="BW358" s="34" t="s">
        <v>1044</v>
      </c>
      <c r="BX358" s="34" t="s">
        <v>3777</v>
      </c>
      <c r="BY358" s="34" t="s">
        <v>4881</v>
      </c>
      <c r="BZ358" s="34" t="s">
        <v>4170</v>
      </c>
      <c r="CA358" s="34" t="s">
        <v>4170</v>
      </c>
      <c r="CB358" s="34" t="s">
        <v>4170</v>
      </c>
      <c r="CC358" s="34" t="s">
        <v>4170</v>
      </c>
      <c r="CD358" s="34" t="s">
        <v>4170</v>
      </c>
      <c r="CE358" s="34" t="s">
        <v>4170</v>
      </c>
      <c r="CF358" s="34" t="s">
        <v>4170</v>
      </c>
      <c r="CG358" s="34" t="s">
        <v>4170</v>
      </c>
      <c r="CH358" s="34" t="s">
        <v>4170</v>
      </c>
      <c r="CI358" s="34" t="s">
        <v>4170</v>
      </c>
      <c r="CJ358" s="34" t="s">
        <v>4170</v>
      </c>
      <c r="CK358" s="34" t="s">
        <v>4170</v>
      </c>
      <c r="CL358" s="34" t="s">
        <v>4170</v>
      </c>
      <c r="CM358" s="34" t="s">
        <v>4170</v>
      </c>
      <c r="CN358" s="34" t="s">
        <v>4170</v>
      </c>
      <c r="CO358" s="34" t="s">
        <v>4170</v>
      </c>
      <c r="CQ358" s="34" t="s">
        <v>1041</v>
      </c>
      <c r="CR358" s="34" t="s">
        <v>1041</v>
      </c>
      <c r="CS358" s="34" t="s">
        <v>1041</v>
      </c>
      <c r="CT358" s="34" t="s">
        <v>1041</v>
      </c>
      <c r="CU358" s="34" t="s">
        <v>1041</v>
      </c>
      <c r="CV358" s="34" t="s">
        <v>1041</v>
      </c>
      <c r="CW358" s="34" t="s">
        <v>1044</v>
      </c>
      <c r="CX358" s="34" t="s">
        <v>1044</v>
      </c>
      <c r="CY358" s="34" t="s">
        <v>3826</v>
      </c>
      <c r="CZ358" s="34" t="s">
        <v>3840</v>
      </c>
      <c r="DA358" s="34" t="s">
        <v>3855</v>
      </c>
      <c r="DB358" s="34" t="s">
        <v>1044</v>
      </c>
      <c r="DC358" s="34" t="s">
        <v>1044</v>
      </c>
      <c r="DD358" s="34" t="s">
        <v>3871</v>
      </c>
      <c r="DE358" s="34" t="s">
        <v>1044</v>
      </c>
      <c r="DF358" s="34" t="s">
        <v>3877</v>
      </c>
      <c r="DG358" s="34" t="s">
        <v>6305</v>
      </c>
      <c r="DH358" s="34" t="s">
        <v>4170</v>
      </c>
      <c r="DI358" s="34" t="s">
        <v>4170</v>
      </c>
      <c r="DJ358" s="34" t="s">
        <v>4170</v>
      </c>
      <c r="DK358" s="34" t="s">
        <v>4170</v>
      </c>
      <c r="DL358" s="34" t="s">
        <v>4170</v>
      </c>
      <c r="DM358" s="34" t="s">
        <v>4170</v>
      </c>
      <c r="DN358" s="34" t="s">
        <v>4881</v>
      </c>
      <c r="DO358" s="34" t="s">
        <v>4881</v>
      </c>
      <c r="DP358" s="34" t="s">
        <v>4170</v>
      </c>
      <c r="DQ358" s="34" t="s">
        <v>4170</v>
      </c>
      <c r="DR358" s="34" t="s">
        <v>4170</v>
      </c>
      <c r="DS358" s="34" t="s">
        <v>4170</v>
      </c>
      <c r="DT358" s="34" t="s">
        <v>4170</v>
      </c>
      <c r="DU358" s="34" t="s">
        <v>4170</v>
      </c>
      <c r="DV358" s="34" t="s">
        <v>4170</v>
      </c>
      <c r="DW358" s="34" t="s">
        <v>4170</v>
      </c>
      <c r="ES358" s="34" t="s">
        <v>3922</v>
      </c>
      <c r="ET358" s="34" t="s">
        <v>4170</v>
      </c>
      <c r="EU358" s="34" t="s">
        <v>4881</v>
      </c>
      <c r="EV358" s="34" t="s">
        <v>4170</v>
      </c>
      <c r="EW358" s="34" t="s">
        <v>4170</v>
      </c>
      <c r="EX358" s="34" t="s">
        <v>4170</v>
      </c>
      <c r="EY358" s="34" t="s">
        <v>4170</v>
      </c>
      <c r="EZ358" s="34" t="s">
        <v>4170</v>
      </c>
      <c r="FA358" s="34" t="s">
        <v>4170</v>
      </c>
      <c r="FB358" s="34" t="s">
        <v>4170</v>
      </c>
      <c r="FD358" s="34">
        <v>2500</v>
      </c>
      <c r="FE358" s="34">
        <v>3250</v>
      </c>
      <c r="FK358" s="34" t="s">
        <v>1044</v>
      </c>
      <c r="FM358" s="34" t="s">
        <v>3981</v>
      </c>
      <c r="FN358" s="34" t="s">
        <v>6302</v>
      </c>
      <c r="FO358" s="34" t="s">
        <v>4881</v>
      </c>
      <c r="FP358" s="34" t="s">
        <v>4881</v>
      </c>
      <c r="FQ358" s="34" t="s">
        <v>4881</v>
      </c>
      <c r="FR358" s="34" t="s">
        <v>4170</v>
      </c>
      <c r="FS358" s="34" t="s">
        <v>4170</v>
      </c>
      <c r="FT358" s="34" t="s">
        <v>4170</v>
      </c>
      <c r="FU358" s="34" t="s">
        <v>4170</v>
      </c>
      <c r="FV358" s="34" t="s">
        <v>4170</v>
      </c>
      <c r="FW358" s="34" t="s">
        <v>4170</v>
      </c>
      <c r="FX358" s="34" t="s">
        <v>4170</v>
      </c>
      <c r="FY358" s="34" t="s">
        <v>4170</v>
      </c>
      <c r="FZ358" s="34" t="s">
        <v>4170</v>
      </c>
      <c r="GA358" s="34" t="s">
        <v>4170</v>
      </c>
      <c r="GB358" s="34" t="s">
        <v>4170</v>
      </c>
      <c r="GC358" s="34" t="s">
        <v>4170</v>
      </c>
      <c r="GD358" s="34" t="s">
        <v>4170</v>
      </c>
      <c r="GF358" s="34" t="s">
        <v>1044</v>
      </c>
      <c r="GG358" s="34" t="s">
        <v>4170</v>
      </c>
      <c r="GH358" s="34" t="s">
        <v>4170</v>
      </c>
      <c r="GI358" s="34" t="s">
        <v>4170</v>
      </c>
      <c r="GJ358" s="34" t="s">
        <v>4881</v>
      </c>
      <c r="GK358" s="34" t="s">
        <v>4170</v>
      </c>
      <c r="GL358" s="34" t="s">
        <v>4170</v>
      </c>
      <c r="GM358" s="34" t="s">
        <v>4170</v>
      </c>
      <c r="GO358" s="34">
        <v>1000</v>
      </c>
      <c r="GP358" s="34">
        <v>0</v>
      </c>
      <c r="GQ358" s="34">
        <v>2000</v>
      </c>
      <c r="GR358" s="34">
        <v>1000</v>
      </c>
      <c r="GS358" s="34">
        <v>500</v>
      </c>
      <c r="GT358" s="34">
        <v>200</v>
      </c>
      <c r="GU358" s="34">
        <v>500</v>
      </c>
      <c r="GV358" s="34">
        <v>0</v>
      </c>
      <c r="GW358" s="34">
        <v>0</v>
      </c>
      <c r="GX358" s="34">
        <v>0</v>
      </c>
      <c r="GY358" s="34">
        <v>1500</v>
      </c>
      <c r="GZ358" s="34">
        <v>2000</v>
      </c>
      <c r="HA358" s="34">
        <v>0</v>
      </c>
      <c r="HB358" s="34">
        <v>0</v>
      </c>
      <c r="HC358" s="34">
        <v>0</v>
      </c>
      <c r="HD358" s="34">
        <v>0</v>
      </c>
      <c r="HE358" s="34">
        <v>0</v>
      </c>
      <c r="HF358" s="34" t="s">
        <v>1044</v>
      </c>
      <c r="HK358" s="34" t="s">
        <v>7145</v>
      </c>
      <c r="HL358" s="34" t="s">
        <v>4226</v>
      </c>
      <c r="HM358" s="34" t="s">
        <v>4542</v>
      </c>
      <c r="HN358" s="34" t="s">
        <v>5447</v>
      </c>
      <c r="HO358" s="34">
        <v>4.4992882172579902</v>
      </c>
      <c r="HP358" s="34" t="s">
        <v>4898</v>
      </c>
      <c r="HQ358" s="34" t="s">
        <v>4313</v>
      </c>
      <c r="HR358" s="34" t="s">
        <v>4210</v>
      </c>
      <c r="HS358" s="34" t="s">
        <v>4228</v>
      </c>
      <c r="HT358" s="34" t="s">
        <v>4262</v>
      </c>
      <c r="HU358" s="34" t="s">
        <v>5342</v>
      </c>
      <c r="HV358" s="34" t="s">
        <v>5001</v>
      </c>
      <c r="HW358" s="34" t="s">
        <v>3302</v>
      </c>
      <c r="HX358" s="34" t="s">
        <v>3241</v>
      </c>
      <c r="HY358" s="34" t="s">
        <v>4299</v>
      </c>
      <c r="HZ358" s="34" t="s">
        <v>4929</v>
      </c>
      <c r="IA358" s="34" t="s">
        <v>4665</v>
      </c>
      <c r="IB358" s="34" t="s">
        <v>5665</v>
      </c>
      <c r="IC358" s="34" t="s">
        <v>5274</v>
      </c>
      <c r="ID358" s="34" t="s">
        <v>4462</v>
      </c>
      <c r="IJ358" s="34">
        <v>996.5</v>
      </c>
      <c r="IK358" s="34" t="s">
        <v>4588</v>
      </c>
      <c r="IQ358" s="34">
        <v>4246.5</v>
      </c>
      <c r="IR358" s="34" t="s">
        <v>1046</v>
      </c>
      <c r="IS358" s="34" t="s">
        <v>5322</v>
      </c>
      <c r="IT358" s="34">
        <v>2123.25</v>
      </c>
      <c r="IU358" s="34" t="s">
        <v>5177</v>
      </c>
      <c r="IV358" s="34" t="s">
        <v>4170</v>
      </c>
      <c r="IW358" s="34" t="s">
        <v>4171</v>
      </c>
      <c r="IX358" s="34" t="s">
        <v>6120</v>
      </c>
      <c r="IY358" s="34" t="s">
        <v>4785</v>
      </c>
      <c r="IZ358" s="34" t="s">
        <v>4783</v>
      </c>
      <c r="JA358" s="34" t="s">
        <v>4785</v>
      </c>
      <c r="JB358" s="34" t="s">
        <v>4170</v>
      </c>
      <c r="JC358" s="34">
        <v>0</v>
      </c>
      <c r="JD358" s="34">
        <v>250</v>
      </c>
      <c r="JE358" s="34">
        <v>333.33333333333297</v>
      </c>
      <c r="JF358" s="34">
        <v>0</v>
      </c>
      <c r="JG358" s="34">
        <v>0</v>
      </c>
      <c r="JH358" s="34">
        <v>0</v>
      </c>
      <c r="JI358" s="34">
        <v>0</v>
      </c>
      <c r="JJ358" s="34">
        <v>0</v>
      </c>
      <c r="JK358" s="34">
        <v>0</v>
      </c>
      <c r="JL358" s="34">
        <v>5533.3333333333303</v>
      </c>
      <c r="JM358" s="34">
        <v>250</v>
      </c>
      <c r="JN358" s="34">
        <v>5783.3333333333303</v>
      </c>
      <c r="JO358" s="34">
        <v>2766.6666666666702</v>
      </c>
      <c r="JP358" s="34">
        <v>125</v>
      </c>
      <c r="JQ358" s="34">
        <v>2891.6666666666702</v>
      </c>
      <c r="JR358" s="34">
        <v>0.172910662824208</v>
      </c>
      <c r="JT358" s="34">
        <v>0.345821325648415</v>
      </c>
      <c r="JU358" s="34">
        <v>0.172910662824208</v>
      </c>
      <c r="JV358" s="34">
        <v>8.6455331412103806E-2</v>
      </c>
      <c r="JW358" s="34">
        <v>3.4582132564841501E-2</v>
      </c>
      <c r="JX358" s="34">
        <v>8.6455331412103806E-2</v>
      </c>
      <c r="KB358" s="34">
        <v>4.3227665706051903E-2</v>
      </c>
      <c r="KC358" s="34">
        <v>5.7636887608069197E-2</v>
      </c>
      <c r="KI358" s="34" t="s">
        <v>6082</v>
      </c>
      <c r="KJ358" s="34" t="s">
        <v>5976</v>
      </c>
      <c r="KK358" s="34" t="s">
        <v>5178</v>
      </c>
      <c r="KL358" s="34" t="s">
        <v>4170</v>
      </c>
      <c r="KM358" s="34" t="s">
        <v>4170</v>
      </c>
      <c r="KN358" s="34" t="s">
        <v>5254</v>
      </c>
      <c r="KO358" s="34" t="s">
        <v>5255</v>
      </c>
      <c r="KP358" s="34" t="s">
        <v>4170</v>
      </c>
      <c r="KQ358" s="34" t="s">
        <v>4170</v>
      </c>
      <c r="KR358" s="34" t="s">
        <v>4170</v>
      </c>
      <c r="KS358" s="34" t="s">
        <v>4170</v>
      </c>
      <c r="KT358" s="34" t="s">
        <v>4170</v>
      </c>
      <c r="KU358" s="34" t="s">
        <v>5116</v>
      </c>
      <c r="KV358" s="34" t="s">
        <v>5153</v>
      </c>
      <c r="KW358" s="34" t="s">
        <v>5620</v>
      </c>
      <c r="KX358" s="34" t="s">
        <v>5643</v>
      </c>
      <c r="KY358" s="34" t="s">
        <v>5116</v>
      </c>
      <c r="KZ358" s="34" t="s">
        <v>5850</v>
      </c>
      <c r="LA358" s="34" t="s">
        <v>5993</v>
      </c>
    </row>
    <row r="359" spans="1:313">
      <c r="A359" s="34" t="s">
        <v>7146</v>
      </c>
      <c r="B359" s="34" t="s">
        <v>7129</v>
      </c>
      <c r="C359" s="34" t="s">
        <v>1037</v>
      </c>
      <c r="D359" s="34" t="s">
        <v>1041</v>
      </c>
      <c r="F359" s="34" t="s">
        <v>1041</v>
      </c>
      <c r="G359" s="34">
        <v>55</v>
      </c>
      <c r="H359" s="34" t="s">
        <v>1041</v>
      </c>
      <c r="I359" s="34" t="s">
        <v>1041</v>
      </c>
      <c r="J359" s="34" t="s">
        <v>440</v>
      </c>
      <c r="K359" s="34" t="s">
        <v>1077</v>
      </c>
      <c r="L359" s="34" t="s">
        <v>9537</v>
      </c>
      <c r="M359" s="34" t="s">
        <v>1548</v>
      </c>
      <c r="N359" s="34" t="s">
        <v>9538</v>
      </c>
      <c r="P359" s="34" t="s">
        <v>3065</v>
      </c>
      <c r="Q359" s="34" t="s">
        <v>3123</v>
      </c>
      <c r="R359" s="34" t="s">
        <v>6320</v>
      </c>
      <c r="S359" s="34">
        <v>1</v>
      </c>
      <c r="T359" s="34" t="s">
        <v>4881</v>
      </c>
      <c r="U359" s="34" t="s">
        <v>4170</v>
      </c>
      <c r="V359" s="34" t="s">
        <v>4170</v>
      </c>
      <c r="W359" s="34" t="s">
        <v>4881</v>
      </c>
      <c r="X359" s="34" t="s">
        <v>4170</v>
      </c>
      <c r="Y359" s="34" t="s">
        <v>4881</v>
      </c>
      <c r="Z359" s="34" t="s">
        <v>4170</v>
      </c>
      <c r="AA359" s="34" t="s">
        <v>4170</v>
      </c>
      <c r="AB359" s="34" t="s">
        <v>3684</v>
      </c>
      <c r="AD359" s="34" t="s">
        <v>3699</v>
      </c>
      <c r="AE359" s="34" t="s">
        <v>3714</v>
      </c>
      <c r="AF359" s="34" t="s">
        <v>4170</v>
      </c>
      <c r="AG359" s="34" t="s">
        <v>4170</v>
      </c>
      <c r="AH359" s="34" t="s">
        <v>4170</v>
      </c>
      <c r="AI359" s="34" t="s">
        <v>4881</v>
      </c>
      <c r="AJ359" s="34" t="s">
        <v>4170</v>
      </c>
      <c r="AK359" s="34" t="s">
        <v>4170</v>
      </c>
      <c r="AL359" s="34" t="s">
        <v>4170</v>
      </c>
      <c r="AN359" s="34" t="s">
        <v>3719</v>
      </c>
      <c r="AO359" s="34" t="s">
        <v>3071</v>
      </c>
      <c r="BG359" s="34">
        <v>1</v>
      </c>
      <c r="BI359" s="34">
        <v>15</v>
      </c>
      <c r="BJ359" s="34" t="s">
        <v>1041</v>
      </c>
      <c r="BK359" s="34" t="s">
        <v>3727</v>
      </c>
      <c r="BM359" s="34" t="s">
        <v>3739</v>
      </c>
      <c r="BN359" s="34" t="s">
        <v>3745</v>
      </c>
      <c r="BO359" s="34" t="s">
        <v>4881</v>
      </c>
      <c r="BP359" s="34" t="s">
        <v>4170</v>
      </c>
      <c r="BQ359" s="34" t="s">
        <v>4170</v>
      </c>
      <c r="BR359" s="34" t="s">
        <v>4170</v>
      </c>
      <c r="BS359" s="34" t="s">
        <v>3751</v>
      </c>
      <c r="BT359" s="34" t="s">
        <v>3771</v>
      </c>
      <c r="BU359" s="34" t="s">
        <v>1044</v>
      </c>
      <c r="BV359" s="34" t="s">
        <v>1044</v>
      </c>
      <c r="BW359" s="34" t="s">
        <v>1044</v>
      </c>
      <c r="BX359" s="34" t="s">
        <v>3777</v>
      </c>
      <c r="BY359" s="34" t="s">
        <v>4881</v>
      </c>
      <c r="BZ359" s="34" t="s">
        <v>4170</v>
      </c>
      <c r="CA359" s="34" t="s">
        <v>4170</v>
      </c>
      <c r="CB359" s="34" t="s">
        <v>4170</v>
      </c>
      <c r="CC359" s="34" t="s">
        <v>4170</v>
      </c>
      <c r="CD359" s="34" t="s">
        <v>4170</v>
      </c>
      <c r="CE359" s="34" t="s">
        <v>4170</v>
      </c>
      <c r="CF359" s="34" t="s">
        <v>4170</v>
      </c>
      <c r="CG359" s="34" t="s">
        <v>4170</v>
      </c>
      <c r="CH359" s="34" t="s">
        <v>4170</v>
      </c>
      <c r="CI359" s="34" t="s">
        <v>4170</v>
      </c>
      <c r="CJ359" s="34" t="s">
        <v>4170</v>
      </c>
      <c r="CK359" s="34" t="s">
        <v>4170</v>
      </c>
      <c r="CL359" s="34" t="s">
        <v>4170</v>
      </c>
      <c r="CM359" s="34" t="s">
        <v>4170</v>
      </c>
      <c r="CN359" s="34" t="s">
        <v>4170</v>
      </c>
      <c r="CO359" s="34" t="s">
        <v>4170</v>
      </c>
      <c r="CQ359" s="34" t="s">
        <v>1041</v>
      </c>
      <c r="CR359" s="34" t="s">
        <v>1041</v>
      </c>
      <c r="CS359" s="34" t="s">
        <v>1044</v>
      </c>
      <c r="CT359" s="34" t="s">
        <v>1044</v>
      </c>
      <c r="CU359" s="34" t="s">
        <v>1041</v>
      </c>
      <c r="CV359" s="34" t="s">
        <v>1041</v>
      </c>
      <c r="CW359" s="34" t="s">
        <v>1044</v>
      </c>
      <c r="CX359" s="34" t="s">
        <v>1044</v>
      </c>
      <c r="CY359" s="34" t="s">
        <v>3829</v>
      </c>
      <c r="CZ359" s="34" t="s">
        <v>3846</v>
      </c>
      <c r="DA359" s="34" t="s">
        <v>3861</v>
      </c>
      <c r="DB359" s="34" t="s">
        <v>3868</v>
      </c>
      <c r="DC359" s="34" t="s">
        <v>3871</v>
      </c>
      <c r="DD359" s="34" t="s">
        <v>3871</v>
      </c>
      <c r="DE359" s="34" t="s">
        <v>1044</v>
      </c>
      <c r="DF359" s="34" t="s">
        <v>3880</v>
      </c>
      <c r="DG359" s="34" t="s">
        <v>157</v>
      </c>
      <c r="DH359" s="34" t="s">
        <v>4170</v>
      </c>
      <c r="DI359" s="34" t="s">
        <v>4170</v>
      </c>
      <c r="DJ359" s="34" t="s">
        <v>4170</v>
      </c>
      <c r="DK359" s="34" t="s">
        <v>4170</v>
      </c>
      <c r="DL359" s="34" t="s">
        <v>4170</v>
      </c>
      <c r="DM359" s="34" t="s">
        <v>4170</v>
      </c>
      <c r="DN359" s="34" t="s">
        <v>4170</v>
      </c>
      <c r="DO359" s="34" t="s">
        <v>4881</v>
      </c>
      <c r="DP359" s="34" t="s">
        <v>4170</v>
      </c>
      <c r="DQ359" s="34" t="s">
        <v>4170</v>
      </c>
      <c r="DR359" s="34" t="s">
        <v>4170</v>
      </c>
      <c r="DS359" s="34" t="s">
        <v>4170</v>
      </c>
      <c r="DT359" s="34" t="s">
        <v>4170</v>
      </c>
      <c r="DU359" s="34" t="s">
        <v>4170</v>
      </c>
      <c r="DV359" s="34" t="s">
        <v>4170</v>
      </c>
      <c r="DW359" s="34" t="s">
        <v>4170</v>
      </c>
      <c r="FE359" s="34">
        <v>1625</v>
      </c>
      <c r="FK359" s="34" t="s">
        <v>1044</v>
      </c>
      <c r="FM359" s="34" t="s">
        <v>3990</v>
      </c>
      <c r="GF359" s="34" t="s">
        <v>1044</v>
      </c>
      <c r="GG359" s="34" t="s">
        <v>4170</v>
      </c>
      <c r="GH359" s="34" t="s">
        <v>4170</v>
      </c>
      <c r="GI359" s="34" t="s">
        <v>4170</v>
      </c>
      <c r="GJ359" s="34" t="s">
        <v>4881</v>
      </c>
      <c r="GK359" s="34" t="s">
        <v>4170</v>
      </c>
      <c r="GL359" s="34" t="s">
        <v>4170</v>
      </c>
      <c r="GM359" s="34" t="s">
        <v>4170</v>
      </c>
      <c r="GO359" s="34">
        <v>1000</v>
      </c>
      <c r="GP359" s="34">
        <v>0</v>
      </c>
      <c r="GQ359" s="34">
        <v>0</v>
      </c>
      <c r="GR359" s="34">
        <v>500</v>
      </c>
      <c r="GS359" s="34">
        <v>0</v>
      </c>
      <c r="GT359" s="34">
        <v>60</v>
      </c>
      <c r="GU359" s="34">
        <v>0</v>
      </c>
      <c r="GV359" s="34">
        <v>0</v>
      </c>
      <c r="GW359" s="34">
        <v>0</v>
      </c>
      <c r="GX359" s="34">
        <v>0</v>
      </c>
      <c r="GY359" s="34">
        <v>500</v>
      </c>
      <c r="GZ359" s="34">
        <v>0</v>
      </c>
      <c r="HA359" s="34">
        <v>0</v>
      </c>
      <c r="HB359" s="34">
        <v>0</v>
      </c>
      <c r="HC359" s="34">
        <v>0</v>
      </c>
      <c r="HD359" s="34">
        <v>0</v>
      </c>
      <c r="HE359" s="34">
        <v>0</v>
      </c>
      <c r="HF359" s="34" t="s">
        <v>1044</v>
      </c>
      <c r="HK359" s="34" t="s">
        <v>7147</v>
      </c>
      <c r="HL359" s="34" t="s">
        <v>4226</v>
      </c>
      <c r="HM359" s="34" t="s">
        <v>4542</v>
      </c>
      <c r="HN359" s="34" t="s">
        <v>5447</v>
      </c>
      <c r="HO359" s="34">
        <v>49.538710030661399</v>
      </c>
      <c r="HP359" s="34" t="s">
        <v>4896</v>
      </c>
      <c r="HQ359" s="34" t="s">
        <v>4305</v>
      </c>
      <c r="HR359" s="34" t="s">
        <v>4186</v>
      </c>
      <c r="HS359" s="34" t="s">
        <v>4235</v>
      </c>
      <c r="HT359" s="34" t="s">
        <v>4271</v>
      </c>
      <c r="HU359" s="34" t="s">
        <v>5342</v>
      </c>
      <c r="HV359" s="34" t="s">
        <v>5001</v>
      </c>
      <c r="HW359" s="34" t="s">
        <v>4560</v>
      </c>
      <c r="HX359" s="34" t="s">
        <v>3235</v>
      </c>
      <c r="HY359" s="34" t="s">
        <v>4299</v>
      </c>
      <c r="HZ359" s="34" t="s">
        <v>4929</v>
      </c>
      <c r="IA359" s="34" t="s">
        <v>4665</v>
      </c>
      <c r="IB359" s="34" t="s">
        <v>5665</v>
      </c>
      <c r="IC359" s="34" t="s">
        <v>5274</v>
      </c>
      <c r="ID359" s="34" t="s">
        <v>4462</v>
      </c>
      <c r="IK359" s="34" t="s">
        <v>4587</v>
      </c>
      <c r="IQ359" s="34">
        <v>1625</v>
      </c>
      <c r="IR359" s="34" t="s">
        <v>1046</v>
      </c>
      <c r="IT359" s="34">
        <v>1625</v>
      </c>
      <c r="IU359" s="34" t="s">
        <v>5177</v>
      </c>
      <c r="IV359" s="34" t="s">
        <v>4170</v>
      </c>
      <c r="IW359" s="34" t="s">
        <v>4170</v>
      </c>
      <c r="IX359" s="34" t="s">
        <v>6120</v>
      </c>
      <c r="IY359" s="34" t="s">
        <v>4170</v>
      </c>
      <c r="IZ359" s="34" t="s">
        <v>4352</v>
      </c>
      <c r="JA359" s="34" t="s">
        <v>4170</v>
      </c>
      <c r="JB359" s="34" t="s">
        <v>4170</v>
      </c>
      <c r="JC359" s="34">
        <v>0</v>
      </c>
      <c r="JD359" s="34">
        <v>83.3333333333333</v>
      </c>
      <c r="JE359" s="34">
        <v>0</v>
      </c>
      <c r="JF359" s="34">
        <v>0</v>
      </c>
      <c r="JG359" s="34">
        <v>0</v>
      </c>
      <c r="JH359" s="34">
        <v>0</v>
      </c>
      <c r="JI359" s="34">
        <v>0</v>
      </c>
      <c r="JJ359" s="34">
        <v>0</v>
      </c>
      <c r="JK359" s="34">
        <v>0</v>
      </c>
      <c r="JL359" s="34">
        <v>1560</v>
      </c>
      <c r="JM359" s="34">
        <v>83.3333333333333</v>
      </c>
      <c r="JN359" s="34">
        <v>1643.3333333333301</v>
      </c>
      <c r="JO359" s="34">
        <v>1560</v>
      </c>
      <c r="JP359" s="34">
        <v>83.3333333333333</v>
      </c>
      <c r="JQ359" s="34">
        <v>1643.3333333333301</v>
      </c>
      <c r="JR359" s="34">
        <v>0.60851926977687598</v>
      </c>
      <c r="JU359" s="34">
        <v>0.30425963488843799</v>
      </c>
      <c r="JW359" s="34">
        <v>3.6511156186612603E-2</v>
      </c>
      <c r="KB359" s="34">
        <v>5.0709939148073001E-2</v>
      </c>
      <c r="KJ359" s="34" t="s">
        <v>5976</v>
      </c>
      <c r="KK359" s="34" t="s">
        <v>5177</v>
      </c>
      <c r="KL359" s="34" t="s">
        <v>4170</v>
      </c>
      <c r="KM359" s="34" t="s">
        <v>4170</v>
      </c>
      <c r="KN359" s="34" t="s">
        <v>4352</v>
      </c>
      <c r="KO359" s="34" t="s">
        <v>4170</v>
      </c>
      <c r="KP359" s="34" t="s">
        <v>4170</v>
      </c>
      <c r="KQ359" s="34" t="s">
        <v>4170</v>
      </c>
      <c r="KR359" s="34" t="s">
        <v>4170</v>
      </c>
      <c r="KS359" s="34" t="s">
        <v>4170</v>
      </c>
      <c r="KT359" s="34" t="s">
        <v>4170</v>
      </c>
      <c r="KU359" s="34" t="s">
        <v>4973</v>
      </c>
      <c r="KV359" s="34" t="s">
        <v>5151</v>
      </c>
      <c r="KW359" s="34" t="s">
        <v>5620</v>
      </c>
      <c r="KX359" s="34" t="s">
        <v>5643</v>
      </c>
      <c r="KY359" s="34" t="s">
        <v>5952</v>
      </c>
      <c r="KZ359" s="34" t="s">
        <v>5971</v>
      </c>
      <c r="LA359" s="34" t="s">
        <v>5993</v>
      </c>
    </row>
    <row r="360" spans="1:313">
      <c r="A360" s="34" t="s">
        <v>7148</v>
      </c>
      <c r="B360" s="34" t="s">
        <v>7129</v>
      </c>
      <c r="C360" s="34" t="s">
        <v>1039</v>
      </c>
      <c r="D360" s="34" t="s">
        <v>1041</v>
      </c>
      <c r="F360" s="34" t="s">
        <v>1041</v>
      </c>
      <c r="G360" s="34">
        <v>35</v>
      </c>
      <c r="H360" s="34" t="s">
        <v>1041</v>
      </c>
      <c r="I360" s="34" t="s">
        <v>1041</v>
      </c>
      <c r="J360" s="34" t="s">
        <v>442</v>
      </c>
      <c r="K360" s="34" t="s">
        <v>1077</v>
      </c>
      <c r="L360" s="34" t="s">
        <v>9537</v>
      </c>
      <c r="M360" s="34" t="s">
        <v>1548</v>
      </c>
      <c r="N360" s="34" t="s">
        <v>9538</v>
      </c>
      <c r="P360" s="34" t="s">
        <v>3065</v>
      </c>
      <c r="Q360" s="34" t="s">
        <v>3111</v>
      </c>
      <c r="R360" s="34" t="s">
        <v>6500</v>
      </c>
      <c r="S360" s="34">
        <v>1</v>
      </c>
      <c r="T360" s="34" t="s">
        <v>4170</v>
      </c>
      <c r="U360" s="34" t="s">
        <v>4170</v>
      </c>
      <c r="V360" s="34" t="s">
        <v>4170</v>
      </c>
      <c r="W360" s="34" t="s">
        <v>4170</v>
      </c>
      <c r="X360" s="34" t="s">
        <v>4881</v>
      </c>
      <c r="Y360" s="34" t="s">
        <v>4170</v>
      </c>
      <c r="Z360" s="34" t="s">
        <v>4881</v>
      </c>
      <c r="AA360" s="34" t="s">
        <v>4170</v>
      </c>
      <c r="AB360" s="34" t="s">
        <v>3681</v>
      </c>
      <c r="AD360" s="34" t="s">
        <v>3696</v>
      </c>
      <c r="AN360" s="34" t="s">
        <v>3722</v>
      </c>
      <c r="AO360" s="34" t="s">
        <v>1044</v>
      </c>
      <c r="BG360" s="34">
        <v>1</v>
      </c>
      <c r="BI360" s="34">
        <v>28</v>
      </c>
      <c r="BJ360" s="34" t="s">
        <v>1041</v>
      </c>
      <c r="BK360" s="34" t="s">
        <v>3727</v>
      </c>
      <c r="BM360" s="34" t="s">
        <v>3739</v>
      </c>
      <c r="BN360" s="34" t="s">
        <v>3745</v>
      </c>
      <c r="BO360" s="34" t="s">
        <v>4881</v>
      </c>
      <c r="BP360" s="34" t="s">
        <v>4170</v>
      </c>
      <c r="BQ360" s="34" t="s">
        <v>4170</v>
      </c>
      <c r="BR360" s="34" t="s">
        <v>4170</v>
      </c>
      <c r="BS360" s="34" t="s">
        <v>3751</v>
      </c>
      <c r="BT360" s="34" t="s">
        <v>3739</v>
      </c>
      <c r="BU360" s="34" t="s">
        <v>1044</v>
      </c>
      <c r="BV360" s="34" t="s">
        <v>1044</v>
      </c>
      <c r="BW360" s="34" t="s">
        <v>1044</v>
      </c>
      <c r="BX360" s="34" t="s">
        <v>3777</v>
      </c>
      <c r="BY360" s="34" t="s">
        <v>4881</v>
      </c>
      <c r="BZ360" s="34" t="s">
        <v>4170</v>
      </c>
      <c r="CA360" s="34" t="s">
        <v>4170</v>
      </c>
      <c r="CB360" s="34" t="s">
        <v>4170</v>
      </c>
      <c r="CC360" s="34" t="s">
        <v>4170</v>
      </c>
      <c r="CD360" s="34" t="s">
        <v>4170</v>
      </c>
      <c r="CE360" s="34" t="s">
        <v>4170</v>
      </c>
      <c r="CF360" s="34" t="s">
        <v>4170</v>
      </c>
      <c r="CG360" s="34" t="s">
        <v>4170</v>
      </c>
      <c r="CH360" s="34" t="s">
        <v>4170</v>
      </c>
      <c r="CI360" s="34" t="s">
        <v>4170</v>
      </c>
      <c r="CJ360" s="34" t="s">
        <v>4170</v>
      </c>
      <c r="CK360" s="34" t="s">
        <v>4170</v>
      </c>
      <c r="CL360" s="34" t="s">
        <v>4170</v>
      </c>
      <c r="CM360" s="34" t="s">
        <v>4170</v>
      </c>
      <c r="CN360" s="34" t="s">
        <v>4170</v>
      </c>
      <c r="CO360" s="34" t="s">
        <v>4170</v>
      </c>
      <c r="CQ360" s="34" t="s">
        <v>1041</v>
      </c>
      <c r="CR360" s="34" t="s">
        <v>1041</v>
      </c>
      <c r="CS360" s="34" t="s">
        <v>1041</v>
      </c>
      <c r="CT360" s="34" t="s">
        <v>1041</v>
      </c>
      <c r="CU360" s="34" t="s">
        <v>1041</v>
      </c>
      <c r="CV360" s="34" t="s">
        <v>1041</v>
      </c>
      <c r="CW360" s="34" t="s">
        <v>1041</v>
      </c>
      <c r="CX360" s="34" t="s">
        <v>1044</v>
      </c>
      <c r="CY360" s="34" t="s">
        <v>3823</v>
      </c>
      <c r="CZ360" s="34" t="s">
        <v>3843</v>
      </c>
      <c r="DA360" s="34" t="s">
        <v>3861</v>
      </c>
      <c r="DB360" s="34" t="s">
        <v>1044</v>
      </c>
      <c r="DC360" s="34" t="s">
        <v>1044</v>
      </c>
      <c r="DD360" s="34" t="s">
        <v>3871</v>
      </c>
      <c r="DE360" s="34" t="s">
        <v>1044</v>
      </c>
      <c r="DF360" s="34" t="s">
        <v>3877</v>
      </c>
      <c r="DG360" s="34" t="s">
        <v>170</v>
      </c>
      <c r="DH360" s="34" t="s">
        <v>4170</v>
      </c>
      <c r="DI360" s="34" t="s">
        <v>4170</v>
      </c>
      <c r="DJ360" s="34" t="s">
        <v>4170</v>
      </c>
      <c r="DK360" s="34" t="s">
        <v>4881</v>
      </c>
      <c r="DL360" s="34" t="s">
        <v>4170</v>
      </c>
      <c r="DM360" s="34" t="s">
        <v>4170</v>
      </c>
      <c r="DN360" s="34" t="s">
        <v>4170</v>
      </c>
      <c r="DO360" s="34" t="s">
        <v>4170</v>
      </c>
      <c r="DP360" s="34" t="s">
        <v>4170</v>
      </c>
      <c r="DQ360" s="34" t="s">
        <v>4170</v>
      </c>
      <c r="DR360" s="34" t="s">
        <v>4170</v>
      </c>
      <c r="DS360" s="34" t="s">
        <v>4170</v>
      </c>
      <c r="DT360" s="34" t="s">
        <v>4170</v>
      </c>
      <c r="DU360" s="34" t="s">
        <v>4170</v>
      </c>
      <c r="DV360" s="34" t="s">
        <v>4170</v>
      </c>
      <c r="DW360" s="34" t="s">
        <v>4170</v>
      </c>
      <c r="EA360" s="34">
        <v>12000</v>
      </c>
      <c r="FK360" s="34" t="s">
        <v>1044</v>
      </c>
      <c r="FM360" s="34" t="s">
        <v>3990</v>
      </c>
      <c r="GF360" s="34" t="s">
        <v>1044</v>
      </c>
      <c r="GG360" s="34" t="s">
        <v>4170</v>
      </c>
      <c r="GH360" s="34" t="s">
        <v>4170</v>
      </c>
      <c r="GI360" s="34" t="s">
        <v>4170</v>
      </c>
      <c r="GJ360" s="34" t="s">
        <v>4881</v>
      </c>
      <c r="GK360" s="34" t="s">
        <v>4170</v>
      </c>
      <c r="GL360" s="34" t="s">
        <v>4170</v>
      </c>
      <c r="GM360" s="34" t="s">
        <v>4170</v>
      </c>
      <c r="GO360" s="34">
        <v>2500</v>
      </c>
      <c r="GP360" s="34">
        <v>0</v>
      </c>
      <c r="GQ360" s="34">
        <v>7000</v>
      </c>
      <c r="GR360" s="34">
        <v>3000</v>
      </c>
      <c r="GS360" s="34">
        <v>0</v>
      </c>
      <c r="GT360" s="34">
        <v>250</v>
      </c>
      <c r="GU360" s="34">
        <v>130</v>
      </c>
      <c r="GV360" s="34">
        <v>0</v>
      </c>
      <c r="GW360" s="34">
        <v>0</v>
      </c>
      <c r="GX360" s="34">
        <v>0</v>
      </c>
      <c r="GY360" s="34">
        <v>200</v>
      </c>
      <c r="GZ360" s="34">
        <v>0</v>
      </c>
      <c r="HA360" s="34">
        <v>0</v>
      </c>
      <c r="HB360" s="34">
        <v>0</v>
      </c>
      <c r="HC360" s="34">
        <v>0</v>
      </c>
      <c r="HD360" s="34">
        <v>0</v>
      </c>
      <c r="HE360" s="34">
        <v>0</v>
      </c>
      <c r="HF360" s="34" t="s">
        <v>1044</v>
      </c>
      <c r="HK360" s="34" t="s">
        <v>7149</v>
      </c>
      <c r="HL360" s="34" t="s">
        <v>4226</v>
      </c>
      <c r="HM360" s="34" t="s">
        <v>4542</v>
      </c>
      <c r="HN360" s="34" t="s">
        <v>5453</v>
      </c>
      <c r="HO360" s="34">
        <v>17.475635129215899</v>
      </c>
      <c r="HP360" s="34" t="s">
        <v>4894</v>
      </c>
      <c r="HQ360" s="34" t="s">
        <v>4305</v>
      </c>
      <c r="HR360" s="34" t="s">
        <v>4186</v>
      </c>
      <c r="HS360" s="34" t="s">
        <v>4241</v>
      </c>
      <c r="HT360" s="34" t="s">
        <v>4271</v>
      </c>
      <c r="HU360" s="34" t="s">
        <v>5342</v>
      </c>
      <c r="HV360" s="34" t="s">
        <v>5001</v>
      </c>
      <c r="HW360" s="34" t="s">
        <v>4556</v>
      </c>
      <c r="HX360" s="34" t="s">
        <v>3241</v>
      </c>
      <c r="HY360" s="34" t="s">
        <v>4291</v>
      </c>
      <c r="HZ360" s="34" t="s">
        <v>4933</v>
      </c>
      <c r="IA360" s="34" t="s">
        <v>4666</v>
      </c>
      <c r="IC360" s="34" t="s">
        <v>5274</v>
      </c>
      <c r="ID360" s="34" t="s">
        <v>4462</v>
      </c>
      <c r="IG360" s="34" t="s">
        <v>4875</v>
      </c>
      <c r="IQ360" s="34">
        <v>12000</v>
      </c>
      <c r="IR360" s="34" t="s">
        <v>1046</v>
      </c>
      <c r="IT360" s="34">
        <v>12000</v>
      </c>
      <c r="IU360" s="34" t="s">
        <v>5178</v>
      </c>
      <c r="IV360" s="34" t="s">
        <v>4170</v>
      </c>
      <c r="IW360" s="34" t="s">
        <v>4175</v>
      </c>
      <c r="IX360" s="34" t="s">
        <v>5374</v>
      </c>
      <c r="IY360" s="34" t="s">
        <v>4170</v>
      </c>
      <c r="IZ360" s="34" t="s">
        <v>4784</v>
      </c>
      <c r="JA360" s="34" t="s">
        <v>4711</v>
      </c>
      <c r="JB360" s="34" t="s">
        <v>4170</v>
      </c>
      <c r="JC360" s="34">
        <v>0</v>
      </c>
      <c r="JD360" s="34">
        <v>33.3333333333333</v>
      </c>
      <c r="JE360" s="34">
        <v>0</v>
      </c>
      <c r="JF360" s="34">
        <v>0</v>
      </c>
      <c r="JG360" s="34">
        <v>0</v>
      </c>
      <c r="JH360" s="34">
        <v>0</v>
      </c>
      <c r="JI360" s="34">
        <v>0</v>
      </c>
      <c r="JJ360" s="34">
        <v>0</v>
      </c>
      <c r="JK360" s="34">
        <v>0</v>
      </c>
      <c r="JL360" s="34">
        <v>12880</v>
      </c>
      <c r="JM360" s="34">
        <v>33.3333333333333</v>
      </c>
      <c r="JN360" s="34">
        <v>12913.333333333299</v>
      </c>
      <c r="JO360" s="34">
        <v>12880</v>
      </c>
      <c r="JP360" s="34">
        <v>33.3333333333333</v>
      </c>
      <c r="JQ360" s="34">
        <v>12913.333333333299</v>
      </c>
      <c r="JR360" s="34">
        <v>0.193598347960764</v>
      </c>
      <c r="JT360" s="34">
        <v>0.54207537429013897</v>
      </c>
      <c r="JU360" s="34">
        <v>0.23231801755291701</v>
      </c>
      <c r="JW360" s="34">
        <v>1.9359834796076399E-2</v>
      </c>
      <c r="JX360" s="34">
        <v>1.00671140939597E-2</v>
      </c>
      <c r="KB360" s="34">
        <v>2.58131130614352E-3</v>
      </c>
      <c r="KJ360" s="34" t="s">
        <v>5977</v>
      </c>
      <c r="KK360" s="34" t="s">
        <v>5990</v>
      </c>
      <c r="KL360" s="34" t="s">
        <v>4170</v>
      </c>
      <c r="KM360" s="34" t="s">
        <v>4170</v>
      </c>
      <c r="KN360" s="34" t="s">
        <v>4352</v>
      </c>
      <c r="KO360" s="34" t="s">
        <v>4170</v>
      </c>
      <c r="KP360" s="34" t="s">
        <v>4170</v>
      </c>
      <c r="KQ360" s="34" t="s">
        <v>4170</v>
      </c>
      <c r="KR360" s="34" t="s">
        <v>4170</v>
      </c>
      <c r="KS360" s="34" t="s">
        <v>4170</v>
      </c>
      <c r="KT360" s="34" t="s">
        <v>4170</v>
      </c>
      <c r="KU360" s="34" t="s">
        <v>5112</v>
      </c>
      <c r="KV360" s="34" t="s">
        <v>5152</v>
      </c>
      <c r="KW360" s="34" t="s">
        <v>5620</v>
      </c>
      <c r="KX360" s="34" t="s">
        <v>5643</v>
      </c>
      <c r="KY360" s="34" t="s">
        <v>5112</v>
      </c>
      <c r="KZ360" s="34" t="s">
        <v>5152</v>
      </c>
      <c r="LA360" s="34" t="s">
        <v>5992</v>
      </c>
    </row>
    <row r="361" spans="1:313">
      <c r="A361" s="34" t="s">
        <v>7150</v>
      </c>
      <c r="B361" s="34" t="s">
        <v>7129</v>
      </c>
      <c r="C361" s="34" t="s">
        <v>1036</v>
      </c>
      <c r="D361" s="34" t="s">
        <v>1041</v>
      </c>
      <c r="F361" s="34" t="s">
        <v>1041</v>
      </c>
      <c r="G361" s="34">
        <v>55</v>
      </c>
      <c r="H361" s="34" t="s">
        <v>1041</v>
      </c>
      <c r="I361" s="34" t="s">
        <v>1041</v>
      </c>
      <c r="J361" s="34" t="s">
        <v>442</v>
      </c>
      <c r="K361" s="34" t="s">
        <v>1074</v>
      </c>
      <c r="L361" s="34" t="s">
        <v>9555</v>
      </c>
      <c r="M361" s="34" t="s">
        <v>1494</v>
      </c>
      <c r="N361" s="34" t="s">
        <v>9556</v>
      </c>
      <c r="P361" s="34" t="s">
        <v>3065</v>
      </c>
      <c r="Q361" s="34" t="s">
        <v>3123</v>
      </c>
      <c r="R361" s="34" t="s">
        <v>6418</v>
      </c>
      <c r="S361" s="34">
        <v>3</v>
      </c>
      <c r="T361" s="34" t="s">
        <v>4609</v>
      </c>
      <c r="U361" s="34" t="s">
        <v>4170</v>
      </c>
      <c r="V361" s="34" t="s">
        <v>4170</v>
      </c>
      <c r="W361" s="34" t="s">
        <v>4609</v>
      </c>
      <c r="X361" s="34" t="s">
        <v>4881</v>
      </c>
      <c r="Y361" s="34" t="s">
        <v>4609</v>
      </c>
      <c r="Z361" s="34" t="s">
        <v>4881</v>
      </c>
      <c r="AA361" s="34" t="s">
        <v>4170</v>
      </c>
      <c r="AB361" s="34" t="s">
        <v>3681</v>
      </c>
      <c r="AD361" s="34" t="s">
        <v>3696</v>
      </c>
      <c r="AN361" s="34" t="s">
        <v>3719</v>
      </c>
      <c r="AO361" s="34" t="s">
        <v>1044</v>
      </c>
      <c r="BG361" s="34">
        <v>2</v>
      </c>
      <c r="BI361" s="34">
        <v>25</v>
      </c>
      <c r="BJ361" s="34" t="s">
        <v>1041</v>
      </c>
      <c r="BK361" s="34" t="s">
        <v>3727</v>
      </c>
      <c r="BM361" s="34" t="s">
        <v>3742</v>
      </c>
      <c r="BN361" s="34" t="s">
        <v>3745</v>
      </c>
      <c r="BO361" s="34" t="s">
        <v>4881</v>
      </c>
      <c r="BP361" s="34" t="s">
        <v>4170</v>
      </c>
      <c r="BQ361" s="34" t="s">
        <v>4170</v>
      </c>
      <c r="BR361" s="34" t="s">
        <v>4170</v>
      </c>
      <c r="BS361" s="34" t="s">
        <v>3754</v>
      </c>
      <c r="BT361" s="34" t="s">
        <v>3771</v>
      </c>
      <c r="BU361" s="34" t="s">
        <v>1044</v>
      </c>
      <c r="BV361" s="34" t="s">
        <v>1044</v>
      </c>
      <c r="BW361" s="34" t="s">
        <v>1044</v>
      </c>
      <c r="BX361" s="34" t="s">
        <v>3783</v>
      </c>
      <c r="BY361" s="34" t="s">
        <v>4170</v>
      </c>
      <c r="BZ361" s="34" t="s">
        <v>4170</v>
      </c>
      <c r="CA361" s="34" t="s">
        <v>4881</v>
      </c>
      <c r="CB361" s="34" t="s">
        <v>4170</v>
      </c>
      <c r="CC361" s="34" t="s">
        <v>4170</v>
      </c>
      <c r="CD361" s="34" t="s">
        <v>4170</v>
      </c>
      <c r="CE361" s="34" t="s">
        <v>4170</v>
      </c>
      <c r="CF361" s="34" t="s">
        <v>4170</v>
      </c>
      <c r="CG361" s="34" t="s">
        <v>4170</v>
      </c>
      <c r="CH361" s="34" t="s">
        <v>4170</v>
      </c>
      <c r="CI361" s="34" t="s">
        <v>4170</v>
      </c>
      <c r="CJ361" s="34" t="s">
        <v>4170</v>
      </c>
      <c r="CK361" s="34" t="s">
        <v>4170</v>
      </c>
      <c r="CL361" s="34" t="s">
        <v>4170</v>
      </c>
      <c r="CM361" s="34" t="s">
        <v>4170</v>
      </c>
      <c r="CN361" s="34" t="s">
        <v>4170</v>
      </c>
      <c r="CO361" s="34" t="s">
        <v>4170</v>
      </c>
      <c r="CQ361" s="34" t="s">
        <v>1041</v>
      </c>
      <c r="CR361" s="34" t="s">
        <v>1041</v>
      </c>
      <c r="CS361" s="34" t="s">
        <v>1041</v>
      </c>
      <c r="CT361" s="34" t="s">
        <v>1041</v>
      </c>
      <c r="CU361" s="34" t="s">
        <v>1041</v>
      </c>
      <c r="CV361" s="34" t="s">
        <v>1041</v>
      </c>
      <c r="CW361" s="34" t="s">
        <v>1041</v>
      </c>
      <c r="CX361" s="34" t="s">
        <v>1041</v>
      </c>
      <c r="CY361" s="34" t="s">
        <v>3823</v>
      </c>
      <c r="CZ361" s="34" t="s">
        <v>3843</v>
      </c>
      <c r="DA361" s="34" t="s">
        <v>3855</v>
      </c>
      <c r="DB361" s="34" t="s">
        <v>1044</v>
      </c>
      <c r="DC361" s="34" t="s">
        <v>1044</v>
      </c>
      <c r="DD361" s="34" t="s">
        <v>3871</v>
      </c>
      <c r="DE361" s="34" t="s">
        <v>1044</v>
      </c>
      <c r="DF361" s="34" t="s">
        <v>3877</v>
      </c>
      <c r="DG361" s="34" t="s">
        <v>3889</v>
      </c>
      <c r="DH361" s="34" t="s">
        <v>4170</v>
      </c>
      <c r="DI361" s="34" t="s">
        <v>4170</v>
      </c>
      <c r="DJ361" s="34" t="s">
        <v>4881</v>
      </c>
      <c r="DK361" s="34" t="s">
        <v>4170</v>
      </c>
      <c r="DL361" s="34" t="s">
        <v>4170</v>
      </c>
      <c r="DM361" s="34" t="s">
        <v>4170</v>
      </c>
      <c r="DN361" s="34" t="s">
        <v>4170</v>
      </c>
      <c r="DO361" s="34" t="s">
        <v>4170</v>
      </c>
      <c r="DP361" s="34" t="s">
        <v>4170</v>
      </c>
      <c r="DQ361" s="34" t="s">
        <v>4170</v>
      </c>
      <c r="DR361" s="34" t="s">
        <v>4170</v>
      </c>
      <c r="DS361" s="34" t="s">
        <v>4170</v>
      </c>
      <c r="DT361" s="34" t="s">
        <v>4170</v>
      </c>
      <c r="DU361" s="34" t="s">
        <v>4170</v>
      </c>
      <c r="DV361" s="34" t="s">
        <v>4170</v>
      </c>
      <c r="DW361" s="34" t="s">
        <v>4170</v>
      </c>
      <c r="FK361" s="34" t="s">
        <v>1044</v>
      </c>
      <c r="FM361" s="34" t="s">
        <v>3984</v>
      </c>
      <c r="FN361" s="34" t="s">
        <v>6433</v>
      </c>
      <c r="FO361" s="34" t="s">
        <v>4881</v>
      </c>
      <c r="FP361" s="34" t="s">
        <v>4881</v>
      </c>
      <c r="FQ361" s="34" t="s">
        <v>4881</v>
      </c>
      <c r="FR361" s="34" t="s">
        <v>4170</v>
      </c>
      <c r="FS361" s="34" t="s">
        <v>4170</v>
      </c>
      <c r="FT361" s="34" t="s">
        <v>4170</v>
      </c>
      <c r="FU361" s="34" t="s">
        <v>4881</v>
      </c>
      <c r="FV361" s="34" t="s">
        <v>4881</v>
      </c>
      <c r="FW361" s="34" t="s">
        <v>4881</v>
      </c>
      <c r="FX361" s="34" t="s">
        <v>4170</v>
      </c>
      <c r="FY361" s="34" t="s">
        <v>4170</v>
      </c>
      <c r="FZ361" s="34" t="s">
        <v>4170</v>
      </c>
      <c r="GA361" s="34" t="s">
        <v>4170</v>
      </c>
      <c r="GB361" s="34" t="s">
        <v>4170</v>
      </c>
      <c r="GC361" s="34" t="s">
        <v>4170</v>
      </c>
      <c r="GD361" s="34" t="s">
        <v>4170</v>
      </c>
      <c r="GF361" s="34" t="s">
        <v>1044</v>
      </c>
      <c r="GG361" s="34" t="s">
        <v>4170</v>
      </c>
      <c r="GH361" s="34" t="s">
        <v>4170</v>
      </c>
      <c r="GI361" s="34" t="s">
        <v>4170</v>
      </c>
      <c r="GJ361" s="34" t="s">
        <v>4881</v>
      </c>
      <c r="GK361" s="34" t="s">
        <v>4170</v>
      </c>
      <c r="GL361" s="34" t="s">
        <v>4170</v>
      </c>
      <c r="GM361" s="34" t="s">
        <v>4170</v>
      </c>
      <c r="GO361" s="34">
        <v>8000</v>
      </c>
      <c r="GP361" s="34">
        <v>2000</v>
      </c>
      <c r="GQ361" s="34">
        <v>6000</v>
      </c>
      <c r="GR361" s="34">
        <v>3000</v>
      </c>
      <c r="GS361" s="34">
        <v>2000</v>
      </c>
      <c r="GT361" s="34">
        <v>400</v>
      </c>
      <c r="GU361" s="34">
        <v>1000</v>
      </c>
      <c r="GV361" s="34">
        <v>0</v>
      </c>
      <c r="GW361" s="34">
        <v>0</v>
      </c>
      <c r="GX361" s="34">
        <v>6000</v>
      </c>
      <c r="GY361" s="34">
        <v>500</v>
      </c>
      <c r="GZ361" s="34">
        <v>0</v>
      </c>
      <c r="HA361" s="34">
        <v>0</v>
      </c>
      <c r="HB361" s="34">
        <v>0</v>
      </c>
      <c r="HC361" s="34">
        <v>0</v>
      </c>
      <c r="HD361" s="34">
        <v>0</v>
      </c>
      <c r="HE361" s="34">
        <v>0</v>
      </c>
      <c r="HF361" s="34" t="s">
        <v>1044</v>
      </c>
      <c r="HK361" s="34" t="s">
        <v>7151</v>
      </c>
      <c r="HL361" s="34" t="s">
        <v>4226</v>
      </c>
      <c r="HM361" s="34" t="s">
        <v>4542</v>
      </c>
      <c r="HN361" s="34" t="s">
        <v>5453</v>
      </c>
      <c r="HO361" s="34">
        <v>44.513797634691201</v>
      </c>
      <c r="HP361" s="34" t="s">
        <v>4896</v>
      </c>
      <c r="HQ361" s="34" t="s">
        <v>4316</v>
      </c>
      <c r="HR361" s="34" t="s">
        <v>4186</v>
      </c>
      <c r="HS361" s="34" t="s">
        <v>4255</v>
      </c>
      <c r="HT361" s="34" t="s">
        <v>4271</v>
      </c>
      <c r="HU361" s="34" t="s">
        <v>5342</v>
      </c>
      <c r="HV361" s="34" t="s">
        <v>5001</v>
      </c>
      <c r="HW361" s="34" t="s">
        <v>4556</v>
      </c>
      <c r="HX361" s="34" t="s">
        <v>3241</v>
      </c>
      <c r="HY361" s="34" t="s">
        <v>4291</v>
      </c>
      <c r="HZ361" s="34" t="s">
        <v>4933</v>
      </c>
      <c r="IA361" s="34" t="s">
        <v>4666</v>
      </c>
      <c r="IC361" s="34" t="s">
        <v>5274</v>
      </c>
      <c r="ID361" s="34" t="s">
        <v>4462</v>
      </c>
      <c r="IR361" s="34" t="s">
        <v>1046</v>
      </c>
      <c r="IU361" s="34" t="s">
        <v>5180</v>
      </c>
      <c r="IV361" s="34" t="s">
        <v>4472</v>
      </c>
      <c r="IW361" s="34" t="s">
        <v>4175</v>
      </c>
      <c r="IX361" s="34" t="s">
        <v>5374</v>
      </c>
      <c r="IY361" s="34" t="s">
        <v>4472</v>
      </c>
      <c r="IZ361" s="34" t="s">
        <v>4785</v>
      </c>
      <c r="JA361" s="34" t="s">
        <v>4716</v>
      </c>
      <c r="JB361" s="34" t="s">
        <v>4170</v>
      </c>
      <c r="JC361" s="34">
        <v>1000</v>
      </c>
      <c r="JD361" s="34">
        <v>83.3333333333333</v>
      </c>
      <c r="JE361" s="34">
        <v>0</v>
      </c>
      <c r="JF361" s="34">
        <v>0</v>
      </c>
      <c r="JG361" s="34">
        <v>0</v>
      </c>
      <c r="JH361" s="34">
        <v>0</v>
      </c>
      <c r="JI361" s="34">
        <v>0</v>
      </c>
      <c r="JJ361" s="34">
        <v>0</v>
      </c>
      <c r="JK361" s="34">
        <v>0</v>
      </c>
      <c r="JL361" s="34">
        <v>21400</v>
      </c>
      <c r="JM361" s="34">
        <v>2083.3333333333298</v>
      </c>
      <c r="JN361" s="34">
        <v>23483.333333333299</v>
      </c>
      <c r="JO361" s="34">
        <v>7133.3333333333303</v>
      </c>
      <c r="JP361" s="34">
        <v>694.444444444444</v>
      </c>
      <c r="JQ361" s="34">
        <v>7827.7777777777801</v>
      </c>
      <c r="JR361" s="34">
        <v>0.34066713981547198</v>
      </c>
      <c r="JS361" s="34">
        <v>8.5166784953867994E-2</v>
      </c>
      <c r="JT361" s="34">
        <v>0.255500354861604</v>
      </c>
      <c r="JU361" s="34">
        <v>0.127750177430802</v>
      </c>
      <c r="JV361" s="34">
        <v>8.5166784953867994E-2</v>
      </c>
      <c r="JW361" s="34">
        <v>1.7033356990773602E-2</v>
      </c>
      <c r="JX361" s="34">
        <v>4.2583392476933997E-2</v>
      </c>
      <c r="KA361" s="34">
        <v>4.2583392476933997E-2</v>
      </c>
      <c r="KB361" s="34">
        <v>3.5486160397444999E-3</v>
      </c>
      <c r="KL361" s="34" t="s">
        <v>4170</v>
      </c>
      <c r="KM361" s="34" t="s">
        <v>4716</v>
      </c>
      <c r="KN361" s="34" t="s">
        <v>4352</v>
      </c>
      <c r="KO361" s="34" t="s">
        <v>4170</v>
      </c>
      <c r="KP361" s="34" t="s">
        <v>4170</v>
      </c>
      <c r="KQ361" s="34" t="s">
        <v>4170</v>
      </c>
      <c r="KR361" s="34" t="s">
        <v>4170</v>
      </c>
      <c r="KS361" s="34" t="s">
        <v>4170</v>
      </c>
      <c r="KT361" s="34" t="s">
        <v>4170</v>
      </c>
      <c r="KU361" s="34" t="s">
        <v>5113</v>
      </c>
      <c r="KV361" s="34" t="s">
        <v>5154</v>
      </c>
      <c r="KW361" s="34" t="s">
        <v>5621</v>
      </c>
      <c r="KX361" s="34" t="s">
        <v>5646</v>
      </c>
      <c r="KY361" s="34" t="s">
        <v>5953</v>
      </c>
      <c r="KZ361" s="34" t="s">
        <v>5154</v>
      </c>
    </row>
    <row r="362" spans="1:313">
      <c r="A362" s="34" t="s">
        <v>7152</v>
      </c>
      <c r="B362" s="34" t="s">
        <v>7129</v>
      </c>
      <c r="C362" s="34" t="s">
        <v>1039</v>
      </c>
      <c r="D362" s="34" t="s">
        <v>1041</v>
      </c>
      <c r="F362" s="34" t="s">
        <v>1041</v>
      </c>
      <c r="G362" s="34">
        <v>57</v>
      </c>
      <c r="H362" s="34" t="s">
        <v>1041</v>
      </c>
      <c r="I362" s="34" t="s">
        <v>1041</v>
      </c>
      <c r="J362" s="34" t="s">
        <v>442</v>
      </c>
      <c r="K362" s="34" t="s">
        <v>1059</v>
      </c>
      <c r="L362" s="34" t="s">
        <v>9539</v>
      </c>
      <c r="M362" s="34" t="s">
        <v>1229</v>
      </c>
      <c r="N362" s="34" t="s">
        <v>9540</v>
      </c>
      <c r="P362" s="34" t="s">
        <v>3065</v>
      </c>
      <c r="Q362" s="34" t="s">
        <v>3150</v>
      </c>
      <c r="R362" s="34" t="s">
        <v>6326</v>
      </c>
      <c r="S362" s="34">
        <v>2</v>
      </c>
      <c r="T362" s="34" t="s">
        <v>4881</v>
      </c>
      <c r="U362" s="34" t="s">
        <v>4170</v>
      </c>
      <c r="V362" s="34" t="s">
        <v>4170</v>
      </c>
      <c r="W362" s="34" t="s">
        <v>4881</v>
      </c>
      <c r="X362" s="34" t="s">
        <v>4881</v>
      </c>
      <c r="Y362" s="34" t="s">
        <v>4881</v>
      </c>
      <c r="Z362" s="34" t="s">
        <v>4881</v>
      </c>
      <c r="AA362" s="34" t="s">
        <v>4170</v>
      </c>
      <c r="AB362" s="34" t="s">
        <v>3681</v>
      </c>
      <c r="AD362" s="34" t="s">
        <v>3696</v>
      </c>
      <c r="AN362" s="34" t="s">
        <v>3719</v>
      </c>
      <c r="AO362" s="34" t="s">
        <v>1044</v>
      </c>
      <c r="BG362" s="34">
        <v>1</v>
      </c>
      <c r="BI362" s="34">
        <v>35</v>
      </c>
      <c r="BJ362" s="34" t="s">
        <v>1041</v>
      </c>
      <c r="BK362" s="34" t="s">
        <v>3727</v>
      </c>
      <c r="BM362" s="34" t="s">
        <v>3739</v>
      </c>
      <c r="BN362" s="34" t="s">
        <v>3745</v>
      </c>
      <c r="BO362" s="34" t="s">
        <v>4881</v>
      </c>
      <c r="BP362" s="34" t="s">
        <v>4170</v>
      </c>
      <c r="BQ362" s="34" t="s">
        <v>4170</v>
      </c>
      <c r="BR362" s="34" t="s">
        <v>4170</v>
      </c>
      <c r="BS362" s="34" t="s">
        <v>3754</v>
      </c>
      <c r="BT362" s="34" t="s">
        <v>3771</v>
      </c>
      <c r="BU362" s="34" t="s">
        <v>1044</v>
      </c>
      <c r="BV362" s="34" t="s">
        <v>1044</v>
      </c>
      <c r="BW362" s="34" t="s">
        <v>1044</v>
      </c>
      <c r="BX362" s="34" t="s">
        <v>3777</v>
      </c>
      <c r="BY362" s="34" t="s">
        <v>4881</v>
      </c>
      <c r="BZ362" s="34" t="s">
        <v>4170</v>
      </c>
      <c r="CA362" s="34" t="s">
        <v>4170</v>
      </c>
      <c r="CB362" s="34" t="s">
        <v>4170</v>
      </c>
      <c r="CC362" s="34" t="s">
        <v>4170</v>
      </c>
      <c r="CD362" s="34" t="s">
        <v>4170</v>
      </c>
      <c r="CE362" s="34" t="s">
        <v>4170</v>
      </c>
      <c r="CF362" s="34" t="s">
        <v>4170</v>
      </c>
      <c r="CG362" s="34" t="s">
        <v>4170</v>
      </c>
      <c r="CH362" s="34" t="s">
        <v>4170</v>
      </c>
      <c r="CI362" s="34" t="s">
        <v>4170</v>
      </c>
      <c r="CJ362" s="34" t="s">
        <v>4170</v>
      </c>
      <c r="CK362" s="34" t="s">
        <v>4170</v>
      </c>
      <c r="CL362" s="34" t="s">
        <v>4170</v>
      </c>
      <c r="CM362" s="34" t="s">
        <v>4170</v>
      </c>
      <c r="CN362" s="34" t="s">
        <v>4170</v>
      </c>
      <c r="CO362" s="34" t="s">
        <v>4170</v>
      </c>
      <c r="CQ362" s="34" t="s">
        <v>1041</v>
      </c>
      <c r="CR362" s="34" t="s">
        <v>1041</v>
      </c>
      <c r="CS362" s="34" t="s">
        <v>1041</v>
      </c>
      <c r="CT362" s="34" t="s">
        <v>1041</v>
      </c>
      <c r="CU362" s="34" t="s">
        <v>1041</v>
      </c>
      <c r="CV362" s="34" t="s">
        <v>1041</v>
      </c>
      <c r="CW362" s="34" t="s">
        <v>1041</v>
      </c>
      <c r="CX362" s="34" t="s">
        <v>1041</v>
      </c>
      <c r="CY362" s="34" t="s">
        <v>3823</v>
      </c>
      <c r="CZ362" s="34" t="s">
        <v>3843</v>
      </c>
      <c r="DA362" s="34" t="s">
        <v>3855</v>
      </c>
      <c r="DB362" s="34" t="s">
        <v>1044</v>
      </c>
      <c r="DC362" s="34" t="s">
        <v>1044</v>
      </c>
      <c r="DD362" s="34" t="s">
        <v>3871</v>
      </c>
      <c r="DE362" s="34" t="s">
        <v>1044</v>
      </c>
      <c r="DF362" s="34" t="s">
        <v>3877</v>
      </c>
      <c r="DG362" s="34" t="s">
        <v>157</v>
      </c>
      <c r="DH362" s="34" t="s">
        <v>4170</v>
      </c>
      <c r="DI362" s="34" t="s">
        <v>4170</v>
      </c>
      <c r="DJ362" s="34" t="s">
        <v>4170</v>
      </c>
      <c r="DK362" s="34" t="s">
        <v>4170</v>
      </c>
      <c r="DL362" s="34" t="s">
        <v>4170</v>
      </c>
      <c r="DM362" s="34" t="s">
        <v>4170</v>
      </c>
      <c r="DN362" s="34" t="s">
        <v>4170</v>
      </c>
      <c r="DO362" s="34" t="s">
        <v>4881</v>
      </c>
      <c r="DP362" s="34" t="s">
        <v>4170</v>
      </c>
      <c r="DQ362" s="34" t="s">
        <v>4170</v>
      </c>
      <c r="DR362" s="34" t="s">
        <v>4170</v>
      </c>
      <c r="DS362" s="34" t="s">
        <v>4170</v>
      </c>
      <c r="DT362" s="34" t="s">
        <v>4170</v>
      </c>
      <c r="DU362" s="34" t="s">
        <v>4170</v>
      </c>
      <c r="DV362" s="34" t="s">
        <v>4170</v>
      </c>
      <c r="DW362" s="34" t="s">
        <v>4170</v>
      </c>
      <c r="FE362" s="34">
        <v>3250</v>
      </c>
      <c r="FK362" s="34" t="s">
        <v>1044</v>
      </c>
      <c r="FM362" s="34" t="s">
        <v>3981</v>
      </c>
      <c r="FN362" s="34" t="s">
        <v>6302</v>
      </c>
      <c r="FO362" s="34" t="s">
        <v>4881</v>
      </c>
      <c r="FP362" s="34" t="s">
        <v>4881</v>
      </c>
      <c r="FQ362" s="34" t="s">
        <v>4881</v>
      </c>
      <c r="FR362" s="34" t="s">
        <v>4170</v>
      </c>
      <c r="FS362" s="34" t="s">
        <v>4170</v>
      </c>
      <c r="FT362" s="34" t="s">
        <v>4170</v>
      </c>
      <c r="FU362" s="34" t="s">
        <v>4170</v>
      </c>
      <c r="FV362" s="34" t="s">
        <v>4170</v>
      </c>
      <c r="FW362" s="34" t="s">
        <v>4170</v>
      </c>
      <c r="FX362" s="34" t="s">
        <v>4170</v>
      </c>
      <c r="FY362" s="34" t="s">
        <v>4170</v>
      </c>
      <c r="FZ362" s="34" t="s">
        <v>4170</v>
      </c>
      <c r="GA362" s="34" t="s">
        <v>4170</v>
      </c>
      <c r="GB362" s="34" t="s">
        <v>4170</v>
      </c>
      <c r="GC362" s="34" t="s">
        <v>4170</v>
      </c>
      <c r="GD362" s="34" t="s">
        <v>4170</v>
      </c>
      <c r="GF362" s="34" t="s">
        <v>1044</v>
      </c>
      <c r="GG362" s="34" t="s">
        <v>4170</v>
      </c>
      <c r="GH362" s="34" t="s">
        <v>4170</v>
      </c>
      <c r="GI362" s="34" t="s">
        <v>4170</v>
      </c>
      <c r="GJ362" s="34" t="s">
        <v>4881</v>
      </c>
      <c r="GK362" s="34" t="s">
        <v>4170</v>
      </c>
      <c r="GL362" s="34" t="s">
        <v>4170</v>
      </c>
      <c r="GM362" s="34" t="s">
        <v>4170</v>
      </c>
      <c r="GO362" s="34">
        <v>2000</v>
      </c>
      <c r="GP362" s="34">
        <v>0</v>
      </c>
      <c r="GQ362" s="34">
        <v>6000</v>
      </c>
      <c r="GR362" s="34">
        <v>3000</v>
      </c>
      <c r="GS362" s="34">
        <v>0</v>
      </c>
      <c r="GT362" s="34">
        <v>500</v>
      </c>
      <c r="GU362" s="34">
        <v>1000</v>
      </c>
      <c r="GV362" s="34">
        <v>0</v>
      </c>
      <c r="GW362" s="34">
        <v>0</v>
      </c>
      <c r="GX362" s="34">
        <v>0</v>
      </c>
      <c r="GY362" s="34">
        <v>0</v>
      </c>
      <c r="GZ362" s="34">
        <v>500</v>
      </c>
      <c r="HA362" s="34">
        <v>0</v>
      </c>
      <c r="HB362" s="34">
        <v>0</v>
      </c>
      <c r="HC362" s="34">
        <v>0</v>
      </c>
      <c r="HD362" s="34">
        <v>0</v>
      </c>
      <c r="HE362" s="34">
        <v>0</v>
      </c>
      <c r="HF362" s="34" t="s">
        <v>1044</v>
      </c>
      <c r="HK362" s="34" t="s">
        <v>7153</v>
      </c>
      <c r="HL362" s="34" t="s">
        <v>4226</v>
      </c>
      <c r="HM362" s="34" t="s">
        <v>4542</v>
      </c>
      <c r="HN362" s="34" t="s">
        <v>5453</v>
      </c>
      <c r="HO362" s="34">
        <v>22.503285151117002</v>
      </c>
      <c r="HP362" s="34" t="s">
        <v>4894</v>
      </c>
      <c r="HQ362" s="34" t="s">
        <v>4313</v>
      </c>
      <c r="HR362" s="34" t="s">
        <v>4186</v>
      </c>
      <c r="HS362" s="34" t="s">
        <v>4255</v>
      </c>
      <c r="HT362" s="34" t="s">
        <v>4271</v>
      </c>
      <c r="HU362" s="34" t="s">
        <v>5342</v>
      </c>
      <c r="HV362" s="34" t="s">
        <v>5001</v>
      </c>
      <c r="HW362" s="34" t="s">
        <v>4560</v>
      </c>
      <c r="HX362" s="34" t="s">
        <v>3244</v>
      </c>
      <c r="HY362" s="34" t="s">
        <v>4299</v>
      </c>
      <c r="HZ362" s="34" t="s">
        <v>4933</v>
      </c>
      <c r="IA362" s="34" t="s">
        <v>4666</v>
      </c>
      <c r="IC362" s="34" t="s">
        <v>5274</v>
      </c>
      <c r="ID362" s="34" t="s">
        <v>4462</v>
      </c>
      <c r="IK362" s="34" t="s">
        <v>4588</v>
      </c>
      <c r="IQ362" s="34">
        <v>3250</v>
      </c>
      <c r="IR362" s="34" t="s">
        <v>1046</v>
      </c>
      <c r="IT362" s="34">
        <v>1625</v>
      </c>
      <c r="IU362" s="34" t="s">
        <v>5177</v>
      </c>
      <c r="IV362" s="34" t="s">
        <v>4170</v>
      </c>
      <c r="IW362" s="34" t="s">
        <v>4175</v>
      </c>
      <c r="IX362" s="34" t="s">
        <v>5374</v>
      </c>
      <c r="IY362" s="34" t="s">
        <v>4170</v>
      </c>
      <c r="IZ362" s="34" t="s">
        <v>4785</v>
      </c>
      <c r="JA362" s="34" t="s">
        <v>4716</v>
      </c>
      <c r="JB362" s="34" t="s">
        <v>4170</v>
      </c>
      <c r="JC362" s="34">
        <v>0</v>
      </c>
      <c r="JD362" s="34">
        <v>0</v>
      </c>
      <c r="JE362" s="34">
        <v>83.3333333333333</v>
      </c>
      <c r="JF362" s="34">
        <v>0</v>
      </c>
      <c r="JG362" s="34">
        <v>0</v>
      </c>
      <c r="JH362" s="34">
        <v>0</v>
      </c>
      <c r="JI362" s="34">
        <v>0</v>
      </c>
      <c r="JJ362" s="34">
        <v>0</v>
      </c>
      <c r="JK362" s="34">
        <v>0</v>
      </c>
      <c r="JL362" s="34">
        <v>12583.333333333299</v>
      </c>
      <c r="JM362" s="34">
        <v>0</v>
      </c>
      <c r="JN362" s="34">
        <v>12583.333333333299</v>
      </c>
      <c r="JO362" s="34">
        <v>6291.6666666666697</v>
      </c>
      <c r="JP362" s="34">
        <v>0</v>
      </c>
      <c r="JQ362" s="34">
        <v>6291.6666666666697</v>
      </c>
      <c r="JR362" s="34">
        <v>0.158940397350993</v>
      </c>
      <c r="JT362" s="34">
        <v>0.47682119205298001</v>
      </c>
      <c r="JU362" s="34">
        <v>0.23841059602649001</v>
      </c>
      <c r="JW362" s="34">
        <v>3.9735099337748297E-2</v>
      </c>
      <c r="JX362" s="34">
        <v>7.9470198675496706E-2</v>
      </c>
      <c r="KC362" s="34">
        <v>6.6225165562913899E-3</v>
      </c>
      <c r="KJ362" s="34" t="s">
        <v>5976</v>
      </c>
      <c r="KK362" s="34" t="s">
        <v>5177</v>
      </c>
      <c r="KL362" s="34" t="s">
        <v>4170</v>
      </c>
      <c r="KM362" s="34" t="s">
        <v>4170</v>
      </c>
      <c r="KN362" s="34" t="s">
        <v>4170</v>
      </c>
      <c r="KO362" s="34" t="s">
        <v>4352</v>
      </c>
      <c r="KP362" s="34" t="s">
        <v>4170</v>
      </c>
      <c r="KQ362" s="34" t="s">
        <v>4170</v>
      </c>
      <c r="KR362" s="34" t="s">
        <v>4170</v>
      </c>
      <c r="KS362" s="34" t="s">
        <v>4170</v>
      </c>
      <c r="KT362" s="34" t="s">
        <v>4170</v>
      </c>
      <c r="KU362" s="34" t="s">
        <v>5112</v>
      </c>
      <c r="KV362" s="34" t="s">
        <v>5154</v>
      </c>
      <c r="KW362" s="34" t="s">
        <v>4170</v>
      </c>
      <c r="KX362" s="34" t="s">
        <v>4170</v>
      </c>
      <c r="KY362" s="34" t="s">
        <v>5112</v>
      </c>
      <c r="KZ362" s="34" t="s">
        <v>5154</v>
      </c>
      <c r="LA362" s="34" t="s">
        <v>5993</v>
      </c>
    </row>
    <row r="363" spans="1:313">
      <c r="A363" s="34" t="s">
        <v>7154</v>
      </c>
      <c r="B363" s="34" t="s">
        <v>7129</v>
      </c>
      <c r="C363" s="34" t="s">
        <v>1037</v>
      </c>
      <c r="D363" s="34" t="s">
        <v>1041</v>
      </c>
      <c r="F363" s="34" t="s">
        <v>1041</v>
      </c>
      <c r="G363" s="34">
        <v>64</v>
      </c>
      <c r="H363" s="34" t="s">
        <v>1041</v>
      </c>
      <c r="I363" s="34" t="s">
        <v>1041</v>
      </c>
      <c r="J363" s="34" t="s">
        <v>442</v>
      </c>
      <c r="K363" s="34" t="s">
        <v>1077</v>
      </c>
      <c r="L363" s="34" t="s">
        <v>9537</v>
      </c>
      <c r="M363" s="34" t="s">
        <v>1548</v>
      </c>
      <c r="N363" s="34" t="s">
        <v>9538</v>
      </c>
      <c r="P363" s="34" t="s">
        <v>3065</v>
      </c>
      <c r="Q363" s="34" t="s">
        <v>3090</v>
      </c>
      <c r="R363" s="34" t="s">
        <v>6377</v>
      </c>
      <c r="S363" s="34">
        <v>3</v>
      </c>
      <c r="T363" s="34" t="s">
        <v>4170</v>
      </c>
      <c r="U363" s="34" t="s">
        <v>4170</v>
      </c>
      <c r="V363" s="34" t="s">
        <v>4170</v>
      </c>
      <c r="W363" s="34" t="s">
        <v>4609</v>
      </c>
      <c r="X363" s="34" t="s">
        <v>4881</v>
      </c>
      <c r="Y363" s="34" t="s">
        <v>4609</v>
      </c>
      <c r="Z363" s="34" t="s">
        <v>4881</v>
      </c>
      <c r="AA363" s="34" t="s">
        <v>4170</v>
      </c>
      <c r="AB363" s="34" t="s">
        <v>3681</v>
      </c>
      <c r="AD363" s="34" t="s">
        <v>3696</v>
      </c>
      <c r="AN363" s="34" t="s">
        <v>3719</v>
      </c>
      <c r="AO363" s="34" t="s">
        <v>1044</v>
      </c>
      <c r="BG363" s="34">
        <v>2</v>
      </c>
      <c r="BI363" s="34">
        <v>30</v>
      </c>
      <c r="BJ363" s="34" t="s">
        <v>1041</v>
      </c>
      <c r="BK363" s="34" t="s">
        <v>3727</v>
      </c>
      <c r="BM363" s="34" t="s">
        <v>3739</v>
      </c>
      <c r="BN363" s="34" t="s">
        <v>3745</v>
      </c>
      <c r="BO363" s="34" t="s">
        <v>4881</v>
      </c>
      <c r="BP363" s="34" t="s">
        <v>4170</v>
      </c>
      <c r="BQ363" s="34" t="s">
        <v>4170</v>
      </c>
      <c r="BR363" s="34" t="s">
        <v>4170</v>
      </c>
      <c r="BS363" s="34" t="s">
        <v>3751</v>
      </c>
      <c r="BT363" s="34" t="s">
        <v>3739</v>
      </c>
      <c r="BU363" s="34" t="s">
        <v>1044</v>
      </c>
      <c r="BV363" s="34" t="s">
        <v>1044</v>
      </c>
      <c r="BW363" s="34" t="s">
        <v>1044</v>
      </c>
      <c r="BX363" s="34" t="s">
        <v>3777</v>
      </c>
      <c r="BY363" s="34" t="s">
        <v>4881</v>
      </c>
      <c r="BZ363" s="34" t="s">
        <v>4170</v>
      </c>
      <c r="CA363" s="34" t="s">
        <v>4170</v>
      </c>
      <c r="CB363" s="34" t="s">
        <v>4170</v>
      </c>
      <c r="CC363" s="34" t="s">
        <v>4170</v>
      </c>
      <c r="CD363" s="34" t="s">
        <v>4170</v>
      </c>
      <c r="CE363" s="34" t="s">
        <v>4170</v>
      </c>
      <c r="CF363" s="34" t="s">
        <v>4170</v>
      </c>
      <c r="CG363" s="34" t="s">
        <v>4170</v>
      </c>
      <c r="CH363" s="34" t="s">
        <v>4170</v>
      </c>
      <c r="CI363" s="34" t="s">
        <v>4170</v>
      </c>
      <c r="CJ363" s="34" t="s">
        <v>4170</v>
      </c>
      <c r="CK363" s="34" t="s">
        <v>4170</v>
      </c>
      <c r="CL363" s="34" t="s">
        <v>4170</v>
      </c>
      <c r="CM363" s="34" t="s">
        <v>4170</v>
      </c>
      <c r="CN363" s="34" t="s">
        <v>4170</v>
      </c>
      <c r="CO363" s="34" t="s">
        <v>4170</v>
      </c>
      <c r="CQ363" s="34" t="s">
        <v>1041</v>
      </c>
      <c r="CR363" s="34" t="s">
        <v>1041</v>
      </c>
      <c r="CS363" s="34" t="s">
        <v>1044</v>
      </c>
      <c r="CT363" s="34" t="s">
        <v>1044</v>
      </c>
      <c r="CU363" s="34" t="s">
        <v>1041</v>
      </c>
      <c r="CV363" s="34" t="s">
        <v>1041</v>
      </c>
      <c r="CW363" s="34" t="s">
        <v>1044</v>
      </c>
      <c r="CX363" s="34" t="s">
        <v>1044</v>
      </c>
      <c r="CY363" s="34" t="s">
        <v>3826</v>
      </c>
      <c r="CZ363" s="34" t="s">
        <v>3843</v>
      </c>
      <c r="DA363" s="34" t="s">
        <v>3861</v>
      </c>
      <c r="DB363" s="34" t="s">
        <v>1044</v>
      </c>
      <c r="DC363" s="34" t="s">
        <v>1044</v>
      </c>
      <c r="DD363" s="34" t="s">
        <v>3871</v>
      </c>
      <c r="DE363" s="34" t="s">
        <v>1044</v>
      </c>
      <c r="DF363" s="34" t="s">
        <v>3877</v>
      </c>
      <c r="DG363" s="34" t="s">
        <v>6305</v>
      </c>
      <c r="DH363" s="34" t="s">
        <v>4170</v>
      </c>
      <c r="DI363" s="34" t="s">
        <v>4170</v>
      </c>
      <c r="DJ363" s="34" t="s">
        <v>4170</v>
      </c>
      <c r="DK363" s="34" t="s">
        <v>4170</v>
      </c>
      <c r="DL363" s="34" t="s">
        <v>4170</v>
      </c>
      <c r="DM363" s="34" t="s">
        <v>4170</v>
      </c>
      <c r="DN363" s="34" t="s">
        <v>4881</v>
      </c>
      <c r="DO363" s="34" t="s">
        <v>4881</v>
      </c>
      <c r="DP363" s="34" t="s">
        <v>4170</v>
      </c>
      <c r="DQ363" s="34" t="s">
        <v>4170</v>
      </c>
      <c r="DR363" s="34" t="s">
        <v>4170</v>
      </c>
      <c r="DS363" s="34" t="s">
        <v>4170</v>
      </c>
      <c r="DT363" s="34" t="s">
        <v>4170</v>
      </c>
      <c r="DU363" s="34" t="s">
        <v>4170</v>
      </c>
      <c r="DV363" s="34" t="s">
        <v>4170</v>
      </c>
      <c r="DW363" s="34" t="s">
        <v>4170</v>
      </c>
      <c r="ES363" s="34" t="s">
        <v>3951</v>
      </c>
      <c r="ET363" s="34" t="s">
        <v>4170</v>
      </c>
      <c r="EU363" s="34" t="s">
        <v>4170</v>
      </c>
      <c r="EV363" s="34" t="s">
        <v>4170</v>
      </c>
      <c r="EW363" s="34" t="s">
        <v>4170</v>
      </c>
      <c r="EX363" s="34" t="s">
        <v>4881</v>
      </c>
      <c r="EY363" s="34" t="s">
        <v>4170</v>
      </c>
      <c r="EZ363" s="34" t="s">
        <v>4170</v>
      </c>
      <c r="FA363" s="34" t="s">
        <v>4170</v>
      </c>
      <c r="FB363" s="34" t="s">
        <v>4170</v>
      </c>
      <c r="FD363" s="34">
        <v>14500</v>
      </c>
      <c r="FE363" s="34">
        <v>4875</v>
      </c>
      <c r="FK363" s="34" t="s">
        <v>1044</v>
      </c>
      <c r="FM363" s="34" t="s">
        <v>3990</v>
      </c>
      <c r="GF363" s="34" t="s">
        <v>1044</v>
      </c>
      <c r="GG363" s="34" t="s">
        <v>4170</v>
      </c>
      <c r="GH363" s="34" t="s">
        <v>4170</v>
      </c>
      <c r="GI363" s="34" t="s">
        <v>4170</v>
      </c>
      <c r="GJ363" s="34" t="s">
        <v>4881</v>
      </c>
      <c r="GK363" s="34" t="s">
        <v>4170</v>
      </c>
      <c r="GL363" s="34" t="s">
        <v>4170</v>
      </c>
      <c r="GM363" s="34" t="s">
        <v>4170</v>
      </c>
      <c r="GO363" s="34">
        <v>4000</v>
      </c>
      <c r="GP363" s="34">
        <v>0</v>
      </c>
      <c r="GQ363" s="34">
        <v>3600</v>
      </c>
      <c r="GR363" s="34">
        <v>3000</v>
      </c>
      <c r="GS363" s="34">
        <v>300</v>
      </c>
      <c r="GT363" s="34">
        <v>300</v>
      </c>
      <c r="GU363" s="34">
        <v>50</v>
      </c>
      <c r="GV363" s="34">
        <v>0</v>
      </c>
      <c r="GW363" s="34">
        <v>0</v>
      </c>
      <c r="GX363" s="34">
        <v>1000</v>
      </c>
      <c r="GY363" s="34">
        <v>4000</v>
      </c>
      <c r="GZ363" s="34">
        <v>1000</v>
      </c>
      <c r="HA363" s="34">
        <v>0</v>
      </c>
      <c r="HB363" s="34">
        <v>0</v>
      </c>
      <c r="HC363" s="34">
        <v>0</v>
      </c>
      <c r="HD363" s="34">
        <v>0</v>
      </c>
      <c r="HE363" s="34">
        <v>0</v>
      </c>
      <c r="HF363" s="34" t="s">
        <v>1044</v>
      </c>
      <c r="HK363" s="34" t="s">
        <v>7155</v>
      </c>
      <c r="HL363" s="34" t="s">
        <v>4226</v>
      </c>
      <c r="HM363" s="34" t="s">
        <v>4546</v>
      </c>
      <c r="HN363" s="34" t="s">
        <v>5455</v>
      </c>
      <c r="HO363" s="34">
        <v>48.5216819973719</v>
      </c>
      <c r="HP363" s="34" t="s">
        <v>4896</v>
      </c>
      <c r="HQ363" s="34" t="s">
        <v>4316</v>
      </c>
      <c r="HR363" s="34" t="s">
        <v>4195</v>
      </c>
      <c r="HS363" s="34" t="s">
        <v>4255</v>
      </c>
      <c r="HT363" s="34" t="s">
        <v>4271</v>
      </c>
      <c r="HU363" s="34" t="s">
        <v>5342</v>
      </c>
      <c r="HV363" s="34" t="s">
        <v>5001</v>
      </c>
      <c r="HW363" s="34" t="s">
        <v>4560</v>
      </c>
      <c r="HX363" s="34" t="s">
        <v>3232</v>
      </c>
      <c r="HY363" s="34" t="s">
        <v>4299</v>
      </c>
      <c r="HZ363" s="34" t="s">
        <v>4933</v>
      </c>
      <c r="IA363" s="34" t="s">
        <v>4665</v>
      </c>
      <c r="IB363" s="34" t="s">
        <v>5665</v>
      </c>
      <c r="IC363" s="34" t="s">
        <v>5274</v>
      </c>
      <c r="ID363" s="34" t="s">
        <v>4462</v>
      </c>
      <c r="IJ363" s="34">
        <v>5779.7</v>
      </c>
      <c r="IK363" s="34" t="s">
        <v>4589</v>
      </c>
      <c r="IQ363" s="34">
        <v>10654.7</v>
      </c>
      <c r="IR363" s="34" t="s">
        <v>1046</v>
      </c>
      <c r="IT363" s="34">
        <v>3551.5666666666698</v>
      </c>
      <c r="IU363" s="34" t="s">
        <v>5178</v>
      </c>
      <c r="IV363" s="34" t="s">
        <v>4170</v>
      </c>
      <c r="IW363" s="34" t="s">
        <v>4174</v>
      </c>
      <c r="IX363" s="34" t="s">
        <v>5374</v>
      </c>
      <c r="IY363" s="34" t="s">
        <v>5373</v>
      </c>
      <c r="IZ363" s="34" t="s">
        <v>4784</v>
      </c>
      <c r="JA363" s="34" t="s">
        <v>4711</v>
      </c>
      <c r="JB363" s="34" t="s">
        <v>4170</v>
      </c>
      <c r="JC363" s="34">
        <v>166.666666666667</v>
      </c>
      <c r="JD363" s="34">
        <v>666.66666666666697</v>
      </c>
      <c r="JE363" s="34">
        <v>166.666666666667</v>
      </c>
      <c r="JF363" s="34">
        <v>0</v>
      </c>
      <c r="JG363" s="34">
        <v>0</v>
      </c>
      <c r="JH363" s="34">
        <v>0</v>
      </c>
      <c r="JI363" s="34">
        <v>0</v>
      </c>
      <c r="JJ363" s="34">
        <v>0</v>
      </c>
      <c r="JK363" s="34">
        <v>0</v>
      </c>
      <c r="JL363" s="34">
        <v>11583.333333333299</v>
      </c>
      <c r="JM363" s="34">
        <v>666.66666666666697</v>
      </c>
      <c r="JN363" s="34">
        <v>12250</v>
      </c>
      <c r="JO363" s="34">
        <v>3861.1111111111099</v>
      </c>
      <c r="JP363" s="34">
        <v>222.222222222222</v>
      </c>
      <c r="JQ363" s="34">
        <v>4083.3333333333298</v>
      </c>
      <c r="JR363" s="34">
        <v>0.32653061224489799</v>
      </c>
      <c r="JT363" s="34">
        <v>0.29387755102040802</v>
      </c>
      <c r="JU363" s="34">
        <v>0.24489795918367299</v>
      </c>
      <c r="JV363" s="34">
        <v>2.4489795918367301E-2</v>
      </c>
      <c r="JW363" s="34">
        <v>2.4489795918367301E-2</v>
      </c>
      <c r="JX363" s="34">
        <v>4.0816326530612197E-3</v>
      </c>
      <c r="KA363" s="34">
        <v>1.3605442176870699E-2</v>
      </c>
      <c r="KB363" s="34">
        <v>5.4421768707482998E-2</v>
      </c>
      <c r="KC363" s="34">
        <v>1.3605442176870699E-2</v>
      </c>
      <c r="KI363" s="34" t="s">
        <v>6085</v>
      </c>
      <c r="KJ363" s="34" t="s">
        <v>5977</v>
      </c>
      <c r="KK363" s="34" t="s">
        <v>5178</v>
      </c>
      <c r="KL363" s="34" t="s">
        <v>4170</v>
      </c>
      <c r="KM363" s="34" t="s">
        <v>4711</v>
      </c>
      <c r="KN363" s="34" t="s">
        <v>4716</v>
      </c>
      <c r="KO363" s="34" t="s">
        <v>5254</v>
      </c>
      <c r="KP363" s="34" t="s">
        <v>4170</v>
      </c>
      <c r="KQ363" s="34" t="s">
        <v>4170</v>
      </c>
      <c r="KR363" s="34" t="s">
        <v>4170</v>
      </c>
      <c r="KS363" s="34" t="s">
        <v>4170</v>
      </c>
      <c r="KT363" s="34" t="s">
        <v>4170</v>
      </c>
      <c r="KU363" s="34" t="s">
        <v>5112</v>
      </c>
      <c r="KV363" s="34" t="s">
        <v>5153</v>
      </c>
      <c r="KW363" s="34" t="s">
        <v>5624</v>
      </c>
      <c r="KX363" s="34" t="s">
        <v>5644</v>
      </c>
      <c r="KY363" s="34" t="s">
        <v>5112</v>
      </c>
      <c r="KZ363" s="34" t="s">
        <v>5850</v>
      </c>
      <c r="LA363" s="34" t="s">
        <v>5992</v>
      </c>
    </row>
    <row r="364" spans="1:313">
      <c r="A364" s="34" t="s">
        <v>7156</v>
      </c>
      <c r="B364" s="34" t="s">
        <v>7129</v>
      </c>
      <c r="C364" s="34" t="s">
        <v>1038</v>
      </c>
      <c r="D364" s="34" t="s">
        <v>1041</v>
      </c>
      <c r="F364" s="34" t="s">
        <v>1041</v>
      </c>
      <c r="G364" s="34">
        <v>32</v>
      </c>
      <c r="H364" s="34" t="s">
        <v>1041</v>
      </c>
      <c r="I364" s="34" t="s">
        <v>1041</v>
      </c>
      <c r="J364" s="34" t="s">
        <v>442</v>
      </c>
      <c r="K364" s="34" t="s">
        <v>1077</v>
      </c>
      <c r="L364" s="34" t="s">
        <v>9537</v>
      </c>
      <c r="M364" s="34" t="s">
        <v>1548</v>
      </c>
      <c r="N364" s="34" t="s">
        <v>9538</v>
      </c>
      <c r="P364" s="34" t="s">
        <v>3065</v>
      </c>
      <c r="Q364" s="34" t="s">
        <v>3123</v>
      </c>
      <c r="R364" s="34" t="s">
        <v>6380</v>
      </c>
      <c r="S364" s="34">
        <v>1</v>
      </c>
      <c r="T364" s="34" t="s">
        <v>4170</v>
      </c>
      <c r="U364" s="34" t="s">
        <v>4170</v>
      </c>
      <c r="V364" s="34" t="s">
        <v>4170</v>
      </c>
      <c r="W364" s="34" t="s">
        <v>4170</v>
      </c>
      <c r="X364" s="34" t="s">
        <v>4881</v>
      </c>
      <c r="Y364" s="34" t="s">
        <v>4170</v>
      </c>
      <c r="Z364" s="34" t="s">
        <v>4881</v>
      </c>
      <c r="AA364" s="34" t="s">
        <v>4170</v>
      </c>
      <c r="AB364" s="34" t="s">
        <v>3681</v>
      </c>
      <c r="AD364" s="34" t="s">
        <v>3696</v>
      </c>
      <c r="AN364" s="34" t="s">
        <v>3722</v>
      </c>
      <c r="AO364" s="34" t="s">
        <v>1044</v>
      </c>
      <c r="BG364" s="34">
        <v>1</v>
      </c>
      <c r="BI364" s="34">
        <v>25</v>
      </c>
      <c r="BJ364" s="34" t="s">
        <v>1041</v>
      </c>
      <c r="BK364" s="34" t="s">
        <v>3727</v>
      </c>
      <c r="BM364" s="34" t="s">
        <v>3739</v>
      </c>
      <c r="BN364" s="34" t="s">
        <v>3745</v>
      </c>
      <c r="BO364" s="34" t="s">
        <v>4881</v>
      </c>
      <c r="BP364" s="34" t="s">
        <v>4170</v>
      </c>
      <c r="BQ364" s="34" t="s">
        <v>4170</v>
      </c>
      <c r="BR364" s="34" t="s">
        <v>4170</v>
      </c>
      <c r="BS364" s="34" t="s">
        <v>3754</v>
      </c>
      <c r="BT364" s="34" t="s">
        <v>3771</v>
      </c>
      <c r="BU364" s="34" t="s">
        <v>1044</v>
      </c>
      <c r="BV364" s="34" t="s">
        <v>1044</v>
      </c>
      <c r="BW364" s="34" t="s">
        <v>1044</v>
      </c>
      <c r="BX364" s="34" t="s">
        <v>3777</v>
      </c>
      <c r="BY364" s="34" t="s">
        <v>4881</v>
      </c>
      <c r="BZ364" s="34" t="s">
        <v>4170</v>
      </c>
      <c r="CA364" s="34" t="s">
        <v>4170</v>
      </c>
      <c r="CB364" s="34" t="s">
        <v>4170</v>
      </c>
      <c r="CC364" s="34" t="s">
        <v>4170</v>
      </c>
      <c r="CD364" s="34" t="s">
        <v>4170</v>
      </c>
      <c r="CE364" s="34" t="s">
        <v>4170</v>
      </c>
      <c r="CF364" s="34" t="s">
        <v>4170</v>
      </c>
      <c r="CG364" s="34" t="s">
        <v>4170</v>
      </c>
      <c r="CH364" s="34" t="s">
        <v>4170</v>
      </c>
      <c r="CI364" s="34" t="s">
        <v>4170</v>
      </c>
      <c r="CJ364" s="34" t="s">
        <v>4170</v>
      </c>
      <c r="CK364" s="34" t="s">
        <v>4170</v>
      </c>
      <c r="CL364" s="34" t="s">
        <v>4170</v>
      </c>
      <c r="CM364" s="34" t="s">
        <v>4170</v>
      </c>
      <c r="CN364" s="34" t="s">
        <v>4170</v>
      </c>
      <c r="CO364" s="34" t="s">
        <v>4170</v>
      </c>
      <c r="CQ364" s="34" t="s">
        <v>1041</v>
      </c>
      <c r="CR364" s="34" t="s">
        <v>1041</v>
      </c>
      <c r="CS364" s="34" t="s">
        <v>1041</v>
      </c>
      <c r="CT364" s="34" t="s">
        <v>1041</v>
      </c>
      <c r="CU364" s="34" t="s">
        <v>1041</v>
      </c>
      <c r="CV364" s="34" t="s">
        <v>1041</v>
      </c>
      <c r="CW364" s="34" t="s">
        <v>1044</v>
      </c>
      <c r="CX364" s="34" t="s">
        <v>1044</v>
      </c>
      <c r="CY364" s="34" t="s">
        <v>3826</v>
      </c>
      <c r="CZ364" s="34" t="s">
        <v>3843</v>
      </c>
      <c r="DA364" s="34" t="s">
        <v>3852</v>
      </c>
      <c r="DB364" s="34" t="s">
        <v>1044</v>
      </c>
      <c r="DC364" s="34" t="s">
        <v>3871</v>
      </c>
      <c r="DD364" s="34" t="s">
        <v>3871</v>
      </c>
      <c r="DE364" s="34" t="s">
        <v>1044</v>
      </c>
      <c r="DF364" s="34" t="s">
        <v>3877</v>
      </c>
      <c r="DG364" s="34" t="s">
        <v>169</v>
      </c>
      <c r="DH364" s="34" t="s">
        <v>4170</v>
      </c>
      <c r="DI364" s="34" t="s">
        <v>4881</v>
      </c>
      <c r="DJ364" s="34" t="s">
        <v>4170</v>
      </c>
      <c r="DK364" s="34" t="s">
        <v>4170</v>
      </c>
      <c r="DL364" s="34" t="s">
        <v>4170</v>
      </c>
      <c r="DM364" s="34" t="s">
        <v>4170</v>
      </c>
      <c r="DN364" s="34" t="s">
        <v>4170</v>
      </c>
      <c r="DO364" s="34" t="s">
        <v>4170</v>
      </c>
      <c r="DP364" s="34" t="s">
        <v>4170</v>
      </c>
      <c r="DQ364" s="34" t="s">
        <v>4170</v>
      </c>
      <c r="DR364" s="34" t="s">
        <v>4170</v>
      </c>
      <c r="DS364" s="34" t="s">
        <v>4170</v>
      </c>
      <c r="DT364" s="34" t="s">
        <v>4170</v>
      </c>
      <c r="DU364" s="34" t="s">
        <v>4170</v>
      </c>
      <c r="DV364" s="34" t="s">
        <v>4170</v>
      </c>
      <c r="DW364" s="34" t="s">
        <v>4170</v>
      </c>
      <c r="DY364" s="34">
        <v>50000</v>
      </c>
      <c r="FK364" s="34" t="s">
        <v>1044</v>
      </c>
      <c r="FM364" s="34" t="s">
        <v>3987</v>
      </c>
      <c r="GF364" s="34" t="s">
        <v>1044</v>
      </c>
      <c r="GG364" s="34" t="s">
        <v>4170</v>
      </c>
      <c r="GH364" s="34" t="s">
        <v>4170</v>
      </c>
      <c r="GI364" s="34" t="s">
        <v>4170</v>
      </c>
      <c r="GJ364" s="34" t="s">
        <v>4881</v>
      </c>
      <c r="GK364" s="34" t="s">
        <v>4170</v>
      </c>
      <c r="GL364" s="34" t="s">
        <v>4170</v>
      </c>
      <c r="GM364" s="34" t="s">
        <v>4170</v>
      </c>
      <c r="GO364" s="34">
        <v>5000</v>
      </c>
      <c r="GP364" s="34">
        <v>1000</v>
      </c>
      <c r="GQ364" s="34">
        <v>0</v>
      </c>
      <c r="GR364" s="34">
        <v>3000</v>
      </c>
      <c r="GS364" s="34">
        <v>1000</v>
      </c>
      <c r="GT364" s="34">
        <v>500</v>
      </c>
      <c r="GU364" s="34">
        <v>300</v>
      </c>
      <c r="GV364" s="34">
        <v>1000</v>
      </c>
      <c r="GW364" s="34">
        <v>2000</v>
      </c>
      <c r="GX364" s="34">
        <v>3000</v>
      </c>
      <c r="GY364" s="34">
        <v>600</v>
      </c>
      <c r="GZ364" s="34">
        <v>700</v>
      </c>
      <c r="HA364" s="34">
        <v>0</v>
      </c>
      <c r="HB364" s="34">
        <v>0</v>
      </c>
      <c r="HC364" s="34">
        <v>0</v>
      </c>
      <c r="HD364" s="34">
        <v>0</v>
      </c>
      <c r="HE364" s="34">
        <v>0</v>
      </c>
      <c r="HF364" s="34" t="s">
        <v>1044</v>
      </c>
      <c r="HK364" s="34" t="s">
        <v>7157</v>
      </c>
      <c r="HL364" s="34" t="s">
        <v>4226</v>
      </c>
      <c r="HM364" s="34" t="s">
        <v>4539</v>
      </c>
      <c r="HN364" s="34" t="s">
        <v>5452</v>
      </c>
      <c r="HO364" s="34">
        <v>33.541392904073597</v>
      </c>
      <c r="HP364" s="34" t="s">
        <v>4895</v>
      </c>
      <c r="HQ364" s="34" t="s">
        <v>4305</v>
      </c>
      <c r="HR364" s="34" t="s">
        <v>4186</v>
      </c>
      <c r="HS364" s="34" t="s">
        <v>4241</v>
      </c>
      <c r="HT364" s="34" t="s">
        <v>4271</v>
      </c>
      <c r="HU364" s="34" t="s">
        <v>5342</v>
      </c>
      <c r="HV364" s="34" t="s">
        <v>5001</v>
      </c>
      <c r="HW364" s="34" t="s">
        <v>4556</v>
      </c>
      <c r="HX364" s="34" t="s">
        <v>3244</v>
      </c>
      <c r="HY364" s="34" t="s">
        <v>4291</v>
      </c>
      <c r="HZ364" s="34" t="s">
        <v>4933</v>
      </c>
      <c r="IA364" s="34" t="s">
        <v>4665</v>
      </c>
      <c r="IC364" s="34" t="s">
        <v>5274</v>
      </c>
      <c r="ID364" s="34" t="s">
        <v>4462</v>
      </c>
      <c r="IE364" s="34" t="s">
        <v>5115</v>
      </c>
      <c r="IQ364" s="34">
        <v>50000</v>
      </c>
      <c r="IR364" s="34" t="s">
        <v>1046</v>
      </c>
      <c r="IT364" s="34">
        <v>50000</v>
      </c>
      <c r="IU364" s="34" t="s">
        <v>5179</v>
      </c>
      <c r="IV364" s="34" t="s">
        <v>4474</v>
      </c>
      <c r="IW364" s="34" t="s">
        <v>4170</v>
      </c>
      <c r="IX364" s="34" t="s">
        <v>5374</v>
      </c>
      <c r="IY364" s="34" t="s">
        <v>4474</v>
      </c>
      <c r="IZ364" s="34" t="s">
        <v>4785</v>
      </c>
      <c r="JA364" s="34" t="s">
        <v>4784</v>
      </c>
      <c r="JB364" s="34" t="s">
        <v>4716</v>
      </c>
      <c r="JC364" s="34">
        <v>500</v>
      </c>
      <c r="JD364" s="34">
        <v>100</v>
      </c>
      <c r="JE364" s="34">
        <v>116.666666666667</v>
      </c>
      <c r="JF364" s="34">
        <v>0</v>
      </c>
      <c r="JG364" s="34">
        <v>0</v>
      </c>
      <c r="JH364" s="34">
        <v>0</v>
      </c>
      <c r="JI364" s="34">
        <v>0</v>
      </c>
      <c r="JJ364" s="34">
        <v>0</v>
      </c>
      <c r="JK364" s="34">
        <v>666.66666666666697</v>
      </c>
      <c r="JL364" s="34">
        <v>10416.666666666701</v>
      </c>
      <c r="JM364" s="34">
        <v>2766.6666666666702</v>
      </c>
      <c r="JN364" s="34">
        <v>13183.333333333299</v>
      </c>
      <c r="JO364" s="34">
        <v>10416.666666666701</v>
      </c>
      <c r="JP364" s="34">
        <v>2766.6666666666702</v>
      </c>
      <c r="JQ364" s="34">
        <v>13183.333333333299</v>
      </c>
      <c r="JR364" s="34">
        <v>0.37926675094816698</v>
      </c>
      <c r="JS364" s="34">
        <v>7.5853350189633406E-2</v>
      </c>
      <c r="JU364" s="34">
        <v>0.2275600505689</v>
      </c>
      <c r="JV364" s="34">
        <v>7.5853350189633406E-2</v>
      </c>
      <c r="JW364" s="34">
        <v>3.7926675094816703E-2</v>
      </c>
      <c r="JX364" s="34">
        <v>2.2756005056889999E-2</v>
      </c>
      <c r="JY364" s="34">
        <v>7.5853350189633406E-2</v>
      </c>
      <c r="JZ364" s="34">
        <v>5.0568900126422303E-2</v>
      </c>
      <c r="KA364" s="34">
        <v>3.7926675094816703E-2</v>
      </c>
      <c r="KB364" s="34">
        <v>7.5853350189633399E-3</v>
      </c>
      <c r="KC364" s="34">
        <v>8.8495575221239006E-3</v>
      </c>
      <c r="KJ364" s="34" t="s">
        <v>5979</v>
      </c>
      <c r="KK364" s="34" t="s">
        <v>5988</v>
      </c>
      <c r="KL364" s="34" t="s">
        <v>5797</v>
      </c>
      <c r="KM364" s="34" t="s">
        <v>4714</v>
      </c>
      <c r="KN364" s="34" t="s">
        <v>4352</v>
      </c>
      <c r="KO364" s="34" t="s">
        <v>5254</v>
      </c>
      <c r="KP364" s="34" t="s">
        <v>4170</v>
      </c>
      <c r="KQ364" s="34" t="s">
        <v>4170</v>
      </c>
      <c r="KR364" s="34" t="s">
        <v>4170</v>
      </c>
      <c r="KS364" s="34" t="s">
        <v>4170</v>
      </c>
      <c r="KT364" s="34" t="s">
        <v>4170</v>
      </c>
      <c r="KU364" s="34" t="s">
        <v>5112</v>
      </c>
      <c r="KV364" s="34" t="s">
        <v>5155</v>
      </c>
      <c r="KW364" s="34" t="s">
        <v>5623</v>
      </c>
      <c r="KX364" s="34" t="s">
        <v>5645</v>
      </c>
      <c r="KY364" s="34" t="s">
        <v>5112</v>
      </c>
      <c r="KZ364" s="34" t="s">
        <v>5152</v>
      </c>
      <c r="LA364" s="34" t="s">
        <v>5992</v>
      </c>
    </row>
    <row r="365" spans="1:313">
      <c r="A365" s="34" t="s">
        <v>7158</v>
      </c>
      <c r="B365" s="34" t="s">
        <v>7129</v>
      </c>
      <c r="C365" s="34" t="s">
        <v>1036</v>
      </c>
      <c r="D365" s="34" t="s">
        <v>1041</v>
      </c>
      <c r="F365" s="34" t="s">
        <v>1041</v>
      </c>
      <c r="G365" s="34">
        <v>70</v>
      </c>
      <c r="H365" s="34" t="s">
        <v>1041</v>
      </c>
      <c r="I365" s="34" t="s">
        <v>1041</v>
      </c>
      <c r="J365" s="34" t="s">
        <v>440</v>
      </c>
      <c r="K365" s="34" t="s">
        <v>1077</v>
      </c>
      <c r="L365" s="34" t="s">
        <v>9537</v>
      </c>
      <c r="M365" s="34" t="s">
        <v>1548</v>
      </c>
      <c r="N365" s="34" t="s">
        <v>9538</v>
      </c>
      <c r="P365" s="34" t="s">
        <v>3065</v>
      </c>
      <c r="Q365" s="34" t="s">
        <v>3099</v>
      </c>
      <c r="R365" s="34" t="s">
        <v>6432</v>
      </c>
      <c r="S365" s="34">
        <v>2</v>
      </c>
      <c r="T365" s="34" t="s">
        <v>4170</v>
      </c>
      <c r="U365" s="34" t="s">
        <v>4170</v>
      </c>
      <c r="V365" s="34" t="s">
        <v>4170</v>
      </c>
      <c r="W365" s="34" t="s">
        <v>4881</v>
      </c>
      <c r="X365" s="34" t="s">
        <v>4881</v>
      </c>
      <c r="Y365" s="34" t="s">
        <v>4881</v>
      </c>
      <c r="Z365" s="34" t="s">
        <v>4881</v>
      </c>
      <c r="AA365" s="34" t="s">
        <v>4170</v>
      </c>
      <c r="AB365" s="34" t="s">
        <v>3681</v>
      </c>
      <c r="AD365" s="34" t="s">
        <v>3696</v>
      </c>
      <c r="AN365" s="34" t="s">
        <v>3722</v>
      </c>
      <c r="AO365" s="34" t="s">
        <v>1044</v>
      </c>
      <c r="BG365" s="34">
        <v>1</v>
      </c>
      <c r="BI365" s="34">
        <v>20</v>
      </c>
      <c r="BJ365" s="34" t="s">
        <v>1041</v>
      </c>
      <c r="BK365" s="34" t="s">
        <v>3727</v>
      </c>
      <c r="BM365" s="34" t="s">
        <v>3739</v>
      </c>
      <c r="BN365" s="34" t="s">
        <v>3745</v>
      </c>
      <c r="BO365" s="34" t="s">
        <v>4881</v>
      </c>
      <c r="BP365" s="34" t="s">
        <v>4170</v>
      </c>
      <c r="BQ365" s="34" t="s">
        <v>4170</v>
      </c>
      <c r="BR365" s="34" t="s">
        <v>4170</v>
      </c>
      <c r="BS365" s="34" t="s">
        <v>3751</v>
      </c>
      <c r="BT365" s="34" t="s">
        <v>3739</v>
      </c>
      <c r="BU365" s="34" t="s">
        <v>1044</v>
      </c>
      <c r="BV365" s="34" t="s">
        <v>1044</v>
      </c>
      <c r="BW365" s="34" t="s">
        <v>1044</v>
      </c>
      <c r="BX365" s="34" t="s">
        <v>3777</v>
      </c>
      <c r="BY365" s="34" t="s">
        <v>4881</v>
      </c>
      <c r="BZ365" s="34" t="s">
        <v>4170</v>
      </c>
      <c r="CA365" s="34" t="s">
        <v>4170</v>
      </c>
      <c r="CB365" s="34" t="s">
        <v>4170</v>
      </c>
      <c r="CC365" s="34" t="s">
        <v>4170</v>
      </c>
      <c r="CD365" s="34" t="s">
        <v>4170</v>
      </c>
      <c r="CE365" s="34" t="s">
        <v>4170</v>
      </c>
      <c r="CF365" s="34" t="s">
        <v>4170</v>
      </c>
      <c r="CG365" s="34" t="s">
        <v>4170</v>
      </c>
      <c r="CH365" s="34" t="s">
        <v>4170</v>
      </c>
      <c r="CI365" s="34" t="s">
        <v>4170</v>
      </c>
      <c r="CJ365" s="34" t="s">
        <v>4170</v>
      </c>
      <c r="CK365" s="34" t="s">
        <v>4170</v>
      </c>
      <c r="CL365" s="34" t="s">
        <v>4170</v>
      </c>
      <c r="CM365" s="34" t="s">
        <v>4170</v>
      </c>
      <c r="CN365" s="34" t="s">
        <v>4170</v>
      </c>
      <c r="CO365" s="34" t="s">
        <v>4170</v>
      </c>
      <c r="CQ365" s="34" t="s">
        <v>1041</v>
      </c>
      <c r="CR365" s="34" t="s">
        <v>1041</v>
      </c>
      <c r="CS365" s="34" t="s">
        <v>1044</v>
      </c>
      <c r="CT365" s="34" t="s">
        <v>1044</v>
      </c>
      <c r="CU365" s="34" t="s">
        <v>1041</v>
      </c>
      <c r="CV365" s="34" t="s">
        <v>1041</v>
      </c>
      <c r="CW365" s="34" t="s">
        <v>1044</v>
      </c>
      <c r="CX365" s="34" t="s">
        <v>1044</v>
      </c>
      <c r="CY365" s="34" t="s">
        <v>3826</v>
      </c>
      <c r="CZ365" s="34" t="s">
        <v>3843</v>
      </c>
      <c r="DA365" s="34" t="s">
        <v>3855</v>
      </c>
      <c r="DB365" s="34" t="s">
        <v>1044</v>
      </c>
      <c r="DC365" s="34" t="s">
        <v>1044</v>
      </c>
      <c r="DD365" s="34" t="s">
        <v>3871</v>
      </c>
      <c r="DE365" s="34" t="s">
        <v>1044</v>
      </c>
      <c r="DF365" s="34" t="s">
        <v>3877</v>
      </c>
      <c r="DG365" s="34" t="s">
        <v>6305</v>
      </c>
      <c r="DH365" s="34" t="s">
        <v>4170</v>
      </c>
      <c r="DI365" s="34" t="s">
        <v>4170</v>
      </c>
      <c r="DJ365" s="34" t="s">
        <v>4170</v>
      </c>
      <c r="DK365" s="34" t="s">
        <v>4170</v>
      </c>
      <c r="DL365" s="34" t="s">
        <v>4170</v>
      </c>
      <c r="DM365" s="34" t="s">
        <v>4170</v>
      </c>
      <c r="DN365" s="34" t="s">
        <v>4881</v>
      </c>
      <c r="DO365" s="34" t="s">
        <v>4881</v>
      </c>
      <c r="DP365" s="34" t="s">
        <v>4170</v>
      </c>
      <c r="DQ365" s="34" t="s">
        <v>4170</v>
      </c>
      <c r="DR365" s="34" t="s">
        <v>4170</v>
      </c>
      <c r="DS365" s="34" t="s">
        <v>4170</v>
      </c>
      <c r="DT365" s="34" t="s">
        <v>4170</v>
      </c>
      <c r="DU365" s="34" t="s">
        <v>4170</v>
      </c>
      <c r="DV365" s="34" t="s">
        <v>4170</v>
      </c>
      <c r="DW365" s="34" t="s">
        <v>4170</v>
      </c>
      <c r="ES365" s="34" t="s">
        <v>3951</v>
      </c>
      <c r="ET365" s="34" t="s">
        <v>4170</v>
      </c>
      <c r="EU365" s="34" t="s">
        <v>4170</v>
      </c>
      <c r="EV365" s="34" t="s">
        <v>4170</v>
      </c>
      <c r="EW365" s="34" t="s">
        <v>4170</v>
      </c>
      <c r="EX365" s="34" t="s">
        <v>4881</v>
      </c>
      <c r="EY365" s="34" t="s">
        <v>4170</v>
      </c>
      <c r="EZ365" s="34" t="s">
        <v>4170</v>
      </c>
      <c r="FA365" s="34" t="s">
        <v>4170</v>
      </c>
      <c r="FB365" s="34" t="s">
        <v>4170</v>
      </c>
      <c r="FD365" s="34">
        <v>17000</v>
      </c>
      <c r="FE365" s="34">
        <v>3250</v>
      </c>
      <c r="FK365" s="34" t="s">
        <v>1044</v>
      </c>
      <c r="FM365" s="34" t="s">
        <v>3984</v>
      </c>
      <c r="FN365" s="34" t="s">
        <v>6302</v>
      </c>
      <c r="FO365" s="34" t="s">
        <v>4881</v>
      </c>
      <c r="FP365" s="34" t="s">
        <v>4881</v>
      </c>
      <c r="FQ365" s="34" t="s">
        <v>4881</v>
      </c>
      <c r="FR365" s="34" t="s">
        <v>4170</v>
      </c>
      <c r="FS365" s="34" t="s">
        <v>4170</v>
      </c>
      <c r="FT365" s="34" t="s">
        <v>4170</v>
      </c>
      <c r="FU365" s="34" t="s">
        <v>4170</v>
      </c>
      <c r="FV365" s="34" t="s">
        <v>4170</v>
      </c>
      <c r="FW365" s="34" t="s">
        <v>4170</v>
      </c>
      <c r="FX365" s="34" t="s">
        <v>4170</v>
      </c>
      <c r="FY365" s="34" t="s">
        <v>4170</v>
      </c>
      <c r="FZ365" s="34" t="s">
        <v>4170</v>
      </c>
      <c r="GA365" s="34" t="s">
        <v>4170</v>
      </c>
      <c r="GB365" s="34" t="s">
        <v>4170</v>
      </c>
      <c r="GC365" s="34" t="s">
        <v>4170</v>
      </c>
      <c r="GD365" s="34" t="s">
        <v>4170</v>
      </c>
      <c r="GF365" s="34" t="s">
        <v>1044</v>
      </c>
      <c r="GG365" s="34" t="s">
        <v>4170</v>
      </c>
      <c r="GH365" s="34" t="s">
        <v>4170</v>
      </c>
      <c r="GI365" s="34" t="s">
        <v>4170</v>
      </c>
      <c r="GJ365" s="34" t="s">
        <v>4881</v>
      </c>
      <c r="GK365" s="34" t="s">
        <v>4170</v>
      </c>
      <c r="GL365" s="34" t="s">
        <v>4170</v>
      </c>
      <c r="GM365" s="34" t="s">
        <v>4170</v>
      </c>
      <c r="GO365" s="34">
        <v>3000</v>
      </c>
      <c r="GP365" s="34">
        <v>0</v>
      </c>
      <c r="GQ365" s="34">
        <v>7000</v>
      </c>
      <c r="GR365" s="34">
        <v>3800</v>
      </c>
      <c r="GS365" s="34">
        <v>500</v>
      </c>
      <c r="GT365" s="34">
        <v>200</v>
      </c>
      <c r="GU365" s="34">
        <v>100</v>
      </c>
      <c r="GV365" s="34">
        <v>0</v>
      </c>
      <c r="GW365" s="34">
        <v>0</v>
      </c>
      <c r="GX365" s="34">
        <v>0</v>
      </c>
      <c r="GY365" s="34">
        <v>2000</v>
      </c>
      <c r="GZ365" s="34">
        <v>0</v>
      </c>
      <c r="HA365" s="34">
        <v>0</v>
      </c>
      <c r="HB365" s="34">
        <v>0</v>
      </c>
      <c r="HC365" s="34">
        <v>0</v>
      </c>
      <c r="HD365" s="34">
        <v>0</v>
      </c>
      <c r="HE365" s="34">
        <v>0</v>
      </c>
      <c r="HF365" s="34" t="s">
        <v>1044</v>
      </c>
      <c r="HK365" s="34" t="s">
        <v>7159</v>
      </c>
      <c r="HL365" s="34" t="s">
        <v>4226</v>
      </c>
      <c r="HM365" s="34" t="s">
        <v>4546</v>
      </c>
      <c r="HN365" s="34" t="s">
        <v>5449</v>
      </c>
      <c r="HO365" s="34">
        <v>9.5269382391589996</v>
      </c>
      <c r="HP365" s="34" t="s">
        <v>4897</v>
      </c>
      <c r="HQ365" s="34" t="s">
        <v>4313</v>
      </c>
      <c r="HR365" s="34" t="s">
        <v>4195</v>
      </c>
      <c r="HS365" s="34" t="s">
        <v>4255</v>
      </c>
      <c r="HT365" s="34" t="s">
        <v>4271</v>
      </c>
      <c r="HU365" s="34" t="s">
        <v>5342</v>
      </c>
      <c r="HV365" s="34" t="s">
        <v>5001</v>
      </c>
      <c r="HW365" s="34" t="s">
        <v>4560</v>
      </c>
      <c r="HX365" s="34" t="s">
        <v>3241</v>
      </c>
      <c r="HY365" s="34" t="s">
        <v>4299</v>
      </c>
      <c r="HZ365" s="34" t="s">
        <v>4929</v>
      </c>
      <c r="IA365" s="34" t="s">
        <v>4665</v>
      </c>
      <c r="IC365" s="34" t="s">
        <v>5274</v>
      </c>
      <c r="ID365" s="34" t="s">
        <v>4462</v>
      </c>
      <c r="IJ365" s="34">
        <v>6776.2</v>
      </c>
      <c r="IK365" s="34" t="s">
        <v>4588</v>
      </c>
      <c r="IQ365" s="34">
        <v>10026.200000000001</v>
      </c>
      <c r="IR365" s="34" t="s">
        <v>1046</v>
      </c>
      <c r="IT365" s="34">
        <v>5013.1000000000004</v>
      </c>
      <c r="IU365" s="34" t="s">
        <v>5178</v>
      </c>
      <c r="IV365" s="34" t="s">
        <v>4170</v>
      </c>
      <c r="IW365" s="34" t="s">
        <v>4175</v>
      </c>
      <c r="IX365" s="34" t="s">
        <v>6121</v>
      </c>
      <c r="IY365" s="34" t="s">
        <v>4785</v>
      </c>
      <c r="IZ365" s="34" t="s">
        <v>4783</v>
      </c>
      <c r="JA365" s="34" t="s">
        <v>4711</v>
      </c>
      <c r="JB365" s="34" t="s">
        <v>4170</v>
      </c>
      <c r="JC365" s="34">
        <v>0</v>
      </c>
      <c r="JD365" s="34">
        <v>333.33333333333297</v>
      </c>
      <c r="JE365" s="34">
        <v>0</v>
      </c>
      <c r="JF365" s="34">
        <v>0</v>
      </c>
      <c r="JG365" s="34">
        <v>0</v>
      </c>
      <c r="JH365" s="34">
        <v>0</v>
      </c>
      <c r="JI365" s="34">
        <v>0</v>
      </c>
      <c r="JJ365" s="34">
        <v>0</v>
      </c>
      <c r="JK365" s="34">
        <v>0</v>
      </c>
      <c r="JL365" s="34">
        <v>14600</v>
      </c>
      <c r="JM365" s="34">
        <v>333.33333333333297</v>
      </c>
      <c r="JN365" s="34">
        <v>14933.333333333299</v>
      </c>
      <c r="JO365" s="34">
        <v>7300</v>
      </c>
      <c r="JP365" s="34">
        <v>166.666666666667</v>
      </c>
      <c r="JQ365" s="34">
        <v>7466.6666666666697</v>
      </c>
      <c r="JR365" s="34">
        <v>0.20089285714285701</v>
      </c>
      <c r="JT365" s="34">
        <v>0.46875</v>
      </c>
      <c r="JU365" s="34">
        <v>0.25446428571428598</v>
      </c>
      <c r="JV365" s="34">
        <v>3.3482142857142898E-2</v>
      </c>
      <c r="JW365" s="34">
        <v>1.33928571428571E-2</v>
      </c>
      <c r="JX365" s="34">
        <v>6.6964285714285702E-3</v>
      </c>
      <c r="KB365" s="34">
        <v>2.23214285714286E-2</v>
      </c>
      <c r="KI365" s="34" t="s">
        <v>6086</v>
      </c>
      <c r="KJ365" s="34" t="s">
        <v>5977</v>
      </c>
      <c r="KK365" s="34" t="s">
        <v>5989</v>
      </c>
      <c r="KL365" s="34" t="s">
        <v>4170</v>
      </c>
      <c r="KM365" s="34" t="s">
        <v>4170</v>
      </c>
      <c r="KN365" s="34" t="s">
        <v>5255</v>
      </c>
      <c r="KO365" s="34" t="s">
        <v>4170</v>
      </c>
      <c r="KP365" s="34" t="s">
        <v>4170</v>
      </c>
      <c r="KQ365" s="34" t="s">
        <v>4170</v>
      </c>
      <c r="KR365" s="34" t="s">
        <v>4170</v>
      </c>
      <c r="KS365" s="34" t="s">
        <v>4170</v>
      </c>
      <c r="KT365" s="34" t="s">
        <v>4170</v>
      </c>
      <c r="KU365" s="34" t="s">
        <v>5112</v>
      </c>
      <c r="KV365" s="34" t="s">
        <v>5154</v>
      </c>
      <c r="KW365" s="34" t="s">
        <v>5624</v>
      </c>
      <c r="KX365" s="34" t="s">
        <v>5644</v>
      </c>
      <c r="KY365" s="34" t="s">
        <v>5112</v>
      </c>
      <c r="KZ365" s="34" t="s">
        <v>5154</v>
      </c>
      <c r="LA365" s="34" t="s">
        <v>5992</v>
      </c>
    </row>
    <row r="366" spans="1:313">
      <c r="A366" s="34" t="s">
        <v>7160</v>
      </c>
      <c r="B366" s="34" t="s">
        <v>7129</v>
      </c>
      <c r="C366" s="34" t="s">
        <v>1038</v>
      </c>
      <c r="D366" s="34" t="s">
        <v>1041</v>
      </c>
      <c r="F366" s="34" t="s">
        <v>1041</v>
      </c>
      <c r="G366" s="34">
        <v>23</v>
      </c>
      <c r="H366" s="34" t="s">
        <v>1041</v>
      </c>
      <c r="I366" s="34" t="s">
        <v>1041</v>
      </c>
      <c r="J366" s="34" t="s">
        <v>442</v>
      </c>
      <c r="K366" s="34" t="s">
        <v>1077</v>
      </c>
      <c r="L366" s="34" t="s">
        <v>9537</v>
      </c>
      <c r="M366" s="34" t="s">
        <v>1548</v>
      </c>
      <c r="N366" s="34" t="s">
        <v>9538</v>
      </c>
      <c r="P366" s="34" t="s">
        <v>3065</v>
      </c>
      <c r="Q366" s="34" t="s">
        <v>3123</v>
      </c>
      <c r="R366" s="34" t="s">
        <v>6494</v>
      </c>
      <c r="S366" s="34">
        <v>1</v>
      </c>
      <c r="T366" s="34" t="s">
        <v>4170</v>
      </c>
      <c r="U366" s="34" t="s">
        <v>4170</v>
      </c>
      <c r="V366" s="34" t="s">
        <v>4170</v>
      </c>
      <c r="W366" s="34" t="s">
        <v>4170</v>
      </c>
      <c r="X366" s="34" t="s">
        <v>4881</v>
      </c>
      <c r="Y366" s="34" t="s">
        <v>4170</v>
      </c>
      <c r="Z366" s="34" t="s">
        <v>4881</v>
      </c>
      <c r="AA366" s="34" t="s">
        <v>4170</v>
      </c>
      <c r="AB366" s="34" t="s">
        <v>3681</v>
      </c>
      <c r="AD366" s="34" t="s">
        <v>3696</v>
      </c>
      <c r="AN366" s="34" t="s">
        <v>3722</v>
      </c>
      <c r="AO366" s="34" t="s">
        <v>1044</v>
      </c>
      <c r="BG366" s="34">
        <v>1</v>
      </c>
      <c r="BI366" s="34">
        <v>16</v>
      </c>
      <c r="BJ366" s="34" t="s">
        <v>1041</v>
      </c>
      <c r="BK366" s="34" t="s">
        <v>3727</v>
      </c>
      <c r="BM366" s="34" t="s">
        <v>3739</v>
      </c>
      <c r="BN366" s="34" t="s">
        <v>3745</v>
      </c>
      <c r="BO366" s="34" t="s">
        <v>4881</v>
      </c>
      <c r="BP366" s="34" t="s">
        <v>4170</v>
      </c>
      <c r="BQ366" s="34" t="s">
        <v>4170</v>
      </c>
      <c r="BR366" s="34" t="s">
        <v>4170</v>
      </c>
      <c r="BS366" s="34" t="s">
        <v>3754</v>
      </c>
      <c r="BT366" s="34" t="s">
        <v>3771</v>
      </c>
      <c r="BU366" s="34" t="s">
        <v>1044</v>
      </c>
      <c r="BV366" s="34" t="s">
        <v>1044</v>
      </c>
      <c r="BW366" s="34" t="s">
        <v>1044</v>
      </c>
      <c r="BX366" s="34" t="s">
        <v>3777</v>
      </c>
      <c r="BY366" s="34" t="s">
        <v>4881</v>
      </c>
      <c r="BZ366" s="34" t="s">
        <v>4170</v>
      </c>
      <c r="CA366" s="34" t="s">
        <v>4170</v>
      </c>
      <c r="CB366" s="34" t="s">
        <v>4170</v>
      </c>
      <c r="CC366" s="34" t="s">
        <v>4170</v>
      </c>
      <c r="CD366" s="34" t="s">
        <v>4170</v>
      </c>
      <c r="CE366" s="34" t="s">
        <v>4170</v>
      </c>
      <c r="CF366" s="34" t="s">
        <v>4170</v>
      </c>
      <c r="CG366" s="34" t="s">
        <v>4170</v>
      </c>
      <c r="CH366" s="34" t="s">
        <v>4170</v>
      </c>
      <c r="CI366" s="34" t="s">
        <v>4170</v>
      </c>
      <c r="CJ366" s="34" t="s">
        <v>4170</v>
      </c>
      <c r="CK366" s="34" t="s">
        <v>4170</v>
      </c>
      <c r="CL366" s="34" t="s">
        <v>4170</v>
      </c>
      <c r="CM366" s="34" t="s">
        <v>4170</v>
      </c>
      <c r="CN366" s="34" t="s">
        <v>4170</v>
      </c>
      <c r="CO366" s="34" t="s">
        <v>4170</v>
      </c>
      <c r="CQ366" s="34" t="s">
        <v>1041</v>
      </c>
      <c r="CR366" s="34" t="s">
        <v>1041</v>
      </c>
      <c r="CS366" s="34" t="s">
        <v>1041</v>
      </c>
      <c r="CT366" s="34" t="s">
        <v>1041</v>
      </c>
      <c r="CU366" s="34" t="s">
        <v>1041</v>
      </c>
      <c r="CV366" s="34" t="s">
        <v>1041</v>
      </c>
      <c r="CW366" s="34" t="s">
        <v>1041</v>
      </c>
      <c r="CX366" s="34" t="s">
        <v>1041</v>
      </c>
      <c r="CY366" s="34" t="s">
        <v>3826</v>
      </c>
      <c r="CZ366" s="34" t="s">
        <v>3843</v>
      </c>
      <c r="DA366" s="34" t="s">
        <v>3861</v>
      </c>
      <c r="DB366" s="34" t="s">
        <v>1044</v>
      </c>
      <c r="DC366" s="34" t="s">
        <v>1044</v>
      </c>
      <c r="DD366" s="34" t="s">
        <v>3871</v>
      </c>
      <c r="DE366" s="34" t="s">
        <v>1044</v>
      </c>
      <c r="DF366" s="34" t="s">
        <v>3877</v>
      </c>
      <c r="DG366" s="34" t="s">
        <v>169</v>
      </c>
      <c r="DH366" s="34" t="s">
        <v>4170</v>
      </c>
      <c r="DI366" s="34" t="s">
        <v>4881</v>
      </c>
      <c r="DJ366" s="34" t="s">
        <v>4170</v>
      </c>
      <c r="DK366" s="34" t="s">
        <v>4170</v>
      </c>
      <c r="DL366" s="34" t="s">
        <v>4170</v>
      </c>
      <c r="DM366" s="34" t="s">
        <v>4170</v>
      </c>
      <c r="DN366" s="34" t="s">
        <v>4170</v>
      </c>
      <c r="DO366" s="34" t="s">
        <v>4170</v>
      </c>
      <c r="DP366" s="34" t="s">
        <v>4170</v>
      </c>
      <c r="DQ366" s="34" t="s">
        <v>4170</v>
      </c>
      <c r="DR366" s="34" t="s">
        <v>4170</v>
      </c>
      <c r="DS366" s="34" t="s">
        <v>4170</v>
      </c>
      <c r="DT366" s="34" t="s">
        <v>4170</v>
      </c>
      <c r="DU366" s="34" t="s">
        <v>4170</v>
      </c>
      <c r="DV366" s="34" t="s">
        <v>4170</v>
      </c>
      <c r="DW366" s="34" t="s">
        <v>4170</v>
      </c>
      <c r="FK366" s="34" t="s">
        <v>1044</v>
      </c>
      <c r="FM366" s="34" t="s">
        <v>3990</v>
      </c>
      <c r="GF366" s="34" t="s">
        <v>1044</v>
      </c>
      <c r="GG366" s="34" t="s">
        <v>4170</v>
      </c>
      <c r="GH366" s="34" t="s">
        <v>4170</v>
      </c>
      <c r="GI366" s="34" t="s">
        <v>4170</v>
      </c>
      <c r="GJ366" s="34" t="s">
        <v>4881</v>
      </c>
      <c r="GK366" s="34" t="s">
        <v>4170</v>
      </c>
      <c r="GL366" s="34" t="s">
        <v>4170</v>
      </c>
      <c r="GM366" s="34" t="s">
        <v>4170</v>
      </c>
      <c r="GO366" s="34">
        <v>8000</v>
      </c>
      <c r="GP366" s="34">
        <v>1000</v>
      </c>
      <c r="GQ366" s="34">
        <v>10000</v>
      </c>
      <c r="GR366" s="34">
        <v>3000</v>
      </c>
      <c r="GS366" s="34">
        <v>1000</v>
      </c>
      <c r="GT366" s="34">
        <v>500</v>
      </c>
      <c r="GU366" s="34">
        <v>500</v>
      </c>
      <c r="GV366" s="34">
        <v>500</v>
      </c>
      <c r="GW366" s="34">
        <v>500</v>
      </c>
      <c r="GX366" s="34">
        <v>4000</v>
      </c>
      <c r="GY366" s="34">
        <v>3000</v>
      </c>
      <c r="GZ366" s="34">
        <v>2000</v>
      </c>
      <c r="HA366" s="34">
        <v>0</v>
      </c>
      <c r="HB366" s="34">
        <v>0</v>
      </c>
      <c r="HC366" s="34">
        <v>0</v>
      </c>
      <c r="HD366" s="34">
        <v>0</v>
      </c>
      <c r="HE366" s="34">
        <v>0</v>
      </c>
      <c r="HF366" s="34" t="s">
        <v>1044</v>
      </c>
      <c r="HK366" s="34" t="s">
        <v>7161</v>
      </c>
      <c r="HL366" s="34" t="s">
        <v>4226</v>
      </c>
      <c r="HM366" s="34" t="s">
        <v>4539</v>
      </c>
      <c r="HN366" s="34" t="s">
        <v>5452</v>
      </c>
      <c r="HO366" s="34">
        <v>41.490089794130498</v>
      </c>
      <c r="HP366" s="34" t="s">
        <v>4896</v>
      </c>
      <c r="HQ366" s="34" t="s">
        <v>4305</v>
      </c>
      <c r="HR366" s="34" t="s">
        <v>4186</v>
      </c>
      <c r="HS366" s="34" t="s">
        <v>4241</v>
      </c>
      <c r="HT366" s="34" t="s">
        <v>4271</v>
      </c>
      <c r="HU366" s="34" t="s">
        <v>5342</v>
      </c>
      <c r="HV366" s="34" t="s">
        <v>5001</v>
      </c>
      <c r="HW366" s="34" t="s">
        <v>4556</v>
      </c>
      <c r="HX366" s="34" t="s">
        <v>3247</v>
      </c>
      <c r="HY366" s="34" t="s">
        <v>4291</v>
      </c>
      <c r="HZ366" s="34" t="s">
        <v>4933</v>
      </c>
      <c r="IA366" s="34" t="s">
        <v>4666</v>
      </c>
      <c r="IC366" s="34" t="s">
        <v>5274</v>
      </c>
      <c r="ID366" s="34" t="s">
        <v>4462</v>
      </c>
      <c r="IR366" s="34" t="s">
        <v>1046</v>
      </c>
      <c r="IU366" s="34" t="s">
        <v>5180</v>
      </c>
      <c r="IV366" s="34" t="s">
        <v>4474</v>
      </c>
      <c r="IW366" s="34" t="s">
        <v>4176</v>
      </c>
      <c r="IX366" s="34" t="s">
        <v>5374</v>
      </c>
      <c r="IY366" s="34" t="s">
        <v>4474</v>
      </c>
      <c r="IZ366" s="34" t="s">
        <v>4785</v>
      </c>
      <c r="JA366" s="34" t="s">
        <v>4785</v>
      </c>
      <c r="JB366" s="34" t="s">
        <v>4714</v>
      </c>
      <c r="JC366" s="34">
        <v>666.66666666666697</v>
      </c>
      <c r="JD366" s="34">
        <v>500</v>
      </c>
      <c r="JE366" s="34">
        <v>333.33333333333297</v>
      </c>
      <c r="JF366" s="34">
        <v>0</v>
      </c>
      <c r="JG366" s="34">
        <v>0</v>
      </c>
      <c r="JH366" s="34">
        <v>0</v>
      </c>
      <c r="JI366" s="34">
        <v>0</v>
      </c>
      <c r="JJ366" s="34">
        <v>0</v>
      </c>
      <c r="JK366" s="34">
        <v>166.666666666667</v>
      </c>
      <c r="JL366" s="34">
        <v>24000</v>
      </c>
      <c r="JM366" s="34">
        <v>2166.6666666666702</v>
      </c>
      <c r="JN366" s="34">
        <v>26166.666666666701</v>
      </c>
      <c r="JO366" s="34">
        <v>24000</v>
      </c>
      <c r="JP366" s="34">
        <v>2166.6666666666702</v>
      </c>
      <c r="JQ366" s="34">
        <v>26166.666666666701</v>
      </c>
      <c r="JR366" s="34">
        <v>0.305732484076433</v>
      </c>
      <c r="JS366" s="34">
        <v>3.8216560509554097E-2</v>
      </c>
      <c r="JT366" s="34">
        <v>0.38216560509554098</v>
      </c>
      <c r="JU366" s="34">
        <v>0.11464968152866201</v>
      </c>
      <c r="JV366" s="34">
        <v>3.8216560509554097E-2</v>
      </c>
      <c r="JW366" s="34">
        <v>1.9108280254777101E-2</v>
      </c>
      <c r="JX366" s="34">
        <v>1.9108280254777101E-2</v>
      </c>
      <c r="JY366" s="34">
        <v>1.9108280254777101E-2</v>
      </c>
      <c r="JZ366" s="34">
        <v>6.3694267515923596E-3</v>
      </c>
      <c r="KA366" s="34">
        <v>2.54777070063694E-2</v>
      </c>
      <c r="KB366" s="34">
        <v>1.9108280254777101E-2</v>
      </c>
      <c r="KC366" s="34">
        <v>1.27388535031847E-2</v>
      </c>
      <c r="KL366" s="34" t="s">
        <v>5794</v>
      </c>
      <c r="KM366" s="34" t="s">
        <v>4716</v>
      </c>
      <c r="KN366" s="34" t="s">
        <v>5255</v>
      </c>
      <c r="KO366" s="34" t="s">
        <v>5255</v>
      </c>
      <c r="KP366" s="34" t="s">
        <v>4170</v>
      </c>
      <c r="KQ366" s="34" t="s">
        <v>4170</v>
      </c>
      <c r="KR366" s="34" t="s">
        <v>4170</v>
      </c>
      <c r="KS366" s="34" t="s">
        <v>4170</v>
      </c>
      <c r="KT366" s="34" t="s">
        <v>4170</v>
      </c>
      <c r="KU366" s="34" t="s">
        <v>5113</v>
      </c>
      <c r="KV366" s="34" t="s">
        <v>4876</v>
      </c>
      <c r="KW366" s="34" t="s">
        <v>5621</v>
      </c>
      <c r="KX366" s="34" t="s">
        <v>5645</v>
      </c>
      <c r="KY366" s="34" t="s">
        <v>5953</v>
      </c>
      <c r="KZ366" s="34" t="s">
        <v>5224</v>
      </c>
    </row>
    <row r="367" spans="1:313">
      <c r="A367" s="34" t="s">
        <v>7162</v>
      </c>
      <c r="B367" s="34" t="s">
        <v>7129</v>
      </c>
      <c r="C367" s="34" t="s">
        <v>1037</v>
      </c>
      <c r="D367" s="34" t="s">
        <v>1041</v>
      </c>
      <c r="F367" s="34" t="s">
        <v>1041</v>
      </c>
      <c r="G367" s="34">
        <v>34</v>
      </c>
      <c r="H367" s="34" t="s">
        <v>1041</v>
      </c>
      <c r="I367" s="34" t="s">
        <v>1041</v>
      </c>
      <c r="J367" s="34" t="s">
        <v>440</v>
      </c>
      <c r="K367" s="34" t="s">
        <v>1077</v>
      </c>
      <c r="L367" s="34" t="s">
        <v>9537</v>
      </c>
      <c r="M367" s="34" t="s">
        <v>1548</v>
      </c>
      <c r="N367" s="34" t="s">
        <v>9538</v>
      </c>
      <c r="P367" s="34" t="s">
        <v>3065</v>
      </c>
      <c r="Q367" s="34" t="s">
        <v>3147</v>
      </c>
      <c r="R367" s="34" t="s">
        <v>6320</v>
      </c>
      <c r="S367" s="34">
        <v>4</v>
      </c>
      <c r="T367" s="34" t="s">
        <v>4881</v>
      </c>
      <c r="U367" s="34" t="s">
        <v>4170</v>
      </c>
      <c r="V367" s="34" t="s">
        <v>4609</v>
      </c>
      <c r="W367" s="34" t="s">
        <v>4881</v>
      </c>
      <c r="X367" s="34" t="s">
        <v>4881</v>
      </c>
      <c r="Y367" s="34" t="s">
        <v>4881</v>
      </c>
      <c r="Z367" s="34" t="s">
        <v>4848</v>
      </c>
      <c r="AA367" s="34" t="s">
        <v>4170</v>
      </c>
      <c r="AB367" s="34" t="s">
        <v>3681</v>
      </c>
      <c r="AD367" s="34" t="s">
        <v>3696</v>
      </c>
      <c r="AN367" s="34" t="s">
        <v>3722</v>
      </c>
      <c r="AO367" s="34" t="s">
        <v>1044</v>
      </c>
      <c r="BG367" s="34">
        <v>3</v>
      </c>
      <c r="BI367" s="34">
        <v>50</v>
      </c>
      <c r="BJ367" s="34" t="s">
        <v>1041</v>
      </c>
      <c r="BK367" s="34" t="s">
        <v>3727</v>
      </c>
      <c r="BM367" s="34" t="s">
        <v>3739</v>
      </c>
      <c r="BN367" s="34" t="s">
        <v>3745</v>
      </c>
      <c r="BO367" s="34" t="s">
        <v>4881</v>
      </c>
      <c r="BP367" s="34" t="s">
        <v>4170</v>
      </c>
      <c r="BQ367" s="34" t="s">
        <v>4170</v>
      </c>
      <c r="BR367" s="34" t="s">
        <v>4170</v>
      </c>
      <c r="BS367" s="34" t="s">
        <v>3754</v>
      </c>
      <c r="BT367" s="34" t="s">
        <v>3771</v>
      </c>
      <c r="BU367" s="34" t="s">
        <v>1044</v>
      </c>
      <c r="BV367" s="34" t="s">
        <v>1044</v>
      </c>
      <c r="BW367" s="34" t="s">
        <v>1044</v>
      </c>
      <c r="BX367" s="34" t="s">
        <v>3777</v>
      </c>
      <c r="BY367" s="34" t="s">
        <v>4881</v>
      </c>
      <c r="BZ367" s="34" t="s">
        <v>4170</v>
      </c>
      <c r="CA367" s="34" t="s">
        <v>4170</v>
      </c>
      <c r="CB367" s="34" t="s">
        <v>4170</v>
      </c>
      <c r="CC367" s="34" t="s">
        <v>4170</v>
      </c>
      <c r="CD367" s="34" t="s">
        <v>4170</v>
      </c>
      <c r="CE367" s="34" t="s">
        <v>4170</v>
      </c>
      <c r="CF367" s="34" t="s">
        <v>4170</v>
      </c>
      <c r="CG367" s="34" t="s">
        <v>4170</v>
      </c>
      <c r="CH367" s="34" t="s">
        <v>4170</v>
      </c>
      <c r="CI367" s="34" t="s">
        <v>4170</v>
      </c>
      <c r="CJ367" s="34" t="s">
        <v>4170</v>
      </c>
      <c r="CK367" s="34" t="s">
        <v>4170</v>
      </c>
      <c r="CL367" s="34" t="s">
        <v>4170</v>
      </c>
      <c r="CM367" s="34" t="s">
        <v>4170</v>
      </c>
      <c r="CN367" s="34" t="s">
        <v>4170</v>
      </c>
      <c r="CO367" s="34" t="s">
        <v>4170</v>
      </c>
      <c r="CQ367" s="34" t="s">
        <v>1041</v>
      </c>
      <c r="CR367" s="34" t="s">
        <v>1041</v>
      </c>
      <c r="CS367" s="34" t="s">
        <v>1041</v>
      </c>
      <c r="CT367" s="34" t="s">
        <v>1041</v>
      </c>
      <c r="CU367" s="34" t="s">
        <v>1041</v>
      </c>
      <c r="CV367" s="34" t="s">
        <v>1041</v>
      </c>
      <c r="CW367" s="34" t="s">
        <v>1041</v>
      </c>
      <c r="CX367" s="34" t="s">
        <v>1041</v>
      </c>
      <c r="CY367" s="34" t="s">
        <v>3823</v>
      </c>
      <c r="CZ367" s="34" t="s">
        <v>3843</v>
      </c>
      <c r="DA367" s="34" t="s">
        <v>3852</v>
      </c>
      <c r="DB367" s="34" t="s">
        <v>1044</v>
      </c>
      <c r="DC367" s="34" t="s">
        <v>1044</v>
      </c>
      <c r="DD367" s="34" t="s">
        <v>3871</v>
      </c>
      <c r="DE367" s="34" t="s">
        <v>1041</v>
      </c>
      <c r="DF367" s="34" t="s">
        <v>3877</v>
      </c>
      <c r="DG367" s="34" t="s">
        <v>7029</v>
      </c>
      <c r="DH367" s="34" t="s">
        <v>4170</v>
      </c>
      <c r="DI367" s="34" t="s">
        <v>4881</v>
      </c>
      <c r="DJ367" s="34" t="s">
        <v>4170</v>
      </c>
      <c r="DK367" s="34" t="s">
        <v>4881</v>
      </c>
      <c r="DL367" s="34" t="s">
        <v>4170</v>
      </c>
      <c r="DM367" s="34" t="s">
        <v>4170</v>
      </c>
      <c r="DN367" s="34" t="s">
        <v>4170</v>
      </c>
      <c r="DO367" s="34" t="s">
        <v>4170</v>
      </c>
      <c r="DP367" s="34" t="s">
        <v>4170</v>
      </c>
      <c r="DQ367" s="34" t="s">
        <v>4170</v>
      </c>
      <c r="DR367" s="34" t="s">
        <v>4170</v>
      </c>
      <c r="DS367" s="34" t="s">
        <v>4170</v>
      </c>
      <c r="DT367" s="34" t="s">
        <v>4170</v>
      </c>
      <c r="DU367" s="34" t="s">
        <v>4170</v>
      </c>
      <c r="DV367" s="34" t="s">
        <v>4170</v>
      </c>
      <c r="DW367" s="34" t="s">
        <v>4170</v>
      </c>
      <c r="EA367" s="34">
        <v>15000</v>
      </c>
      <c r="FK367" s="34" t="s">
        <v>1044</v>
      </c>
      <c r="FM367" s="34" t="s">
        <v>3987</v>
      </c>
      <c r="GF367" s="34" t="s">
        <v>1044</v>
      </c>
      <c r="GG367" s="34" t="s">
        <v>4170</v>
      </c>
      <c r="GH367" s="34" t="s">
        <v>4170</v>
      </c>
      <c r="GI367" s="34" t="s">
        <v>4170</v>
      </c>
      <c r="GJ367" s="34" t="s">
        <v>4881</v>
      </c>
      <c r="GK367" s="34" t="s">
        <v>4170</v>
      </c>
      <c r="GL367" s="34" t="s">
        <v>4170</v>
      </c>
      <c r="GM367" s="34" t="s">
        <v>4170</v>
      </c>
      <c r="GO367" s="34">
        <v>10000</v>
      </c>
      <c r="GP367" s="34">
        <v>1000</v>
      </c>
      <c r="GQ367" s="34">
        <v>14000</v>
      </c>
      <c r="GR367" s="34">
        <v>2500</v>
      </c>
      <c r="GS367" s="34">
        <v>1000</v>
      </c>
      <c r="GT367" s="34">
        <v>600</v>
      </c>
      <c r="GU367" s="34">
        <v>2500</v>
      </c>
      <c r="GV367" s="34">
        <v>2000</v>
      </c>
      <c r="GW367" s="34">
        <v>3000</v>
      </c>
      <c r="GX367" s="34">
        <v>10000</v>
      </c>
      <c r="GY367" s="34">
        <v>500</v>
      </c>
      <c r="GZ367" s="34">
        <v>500</v>
      </c>
      <c r="HA367" s="34">
        <v>0</v>
      </c>
      <c r="HB367" s="34">
        <v>0</v>
      </c>
      <c r="HC367" s="34">
        <v>0</v>
      </c>
      <c r="HD367" s="34">
        <v>0</v>
      </c>
      <c r="HE367" s="34">
        <v>0</v>
      </c>
      <c r="HF367" s="34" t="s">
        <v>1044</v>
      </c>
      <c r="HK367" s="34" t="s">
        <v>7163</v>
      </c>
      <c r="HL367" s="34" t="s">
        <v>4226</v>
      </c>
      <c r="HM367" s="34" t="s">
        <v>4539</v>
      </c>
      <c r="HN367" s="34" t="s">
        <v>5446</v>
      </c>
      <c r="HO367" s="34">
        <v>49.538710030661399</v>
      </c>
      <c r="HP367" s="34" t="s">
        <v>4896</v>
      </c>
      <c r="HQ367" s="34" t="s">
        <v>4316</v>
      </c>
      <c r="HR367" s="34" t="s">
        <v>4219</v>
      </c>
      <c r="HS367" s="34" t="s">
        <v>4248</v>
      </c>
      <c r="HT367" s="34" t="s">
        <v>4262</v>
      </c>
      <c r="HU367" s="34" t="s">
        <v>5342</v>
      </c>
      <c r="HV367" s="34" t="s">
        <v>5001</v>
      </c>
      <c r="HW367" s="34" t="s">
        <v>4556</v>
      </c>
      <c r="HX367" s="34" t="s">
        <v>3244</v>
      </c>
      <c r="HY367" s="34" t="s">
        <v>4291</v>
      </c>
      <c r="HZ367" s="34" t="s">
        <v>4933</v>
      </c>
      <c r="IA367" s="34" t="s">
        <v>4666</v>
      </c>
      <c r="IC367" s="34" t="s">
        <v>5274</v>
      </c>
      <c r="ID367" s="34" t="s">
        <v>4462</v>
      </c>
      <c r="IG367" s="34" t="s">
        <v>4875</v>
      </c>
      <c r="IQ367" s="34">
        <v>15000</v>
      </c>
      <c r="IR367" s="34" t="s">
        <v>1046</v>
      </c>
      <c r="IS367" s="34" t="s">
        <v>5322</v>
      </c>
      <c r="IT367" s="34">
        <v>3750</v>
      </c>
      <c r="IU367" s="34" t="s">
        <v>5181</v>
      </c>
      <c r="IV367" s="34" t="s">
        <v>4474</v>
      </c>
      <c r="IW367" s="34" t="s">
        <v>4172</v>
      </c>
      <c r="IX367" s="34" t="s">
        <v>5374</v>
      </c>
      <c r="IY367" s="34" t="s">
        <v>4474</v>
      </c>
      <c r="IZ367" s="34" t="s">
        <v>4354</v>
      </c>
      <c r="JA367" s="34" t="s">
        <v>6053</v>
      </c>
      <c r="JB367" s="34" t="s">
        <v>5581</v>
      </c>
      <c r="JC367" s="34">
        <v>1666.6666666666699</v>
      </c>
      <c r="JD367" s="34">
        <v>83.3333333333333</v>
      </c>
      <c r="JE367" s="34">
        <v>83.3333333333333</v>
      </c>
      <c r="JF367" s="34">
        <v>0</v>
      </c>
      <c r="JG367" s="34">
        <v>0</v>
      </c>
      <c r="JH367" s="34">
        <v>0</v>
      </c>
      <c r="JI367" s="34">
        <v>0</v>
      </c>
      <c r="JJ367" s="34">
        <v>0</v>
      </c>
      <c r="JK367" s="34">
        <v>1000</v>
      </c>
      <c r="JL367" s="34">
        <v>32350</v>
      </c>
      <c r="JM367" s="34">
        <v>4083.3333333333298</v>
      </c>
      <c r="JN367" s="34">
        <v>36433.333333333299</v>
      </c>
      <c r="JO367" s="34">
        <v>8087.5</v>
      </c>
      <c r="JP367" s="34">
        <v>1020.83333333333</v>
      </c>
      <c r="JQ367" s="34">
        <v>9108.3333333333303</v>
      </c>
      <c r="JR367" s="34">
        <v>0.27447392497712703</v>
      </c>
      <c r="JS367" s="34">
        <v>2.7447392497712698E-2</v>
      </c>
      <c r="JT367" s="34">
        <v>0.38426349496797801</v>
      </c>
      <c r="JU367" s="34">
        <v>6.8618481244281798E-2</v>
      </c>
      <c r="JV367" s="34">
        <v>2.7447392497712698E-2</v>
      </c>
      <c r="JW367" s="34">
        <v>1.6468435498627601E-2</v>
      </c>
      <c r="JX367" s="34">
        <v>6.8618481244281798E-2</v>
      </c>
      <c r="JY367" s="34">
        <v>5.4894784995425397E-2</v>
      </c>
      <c r="JZ367" s="34">
        <v>2.7447392497712698E-2</v>
      </c>
      <c r="KA367" s="34">
        <v>4.5745654162854497E-2</v>
      </c>
      <c r="KB367" s="34">
        <v>2.2872827081427301E-3</v>
      </c>
      <c r="KC367" s="34">
        <v>2.2872827081427301E-3</v>
      </c>
      <c r="KJ367" s="34" t="s">
        <v>5977</v>
      </c>
      <c r="KK367" s="34" t="s">
        <v>5178</v>
      </c>
      <c r="KL367" s="34" t="s">
        <v>5797</v>
      </c>
      <c r="KM367" s="34" t="s">
        <v>4712</v>
      </c>
      <c r="KN367" s="34" t="s">
        <v>4352</v>
      </c>
      <c r="KO367" s="34" t="s">
        <v>4352</v>
      </c>
      <c r="KP367" s="34" t="s">
        <v>4170</v>
      </c>
      <c r="KQ367" s="34" t="s">
        <v>4170</v>
      </c>
      <c r="KR367" s="34" t="s">
        <v>4170</v>
      </c>
      <c r="KS367" s="34" t="s">
        <v>4170</v>
      </c>
      <c r="KT367" s="34" t="s">
        <v>4170</v>
      </c>
      <c r="KU367" s="34" t="s">
        <v>5114</v>
      </c>
      <c r="KV367" s="34" t="s">
        <v>5155</v>
      </c>
      <c r="KW367" s="34" t="s">
        <v>5623</v>
      </c>
      <c r="KX367" s="34" t="s">
        <v>5647</v>
      </c>
      <c r="KY367" s="34" t="s">
        <v>5954</v>
      </c>
      <c r="KZ367" s="34" t="s">
        <v>5155</v>
      </c>
      <c r="LA367" s="34" t="s">
        <v>5992</v>
      </c>
    </row>
    <row r="368" spans="1:313">
      <c r="A368" s="34" t="s">
        <v>7164</v>
      </c>
      <c r="B368" s="34" t="s">
        <v>7129</v>
      </c>
      <c r="C368" s="34" t="s">
        <v>1038</v>
      </c>
      <c r="D368" s="34" t="s">
        <v>1041</v>
      </c>
      <c r="F368" s="34" t="s">
        <v>1041</v>
      </c>
      <c r="G368" s="34">
        <v>39</v>
      </c>
      <c r="H368" s="34" t="s">
        <v>1041</v>
      </c>
      <c r="I368" s="34" t="s">
        <v>1041</v>
      </c>
      <c r="J368" s="34" t="s">
        <v>440</v>
      </c>
      <c r="K368" s="34" t="s">
        <v>1077</v>
      </c>
      <c r="L368" s="34" t="s">
        <v>9537</v>
      </c>
      <c r="M368" s="34" t="s">
        <v>1548</v>
      </c>
      <c r="N368" s="34" t="s">
        <v>9538</v>
      </c>
      <c r="P368" s="34" t="s">
        <v>3065</v>
      </c>
      <c r="Q368" s="34" t="s">
        <v>3123</v>
      </c>
      <c r="R368" s="34" t="s">
        <v>6344</v>
      </c>
      <c r="S368" s="34">
        <v>3</v>
      </c>
      <c r="T368" s="34" t="s">
        <v>4609</v>
      </c>
      <c r="U368" s="34" t="s">
        <v>4609</v>
      </c>
      <c r="V368" s="34" t="s">
        <v>4170</v>
      </c>
      <c r="W368" s="34" t="s">
        <v>4881</v>
      </c>
      <c r="X368" s="34" t="s">
        <v>4170</v>
      </c>
      <c r="Y368" s="34" t="s">
        <v>4848</v>
      </c>
      <c r="Z368" s="34" t="s">
        <v>4170</v>
      </c>
      <c r="AA368" s="34" t="s">
        <v>4170</v>
      </c>
      <c r="AB368" s="34" t="s">
        <v>3681</v>
      </c>
      <c r="AD368" s="34" t="s">
        <v>3696</v>
      </c>
      <c r="AN368" s="34" t="s">
        <v>3722</v>
      </c>
      <c r="AO368" s="34" t="s">
        <v>1044</v>
      </c>
      <c r="BG368" s="34">
        <v>2</v>
      </c>
      <c r="BI368" s="34">
        <v>38</v>
      </c>
      <c r="BJ368" s="34" t="s">
        <v>1041</v>
      </c>
      <c r="BK368" s="34" t="s">
        <v>3727</v>
      </c>
      <c r="BM368" s="34" t="s">
        <v>3739</v>
      </c>
      <c r="BN368" s="34" t="s">
        <v>3745</v>
      </c>
      <c r="BO368" s="34" t="s">
        <v>4881</v>
      </c>
      <c r="BP368" s="34" t="s">
        <v>4170</v>
      </c>
      <c r="BQ368" s="34" t="s">
        <v>4170</v>
      </c>
      <c r="BR368" s="34" t="s">
        <v>4170</v>
      </c>
      <c r="BS368" s="34" t="s">
        <v>3754</v>
      </c>
      <c r="BT368" s="34" t="s">
        <v>3771</v>
      </c>
      <c r="BU368" s="34" t="s">
        <v>1044</v>
      </c>
      <c r="BV368" s="34" t="s">
        <v>1044</v>
      </c>
      <c r="BW368" s="34" t="s">
        <v>1044</v>
      </c>
      <c r="BX368" s="34" t="s">
        <v>3777</v>
      </c>
      <c r="BY368" s="34" t="s">
        <v>4881</v>
      </c>
      <c r="BZ368" s="34" t="s">
        <v>4170</v>
      </c>
      <c r="CA368" s="34" t="s">
        <v>4170</v>
      </c>
      <c r="CB368" s="34" t="s">
        <v>4170</v>
      </c>
      <c r="CC368" s="34" t="s">
        <v>4170</v>
      </c>
      <c r="CD368" s="34" t="s">
        <v>4170</v>
      </c>
      <c r="CE368" s="34" t="s">
        <v>4170</v>
      </c>
      <c r="CF368" s="34" t="s">
        <v>4170</v>
      </c>
      <c r="CG368" s="34" t="s">
        <v>4170</v>
      </c>
      <c r="CH368" s="34" t="s">
        <v>4170</v>
      </c>
      <c r="CI368" s="34" t="s">
        <v>4170</v>
      </c>
      <c r="CJ368" s="34" t="s">
        <v>4170</v>
      </c>
      <c r="CK368" s="34" t="s">
        <v>4170</v>
      </c>
      <c r="CL368" s="34" t="s">
        <v>4170</v>
      </c>
      <c r="CM368" s="34" t="s">
        <v>4170</v>
      </c>
      <c r="CN368" s="34" t="s">
        <v>4170</v>
      </c>
      <c r="CO368" s="34" t="s">
        <v>4170</v>
      </c>
      <c r="CQ368" s="34" t="s">
        <v>1041</v>
      </c>
      <c r="CR368" s="34" t="s">
        <v>1041</v>
      </c>
      <c r="CS368" s="34" t="s">
        <v>1041</v>
      </c>
      <c r="CT368" s="34" t="s">
        <v>1041</v>
      </c>
      <c r="CU368" s="34" t="s">
        <v>1041</v>
      </c>
      <c r="CV368" s="34" t="s">
        <v>1041</v>
      </c>
      <c r="CW368" s="34" t="s">
        <v>1044</v>
      </c>
      <c r="CX368" s="34" t="s">
        <v>1044</v>
      </c>
      <c r="CY368" s="34" t="s">
        <v>3823</v>
      </c>
      <c r="CZ368" s="34" t="s">
        <v>3843</v>
      </c>
      <c r="DA368" s="34" t="s">
        <v>3855</v>
      </c>
      <c r="DB368" s="34" t="s">
        <v>1044</v>
      </c>
      <c r="DC368" s="34" t="s">
        <v>1044</v>
      </c>
      <c r="DD368" s="34" t="s">
        <v>3871</v>
      </c>
      <c r="DE368" s="34" t="s">
        <v>1044</v>
      </c>
      <c r="DF368" s="34" t="s">
        <v>3877</v>
      </c>
      <c r="DG368" s="34" t="s">
        <v>172</v>
      </c>
      <c r="DH368" s="34" t="s">
        <v>4170</v>
      </c>
      <c r="DI368" s="34" t="s">
        <v>4170</v>
      </c>
      <c r="DJ368" s="34" t="s">
        <v>4170</v>
      </c>
      <c r="DK368" s="34" t="s">
        <v>4170</v>
      </c>
      <c r="DL368" s="34" t="s">
        <v>4170</v>
      </c>
      <c r="DM368" s="34" t="s">
        <v>4170</v>
      </c>
      <c r="DN368" s="34" t="s">
        <v>4170</v>
      </c>
      <c r="DO368" s="34" t="s">
        <v>4170</v>
      </c>
      <c r="DP368" s="34" t="s">
        <v>4170</v>
      </c>
      <c r="DQ368" s="34" t="s">
        <v>4170</v>
      </c>
      <c r="DR368" s="34" t="s">
        <v>4881</v>
      </c>
      <c r="DS368" s="34" t="s">
        <v>4170</v>
      </c>
      <c r="DT368" s="34" t="s">
        <v>4170</v>
      </c>
      <c r="DU368" s="34" t="s">
        <v>4170</v>
      </c>
      <c r="DV368" s="34" t="s">
        <v>4170</v>
      </c>
      <c r="DW368" s="34" t="s">
        <v>4170</v>
      </c>
      <c r="FH368" s="34">
        <v>25000</v>
      </c>
      <c r="FK368" s="34" t="s">
        <v>3963</v>
      </c>
      <c r="FL368" s="34" t="s">
        <v>3978</v>
      </c>
      <c r="FM368" s="34" t="s">
        <v>3984</v>
      </c>
      <c r="FN368" s="34" t="s">
        <v>7165</v>
      </c>
      <c r="FO368" s="34" t="s">
        <v>4881</v>
      </c>
      <c r="FP368" s="34" t="s">
        <v>4881</v>
      </c>
      <c r="FQ368" s="34" t="s">
        <v>4881</v>
      </c>
      <c r="FR368" s="34" t="s">
        <v>4881</v>
      </c>
      <c r="FS368" s="34" t="s">
        <v>4881</v>
      </c>
      <c r="FT368" s="34" t="s">
        <v>4170</v>
      </c>
      <c r="FU368" s="34" t="s">
        <v>4881</v>
      </c>
      <c r="FV368" s="34" t="s">
        <v>4881</v>
      </c>
      <c r="FW368" s="34" t="s">
        <v>4881</v>
      </c>
      <c r="FX368" s="34" t="s">
        <v>4170</v>
      </c>
      <c r="FY368" s="34" t="s">
        <v>4881</v>
      </c>
      <c r="FZ368" s="34" t="s">
        <v>4170</v>
      </c>
      <c r="GA368" s="34" t="s">
        <v>4881</v>
      </c>
      <c r="GB368" s="34" t="s">
        <v>4170</v>
      </c>
      <c r="GC368" s="34" t="s">
        <v>4170</v>
      </c>
      <c r="GD368" s="34" t="s">
        <v>4170</v>
      </c>
      <c r="GF368" s="34" t="s">
        <v>1044</v>
      </c>
      <c r="GG368" s="34" t="s">
        <v>4170</v>
      </c>
      <c r="GH368" s="34" t="s">
        <v>4170</v>
      </c>
      <c r="GI368" s="34" t="s">
        <v>4170</v>
      </c>
      <c r="GJ368" s="34" t="s">
        <v>4881</v>
      </c>
      <c r="GK368" s="34" t="s">
        <v>4170</v>
      </c>
      <c r="GL368" s="34" t="s">
        <v>4170</v>
      </c>
      <c r="GM368" s="34" t="s">
        <v>4170</v>
      </c>
      <c r="GO368" s="34">
        <v>10000</v>
      </c>
      <c r="GP368" s="34">
        <v>0</v>
      </c>
      <c r="GQ368" s="34">
        <v>6000</v>
      </c>
      <c r="GR368" s="34">
        <v>2800</v>
      </c>
      <c r="GS368" s="34">
        <v>1000</v>
      </c>
      <c r="GT368" s="34">
        <v>500</v>
      </c>
      <c r="GU368" s="34">
        <v>300</v>
      </c>
      <c r="GV368" s="34">
        <v>1000</v>
      </c>
      <c r="GW368" s="34">
        <v>3000</v>
      </c>
      <c r="GX368" s="34">
        <v>20000</v>
      </c>
      <c r="GY368" s="34">
        <v>5000</v>
      </c>
      <c r="GZ368" s="34">
        <v>5000</v>
      </c>
      <c r="HA368" s="34">
        <v>0</v>
      </c>
      <c r="HB368" s="34">
        <v>0</v>
      </c>
      <c r="HC368" s="34">
        <v>20000</v>
      </c>
      <c r="HD368" s="34">
        <v>1000</v>
      </c>
      <c r="HE368" s="34">
        <v>0</v>
      </c>
      <c r="HF368" s="34" t="s">
        <v>1044</v>
      </c>
      <c r="HK368" s="34" t="s">
        <v>7166</v>
      </c>
      <c r="HL368" s="34" t="s">
        <v>4226</v>
      </c>
      <c r="HM368" s="34" t="s">
        <v>4542</v>
      </c>
      <c r="HN368" s="34" t="s">
        <v>5447</v>
      </c>
      <c r="HO368" s="34">
        <v>28.5137428821726</v>
      </c>
      <c r="HP368" s="34" t="s">
        <v>4895</v>
      </c>
      <c r="HQ368" s="34" t="s">
        <v>4316</v>
      </c>
      <c r="HR368" s="34" t="s">
        <v>4210</v>
      </c>
      <c r="HS368" s="34" t="s">
        <v>4228</v>
      </c>
      <c r="HT368" s="34" t="s">
        <v>4262</v>
      </c>
      <c r="HU368" s="34" t="s">
        <v>5342</v>
      </c>
      <c r="HV368" s="34" t="s">
        <v>5001</v>
      </c>
      <c r="HW368" s="34" t="s">
        <v>4560</v>
      </c>
      <c r="HX368" s="34" t="s">
        <v>3244</v>
      </c>
      <c r="HY368" s="34" t="s">
        <v>4299</v>
      </c>
      <c r="HZ368" s="34" t="s">
        <v>4933</v>
      </c>
      <c r="IA368" s="34" t="s">
        <v>4665</v>
      </c>
      <c r="IB368" s="34" t="s">
        <v>5665</v>
      </c>
      <c r="IC368" s="34" t="s">
        <v>5274</v>
      </c>
      <c r="ID368" s="34" t="s">
        <v>4462</v>
      </c>
      <c r="IN368" s="34" t="s">
        <v>5224</v>
      </c>
      <c r="IQ368" s="34">
        <v>25000</v>
      </c>
      <c r="IR368" s="34" t="s">
        <v>1046</v>
      </c>
      <c r="IS368" s="34" t="s">
        <v>5322</v>
      </c>
      <c r="IT368" s="34">
        <v>8333.3333333333303</v>
      </c>
      <c r="IU368" s="34" t="s">
        <v>5181</v>
      </c>
      <c r="IV368" s="34" t="s">
        <v>4170</v>
      </c>
      <c r="IW368" s="34" t="s">
        <v>4175</v>
      </c>
      <c r="IX368" s="34" t="s">
        <v>5374</v>
      </c>
      <c r="IY368" s="34" t="s">
        <v>4474</v>
      </c>
      <c r="IZ368" s="34" t="s">
        <v>4785</v>
      </c>
      <c r="JA368" s="34" t="s">
        <v>4784</v>
      </c>
      <c r="JB368" s="34" t="s">
        <v>4716</v>
      </c>
      <c r="JC368" s="34">
        <v>3333.3333333333298</v>
      </c>
      <c r="JD368" s="34">
        <v>833.33333333333303</v>
      </c>
      <c r="JE368" s="34">
        <v>833.33333333333303</v>
      </c>
      <c r="JF368" s="34">
        <v>0</v>
      </c>
      <c r="JG368" s="34">
        <v>0</v>
      </c>
      <c r="JH368" s="34">
        <v>3333.3333333333298</v>
      </c>
      <c r="JI368" s="34">
        <v>166.666666666667</v>
      </c>
      <c r="JJ368" s="34">
        <v>0</v>
      </c>
      <c r="JK368" s="34">
        <v>1000</v>
      </c>
      <c r="JL368" s="34">
        <v>28100</v>
      </c>
      <c r="JM368" s="34">
        <v>3000</v>
      </c>
      <c r="JN368" s="34">
        <v>31100</v>
      </c>
      <c r="JO368" s="34">
        <v>9366.6666666666697</v>
      </c>
      <c r="JP368" s="34">
        <v>1000</v>
      </c>
      <c r="JQ368" s="34">
        <v>10366.666666666701</v>
      </c>
      <c r="JR368" s="34">
        <v>0.32154340836012901</v>
      </c>
      <c r="JT368" s="34">
        <v>0.19292604501607699</v>
      </c>
      <c r="JU368" s="34">
        <v>9.0032154340836001E-2</v>
      </c>
      <c r="JV368" s="34">
        <v>3.2154340836012901E-2</v>
      </c>
      <c r="JW368" s="34">
        <v>1.6077170418006399E-2</v>
      </c>
      <c r="JX368" s="34">
        <v>9.6463022508038593E-3</v>
      </c>
      <c r="JY368" s="34">
        <v>3.2154340836012901E-2</v>
      </c>
      <c r="JZ368" s="34">
        <v>3.2154340836012901E-2</v>
      </c>
      <c r="KA368" s="34">
        <v>0.107181136120043</v>
      </c>
      <c r="KB368" s="34">
        <v>2.6795284030010701E-2</v>
      </c>
      <c r="KC368" s="34">
        <v>2.6795284030010701E-2</v>
      </c>
      <c r="KF368" s="34">
        <v>0.107181136120043</v>
      </c>
      <c r="KG368" s="34">
        <v>5.3590568060021401E-3</v>
      </c>
      <c r="KJ368" s="34" t="s">
        <v>5978</v>
      </c>
      <c r="KK368" s="34" t="s">
        <v>5990</v>
      </c>
      <c r="KL368" s="34" t="s">
        <v>5797</v>
      </c>
      <c r="KM368" s="34" t="s">
        <v>4715</v>
      </c>
      <c r="KN368" s="34" t="s">
        <v>4716</v>
      </c>
      <c r="KO368" s="34" t="s">
        <v>4716</v>
      </c>
      <c r="KP368" s="34" t="s">
        <v>4170</v>
      </c>
      <c r="KQ368" s="34" t="s">
        <v>4170</v>
      </c>
      <c r="KR368" s="34" t="s">
        <v>4973</v>
      </c>
      <c r="KS368" s="34" t="s">
        <v>4783</v>
      </c>
      <c r="KT368" s="34" t="s">
        <v>4170</v>
      </c>
      <c r="KU368" s="34" t="s">
        <v>5114</v>
      </c>
      <c r="KV368" s="34" t="s">
        <v>5155</v>
      </c>
      <c r="KW368" s="34" t="s">
        <v>5623</v>
      </c>
      <c r="KX368" s="34" t="s">
        <v>5647</v>
      </c>
      <c r="KY368" s="34" t="s">
        <v>5954</v>
      </c>
      <c r="KZ368" s="34" t="s">
        <v>5155</v>
      </c>
      <c r="LA368" s="34" t="s">
        <v>5992</v>
      </c>
    </row>
    <row r="369" spans="1:313">
      <c r="A369" s="34" t="s">
        <v>7167</v>
      </c>
      <c r="B369" s="34" t="s">
        <v>7129</v>
      </c>
      <c r="C369" s="34" t="s">
        <v>1036</v>
      </c>
      <c r="D369" s="34" t="s">
        <v>1041</v>
      </c>
      <c r="F369" s="34" t="s">
        <v>1041</v>
      </c>
      <c r="G369" s="34">
        <v>70</v>
      </c>
      <c r="H369" s="34" t="s">
        <v>1041</v>
      </c>
      <c r="I369" s="34" t="s">
        <v>1041</v>
      </c>
      <c r="J369" s="34" t="s">
        <v>440</v>
      </c>
      <c r="K369" s="34" t="s">
        <v>1086</v>
      </c>
      <c r="L369" s="34" t="s">
        <v>9545</v>
      </c>
      <c r="M369" s="34" t="s">
        <v>1685</v>
      </c>
      <c r="N369" s="34" t="s">
        <v>9546</v>
      </c>
      <c r="P369" s="34" t="s">
        <v>3065</v>
      </c>
      <c r="Q369" s="34" t="s">
        <v>3111</v>
      </c>
      <c r="R369" s="34" t="s">
        <v>6704</v>
      </c>
      <c r="S369" s="34">
        <v>2</v>
      </c>
      <c r="T369" s="34" t="s">
        <v>4170</v>
      </c>
      <c r="U369" s="34" t="s">
        <v>4170</v>
      </c>
      <c r="V369" s="34" t="s">
        <v>4170</v>
      </c>
      <c r="W369" s="34" t="s">
        <v>4881</v>
      </c>
      <c r="X369" s="34" t="s">
        <v>4881</v>
      </c>
      <c r="Y369" s="34" t="s">
        <v>4881</v>
      </c>
      <c r="Z369" s="34" t="s">
        <v>4881</v>
      </c>
      <c r="AA369" s="34" t="s">
        <v>4170</v>
      </c>
      <c r="AB369" s="34" t="s">
        <v>3687</v>
      </c>
      <c r="AD369" s="34" t="s">
        <v>3702</v>
      </c>
      <c r="AE369" s="34" t="s">
        <v>3705</v>
      </c>
      <c r="AF369" s="34" t="s">
        <v>4881</v>
      </c>
      <c r="AG369" s="34" t="s">
        <v>4170</v>
      </c>
      <c r="AH369" s="34" t="s">
        <v>4170</v>
      </c>
      <c r="AI369" s="34" t="s">
        <v>4170</v>
      </c>
      <c r="AJ369" s="34" t="s">
        <v>4170</v>
      </c>
      <c r="AK369" s="34" t="s">
        <v>4170</v>
      </c>
      <c r="AL369" s="34" t="s">
        <v>4170</v>
      </c>
      <c r="AN369" s="34" t="s">
        <v>3722</v>
      </c>
      <c r="AO369" s="34" t="s">
        <v>1044</v>
      </c>
      <c r="BG369" s="34">
        <v>1</v>
      </c>
      <c r="BH369" s="34" t="s">
        <v>4140</v>
      </c>
      <c r="BI369" s="34">
        <v>12</v>
      </c>
      <c r="BJ369" s="34" t="s">
        <v>1041</v>
      </c>
      <c r="BK369" s="34" t="s">
        <v>3727</v>
      </c>
      <c r="BM369" s="34" t="s">
        <v>3739</v>
      </c>
      <c r="BN369" s="34" t="s">
        <v>3745</v>
      </c>
      <c r="BO369" s="34" t="s">
        <v>4881</v>
      </c>
      <c r="BP369" s="34" t="s">
        <v>4170</v>
      </c>
      <c r="BQ369" s="34" t="s">
        <v>4170</v>
      </c>
      <c r="BR369" s="34" t="s">
        <v>4170</v>
      </c>
      <c r="BS369" s="34" t="s">
        <v>3751</v>
      </c>
      <c r="BT369" s="34" t="s">
        <v>3739</v>
      </c>
      <c r="BU369" s="34" t="s">
        <v>1044</v>
      </c>
      <c r="BV369" s="34" t="s">
        <v>1041</v>
      </c>
      <c r="BW369" s="34" t="s">
        <v>1044</v>
      </c>
      <c r="BX369" s="34" t="s">
        <v>3777</v>
      </c>
      <c r="BY369" s="34" t="s">
        <v>4881</v>
      </c>
      <c r="BZ369" s="34" t="s">
        <v>4170</v>
      </c>
      <c r="CA369" s="34" t="s">
        <v>4170</v>
      </c>
      <c r="CB369" s="34" t="s">
        <v>4170</v>
      </c>
      <c r="CC369" s="34" t="s">
        <v>4170</v>
      </c>
      <c r="CD369" s="34" t="s">
        <v>4170</v>
      </c>
      <c r="CE369" s="34" t="s">
        <v>4170</v>
      </c>
      <c r="CF369" s="34" t="s">
        <v>4170</v>
      </c>
      <c r="CG369" s="34" t="s">
        <v>4170</v>
      </c>
      <c r="CH369" s="34" t="s">
        <v>4170</v>
      </c>
      <c r="CI369" s="34" t="s">
        <v>4170</v>
      </c>
      <c r="CJ369" s="34" t="s">
        <v>4170</v>
      </c>
      <c r="CK369" s="34" t="s">
        <v>4170</v>
      </c>
      <c r="CL369" s="34" t="s">
        <v>4170</v>
      </c>
      <c r="CM369" s="34" t="s">
        <v>4170</v>
      </c>
      <c r="CN369" s="34" t="s">
        <v>4170</v>
      </c>
      <c r="CO369" s="34" t="s">
        <v>4170</v>
      </c>
      <c r="CQ369" s="34" t="s">
        <v>1041</v>
      </c>
      <c r="CR369" s="34" t="s">
        <v>1044</v>
      </c>
      <c r="CS369" s="34" t="s">
        <v>1044</v>
      </c>
      <c r="CT369" s="34" t="s">
        <v>1041</v>
      </c>
      <c r="CU369" s="34" t="s">
        <v>1041</v>
      </c>
      <c r="CV369" s="34" t="s">
        <v>1041</v>
      </c>
      <c r="CW369" s="34" t="s">
        <v>1044</v>
      </c>
      <c r="CX369" s="34" t="s">
        <v>1044</v>
      </c>
      <c r="CY369" s="34" t="s">
        <v>3826</v>
      </c>
      <c r="CZ369" s="34" t="s">
        <v>3843</v>
      </c>
      <c r="DA369" s="34" t="s">
        <v>3852</v>
      </c>
      <c r="DB369" s="34" t="s">
        <v>3871</v>
      </c>
      <c r="DC369" s="34" t="s">
        <v>3871</v>
      </c>
      <c r="DD369" s="34" t="s">
        <v>3871</v>
      </c>
      <c r="DE369" s="34" t="s">
        <v>1044</v>
      </c>
      <c r="DF369" s="34" t="s">
        <v>3877</v>
      </c>
      <c r="DG369" s="34" t="s">
        <v>6305</v>
      </c>
      <c r="DH369" s="34" t="s">
        <v>4170</v>
      </c>
      <c r="DI369" s="34" t="s">
        <v>4170</v>
      </c>
      <c r="DJ369" s="34" t="s">
        <v>4170</v>
      </c>
      <c r="DK369" s="34" t="s">
        <v>4170</v>
      </c>
      <c r="DL369" s="34" t="s">
        <v>4170</v>
      </c>
      <c r="DM369" s="34" t="s">
        <v>4170</v>
      </c>
      <c r="DN369" s="34" t="s">
        <v>4881</v>
      </c>
      <c r="DO369" s="34" t="s">
        <v>4881</v>
      </c>
      <c r="DP369" s="34" t="s">
        <v>4170</v>
      </c>
      <c r="DQ369" s="34" t="s">
        <v>4170</v>
      </c>
      <c r="DR369" s="34" t="s">
        <v>4170</v>
      </c>
      <c r="DS369" s="34" t="s">
        <v>4170</v>
      </c>
      <c r="DT369" s="34" t="s">
        <v>4170</v>
      </c>
      <c r="DU369" s="34" t="s">
        <v>4170</v>
      </c>
      <c r="DV369" s="34" t="s">
        <v>4170</v>
      </c>
      <c r="DW369" s="34" t="s">
        <v>4170</v>
      </c>
      <c r="ES369" s="34" t="s">
        <v>3951</v>
      </c>
      <c r="ET369" s="34" t="s">
        <v>4170</v>
      </c>
      <c r="EU369" s="34" t="s">
        <v>4170</v>
      </c>
      <c r="EV369" s="34" t="s">
        <v>4170</v>
      </c>
      <c r="EW369" s="34" t="s">
        <v>4170</v>
      </c>
      <c r="EX369" s="34" t="s">
        <v>4881</v>
      </c>
      <c r="EY369" s="34" t="s">
        <v>4170</v>
      </c>
      <c r="EZ369" s="34" t="s">
        <v>4170</v>
      </c>
      <c r="FA369" s="34" t="s">
        <v>4170</v>
      </c>
      <c r="FB369" s="34" t="s">
        <v>4170</v>
      </c>
      <c r="FD369" s="34">
        <v>8000</v>
      </c>
      <c r="FE369" s="34">
        <v>3250</v>
      </c>
      <c r="FK369" s="34" t="s">
        <v>1044</v>
      </c>
      <c r="FM369" s="34" t="s">
        <v>3987</v>
      </c>
      <c r="GF369" s="34" t="s">
        <v>1044</v>
      </c>
      <c r="GG369" s="34" t="s">
        <v>4170</v>
      </c>
      <c r="GH369" s="34" t="s">
        <v>4170</v>
      </c>
      <c r="GI369" s="34" t="s">
        <v>4170</v>
      </c>
      <c r="GJ369" s="34" t="s">
        <v>4881</v>
      </c>
      <c r="GK369" s="34" t="s">
        <v>4170</v>
      </c>
      <c r="GL369" s="34" t="s">
        <v>4170</v>
      </c>
      <c r="GM369" s="34" t="s">
        <v>4170</v>
      </c>
      <c r="GO369" s="34">
        <v>1000</v>
      </c>
      <c r="GP369" s="34">
        <v>0</v>
      </c>
      <c r="GQ369" s="34">
        <v>0</v>
      </c>
      <c r="GR369" s="34">
        <v>0</v>
      </c>
      <c r="GS369" s="34">
        <v>300</v>
      </c>
      <c r="GT369" s="34">
        <v>200</v>
      </c>
      <c r="GU369" s="34">
        <v>200</v>
      </c>
      <c r="GV369" s="34">
        <v>0</v>
      </c>
      <c r="GW369" s="34">
        <v>0</v>
      </c>
      <c r="GX369" s="34">
        <v>0</v>
      </c>
      <c r="GY369" s="34">
        <v>12000</v>
      </c>
      <c r="GZ369" s="34">
        <v>0</v>
      </c>
      <c r="HA369" s="34">
        <v>0</v>
      </c>
      <c r="HB369" s="34">
        <v>0</v>
      </c>
      <c r="HC369" s="34">
        <v>0</v>
      </c>
      <c r="HD369" s="34">
        <v>0</v>
      </c>
      <c r="HE369" s="34">
        <v>0</v>
      </c>
      <c r="HF369" s="34" t="s">
        <v>1044</v>
      </c>
      <c r="HK369" s="34" t="s">
        <v>7168</v>
      </c>
      <c r="HL369" s="34" t="s">
        <v>4226</v>
      </c>
      <c r="HM369" s="34" t="s">
        <v>4546</v>
      </c>
      <c r="HN369" s="34" t="s">
        <v>5449</v>
      </c>
      <c r="HO369" s="34">
        <v>34.526938239159001</v>
      </c>
      <c r="HP369" s="34" t="s">
        <v>4895</v>
      </c>
      <c r="HQ369" s="34" t="s">
        <v>4313</v>
      </c>
      <c r="HR369" s="34" t="s">
        <v>4195</v>
      </c>
      <c r="HS369" s="34" t="s">
        <v>4255</v>
      </c>
      <c r="HT369" s="34" t="s">
        <v>4271</v>
      </c>
      <c r="HU369" s="34" t="s">
        <v>5342</v>
      </c>
      <c r="HV369" s="34" t="s">
        <v>5001</v>
      </c>
      <c r="HW369" s="34" t="s">
        <v>4560</v>
      </c>
      <c r="HX369" s="34" t="s">
        <v>3241</v>
      </c>
      <c r="HY369" s="34" t="s">
        <v>4299</v>
      </c>
      <c r="HZ369" s="34" t="s">
        <v>4929</v>
      </c>
      <c r="IA369" s="34" t="s">
        <v>4665</v>
      </c>
      <c r="IB369" s="34" t="s">
        <v>5665</v>
      </c>
      <c r="IC369" s="34" t="s">
        <v>5274</v>
      </c>
      <c r="ID369" s="34" t="s">
        <v>4461</v>
      </c>
      <c r="IJ369" s="34">
        <v>3188.8</v>
      </c>
      <c r="IK369" s="34" t="s">
        <v>4588</v>
      </c>
      <c r="IQ369" s="34">
        <v>6438.8</v>
      </c>
      <c r="IR369" s="34" t="s">
        <v>1046</v>
      </c>
      <c r="IT369" s="34">
        <v>3219.4</v>
      </c>
      <c r="IU369" s="34" t="s">
        <v>5177</v>
      </c>
      <c r="IV369" s="34" t="s">
        <v>4170</v>
      </c>
      <c r="IW369" s="34" t="s">
        <v>4170</v>
      </c>
      <c r="IX369" s="34" t="s">
        <v>4170</v>
      </c>
      <c r="IY369" s="34" t="s">
        <v>5373</v>
      </c>
      <c r="IZ369" s="34" t="s">
        <v>4783</v>
      </c>
      <c r="JA369" s="34" t="s">
        <v>4711</v>
      </c>
      <c r="JB369" s="34" t="s">
        <v>4170</v>
      </c>
      <c r="JC369" s="34">
        <v>0</v>
      </c>
      <c r="JD369" s="34">
        <v>2000</v>
      </c>
      <c r="JE369" s="34">
        <v>0</v>
      </c>
      <c r="JF369" s="34">
        <v>0</v>
      </c>
      <c r="JG369" s="34">
        <v>0</v>
      </c>
      <c r="JH369" s="34">
        <v>0</v>
      </c>
      <c r="JI369" s="34">
        <v>0</v>
      </c>
      <c r="JJ369" s="34">
        <v>0</v>
      </c>
      <c r="JK369" s="34">
        <v>0</v>
      </c>
      <c r="JL369" s="34">
        <v>1700</v>
      </c>
      <c r="JM369" s="34">
        <v>2000</v>
      </c>
      <c r="JN369" s="34">
        <v>3700</v>
      </c>
      <c r="JO369" s="34">
        <v>850</v>
      </c>
      <c r="JP369" s="34">
        <v>1000</v>
      </c>
      <c r="JQ369" s="34">
        <v>1850</v>
      </c>
      <c r="JR369" s="34">
        <v>0.27027027027027001</v>
      </c>
      <c r="JV369" s="34">
        <v>8.1081081081081099E-2</v>
      </c>
      <c r="JW369" s="34">
        <v>5.4054054054054099E-2</v>
      </c>
      <c r="JX369" s="34">
        <v>5.4054054054054099E-2</v>
      </c>
      <c r="KB369" s="34">
        <v>0.54054054054054101</v>
      </c>
      <c r="KI369" s="34" t="s">
        <v>6084</v>
      </c>
      <c r="KJ369" s="34" t="s">
        <v>5980</v>
      </c>
      <c r="KK369" s="34" t="s">
        <v>5178</v>
      </c>
      <c r="KL369" s="34" t="s">
        <v>4170</v>
      </c>
      <c r="KM369" s="34" t="s">
        <v>4170</v>
      </c>
      <c r="KN369" s="34" t="s">
        <v>5253</v>
      </c>
      <c r="KO369" s="34" t="s">
        <v>4170</v>
      </c>
      <c r="KP369" s="34" t="s">
        <v>4170</v>
      </c>
      <c r="KQ369" s="34" t="s">
        <v>4170</v>
      </c>
      <c r="KR369" s="34" t="s">
        <v>4170</v>
      </c>
      <c r="KS369" s="34" t="s">
        <v>4170</v>
      </c>
      <c r="KT369" s="34" t="s">
        <v>4170</v>
      </c>
      <c r="KU369" s="34" t="s">
        <v>4973</v>
      </c>
      <c r="KV369" s="34" t="s">
        <v>5111</v>
      </c>
      <c r="KW369" s="34" t="s">
        <v>5621</v>
      </c>
      <c r="KX369" s="34" t="s">
        <v>5647</v>
      </c>
      <c r="KY369" s="34" t="s">
        <v>5952</v>
      </c>
      <c r="KZ369" s="34" t="s">
        <v>5971</v>
      </c>
      <c r="LA369" s="34" t="s">
        <v>5992</v>
      </c>
    </row>
    <row r="370" spans="1:313">
      <c r="A370" s="34" t="s">
        <v>7169</v>
      </c>
      <c r="B370" s="34" t="s">
        <v>7129</v>
      </c>
      <c r="C370" s="34" t="s">
        <v>1037</v>
      </c>
      <c r="D370" s="34" t="s">
        <v>1041</v>
      </c>
      <c r="F370" s="34" t="s">
        <v>1041</v>
      </c>
      <c r="G370" s="34">
        <v>46</v>
      </c>
      <c r="H370" s="34" t="s">
        <v>1041</v>
      </c>
      <c r="I370" s="34" t="s">
        <v>1041</v>
      </c>
      <c r="J370" s="34" t="s">
        <v>440</v>
      </c>
      <c r="K370" s="34" t="s">
        <v>1077</v>
      </c>
      <c r="L370" s="34" t="s">
        <v>9537</v>
      </c>
      <c r="M370" s="34" t="s">
        <v>1548</v>
      </c>
      <c r="N370" s="34" t="s">
        <v>9538</v>
      </c>
      <c r="P370" s="34" t="s">
        <v>3065</v>
      </c>
      <c r="Q370" s="34" t="s">
        <v>3123</v>
      </c>
      <c r="R370" s="34" t="s">
        <v>6377</v>
      </c>
      <c r="S370" s="34">
        <v>2</v>
      </c>
      <c r="T370" s="34" t="s">
        <v>4609</v>
      </c>
      <c r="U370" s="34" t="s">
        <v>4881</v>
      </c>
      <c r="V370" s="34" t="s">
        <v>4170</v>
      </c>
      <c r="W370" s="34" t="s">
        <v>4881</v>
      </c>
      <c r="X370" s="34" t="s">
        <v>4170</v>
      </c>
      <c r="Y370" s="34" t="s">
        <v>4609</v>
      </c>
      <c r="Z370" s="34" t="s">
        <v>4170</v>
      </c>
      <c r="AA370" s="34" t="s">
        <v>4170</v>
      </c>
      <c r="AB370" s="34" t="s">
        <v>3681</v>
      </c>
      <c r="AD370" s="34" t="s">
        <v>3696</v>
      </c>
      <c r="AN370" s="34" t="s">
        <v>3722</v>
      </c>
      <c r="AO370" s="34" t="s">
        <v>1044</v>
      </c>
      <c r="BG370" s="34">
        <v>2</v>
      </c>
      <c r="BI370" s="34">
        <v>35</v>
      </c>
      <c r="BJ370" s="34" t="s">
        <v>1041</v>
      </c>
      <c r="BK370" s="34" t="s">
        <v>3727</v>
      </c>
      <c r="BM370" s="34" t="s">
        <v>3739</v>
      </c>
      <c r="BN370" s="34" t="s">
        <v>3745</v>
      </c>
      <c r="BO370" s="34" t="s">
        <v>4881</v>
      </c>
      <c r="BP370" s="34" t="s">
        <v>4170</v>
      </c>
      <c r="BQ370" s="34" t="s">
        <v>4170</v>
      </c>
      <c r="BR370" s="34" t="s">
        <v>4170</v>
      </c>
      <c r="BS370" s="34" t="s">
        <v>3754</v>
      </c>
      <c r="BT370" s="34" t="s">
        <v>3771</v>
      </c>
      <c r="BU370" s="34" t="s">
        <v>1044</v>
      </c>
      <c r="BV370" s="34" t="s">
        <v>1044</v>
      </c>
      <c r="BW370" s="34" t="s">
        <v>1044</v>
      </c>
      <c r="BX370" s="34" t="s">
        <v>3777</v>
      </c>
      <c r="BY370" s="34" t="s">
        <v>4881</v>
      </c>
      <c r="BZ370" s="34" t="s">
        <v>4170</v>
      </c>
      <c r="CA370" s="34" t="s">
        <v>4170</v>
      </c>
      <c r="CB370" s="34" t="s">
        <v>4170</v>
      </c>
      <c r="CC370" s="34" t="s">
        <v>4170</v>
      </c>
      <c r="CD370" s="34" t="s">
        <v>4170</v>
      </c>
      <c r="CE370" s="34" t="s">
        <v>4170</v>
      </c>
      <c r="CF370" s="34" t="s">
        <v>4170</v>
      </c>
      <c r="CG370" s="34" t="s">
        <v>4170</v>
      </c>
      <c r="CH370" s="34" t="s">
        <v>4170</v>
      </c>
      <c r="CI370" s="34" t="s">
        <v>4170</v>
      </c>
      <c r="CJ370" s="34" t="s">
        <v>4170</v>
      </c>
      <c r="CK370" s="34" t="s">
        <v>4170</v>
      </c>
      <c r="CL370" s="34" t="s">
        <v>4170</v>
      </c>
      <c r="CM370" s="34" t="s">
        <v>4170</v>
      </c>
      <c r="CN370" s="34" t="s">
        <v>4170</v>
      </c>
      <c r="CO370" s="34" t="s">
        <v>4170</v>
      </c>
      <c r="CQ370" s="34" t="s">
        <v>1041</v>
      </c>
      <c r="CR370" s="34" t="s">
        <v>1041</v>
      </c>
      <c r="CS370" s="34" t="s">
        <v>1041</v>
      </c>
      <c r="CT370" s="34" t="s">
        <v>1041</v>
      </c>
      <c r="CU370" s="34" t="s">
        <v>1041</v>
      </c>
      <c r="CV370" s="34" t="s">
        <v>1041</v>
      </c>
      <c r="CW370" s="34" t="s">
        <v>1041</v>
      </c>
      <c r="CX370" s="34" t="s">
        <v>1044</v>
      </c>
      <c r="CY370" s="34" t="s">
        <v>3823</v>
      </c>
      <c r="CZ370" s="34" t="s">
        <v>3843</v>
      </c>
      <c r="DA370" s="34" t="s">
        <v>3861</v>
      </c>
      <c r="DB370" s="34" t="s">
        <v>1044</v>
      </c>
      <c r="DC370" s="34" t="s">
        <v>1044</v>
      </c>
      <c r="DD370" s="34" t="s">
        <v>3871</v>
      </c>
      <c r="DE370" s="34" t="s">
        <v>1041</v>
      </c>
      <c r="DF370" s="34" t="s">
        <v>3877</v>
      </c>
      <c r="DG370" s="34" t="s">
        <v>169</v>
      </c>
      <c r="DH370" s="34" t="s">
        <v>4170</v>
      </c>
      <c r="DI370" s="34" t="s">
        <v>4881</v>
      </c>
      <c r="DJ370" s="34" t="s">
        <v>4170</v>
      </c>
      <c r="DK370" s="34" t="s">
        <v>4170</v>
      </c>
      <c r="DL370" s="34" t="s">
        <v>4170</v>
      </c>
      <c r="DM370" s="34" t="s">
        <v>4170</v>
      </c>
      <c r="DN370" s="34" t="s">
        <v>4170</v>
      </c>
      <c r="DO370" s="34" t="s">
        <v>4170</v>
      </c>
      <c r="DP370" s="34" t="s">
        <v>4170</v>
      </c>
      <c r="DQ370" s="34" t="s">
        <v>4170</v>
      </c>
      <c r="DR370" s="34" t="s">
        <v>4170</v>
      </c>
      <c r="DS370" s="34" t="s">
        <v>4170</v>
      </c>
      <c r="DT370" s="34" t="s">
        <v>4170</v>
      </c>
      <c r="DU370" s="34" t="s">
        <v>4170</v>
      </c>
      <c r="DV370" s="34" t="s">
        <v>4170</v>
      </c>
      <c r="DW370" s="34" t="s">
        <v>4170</v>
      </c>
      <c r="DY370" s="34">
        <v>15000</v>
      </c>
      <c r="FK370" s="34" t="s">
        <v>1044</v>
      </c>
      <c r="FM370" s="34" t="s">
        <v>3990</v>
      </c>
      <c r="GF370" s="34" t="s">
        <v>1044</v>
      </c>
      <c r="GG370" s="34" t="s">
        <v>4170</v>
      </c>
      <c r="GH370" s="34" t="s">
        <v>4170</v>
      </c>
      <c r="GI370" s="34" t="s">
        <v>4170</v>
      </c>
      <c r="GJ370" s="34" t="s">
        <v>4881</v>
      </c>
      <c r="GK370" s="34" t="s">
        <v>4170</v>
      </c>
      <c r="GL370" s="34" t="s">
        <v>4170</v>
      </c>
      <c r="GM370" s="34" t="s">
        <v>4170</v>
      </c>
      <c r="GO370" s="34">
        <v>6000</v>
      </c>
      <c r="GP370" s="34">
        <v>0</v>
      </c>
      <c r="GQ370" s="34">
        <v>9000</v>
      </c>
      <c r="GR370" s="34">
        <v>3000</v>
      </c>
      <c r="GS370" s="34">
        <v>0</v>
      </c>
      <c r="GT370" s="34">
        <v>500</v>
      </c>
      <c r="GU370" s="34">
        <v>500</v>
      </c>
      <c r="GV370" s="34">
        <v>500</v>
      </c>
      <c r="GW370" s="34">
        <v>1000</v>
      </c>
      <c r="GX370" s="34">
        <v>6000</v>
      </c>
      <c r="GY370" s="34">
        <v>180000</v>
      </c>
      <c r="GZ370" s="34">
        <v>1000</v>
      </c>
      <c r="HA370" s="34">
        <v>0</v>
      </c>
      <c r="HB370" s="34">
        <v>0</v>
      </c>
      <c r="HC370" s="34">
        <v>30000</v>
      </c>
      <c r="HD370" s="34">
        <v>0</v>
      </c>
      <c r="HE370" s="34">
        <v>0</v>
      </c>
      <c r="HF370" s="34" t="s">
        <v>1044</v>
      </c>
      <c r="HK370" s="34" t="s">
        <v>7170</v>
      </c>
      <c r="HL370" s="34" t="s">
        <v>4226</v>
      </c>
      <c r="HM370" s="34" t="s">
        <v>4542</v>
      </c>
      <c r="HN370" s="34" t="s">
        <v>5447</v>
      </c>
      <c r="HO370" s="34">
        <v>48.5216819973719</v>
      </c>
      <c r="HP370" s="34" t="s">
        <v>4896</v>
      </c>
      <c r="HQ370" s="34" t="s">
        <v>4313</v>
      </c>
      <c r="HR370" s="34" t="s">
        <v>4210</v>
      </c>
      <c r="HS370" s="34" t="s">
        <v>4228</v>
      </c>
      <c r="HT370" s="34" t="s">
        <v>4262</v>
      </c>
      <c r="HU370" s="34" t="s">
        <v>5342</v>
      </c>
      <c r="HV370" s="34" t="s">
        <v>5001</v>
      </c>
      <c r="HW370" s="34" t="s">
        <v>4556</v>
      </c>
      <c r="HX370" s="34" t="s">
        <v>3244</v>
      </c>
      <c r="HY370" s="34" t="s">
        <v>4291</v>
      </c>
      <c r="HZ370" s="34" t="s">
        <v>4933</v>
      </c>
      <c r="IA370" s="34" t="s">
        <v>4666</v>
      </c>
      <c r="IC370" s="34" t="s">
        <v>5274</v>
      </c>
      <c r="ID370" s="34" t="s">
        <v>4462</v>
      </c>
      <c r="IE370" s="34" t="s">
        <v>5112</v>
      </c>
      <c r="IQ370" s="34">
        <v>15000</v>
      </c>
      <c r="IR370" s="34" t="s">
        <v>1046</v>
      </c>
      <c r="IS370" s="34" t="s">
        <v>5322</v>
      </c>
      <c r="IT370" s="34">
        <v>7500</v>
      </c>
      <c r="IU370" s="34" t="s">
        <v>5179</v>
      </c>
      <c r="IV370" s="34" t="s">
        <v>4170</v>
      </c>
      <c r="IW370" s="34" t="s">
        <v>4176</v>
      </c>
      <c r="IX370" s="34" t="s">
        <v>5374</v>
      </c>
      <c r="IY370" s="34" t="s">
        <v>4170</v>
      </c>
      <c r="IZ370" s="34" t="s">
        <v>4785</v>
      </c>
      <c r="JA370" s="34" t="s">
        <v>4785</v>
      </c>
      <c r="JB370" s="34" t="s">
        <v>4714</v>
      </c>
      <c r="JC370" s="34">
        <v>1000</v>
      </c>
      <c r="JD370" s="34">
        <v>30000</v>
      </c>
      <c r="JE370" s="34">
        <v>166.666666666667</v>
      </c>
      <c r="JF370" s="34">
        <v>0</v>
      </c>
      <c r="JG370" s="34">
        <v>0</v>
      </c>
      <c r="JH370" s="34">
        <v>5000</v>
      </c>
      <c r="JI370" s="34">
        <v>0</v>
      </c>
      <c r="JJ370" s="34">
        <v>0</v>
      </c>
      <c r="JK370" s="34">
        <v>333.33333333333297</v>
      </c>
      <c r="JL370" s="34">
        <v>25166.666666666701</v>
      </c>
      <c r="JM370" s="34">
        <v>30833.333333333299</v>
      </c>
      <c r="JN370" s="34">
        <v>56000</v>
      </c>
      <c r="JO370" s="34">
        <v>12583.333333333299</v>
      </c>
      <c r="JP370" s="34">
        <v>15416.666666666701</v>
      </c>
      <c r="JQ370" s="34">
        <v>28000</v>
      </c>
      <c r="JR370" s="34">
        <v>0.107142857142857</v>
      </c>
      <c r="JT370" s="34">
        <v>0.160714285714286</v>
      </c>
      <c r="JU370" s="34">
        <v>5.3571428571428603E-2</v>
      </c>
      <c r="JW370" s="34">
        <v>8.9285714285714298E-3</v>
      </c>
      <c r="JX370" s="34">
        <v>8.9285714285714298E-3</v>
      </c>
      <c r="JY370" s="34">
        <v>8.9285714285714298E-3</v>
      </c>
      <c r="JZ370" s="34">
        <v>5.9523809523809503E-3</v>
      </c>
      <c r="KA370" s="34">
        <v>1.7857142857142901E-2</v>
      </c>
      <c r="KB370" s="34">
        <v>0.53571428571428603</v>
      </c>
      <c r="KC370" s="34">
        <v>2.9761904761904799E-3</v>
      </c>
      <c r="KF370" s="34">
        <v>8.9285714285714302E-2</v>
      </c>
      <c r="KJ370" s="34" t="s">
        <v>5977</v>
      </c>
      <c r="KK370" s="34" t="s">
        <v>5990</v>
      </c>
      <c r="KL370" s="34" t="s">
        <v>5796</v>
      </c>
      <c r="KM370" s="34" t="s">
        <v>4716</v>
      </c>
      <c r="KN370" s="34" t="s">
        <v>4715</v>
      </c>
      <c r="KO370" s="34" t="s">
        <v>5254</v>
      </c>
      <c r="KP370" s="34" t="s">
        <v>4170</v>
      </c>
      <c r="KQ370" s="34" t="s">
        <v>4170</v>
      </c>
      <c r="KR370" s="34" t="s">
        <v>4973</v>
      </c>
      <c r="KS370" s="34" t="s">
        <v>4170</v>
      </c>
      <c r="KT370" s="34" t="s">
        <v>4170</v>
      </c>
      <c r="KU370" s="34" t="s">
        <v>5114</v>
      </c>
      <c r="KV370" s="34" t="s">
        <v>5152</v>
      </c>
      <c r="KW370" s="34" t="s">
        <v>5622</v>
      </c>
      <c r="KX370" s="34" t="s">
        <v>5585</v>
      </c>
      <c r="KY370" s="34" t="s">
        <v>5955</v>
      </c>
      <c r="KZ370" s="34" t="s">
        <v>5224</v>
      </c>
      <c r="LA370" s="34" t="s">
        <v>5992</v>
      </c>
    </row>
    <row r="371" spans="1:313">
      <c r="A371" s="34" t="s">
        <v>7171</v>
      </c>
      <c r="B371" s="34" t="s">
        <v>7129</v>
      </c>
      <c r="C371" s="34" t="s">
        <v>1039</v>
      </c>
      <c r="D371" s="34" t="s">
        <v>1041</v>
      </c>
      <c r="F371" s="34" t="s">
        <v>1041</v>
      </c>
      <c r="G371" s="34">
        <v>39</v>
      </c>
      <c r="H371" s="34" t="s">
        <v>1041</v>
      </c>
      <c r="I371" s="34" t="s">
        <v>1041</v>
      </c>
      <c r="J371" s="34" t="s">
        <v>440</v>
      </c>
      <c r="K371" s="34" t="s">
        <v>1092</v>
      </c>
      <c r="L371" s="34" t="s">
        <v>9634</v>
      </c>
      <c r="M371" s="34" t="s">
        <v>1806</v>
      </c>
      <c r="N371" s="34" t="s">
        <v>9641</v>
      </c>
      <c r="P371" s="34" t="s">
        <v>3065</v>
      </c>
      <c r="Q371" s="34" t="s">
        <v>3138</v>
      </c>
      <c r="R371" s="34" t="s">
        <v>6320</v>
      </c>
      <c r="S371" s="34">
        <v>2</v>
      </c>
      <c r="T371" s="34" t="s">
        <v>4881</v>
      </c>
      <c r="U371" s="34" t="s">
        <v>4170</v>
      </c>
      <c r="V371" s="34" t="s">
        <v>4881</v>
      </c>
      <c r="W371" s="34" t="s">
        <v>4881</v>
      </c>
      <c r="X371" s="34" t="s">
        <v>4170</v>
      </c>
      <c r="Y371" s="34" t="s">
        <v>4881</v>
      </c>
      <c r="Z371" s="34" t="s">
        <v>4881</v>
      </c>
      <c r="AA371" s="34" t="s">
        <v>4170</v>
      </c>
      <c r="AB371" s="34" t="s">
        <v>3681</v>
      </c>
      <c r="AD371" s="34" t="s">
        <v>3696</v>
      </c>
      <c r="AN371" s="34" t="s">
        <v>3719</v>
      </c>
      <c r="AO371" s="34" t="s">
        <v>1044</v>
      </c>
      <c r="BG371" s="34">
        <v>1</v>
      </c>
      <c r="BI371" s="34">
        <v>17</v>
      </c>
      <c r="BJ371" s="34" t="s">
        <v>1041</v>
      </c>
      <c r="BK371" s="34" t="s">
        <v>3727</v>
      </c>
      <c r="BM371" s="34" t="s">
        <v>3739</v>
      </c>
      <c r="BN371" s="34" t="s">
        <v>3745</v>
      </c>
      <c r="BO371" s="34" t="s">
        <v>4881</v>
      </c>
      <c r="BP371" s="34" t="s">
        <v>4170</v>
      </c>
      <c r="BQ371" s="34" t="s">
        <v>4170</v>
      </c>
      <c r="BR371" s="34" t="s">
        <v>4170</v>
      </c>
      <c r="BS371" s="34" t="s">
        <v>3754</v>
      </c>
      <c r="BT371" s="34" t="s">
        <v>3771</v>
      </c>
      <c r="BU371" s="34" t="s">
        <v>1044</v>
      </c>
      <c r="BV371" s="34" t="s">
        <v>1044</v>
      </c>
      <c r="BW371" s="34" t="s">
        <v>1044</v>
      </c>
      <c r="BX371" s="34" t="s">
        <v>3783</v>
      </c>
      <c r="BY371" s="34" t="s">
        <v>4170</v>
      </c>
      <c r="BZ371" s="34" t="s">
        <v>4170</v>
      </c>
      <c r="CA371" s="34" t="s">
        <v>4881</v>
      </c>
      <c r="CB371" s="34" t="s">
        <v>4170</v>
      </c>
      <c r="CC371" s="34" t="s">
        <v>4170</v>
      </c>
      <c r="CD371" s="34" t="s">
        <v>4170</v>
      </c>
      <c r="CE371" s="34" t="s">
        <v>4170</v>
      </c>
      <c r="CF371" s="34" t="s">
        <v>4170</v>
      </c>
      <c r="CG371" s="34" t="s">
        <v>4170</v>
      </c>
      <c r="CH371" s="34" t="s">
        <v>4170</v>
      </c>
      <c r="CI371" s="34" t="s">
        <v>4170</v>
      </c>
      <c r="CJ371" s="34" t="s">
        <v>4170</v>
      </c>
      <c r="CK371" s="34" t="s">
        <v>4170</v>
      </c>
      <c r="CL371" s="34" t="s">
        <v>4170</v>
      </c>
      <c r="CM371" s="34" t="s">
        <v>4170</v>
      </c>
      <c r="CN371" s="34" t="s">
        <v>4170</v>
      </c>
      <c r="CO371" s="34" t="s">
        <v>4170</v>
      </c>
      <c r="CQ371" s="34" t="s">
        <v>1041</v>
      </c>
      <c r="CR371" s="34" t="s">
        <v>1041</v>
      </c>
      <c r="CS371" s="34" t="s">
        <v>1041</v>
      </c>
      <c r="CT371" s="34" t="s">
        <v>1041</v>
      </c>
      <c r="CU371" s="34" t="s">
        <v>1041</v>
      </c>
      <c r="CV371" s="34" t="s">
        <v>1041</v>
      </c>
      <c r="CW371" s="34" t="s">
        <v>1044</v>
      </c>
      <c r="CX371" s="34" t="s">
        <v>1044</v>
      </c>
      <c r="CY371" s="34" t="s">
        <v>3826</v>
      </c>
      <c r="CZ371" s="34" t="s">
        <v>3843</v>
      </c>
      <c r="DA371" s="34" t="s">
        <v>3861</v>
      </c>
      <c r="DB371" s="34" t="s">
        <v>3868</v>
      </c>
      <c r="DC371" s="34" t="s">
        <v>3868</v>
      </c>
      <c r="DD371" s="34" t="s">
        <v>3871</v>
      </c>
      <c r="DE371" s="34" t="s">
        <v>1041</v>
      </c>
      <c r="DF371" s="34" t="s">
        <v>3877</v>
      </c>
      <c r="DG371" s="34" t="s">
        <v>7138</v>
      </c>
      <c r="DH371" s="34" t="s">
        <v>4170</v>
      </c>
      <c r="DI371" s="34" t="s">
        <v>4170</v>
      </c>
      <c r="DJ371" s="34" t="s">
        <v>4170</v>
      </c>
      <c r="DK371" s="34" t="s">
        <v>4881</v>
      </c>
      <c r="DL371" s="34" t="s">
        <v>4170</v>
      </c>
      <c r="DM371" s="34" t="s">
        <v>4170</v>
      </c>
      <c r="DN371" s="34" t="s">
        <v>4170</v>
      </c>
      <c r="DO371" s="34" t="s">
        <v>4170</v>
      </c>
      <c r="DP371" s="34" t="s">
        <v>4170</v>
      </c>
      <c r="DQ371" s="34" t="s">
        <v>4881</v>
      </c>
      <c r="DR371" s="34" t="s">
        <v>4170</v>
      </c>
      <c r="DS371" s="34" t="s">
        <v>4170</v>
      </c>
      <c r="DT371" s="34" t="s">
        <v>4170</v>
      </c>
      <c r="DU371" s="34" t="s">
        <v>4170</v>
      </c>
      <c r="DV371" s="34" t="s">
        <v>4170</v>
      </c>
      <c r="DW371" s="34" t="s">
        <v>4170</v>
      </c>
      <c r="EA371" s="34">
        <v>1500</v>
      </c>
      <c r="FG371" s="34">
        <v>6000</v>
      </c>
      <c r="FK371" s="34" t="s">
        <v>3963</v>
      </c>
      <c r="FL371" s="34" t="s">
        <v>3975</v>
      </c>
      <c r="FM371" s="34" t="s">
        <v>3990</v>
      </c>
      <c r="GF371" s="34" t="s">
        <v>1044</v>
      </c>
      <c r="GG371" s="34" t="s">
        <v>4170</v>
      </c>
      <c r="GH371" s="34" t="s">
        <v>4170</v>
      </c>
      <c r="GI371" s="34" t="s">
        <v>4170</v>
      </c>
      <c r="GJ371" s="34" t="s">
        <v>4881</v>
      </c>
      <c r="GK371" s="34" t="s">
        <v>4170</v>
      </c>
      <c r="GL371" s="34" t="s">
        <v>4170</v>
      </c>
      <c r="GM371" s="34" t="s">
        <v>4170</v>
      </c>
      <c r="GO371" s="34">
        <v>2500</v>
      </c>
      <c r="GP371" s="34">
        <v>500</v>
      </c>
      <c r="GQ371" s="34">
        <v>3000</v>
      </c>
      <c r="GR371" s="34">
        <v>3000</v>
      </c>
      <c r="GS371" s="34">
        <v>100</v>
      </c>
      <c r="GT371" s="34">
        <v>150</v>
      </c>
      <c r="GU371" s="34">
        <v>0</v>
      </c>
      <c r="GV371" s="34">
        <v>0</v>
      </c>
      <c r="GW371" s="34">
        <v>0</v>
      </c>
      <c r="GX371" s="34">
        <v>0</v>
      </c>
      <c r="GY371" s="34">
        <v>0</v>
      </c>
      <c r="GZ371" s="34">
        <v>0</v>
      </c>
      <c r="HA371" s="34">
        <v>0</v>
      </c>
      <c r="HB371" s="34">
        <v>0</v>
      </c>
      <c r="HC371" s="34">
        <v>0</v>
      </c>
      <c r="HD371" s="34">
        <v>0</v>
      </c>
      <c r="HE371" s="34">
        <v>0</v>
      </c>
      <c r="HF371" s="34" t="s">
        <v>1044</v>
      </c>
      <c r="HK371" s="34" t="s">
        <v>7172</v>
      </c>
      <c r="HL371" s="34" t="s">
        <v>4226</v>
      </c>
      <c r="HM371" s="34" t="s">
        <v>4542</v>
      </c>
      <c r="HN371" s="34" t="s">
        <v>5447</v>
      </c>
      <c r="HO371" s="34">
        <v>49.538710030661399</v>
      </c>
      <c r="HP371" s="34" t="s">
        <v>4896</v>
      </c>
      <c r="HQ371" s="34" t="s">
        <v>4313</v>
      </c>
      <c r="HR371" s="34" t="s">
        <v>4210</v>
      </c>
      <c r="HS371" s="34" t="s">
        <v>4228</v>
      </c>
      <c r="HT371" s="34" t="s">
        <v>4262</v>
      </c>
      <c r="HU371" s="34" t="s">
        <v>5342</v>
      </c>
      <c r="HV371" s="34" t="s">
        <v>5001</v>
      </c>
      <c r="HW371" s="34" t="s">
        <v>4556</v>
      </c>
      <c r="HX371" s="34" t="s">
        <v>3238</v>
      </c>
      <c r="HY371" s="34" t="s">
        <v>4291</v>
      </c>
      <c r="HZ371" s="34" t="s">
        <v>4933</v>
      </c>
      <c r="IA371" s="34" t="s">
        <v>4666</v>
      </c>
      <c r="IC371" s="34" t="s">
        <v>5274</v>
      </c>
      <c r="ID371" s="34" t="s">
        <v>4462</v>
      </c>
      <c r="IG371" s="34" t="s">
        <v>4874</v>
      </c>
      <c r="IM371" s="34" t="s">
        <v>6041</v>
      </c>
      <c r="IQ371" s="34">
        <v>7500</v>
      </c>
      <c r="IR371" s="34" t="s">
        <v>1046</v>
      </c>
      <c r="IS371" s="34" t="s">
        <v>5322</v>
      </c>
      <c r="IT371" s="34">
        <v>3750</v>
      </c>
      <c r="IU371" s="34" t="s">
        <v>5178</v>
      </c>
      <c r="IV371" s="34" t="s">
        <v>4471</v>
      </c>
      <c r="IW371" s="34" t="s">
        <v>4171</v>
      </c>
      <c r="IX371" s="34" t="s">
        <v>5374</v>
      </c>
      <c r="IY371" s="34" t="s">
        <v>5373</v>
      </c>
      <c r="IZ371" s="34" t="s">
        <v>4783</v>
      </c>
      <c r="JA371" s="34" t="s">
        <v>4170</v>
      </c>
      <c r="JB371" s="34" t="s">
        <v>4170</v>
      </c>
      <c r="JC371" s="34">
        <v>0</v>
      </c>
      <c r="JD371" s="34">
        <v>0</v>
      </c>
      <c r="JE371" s="34">
        <v>0</v>
      </c>
      <c r="JF371" s="34">
        <v>0</v>
      </c>
      <c r="JG371" s="34">
        <v>0</v>
      </c>
      <c r="JH371" s="34">
        <v>0</v>
      </c>
      <c r="JI371" s="34">
        <v>0</v>
      </c>
      <c r="JJ371" s="34">
        <v>0</v>
      </c>
      <c r="JK371" s="34">
        <v>0</v>
      </c>
      <c r="JL371" s="34">
        <v>8750</v>
      </c>
      <c r="JM371" s="34">
        <v>500</v>
      </c>
      <c r="JN371" s="34">
        <v>9250</v>
      </c>
      <c r="JO371" s="34">
        <v>4375</v>
      </c>
      <c r="JP371" s="34">
        <v>250</v>
      </c>
      <c r="JQ371" s="34">
        <v>4625</v>
      </c>
      <c r="JR371" s="34">
        <v>0.27027027027027001</v>
      </c>
      <c r="JS371" s="34">
        <v>5.4054054054054099E-2</v>
      </c>
      <c r="JT371" s="34">
        <v>0.32432432432432401</v>
      </c>
      <c r="JU371" s="34">
        <v>0.32432432432432401</v>
      </c>
      <c r="JV371" s="34">
        <v>1.0810810810810799E-2</v>
      </c>
      <c r="JW371" s="34">
        <v>1.62162162162162E-2</v>
      </c>
      <c r="KJ371" s="34" t="s">
        <v>5980</v>
      </c>
      <c r="KK371" s="34" t="s">
        <v>5178</v>
      </c>
      <c r="KL371" s="34" t="s">
        <v>4170</v>
      </c>
      <c r="KM371" s="34" t="s">
        <v>4170</v>
      </c>
      <c r="KN371" s="34" t="s">
        <v>4170</v>
      </c>
      <c r="KO371" s="34" t="s">
        <v>4170</v>
      </c>
      <c r="KP371" s="34" t="s">
        <v>4170</v>
      </c>
      <c r="KQ371" s="34" t="s">
        <v>4170</v>
      </c>
      <c r="KR371" s="34" t="s">
        <v>4170</v>
      </c>
      <c r="KS371" s="34" t="s">
        <v>4170</v>
      </c>
      <c r="KT371" s="34" t="s">
        <v>4170</v>
      </c>
      <c r="KU371" s="34" t="s">
        <v>5116</v>
      </c>
      <c r="KV371" s="34" t="s">
        <v>5153</v>
      </c>
      <c r="KW371" s="34" t="s">
        <v>5624</v>
      </c>
      <c r="KX371" s="34" t="s">
        <v>5644</v>
      </c>
      <c r="KY371" s="34" t="s">
        <v>5116</v>
      </c>
      <c r="KZ371" s="34" t="s">
        <v>5850</v>
      </c>
      <c r="LA371" s="34" t="s">
        <v>5992</v>
      </c>
    </row>
    <row r="372" spans="1:313">
      <c r="A372" s="34" t="s">
        <v>7173</v>
      </c>
      <c r="B372" s="34" t="s">
        <v>7129</v>
      </c>
      <c r="C372" s="34" t="s">
        <v>1038</v>
      </c>
      <c r="D372" s="34" t="s">
        <v>1041</v>
      </c>
      <c r="F372" s="34" t="s">
        <v>1041</v>
      </c>
      <c r="G372" s="34">
        <v>42</v>
      </c>
      <c r="H372" s="34" t="s">
        <v>1041</v>
      </c>
      <c r="I372" s="34" t="s">
        <v>1041</v>
      </c>
      <c r="J372" s="34" t="s">
        <v>442</v>
      </c>
      <c r="K372" s="34" t="s">
        <v>1077</v>
      </c>
      <c r="L372" s="34" t="s">
        <v>9537</v>
      </c>
      <c r="M372" s="34" t="s">
        <v>1548</v>
      </c>
      <c r="N372" s="34" t="s">
        <v>9538</v>
      </c>
      <c r="P372" s="34" t="s">
        <v>3065</v>
      </c>
      <c r="Q372" s="34" t="s">
        <v>3111</v>
      </c>
      <c r="R372" s="34" t="s">
        <v>6362</v>
      </c>
      <c r="S372" s="34">
        <v>3</v>
      </c>
      <c r="T372" s="34" t="s">
        <v>4881</v>
      </c>
      <c r="U372" s="34" t="s">
        <v>4170</v>
      </c>
      <c r="V372" s="34" t="s">
        <v>4881</v>
      </c>
      <c r="W372" s="34" t="s">
        <v>4881</v>
      </c>
      <c r="X372" s="34" t="s">
        <v>4881</v>
      </c>
      <c r="Y372" s="34" t="s">
        <v>4881</v>
      </c>
      <c r="Z372" s="34" t="s">
        <v>4609</v>
      </c>
      <c r="AA372" s="34" t="s">
        <v>4170</v>
      </c>
      <c r="AB372" s="34" t="s">
        <v>3681</v>
      </c>
      <c r="AD372" s="34" t="s">
        <v>3696</v>
      </c>
      <c r="AN372" s="34" t="s">
        <v>3722</v>
      </c>
      <c r="AO372" s="34" t="s">
        <v>1044</v>
      </c>
      <c r="BG372" s="34">
        <v>2</v>
      </c>
      <c r="BI372" s="34">
        <v>40</v>
      </c>
      <c r="BJ372" s="34" t="s">
        <v>1041</v>
      </c>
      <c r="BK372" s="34" t="s">
        <v>3727</v>
      </c>
      <c r="BM372" s="34" t="s">
        <v>3739</v>
      </c>
      <c r="BN372" s="34" t="s">
        <v>3745</v>
      </c>
      <c r="BO372" s="34" t="s">
        <v>4881</v>
      </c>
      <c r="BP372" s="34" t="s">
        <v>4170</v>
      </c>
      <c r="BQ372" s="34" t="s">
        <v>4170</v>
      </c>
      <c r="BR372" s="34" t="s">
        <v>4170</v>
      </c>
      <c r="BS372" s="34" t="s">
        <v>3754</v>
      </c>
      <c r="BT372" s="34" t="s">
        <v>3771</v>
      </c>
      <c r="BU372" s="34" t="s">
        <v>1044</v>
      </c>
      <c r="BV372" s="34" t="s">
        <v>1044</v>
      </c>
      <c r="BW372" s="34" t="s">
        <v>1044</v>
      </c>
      <c r="BX372" s="34" t="s">
        <v>3777</v>
      </c>
      <c r="BY372" s="34" t="s">
        <v>4881</v>
      </c>
      <c r="BZ372" s="34" t="s">
        <v>4170</v>
      </c>
      <c r="CA372" s="34" t="s">
        <v>4170</v>
      </c>
      <c r="CB372" s="34" t="s">
        <v>4170</v>
      </c>
      <c r="CC372" s="34" t="s">
        <v>4170</v>
      </c>
      <c r="CD372" s="34" t="s">
        <v>4170</v>
      </c>
      <c r="CE372" s="34" t="s">
        <v>4170</v>
      </c>
      <c r="CF372" s="34" t="s">
        <v>4170</v>
      </c>
      <c r="CG372" s="34" t="s">
        <v>4170</v>
      </c>
      <c r="CH372" s="34" t="s">
        <v>4170</v>
      </c>
      <c r="CI372" s="34" t="s">
        <v>4170</v>
      </c>
      <c r="CJ372" s="34" t="s">
        <v>4170</v>
      </c>
      <c r="CK372" s="34" t="s">
        <v>4170</v>
      </c>
      <c r="CL372" s="34" t="s">
        <v>4170</v>
      </c>
      <c r="CM372" s="34" t="s">
        <v>4170</v>
      </c>
      <c r="CN372" s="34" t="s">
        <v>4170</v>
      </c>
      <c r="CO372" s="34" t="s">
        <v>4170</v>
      </c>
      <c r="CQ372" s="34" t="s">
        <v>1041</v>
      </c>
      <c r="CR372" s="34" t="s">
        <v>1041</v>
      </c>
      <c r="CS372" s="34" t="s">
        <v>1041</v>
      </c>
      <c r="CT372" s="34" t="s">
        <v>1041</v>
      </c>
      <c r="CU372" s="34" t="s">
        <v>1041</v>
      </c>
      <c r="CV372" s="34" t="s">
        <v>1041</v>
      </c>
      <c r="CW372" s="34" t="s">
        <v>1041</v>
      </c>
      <c r="CX372" s="34" t="s">
        <v>1041</v>
      </c>
      <c r="CY372" s="34" t="s">
        <v>3826</v>
      </c>
      <c r="CZ372" s="34" t="s">
        <v>3843</v>
      </c>
      <c r="DA372" s="34" t="s">
        <v>3861</v>
      </c>
      <c r="DB372" s="34" t="s">
        <v>1044</v>
      </c>
      <c r="DC372" s="34" t="s">
        <v>3868</v>
      </c>
      <c r="DD372" s="34" t="s">
        <v>3871</v>
      </c>
      <c r="DE372" s="34" t="s">
        <v>1044</v>
      </c>
      <c r="DF372" s="34" t="s">
        <v>3877</v>
      </c>
      <c r="DG372" s="34" t="s">
        <v>169</v>
      </c>
      <c r="DH372" s="34" t="s">
        <v>4170</v>
      </c>
      <c r="DI372" s="34" t="s">
        <v>4881</v>
      </c>
      <c r="DJ372" s="34" t="s">
        <v>4170</v>
      </c>
      <c r="DK372" s="34" t="s">
        <v>4170</v>
      </c>
      <c r="DL372" s="34" t="s">
        <v>4170</v>
      </c>
      <c r="DM372" s="34" t="s">
        <v>4170</v>
      </c>
      <c r="DN372" s="34" t="s">
        <v>4170</v>
      </c>
      <c r="DO372" s="34" t="s">
        <v>4170</v>
      </c>
      <c r="DP372" s="34" t="s">
        <v>4170</v>
      </c>
      <c r="DQ372" s="34" t="s">
        <v>4170</v>
      </c>
      <c r="DR372" s="34" t="s">
        <v>4170</v>
      </c>
      <c r="DS372" s="34" t="s">
        <v>4170</v>
      </c>
      <c r="DT372" s="34" t="s">
        <v>4170</v>
      </c>
      <c r="DU372" s="34" t="s">
        <v>4170</v>
      </c>
      <c r="DV372" s="34" t="s">
        <v>4170</v>
      </c>
      <c r="DW372" s="34" t="s">
        <v>4170</v>
      </c>
      <c r="DY372" s="34">
        <v>30000</v>
      </c>
      <c r="FK372" s="34" t="s">
        <v>1044</v>
      </c>
      <c r="FM372" s="34" t="s">
        <v>3990</v>
      </c>
      <c r="GF372" s="34" t="s">
        <v>1044</v>
      </c>
      <c r="GG372" s="34" t="s">
        <v>4170</v>
      </c>
      <c r="GH372" s="34" t="s">
        <v>4170</v>
      </c>
      <c r="GI372" s="34" t="s">
        <v>4170</v>
      </c>
      <c r="GJ372" s="34" t="s">
        <v>4881</v>
      </c>
      <c r="GK372" s="34" t="s">
        <v>4170</v>
      </c>
      <c r="GL372" s="34" t="s">
        <v>4170</v>
      </c>
      <c r="GM372" s="34" t="s">
        <v>4170</v>
      </c>
      <c r="GO372" s="34">
        <v>10000</v>
      </c>
      <c r="GP372" s="34">
        <v>1000</v>
      </c>
      <c r="GQ372" s="34">
        <v>13000</v>
      </c>
      <c r="GR372" s="34">
        <v>2500</v>
      </c>
      <c r="GS372" s="34">
        <v>500</v>
      </c>
      <c r="GT372" s="34">
        <v>500</v>
      </c>
      <c r="GU372" s="34">
        <v>1000</v>
      </c>
      <c r="GV372" s="34">
        <v>0</v>
      </c>
      <c r="GW372" s="34">
        <v>5000</v>
      </c>
      <c r="GX372" s="34">
        <v>8000</v>
      </c>
      <c r="GY372" s="34">
        <v>6000</v>
      </c>
      <c r="GZ372" s="34">
        <v>2000</v>
      </c>
      <c r="HA372" s="34">
        <v>0</v>
      </c>
      <c r="HB372" s="34">
        <v>2500</v>
      </c>
      <c r="HC372" s="34">
        <v>4000</v>
      </c>
      <c r="HD372" s="34">
        <v>0</v>
      </c>
      <c r="HE372" s="34">
        <v>0</v>
      </c>
      <c r="HF372" s="34" t="s">
        <v>1044</v>
      </c>
      <c r="HK372" s="34" t="s">
        <v>7174</v>
      </c>
      <c r="HL372" s="34" t="s">
        <v>4226</v>
      </c>
      <c r="HM372" s="34" t="s">
        <v>4542</v>
      </c>
      <c r="HN372" s="34" t="s">
        <v>5453</v>
      </c>
      <c r="HO372" s="34">
        <v>38.467750766535303</v>
      </c>
      <c r="HP372" s="34" t="s">
        <v>4896</v>
      </c>
      <c r="HQ372" s="34" t="s">
        <v>4316</v>
      </c>
      <c r="HR372" s="34" t="s">
        <v>4219</v>
      </c>
      <c r="HS372" s="34" t="s">
        <v>4248</v>
      </c>
      <c r="HT372" s="34" t="s">
        <v>4262</v>
      </c>
      <c r="HU372" s="34" t="s">
        <v>5342</v>
      </c>
      <c r="HV372" s="34" t="s">
        <v>5001</v>
      </c>
      <c r="HW372" s="34" t="s">
        <v>4556</v>
      </c>
      <c r="HX372" s="34" t="s">
        <v>3244</v>
      </c>
      <c r="HY372" s="34" t="s">
        <v>4291</v>
      </c>
      <c r="HZ372" s="34" t="s">
        <v>4933</v>
      </c>
      <c r="IA372" s="34" t="s">
        <v>4666</v>
      </c>
      <c r="IC372" s="34" t="s">
        <v>5274</v>
      </c>
      <c r="ID372" s="34" t="s">
        <v>4462</v>
      </c>
      <c r="IE372" s="34" t="s">
        <v>5224</v>
      </c>
      <c r="IQ372" s="34">
        <v>30000</v>
      </c>
      <c r="IR372" s="34" t="s">
        <v>1046</v>
      </c>
      <c r="IS372" s="34" t="s">
        <v>5322</v>
      </c>
      <c r="IT372" s="34">
        <v>10000</v>
      </c>
      <c r="IU372" s="34" t="s">
        <v>5181</v>
      </c>
      <c r="IV372" s="34" t="s">
        <v>4474</v>
      </c>
      <c r="IW372" s="34" t="s">
        <v>4172</v>
      </c>
      <c r="IX372" s="34" t="s">
        <v>5374</v>
      </c>
      <c r="IY372" s="34" t="s">
        <v>4785</v>
      </c>
      <c r="IZ372" s="34" t="s">
        <v>4785</v>
      </c>
      <c r="JA372" s="34" t="s">
        <v>4716</v>
      </c>
      <c r="JB372" s="34" t="s">
        <v>4170</v>
      </c>
      <c r="JC372" s="34">
        <v>1333.3333333333301</v>
      </c>
      <c r="JD372" s="34">
        <v>1000</v>
      </c>
      <c r="JE372" s="34">
        <v>333.33333333333297</v>
      </c>
      <c r="JF372" s="34">
        <v>0</v>
      </c>
      <c r="JG372" s="34">
        <v>416.66666666666703</v>
      </c>
      <c r="JH372" s="34">
        <v>666.66666666666697</v>
      </c>
      <c r="JI372" s="34">
        <v>0</v>
      </c>
      <c r="JJ372" s="34">
        <v>0</v>
      </c>
      <c r="JK372" s="34">
        <v>1666.6666666666699</v>
      </c>
      <c r="JL372" s="34">
        <v>29833.333333333299</v>
      </c>
      <c r="JM372" s="34">
        <v>4083.3333333333298</v>
      </c>
      <c r="JN372" s="34">
        <v>33916.666666666701</v>
      </c>
      <c r="JO372" s="34">
        <v>9944.4444444444398</v>
      </c>
      <c r="JP372" s="34">
        <v>1361.1111111111099</v>
      </c>
      <c r="JQ372" s="34">
        <v>11305.5555555556</v>
      </c>
      <c r="JR372" s="34">
        <v>0.294840294840295</v>
      </c>
      <c r="JS372" s="34">
        <v>2.9484029484029499E-2</v>
      </c>
      <c r="JT372" s="34">
        <v>0.38329238329238302</v>
      </c>
      <c r="JU372" s="34">
        <v>7.3710073710073695E-2</v>
      </c>
      <c r="JV372" s="34">
        <v>1.4742014742014699E-2</v>
      </c>
      <c r="JW372" s="34">
        <v>1.4742014742014699E-2</v>
      </c>
      <c r="JX372" s="34">
        <v>2.9484029484029499E-2</v>
      </c>
      <c r="JZ372" s="34">
        <v>4.9140049140049102E-2</v>
      </c>
      <c r="KA372" s="34">
        <v>3.9312039312039297E-2</v>
      </c>
      <c r="KB372" s="34">
        <v>2.9484029484029499E-2</v>
      </c>
      <c r="KC372" s="34">
        <v>9.8280098280098295E-3</v>
      </c>
      <c r="KE372" s="34">
        <v>1.22850122850123E-2</v>
      </c>
      <c r="KF372" s="34">
        <v>1.9656019656019701E-2</v>
      </c>
      <c r="KJ372" s="34" t="s">
        <v>5978</v>
      </c>
      <c r="KK372" s="34" t="s">
        <v>5990</v>
      </c>
      <c r="KL372" s="34" t="s">
        <v>5795</v>
      </c>
      <c r="KM372" s="34" t="s">
        <v>4712</v>
      </c>
      <c r="KN372" s="34" t="s">
        <v>4716</v>
      </c>
      <c r="KO372" s="34" t="s">
        <v>5255</v>
      </c>
      <c r="KP372" s="34" t="s">
        <v>4170</v>
      </c>
      <c r="KQ372" s="34" t="s">
        <v>4353</v>
      </c>
      <c r="KR372" s="34" t="s">
        <v>4716</v>
      </c>
      <c r="KS372" s="34" t="s">
        <v>4170</v>
      </c>
      <c r="KT372" s="34" t="s">
        <v>4170</v>
      </c>
      <c r="KU372" s="34" t="s">
        <v>5114</v>
      </c>
      <c r="KV372" s="34" t="s">
        <v>5155</v>
      </c>
      <c r="KW372" s="34" t="s">
        <v>5623</v>
      </c>
      <c r="KX372" s="34" t="s">
        <v>5647</v>
      </c>
      <c r="KY372" s="34" t="s">
        <v>5954</v>
      </c>
      <c r="KZ372" s="34" t="s">
        <v>5155</v>
      </c>
      <c r="LA372" s="34" t="s">
        <v>5992</v>
      </c>
    </row>
    <row r="373" spans="1:313">
      <c r="A373" s="34" t="s">
        <v>7175</v>
      </c>
      <c r="B373" s="34" t="s">
        <v>7129</v>
      </c>
      <c r="C373" s="34" t="s">
        <v>1036</v>
      </c>
      <c r="D373" s="34" t="s">
        <v>1041</v>
      </c>
      <c r="F373" s="34" t="s">
        <v>1041</v>
      </c>
      <c r="G373" s="34">
        <v>34</v>
      </c>
      <c r="H373" s="34" t="s">
        <v>1041</v>
      </c>
      <c r="I373" s="34" t="s">
        <v>1041</v>
      </c>
      <c r="J373" s="34" t="s">
        <v>440</v>
      </c>
      <c r="K373" s="34" t="s">
        <v>1077</v>
      </c>
      <c r="L373" s="34" t="s">
        <v>9537</v>
      </c>
      <c r="M373" s="34" t="s">
        <v>1548</v>
      </c>
      <c r="N373" s="34" t="s">
        <v>9538</v>
      </c>
      <c r="P373" s="34" t="s">
        <v>3065</v>
      </c>
      <c r="Q373" s="34" t="s">
        <v>3123</v>
      </c>
      <c r="R373" s="34" t="s">
        <v>6404</v>
      </c>
      <c r="S373" s="34">
        <v>3</v>
      </c>
      <c r="T373" s="34" t="s">
        <v>4881</v>
      </c>
      <c r="U373" s="34" t="s">
        <v>4170</v>
      </c>
      <c r="V373" s="34" t="s">
        <v>4881</v>
      </c>
      <c r="W373" s="34" t="s">
        <v>4881</v>
      </c>
      <c r="X373" s="34" t="s">
        <v>4881</v>
      </c>
      <c r="Y373" s="34" t="s">
        <v>4881</v>
      </c>
      <c r="Z373" s="34" t="s">
        <v>4609</v>
      </c>
      <c r="AA373" s="34" t="s">
        <v>4170</v>
      </c>
      <c r="AB373" s="34" t="s">
        <v>3681</v>
      </c>
      <c r="AD373" s="34" t="s">
        <v>3696</v>
      </c>
      <c r="AN373" s="34" t="s">
        <v>3719</v>
      </c>
      <c r="AO373" s="34" t="s">
        <v>1044</v>
      </c>
      <c r="BG373" s="34">
        <v>2</v>
      </c>
      <c r="BI373" s="34">
        <v>25</v>
      </c>
      <c r="BJ373" s="34" t="s">
        <v>1041</v>
      </c>
      <c r="BK373" s="34" t="s">
        <v>3727</v>
      </c>
      <c r="BM373" s="34" t="s">
        <v>3739</v>
      </c>
      <c r="BN373" s="34" t="s">
        <v>3745</v>
      </c>
      <c r="BO373" s="34" t="s">
        <v>4881</v>
      </c>
      <c r="BP373" s="34" t="s">
        <v>4170</v>
      </c>
      <c r="BQ373" s="34" t="s">
        <v>4170</v>
      </c>
      <c r="BR373" s="34" t="s">
        <v>4170</v>
      </c>
      <c r="BS373" s="34" t="s">
        <v>3754</v>
      </c>
      <c r="BT373" s="34" t="s">
        <v>3771</v>
      </c>
      <c r="BU373" s="34" t="s">
        <v>1044</v>
      </c>
      <c r="BV373" s="34" t="s">
        <v>1044</v>
      </c>
      <c r="BW373" s="34" t="s">
        <v>1044</v>
      </c>
      <c r="BX373" s="34" t="s">
        <v>3783</v>
      </c>
      <c r="BY373" s="34" t="s">
        <v>4170</v>
      </c>
      <c r="BZ373" s="34" t="s">
        <v>4170</v>
      </c>
      <c r="CA373" s="34" t="s">
        <v>4881</v>
      </c>
      <c r="CB373" s="34" t="s">
        <v>4170</v>
      </c>
      <c r="CC373" s="34" t="s">
        <v>4170</v>
      </c>
      <c r="CD373" s="34" t="s">
        <v>4170</v>
      </c>
      <c r="CE373" s="34" t="s">
        <v>4170</v>
      </c>
      <c r="CF373" s="34" t="s">
        <v>4170</v>
      </c>
      <c r="CG373" s="34" t="s">
        <v>4170</v>
      </c>
      <c r="CH373" s="34" t="s">
        <v>4170</v>
      </c>
      <c r="CI373" s="34" t="s">
        <v>4170</v>
      </c>
      <c r="CJ373" s="34" t="s">
        <v>4170</v>
      </c>
      <c r="CK373" s="34" t="s">
        <v>4170</v>
      </c>
      <c r="CL373" s="34" t="s">
        <v>4170</v>
      </c>
      <c r="CM373" s="34" t="s">
        <v>4170</v>
      </c>
      <c r="CN373" s="34" t="s">
        <v>4170</v>
      </c>
      <c r="CO373" s="34" t="s">
        <v>4170</v>
      </c>
      <c r="CQ373" s="34" t="s">
        <v>1041</v>
      </c>
      <c r="CR373" s="34" t="s">
        <v>1041</v>
      </c>
      <c r="CS373" s="34" t="s">
        <v>1041</v>
      </c>
      <c r="CT373" s="34" t="s">
        <v>1041</v>
      </c>
      <c r="CU373" s="34" t="s">
        <v>1041</v>
      </c>
      <c r="CV373" s="34" t="s">
        <v>1041</v>
      </c>
      <c r="CW373" s="34" t="s">
        <v>1041</v>
      </c>
      <c r="CX373" s="34" t="s">
        <v>1044</v>
      </c>
      <c r="CY373" s="34" t="s">
        <v>3826</v>
      </c>
      <c r="CZ373" s="34" t="s">
        <v>3843</v>
      </c>
      <c r="DA373" s="34" t="s">
        <v>3861</v>
      </c>
      <c r="DB373" s="34" t="s">
        <v>3868</v>
      </c>
      <c r="DC373" s="34" t="s">
        <v>1044</v>
      </c>
      <c r="DD373" s="34" t="s">
        <v>3871</v>
      </c>
      <c r="DE373" s="34" t="s">
        <v>1044</v>
      </c>
      <c r="DF373" s="34" t="s">
        <v>3877</v>
      </c>
      <c r="DG373" s="34" t="s">
        <v>170</v>
      </c>
      <c r="DH373" s="34" t="s">
        <v>4170</v>
      </c>
      <c r="DI373" s="34" t="s">
        <v>4170</v>
      </c>
      <c r="DJ373" s="34" t="s">
        <v>4170</v>
      </c>
      <c r="DK373" s="34" t="s">
        <v>4881</v>
      </c>
      <c r="DL373" s="34" t="s">
        <v>4170</v>
      </c>
      <c r="DM373" s="34" t="s">
        <v>4170</v>
      </c>
      <c r="DN373" s="34" t="s">
        <v>4170</v>
      </c>
      <c r="DO373" s="34" t="s">
        <v>4170</v>
      </c>
      <c r="DP373" s="34" t="s">
        <v>4170</v>
      </c>
      <c r="DQ373" s="34" t="s">
        <v>4170</v>
      </c>
      <c r="DR373" s="34" t="s">
        <v>4170</v>
      </c>
      <c r="DS373" s="34" t="s">
        <v>4170</v>
      </c>
      <c r="DT373" s="34" t="s">
        <v>4170</v>
      </c>
      <c r="DU373" s="34" t="s">
        <v>4170</v>
      </c>
      <c r="DV373" s="34" t="s">
        <v>4170</v>
      </c>
      <c r="DW373" s="34" t="s">
        <v>4170</v>
      </c>
      <c r="EA373" s="34">
        <v>10000</v>
      </c>
      <c r="FK373" s="34" t="s">
        <v>1044</v>
      </c>
      <c r="FM373" s="34" t="s">
        <v>3990</v>
      </c>
      <c r="GF373" s="34" t="s">
        <v>1044</v>
      </c>
      <c r="GG373" s="34" t="s">
        <v>4170</v>
      </c>
      <c r="GH373" s="34" t="s">
        <v>4170</v>
      </c>
      <c r="GI373" s="34" t="s">
        <v>4170</v>
      </c>
      <c r="GJ373" s="34" t="s">
        <v>4881</v>
      </c>
      <c r="GK373" s="34" t="s">
        <v>4170</v>
      </c>
      <c r="GL373" s="34" t="s">
        <v>4170</v>
      </c>
      <c r="GM373" s="34" t="s">
        <v>4170</v>
      </c>
      <c r="GO373" s="34">
        <v>2500</v>
      </c>
      <c r="GP373" s="34">
        <v>0</v>
      </c>
      <c r="GQ373" s="34">
        <v>3000</v>
      </c>
      <c r="GR373" s="34">
        <v>4000</v>
      </c>
      <c r="GS373" s="34">
        <v>1000</v>
      </c>
      <c r="GT373" s="34">
        <v>300</v>
      </c>
      <c r="GU373" s="34">
        <v>1000</v>
      </c>
      <c r="GV373" s="34">
        <v>0</v>
      </c>
      <c r="GW373" s="34">
        <v>0</v>
      </c>
      <c r="GX373" s="34">
        <v>2000</v>
      </c>
      <c r="GY373" s="34">
        <v>0</v>
      </c>
      <c r="GZ373" s="34">
        <v>0</v>
      </c>
      <c r="HA373" s="34">
        <v>0</v>
      </c>
      <c r="HB373" s="34">
        <v>0</v>
      </c>
      <c r="HC373" s="34">
        <v>0</v>
      </c>
      <c r="HD373" s="34">
        <v>0</v>
      </c>
      <c r="HE373" s="34">
        <v>0</v>
      </c>
      <c r="HF373" s="34" t="s">
        <v>1044</v>
      </c>
      <c r="HK373" s="34" t="s">
        <v>7176</v>
      </c>
      <c r="HL373" s="34" t="s">
        <v>4226</v>
      </c>
      <c r="HM373" s="34" t="s">
        <v>4539</v>
      </c>
      <c r="HN373" s="34" t="s">
        <v>5446</v>
      </c>
      <c r="HO373" s="34">
        <v>18.495400788436299</v>
      </c>
      <c r="HP373" s="34" t="s">
        <v>4894</v>
      </c>
      <c r="HQ373" s="34" t="s">
        <v>4316</v>
      </c>
      <c r="HR373" s="34" t="s">
        <v>4219</v>
      </c>
      <c r="HS373" s="34" t="s">
        <v>4248</v>
      </c>
      <c r="HT373" s="34" t="s">
        <v>4262</v>
      </c>
      <c r="HU373" s="34" t="s">
        <v>5341</v>
      </c>
      <c r="HV373" s="34" t="s">
        <v>5001</v>
      </c>
      <c r="HW373" s="34" t="s">
        <v>4560</v>
      </c>
      <c r="HX373" s="34" t="s">
        <v>3241</v>
      </c>
      <c r="HY373" s="34" t="s">
        <v>4291</v>
      </c>
      <c r="HZ373" s="34" t="s">
        <v>4933</v>
      </c>
      <c r="IA373" s="34" t="s">
        <v>4666</v>
      </c>
      <c r="IC373" s="34" t="s">
        <v>5275</v>
      </c>
      <c r="ID373" s="34" t="s">
        <v>4462</v>
      </c>
      <c r="IG373" s="34" t="s">
        <v>4879</v>
      </c>
      <c r="IQ373" s="34">
        <v>10000</v>
      </c>
      <c r="IR373" s="34" t="s">
        <v>1046</v>
      </c>
      <c r="IT373" s="34">
        <v>3333.3333333333298</v>
      </c>
      <c r="IU373" s="34" t="s">
        <v>5178</v>
      </c>
      <c r="IV373" s="34" t="s">
        <v>4170</v>
      </c>
      <c r="IW373" s="34" t="s">
        <v>4171</v>
      </c>
      <c r="IX373" s="34" t="s">
        <v>6121</v>
      </c>
      <c r="IY373" s="34" t="s">
        <v>4474</v>
      </c>
      <c r="IZ373" s="34" t="s">
        <v>4784</v>
      </c>
      <c r="JA373" s="34" t="s">
        <v>4716</v>
      </c>
      <c r="JB373" s="34" t="s">
        <v>4170</v>
      </c>
      <c r="JC373" s="34">
        <v>333.33333333333297</v>
      </c>
      <c r="JD373" s="34">
        <v>0</v>
      </c>
      <c r="JE373" s="34">
        <v>0</v>
      </c>
      <c r="JF373" s="34">
        <v>0</v>
      </c>
      <c r="JG373" s="34">
        <v>0</v>
      </c>
      <c r="JH373" s="34">
        <v>0</v>
      </c>
      <c r="JI373" s="34">
        <v>0</v>
      </c>
      <c r="JJ373" s="34">
        <v>0</v>
      </c>
      <c r="JK373" s="34">
        <v>0</v>
      </c>
      <c r="JL373" s="34">
        <v>12133.333333333299</v>
      </c>
      <c r="JM373" s="34">
        <v>0</v>
      </c>
      <c r="JN373" s="34">
        <v>12133.333333333299</v>
      </c>
      <c r="JO373" s="34">
        <v>4044.4444444444398</v>
      </c>
      <c r="JP373" s="34">
        <v>0</v>
      </c>
      <c r="JQ373" s="34">
        <v>4044.4444444444398</v>
      </c>
      <c r="JR373" s="34">
        <v>0.20604395604395601</v>
      </c>
      <c r="JT373" s="34">
        <v>0.24725274725274701</v>
      </c>
      <c r="JU373" s="34">
        <v>0.32967032967033</v>
      </c>
      <c r="JV373" s="34">
        <v>8.2417582417582402E-2</v>
      </c>
      <c r="JW373" s="34">
        <v>2.47252747252747E-2</v>
      </c>
      <c r="JX373" s="34">
        <v>8.2417582417582402E-2</v>
      </c>
      <c r="KA373" s="34">
        <v>2.74725274725275E-2</v>
      </c>
      <c r="KJ373" s="34" t="s">
        <v>5980</v>
      </c>
      <c r="KK373" s="34" t="s">
        <v>5178</v>
      </c>
      <c r="KL373" s="34" t="s">
        <v>4170</v>
      </c>
      <c r="KM373" s="34" t="s">
        <v>4714</v>
      </c>
      <c r="KN373" s="34" t="s">
        <v>4170</v>
      </c>
      <c r="KO373" s="34" t="s">
        <v>4170</v>
      </c>
      <c r="KP373" s="34" t="s">
        <v>4170</v>
      </c>
      <c r="KQ373" s="34" t="s">
        <v>4170</v>
      </c>
      <c r="KR373" s="34" t="s">
        <v>4170</v>
      </c>
      <c r="KS373" s="34" t="s">
        <v>4170</v>
      </c>
      <c r="KT373" s="34" t="s">
        <v>4170</v>
      </c>
      <c r="KU373" s="34" t="s">
        <v>5112</v>
      </c>
      <c r="KV373" s="34" t="s">
        <v>5153</v>
      </c>
      <c r="KW373" s="34" t="s">
        <v>4170</v>
      </c>
      <c r="KX373" s="34" t="s">
        <v>4170</v>
      </c>
      <c r="KY373" s="34" t="s">
        <v>5112</v>
      </c>
      <c r="KZ373" s="34" t="s">
        <v>5850</v>
      </c>
      <c r="LA373" s="34" t="s">
        <v>5992</v>
      </c>
    </row>
    <row r="374" spans="1:313">
      <c r="A374" s="34" t="s">
        <v>7177</v>
      </c>
      <c r="B374" s="34" t="s">
        <v>7129</v>
      </c>
      <c r="C374" s="34" t="s">
        <v>1037</v>
      </c>
      <c r="D374" s="34" t="s">
        <v>1041</v>
      </c>
      <c r="F374" s="34" t="s">
        <v>1041</v>
      </c>
      <c r="G374" s="34">
        <v>46</v>
      </c>
      <c r="H374" s="34" t="s">
        <v>1041</v>
      </c>
      <c r="I374" s="34" t="s">
        <v>1041</v>
      </c>
      <c r="J374" s="34" t="s">
        <v>440</v>
      </c>
      <c r="K374" s="34" t="s">
        <v>1077</v>
      </c>
      <c r="L374" s="34" t="s">
        <v>9537</v>
      </c>
      <c r="M374" s="34" t="s">
        <v>1548</v>
      </c>
      <c r="N374" s="34" t="s">
        <v>9538</v>
      </c>
      <c r="P374" s="34" t="s">
        <v>3065</v>
      </c>
      <c r="Q374" s="34" t="s">
        <v>3111</v>
      </c>
      <c r="R374" s="34" t="s">
        <v>6337</v>
      </c>
      <c r="S374" s="34">
        <v>3</v>
      </c>
      <c r="T374" s="34" t="s">
        <v>4881</v>
      </c>
      <c r="U374" s="34" t="s">
        <v>4170</v>
      </c>
      <c r="V374" s="34" t="s">
        <v>4170</v>
      </c>
      <c r="W374" s="34" t="s">
        <v>4881</v>
      </c>
      <c r="X374" s="34" t="s">
        <v>4609</v>
      </c>
      <c r="Y374" s="34" t="s">
        <v>4881</v>
      </c>
      <c r="Z374" s="34" t="s">
        <v>4609</v>
      </c>
      <c r="AA374" s="34" t="s">
        <v>4170</v>
      </c>
      <c r="AB374" s="34" t="s">
        <v>3681</v>
      </c>
      <c r="AD374" s="34" t="s">
        <v>3696</v>
      </c>
      <c r="AN374" s="34" t="s">
        <v>3722</v>
      </c>
      <c r="AO374" s="34" t="s">
        <v>1044</v>
      </c>
      <c r="BG374" s="34">
        <v>3</v>
      </c>
      <c r="BI374" s="34">
        <v>60</v>
      </c>
      <c r="BJ374" s="34" t="s">
        <v>1041</v>
      </c>
      <c r="BK374" s="34" t="s">
        <v>3727</v>
      </c>
      <c r="BM374" s="34" t="s">
        <v>3739</v>
      </c>
      <c r="BN374" s="34" t="s">
        <v>3745</v>
      </c>
      <c r="BO374" s="34" t="s">
        <v>4881</v>
      </c>
      <c r="BP374" s="34" t="s">
        <v>4170</v>
      </c>
      <c r="BQ374" s="34" t="s">
        <v>4170</v>
      </c>
      <c r="BR374" s="34" t="s">
        <v>4170</v>
      </c>
      <c r="BS374" s="34" t="s">
        <v>3754</v>
      </c>
      <c r="BT374" s="34" t="s">
        <v>3771</v>
      </c>
      <c r="BU374" s="34" t="s">
        <v>1044</v>
      </c>
      <c r="BV374" s="34" t="s">
        <v>1044</v>
      </c>
      <c r="BW374" s="34" t="s">
        <v>1044</v>
      </c>
      <c r="BX374" s="34" t="s">
        <v>3777</v>
      </c>
      <c r="BY374" s="34" t="s">
        <v>4881</v>
      </c>
      <c r="BZ374" s="34" t="s">
        <v>4170</v>
      </c>
      <c r="CA374" s="34" t="s">
        <v>4170</v>
      </c>
      <c r="CB374" s="34" t="s">
        <v>4170</v>
      </c>
      <c r="CC374" s="34" t="s">
        <v>4170</v>
      </c>
      <c r="CD374" s="34" t="s">
        <v>4170</v>
      </c>
      <c r="CE374" s="34" t="s">
        <v>4170</v>
      </c>
      <c r="CF374" s="34" t="s">
        <v>4170</v>
      </c>
      <c r="CG374" s="34" t="s">
        <v>4170</v>
      </c>
      <c r="CH374" s="34" t="s">
        <v>4170</v>
      </c>
      <c r="CI374" s="34" t="s">
        <v>4170</v>
      </c>
      <c r="CJ374" s="34" t="s">
        <v>4170</v>
      </c>
      <c r="CK374" s="34" t="s">
        <v>4170</v>
      </c>
      <c r="CL374" s="34" t="s">
        <v>4170</v>
      </c>
      <c r="CM374" s="34" t="s">
        <v>4170</v>
      </c>
      <c r="CN374" s="34" t="s">
        <v>4170</v>
      </c>
      <c r="CO374" s="34" t="s">
        <v>4170</v>
      </c>
      <c r="CQ374" s="34" t="s">
        <v>1041</v>
      </c>
      <c r="CR374" s="34" t="s">
        <v>1041</v>
      </c>
      <c r="CS374" s="34" t="s">
        <v>1041</v>
      </c>
      <c r="CT374" s="34" t="s">
        <v>1041</v>
      </c>
      <c r="CU374" s="34" t="s">
        <v>1041</v>
      </c>
      <c r="CV374" s="34" t="s">
        <v>1041</v>
      </c>
      <c r="CW374" s="34" t="s">
        <v>1041</v>
      </c>
      <c r="CX374" s="34" t="s">
        <v>1041</v>
      </c>
      <c r="CY374" s="34" t="s">
        <v>3823</v>
      </c>
      <c r="CZ374" s="34" t="s">
        <v>3843</v>
      </c>
      <c r="DA374" s="34" t="s">
        <v>3852</v>
      </c>
      <c r="DB374" s="34" t="s">
        <v>1044</v>
      </c>
      <c r="DC374" s="34" t="s">
        <v>1044</v>
      </c>
      <c r="DD374" s="34" t="s">
        <v>3871</v>
      </c>
      <c r="DE374" s="34" t="s">
        <v>1041</v>
      </c>
      <c r="DF374" s="34" t="s">
        <v>3877</v>
      </c>
      <c r="DG374" s="34" t="s">
        <v>6342</v>
      </c>
      <c r="DH374" s="34" t="s">
        <v>4170</v>
      </c>
      <c r="DI374" s="34" t="s">
        <v>4881</v>
      </c>
      <c r="DJ374" s="34" t="s">
        <v>4170</v>
      </c>
      <c r="DK374" s="34" t="s">
        <v>4170</v>
      </c>
      <c r="DL374" s="34" t="s">
        <v>4170</v>
      </c>
      <c r="DM374" s="34" t="s">
        <v>4170</v>
      </c>
      <c r="DN374" s="34" t="s">
        <v>4881</v>
      </c>
      <c r="DO374" s="34" t="s">
        <v>4170</v>
      </c>
      <c r="DP374" s="34" t="s">
        <v>4170</v>
      </c>
      <c r="DQ374" s="34" t="s">
        <v>4170</v>
      </c>
      <c r="DR374" s="34" t="s">
        <v>4170</v>
      </c>
      <c r="DS374" s="34" t="s">
        <v>4170</v>
      </c>
      <c r="DT374" s="34" t="s">
        <v>4170</v>
      </c>
      <c r="DU374" s="34" t="s">
        <v>4170</v>
      </c>
      <c r="DV374" s="34" t="s">
        <v>4170</v>
      </c>
      <c r="DW374" s="34" t="s">
        <v>4170</v>
      </c>
      <c r="ES374" s="34" t="s">
        <v>3951</v>
      </c>
      <c r="ET374" s="34" t="s">
        <v>4170</v>
      </c>
      <c r="EU374" s="34" t="s">
        <v>4170</v>
      </c>
      <c r="EV374" s="34" t="s">
        <v>4170</v>
      </c>
      <c r="EW374" s="34" t="s">
        <v>4170</v>
      </c>
      <c r="EX374" s="34" t="s">
        <v>4881</v>
      </c>
      <c r="EY374" s="34" t="s">
        <v>4170</v>
      </c>
      <c r="EZ374" s="34" t="s">
        <v>4170</v>
      </c>
      <c r="FA374" s="34" t="s">
        <v>4170</v>
      </c>
      <c r="FB374" s="34" t="s">
        <v>4170</v>
      </c>
      <c r="FD374" s="34">
        <v>5000</v>
      </c>
      <c r="FK374" s="34" t="s">
        <v>1044</v>
      </c>
      <c r="FM374" s="34" t="s">
        <v>3987</v>
      </c>
      <c r="GF374" s="34" t="s">
        <v>1044</v>
      </c>
      <c r="GG374" s="34" t="s">
        <v>4170</v>
      </c>
      <c r="GH374" s="34" t="s">
        <v>4170</v>
      </c>
      <c r="GI374" s="34" t="s">
        <v>4170</v>
      </c>
      <c r="GJ374" s="34" t="s">
        <v>4881</v>
      </c>
      <c r="GK374" s="34" t="s">
        <v>4170</v>
      </c>
      <c r="GL374" s="34" t="s">
        <v>4170</v>
      </c>
      <c r="GM374" s="34" t="s">
        <v>4170</v>
      </c>
      <c r="GO374" s="34">
        <v>20000</v>
      </c>
      <c r="GP374" s="34">
        <v>0</v>
      </c>
      <c r="GQ374" s="34">
        <v>16000</v>
      </c>
      <c r="GR374" s="34">
        <v>9000</v>
      </c>
      <c r="GS374" s="34">
        <v>6000</v>
      </c>
      <c r="GT374" s="34">
        <v>600</v>
      </c>
      <c r="GU374" s="34">
        <v>2600</v>
      </c>
      <c r="GV374" s="34">
        <v>500</v>
      </c>
      <c r="GW374" s="34">
        <v>2000</v>
      </c>
      <c r="GX374" s="34">
        <v>6000</v>
      </c>
      <c r="GY374" s="34">
        <v>12000</v>
      </c>
      <c r="GZ374" s="34">
        <v>6000</v>
      </c>
      <c r="HA374" s="34">
        <v>0</v>
      </c>
      <c r="HB374" s="34">
        <v>0</v>
      </c>
      <c r="HC374" s="34">
        <v>0</v>
      </c>
      <c r="HD374" s="34">
        <v>0</v>
      </c>
      <c r="HE374" s="34">
        <v>0</v>
      </c>
      <c r="HF374" s="34" t="s">
        <v>1044</v>
      </c>
      <c r="HK374" s="34" t="s">
        <v>7178</v>
      </c>
      <c r="HL374" s="34" t="s">
        <v>4226</v>
      </c>
      <c r="HM374" s="34" t="s">
        <v>4542</v>
      </c>
      <c r="HN374" s="34" t="s">
        <v>5447</v>
      </c>
      <c r="HO374" s="34">
        <v>16.490089794130501</v>
      </c>
      <c r="HP374" s="34" t="s">
        <v>4894</v>
      </c>
      <c r="HQ374" s="34" t="s">
        <v>4316</v>
      </c>
      <c r="HR374" s="34" t="s">
        <v>4219</v>
      </c>
      <c r="HS374" s="34" t="s">
        <v>4255</v>
      </c>
      <c r="HT374" s="34" t="s">
        <v>4271</v>
      </c>
      <c r="HU374" s="34" t="s">
        <v>5342</v>
      </c>
      <c r="HV374" s="34" t="s">
        <v>5001</v>
      </c>
      <c r="HW374" s="34" t="s">
        <v>4560</v>
      </c>
      <c r="HX374" s="34" t="s">
        <v>3244</v>
      </c>
      <c r="HY374" s="34" t="s">
        <v>4291</v>
      </c>
      <c r="HZ374" s="34" t="s">
        <v>4933</v>
      </c>
      <c r="IA374" s="34" t="s">
        <v>4665</v>
      </c>
      <c r="IB374" s="34" t="s">
        <v>5665</v>
      </c>
      <c r="IC374" s="34" t="s">
        <v>5274</v>
      </c>
      <c r="ID374" s="34" t="s">
        <v>4462</v>
      </c>
      <c r="IJ374" s="34">
        <v>1993</v>
      </c>
      <c r="IQ374" s="34">
        <v>1993</v>
      </c>
      <c r="IR374" s="34" t="s">
        <v>1046</v>
      </c>
      <c r="IT374" s="34">
        <v>664.33333333333303</v>
      </c>
      <c r="IU374" s="34" t="s">
        <v>4173</v>
      </c>
      <c r="IV374" s="34" t="s">
        <v>4170</v>
      </c>
      <c r="IW374" s="34" t="s">
        <v>4173</v>
      </c>
      <c r="IX374" s="34" t="s">
        <v>6122</v>
      </c>
      <c r="IY374" s="34" t="s">
        <v>5375</v>
      </c>
      <c r="IZ374" s="34" t="s">
        <v>4354</v>
      </c>
      <c r="JA374" s="34" t="s">
        <v>6053</v>
      </c>
      <c r="JB374" s="34" t="s">
        <v>4714</v>
      </c>
      <c r="JC374" s="34">
        <v>1000</v>
      </c>
      <c r="JD374" s="34">
        <v>2000</v>
      </c>
      <c r="JE374" s="34">
        <v>1000</v>
      </c>
      <c r="JF374" s="34">
        <v>0</v>
      </c>
      <c r="JG374" s="34">
        <v>0</v>
      </c>
      <c r="JH374" s="34">
        <v>0</v>
      </c>
      <c r="JI374" s="34">
        <v>0</v>
      </c>
      <c r="JJ374" s="34">
        <v>0</v>
      </c>
      <c r="JK374" s="34">
        <v>666.66666666666697</v>
      </c>
      <c r="JL374" s="34">
        <v>56200</v>
      </c>
      <c r="JM374" s="34">
        <v>3166.6666666666702</v>
      </c>
      <c r="JN374" s="34">
        <v>59366.666666666701</v>
      </c>
      <c r="JO374" s="34">
        <v>18733.333333333299</v>
      </c>
      <c r="JP374" s="34">
        <v>1055.55555555556</v>
      </c>
      <c r="JQ374" s="34">
        <v>19788.888888888901</v>
      </c>
      <c r="JR374" s="34">
        <v>0.33688938798427898</v>
      </c>
      <c r="JT374" s="34">
        <v>0.26951151038742299</v>
      </c>
      <c r="JU374" s="34">
        <v>0.15160022459292499</v>
      </c>
      <c r="JV374" s="34">
        <v>0.101066816395284</v>
      </c>
      <c r="JW374" s="34">
        <v>1.01066816395284E-2</v>
      </c>
      <c r="JX374" s="34">
        <v>4.3795620437956199E-2</v>
      </c>
      <c r="JY374" s="34">
        <v>8.4222346996069598E-3</v>
      </c>
      <c r="JZ374" s="34">
        <v>1.12296462661426E-2</v>
      </c>
      <c r="KA374" s="34">
        <v>1.6844469399213899E-2</v>
      </c>
      <c r="KB374" s="34">
        <v>3.3688938798427902E-2</v>
      </c>
      <c r="KC374" s="34">
        <v>1.6844469399213899E-2</v>
      </c>
      <c r="KI374" s="34" t="s">
        <v>6083</v>
      </c>
      <c r="KJ374" s="34" t="s">
        <v>5976</v>
      </c>
      <c r="KK374" s="34" t="s">
        <v>5177</v>
      </c>
      <c r="KL374" s="34" t="s">
        <v>5797</v>
      </c>
      <c r="KM374" s="34" t="s">
        <v>4716</v>
      </c>
      <c r="KN374" s="34" t="s">
        <v>5253</v>
      </c>
      <c r="KO374" s="34" t="s">
        <v>4716</v>
      </c>
      <c r="KP374" s="34" t="s">
        <v>4170</v>
      </c>
      <c r="KQ374" s="34" t="s">
        <v>4170</v>
      </c>
      <c r="KR374" s="34" t="s">
        <v>4170</v>
      </c>
      <c r="KS374" s="34" t="s">
        <v>4170</v>
      </c>
      <c r="KT374" s="34" t="s">
        <v>4170</v>
      </c>
      <c r="KU374" s="34" t="s">
        <v>5115</v>
      </c>
      <c r="KV374" s="34" t="s">
        <v>5152</v>
      </c>
      <c r="KW374" s="34" t="s">
        <v>5623</v>
      </c>
      <c r="KX374" s="34" t="s">
        <v>5647</v>
      </c>
      <c r="KY374" s="34" t="s">
        <v>5955</v>
      </c>
      <c r="KZ374" s="34" t="s">
        <v>5152</v>
      </c>
      <c r="LA374" s="34" t="s">
        <v>5993</v>
      </c>
    </row>
    <row r="375" spans="1:313">
      <c r="A375" s="34" t="s">
        <v>7179</v>
      </c>
      <c r="B375" s="34" t="s">
        <v>7129</v>
      </c>
      <c r="C375" s="34" t="s">
        <v>1038</v>
      </c>
      <c r="D375" s="34" t="s">
        <v>1041</v>
      </c>
      <c r="F375" s="34" t="s">
        <v>1041</v>
      </c>
      <c r="G375" s="34">
        <v>19</v>
      </c>
      <c r="H375" s="34" t="s">
        <v>1041</v>
      </c>
      <c r="I375" s="34" t="s">
        <v>1041</v>
      </c>
      <c r="J375" s="34" t="s">
        <v>440</v>
      </c>
      <c r="K375" s="34" t="s">
        <v>1137</v>
      </c>
      <c r="L375" s="34" t="s">
        <v>9547</v>
      </c>
      <c r="M375" s="34" t="s">
        <v>2660</v>
      </c>
      <c r="N375" s="34" t="s">
        <v>9642</v>
      </c>
      <c r="P375" s="34" t="s">
        <v>3068</v>
      </c>
      <c r="Q375" s="34" t="s">
        <v>3123</v>
      </c>
      <c r="R375" s="34" t="s">
        <v>6320</v>
      </c>
      <c r="S375" s="34">
        <v>2</v>
      </c>
      <c r="T375" s="34" t="s">
        <v>4881</v>
      </c>
      <c r="U375" s="34" t="s">
        <v>4170</v>
      </c>
      <c r="V375" s="34" t="s">
        <v>4881</v>
      </c>
      <c r="W375" s="34" t="s">
        <v>4881</v>
      </c>
      <c r="X375" s="34" t="s">
        <v>4170</v>
      </c>
      <c r="Y375" s="34" t="s">
        <v>4881</v>
      </c>
      <c r="Z375" s="34" t="s">
        <v>4881</v>
      </c>
      <c r="AA375" s="34" t="s">
        <v>4170</v>
      </c>
      <c r="AB375" s="34" t="s">
        <v>3681</v>
      </c>
      <c r="AD375" s="34" t="s">
        <v>3696</v>
      </c>
      <c r="AN375" s="34" t="s">
        <v>3719</v>
      </c>
      <c r="AO375" s="34" t="s">
        <v>1044</v>
      </c>
      <c r="BG375" s="34">
        <v>2</v>
      </c>
      <c r="BI375" s="34">
        <v>45</v>
      </c>
      <c r="BJ375" s="34" t="s">
        <v>1041</v>
      </c>
      <c r="BK375" s="34" t="s">
        <v>3730</v>
      </c>
      <c r="BM375" s="34" t="s">
        <v>3742</v>
      </c>
      <c r="BN375" s="34" t="s">
        <v>3745</v>
      </c>
      <c r="BO375" s="34" t="s">
        <v>4881</v>
      </c>
      <c r="BP375" s="34" t="s">
        <v>4170</v>
      </c>
      <c r="BQ375" s="34" t="s">
        <v>4170</v>
      </c>
      <c r="BR375" s="34" t="s">
        <v>4170</v>
      </c>
      <c r="BS375" s="34" t="s">
        <v>3760</v>
      </c>
      <c r="BT375" s="34" t="s">
        <v>3774</v>
      </c>
      <c r="BU375" s="34" t="s">
        <v>1041</v>
      </c>
      <c r="BV375" s="34" t="s">
        <v>1041</v>
      </c>
      <c r="BW375" s="34" t="s">
        <v>1041</v>
      </c>
      <c r="BX375" s="34" t="s">
        <v>3786</v>
      </c>
      <c r="BY375" s="34" t="s">
        <v>4170</v>
      </c>
      <c r="BZ375" s="34" t="s">
        <v>4170</v>
      </c>
      <c r="CA375" s="34" t="s">
        <v>4170</v>
      </c>
      <c r="CB375" s="34" t="s">
        <v>4881</v>
      </c>
      <c r="CC375" s="34" t="s">
        <v>4170</v>
      </c>
      <c r="CD375" s="34" t="s">
        <v>4170</v>
      </c>
      <c r="CE375" s="34" t="s">
        <v>4170</v>
      </c>
      <c r="CF375" s="34" t="s">
        <v>4170</v>
      </c>
      <c r="CG375" s="34" t="s">
        <v>4170</v>
      </c>
      <c r="CH375" s="34" t="s">
        <v>4170</v>
      </c>
      <c r="CI375" s="34" t="s">
        <v>4170</v>
      </c>
      <c r="CJ375" s="34" t="s">
        <v>4170</v>
      </c>
      <c r="CK375" s="34" t="s">
        <v>4170</v>
      </c>
      <c r="CL375" s="34" t="s">
        <v>4170</v>
      </c>
      <c r="CM375" s="34" t="s">
        <v>4170</v>
      </c>
      <c r="CN375" s="34" t="s">
        <v>4170</v>
      </c>
      <c r="CO375" s="34" t="s">
        <v>4170</v>
      </c>
      <c r="CQ375" s="34" t="s">
        <v>1041</v>
      </c>
      <c r="CR375" s="34" t="s">
        <v>1041</v>
      </c>
      <c r="CS375" s="34" t="s">
        <v>1044</v>
      </c>
      <c r="CT375" s="34" t="s">
        <v>1041</v>
      </c>
      <c r="CU375" s="34" t="s">
        <v>1041</v>
      </c>
      <c r="CV375" s="34" t="s">
        <v>1041</v>
      </c>
      <c r="CW375" s="34" t="s">
        <v>1044</v>
      </c>
      <c r="CX375" s="34" t="s">
        <v>1044</v>
      </c>
      <c r="CY375" s="34" t="s">
        <v>3826</v>
      </c>
      <c r="CZ375" s="34" t="s">
        <v>3843</v>
      </c>
      <c r="DA375" s="34" t="s">
        <v>3855</v>
      </c>
      <c r="DB375" s="34" t="s">
        <v>3868</v>
      </c>
      <c r="DC375" s="34" t="s">
        <v>3871</v>
      </c>
      <c r="DD375" s="34" t="s">
        <v>3871</v>
      </c>
      <c r="DE375" s="34" t="s">
        <v>1044</v>
      </c>
      <c r="DF375" s="34" t="s">
        <v>3880</v>
      </c>
      <c r="DG375" s="34" t="s">
        <v>172</v>
      </c>
      <c r="DH375" s="34" t="s">
        <v>4170</v>
      </c>
      <c r="DI375" s="34" t="s">
        <v>4170</v>
      </c>
      <c r="DJ375" s="34" t="s">
        <v>4170</v>
      </c>
      <c r="DK375" s="34" t="s">
        <v>4170</v>
      </c>
      <c r="DL375" s="34" t="s">
        <v>4170</v>
      </c>
      <c r="DM375" s="34" t="s">
        <v>4170</v>
      </c>
      <c r="DN375" s="34" t="s">
        <v>4170</v>
      </c>
      <c r="DO375" s="34" t="s">
        <v>4170</v>
      </c>
      <c r="DP375" s="34" t="s">
        <v>4170</v>
      </c>
      <c r="DQ375" s="34" t="s">
        <v>4170</v>
      </c>
      <c r="DR375" s="34" t="s">
        <v>4881</v>
      </c>
      <c r="DS375" s="34" t="s">
        <v>4170</v>
      </c>
      <c r="DT375" s="34" t="s">
        <v>4170</v>
      </c>
      <c r="DU375" s="34" t="s">
        <v>4170</v>
      </c>
      <c r="DV375" s="34" t="s">
        <v>4170</v>
      </c>
      <c r="DW375" s="34" t="s">
        <v>4170</v>
      </c>
      <c r="FH375" s="34">
        <v>15000</v>
      </c>
      <c r="FK375" s="34" t="s">
        <v>3963</v>
      </c>
      <c r="FL375" s="34" t="s">
        <v>3978</v>
      </c>
      <c r="FM375" s="34" t="s">
        <v>3981</v>
      </c>
      <c r="FN375" s="34" t="s">
        <v>7180</v>
      </c>
      <c r="FO375" s="34" t="s">
        <v>4881</v>
      </c>
      <c r="FP375" s="34" t="s">
        <v>4170</v>
      </c>
      <c r="FQ375" s="34" t="s">
        <v>4881</v>
      </c>
      <c r="FR375" s="34" t="s">
        <v>4881</v>
      </c>
      <c r="FS375" s="34" t="s">
        <v>4170</v>
      </c>
      <c r="FT375" s="34" t="s">
        <v>4170</v>
      </c>
      <c r="FU375" s="34" t="s">
        <v>4881</v>
      </c>
      <c r="FV375" s="34" t="s">
        <v>4881</v>
      </c>
      <c r="FW375" s="34" t="s">
        <v>4881</v>
      </c>
      <c r="FX375" s="34" t="s">
        <v>4170</v>
      </c>
      <c r="FY375" s="34" t="s">
        <v>4170</v>
      </c>
      <c r="FZ375" s="34" t="s">
        <v>4170</v>
      </c>
      <c r="GA375" s="34" t="s">
        <v>4881</v>
      </c>
      <c r="GB375" s="34" t="s">
        <v>4170</v>
      </c>
      <c r="GC375" s="34" t="s">
        <v>4170</v>
      </c>
      <c r="GD375" s="34" t="s">
        <v>4170</v>
      </c>
      <c r="GF375" s="34" t="s">
        <v>1044</v>
      </c>
      <c r="GG375" s="34" t="s">
        <v>4170</v>
      </c>
      <c r="GH375" s="34" t="s">
        <v>4170</v>
      </c>
      <c r="GI375" s="34" t="s">
        <v>4170</v>
      </c>
      <c r="GJ375" s="34" t="s">
        <v>4881</v>
      </c>
      <c r="GK375" s="34" t="s">
        <v>4170</v>
      </c>
      <c r="GL375" s="34" t="s">
        <v>4170</v>
      </c>
      <c r="GM375" s="34" t="s">
        <v>4170</v>
      </c>
      <c r="GO375" s="34">
        <v>4000</v>
      </c>
      <c r="GP375" s="34">
        <v>0</v>
      </c>
      <c r="GQ375" s="34">
        <v>0</v>
      </c>
      <c r="GR375" s="34">
        <v>2000</v>
      </c>
      <c r="GS375" s="34">
        <v>1000</v>
      </c>
      <c r="GT375" s="34">
        <v>250</v>
      </c>
      <c r="GU375" s="34">
        <v>400</v>
      </c>
      <c r="GV375" s="34">
        <v>0</v>
      </c>
      <c r="GW375" s="34">
        <v>0</v>
      </c>
      <c r="GX375" s="34">
        <v>3000</v>
      </c>
      <c r="GY375" s="34">
        <v>0</v>
      </c>
      <c r="GZ375" s="34">
        <v>5000</v>
      </c>
      <c r="HA375" s="34">
        <v>8000</v>
      </c>
      <c r="HB375" s="34">
        <v>10000</v>
      </c>
      <c r="HC375" s="34">
        <v>0</v>
      </c>
      <c r="HD375" s="34">
        <v>500</v>
      </c>
      <c r="HE375" s="34">
        <v>0</v>
      </c>
      <c r="HF375" s="34" t="s">
        <v>1044</v>
      </c>
      <c r="HK375" s="34" t="s">
        <v>7181</v>
      </c>
      <c r="HL375" s="34" t="s">
        <v>4226</v>
      </c>
      <c r="HM375" s="34" t="s">
        <v>4539</v>
      </c>
      <c r="HN375" s="34" t="s">
        <v>5446</v>
      </c>
      <c r="HO375" s="34">
        <v>49.538710030661399</v>
      </c>
      <c r="HP375" s="34" t="s">
        <v>4896</v>
      </c>
      <c r="HQ375" s="34" t="s">
        <v>4313</v>
      </c>
      <c r="HR375" s="34" t="s">
        <v>4210</v>
      </c>
      <c r="HS375" s="34" t="s">
        <v>4228</v>
      </c>
      <c r="HT375" s="34" t="s">
        <v>4262</v>
      </c>
      <c r="HU375" s="34" t="s">
        <v>5341</v>
      </c>
      <c r="HV375" s="34" t="s">
        <v>5001</v>
      </c>
      <c r="HW375" s="34" t="s">
        <v>4560</v>
      </c>
      <c r="HX375" s="34" t="s">
        <v>3238</v>
      </c>
      <c r="HY375" s="34" t="s">
        <v>4299</v>
      </c>
      <c r="HZ375" s="34" t="s">
        <v>4933</v>
      </c>
      <c r="IA375" s="34" t="s">
        <v>4666</v>
      </c>
      <c r="IB375" s="34" t="s">
        <v>5665</v>
      </c>
      <c r="IC375" s="34" t="s">
        <v>5274</v>
      </c>
      <c r="ID375" s="34" t="s">
        <v>4461</v>
      </c>
      <c r="IN375" s="34" t="s">
        <v>4875</v>
      </c>
      <c r="IQ375" s="34">
        <v>15000</v>
      </c>
      <c r="IR375" s="34" t="s">
        <v>1046</v>
      </c>
      <c r="IT375" s="34">
        <v>7500</v>
      </c>
      <c r="IU375" s="34" t="s">
        <v>5178</v>
      </c>
      <c r="IV375" s="34" t="s">
        <v>4170</v>
      </c>
      <c r="IW375" s="34" t="s">
        <v>4170</v>
      </c>
      <c r="IX375" s="34" t="s">
        <v>4472</v>
      </c>
      <c r="IY375" s="34" t="s">
        <v>4474</v>
      </c>
      <c r="IZ375" s="34" t="s">
        <v>4784</v>
      </c>
      <c r="JA375" s="34" t="s">
        <v>4785</v>
      </c>
      <c r="JB375" s="34" t="s">
        <v>4170</v>
      </c>
      <c r="JC375" s="34">
        <v>500</v>
      </c>
      <c r="JD375" s="34">
        <v>0</v>
      </c>
      <c r="JE375" s="34">
        <v>833.33333333333303</v>
      </c>
      <c r="JF375" s="34">
        <v>1333.3333333333301</v>
      </c>
      <c r="JG375" s="34">
        <v>1666.6666666666699</v>
      </c>
      <c r="JH375" s="34">
        <v>0</v>
      </c>
      <c r="JI375" s="34">
        <v>83.3333333333333</v>
      </c>
      <c r="JJ375" s="34">
        <v>0</v>
      </c>
      <c r="JK375" s="34">
        <v>0</v>
      </c>
      <c r="JL375" s="34">
        <v>8983.3333333333303</v>
      </c>
      <c r="JM375" s="34">
        <v>3083.3333333333298</v>
      </c>
      <c r="JN375" s="34">
        <v>12066.666666666701</v>
      </c>
      <c r="JO375" s="34">
        <v>4491.6666666666697</v>
      </c>
      <c r="JP375" s="34">
        <v>1541.6666666666699</v>
      </c>
      <c r="JQ375" s="34">
        <v>6033.3333333333303</v>
      </c>
      <c r="JR375" s="34">
        <v>0.33149171270718197</v>
      </c>
      <c r="JU375" s="34">
        <v>0.16574585635359099</v>
      </c>
      <c r="JV375" s="34">
        <v>8.2872928176795604E-2</v>
      </c>
      <c r="JW375" s="34">
        <v>2.0718232044198901E-2</v>
      </c>
      <c r="JX375" s="34">
        <v>3.3149171270718203E-2</v>
      </c>
      <c r="KA375" s="34">
        <v>4.1436464088397802E-2</v>
      </c>
      <c r="KC375" s="34">
        <v>6.9060773480663001E-2</v>
      </c>
      <c r="KD375" s="34">
        <v>0.110497237569061</v>
      </c>
      <c r="KE375" s="34">
        <v>0.138121546961326</v>
      </c>
      <c r="KG375" s="34">
        <v>6.9060773480662998E-3</v>
      </c>
      <c r="KJ375" s="34" t="s">
        <v>5977</v>
      </c>
      <c r="KK375" s="34" t="s">
        <v>5990</v>
      </c>
      <c r="KL375" s="34" t="s">
        <v>4170</v>
      </c>
      <c r="KM375" s="34" t="s">
        <v>4714</v>
      </c>
      <c r="KN375" s="34" t="s">
        <v>4170</v>
      </c>
      <c r="KO375" s="34" t="s">
        <v>4716</v>
      </c>
      <c r="KP375" s="34" t="s">
        <v>4354</v>
      </c>
      <c r="KQ375" s="34" t="s">
        <v>4354</v>
      </c>
      <c r="KR375" s="34" t="s">
        <v>4170</v>
      </c>
      <c r="KS375" s="34" t="s">
        <v>5709</v>
      </c>
      <c r="KT375" s="34" t="s">
        <v>4170</v>
      </c>
      <c r="KU375" s="34" t="s">
        <v>5116</v>
      </c>
      <c r="KV375" s="34" t="s">
        <v>5153</v>
      </c>
      <c r="KW375" s="34" t="s">
        <v>5623</v>
      </c>
      <c r="KX375" s="34" t="s">
        <v>5647</v>
      </c>
      <c r="KY375" s="34" t="s">
        <v>5112</v>
      </c>
      <c r="KZ375" s="34" t="s">
        <v>5154</v>
      </c>
      <c r="LA375" s="34" t="s">
        <v>5992</v>
      </c>
    </row>
    <row r="376" spans="1:313">
      <c r="A376" s="34" t="s">
        <v>7182</v>
      </c>
      <c r="B376" s="34" t="s">
        <v>7129</v>
      </c>
      <c r="C376" s="34" t="s">
        <v>1038</v>
      </c>
      <c r="D376" s="34" t="s">
        <v>1041</v>
      </c>
      <c r="F376" s="34" t="s">
        <v>1041</v>
      </c>
      <c r="G376" s="34">
        <v>42</v>
      </c>
      <c r="H376" s="34" t="s">
        <v>1041</v>
      </c>
      <c r="I376" s="34" t="s">
        <v>1041</v>
      </c>
      <c r="J376" s="34" t="s">
        <v>440</v>
      </c>
      <c r="K376" s="34" t="s">
        <v>1086</v>
      </c>
      <c r="L376" s="34" t="s">
        <v>9545</v>
      </c>
      <c r="M376" s="34" t="s">
        <v>1685</v>
      </c>
      <c r="N376" s="34" t="s">
        <v>9546</v>
      </c>
      <c r="P376" s="34" t="s">
        <v>3065</v>
      </c>
      <c r="Q376" s="34" t="s">
        <v>3123</v>
      </c>
      <c r="R376" s="34" t="s">
        <v>6318</v>
      </c>
      <c r="S376" s="34">
        <v>8</v>
      </c>
      <c r="T376" s="34" t="s">
        <v>4609</v>
      </c>
      <c r="U376" s="34" t="s">
        <v>4881</v>
      </c>
      <c r="V376" s="34" t="s">
        <v>4628</v>
      </c>
      <c r="W376" s="34" t="s">
        <v>4881</v>
      </c>
      <c r="X376" s="34" t="s">
        <v>4881</v>
      </c>
      <c r="Y376" s="34" t="s">
        <v>4609</v>
      </c>
      <c r="Z376" s="34" t="s">
        <v>5326</v>
      </c>
      <c r="AA376" s="34" t="s">
        <v>4170</v>
      </c>
      <c r="AB376" s="34" t="s">
        <v>3693</v>
      </c>
      <c r="AD376" s="34" t="s">
        <v>3702</v>
      </c>
      <c r="AE376" s="34" t="s">
        <v>3285</v>
      </c>
      <c r="AF376" s="34" t="s">
        <v>4170</v>
      </c>
      <c r="AG376" s="34" t="s">
        <v>4170</v>
      </c>
      <c r="AH376" s="34" t="s">
        <v>4170</v>
      </c>
      <c r="AI376" s="34" t="s">
        <v>4170</v>
      </c>
      <c r="AJ376" s="34" t="s">
        <v>4881</v>
      </c>
      <c r="AK376" s="34" t="s">
        <v>4170</v>
      </c>
      <c r="AL376" s="34" t="s">
        <v>4170</v>
      </c>
      <c r="AN376" s="34" t="s">
        <v>3722</v>
      </c>
      <c r="AO376" s="34" t="s">
        <v>1044</v>
      </c>
      <c r="BG376" s="34">
        <v>2</v>
      </c>
      <c r="BI376" s="34">
        <v>50</v>
      </c>
      <c r="BJ376" s="34" t="s">
        <v>1041</v>
      </c>
      <c r="BK376" s="34" t="s">
        <v>3727</v>
      </c>
      <c r="BM376" s="34" t="s">
        <v>3739</v>
      </c>
      <c r="BN376" s="34" t="s">
        <v>3745</v>
      </c>
      <c r="BO376" s="34" t="s">
        <v>4881</v>
      </c>
      <c r="BP376" s="34" t="s">
        <v>4170</v>
      </c>
      <c r="BQ376" s="34" t="s">
        <v>4170</v>
      </c>
      <c r="BR376" s="34" t="s">
        <v>4170</v>
      </c>
      <c r="BS376" s="34" t="s">
        <v>3754</v>
      </c>
      <c r="BT376" s="34" t="s">
        <v>3771</v>
      </c>
      <c r="BU376" s="34" t="s">
        <v>1044</v>
      </c>
      <c r="BV376" s="34" t="s">
        <v>1044</v>
      </c>
      <c r="BW376" s="34" t="s">
        <v>1044</v>
      </c>
      <c r="BX376" s="34" t="s">
        <v>3783</v>
      </c>
      <c r="BY376" s="34" t="s">
        <v>4170</v>
      </c>
      <c r="BZ376" s="34" t="s">
        <v>4170</v>
      </c>
      <c r="CA376" s="34" t="s">
        <v>4881</v>
      </c>
      <c r="CB376" s="34" t="s">
        <v>4170</v>
      </c>
      <c r="CC376" s="34" t="s">
        <v>4170</v>
      </c>
      <c r="CD376" s="34" t="s">
        <v>4170</v>
      </c>
      <c r="CE376" s="34" t="s">
        <v>4170</v>
      </c>
      <c r="CF376" s="34" t="s">
        <v>4170</v>
      </c>
      <c r="CG376" s="34" t="s">
        <v>4170</v>
      </c>
      <c r="CH376" s="34" t="s">
        <v>4170</v>
      </c>
      <c r="CI376" s="34" t="s">
        <v>4170</v>
      </c>
      <c r="CJ376" s="34" t="s">
        <v>4170</v>
      </c>
      <c r="CK376" s="34" t="s">
        <v>4170</v>
      </c>
      <c r="CL376" s="34" t="s">
        <v>4170</v>
      </c>
      <c r="CM376" s="34" t="s">
        <v>4170</v>
      </c>
      <c r="CN376" s="34" t="s">
        <v>4170</v>
      </c>
      <c r="CO376" s="34" t="s">
        <v>4170</v>
      </c>
      <c r="CQ376" s="34" t="s">
        <v>1041</v>
      </c>
      <c r="CR376" s="34" t="s">
        <v>1041</v>
      </c>
      <c r="CS376" s="34" t="s">
        <v>1044</v>
      </c>
      <c r="CT376" s="34" t="s">
        <v>1044</v>
      </c>
      <c r="CU376" s="34" t="s">
        <v>1041</v>
      </c>
      <c r="CV376" s="34" t="s">
        <v>1041</v>
      </c>
      <c r="CW376" s="34" t="s">
        <v>1044</v>
      </c>
      <c r="CX376" s="34" t="s">
        <v>1044</v>
      </c>
      <c r="CY376" s="34" t="s">
        <v>3826</v>
      </c>
      <c r="CZ376" s="34" t="s">
        <v>3846</v>
      </c>
      <c r="DA376" s="34" t="s">
        <v>3861</v>
      </c>
      <c r="DB376" s="34" t="s">
        <v>3871</v>
      </c>
      <c r="DC376" s="34" t="s">
        <v>3871</v>
      </c>
      <c r="DD376" s="34" t="s">
        <v>3871</v>
      </c>
      <c r="DE376" s="34" t="s">
        <v>1044</v>
      </c>
      <c r="DF376" s="34" t="s">
        <v>3880</v>
      </c>
      <c r="DG376" s="34" t="s">
        <v>169</v>
      </c>
      <c r="DH376" s="34" t="s">
        <v>4170</v>
      </c>
      <c r="DI376" s="34" t="s">
        <v>4881</v>
      </c>
      <c r="DJ376" s="34" t="s">
        <v>4170</v>
      </c>
      <c r="DK376" s="34" t="s">
        <v>4170</v>
      </c>
      <c r="DL376" s="34" t="s">
        <v>4170</v>
      </c>
      <c r="DM376" s="34" t="s">
        <v>4170</v>
      </c>
      <c r="DN376" s="34" t="s">
        <v>4170</v>
      </c>
      <c r="DO376" s="34" t="s">
        <v>4170</v>
      </c>
      <c r="DP376" s="34" t="s">
        <v>4170</v>
      </c>
      <c r="DQ376" s="34" t="s">
        <v>4170</v>
      </c>
      <c r="DR376" s="34" t="s">
        <v>4170</v>
      </c>
      <c r="DS376" s="34" t="s">
        <v>4170</v>
      </c>
      <c r="DT376" s="34" t="s">
        <v>4170</v>
      </c>
      <c r="DU376" s="34" t="s">
        <v>4170</v>
      </c>
      <c r="DV376" s="34" t="s">
        <v>4170</v>
      </c>
      <c r="DW376" s="34" t="s">
        <v>4170</v>
      </c>
      <c r="FK376" s="34" t="s">
        <v>1044</v>
      </c>
      <c r="FM376" s="34" t="s">
        <v>3990</v>
      </c>
      <c r="GF376" s="34" t="s">
        <v>1044</v>
      </c>
      <c r="GG376" s="34" t="s">
        <v>4170</v>
      </c>
      <c r="GH376" s="34" t="s">
        <v>4170</v>
      </c>
      <c r="GI376" s="34" t="s">
        <v>4170</v>
      </c>
      <c r="GJ376" s="34" t="s">
        <v>4881</v>
      </c>
      <c r="GK376" s="34" t="s">
        <v>4170</v>
      </c>
      <c r="GL376" s="34" t="s">
        <v>4170</v>
      </c>
      <c r="GM376" s="34" t="s">
        <v>4170</v>
      </c>
      <c r="GO376" s="34">
        <v>10000</v>
      </c>
      <c r="GP376" s="34">
        <v>0</v>
      </c>
      <c r="GQ376" s="34">
        <v>0</v>
      </c>
      <c r="GR376" s="34">
        <v>0</v>
      </c>
      <c r="GS376" s="34">
        <v>500</v>
      </c>
      <c r="GT376" s="34">
        <v>600</v>
      </c>
      <c r="GU376" s="34">
        <v>1000</v>
      </c>
      <c r="GV376" s="34">
        <v>0</v>
      </c>
      <c r="GW376" s="34">
        <v>0</v>
      </c>
      <c r="GX376" s="34">
        <v>2000</v>
      </c>
      <c r="GY376" s="34">
        <v>3000</v>
      </c>
      <c r="GZ376" s="34">
        <v>2000</v>
      </c>
      <c r="HA376" s="34">
        <v>0</v>
      </c>
      <c r="HB376" s="34">
        <v>0</v>
      </c>
      <c r="HC376" s="34">
        <v>3000</v>
      </c>
      <c r="HD376" s="34">
        <v>0</v>
      </c>
      <c r="HE376" s="34">
        <v>0</v>
      </c>
      <c r="HF376" s="34" t="s">
        <v>1044</v>
      </c>
      <c r="HK376" s="34" t="s">
        <v>7183</v>
      </c>
      <c r="HL376" s="34" t="s">
        <v>4226</v>
      </c>
      <c r="HM376" s="34" t="s">
        <v>4542</v>
      </c>
      <c r="HN376" s="34" t="s">
        <v>5447</v>
      </c>
      <c r="HO376" s="34">
        <v>24.507227332457301</v>
      </c>
      <c r="HP376" s="34" t="s">
        <v>4895</v>
      </c>
      <c r="HQ376" s="34" t="s">
        <v>4323</v>
      </c>
      <c r="HR376" s="34" t="s">
        <v>4219</v>
      </c>
      <c r="HS376" s="34" t="s">
        <v>4248</v>
      </c>
      <c r="HT376" s="34" t="s">
        <v>4262</v>
      </c>
      <c r="HU376" s="34" t="s">
        <v>5341</v>
      </c>
      <c r="HV376" s="34" t="s">
        <v>5001</v>
      </c>
      <c r="HW376" s="34" t="s">
        <v>4560</v>
      </c>
      <c r="HX376" s="34" t="s">
        <v>3238</v>
      </c>
      <c r="HY376" s="34" t="s">
        <v>4291</v>
      </c>
      <c r="HZ376" s="34" t="s">
        <v>4933</v>
      </c>
      <c r="IA376" s="34" t="s">
        <v>4665</v>
      </c>
      <c r="IB376" s="34" t="s">
        <v>5665</v>
      </c>
      <c r="IC376" s="34" t="s">
        <v>5274</v>
      </c>
      <c r="ID376" s="34" t="s">
        <v>4462</v>
      </c>
      <c r="IR376" s="34" t="s">
        <v>1046</v>
      </c>
      <c r="IS376" s="34" t="s">
        <v>5323</v>
      </c>
      <c r="IU376" s="34" t="s">
        <v>5181</v>
      </c>
      <c r="IV376" s="34" t="s">
        <v>4170</v>
      </c>
      <c r="IW376" s="34" t="s">
        <v>4170</v>
      </c>
      <c r="IX376" s="34" t="s">
        <v>4170</v>
      </c>
      <c r="IY376" s="34" t="s">
        <v>4785</v>
      </c>
      <c r="IZ376" s="34" t="s">
        <v>4354</v>
      </c>
      <c r="JA376" s="34" t="s">
        <v>4716</v>
      </c>
      <c r="JB376" s="34" t="s">
        <v>4170</v>
      </c>
      <c r="JC376" s="34">
        <v>333.33333333333297</v>
      </c>
      <c r="JD376" s="34">
        <v>500</v>
      </c>
      <c r="JE376" s="34">
        <v>333.33333333333297</v>
      </c>
      <c r="JF376" s="34">
        <v>0</v>
      </c>
      <c r="JG376" s="34">
        <v>0</v>
      </c>
      <c r="JH376" s="34">
        <v>500</v>
      </c>
      <c r="JI376" s="34">
        <v>0</v>
      </c>
      <c r="JJ376" s="34">
        <v>0</v>
      </c>
      <c r="JK376" s="34">
        <v>0</v>
      </c>
      <c r="JL376" s="34">
        <v>13266.666666666701</v>
      </c>
      <c r="JM376" s="34">
        <v>500</v>
      </c>
      <c r="JN376" s="34">
        <v>13766.666666666701</v>
      </c>
      <c r="JO376" s="34">
        <v>1658.3333333333301</v>
      </c>
      <c r="JP376" s="34">
        <v>62.5</v>
      </c>
      <c r="JQ376" s="34">
        <v>1720.8333333333301</v>
      </c>
      <c r="JR376" s="34">
        <v>0.72639225181598099</v>
      </c>
      <c r="JV376" s="34">
        <v>3.6319612590799001E-2</v>
      </c>
      <c r="JW376" s="34">
        <v>4.35835351089588E-2</v>
      </c>
      <c r="JX376" s="34">
        <v>7.2639225181598099E-2</v>
      </c>
      <c r="KA376" s="34">
        <v>2.4213075060532701E-2</v>
      </c>
      <c r="KB376" s="34">
        <v>3.6319612590799001E-2</v>
      </c>
      <c r="KC376" s="34">
        <v>2.4213075060532701E-2</v>
      </c>
      <c r="KF376" s="34">
        <v>3.6319612590799001E-2</v>
      </c>
      <c r="KL376" s="34" t="s">
        <v>4170</v>
      </c>
      <c r="KM376" s="34" t="s">
        <v>4714</v>
      </c>
      <c r="KN376" s="34" t="s">
        <v>5255</v>
      </c>
      <c r="KO376" s="34" t="s">
        <v>5255</v>
      </c>
      <c r="KP376" s="34" t="s">
        <v>4170</v>
      </c>
      <c r="KQ376" s="34" t="s">
        <v>4170</v>
      </c>
      <c r="KR376" s="34" t="s">
        <v>4714</v>
      </c>
      <c r="KS376" s="34" t="s">
        <v>4170</v>
      </c>
      <c r="KT376" s="34" t="s">
        <v>4170</v>
      </c>
      <c r="KU376" s="34" t="s">
        <v>5112</v>
      </c>
      <c r="KV376" s="34" t="s">
        <v>5151</v>
      </c>
      <c r="KW376" s="34" t="s">
        <v>5624</v>
      </c>
      <c r="KX376" s="34" t="s">
        <v>5643</v>
      </c>
      <c r="KY376" s="34" t="s">
        <v>5112</v>
      </c>
      <c r="KZ376" s="34" t="s">
        <v>5971</v>
      </c>
    </row>
    <row r="377" spans="1:313">
      <c r="A377" s="34" t="s">
        <v>7184</v>
      </c>
      <c r="B377" s="34" t="s">
        <v>7185</v>
      </c>
      <c r="C377" s="34" t="s">
        <v>1038</v>
      </c>
      <c r="D377" s="34" t="s">
        <v>1041</v>
      </c>
      <c r="F377" s="34" t="s">
        <v>1041</v>
      </c>
      <c r="G377" s="34">
        <v>58</v>
      </c>
      <c r="H377" s="34" t="s">
        <v>1041</v>
      </c>
      <c r="I377" s="34" t="s">
        <v>1041</v>
      </c>
      <c r="J377" s="34" t="s">
        <v>440</v>
      </c>
      <c r="K377" s="34" t="s">
        <v>1077</v>
      </c>
      <c r="L377" s="34" t="s">
        <v>9537</v>
      </c>
      <c r="M377" s="34" t="s">
        <v>1548</v>
      </c>
      <c r="N377" s="34" t="s">
        <v>9538</v>
      </c>
      <c r="P377" s="34" t="s">
        <v>3065</v>
      </c>
      <c r="Q377" s="34" t="s">
        <v>3123</v>
      </c>
      <c r="R377" s="34" t="s">
        <v>6407</v>
      </c>
      <c r="S377" s="34">
        <v>2</v>
      </c>
      <c r="T377" s="34" t="s">
        <v>4170</v>
      </c>
      <c r="U377" s="34" t="s">
        <v>4170</v>
      </c>
      <c r="V377" s="34" t="s">
        <v>4881</v>
      </c>
      <c r="W377" s="34" t="s">
        <v>4881</v>
      </c>
      <c r="X377" s="34" t="s">
        <v>4170</v>
      </c>
      <c r="Y377" s="34" t="s">
        <v>4881</v>
      </c>
      <c r="Z377" s="34" t="s">
        <v>4881</v>
      </c>
      <c r="AA377" s="34" t="s">
        <v>4170</v>
      </c>
      <c r="AB377" s="34" t="s">
        <v>3681</v>
      </c>
      <c r="AD377" s="34" t="s">
        <v>3696</v>
      </c>
      <c r="AN377" s="34" t="s">
        <v>3722</v>
      </c>
      <c r="AO377" s="34" t="s">
        <v>1044</v>
      </c>
      <c r="BG377" s="34">
        <v>1</v>
      </c>
      <c r="BI377" s="34">
        <v>24</v>
      </c>
      <c r="BJ377" s="34" t="s">
        <v>1041</v>
      </c>
      <c r="BK377" s="34" t="s">
        <v>3727</v>
      </c>
      <c r="BM377" s="34" t="s">
        <v>3739</v>
      </c>
      <c r="BN377" s="34" t="s">
        <v>3745</v>
      </c>
      <c r="BO377" s="34" t="s">
        <v>4881</v>
      </c>
      <c r="BP377" s="34" t="s">
        <v>4170</v>
      </c>
      <c r="BQ377" s="34" t="s">
        <v>4170</v>
      </c>
      <c r="BR377" s="34" t="s">
        <v>4170</v>
      </c>
      <c r="BS377" s="34" t="s">
        <v>3754</v>
      </c>
      <c r="BT377" s="34" t="s">
        <v>3771</v>
      </c>
      <c r="BU377" s="34" t="s">
        <v>1044</v>
      </c>
      <c r="BV377" s="34" t="s">
        <v>1044</v>
      </c>
      <c r="BW377" s="34" t="s">
        <v>1044</v>
      </c>
      <c r="BX377" s="34" t="s">
        <v>3777</v>
      </c>
      <c r="BY377" s="34" t="s">
        <v>4881</v>
      </c>
      <c r="BZ377" s="34" t="s">
        <v>4170</v>
      </c>
      <c r="CA377" s="34" t="s">
        <v>4170</v>
      </c>
      <c r="CB377" s="34" t="s">
        <v>4170</v>
      </c>
      <c r="CC377" s="34" t="s">
        <v>4170</v>
      </c>
      <c r="CD377" s="34" t="s">
        <v>4170</v>
      </c>
      <c r="CE377" s="34" t="s">
        <v>4170</v>
      </c>
      <c r="CF377" s="34" t="s">
        <v>4170</v>
      </c>
      <c r="CG377" s="34" t="s">
        <v>4170</v>
      </c>
      <c r="CH377" s="34" t="s">
        <v>4170</v>
      </c>
      <c r="CI377" s="34" t="s">
        <v>4170</v>
      </c>
      <c r="CJ377" s="34" t="s">
        <v>4170</v>
      </c>
      <c r="CK377" s="34" t="s">
        <v>4170</v>
      </c>
      <c r="CL377" s="34" t="s">
        <v>4170</v>
      </c>
      <c r="CM377" s="34" t="s">
        <v>4170</v>
      </c>
      <c r="CN377" s="34" t="s">
        <v>4170</v>
      </c>
      <c r="CO377" s="34" t="s">
        <v>4170</v>
      </c>
      <c r="CQ377" s="34" t="s">
        <v>1041</v>
      </c>
      <c r="CR377" s="34" t="s">
        <v>1041</v>
      </c>
      <c r="CS377" s="34" t="s">
        <v>1041</v>
      </c>
      <c r="CT377" s="34" t="s">
        <v>1041</v>
      </c>
      <c r="CU377" s="34" t="s">
        <v>1041</v>
      </c>
      <c r="CV377" s="34" t="s">
        <v>1041</v>
      </c>
      <c r="CW377" s="34" t="s">
        <v>1041</v>
      </c>
      <c r="CX377" s="34" t="s">
        <v>1044</v>
      </c>
      <c r="CY377" s="34" t="s">
        <v>3826</v>
      </c>
      <c r="CZ377" s="34" t="s">
        <v>3843</v>
      </c>
      <c r="DA377" s="34" t="s">
        <v>3861</v>
      </c>
      <c r="DB377" s="34" t="s">
        <v>1044</v>
      </c>
      <c r="DC377" s="34" t="s">
        <v>1044</v>
      </c>
      <c r="DD377" s="34" t="s">
        <v>3871</v>
      </c>
      <c r="DE377" s="34" t="s">
        <v>1044</v>
      </c>
      <c r="DF377" s="34" t="s">
        <v>3877</v>
      </c>
      <c r="DG377" s="34" t="s">
        <v>172</v>
      </c>
      <c r="DH377" s="34" t="s">
        <v>4170</v>
      </c>
      <c r="DI377" s="34" t="s">
        <v>4170</v>
      </c>
      <c r="DJ377" s="34" t="s">
        <v>4170</v>
      </c>
      <c r="DK377" s="34" t="s">
        <v>4170</v>
      </c>
      <c r="DL377" s="34" t="s">
        <v>4170</v>
      </c>
      <c r="DM377" s="34" t="s">
        <v>4170</v>
      </c>
      <c r="DN377" s="34" t="s">
        <v>4170</v>
      </c>
      <c r="DO377" s="34" t="s">
        <v>4170</v>
      </c>
      <c r="DP377" s="34" t="s">
        <v>4170</v>
      </c>
      <c r="DQ377" s="34" t="s">
        <v>4170</v>
      </c>
      <c r="DR377" s="34" t="s">
        <v>4881</v>
      </c>
      <c r="DS377" s="34" t="s">
        <v>4170</v>
      </c>
      <c r="DT377" s="34" t="s">
        <v>4170</v>
      </c>
      <c r="DU377" s="34" t="s">
        <v>4170</v>
      </c>
      <c r="DV377" s="34" t="s">
        <v>4170</v>
      </c>
      <c r="DW377" s="34" t="s">
        <v>4170</v>
      </c>
      <c r="FH377" s="34">
        <v>18000</v>
      </c>
      <c r="FK377" s="34" t="s">
        <v>3963</v>
      </c>
      <c r="FL377" s="34" t="s">
        <v>3978</v>
      </c>
      <c r="FM377" s="34" t="s">
        <v>3990</v>
      </c>
      <c r="GF377" s="34" t="s">
        <v>1044</v>
      </c>
      <c r="GG377" s="34" t="s">
        <v>4170</v>
      </c>
      <c r="GH377" s="34" t="s">
        <v>4170</v>
      </c>
      <c r="GI377" s="34" t="s">
        <v>4170</v>
      </c>
      <c r="GJ377" s="34" t="s">
        <v>4881</v>
      </c>
      <c r="GK377" s="34" t="s">
        <v>4170</v>
      </c>
      <c r="GL377" s="34" t="s">
        <v>4170</v>
      </c>
      <c r="GM377" s="34" t="s">
        <v>4170</v>
      </c>
      <c r="GO377" s="34">
        <v>4000</v>
      </c>
      <c r="GP377" s="34">
        <v>0</v>
      </c>
      <c r="GQ377" s="34">
        <v>8000</v>
      </c>
      <c r="GR377" s="34">
        <v>2500</v>
      </c>
      <c r="GS377" s="34">
        <v>1000</v>
      </c>
      <c r="GT377" s="34">
        <v>250</v>
      </c>
      <c r="GU377" s="34">
        <v>200</v>
      </c>
      <c r="GV377" s="34">
        <v>0</v>
      </c>
      <c r="GW377" s="34">
        <v>0</v>
      </c>
      <c r="GX377" s="34">
        <v>5000</v>
      </c>
      <c r="GY377" s="34">
        <v>6000</v>
      </c>
      <c r="GZ377" s="34">
        <v>3000</v>
      </c>
      <c r="HA377" s="34">
        <v>0</v>
      </c>
      <c r="HB377" s="34">
        <v>0</v>
      </c>
      <c r="HC377" s="34">
        <v>0</v>
      </c>
      <c r="HD377" s="34">
        <v>0</v>
      </c>
      <c r="HE377" s="34">
        <v>0</v>
      </c>
      <c r="HF377" s="34" t="s">
        <v>1044</v>
      </c>
      <c r="HK377" s="34" t="s">
        <v>7186</v>
      </c>
      <c r="HL377" s="34" t="s">
        <v>4226</v>
      </c>
      <c r="HM377" s="34" t="s">
        <v>4542</v>
      </c>
      <c r="HN377" s="34" t="s">
        <v>5447</v>
      </c>
      <c r="HO377" s="34">
        <v>43.626806833114301</v>
      </c>
      <c r="HP377" s="34" t="s">
        <v>4896</v>
      </c>
      <c r="HQ377" s="34" t="s">
        <v>4313</v>
      </c>
      <c r="HR377" s="34" t="s">
        <v>4210</v>
      </c>
      <c r="HS377" s="34" t="s">
        <v>4228</v>
      </c>
      <c r="HT377" s="34" t="s">
        <v>4262</v>
      </c>
      <c r="HU377" s="34" t="s">
        <v>5341</v>
      </c>
      <c r="HV377" s="34" t="s">
        <v>5001</v>
      </c>
      <c r="HW377" s="34" t="s">
        <v>4560</v>
      </c>
      <c r="HX377" s="34" t="s">
        <v>3244</v>
      </c>
      <c r="HY377" s="34" t="s">
        <v>4299</v>
      </c>
      <c r="HZ377" s="34" t="s">
        <v>4933</v>
      </c>
      <c r="IA377" s="34" t="s">
        <v>4666</v>
      </c>
      <c r="IC377" s="34" t="s">
        <v>5274</v>
      </c>
      <c r="ID377" s="34" t="s">
        <v>4462</v>
      </c>
      <c r="IN377" s="34" t="s">
        <v>4875</v>
      </c>
      <c r="IQ377" s="34">
        <v>18000</v>
      </c>
      <c r="IR377" s="34" t="s">
        <v>1046</v>
      </c>
      <c r="IT377" s="34">
        <v>9000</v>
      </c>
      <c r="IU377" s="34" t="s">
        <v>5178</v>
      </c>
      <c r="IV377" s="34" t="s">
        <v>4170</v>
      </c>
      <c r="IW377" s="34" t="s">
        <v>4176</v>
      </c>
      <c r="IX377" s="34" t="s">
        <v>5374</v>
      </c>
      <c r="IY377" s="34" t="s">
        <v>4474</v>
      </c>
      <c r="IZ377" s="34" t="s">
        <v>4784</v>
      </c>
      <c r="JA377" s="34" t="s">
        <v>4711</v>
      </c>
      <c r="JB377" s="34" t="s">
        <v>4170</v>
      </c>
      <c r="JC377" s="34">
        <v>833.33333333333303</v>
      </c>
      <c r="JD377" s="34">
        <v>1000</v>
      </c>
      <c r="JE377" s="34">
        <v>500</v>
      </c>
      <c r="JF377" s="34">
        <v>0</v>
      </c>
      <c r="JG377" s="34">
        <v>0</v>
      </c>
      <c r="JH377" s="34">
        <v>0</v>
      </c>
      <c r="JI377" s="34">
        <v>0</v>
      </c>
      <c r="JJ377" s="34">
        <v>0</v>
      </c>
      <c r="JK377" s="34">
        <v>0</v>
      </c>
      <c r="JL377" s="34">
        <v>17283.333333333299</v>
      </c>
      <c r="JM377" s="34">
        <v>1000</v>
      </c>
      <c r="JN377" s="34">
        <v>18283.333333333299</v>
      </c>
      <c r="JO377" s="34">
        <v>8641.6666666666697</v>
      </c>
      <c r="JP377" s="34">
        <v>500</v>
      </c>
      <c r="JQ377" s="34">
        <v>9141.6666666666697</v>
      </c>
      <c r="JR377" s="34">
        <v>0.21877848678213299</v>
      </c>
      <c r="JT377" s="34">
        <v>0.43755697356426598</v>
      </c>
      <c r="JU377" s="34">
        <v>0.13673655423883299</v>
      </c>
      <c r="JV377" s="34">
        <v>5.4694621695533303E-2</v>
      </c>
      <c r="JW377" s="34">
        <v>1.36736554238833E-2</v>
      </c>
      <c r="JX377" s="34">
        <v>1.09389243391067E-2</v>
      </c>
      <c r="KA377" s="34">
        <v>4.5578851412944398E-2</v>
      </c>
      <c r="KB377" s="34">
        <v>5.4694621695533303E-2</v>
      </c>
      <c r="KC377" s="34">
        <v>2.73473108477666E-2</v>
      </c>
      <c r="KJ377" s="34" t="s">
        <v>5977</v>
      </c>
      <c r="KK377" s="34" t="s">
        <v>5990</v>
      </c>
      <c r="KL377" s="34" t="s">
        <v>4170</v>
      </c>
      <c r="KM377" s="34" t="s">
        <v>4716</v>
      </c>
      <c r="KN377" s="34" t="s">
        <v>4716</v>
      </c>
      <c r="KO377" s="34" t="s">
        <v>5255</v>
      </c>
      <c r="KP377" s="34" t="s">
        <v>4170</v>
      </c>
      <c r="KQ377" s="34" t="s">
        <v>4170</v>
      </c>
      <c r="KR377" s="34" t="s">
        <v>4170</v>
      </c>
      <c r="KS377" s="34" t="s">
        <v>4170</v>
      </c>
      <c r="KT377" s="34" t="s">
        <v>4170</v>
      </c>
      <c r="KU377" s="34" t="s">
        <v>5113</v>
      </c>
      <c r="KV377" s="34" t="s">
        <v>5155</v>
      </c>
      <c r="KW377" s="34" t="s">
        <v>5624</v>
      </c>
      <c r="KX377" s="34" t="s">
        <v>5646</v>
      </c>
      <c r="KY377" s="34" t="s">
        <v>5223</v>
      </c>
      <c r="KZ377" s="34" t="s">
        <v>5155</v>
      </c>
      <c r="LA377" s="34" t="s">
        <v>5992</v>
      </c>
    </row>
    <row r="378" spans="1:313">
      <c r="A378" s="34" t="s">
        <v>7187</v>
      </c>
      <c r="B378" s="34" t="s">
        <v>7185</v>
      </c>
      <c r="C378" s="34" t="s">
        <v>1038</v>
      </c>
      <c r="D378" s="34" t="s">
        <v>1041</v>
      </c>
      <c r="F378" s="34" t="s">
        <v>1041</v>
      </c>
      <c r="G378" s="34">
        <v>19</v>
      </c>
      <c r="H378" s="34" t="s">
        <v>1041</v>
      </c>
      <c r="I378" s="34" t="s">
        <v>1041</v>
      </c>
      <c r="J378" s="34" t="s">
        <v>440</v>
      </c>
      <c r="K378" s="34" t="s">
        <v>1128</v>
      </c>
      <c r="L378" s="34" t="s">
        <v>9616</v>
      </c>
      <c r="M378" s="34" t="s">
        <v>2504</v>
      </c>
      <c r="N378" s="34" t="s">
        <v>9643</v>
      </c>
      <c r="P378" s="34" t="s">
        <v>3068</v>
      </c>
      <c r="Q378" s="34" t="s">
        <v>3123</v>
      </c>
      <c r="R378" s="34" t="s">
        <v>6333</v>
      </c>
      <c r="S378" s="34">
        <v>2</v>
      </c>
      <c r="T378" s="34" t="s">
        <v>4881</v>
      </c>
      <c r="U378" s="34" t="s">
        <v>4170</v>
      </c>
      <c r="V378" s="34" t="s">
        <v>4170</v>
      </c>
      <c r="W378" s="34" t="s">
        <v>4881</v>
      </c>
      <c r="X378" s="34" t="s">
        <v>4881</v>
      </c>
      <c r="Y378" s="34" t="s">
        <v>4881</v>
      </c>
      <c r="Z378" s="34" t="s">
        <v>4881</v>
      </c>
      <c r="AA378" s="34" t="s">
        <v>4170</v>
      </c>
      <c r="AB378" s="34" t="s">
        <v>3681</v>
      </c>
      <c r="AD378" s="34" t="s">
        <v>3696</v>
      </c>
      <c r="AN378" s="34" t="s">
        <v>3719</v>
      </c>
      <c r="AO378" s="34" t="s">
        <v>1044</v>
      </c>
      <c r="BG378" s="34">
        <v>2</v>
      </c>
      <c r="BI378" s="34">
        <v>35</v>
      </c>
      <c r="BJ378" s="34" t="s">
        <v>1041</v>
      </c>
      <c r="BK378" s="34" t="s">
        <v>3727</v>
      </c>
      <c r="BM378" s="34" t="s">
        <v>3739</v>
      </c>
      <c r="BN378" s="34" t="s">
        <v>3748</v>
      </c>
      <c r="BO378" s="34" t="s">
        <v>4170</v>
      </c>
      <c r="BP378" s="34" t="s">
        <v>4881</v>
      </c>
      <c r="BQ378" s="34" t="s">
        <v>4170</v>
      </c>
      <c r="BR378" s="34" t="s">
        <v>4170</v>
      </c>
      <c r="BS378" s="34" t="s">
        <v>3760</v>
      </c>
      <c r="BT378" s="34" t="s">
        <v>1044</v>
      </c>
      <c r="BU378" s="34" t="s">
        <v>1044</v>
      </c>
      <c r="BV378" s="34" t="s">
        <v>1041</v>
      </c>
      <c r="BW378" s="34" t="s">
        <v>1044</v>
      </c>
      <c r="BX378" s="34" t="s">
        <v>3807</v>
      </c>
      <c r="BY378" s="34" t="s">
        <v>4170</v>
      </c>
      <c r="BZ378" s="34" t="s">
        <v>4170</v>
      </c>
      <c r="CA378" s="34" t="s">
        <v>4170</v>
      </c>
      <c r="CB378" s="34" t="s">
        <v>4170</v>
      </c>
      <c r="CC378" s="34" t="s">
        <v>4170</v>
      </c>
      <c r="CD378" s="34" t="s">
        <v>4170</v>
      </c>
      <c r="CE378" s="34" t="s">
        <v>4170</v>
      </c>
      <c r="CF378" s="34" t="s">
        <v>4170</v>
      </c>
      <c r="CG378" s="34" t="s">
        <v>4170</v>
      </c>
      <c r="CH378" s="34" t="s">
        <v>4170</v>
      </c>
      <c r="CI378" s="34" t="s">
        <v>4881</v>
      </c>
      <c r="CJ378" s="34" t="s">
        <v>4170</v>
      </c>
      <c r="CK378" s="34" t="s">
        <v>4170</v>
      </c>
      <c r="CL378" s="34" t="s">
        <v>4170</v>
      </c>
      <c r="CM378" s="34" t="s">
        <v>4170</v>
      </c>
      <c r="CN378" s="34" t="s">
        <v>4170</v>
      </c>
      <c r="CO378" s="34" t="s">
        <v>4170</v>
      </c>
      <c r="CQ378" s="34" t="s">
        <v>1041</v>
      </c>
      <c r="CR378" s="34" t="s">
        <v>1041</v>
      </c>
      <c r="CS378" s="34" t="s">
        <v>1041</v>
      </c>
      <c r="CT378" s="34" t="s">
        <v>1041</v>
      </c>
      <c r="CU378" s="34" t="s">
        <v>1041</v>
      </c>
      <c r="CV378" s="34" t="s">
        <v>1041</v>
      </c>
      <c r="CW378" s="34" t="s">
        <v>1044</v>
      </c>
      <c r="CX378" s="34" t="s">
        <v>1044</v>
      </c>
      <c r="CY378" s="34" t="s">
        <v>3826</v>
      </c>
      <c r="CZ378" s="34" t="s">
        <v>3843</v>
      </c>
      <c r="DA378" s="34" t="s">
        <v>3861</v>
      </c>
      <c r="DB378" s="34" t="s">
        <v>3868</v>
      </c>
      <c r="DC378" s="34" t="s">
        <v>3871</v>
      </c>
      <c r="DD378" s="34" t="s">
        <v>3871</v>
      </c>
      <c r="DE378" s="34" t="s">
        <v>1044</v>
      </c>
      <c r="DF378" s="34" t="s">
        <v>3880</v>
      </c>
      <c r="DG378" s="34" t="s">
        <v>169</v>
      </c>
      <c r="DH378" s="34" t="s">
        <v>4170</v>
      </c>
      <c r="DI378" s="34" t="s">
        <v>4881</v>
      </c>
      <c r="DJ378" s="34" t="s">
        <v>4170</v>
      </c>
      <c r="DK378" s="34" t="s">
        <v>4170</v>
      </c>
      <c r="DL378" s="34" t="s">
        <v>4170</v>
      </c>
      <c r="DM378" s="34" t="s">
        <v>4170</v>
      </c>
      <c r="DN378" s="34" t="s">
        <v>4170</v>
      </c>
      <c r="DO378" s="34" t="s">
        <v>4170</v>
      </c>
      <c r="DP378" s="34" t="s">
        <v>4170</v>
      </c>
      <c r="DQ378" s="34" t="s">
        <v>4170</v>
      </c>
      <c r="DR378" s="34" t="s">
        <v>4170</v>
      </c>
      <c r="DS378" s="34" t="s">
        <v>4170</v>
      </c>
      <c r="DT378" s="34" t="s">
        <v>4170</v>
      </c>
      <c r="DU378" s="34" t="s">
        <v>4170</v>
      </c>
      <c r="DV378" s="34" t="s">
        <v>4170</v>
      </c>
      <c r="DW378" s="34" t="s">
        <v>4170</v>
      </c>
      <c r="DY378" s="34">
        <v>9000</v>
      </c>
      <c r="FK378" s="34" t="s">
        <v>1044</v>
      </c>
      <c r="FM378" s="34" t="s">
        <v>3990</v>
      </c>
      <c r="GF378" s="34" t="s">
        <v>1044</v>
      </c>
      <c r="GG378" s="34" t="s">
        <v>4170</v>
      </c>
      <c r="GH378" s="34" t="s">
        <v>4170</v>
      </c>
      <c r="GI378" s="34" t="s">
        <v>4170</v>
      </c>
      <c r="GJ378" s="34" t="s">
        <v>4881</v>
      </c>
      <c r="GK378" s="34" t="s">
        <v>4170</v>
      </c>
      <c r="GL378" s="34" t="s">
        <v>4170</v>
      </c>
      <c r="GM378" s="34" t="s">
        <v>4170</v>
      </c>
      <c r="GO378" s="34">
        <v>2000</v>
      </c>
      <c r="GP378" s="34">
        <v>0</v>
      </c>
      <c r="GQ378" s="34">
        <v>0</v>
      </c>
      <c r="GR378" s="34">
        <v>2000</v>
      </c>
      <c r="GS378" s="34">
        <v>500</v>
      </c>
      <c r="GT378" s="34">
        <v>200</v>
      </c>
      <c r="GU378" s="34">
        <v>1000</v>
      </c>
      <c r="GV378" s="34">
        <v>0</v>
      </c>
      <c r="GW378" s="34">
        <v>0</v>
      </c>
      <c r="GX378" s="34">
        <v>2000</v>
      </c>
      <c r="GY378" s="34">
        <v>2000</v>
      </c>
      <c r="GZ378" s="34">
        <v>1000</v>
      </c>
      <c r="HA378" s="34">
        <v>0</v>
      </c>
      <c r="HB378" s="34">
        <v>0</v>
      </c>
      <c r="HC378" s="34">
        <v>0</v>
      </c>
      <c r="HD378" s="34">
        <v>0</v>
      </c>
      <c r="HE378" s="34">
        <v>0</v>
      </c>
      <c r="HF378" s="34" t="s">
        <v>1044</v>
      </c>
      <c r="HK378" s="34" t="s">
        <v>7188</v>
      </c>
      <c r="HL378" s="34" t="s">
        <v>4226</v>
      </c>
      <c r="HM378" s="34" t="s">
        <v>4539</v>
      </c>
      <c r="HN378" s="34" t="s">
        <v>5446</v>
      </c>
      <c r="HO378" s="34">
        <v>47.667542706964497</v>
      </c>
      <c r="HP378" s="34" t="s">
        <v>4896</v>
      </c>
      <c r="HQ378" s="34" t="s">
        <v>4313</v>
      </c>
      <c r="HR378" s="34" t="s">
        <v>4186</v>
      </c>
      <c r="HS378" s="34" t="s">
        <v>4255</v>
      </c>
      <c r="HT378" s="34" t="s">
        <v>4271</v>
      </c>
      <c r="HU378" s="34" t="s">
        <v>5342</v>
      </c>
      <c r="HV378" s="34" t="s">
        <v>5001</v>
      </c>
      <c r="HW378" s="34" t="s">
        <v>4560</v>
      </c>
      <c r="HX378" s="34" t="s">
        <v>3232</v>
      </c>
      <c r="HY378" s="34" t="s">
        <v>4291</v>
      </c>
      <c r="HZ378" s="34" t="s">
        <v>4933</v>
      </c>
      <c r="IA378" s="34" t="s">
        <v>4665</v>
      </c>
      <c r="IC378" s="34" t="s">
        <v>5274</v>
      </c>
      <c r="ID378" s="34" t="s">
        <v>4461</v>
      </c>
      <c r="IE378" s="34" t="s">
        <v>4879</v>
      </c>
      <c r="IQ378" s="34">
        <v>9000</v>
      </c>
      <c r="IR378" s="34" t="s">
        <v>1046</v>
      </c>
      <c r="IT378" s="34">
        <v>4500</v>
      </c>
      <c r="IU378" s="34" t="s">
        <v>5177</v>
      </c>
      <c r="IV378" s="34" t="s">
        <v>4170</v>
      </c>
      <c r="IW378" s="34" t="s">
        <v>4170</v>
      </c>
      <c r="IX378" s="34" t="s">
        <v>4472</v>
      </c>
      <c r="IY378" s="34" t="s">
        <v>4785</v>
      </c>
      <c r="IZ378" s="34" t="s">
        <v>4783</v>
      </c>
      <c r="JA378" s="34" t="s">
        <v>4716</v>
      </c>
      <c r="JB378" s="34" t="s">
        <v>4170</v>
      </c>
      <c r="JC378" s="34">
        <v>333.33333333333297</v>
      </c>
      <c r="JD378" s="34">
        <v>333.33333333333297</v>
      </c>
      <c r="JE378" s="34">
        <v>166.666666666667</v>
      </c>
      <c r="JF378" s="34">
        <v>0</v>
      </c>
      <c r="JG378" s="34">
        <v>0</v>
      </c>
      <c r="JH378" s="34">
        <v>0</v>
      </c>
      <c r="JI378" s="34">
        <v>0</v>
      </c>
      <c r="JJ378" s="34">
        <v>0</v>
      </c>
      <c r="JK378" s="34">
        <v>0</v>
      </c>
      <c r="JL378" s="34">
        <v>6200</v>
      </c>
      <c r="JM378" s="34">
        <v>333.33333333333297</v>
      </c>
      <c r="JN378" s="34">
        <v>6533.3333333333303</v>
      </c>
      <c r="JO378" s="34">
        <v>3100</v>
      </c>
      <c r="JP378" s="34">
        <v>166.666666666667</v>
      </c>
      <c r="JQ378" s="34">
        <v>3266.6666666666702</v>
      </c>
      <c r="JR378" s="34">
        <v>0.30612244897959201</v>
      </c>
      <c r="JU378" s="34">
        <v>0.30612244897959201</v>
      </c>
      <c r="JV378" s="34">
        <v>7.6530612244898003E-2</v>
      </c>
      <c r="JW378" s="34">
        <v>3.06122448979592E-2</v>
      </c>
      <c r="JX378" s="34">
        <v>0.15306122448979601</v>
      </c>
      <c r="KA378" s="34">
        <v>5.10204081632653E-2</v>
      </c>
      <c r="KB378" s="34">
        <v>5.10204081632653E-2</v>
      </c>
      <c r="KC378" s="34">
        <v>2.5510204081632699E-2</v>
      </c>
      <c r="KJ378" s="34" t="s">
        <v>5980</v>
      </c>
      <c r="KK378" s="34" t="s">
        <v>5989</v>
      </c>
      <c r="KL378" s="34" t="s">
        <v>4170</v>
      </c>
      <c r="KM378" s="34" t="s">
        <v>4714</v>
      </c>
      <c r="KN378" s="34" t="s">
        <v>5255</v>
      </c>
      <c r="KO378" s="34" t="s">
        <v>5254</v>
      </c>
      <c r="KP378" s="34" t="s">
        <v>4170</v>
      </c>
      <c r="KQ378" s="34" t="s">
        <v>4170</v>
      </c>
      <c r="KR378" s="34" t="s">
        <v>4170</v>
      </c>
      <c r="KS378" s="34" t="s">
        <v>4170</v>
      </c>
      <c r="KT378" s="34" t="s">
        <v>4170</v>
      </c>
      <c r="KU378" s="34" t="s">
        <v>5116</v>
      </c>
      <c r="KV378" s="34" t="s">
        <v>5153</v>
      </c>
      <c r="KW378" s="34" t="s">
        <v>5624</v>
      </c>
      <c r="KX378" s="34" t="s">
        <v>5644</v>
      </c>
      <c r="KY378" s="34" t="s">
        <v>5116</v>
      </c>
      <c r="KZ378" s="34" t="s">
        <v>5850</v>
      </c>
      <c r="LA378" s="34" t="s">
        <v>5992</v>
      </c>
    </row>
    <row r="379" spans="1:313">
      <c r="A379" s="34" t="s">
        <v>7189</v>
      </c>
      <c r="B379" s="34" t="s">
        <v>7185</v>
      </c>
      <c r="C379" s="34" t="s">
        <v>1039</v>
      </c>
      <c r="D379" s="34" t="s">
        <v>1041</v>
      </c>
      <c r="F379" s="34" t="s">
        <v>1041</v>
      </c>
      <c r="G379" s="34">
        <v>39</v>
      </c>
      <c r="H379" s="34" t="s">
        <v>1041</v>
      </c>
      <c r="I379" s="34" t="s">
        <v>1041</v>
      </c>
      <c r="J379" s="34" t="s">
        <v>440</v>
      </c>
      <c r="K379" s="34" t="s">
        <v>1077</v>
      </c>
      <c r="L379" s="34" t="s">
        <v>9537</v>
      </c>
      <c r="M379" s="34" t="s">
        <v>1548</v>
      </c>
      <c r="N379" s="34" t="s">
        <v>9538</v>
      </c>
      <c r="P379" s="34" t="s">
        <v>3065</v>
      </c>
      <c r="Q379" s="34" t="s">
        <v>3120</v>
      </c>
      <c r="R379" s="34" t="s">
        <v>6377</v>
      </c>
      <c r="S379" s="34">
        <v>2</v>
      </c>
      <c r="T379" s="34" t="s">
        <v>4881</v>
      </c>
      <c r="U379" s="34" t="s">
        <v>4881</v>
      </c>
      <c r="V379" s="34" t="s">
        <v>4170</v>
      </c>
      <c r="W379" s="34" t="s">
        <v>4881</v>
      </c>
      <c r="X379" s="34" t="s">
        <v>4170</v>
      </c>
      <c r="Y379" s="34" t="s">
        <v>4609</v>
      </c>
      <c r="Z379" s="34" t="s">
        <v>4170</v>
      </c>
      <c r="AA379" s="34" t="s">
        <v>4170</v>
      </c>
      <c r="AB379" s="34" t="s">
        <v>3681</v>
      </c>
      <c r="AD379" s="34" t="s">
        <v>3696</v>
      </c>
      <c r="AN379" s="34" t="s">
        <v>3719</v>
      </c>
      <c r="AO379" s="34" t="s">
        <v>1044</v>
      </c>
      <c r="BG379" s="34">
        <v>1</v>
      </c>
      <c r="BI379" s="34">
        <v>17</v>
      </c>
      <c r="BJ379" s="34" t="s">
        <v>1041</v>
      </c>
      <c r="BK379" s="34" t="s">
        <v>3727</v>
      </c>
      <c r="BM379" s="34" t="s">
        <v>3739</v>
      </c>
      <c r="BN379" s="34" t="s">
        <v>3745</v>
      </c>
      <c r="BO379" s="34" t="s">
        <v>4881</v>
      </c>
      <c r="BP379" s="34" t="s">
        <v>4170</v>
      </c>
      <c r="BQ379" s="34" t="s">
        <v>4170</v>
      </c>
      <c r="BR379" s="34" t="s">
        <v>4170</v>
      </c>
      <c r="BS379" s="34" t="s">
        <v>3751</v>
      </c>
      <c r="BT379" s="34" t="s">
        <v>3739</v>
      </c>
      <c r="BU379" s="34" t="s">
        <v>1044</v>
      </c>
      <c r="BV379" s="34" t="s">
        <v>1044</v>
      </c>
      <c r="BW379" s="34" t="s">
        <v>1044</v>
      </c>
      <c r="BX379" s="34" t="s">
        <v>3783</v>
      </c>
      <c r="BY379" s="34" t="s">
        <v>4170</v>
      </c>
      <c r="BZ379" s="34" t="s">
        <v>4170</v>
      </c>
      <c r="CA379" s="34" t="s">
        <v>4881</v>
      </c>
      <c r="CB379" s="34" t="s">
        <v>4170</v>
      </c>
      <c r="CC379" s="34" t="s">
        <v>4170</v>
      </c>
      <c r="CD379" s="34" t="s">
        <v>4170</v>
      </c>
      <c r="CE379" s="34" t="s">
        <v>4170</v>
      </c>
      <c r="CF379" s="34" t="s">
        <v>4170</v>
      </c>
      <c r="CG379" s="34" t="s">
        <v>4170</v>
      </c>
      <c r="CH379" s="34" t="s">
        <v>4170</v>
      </c>
      <c r="CI379" s="34" t="s">
        <v>4170</v>
      </c>
      <c r="CJ379" s="34" t="s">
        <v>4170</v>
      </c>
      <c r="CK379" s="34" t="s">
        <v>4170</v>
      </c>
      <c r="CL379" s="34" t="s">
        <v>4170</v>
      </c>
      <c r="CM379" s="34" t="s">
        <v>4170</v>
      </c>
      <c r="CN379" s="34" t="s">
        <v>4170</v>
      </c>
      <c r="CO379" s="34" t="s">
        <v>4170</v>
      </c>
      <c r="CQ379" s="34" t="s">
        <v>1041</v>
      </c>
      <c r="CR379" s="34" t="s">
        <v>1041</v>
      </c>
      <c r="CS379" s="34" t="s">
        <v>1041</v>
      </c>
      <c r="CT379" s="34" t="s">
        <v>1041</v>
      </c>
      <c r="CU379" s="34" t="s">
        <v>1041</v>
      </c>
      <c r="CV379" s="34" t="s">
        <v>1041</v>
      </c>
      <c r="CW379" s="34" t="s">
        <v>1044</v>
      </c>
      <c r="CX379" s="34" t="s">
        <v>1044</v>
      </c>
      <c r="CY379" s="34" t="s">
        <v>3826</v>
      </c>
      <c r="CZ379" s="34" t="s">
        <v>3843</v>
      </c>
      <c r="DA379" s="34" t="s">
        <v>3855</v>
      </c>
      <c r="DB379" s="34" t="s">
        <v>1044</v>
      </c>
      <c r="DC379" s="34" t="s">
        <v>1044</v>
      </c>
      <c r="DD379" s="34" t="s">
        <v>3871</v>
      </c>
      <c r="DE379" s="34" t="s">
        <v>1044</v>
      </c>
      <c r="DF379" s="34" t="s">
        <v>3877</v>
      </c>
      <c r="DG379" s="34" t="s">
        <v>3884</v>
      </c>
      <c r="DH379" s="34" t="s">
        <v>4881</v>
      </c>
      <c r="DI379" s="34" t="s">
        <v>4170</v>
      </c>
      <c r="DJ379" s="34" t="s">
        <v>4170</v>
      </c>
      <c r="DK379" s="34" t="s">
        <v>4170</v>
      </c>
      <c r="DL379" s="34" t="s">
        <v>4170</v>
      </c>
      <c r="DM379" s="34" t="s">
        <v>4170</v>
      </c>
      <c r="DN379" s="34" t="s">
        <v>4170</v>
      </c>
      <c r="DO379" s="34" t="s">
        <v>4170</v>
      </c>
      <c r="DP379" s="34" t="s">
        <v>4170</v>
      </c>
      <c r="DQ379" s="34" t="s">
        <v>4170</v>
      </c>
      <c r="DR379" s="34" t="s">
        <v>4170</v>
      </c>
      <c r="DS379" s="34" t="s">
        <v>4170</v>
      </c>
      <c r="DT379" s="34" t="s">
        <v>4170</v>
      </c>
      <c r="DU379" s="34" t="s">
        <v>4170</v>
      </c>
      <c r="DV379" s="34" t="s">
        <v>4170</v>
      </c>
      <c r="DW379" s="34" t="s">
        <v>4170</v>
      </c>
      <c r="FK379" s="34" t="s">
        <v>1044</v>
      </c>
      <c r="FM379" s="34" t="s">
        <v>3981</v>
      </c>
      <c r="FN379" s="34" t="s">
        <v>6411</v>
      </c>
      <c r="FO379" s="34" t="s">
        <v>4881</v>
      </c>
      <c r="FP379" s="34" t="s">
        <v>4881</v>
      </c>
      <c r="FQ379" s="34" t="s">
        <v>4881</v>
      </c>
      <c r="FR379" s="34" t="s">
        <v>4170</v>
      </c>
      <c r="FS379" s="34" t="s">
        <v>4881</v>
      </c>
      <c r="FT379" s="34" t="s">
        <v>4170</v>
      </c>
      <c r="FU379" s="34" t="s">
        <v>4881</v>
      </c>
      <c r="FV379" s="34" t="s">
        <v>4881</v>
      </c>
      <c r="FW379" s="34" t="s">
        <v>4881</v>
      </c>
      <c r="FX379" s="34" t="s">
        <v>4170</v>
      </c>
      <c r="FY379" s="34" t="s">
        <v>4170</v>
      </c>
      <c r="FZ379" s="34" t="s">
        <v>4170</v>
      </c>
      <c r="GA379" s="34" t="s">
        <v>4170</v>
      </c>
      <c r="GB379" s="34" t="s">
        <v>4170</v>
      </c>
      <c r="GC379" s="34" t="s">
        <v>4170</v>
      </c>
      <c r="GD379" s="34" t="s">
        <v>4170</v>
      </c>
      <c r="GF379" s="34" t="s">
        <v>1044</v>
      </c>
      <c r="GG379" s="34" t="s">
        <v>4170</v>
      </c>
      <c r="GH379" s="34" t="s">
        <v>4170</v>
      </c>
      <c r="GI379" s="34" t="s">
        <v>4170</v>
      </c>
      <c r="GJ379" s="34" t="s">
        <v>4881</v>
      </c>
      <c r="GK379" s="34" t="s">
        <v>4170</v>
      </c>
      <c r="GL379" s="34" t="s">
        <v>4170</v>
      </c>
      <c r="GM379" s="34" t="s">
        <v>4170</v>
      </c>
      <c r="GO379" s="34">
        <v>5000</v>
      </c>
      <c r="GP379" s="34">
        <v>0</v>
      </c>
      <c r="GR379" s="34">
        <v>2500</v>
      </c>
      <c r="GS379" s="34">
        <v>500</v>
      </c>
      <c r="GT379" s="34">
        <v>350</v>
      </c>
      <c r="GU379" s="34">
        <v>150</v>
      </c>
      <c r="GV379" s="34">
        <v>0</v>
      </c>
      <c r="GW379" s="34">
        <v>0</v>
      </c>
      <c r="GX379" s="34">
        <v>2000</v>
      </c>
      <c r="GY379" s="34">
        <v>1000</v>
      </c>
      <c r="GZ379" s="34">
        <v>0</v>
      </c>
      <c r="HA379" s="34">
        <v>0</v>
      </c>
      <c r="HB379" s="34">
        <v>0</v>
      </c>
      <c r="HC379" s="34">
        <v>3000</v>
      </c>
      <c r="HD379" s="34">
        <v>0</v>
      </c>
      <c r="HE379" s="34">
        <v>0</v>
      </c>
      <c r="HF379" s="34" t="s">
        <v>1044</v>
      </c>
      <c r="HK379" s="34" t="s">
        <v>7190</v>
      </c>
      <c r="HL379" s="34" t="s">
        <v>4226</v>
      </c>
      <c r="HM379" s="34" t="s">
        <v>4542</v>
      </c>
      <c r="HN379" s="34" t="s">
        <v>5447</v>
      </c>
      <c r="HO379" s="34">
        <v>48.653088042049902</v>
      </c>
      <c r="HP379" s="34" t="s">
        <v>4896</v>
      </c>
      <c r="HQ379" s="34" t="s">
        <v>4313</v>
      </c>
      <c r="HR379" s="34" t="s">
        <v>4210</v>
      </c>
      <c r="HS379" s="34" t="s">
        <v>4228</v>
      </c>
      <c r="HT379" s="34" t="s">
        <v>4262</v>
      </c>
      <c r="HU379" s="34" t="s">
        <v>5342</v>
      </c>
      <c r="HV379" s="34" t="s">
        <v>5001</v>
      </c>
      <c r="HW379" s="34" t="s">
        <v>3302</v>
      </c>
      <c r="HX379" s="34" t="s">
        <v>3247</v>
      </c>
      <c r="HY379" s="34" t="s">
        <v>4299</v>
      </c>
      <c r="HZ379" s="34" t="s">
        <v>4933</v>
      </c>
      <c r="IA379" s="34" t="s">
        <v>4666</v>
      </c>
      <c r="IC379" s="34" t="s">
        <v>5274</v>
      </c>
      <c r="ID379" s="34" t="s">
        <v>4462</v>
      </c>
      <c r="IR379" s="34" t="s">
        <v>1046</v>
      </c>
      <c r="IS379" s="34" t="s">
        <v>5322</v>
      </c>
      <c r="IU379" s="34" t="s">
        <v>5179</v>
      </c>
      <c r="IV379" s="34" t="s">
        <v>4170</v>
      </c>
      <c r="IX379" s="34" t="s">
        <v>5374</v>
      </c>
      <c r="IY379" s="34" t="s">
        <v>4785</v>
      </c>
      <c r="IZ379" s="34" t="s">
        <v>4785</v>
      </c>
      <c r="JA379" s="34" t="s">
        <v>4711</v>
      </c>
      <c r="JB379" s="34" t="s">
        <v>4170</v>
      </c>
      <c r="JC379" s="34">
        <v>333.33333333333297</v>
      </c>
      <c r="JD379" s="34">
        <v>166.666666666667</v>
      </c>
      <c r="JE379" s="34">
        <v>0</v>
      </c>
      <c r="JF379" s="34">
        <v>0</v>
      </c>
      <c r="JG379" s="34">
        <v>0</v>
      </c>
      <c r="JH379" s="34">
        <v>500</v>
      </c>
      <c r="JI379" s="34">
        <v>0</v>
      </c>
      <c r="JJ379" s="34">
        <v>0</v>
      </c>
      <c r="JK379" s="34">
        <v>0</v>
      </c>
      <c r="JL379" s="34">
        <v>9333.3333333333303</v>
      </c>
      <c r="JM379" s="34">
        <v>166.666666666667</v>
      </c>
      <c r="JN379" s="34">
        <v>9500</v>
      </c>
      <c r="JO379" s="34">
        <v>4666.6666666666697</v>
      </c>
      <c r="JP379" s="34">
        <v>83.3333333333333</v>
      </c>
      <c r="JQ379" s="34">
        <v>4750</v>
      </c>
      <c r="JR379" s="34">
        <v>0.52631578947368396</v>
      </c>
      <c r="JU379" s="34">
        <v>0.26315789473684198</v>
      </c>
      <c r="JV379" s="34">
        <v>5.2631578947368397E-2</v>
      </c>
      <c r="JW379" s="34">
        <v>3.6842105263157898E-2</v>
      </c>
      <c r="JX379" s="34">
        <v>1.5789473684210499E-2</v>
      </c>
      <c r="KA379" s="34">
        <v>3.5087719298245598E-2</v>
      </c>
      <c r="KB379" s="34">
        <v>1.7543859649122799E-2</v>
      </c>
      <c r="KF379" s="34">
        <v>5.2631578947368397E-2</v>
      </c>
      <c r="KL379" s="34" t="s">
        <v>4170</v>
      </c>
      <c r="KM379" s="34" t="s">
        <v>4714</v>
      </c>
      <c r="KN379" s="34" t="s">
        <v>5254</v>
      </c>
      <c r="KO379" s="34" t="s">
        <v>4170</v>
      </c>
      <c r="KP379" s="34" t="s">
        <v>4170</v>
      </c>
      <c r="KQ379" s="34" t="s">
        <v>4170</v>
      </c>
      <c r="KR379" s="34" t="s">
        <v>4714</v>
      </c>
      <c r="KS379" s="34" t="s">
        <v>4170</v>
      </c>
      <c r="KT379" s="34" t="s">
        <v>4170</v>
      </c>
      <c r="KU379" s="34" t="s">
        <v>5116</v>
      </c>
      <c r="KV379" s="34" t="s">
        <v>5153</v>
      </c>
      <c r="KW379" s="34" t="s">
        <v>5620</v>
      </c>
      <c r="KX379" s="34" t="s">
        <v>5643</v>
      </c>
      <c r="KY379" s="34" t="s">
        <v>5116</v>
      </c>
      <c r="KZ379" s="34" t="s">
        <v>5850</v>
      </c>
    </row>
    <row r="380" spans="1:313">
      <c r="A380" s="34" t="s">
        <v>7191</v>
      </c>
      <c r="B380" s="34" t="s">
        <v>7185</v>
      </c>
      <c r="C380" s="34" t="s">
        <v>1036</v>
      </c>
      <c r="D380" s="34" t="s">
        <v>1041</v>
      </c>
      <c r="F380" s="34" t="s">
        <v>1041</v>
      </c>
      <c r="G380" s="34">
        <v>28</v>
      </c>
      <c r="H380" s="34" t="s">
        <v>1041</v>
      </c>
      <c r="I380" s="34" t="s">
        <v>1041</v>
      </c>
      <c r="J380" s="34" t="s">
        <v>440</v>
      </c>
      <c r="K380" s="34" t="s">
        <v>1059</v>
      </c>
      <c r="L380" s="34" t="s">
        <v>9539</v>
      </c>
      <c r="M380" s="34" t="s">
        <v>1229</v>
      </c>
      <c r="N380" s="34" t="s">
        <v>9540</v>
      </c>
      <c r="P380" s="34" t="s">
        <v>3065</v>
      </c>
      <c r="Q380" s="34" t="s">
        <v>3123</v>
      </c>
      <c r="R380" s="34" t="s">
        <v>6370</v>
      </c>
      <c r="S380" s="34">
        <v>2</v>
      </c>
      <c r="T380" s="34" t="s">
        <v>4881</v>
      </c>
      <c r="U380" s="34" t="s">
        <v>4881</v>
      </c>
      <c r="V380" s="34" t="s">
        <v>4170</v>
      </c>
      <c r="W380" s="34" t="s">
        <v>4881</v>
      </c>
      <c r="X380" s="34" t="s">
        <v>4170</v>
      </c>
      <c r="Y380" s="34" t="s">
        <v>4609</v>
      </c>
      <c r="Z380" s="34" t="s">
        <v>4170</v>
      </c>
      <c r="AA380" s="34" t="s">
        <v>4170</v>
      </c>
      <c r="AB380" s="34" t="s">
        <v>3681</v>
      </c>
      <c r="AD380" s="34" t="s">
        <v>3696</v>
      </c>
      <c r="AN380" s="34" t="s">
        <v>3719</v>
      </c>
      <c r="AO380" s="34" t="s">
        <v>1044</v>
      </c>
      <c r="BG380" s="34">
        <v>2</v>
      </c>
      <c r="BI380" s="34">
        <v>30</v>
      </c>
      <c r="BJ380" s="34" t="s">
        <v>1041</v>
      </c>
      <c r="BK380" s="34" t="s">
        <v>3727</v>
      </c>
      <c r="BM380" s="34" t="s">
        <v>3739</v>
      </c>
      <c r="BN380" s="34" t="s">
        <v>3745</v>
      </c>
      <c r="BO380" s="34" t="s">
        <v>4881</v>
      </c>
      <c r="BP380" s="34" t="s">
        <v>4170</v>
      </c>
      <c r="BQ380" s="34" t="s">
        <v>4170</v>
      </c>
      <c r="BR380" s="34" t="s">
        <v>4170</v>
      </c>
      <c r="BS380" s="34" t="s">
        <v>3751</v>
      </c>
      <c r="BT380" s="34" t="s">
        <v>3771</v>
      </c>
      <c r="BU380" s="34" t="s">
        <v>1044</v>
      </c>
      <c r="BV380" s="34" t="s">
        <v>1044</v>
      </c>
      <c r="BW380" s="34" t="s">
        <v>1044</v>
      </c>
      <c r="BX380" s="34" t="s">
        <v>3777</v>
      </c>
      <c r="BY380" s="34" t="s">
        <v>4881</v>
      </c>
      <c r="BZ380" s="34" t="s">
        <v>4170</v>
      </c>
      <c r="CA380" s="34" t="s">
        <v>4170</v>
      </c>
      <c r="CB380" s="34" t="s">
        <v>4170</v>
      </c>
      <c r="CC380" s="34" t="s">
        <v>4170</v>
      </c>
      <c r="CD380" s="34" t="s">
        <v>4170</v>
      </c>
      <c r="CE380" s="34" t="s">
        <v>4170</v>
      </c>
      <c r="CF380" s="34" t="s">
        <v>4170</v>
      </c>
      <c r="CG380" s="34" t="s">
        <v>4170</v>
      </c>
      <c r="CH380" s="34" t="s">
        <v>4170</v>
      </c>
      <c r="CI380" s="34" t="s">
        <v>4170</v>
      </c>
      <c r="CJ380" s="34" t="s">
        <v>4170</v>
      </c>
      <c r="CK380" s="34" t="s">
        <v>4170</v>
      </c>
      <c r="CL380" s="34" t="s">
        <v>4170</v>
      </c>
      <c r="CM380" s="34" t="s">
        <v>4170</v>
      </c>
      <c r="CN380" s="34" t="s">
        <v>4170</v>
      </c>
      <c r="CO380" s="34" t="s">
        <v>4170</v>
      </c>
      <c r="CQ380" s="34" t="s">
        <v>1041</v>
      </c>
      <c r="CR380" s="34" t="s">
        <v>1044</v>
      </c>
      <c r="CS380" s="34" t="s">
        <v>1044</v>
      </c>
      <c r="CT380" s="34" t="s">
        <v>1044</v>
      </c>
      <c r="CU380" s="34" t="s">
        <v>1044</v>
      </c>
      <c r="CV380" s="34" t="s">
        <v>1041</v>
      </c>
      <c r="CW380" s="34" t="s">
        <v>1044</v>
      </c>
      <c r="CX380" s="34" t="s">
        <v>1044</v>
      </c>
      <c r="CY380" s="34" t="s">
        <v>3826</v>
      </c>
      <c r="CZ380" s="34" t="s">
        <v>3846</v>
      </c>
      <c r="DA380" s="34" t="s">
        <v>3861</v>
      </c>
      <c r="DB380" s="34" t="s">
        <v>1044</v>
      </c>
      <c r="DC380" s="34" t="s">
        <v>1044</v>
      </c>
      <c r="DD380" s="34" t="s">
        <v>3871</v>
      </c>
      <c r="DE380" s="34" t="s">
        <v>1044</v>
      </c>
      <c r="DF380" s="34" t="s">
        <v>3877</v>
      </c>
      <c r="DG380" s="34" t="s">
        <v>6305</v>
      </c>
      <c r="DH380" s="34" t="s">
        <v>4170</v>
      </c>
      <c r="DI380" s="34" t="s">
        <v>4170</v>
      </c>
      <c r="DJ380" s="34" t="s">
        <v>4170</v>
      </c>
      <c r="DK380" s="34" t="s">
        <v>4170</v>
      </c>
      <c r="DL380" s="34" t="s">
        <v>4170</v>
      </c>
      <c r="DM380" s="34" t="s">
        <v>4170</v>
      </c>
      <c r="DN380" s="34" t="s">
        <v>4881</v>
      </c>
      <c r="DO380" s="34" t="s">
        <v>4881</v>
      </c>
      <c r="DP380" s="34" t="s">
        <v>4170</v>
      </c>
      <c r="DQ380" s="34" t="s">
        <v>4170</v>
      </c>
      <c r="DR380" s="34" t="s">
        <v>4170</v>
      </c>
      <c r="DS380" s="34" t="s">
        <v>4170</v>
      </c>
      <c r="DT380" s="34" t="s">
        <v>4170</v>
      </c>
      <c r="DU380" s="34" t="s">
        <v>4170</v>
      </c>
      <c r="DV380" s="34" t="s">
        <v>4170</v>
      </c>
      <c r="DW380" s="34" t="s">
        <v>4170</v>
      </c>
      <c r="ES380" s="34" t="s">
        <v>7192</v>
      </c>
      <c r="ET380" s="34" t="s">
        <v>4881</v>
      </c>
      <c r="EU380" s="34" t="s">
        <v>4881</v>
      </c>
      <c r="EV380" s="34" t="s">
        <v>4170</v>
      </c>
      <c r="EW380" s="34" t="s">
        <v>4170</v>
      </c>
      <c r="EX380" s="34" t="s">
        <v>4170</v>
      </c>
      <c r="EY380" s="34" t="s">
        <v>4170</v>
      </c>
      <c r="EZ380" s="34" t="s">
        <v>4170</v>
      </c>
      <c r="FA380" s="34" t="s">
        <v>4170</v>
      </c>
      <c r="FB380" s="34" t="s">
        <v>4170</v>
      </c>
      <c r="FD380" s="34">
        <v>3860</v>
      </c>
      <c r="FE380" s="34">
        <v>3250</v>
      </c>
      <c r="FK380" s="34" t="s">
        <v>3957</v>
      </c>
      <c r="FL380" s="34" t="s">
        <v>3975</v>
      </c>
      <c r="FM380" s="34" t="s">
        <v>3990</v>
      </c>
      <c r="GF380" s="34" t="s">
        <v>1044</v>
      </c>
      <c r="GG380" s="34" t="s">
        <v>4170</v>
      </c>
      <c r="GH380" s="34" t="s">
        <v>4170</v>
      </c>
      <c r="GI380" s="34" t="s">
        <v>4170</v>
      </c>
      <c r="GJ380" s="34" t="s">
        <v>4881</v>
      </c>
      <c r="GK380" s="34" t="s">
        <v>4170</v>
      </c>
      <c r="GL380" s="34" t="s">
        <v>4170</v>
      </c>
      <c r="GM380" s="34" t="s">
        <v>4170</v>
      </c>
      <c r="GO380" s="34">
        <v>2000</v>
      </c>
      <c r="GP380" s="34">
        <v>0</v>
      </c>
      <c r="GQ380" s="34">
        <v>6000</v>
      </c>
      <c r="GR380" s="34">
        <v>5000</v>
      </c>
      <c r="GS380" s="34">
        <v>500</v>
      </c>
      <c r="GT380" s="34">
        <v>200</v>
      </c>
      <c r="GU380" s="34">
        <v>0</v>
      </c>
      <c r="GV380" s="34">
        <v>0</v>
      </c>
      <c r="GW380" s="34">
        <v>0</v>
      </c>
      <c r="GX380" s="34">
        <v>500</v>
      </c>
      <c r="GY380" s="34">
        <v>2000</v>
      </c>
      <c r="GZ380" s="34">
        <v>1000</v>
      </c>
      <c r="HA380" s="34">
        <v>2000</v>
      </c>
      <c r="HB380" s="34">
        <v>0</v>
      </c>
      <c r="HC380" s="34">
        <v>0</v>
      </c>
      <c r="HD380" s="34">
        <v>0</v>
      </c>
      <c r="HE380" s="34">
        <v>0</v>
      </c>
      <c r="HF380" s="34" t="s">
        <v>1044</v>
      </c>
      <c r="HK380" s="34" t="s">
        <v>7193</v>
      </c>
      <c r="HL380" s="34" t="s">
        <v>4226</v>
      </c>
      <c r="HM380" s="34" t="s">
        <v>4539</v>
      </c>
      <c r="HN380" s="34" t="s">
        <v>5446</v>
      </c>
      <c r="HO380" s="34">
        <v>46.649145860709602</v>
      </c>
      <c r="HP380" s="34" t="s">
        <v>4896</v>
      </c>
      <c r="HQ380" s="34" t="s">
        <v>4313</v>
      </c>
      <c r="HR380" s="34" t="s">
        <v>4210</v>
      </c>
      <c r="HS380" s="34" t="s">
        <v>4228</v>
      </c>
      <c r="HT380" s="34" t="s">
        <v>4262</v>
      </c>
      <c r="HU380" s="34" t="s">
        <v>5341</v>
      </c>
      <c r="HV380" s="34" t="s">
        <v>5001</v>
      </c>
      <c r="HW380" s="34" t="s">
        <v>4560</v>
      </c>
      <c r="HX380" s="34" t="s">
        <v>3238</v>
      </c>
      <c r="HY380" s="34" t="s">
        <v>4299</v>
      </c>
      <c r="HZ380" s="34" t="s">
        <v>4933</v>
      </c>
      <c r="IA380" s="34" t="s">
        <v>4666</v>
      </c>
      <c r="IB380" s="34" t="s">
        <v>5665</v>
      </c>
      <c r="IC380" s="34" t="s">
        <v>5274</v>
      </c>
      <c r="ID380" s="34" t="s">
        <v>4462</v>
      </c>
      <c r="IJ380" s="34">
        <v>1538.596</v>
      </c>
      <c r="IK380" s="34" t="s">
        <v>4588</v>
      </c>
      <c r="IQ380" s="34">
        <v>4788.5959999999995</v>
      </c>
      <c r="IR380" s="34" t="s">
        <v>1046</v>
      </c>
      <c r="IT380" s="34">
        <v>2394.2979999999998</v>
      </c>
      <c r="IU380" s="34" t="s">
        <v>5177</v>
      </c>
      <c r="IV380" s="34" t="s">
        <v>4170</v>
      </c>
      <c r="IW380" s="34" t="s">
        <v>4175</v>
      </c>
      <c r="IX380" s="34" t="s">
        <v>5179</v>
      </c>
      <c r="IY380" s="34" t="s">
        <v>4785</v>
      </c>
      <c r="IZ380" s="34" t="s">
        <v>4783</v>
      </c>
      <c r="JA380" s="34" t="s">
        <v>4170</v>
      </c>
      <c r="JB380" s="34" t="s">
        <v>4170</v>
      </c>
      <c r="JC380" s="34">
        <v>83.3333333333333</v>
      </c>
      <c r="JD380" s="34">
        <v>333.33333333333297</v>
      </c>
      <c r="JE380" s="34">
        <v>166.666666666667</v>
      </c>
      <c r="JF380" s="34">
        <v>333.33333333333297</v>
      </c>
      <c r="JG380" s="34">
        <v>0</v>
      </c>
      <c r="JH380" s="34">
        <v>0</v>
      </c>
      <c r="JI380" s="34">
        <v>0</v>
      </c>
      <c r="JJ380" s="34">
        <v>0</v>
      </c>
      <c r="JK380" s="34">
        <v>0</v>
      </c>
      <c r="JL380" s="34">
        <v>13950</v>
      </c>
      <c r="JM380" s="34">
        <v>666.66666666666697</v>
      </c>
      <c r="JN380" s="34">
        <v>14616.666666666701</v>
      </c>
      <c r="JO380" s="34">
        <v>6975</v>
      </c>
      <c r="JP380" s="34">
        <v>333.33333333333297</v>
      </c>
      <c r="JQ380" s="34">
        <v>7308.3333333333303</v>
      </c>
      <c r="JR380" s="34">
        <v>0.136830102622577</v>
      </c>
      <c r="JT380" s="34">
        <v>0.410490307867731</v>
      </c>
      <c r="JU380" s="34">
        <v>0.342075256556442</v>
      </c>
      <c r="JV380" s="34">
        <v>3.4207525655644201E-2</v>
      </c>
      <c r="JW380" s="34">
        <v>1.3683010262257701E-2</v>
      </c>
      <c r="KA380" s="34">
        <v>5.7012542759407097E-3</v>
      </c>
      <c r="KB380" s="34">
        <v>2.2805017103762801E-2</v>
      </c>
      <c r="KC380" s="34">
        <v>1.14025085518814E-2</v>
      </c>
      <c r="KD380" s="34">
        <v>2.2805017103762801E-2</v>
      </c>
      <c r="KI380" s="34" t="s">
        <v>6083</v>
      </c>
      <c r="KJ380" s="34" t="s">
        <v>5976</v>
      </c>
      <c r="KK380" s="34" t="s">
        <v>5178</v>
      </c>
      <c r="KL380" s="34" t="s">
        <v>4170</v>
      </c>
      <c r="KM380" s="34" t="s">
        <v>4711</v>
      </c>
      <c r="KN380" s="34" t="s">
        <v>5255</v>
      </c>
      <c r="KO380" s="34" t="s">
        <v>5254</v>
      </c>
      <c r="KP380" s="34" t="s">
        <v>4471</v>
      </c>
      <c r="KQ380" s="34" t="s">
        <v>4170</v>
      </c>
      <c r="KR380" s="34" t="s">
        <v>4170</v>
      </c>
      <c r="KS380" s="34" t="s">
        <v>4170</v>
      </c>
      <c r="KT380" s="34" t="s">
        <v>4170</v>
      </c>
      <c r="KU380" s="34" t="s">
        <v>5112</v>
      </c>
      <c r="KV380" s="34" t="s">
        <v>5154</v>
      </c>
      <c r="KW380" s="34" t="s">
        <v>5624</v>
      </c>
      <c r="KX380" s="34" t="s">
        <v>5644</v>
      </c>
      <c r="KY380" s="34" t="s">
        <v>5112</v>
      </c>
      <c r="KZ380" s="34" t="s">
        <v>5154</v>
      </c>
      <c r="LA380" s="34" t="s">
        <v>5992</v>
      </c>
    </row>
    <row r="381" spans="1:313">
      <c r="A381" s="34" t="s">
        <v>7194</v>
      </c>
      <c r="B381" s="34" t="s">
        <v>7185</v>
      </c>
      <c r="C381" s="34" t="s">
        <v>1037</v>
      </c>
      <c r="D381" s="34" t="s">
        <v>1041</v>
      </c>
      <c r="F381" s="34" t="s">
        <v>1041</v>
      </c>
      <c r="G381" s="34">
        <v>28</v>
      </c>
      <c r="H381" s="34" t="s">
        <v>1041</v>
      </c>
      <c r="I381" s="34" t="s">
        <v>1041</v>
      </c>
      <c r="J381" s="34" t="s">
        <v>440</v>
      </c>
      <c r="K381" s="34" t="s">
        <v>1077</v>
      </c>
      <c r="L381" s="34" t="s">
        <v>9537</v>
      </c>
      <c r="M381" s="34" t="s">
        <v>1548</v>
      </c>
      <c r="N381" s="34" t="s">
        <v>9538</v>
      </c>
      <c r="P381" s="34" t="s">
        <v>3065</v>
      </c>
      <c r="Q381" s="34" t="s">
        <v>3123</v>
      </c>
      <c r="R381" s="34" t="s">
        <v>6407</v>
      </c>
      <c r="S381" s="34">
        <v>2</v>
      </c>
      <c r="T381" s="34" t="s">
        <v>4881</v>
      </c>
      <c r="U381" s="34" t="s">
        <v>4170</v>
      </c>
      <c r="V381" s="34" t="s">
        <v>4881</v>
      </c>
      <c r="W381" s="34" t="s">
        <v>4881</v>
      </c>
      <c r="X381" s="34" t="s">
        <v>4170</v>
      </c>
      <c r="Y381" s="34" t="s">
        <v>4881</v>
      </c>
      <c r="Z381" s="34" t="s">
        <v>4881</v>
      </c>
      <c r="AA381" s="34" t="s">
        <v>4170</v>
      </c>
      <c r="AB381" s="34" t="s">
        <v>3681</v>
      </c>
      <c r="AD381" s="34" t="s">
        <v>3696</v>
      </c>
      <c r="AN381" s="34" t="s">
        <v>3719</v>
      </c>
      <c r="AO381" s="34" t="s">
        <v>1044</v>
      </c>
      <c r="BG381" s="34">
        <v>2</v>
      </c>
      <c r="BI381" s="34">
        <v>30</v>
      </c>
      <c r="BJ381" s="34" t="s">
        <v>1041</v>
      </c>
      <c r="BK381" s="34" t="s">
        <v>3727</v>
      </c>
      <c r="BM381" s="34" t="s">
        <v>3739</v>
      </c>
      <c r="BN381" s="34" t="s">
        <v>3745</v>
      </c>
      <c r="BO381" s="34" t="s">
        <v>4881</v>
      </c>
      <c r="BP381" s="34" t="s">
        <v>4170</v>
      </c>
      <c r="BQ381" s="34" t="s">
        <v>4170</v>
      </c>
      <c r="BR381" s="34" t="s">
        <v>4170</v>
      </c>
      <c r="BS381" s="34" t="s">
        <v>3751</v>
      </c>
      <c r="BT381" s="34" t="s">
        <v>3771</v>
      </c>
      <c r="BU381" s="34" t="s">
        <v>1044</v>
      </c>
      <c r="BV381" s="34" t="s">
        <v>1044</v>
      </c>
      <c r="BW381" s="34" t="s">
        <v>1044</v>
      </c>
      <c r="BX381" s="34" t="s">
        <v>3777</v>
      </c>
      <c r="BY381" s="34" t="s">
        <v>4881</v>
      </c>
      <c r="BZ381" s="34" t="s">
        <v>4170</v>
      </c>
      <c r="CA381" s="34" t="s">
        <v>4170</v>
      </c>
      <c r="CB381" s="34" t="s">
        <v>4170</v>
      </c>
      <c r="CC381" s="34" t="s">
        <v>4170</v>
      </c>
      <c r="CD381" s="34" t="s">
        <v>4170</v>
      </c>
      <c r="CE381" s="34" t="s">
        <v>4170</v>
      </c>
      <c r="CF381" s="34" t="s">
        <v>4170</v>
      </c>
      <c r="CG381" s="34" t="s">
        <v>4170</v>
      </c>
      <c r="CH381" s="34" t="s">
        <v>4170</v>
      </c>
      <c r="CI381" s="34" t="s">
        <v>4170</v>
      </c>
      <c r="CJ381" s="34" t="s">
        <v>4170</v>
      </c>
      <c r="CK381" s="34" t="s">
        <v>4170</v>
      </c>
      <c r="CL381" s="34" t="s">
        <v>4170</v>
      </c>
      <c r="CM381" s="34" t="s">
        <v>4170</v>
      </c>
      <c r="CN381" s="34" t="s">
        <v>4170</v>
      </c>
      <c r="CO381" s="34" t="s">
        <v>4170</v>
      </c>
      <c r="CQ381" s="34" t="s">
        <v>1041</v>
      </c>
      <c r="CR381" s="34" t="s">
        <v>1041</v>
      </c>
      <c r="CS381" s="34" t="s">
        <v>1041</v>
      </c>
      <c r="CT381" s="34" t="s">
        <v>1041</v>
      </c>
      <c r="CU381" s="34" t="s">
        <v>1041</v>
      </c>
      <c r="CV381" s="34" t="s">
        <v>1041</v>
      </c>
      <c r="CW381" s="34" t="s">
        <v>1041</v>
      </c>
      <c r="CX381" s="34" t="s">
        <v>1044</v>
      </c>
      <c r="CY381" s="34" t="s">
        <v>3826</v>
      </c>
      <c r="CZ381" s="34" t="s">
        <v>3843</v>
      </c>
      <c r="DA381" s="34" t="s">
        <v>3855</v>
      </c>
      <c r="DB381" s="34" t="s">
        <v>1044</v>
      </c>
      <c r="DC381" s="34" t="s">
        <v>3871</v>
      </c>
      <c r="DD381" s="34" t="s">
        <v>3871</v>
      </c>
      <c r="DE381" s="34" t="s">
        <v>1044</v>
      </c>
      <c r="DF381" s="34" t="s">
        <v>3877</v>
      </c>
      <c r="DG381" s="34" t="s">
        <v>172</v>
      </c>
      <c r="DH381" s="34" t="s">
        <v>4170</v>
      </c>
      <c r="DI381" s="34" t="s">
        <v>4170</v>
      </c>
      <c r="DJ381" s="34" t="s">
        <v>4170</v>
      </c>
      <c r="DK381" s="34" t="s">
        <v>4170</v>
      </c>
      <c r="DL381" s="34" t="s">
        <v>4170</v>
      </c>
      <c r="DM381" s="34" t="s">
        <v>4170</v>
      </c>
      <c r="DN381" s="34" t="s">
        <v>4170</v>
      </c>
      <c r="DO381" s="34" t="s">
        <v>4170</v>
      </c>
      <c r="DP381" s="34" t="s">
        <v>4170</v>
      </c>
      <c r="DQ381" s="34" t="s">
        <v>4170</v>
      </c>
      <c r="DR381" s="34" t="s">
        <v>4881</v>
      </c>
      <c r="DS381" s="34" t="s">
        <v>4170</v>
      </c>
      <c r="DT381" s="34" t="s">
        <v>4170</v>
      </c>
      <c r="DU381" s="34" t="s">
        <v>4170</v>
      </c>
      <c r="DV381" s="34" t="s">
        <v>4170</v>
      </c>
      <c r="DW381" s="34" t="s">
        <v>4170</v>
      </c>
      <c r="FK381" s="34" t="s">
        <v>3960</v>
      </c>
      <c r="FL381" s="34" t="s">
        <v>3975</v>
      </c>
      <c r="FM381" s="34" t="s">
        <v>3981</v>
      </c>
      <c r="FN381" s="34" t="s">
        <v>6526</v>
      </c>
      <c r="FO381" s="34" t="s">
        <v>4881</v>
      </c>
      <c r="FP381" s="34" t="s">
        <v>4170</v>
      </c>
      <c r="FQ381" s="34" t="s">
        <v>4881</v>
      </c>
      <c r="FR381" s="34" t="s">
        <v>4170</v>
      </c>
      <c r="FS381" s="34" t="s">
        <v>4170</v>
      </c>
      <c r="FT381" s="34" t="s">
        <v>4170</v>
      </c>
      <c r="FU381" s="34" t="s">
        <v>4170</v>
      </c>
      <c r="FV381" s="34" t="s">
        <v>4170</v>
      </c>
      <c r="FW381" s="34" t="s">
        <v>4170</v>
      </c>
      <c r="FX381" s="34" t="s">
        <v>4170</v>
      </c>
      <c r="FY381" s="34" t="s">
        <v>4170</v>
      </c>
      <c r="FZ381" s="34" t="s">
        <v>4170</v>
      </c>
      <c r="GA381" s="34" t="s">
        <v>4170</v>
      </c>
      <c r="GB381" s="34" t="s">
        <v>4170</v>
      </c>
      <c r="GC381" s="34" t="s">
        <v>4170</v>
      </c>
      <c r="GD381" s="34" t="s">
        <v>4170</v>
      </c>
      <c r="GF381" s="34" t="s">
        <v>1044</v>
      </c>
      <c r="GG381" s="34" t="s">
        <v>4170</v>
      </c>
      <c r="GH381" s="34" t="s">
        <v>4170</v>
      </c>
      <c r="GI381" s="34" t="s">
        <v>4170</v>
      </c>
      <c r="GJ381" s="34" t="s">
        <v>4881</v>
      </c>
      <c r="GK381" s="34" t="s">
        <v>4170</v>
      </c>
      <c r="GL381" s="34" t="s">
        <v>4170</v>
      </c>
      <c r="GM381" s="34" t="s">
        <v>4170</v>
      </c>
      <c r="GO381" s="34">
        <v>10000</v>
      </c>
      <c r="GP381" s="34">
        <v>0</v>
      </c>
      <c r="GQ381" s="34">
        <v>0</v>
      </c>
      <c r="GR381" s="34">
        <v>5000</v>
      </c>
      <c r="GS381" s="34">
        <v>2000</v>
      </c>
      <c r="GT381" s="34">
        <v>300</v>
      </c>
      <c r="GU381" s="34">
        <v>300</v>
      </c>
      <c r="GV381" s="34">
        <v>1000</v>
      </c>
      <c r="GW381" s="34">
        <v>1000</v>
      </c>
      <c r="GX381" s="34">
        <v>4000</v>
      </c>
      <c r="GY381" s="34">
        <v>20000</v>
      </c>
      <c r="GZ381" s="34">
        <v>0</v>
      </c>
      <c r="HA381" s="34">
        <v>0</v>
      </c>
      <c r="HB381" s="34">
        <v>0</v>
      </c>
      <c r="HC381" s="34">
        <v>1500</v>
      </c>
      <c r="HD381" s="34">
        <v>0</v>
      </c>
      <c r="HE381" s="34">
        <v>0</v>
      </c>
      <c r="HF381" s="34" t="s">
        <v>1044</v>
      </c>
      <c r="HK381" s="34" t="s">
        <v>7195</v>
      </c>
      <c r="HL381" s="34" t="s">
        <v>4226</v>
      </c>
      <c r="HM381" s="34" t="s">
        <v>4539</v>
      </c>
      <c r="HN381" s="34" t="s">
        <v>5446</v>
      </c>
      <c r="HO381" s="34">
        <v>43.626806833114301</v>
      </c>
      <c r="HP381" s="34" t="s">
        <v>4896</v>
      </c>
      <c r="HQ381" s="34" t="s">
        <v>4313</v>
      </c>
      <c r="HR381" s="34" t="s">
        <v>4210</v>
      </c>
      <c r="HS381" s="34" t="s">
        <v>4228</v>
      </c>
      <c r="HT381" s="34" t="s">
        <v>4262</v>
      </c>
      <c r="HU381" s="34" t="s">
        <v>5342</v>
      </c>
      <c r="HV381" s="34" t="s">
        <v>5001</v>
      </c>
      <c r="HW381" s="34" t="s">
        <v>4560</v>
      </c>
      <c r="HX381" s="34" t="s">
        <v>3244</v>
      </c>
      <c r="HY381" s="34" t="s">
        <v>4299</v>
      </c>
      <c r="HZ381" s="34" t="s">
        <v>4933</v>
      </c>
      <c r="IA381" s="34" t="s">
        <v>4666</v>
      </c>
      <c r="IB381" s="34" t="s">
        <v>5665</v>
      </c>
      <c r="IC381" s="34" t="s">
        <v>5274</v>
      </c>
      <c r="ID381" s="34" t="s">
        <v>4462</v>
      </c>
      <c r="IR381" s="34" t="s">
        <v>1046</v>
      </c>
      <c r="IS381" s="34" t="s">
        <v>5322</v>
      </c>
      <c r="IU381" s="34" t="s">
        <v>5181</v>
      </c>
      <c r="IV381" s="34" t="s">
        <v>4170</v>
      </c>
      <c r="IW381" s="34" t="s">
        <v>4170</v>
      </c>
      <c r="IX381" s="34" t="s">
        <v>5179</v>
      </c>
      <c r="IY381" s="34" t="s">
        <v>4472</v>
      </c>
      <c r="IZ381" s="34" t="s">
        <v>4784</v>
      </c>
      <c r="JA381" s="34" t="s">
        <v>4784</v>
      </c>
      <c r="JB381" s="34" t="s">
        <v>4716</v>
      </c>
      <c r="JC381" s="34">
        <v>666.66666666666697</v>
      </c>
      <c r="JD381" s="34">
        <v>3333.3333333333298</v>
      </c>
      <c r="JE381" s="34">
        <v>0</v>
      </c>
      <c r="JF381" s="34">
        <v>0</v>
      </c>
      <c r="JG381" s="34">
        <v>0</v>
      </c>
      <c r="JH381" s="34">
        <v>250</v>
      </c>
      <c r="JI381" s="34">
        <v>0</v>
      </c>
      <c r="JJ381" s="34">
        <v>0</v>
      </c>
      <c r="JK381" s="34">
        <v>333.33333333333297</v>
      </c>
      <c r="JL381" s="34">
        <v>18516.666666666701</v>
      </c>
      <c r="JM381" s="34">
        <v>4666.6666666666697</v>
      </c>
      <c r="JN381" s="34">
        <v>23183.333333333299</v>
      </c>
      <c r="JO381" s="34">
        <v>9258.3333333333303</v>
      </c>
      <c r="JP381" s="34">
        <v>2333.3333333333298</v>
      </c>
      <c r="JQ381" s="34">
        <v>11591.666666666701</v>
      </c>
      <c r="JR381" s="34">
        <v>0.43134435657800102</v>
      </c>
      <c r="JU381" s="34">
        <v>0.21567217828900101</v>
      </c>
      <c r="JV381" s="34">
        <v>8.6268871315600307E-2</v>
      </c>
      <c r="JW381" s="34">
        <v>1.294033069734E-2</v>
      </c>
      <c r="JX381" s="34">
        <v>1.294033069734E-2</v>
      </c>
      <c r="JY381" s="34">
        <v>4.3134435657800098E-2</v>
      </c>
      <c r="JZ381" s="34">
        <v>1.43781452192667E-2</v>
      </c>
      <c r="KA381" s="34">
        <v>2.8756290438533401E-2</v>
      </c>
      <c r="KB381" s="34">
        <v>0.143781452192667</v>
      </c>
      <c r="KF381" s="34">
        <v>1.078360891445E-2</v>
      </c>
      <c r="KL381" s="34" t="s">
        <v>5796</v>
      </c>
      <c r="KM381" s="34" t="s">
        <v>4716</v>
      </c>
      <c r="KN381" s="34" t="s">
        <v>4715</v>
      </c>
      <c r="KO381" s="34" t="s">
        <v>4170</v>
      </c>
      <c r="KP381" s="34" t="s">
        <v>4170</v>
      </c>
      <c r="KQ381" s="34" t="s">
        <v>4170</v>
      </c>
      <c r="KR381" s="34" t="s">
        <v>4714</v>
      </c>
      <c r="KS381" s="34" t="s">
        <v>4170</v>
      </c>
      <c r="KT381" s="34" t="s">
        <v>4170</v>
      </c>
      <c r="KU381" s="34" t="s">
        <v>5113</v>
      </c>
      <c r="KV381" s="34" t="s">
        <v>5155</v>
      </c>
      <c r="KW381" s="34" t="s">
        <v>5623</v>
      </c>
      <c r="KX381" s="34" t="s">
        <v>5645</v>
      </c>
      <c r="KY381" s="34" t="s">
        <v>5953</v>
      </c>
      <c r="KZ381" s="34" t="s">
        <v>5155</v>
      </c>
    </row>
    <row r="382" spans="1:313">
      <c r="A382" s="34" t="s">
        <v>7196</v>
      </c>
      <c r="B382" s="34" t="s">
        <v>7185</v>
      </c>
      <c r="C382" s="34" t="s">
        <v>1039</v>
      </c>
      <c r="D382" s="34" t="s">
        <v>1041</v>
      </c>
      <c r="F382" s="34" t="s">
        <v>1041</v>
      </c>
      <c r="G382" s="34">
        <v>36</v>
      </c>
      <c r="H382" s="34" t="s">
        <v>1041</v>
      </c>
      <c r="I382" s="34" t="s">
        <v>1041</v>
      </c>
      <c r="J382" s="34" t="s">
        <v>442</v>
      </c>
      <c r="K382" s="34" t="s">
        <v>1077</v>
      </c>
      <c r="L382" s="34" t="s">
        <v>9537</v>
      </c>
      <c r="M382" s="34" t="s">
        <v>1548</v>
      </c>
      <c r="N382" s="34" t="s">
        <v>9538</v>
      </c>
      <c r="P382" s="34" t="s">
        <v>3065</v>
      </c>
      <c r="Q382" s="34" t="s">
        <v>3096</v>
      </c>
      <c r="R382" s="34" t="s">
        <v>6548</v>
      </c>
      <c r="S382" s="34">
        <v>3</v>
      </c>
      <c r="T382" s="34" t="s">
        <v>4881</v>
      </c>
      <c r="U382" s="34" t="s">
        <v>4170</v>
      </c>
      <c r="V382" s="34" t="s">
        <v>4881</v>
      </c>
      <c r="W382" s="34" t="s">
        <v>4881</v>
      </c>
      <c r="X382" s="34" t="s">
        <v>4881</v>
      </c>
      <c r="Y382" s="34" t="s">
        <v>4881</v>
      </c>
      <c r="Z382" s="34" t="s">
        <v>4609</v>
      </c>
      <c r="AA382" s="34" t="s">
        <v>4170</v>
      </c>
      <c r="AB382" s="34" t="s">
        <v>3681</v>
      </c>
      <c r="AD382" s="34" t="s">
        <v>3696</v>
      </c>
      <c r="AN382" s="34" t="s">
        <v>3719</v>
      </c>
      <c r="AO382" s="34" t="s">
        <v>1044</v>
      </c>
      <c r="BG382" s="34">
        <v>1</v>
      </c>
      <c r="BI382" s="34">
        <v>28</v>
      </c>
      <c r="BJ382" s="34" t="s">
        <v>1041</v>
      </c>
      <c r="BK382" s="34" t="s">
        <v>3727</v>
      </c>
      <c r="BM382" s="34" t="s">
        <v>3739</v>
      </c>
      <c r="BN382" s="34" t="s">
        <v>3745</v>
      </c>
      <c r="BO382" s="34" t="s">
        <v>4881</v>
      </c>
      <c r="BP382" s="34" t="s">
        <v>4170</v>
      </c>
      <c r="BQ382" s="34" t="s">
        <v>4170</v>
      </c>
      <c r="BR382" s="34" t="s">
        <v>4170</v>
      </c>
      <c r="BS382" s="34" t="s">
        <v>3751</v>
      </c>
      <c r="BT382" s="34" t="s">
        <v>3739</v>
      </c>
      <c r="BU382" s="34" t="s">
        <v>1044</v>
      </c>
      <c r="BV382" s="34" t="s">
        <v>1044</v>
      </c>
      <c r="BW382" s="34" t="s">
        <v>1044</v>
      </c>
      <c r="BX382" s="34" t="s">
        <v>3777</v>
      </c>
      <c r="BY382" s="34" t="s">
        <v>4881</v>
      </c>
      <c r="BZ382" s="34" t="s">
        <v>4170</v>
      </c>
      <c r="CA382" s="34" t="s">
        <v>4170</v>
      </c>
      <c r="CB382" s="34" t="s">
        <v>4170</v>
      </c>
      <c r="CC382" s="34" t="s">
        <v>4170</v>
      </c>
      <c r="CD382" s="34" t="s">
        <v>4170</v>
      </c>
      <c r="CE382" s="34" t="s">
        <v>4170</v>
      </c>
      <c r="CF382" s="34" t="s">
        <v>4170</v>
      </c>
      <c r="CG382" s="34" t="s">
        <v>4170</v>
      </c>
      <c r="CH382" s="34" t="s">
        <v>4170</v>
      </c>
      <c r="CI382" s="34" t="s">
        <v>4170</v>
      </c>
      <c r="CJ382" s="34" t="s">
        <v>4170</v>
      </c>
      <c r="CK382" s="34" t="s">
        <v>4170</v>
      </c>
      <c r="CL382" s="34" t="s">
        <v>4170</v>
      </c>
      <c r="CM382" s="34" t="s">
        <v>4170</v>
      </c>
      <c r="CN382" s="34" t="s">
        <v>4170</v>
      </c>
      <c r="CO382" s="34" t="s">
        <v>4170</v>
      </c>
      <c r="CQ382" s="34" t="s">
        <v>1041</v>
      </c>
      <c r="CR382" s="34" t="s">
        <v>1041</v>
      </c>
      <c r="CS382" s="34" t="s">
        <v>1041</v>
      </c>
      <c r="CT382" s="34" t="s">
        <v>1041</v>
      </c>
      <c r="CU382" s="34" t="s">
        <v>1041</v>
      </c>
      <c r="CV382" s="34" t="s">
        <v>1041</v>
      </c>
      <c r="CW382" s="34" t="s">
        <v>1041</v>
      </c>
      <c r="CX382" s="34" t="s">
        <v>1044</v>
      </c>
      <c r="CY382" s="34" t="s">
        <v>3823</v>
      </c>
      <c r="CZ382" s="34" t="s">
        <v>3843</v>
      </c>
      <c r="DA382" s="34" t="s">
        <v>3855</v>
      </c>
      <c r="DB382" s="34" t="s">
        <v>1044</v>
      </c>
      <c r="DC382" s="34" t="s">
        <v>1044</v>
      </c>
      <c r="DD382" s="34" t="s">
        <v>3871</v>
      </c>
      <c r="DE382" s="34" t="s">
        <v>1041</v>
      </c>
      <c r="DF382" s="34" t="s">
        <v>3877</v>
      </c>
      <c r="DG382" s="34" t="s">
        <v>171</v>
      </c>
      <c r="DH382" s="34" t="s">
        <v>4170</v>
      </c>
      <c r="DI382" s="34" t="s">
        <v>4170</v>
      </c>
      <c r="DJ382" s="34" t="s">
        <v>4170</v>
      </c>
      <c r="DK382" s="34" t="s">
        <v>4170</v>
      </c>
      <c r="DL382" s="34" t="s">
        <v>4170</v>
      </c>
      <c r="DM382" s="34" t="s">
        <v>4170</v>
      </c>
      <c r="DN382" s="34" t="s">
        <v>4170</v>
      </c>
      <c r="DO382" s="34" t="s">
        <v>4170</v>
      </c>
      <c r="DP382" s="34" t="s">
        <v>4170</v>
      </c>
      <c r="DQ382" s="34" t="s">
        <v>4881</v>
      </c>
      <c r="DR382" s="34" t="s">
        <v>4170</v>
      </c>
      <c r="DS382" s="34" t="s">
        <v>4170</v>
      </c>
      <c r="DT382" s="34" t="s">
        <v>4170</v>
      </c>
      <c r="DU382" s="34" t="s">
        <v>4170</v>
      </c>
      <c r="DV382" s="34" t="s">
        <v>4170</v>
      </c>
      <c r="DW382" s="34" t="s">
        <v>4170</v>
      </c>
      <c r="FK382" s="34" t="s">
        <v>3960</v>
      </c>
      <c r="FL382" s="34" t="s">
        <v>3975</v>
      </c>
      <c r="FM382" s="34" t="s">
        <v>3981</v>
      </c>
      <c r="FN382" s="34" t="s">
        <v>6691</v>
      </c>
      <c r="FO382" s="34" t="s">
        <v>4881</v>
      </c>
      <c r="FP382" s="34" t="s">
        <v>4881</v>
      </c>
      <c r="FQ382" s="34" t="s">
        <v>4881</v>
      </c>
      <c r="FR382" s="34" t="s">
        <v>4881</v>
      </c>
      <c r="FS382" s="34" t="s">
        <v>4170</v>
      </c>
      <c r="FT382" s="34" t="s">
        <v>4170</v>
      </c>
      <c r="FU382" s="34" t="s">
        <v>4170</v>
      </c>
      <c r="FV382" s="34" t="s">
        <v>4170</v>
      </c>
      <c r="FW382" s="34" t="s">
        <v>4170</v>
      </c>
      <c r="FX382" s="34" t="s">
        <v>4170</v>
      </c>
      <c r="FY382" s="34" t="s">
        <v>4170</v>
      </c>
      <c r="FZ382" s="34" t="s">
        <v>4170</v>
      </c>
      <c r="GA382" s="34" t="s">
        <v>4170</v>
      </c>
      <c r="GB382" s="34" t="s">
        <v>4170</v>
      </c>
      <c r="GC382" s="34" t="s">
        <v>4170</v>
      </c>
      <c r="GD382" s="34" t="s">
        <v>4170</v>
      </c>
      <c r="GF382" s="34" t="s">
        <v>1044</v>
      </c>
      <c r="GG382" s="34" t="s">
        <v>4170</v>
      </c>
      <c r="GH382" s="34" t="s">
        <v>4170</v>
      </c>
      <c r="GI382" s="34" t="s">
        <v>4170</v>
      </c>
      <c r="GJ382" s="34" t="s">
        <v>4881</v>
      </c>
      <c r="GK382" s="34" t="s">
        <v>4170</v>
      </c>
      <c r="GL382" s="34" t="s">
        <v>4170</v>
      </c>
      <c r="GM382" s="34" t="s">
        <v>4170</v>
      </c>
      <c r="GO382" s="34">
        <v>8000</v>
      </c>
      <c r="GP382" s="34">
        <v>0</v>
      </c>
      <c r="GR382" s="34">
        <v>2000</v>
      </c>
      <c r="GS382" s="34">
        <v>1499</v>
      </c>
      <c r="GT382" s="34">
        <v>550</v>
      </c>
      <c r="GU382" s="34">
        <v>500</v>
      </c>
      <c r="GV382" s="34">
        <v>0</v>
      </c>
      <c r="GW382" s="34">
        <v>0</v>
      </c>
      <c r="GX382" s="34">
        <v>10000</v>
      </c>
      <c r="GY382" s="34">
        <v>1000</v>
      </c>
      <c r="GZ382" s="34">
        <v>0</v>
      </c>
      <c r="HA382" s="34">
        <v>0</v>
      </c>
      <c r="HB382" s="34">
        <v>0</v>
      </c>
      <c r="HC382" s="34">
        <v>0</v>
      </c>
      <c r="HD382" s="34">
        <v>0</v>
      </c>
      <c r="HE382" s="34">
        <v>0</v>
      </c>
      <c r="HF382" s="34" t="s">
        <v>1044</v>
      </c>
      <c r="HK382" s="34" t="s">
        <v>7197</v>
      </c>
      <c r="HL382" s="34" t="s">
        <v>4226</v>
      </c>
      <c r="HM382" s="34" t="s">
        <v>4542</v>
      </c>
      <c r="HN382" s="34" t="s">
        <v>5453</v>
      </c>
      <c r="HO382" s="34">
        <v>12.6478318002628</v>
      </c>
      <c r="HP382" s="34" t="s">
        <v>4894</v>
      </c>
      <c r="HQ382" s="34" t="s">
        <v>4316</v>
      </c>
      <c r="HR382" s="34" t="s">
        <v>4219</v>
      </c>
      <c r="HS382" s="34" t="s">
        <v>4248</v>
      </c>
      <c r="HT382" s="34" t="s">
        <v>4262</v>
      </c>
      <c r="HU382" s="34" t="s">
        <v>5341</v>
      </c>
      <c r="HV382" s="34" t="s">
        <v>5001</v>
      </c>
      <c r="HW382" s="34" t="s">
        <v>4556</v>
      </c>
      <c r="HX382" s="34" t="s">
        <v>3247</v>
      </c>
      <c r="HY382" s="34" t="s">
        <v>4291</v>
      </c>
      <c r="HZ382" s="34" t="s">
        <v>4933</v>
      </c>
      <c r="IA382" s="34" t="s">
        <v>4666</v>
      </c>
      <c r="IC382" s="34" t="s">
        <v>5274</v>
      </c>
      <c r="ID382" s="34" t="s">
        <v>4462</v>
      </c>
      <c r="IR382" s="34" t="s">
        <v>1046</v>
      </c>
      <c r="IU382" s="34" t="s">
        <v>5180</v>
      </c>
      <c r="IV382" s="34" t="s">
        <v>4170</v>
      </c>
      <c r="IX382" s="34" t="s">
        <v>4472</v>
      </c>
      <c r="IY382" s="34" t="s">
        <v>4472</v>
      </c>
      <c r="IZ382" s="34" t="s">
        <v>4354</v>
      </c>
      <c r="JA382" s="34" t="s">
        <v>4785</v>
      </c>
      <c r="JB382" s="34" t="s">
        <v>4170</v>
      </c>
      <c r="JC382" s="34">
        <v>1666.6666666666699</v>
      </c>
      <c r="JD382" s="34">
        <v>166.666666666667</v>
      </c>
      <c r="JE382" s="34">
        <v>0</v>
      </c>
      <c r="JF382" s="34">
        <v>0</v>
      </c>
      <c r="JG382" s="34">
        <v>0</v>
      </c>
      <c r="JH382" s="34">
        <v>0</v>
      </c>
      <c r="JI382" s="34">
        <v>0</v>
      </c>
      <c r="JJ382" s="34">
        <v>0</v>
      </c>
      <c r="JK382" s="34">
        <v>0</v>
      </c>
      <c r="JL382" s="34">
        <v>14215.666666666701</v>
      </c>
      <c r="JM382" s="34">
        <v>166.666666666667</v>
      </c>
      <c r="JN382" s="34">
        <v>14382.333333333299</v>
      </c>
      <c r="JO382" s="34">
        <v>4738.5555555555602</v>
      </c>
      <c r="JP382" s="34">
        <v>55.5555555555556</v>
      </c>
      <c r="JQ382" s="34">
        <v>4794.1111111111104</v>
      </c>
      <c r="JR382" s="34">
        <v>0.55623797714789003</v>
      </c>
      <c r="JU382" s="34">
        <v>0.13905949428697201</v>
      </c>
      <c r="JV382" s="34">
        <v>0.10422509096808601</v>
      </c>
      <c r="JW382" s="34">
        <v>3.8241360928917403E-2</v>
      </c>
      <c r="JX382" s="34">
        <v>3.4764873571743099E-2</v>
      </c>
      <c r="KA382" s="34">
        <v>0.11588291190581</v>
      </c>
      <c r="KB382" s="34">
        <v>1.1588291190580999E-2</v>
      </c>
      <c r="KL382" s="34" t="s">
        <v>4170</v>
      </c>
      <c r="KM382" s="34" t="s">
        <v>4712</v>
      </c>
      <c r="KN382" s="34" t="s">
        <v>5254</v>
      </c>
      <c r="KO382" s="34" t="s">
        <v>4170</v>
      </c>
      <c r="KP382" s="34" t="s">
        <v>4170</v>
      </c>
      <c r="KQ382" s="34" t="s">
        <v>4170</v>
      </c>
      <c r="KR382" s="34" t="s">
        <v>4170</v>
      </c>
      <c r="KS382" s="34" t="s">
        <v>4170</v>
      </c>
      <c r="KT382" s="34" t="s">
        <v>4170</v>
      </c>
      <c r="KU382" s="34" t="s">
        <v>5112</v>
      </c>
      <c r="KV382" s="34" t="s">
        <v>5153</v>
      </c>
      <c r="KW382" s="34" t="s">
        <v>5620</v>
      </c>
      <c r="KX382" s="34" t="s">
        <v>5643</v>
      </c>
      <c r="KY382" s="34" t="s">
        <v>5112</v>
      </c>
      <c r="KZ382" s="34" t="s">
        <v>5850</v>
      </c>
    </row>
    <row r="383" spans="1:313">
      <c r="A383" s="34" t="s">
        <v>7198</v>
      </c>
      <c r="B383" s="34" t="s">
        <v>7185</v>
      </c>
      <c r="C383" s="34" t="s">
        <v>1036</v>
      </c>
      <c r="D383" s="34" t="s">
        <v>1041</v>
      </c>
      <c r="F383" s="34" t="s">
        <v>1041</v>
      </c>
      <c r="G383" s="34">
        <v>63</v>
      </c>
      <c r="H383" s="34" t="s">
        <v>1041</v>
      </c>
      <c r="I383" s="34" t="s">
        <v>1041</v>
      </c>
      <c r="J383" s="34" t="s">
        <v>440</v>
      </c>
      <c r="K383" s="34" t="s">
        <v>1077</v>
      </c>
      <c r="L383" s="34" t="s">
        <v>9537</v>
      </c>
      <c r="M383" s="34" t="s">
        <v>1548</v>
      </c>
      <c r="N383" s="34" t="s">
        <v>9538</v>
      </c>
      <c r="P383" s="34" t="s">
        <v>3065</v>
      </c>
      <c r="Q383" s="34" t="s">
        <v>3120</v>
      </c>
      <c r="R383" s="34" t="s">
        <v>6552</v>
      </c>
      <c r="S383" s="34">
        <v>1</v>
      </c>
      <c r="T383" s="34" t="s">
        <v>4170</v>
      </c>
      <c r="U383" s="34" t="s">
        <v>4170</v>
      </c>
      <c r="V383" s="34" t="s">
        <v>4170</v>
      </c>
      <c r="W383" s="34" t="s">
        <v>4881</v>
      </c>
      <c r="X383" s="34" t="s">
        <v>4170</v>
      </c>
      <c r="Y383" s="34" t="s">
        <v>4881</v>
      </c>
      <c r="Z383" s="34" t="s">
        <v>4170</v>
      </c>
      <c r="AA383" s="34" t="s">
        <v>4170</v>
      </c>
      <c r="AB383" s="34" t="s">
        <v>3681</v>
      </c>
      <c r="AD383" s="34" t="s">
        <v>3696</v>
      </c>
      <c r="AN383" s="34" t="s">
        <v>3719</v>
      </c>
      <c r="AO383" s="34" t="s">
        <v>1044</v>
      </c>
      <c r="BG383" s="34">
        <v>1</v>
      </c>
      <c r="BI383" s="34">
        <v>15</v>
      </c>
      <c r="BJ383" s="34" t="s">
        <v>1041</v>
      </c>
      <c r="BK383" s="34" t="s">
        <v>3727</v>
      </c>
      <c r="BM383" s="34" t="s">
        <v>3739</v>
      </c>
      <c r="BN383" s="34" t="s">
        <v>3745</v>
      </c>
      <c r="BO383" s="34" t="s">
        <v>4881</v>
      </c>
      <c r="BP383" s="34" t="s">
        <v>4170</v>
      </c>
      <c r="BQ383" s="34" t="s">
        <v>4170</v>
      </c>
      <c r="BR383" s="34" t="s">
        <v>4170</v>
      </c>
      <c r="BS383" s="34" t="s">
        <v>3751</v>
      </c>
      <c r="BT383" s="34" t="s">
        <v>3771</v>
      </c>
      <c r="BU383" s="34" t="s">
        <v>1044</v>
      </c>
      <c r="BV383" s="34" t="s">
        <v>1044</v>
      </c>
      <c r="BW383" s="34" t="s">
        <v>1044</v>
      </c>
      <c r="BX383" s="34" t="s">
        <v>3777</v>
      </c>
      <c r="BY383" s="34" t="s">
        <v>4881</v>
      </c>
      <c r="BZ383" s="34" t="s">
        <v>4170</v>
      </c>
      <c r="CA383" s="34" t="s">
        <v>4170</v>
      </c>
      <c r="CB383" s="34" t="s">
        <v>4170</v>
      </c>
      <c r="CC383" s="34" t="s">
        <v>4170</v>
      </c>
      <c r="CD383" s="34" t="s">
        <v>4170</v>
      </c>
      <c r="CE383" s="34" t="s">
        <v>4170</v>
      </c>
      <c r="CF383" s="34" t="s">
        <v>4170</v>
      </c>
      <c r="CG383" s="34" t="s">
        <v>4170</v>
      </c>
      <c r="CH383" s="34" t="s">
        <v>4170</v>
      </c>
      <c r="CI383" s="34" t="s">
        <v>4170</v>
      </c>
      <c r="CJ383" s="34" t="s">
        <v>4170</v>
      </c>
      <c r="CK383" s="34" t="s">
        <v>4170</v>
      </c>
      <c r="CL383" s="34" t="s">
        <v>4170</v>
      </c>
      <c r="CM383" s="34" t="s">
        <v>4170</v>
      </c>
      <c r="CN383" s="34" t="s">
        <v>4170</v>
      </c>
      <c r="CO383" s="34" t="s">
        <v>4170</v>
      </c>
      <c r="CQ383" s="34" t="s">
        <v>1041</v>
      </c>
      <c r="CR383" s="34" t="s">
        <v>1041</v>
      </c>
      <c r="CS383" s="34" t="s">
        <v>1044</v>
      </c>
      <c r="CT383" s="34" t="s">
        <v>1041</v>
      </c>
      <c r="CU383" s="34" t="s">
        <v>1041</v>
      </c>
      <c r="CV383" s="34" t="s">
        <v>1041</v>
      </c>
      <c r="CW383" s="34" t="s">
        <v>1044</v>
      </c>
      <c r="CX383" s="34" t="s">
        <v>1044</v>
      </c>
      <c r="CY383" s="34" t="s">
        <v>3826</v>
      </c>
      <c r="CZ383" s="34" t="s">
        <v>3843</v>
      </c>
      <c r="DA383" s="34" t="s">
        <v>3861</v>
      </c>
      <c r="DB383" s="34" t="s">
        <v>1044</v>
      </c>
      <c r="DC383" s="34" t="s">
        <v>1044</v>
      </c>
      <c r="DD383" s="34" t="s">
        <v>3871</v>
      </c>
      <c r="DE383" s="34" t="s">
        <v>1044</v>
      </c>
      <c r="DF383" s="34" t="s">
        <v>3877</v>
      </c>
      <c r="DG383" s="34" t="s">
        <v>6305</v>
      </c>
      <c r="DH383" s="34" t="s">
        <v>4170</v>
      </c>
      <c r="DI383" s="34" t="s">
        <v>4170</v>
      </c>
      <c r="DJ383" s="34" t="s">
        <v>4170</v>
      </c>
      <c r="DK383" s="34" t="s">
        <v>4170</v>
      </c>
      <c r="DL383" s="34" t="s">
        <v>4170</v>
      </c>
      <c r="DM383" s="34" t="s">
        <v>4170</v>
      </c>
      <c r="DN383" s="34" t="s">
        <v>4881</v>
      </c>
      <c r="DO383" s="34" t="s">
        <v>4881</v>
      </c>
      <c r="DP383" s="34" t="s">
        <v>4170</v>
      </c>
      <c r="DQ383" s="34" t="s">
        <v>4170</v>
      </c>
      <c r="DR383" s="34" t="s">
        <v>4170</v>
      </c>
      <c r="DS383" s="34" t="s">
        <v>4170</v>
      </c>
      <c r="DT383" s="34" t="s">
        <v>4170</v>
      </c>
      <c r="DU383" s="34" t="s">
        <v>4170</v>
      </c>
      <c r="DV383" s="34" t="s">
        <v>4170</v>
      </c>
      <c r="DW383" s="34" t="s">
        <v>4170</v>
      </c>
      <c r="ES383" s="34" t="s">
        <v>3951</v>
      </c>
      <c r="ET383" s="34" t="s">
        <v>4170</v>
      </c>
      <c r="EU383" s="34" t="s">
        <v>4170</v>
      </c>
      <c r="EV383" s="34" t="s">
        <v>4170</v>
      </c>
      <c r="EW383" s="34" t="s">
        <v>4170</v>
      </c>
      <c r="EX383" s="34" t="s">
        <v>4881</v>
      </c>
      <c r="EY383" s="34" t="s">
        <v>4170</v>
      </c>
      <c r="EZ383" s="34" t="s">
        <v>4170</v>
      </c>
      <c r="FA383" s="34" t="s">
        <v>4170</v>
      </c>
      <c r="FB383" s="34" t="s">
        <v>4170</v>
      </c>
      <c r="FD383" s="34">
        <v>4600</v>
      </c>
      <c r="FE383" s="34">
        <v>1625</v>
      </c>
      <c r="FK383" s="34" t="s">
        <v>1044</v>
      </c>
      <c r="FM383" s="34" t="s">
        <v>3990</v>
      </c>
      <c r="GF383" s="34" t="s">
        <v>1044</v>
      </c>
      <c r="GG383" s="34" t="s">
        <v>4170</v>
      </c>
      <c r="GH383" s="34" t="s">
        <v>4170</v>
      </c>
      <c r="GI383" s="34" t="s">
        <v>4170</v>
      </c>
      <c r="GJ383" s="34" t="s">
        <v>4881</v>
      </c>
      <c r="GK383" s="34" t="s">
        <v>4170</v>
      </c>
      <c r="GL383" s="34" t="s">
        <v>4170</v>
      </c>
      <c r="GM383" s="34" t="s">
        <v>4170</v>
      </c>
      <c r="GO383" s="34">
        <v>2000</v>
      </c>
      <c r="GP383" s="34">
        <v>0</v>
      </c>
      <c r="GQ383" s="34">
        <v>5000</v>
      </c>
      <c r="GR383" s="34">
        <v>2000</v>
      </c>
      <c r="GS383" s="34">
        <v>500</v>
      </c>
      <c r="GT383" s="34">
        <v>150</v>
      </c>
      <c r="GU383" s="34">
        <v>200</v>
      </c>
      <c r="GV383" s="34">
        <v>0</v>
      </c>
      <c r="GW383" s="34">
        <v>0</v>
      </c>
      <c r="GX383" s="34">
        <v>1000</v>
      </c>
      <c r="GY383" s="34">
        <v>1000</v>
      </c>
      <c r="GZ383" s="34">
        <v>0</v>
      </c>
      <c r="HA383" s="34">
        <v>0</v>
      </c>
      <c r="HB383" s="34">
        <v>0</v>
      </c>
      <c r="HC383" s="34">
        <v>0</v>
      </c>
      <c r="HD383" s="34">
        <v>0</v>
      </c>
      <c r="HE383" s="34">
        <v>0</v>
      </c>
      <c r="HF383" s="34" t="s">
        <v>1044</v>
      </c>
      <c r="HK383" s="34" t="s">
        <v>7199</v>
      </c>
      <c r="HL383" s="34" t="s">
        <v>4226</v>
      </c>
      <c r="HM383" s="34" t="s">
        <v>4546</v>
      </c>
      <c r="HN383" s="34" t="s">
        <v>5449</v>
      </c>
      <c r="HO383" s="34">
        <v>39.6175536574682</v>
      </c>
      <c r="HP383" s="34" t="s">
        <v>4896</v>
      </c>
      <c r="HQ383" s="34" t="s">
        <v>4305</v>
      </c>
      <c r="HR383" s="34" t="s">
        <v>4195</v>
      </c>
      <c r="HS383" s="34" t="s">
        <v>4235</v>
      </c>
      <c r="HT383" s="34" t="s">
        <v>4271</v>
      </c>
      <c r="HU383" s="34" t="s">
        <v>5342</v>
      </c>
      <c r="HV383" s="34" t="s">
        <v>5001</v>
      </c>
      <c r="HW383" s="34" t="s">
        <v>4560</v>
      </c>
      <c r="HX383" s="34" t="s">
        <v>3241</v>
      </c>
      <c r="HY383" s="34" t="s">
        <v>4299</v>
      </c>
      <c r="HZ383" s="34" t="s">
        <v>4933</v>
      </c>
      <c r="IA383" s="34" t="s">
        <v>4665</v>
      </c>
      <c r="IB383" s="34" t="s">
        <v>5665</v>
      </c>
      <c r="IC383" s="34" t="s">
        <v>5274</v>
      </c>
      <c r="ID383" s="34" t="s">
        <v>4462</v>
      </c>
      <c r="IJ383" s="34">
        <v>1833.56</v>
      </c>
      <c r="IK383" s="34" t="s">
        <v>4587</v>
      </c>
      <c r="IQ383" s="34">
        <v>3458.56</v>
      </c>
      <c r="IR383" s="34" t="s">
        <v>1046</v>
      </c>
      <c r="IT383" s="34">
        <v>3458.56</v>
      </c>
      <c r="IU383" s="34" t="s">
        <v>5177</v>
      </c>
      <c r="IV383" s="34" t="s">
        <v>4170</v>
      </c>
      <c r="IW383" s="34" t="s">
        <v>4174</v>
      </c>
      <c r="IX383" s="34" t="s">
        <v>4472</v>
      </c>
      <c r="IY383" s="34" t="s">
        <v>4785</v>
      </c>
      <c r="IZ383" s="34" t="s">
        <v>4783</v>
      </c>
      <c r="JA383" s="34" t="s">
        <v>4711</v>
      </c>
      <c r="JB383" s="34" t="s">
        <v>4170</v>
      </c>
      <c r="JC383" s="34">
        <v>166.666666666667</v>
      </c>
      <c r="JD383" s="34">
        <v>166.666666666667</v>
      </c>
      <c r="JE383" s="34">
        <v>0</v>
      </c>
      <c r="JF383" s="34">
        <v>0</v>
      </c>
      <c r="JG383" s="34">
        <v>0</v>
      </c>
      <c r="JH383" s="34">
        <v>0</v>
      </c>
      <c r="JI383" s="34">
        <v>0</v>
      </c>
      <c r="JJ383" s="34">
        <v>0</v>
      </c>
      <c r="JK383" s="34">
        <v>0</v>
      </c>
      <c r="JL383" s="34">
        <v>10016.666666666701</v>
      </c>
      <c r="JM383" s="34">
        <v>166.666666666667</v>
      </c>
      <c r="JN383" s="34">
        <v>10183.333333333299</v>
      </c>
      <c r="JO383" s="34">
        <v>10016.666666666701</v>
      </c>
      <c r="JP383" s="34">
        <v>166.666666666667</v>
      </c>
      <c r="JQ383" s="34">
        <v>10183.333333333299</v>
      </c>
      <c r="JR383" s="34">
        <v>0.19639934533551601</v>
      </c>
      <c r="JT383" s="34">
        <v>0.49099836333878899</v>
      </c>
      <c r="JU383" s="34">
        <v>0.19639934533551601</v>
      </c>
      <c r="JV383" s="34">
        <v>4.9099836333878898E-2</v>
      </c>
      <c r="JW383" s="34">
        <v>1.4729950900163701E-2</v>
      </c>
      <c r="JX383" s="34">
        <v>1.96399345335516E-2</v>
      </c>
      <c r="KA383" s="34">
        <v>1.6366612111293002E-2</v>
      </c>
      <c r="KB383" s="34">
        <v>1.6366612111293002E-2</v>
      </c>
      <c r="KI383" s="34" t="s">
        <v>6083</v>
      </c>
      <c r="KJ383" s="34" t="s">
        <v>5976</v>
      </c>
      <c r="KK383" s="34" t="s">
        <v>5178</v>
      </c>
      <c r="KL383" s="34" t="s">
        <v>4170</v>
      </c>
      <c r="KM383" s="34" t="s">
        <v>4711</v>
      </c>
      <c r="KN383" s="34" t="s">
        <v>5254</v>
      </c>
      <c r="KO383" s="34" t="s">
        <v>4170</v>
      </c>
      <c r="KP383" s="34" t="s">
        <v>4170</v>
      </c>
      <c r="KQ383" s="34" t="s">
        <v>4170</v>
      </c>
      <c r="KR383" s="34" t="s">
        <v>4170</v>
      </c>
      <c r="KS383" s="34" t="s">
        <v>4170</v>
      </c>
      <c r="KT383" s="34" t="s">
        <v>4170</v>
      </c>
      <c r="KU383" s="34" t="s">
        <v>5112</v>
      </c>
      <c r="KV383" s="34" t="s">
        <v>5155</v>
      </c>
      <c r="KW383" s="34" t="s">
        <v>5620</v>
      </c>
      <c r="KX383" s="34" t="s">
        <v>5644</v>
      </c>
      <c r="KY383" s="34" t="s">
        <v>5112</v>
      </c>
      <c r="KZ383" s="34" t="s">
        <v>5155</v>
      </c>
      <c r="LA383" s="34" t="s">
        <v>5992</v>
      </c>
    </row>
    <row r="384" spans="1:313">
      <c r="A384" s="34" t="s">
        <v>7200</v>
      </c>
      <c r="B384" s="34" t="s">
        <v>7185</v>
      </c>
      <c r="C384" s="34" t="s">
        <v>1037</v>
      </c>
      <c r="D384" s="34" t="s">
        <v>1041</v>
      </c>
      <c r="F384" s="34" t="s">
        <v>1041</v>
      </c>
      <c r="G384" s="34">
        <v>59</v>
      </c>
      <c r="H384" s="34" t="s">
        <v>1041</v>
      </c>
      <c r="I384" s="34" t="s">
        <v>1041</v>
      </c>
      <c r="J384" s="34" t="s">
        <v>442</v>
      </c>
      <c r="K384" s="34" t="s">
        <v>1077</v>
      </c>
      <c r="L384" s="34" t="s">
        <v>9537</v>
      </c>
      <c r="M384" s="34" t="s">
        <v>1548</v>
      </c>
      <c r="N384" s="34" t="s">
        <v>9538</v>
      </c>
      <c r="P384" s="34" t="s">
        <v>3065</v>
      </c>
      <c r="Q384" s="34" t="s">
        <v>3099</v>
      </c>
      <c r="R384" s="34" t="s">
        <v>6404</v>
      </c>
      <c r="S384" s="34">
        <v>3</v>
      </c>
      <c r="T384" s="34" t="s">
        <v>4609</v>
      </c>
      <c r="U384" s="34" t="s">
        <v>4881</v>
      </c>
      <c r="V384" s="34" t="s">
        <v>4170</v>
      </c>
      <c r="W384" s="34" t="s">
        <v>4881</v>
      </c>
      <c r="X384" s="34" t="s">
        <v>4881</v>
      </c>
      <c r="Y384" s="34" t="s">
        <v>4609</v>
      </c>
      <c r="Z384" s="34" t="s">
        <v>4881</v>
      </c>
      <c r="AA384" s="34" t="s">
        <v>4170</v>
      </c>
      <c r="AB384" s="34" t="s">
        <v>3681</v>
      </c>
      <c r="AD384" s="34" t="s">
        <v>3696</v>
      </c>
      <c r="AN384" s="34" t="s">
        <v>3722</v>
      </c>
      <c r="AO384" s="34" t="s">
        <v>1044</v>
      </c>
      <c r="BG384" s="34">
        <v>3</v>
      </c>
      <c r="BI384" s="34">
        <v>60</v>
      </c>
      <c r="BJ384" s="34" t="s">
        <v>1041</v>
      </c>
      <c r="BK384" s="34" t="s">
        <v>3727</v>
      </c>
      <c r="BM384" s="34" t="s">
        <v>3739</v>
      </c>
      <c r="BN384" s="34" t="s">
        <v>3745</v>
      </c>
      <c r="BO384" s="34" t="s">
        <v>4881</v>
      </c>
      <c r="BP384" s="34" t="s">
        <v>4170</v>
      </c>
      <c r="BQ384" s="34" t="s">
        <v>4170</v>
      </c>
      <c r="BR384" s="34" t="s">
        <v>4170</v>
      </c>
      <c r="BS384" s="34" t="s">
        <v>3754</v>
      </c>
      <c r="BT384" s="34" t="s">
        <v>3771</v>
      </c>
      <c r="BU384" s="34" t="s">
        <v>1044</v>
      </c>
      <c r="BV384" s="34" t="s">
        <v>1044</v>
      </c>
      <c r="BW384" s="34" t="s">
        <v>1044</v>
      </c>
      <c r="BX384" s="34" t="s">
        <v>3777</v>
      </c>
      <c r="BY384" s="34" t="s">
        <v>4881</v>
      </c>
      <c r="BZ384" s="34" t="s">
        <v>4170</v>
      </c>
      <c r="CA384" s="34" t="s">
        <v>4170</v>
      </c>
      <c r="CB384" s="34" t="s">
        <v>4170</v>
      </c>
      <c r="CC384" s="34" t="s">
        <v>4170</v>
      </c>
      <c r="CD384" s="34" t="s">
        <v>4170</v>
      </c>
      <c r="CE384" s="34" t="s">
        <v>4170</v>
      </c>
      <c r="CF384" s="34" t="s">
        <v>4170</v>
      </c>
      <c r="CG384" s="34" t="s">
        <v>4170</v>
      </c>
      <c r="CH384" s="34" t="s">
        <v>4170</v>
      </c>
      <c r="CI384" s="34" t="s">
        <v>4170</v>
      </c>
      <c r="CJ384" s="34" t="s">
        <v>4170</v>
      </c>
      <c r="CK384" s="34" t="s">
        <v>4170</v>
      </c>
      <c r="CL384" s="34" t="s">
        <v>4170</v>
      </c>
      <c r="CM384" s="34" t="s">
        <v>4170</v>
      </c>
      <c r="CN384" s="34" t="s">
        <v>4170</v>
      </c>
      <c r="CO384" s="34" t="s">
        <v>4170</v>
      </c>
      <c r="CQ384" s="34" t="s">
        <v>1041</v>
      </c>
      <c r="CR384" s="34" t="s">
        <v>1041</v>
      </c>
      <c r="CS384" s="34" t="s">
        <v>1041</v>
      </c>
      <c r="CT384" s="34" t="s">
        <v>1041</v>
      </c>
      <c r="CU384" s="34" t="s">
        <v>1041</v>
      </c>
      <c r="CV384" s="34" t="s">
        <v>1041</v>
      </c>
      <c r="CW384" s="34" t="s">
        <v>1041</v>
      </c>
      <c r="CX384" s="34" t="s">
        <v>1041</v>
      </c>
      <c r="CY384" s="34" t="s">
        <v>3823</v>
      </c>
      <c r="CZ384" s="34" t="s">
        <v>3840</v>
      </c>
      <c r="DA384" s="34" t="s">
        <v>3852</v>
      </c>
      <c r="DB384" s="34" t="s">
        <v>1044</v>
      </c>
      <c r="DC384" s="34" t="s">
        <v>1044</v>
      </c>
      <c r="DD384" s="34" t="s">
        <v>3871</v>
      </c>
      <c r="DE384" s="34" t="s">
        <v>1044</v>
      </c>
      <c r="DF384" s="34" t="s">
        <v>3874</v>
      </c>
      <c r="DG384" s="34" t="s">
        <v>3889</v>
      </c>
      <c r="DH384" s="34" t="s">
        <v>4170</v>
      </c>
      <c r="DI384" s="34" t="s">
        <v>4170</v>
      </c>
      <c r="DJ384" s="34" t="s">
        <v>4881</v>
      </c>
      <c r="DK384" s="34" t="s">
        <v>4170</v>
      </c>
      <c r="DL384" s="34" t="s">
        <v>4170</v>
      </c>
      <c r="DM384" s="34" t="s">
        <v>4170</v>
      </c>
      <c r="DN384" s="34" t="s">
        <v>4170</v>
      </c>
      <c r="DO384" s="34" t="s">
        <v>4170</v>
      </c>
      <c r="DP384" s="34" t="s">
        <v>4170</v>
      </c>
      <c r="DQ384" s="34" t="s">
        <v>4170</v>
      </c>
      <c r="DR384" s="34" t="s">
        <v>4170</v>
      </c>
      <c r="DS384" s="34" t="s">
        <v>4170</v>
      </c>
      <c r="DT384" s="34" t="s">
        <v>4170</v>
      </c>
      <c r="DU384" s="34" t="s">
        <v>4170</v>
      </c>
      <c r="DV384" s="34" t="s">
        <v>4170</v>
      </c>
      <c r="DW384" s="34" t="s">
        <v>4170</v>
      </c>
      <c r="FK384" s="34" t="s">
        <v>1044</v>
      </c>
      <c r="FM384" s="34" t="s">
        <v>3981</v>
      </c>
      <c r="FN384" s="34" t="s">
        <v>7201</v>
      </c>
      <c r="FO384" s="34" t="s">
        <v>4881</v>
      </c>
      <c r="FP384" s="34" t="s">
        <v>4881</v>
      </c>
      <c r="FQ384" s="34" t="s">
        <v>4881</v>
      </c>
      <c r="FR384" s="34" t="s">
        <v>4170</v>
      </c>
      <c r="FS384" s="34" t="s">
        <v>4881</v>
      </c>
      <c r="FT384" s="34" t="s">
        <v>4170</v>
      </c>
      <c r="FU384" s="34" t="s">
        <v>4170</v>
      </c>
      <c r="FV384" s="34" t="s">
        <v>4881</v>
      </c>
      <c r="FW384" s="34" t="s">
        <v>4881</v>
      </c>
      <c r="FX384" s="34" t="s">
        <v>4170</v>
      </c>
      <c r="FY384" s="34" t="s">
        <v>4170</v>
      </c>
      <c r="FZ384" s="34" t="s">
        <v>4170</v>
      </c>
      <c r="GA384" s="34" t="s">
        <v>4170</v>
      </c>
      <c r="GB384" s="34" t="s">
        <v>4170</v>
      </c>
      <c r="GC384" s="34" t="s">
        <v>4170</v>
      </c>
      <c r="GD384" s="34" t="s">
        <v>4170</v>
      </c>
      <c r="GF384" s="34" t="s">
        <v>1044</v>
      </c>
      <c r="GG384" s="34" t="s">
        <v>4170</v>
      </c>
      <c r="GH384" s="34" t="s">
        <v>4170</v>
      </c>
      <c r="GI384" s="34" t="s">
        <v>4170</v>
      </c>
      <c r="GJ384" s="34" t="s">
        <v>4881</v>
      </c>
      <c r="GK384" s="34" t="s">
        <v>4170</v>
      </c>
      <c r="GL384" s="34" t="s">
        <v>4170</v>
      </c>
      <c r="GM384" s="34" t="s">
        <v>4170</v>
      </c>
      <c r="GO384" s="34">
        <v>15000</v>
      </c>
      <c r="GP384" s="34">
        <v>0</v>
      </c>
      <c r="GQ384" s="34">
        <v>15000</v>
      </c>
      <c r="GR384" s="34">
        <v>5000</v>
      </c>
      <c r="GS384" s="34">
        <v>1500</v>
      </c>
      <c r="GT384" s="34">
        <v>500</v>
      </c>
      <c r="GU384" s="34">
        <v>2500</v>
      </c>
      <c r="GV384" s="34">
        <v>3000</v>
      </c>
      <c r="GW384" s="34">
        <v>3000</v>
      </c>
      <c r="GX384" s="34">
        <v>10000</v>
      </c>
      <c r="GY384" s="34">
        <v>1000</v>
      </c>
      <c r="GZ384" s="34">
        <v>2000</v>
      </c>
      <c r="HA384" s="34">
        <v>0</v>
      </c>
      <c r="HB384" s="34">
        <v>0</v>
      </c>
      <c r="HC384" s="34">
        <v>65328</v>
      </c>
      <c r="HD384" s="34">
        <v>0</v>
      </c>
      <c r="HE384" s="34">
        <v>0</v>
      </c>
      <c r="HF384" s="34" t="s">
        <v>1044</v>
      </c>
      <c r="HK384" s="34" t="s">
        <v>7202</v>
      </c>
      <c r="HL384" s="34" t="s">
        <v>4226</v>
      </c>
      <c r="HM384" s="34" t="s">
        <v>4542</v>
      </c>
      <c r="HN384" s="34" t="s">
        <v>5453</v>
      </c>
      <c r="HO384" s="34">
        <v>18.626806833114301</v>
      </c>
      <c r="HP384" s="34" t="s">
        <v>4894</v>
      </c>
      <c r="HQ384" s="34" t="s">
        <v>4316</v>
      </c>
      <c r="HR384" s="34" t="s">
        <v>4219</v>
      </c>
      <c r="HS384" s="34" t="s">
        <v>4248</v>
      </c>
      <c r="HT384" s="34" t="s">
        <v>4262</v>
      </c>
      <c r="HU384" s="34" t="s">
        <v>5342</v>
      </c>
      <c r="HV384" s="34" t="s">
        <v>5001</v>
      </c>
      <c r="HW384" s="34" t="s">
        <v>4556</v>
      </c>
      <c r="HX384" s="34" t="s">
        <v>3244</v>
      </c>
      <c r="HY384" s="34" t="s">
        <v>4291</v>
      </c>
      <c r="HZ384" s="34" t="s">
        <v>4933</v>
      </c>
      <c r="IA384" s="34" t="s">
        <v>4666</v>
      </c>
      <c r="IC384" s="34" t="s">
        <v>5274</v>
      </c>
      <c r="ID384" s="34" t="s">
        <v>4462</v>
      </c>
      <c r="IR384" s="34" t="s">
        <v>1046</v>
      </c>
      <c r="IS384" s="34" t="s">
        <v>5322</v>
      </c>
      <c r="IU384" s="34" t="s">
        <v>5181</v>
      </c>
      <c r="IV384" s="34" t="s">
        <v>4170</v>
      </c>
      <c r="IW384" s="34" t="s">
        <v>4172</v>
      </c>
      <c r="IX384" s="34" t="s">
        <v>5179</v>
      </c>
      <c r="IY384" s="34" t="s">
        <v>4472</v>
      </c>
      <c r="IZ384" s="34" t="s">
        <v>4785</v>
      </c>
      <c r="JA384" s="34" t="s">
        <v>6053</v>
      </c>
      <c r="JB384" s="34" t="s">
        <v>5850</v>
      </c>
      <c r="JC384" s="34">
        <v>1666.6666666666699</v>
      </c>
      <c r="JD384" s="34">
        <v>166.666666666667</v>
      </c>
      <c r="JE384" s="34">
        <v>333.33333333333297</v>
      </c>
      <c r="JF384" s="34">
        <v>0</v>
      </c>
      <c r="JG384" s="34">
        <v>0</v>
      </c>
      <c r="JH384" s="34">
        <v>10888</v>
      </c>
      <c r="JI384" s="34">
        <v>0</v>
      </c>
      <c r="JJ384" s="34">
        <v>0</v>
      </c>
      <c r="JK384" s="34">
        <v>1000</v>
      </c>
      <c r="JL384" s="34">
        <v>52388</v>
      </c>
      <c r="JM384" s="34">
        <v>4166.6666666666697</v>
      </c>
      <c r="JN384" s="34">
        <v>56554.666666666701</v>
      </c>
      <c r="JO384" s="34">
        <v>17462.666666666701</v>
      </c>
      <c r="JP384" s="34">
        <v>1388.8888888888901</v>
      </c>
      <c r="JQ384" s="34">
        <v>18851.555555555598</v>
      </c>
      <c r="JR384" s="34">
        <v>0.26523010184835899</v>
      </c>
      <c r="JT384" s="34">
        <v>0.26523010184835899</v>
      </c>
      <c r="JU384" s="34">
        <v>8.8410033949453001E-2</v>
      </c>
      <c r="JV384" s="34">
        <v>2.65230101848359E-2</v>
      </c>
      <c r="JW384" s="34">
        <v>8.8410033949453005E-3</v>
      </c>
      <c r="JX384" s="34">
        <v>4.4205016974726501E-2</v>
      </c>
      <c r="JY384" s="34">
        <v>5.3046020369671799E-2</v>
      </c>
      <c r="JZ384" s="34">
        <v>1.7682006789890601E-2</v>
      </c>
      <c r="KA384" s="34">
        <v>2.9470011316484301E-2</v>
      </c>
      <c r="KB384" s="34">
        <v>2.9470011316484299E-3</v>
      </c>
      <c r="KC384" s="34">
        <v>5.8940022632968702E-3</v>
      </c>
      <c r="KF384" s="34">
        <v>0.19252168992832899</v>
      </c>
      <c r="KL384" s="34" t="s">
        <v>5797</v>
      </c>
      <c r="KM384" s="34" t="s">
        <v>4712</v>
      </c>
      <c r="KN384" s="34" t="s">
        <v>5254</v>
      </c>
      <c r="KO384" s="34" t="s">
        <v>5255</v>
      </c>
      <c r="KP384" s="34" t="s">
        <v>4170</v>
      </c>
      <c r="KQ384" s="34" t="s">
        <v>4170</v>
      </c>
      <c r="KR384" s="34" t="s">
        <v>4974</v>
      </c>
      <c r="KS384" s="34" t="s">
        <v>4170</v>
      </c>
      <c r="KT384" s="34" t="s">
        <v>4170</v>
      </c>
      <c r="KU384" s="34" t="s">
        <v>5115</v>
      </c>
      <c r="KV384" s="34" t="s">
        <v>5152</v>
      </c>
      <c r="KW384" s="34" t="s">
        <v>5623</v>
      </c>
      <c r="KX384" s="34" t="s">
        <v>5647</v>
      </c>
      <c r="KY384" s="34" t="s">
        <v>5955</v>
      </c>
      <c r="KZ384" s="34" t="s">
        <v>5152</v>
      </c>
    </row>
    <row r="385" spans="1:313">
      <c r="A385" s="34" t="s">
        <v>7203</v>
      </c>
      <c r="B385" s="34" t="s">
        <v>7185</v>
      </c>
      <c r="C385" s="34" t="s">
        <v>1039</v>
      </c>
      <c r="D385" s="34" t="s">
        <v>1041</v>
      </c>
      <c r="F385" s="34" t="s">
        <v>1041</v>
      </c>
      <c r="G385" s="34">
        <v>26</v>
      </c>
      <c r="H385" s="34" t="s">
        <v>1041</v>
      </c>
      <c r="I385" s="34" t="s">
        <v>1041</v>
      </c>
      <c r="J385" s="34" t="s">
        <v>442</v>
      </c>
      <c r="K385" s="34" t="s">
        <v>1077</v>
      </c>
      <c r="L385" s="34" t="s">
        <v>9537</v>
      </c>
      <c r="M385" s="34" t="s">
        <v>1548</v>
      </c>
      <c r="N385" s="34" t="s">
        <v>9538</v>
      </c>
      <c r="P385" s="34" t="s">
        <v>3065</v>
      </c>
      <c r="Q385" s="34" t="s">
        <v>3123</v>
      </c>
      <c r="R385" s="34" t="s">
        <v>6333</v>
      </c>
      <c r="S385" s="34">
        <v>1</v>
      </c>
      <c r="T385" s="34" t="s">
        <v>4170</v>
      </c>
      <c r="U385" s="34" t="s">
        <v>4170</v>
      </c>
      <c r="V385" s="34" t="s">
        <v>4170</v>
      </c>
      <c r="W385" s="34" t="s">
        <v>4170</v>
      </c>
      <c r="X385" s="34" t="s">
        <v>4881</v>
      </c>
      <c r="Y385" s="34" t="s">
        <v>4170</v>
      </c>
      <c r="Z385" s="34" t="s">
        <v>4881</v>
      </c>
      <c r="AA385" s="34" t="s">
        <v>4170</v>
      </c>
      <c r="AB385" s="34" t="s">
        <v>3681</v>
      </c>
      <c r="AD385" s="34" t="s">
        <v>3696</v>
      </c>
      <c r="AN385" s="34" t="s">
        <v>3722</v>
      </c>
      <c r="AO385" s="34" t="s">
        <v>1044</v>
      </c>
      <c r="BG385" s="34">
        <v>1</v>
      </c>
      <c r="BI385" s="34">
        <v>25</v>
      </c>
      <c r="BJ385" s="34" t="s">
        <v>1041</v>
      </c>
      <c r="BK385" s="34" t="s">
        <v>3727</v>
      </c>
      <c r="BM385" s="34" t="s">
        <v>3739</v>
      </c>
      <c r="BN385" s="34" t="s">
        <v>3745</v>
      </c>
      <c r="BO385" s="34" t="s">
        <v>4881</v>
      </c>
      <c r="BP385" s="34" t="s">
        <v>4170</v>
      </c>
      <c r="BQ385" s="34" t="s">
        <v>4170</v>
      </c>
      <c r="BR385" s="34" t="s">
        <v>4170</v>
      </c>
      <c r="BS385" s="34" t="s">
        <v>3754</v>
      </c>
      <c r="BT385" s="34" t="s">
        <v>3771</v>
      </c>
      <c r="BU385" s="34" t="s">
        <v>1044</v>
      </c>
      <c r="BV385" s="34" t="s">
        <v>1044</v>
      </c>
      <c r="BW385" s="34" t="s">
        <v>1044</v>
      </c>
      <c r="BX385" s="34" t="s">
        <v>3777</v>
      </c>
      <c r="BY385" s="34" t="s">
        <v>4881</v>
      </c>
      <c r="BZ385" s="34" t="s">
        <v>4170</v>
      </c>
      <c r="CA385" s="34" t="s">
        <v>4170</v>
      </c>
      <c r="CB385" s="34" t="s">
        <v>4170</v>
      </c>
      <c r="CC385" s="34" t="s">
        <v>4170</v>
      </c>
      <c r="CD385" s="34" t="s">
        <v>4170</v>
      </c>
      <c r="CE385" s="34" t="s">
        <v>4170</v>
      </c>
      <c r="CF385" s="34" t="s">
        <v>4170</v>
      </c>
      <c r="CG385" s="34" t="s">
        <v>4170</v>
      </c>
      <c r="CH385" s="34" t="s">
        <v>4170</v>
      </c>
      <c r="CI385" s="34" t="s">
        <v>4170</v>
      </c>
      <c r="CJ385" s="34" t="s">
        <v>4170</v>
      </c>
      <c r="CK385" s="34" t="s">
        <v>4170</v>
      </c>
      <c r="CL385" s="34" t="s">
        <v>4170</v>
      </c>
      <c r="CM385" s="34" t="s">
        <v>4170</v>
      </c>
      <c r="CN385" s="34" t="s">
        <v>4170</v>
      </c>
      <c r="CO385" s="34" t="s">
        <v>4170</v>
      </c>
      <c r="CQ385" s="34" t="s">
        <v>1041</v>
      </c>
      <c r="CR385" s="34" t="s">
        <v>1044</v>
      </c>
      <c r="CS385" s="34" t="s">
        <v>1041</v>
      </c>
      <c r="CT385" s="34" t="s">
        <v>1041</v>
      </c>
      <c r="CU385" s="34" t="s">
        <v>1041</v>
      </c>
      <c r="CV385" s="34" t="s">
        <v>1041</v>
      </c>
      <c r="CW385" s="34" t="s">
        <v>1041</v>
      </c>
      <c r="CX385" s="34" t="s">
        <v>1044</v>
      </c>
      <c r="CY385" s="34" t="s">
        <v>3823</v>
      </c>
      <c r="CZ385" s="34" t="s">
        <v>3843</v>
      </c>
      <c r="DA385" s="34" t="s">
        <v>3855</v>
      </c>
      <c r="DB385" s="34" t="s">
        <v>1044</v>
      </c>
      <c r="DC385" s="34" t="s">
        <v>1044</v>
      </c>
      <c r="DD385" s="34" t="s">
        <v>3871</v>
      </c>
      <c r="DE385" s="34" t="s">
        <v>1044</v>
      </c>
      <c r="DF385" s="34" t="s">
        <v>3877</v>
      </c>
      <c r="DG385" s="34" t="s">
        <v>3884</v>
      </c>
      <c r="DH385" s="34" t="s">
        <v>4881</v>
      </c>
      <c r="DI385" s="34" t="s">
        <v>4170</v>
      </c>
      <c r="DJ385" s="34" t="s">
        <v>4170</v>
      </c>
      <c r="DK385" s="34" t="s">
        <v>4170</v>
      </c>
      <c r="DL385" s="34" t="s">
        <v>4170</v>
      </c>
      <c r="DM385" s="34" t="s">
        <v>4170</v>
      </c>
      <c r="DN385" s="34" t="s">
        <v>4170</v>
      </c>
      <c r="DO385" s="34" t="s">
        <v>4170</v>
      </c>
      <c r="DP385" s="34" t="s">
        <v>4170</v>
      </c>
      <c r="DQ385" s="34" t="s">
        <v>4170</v>
      </c>
      <c r="DR385" s="34" t="s">
        <v>4170</v>
      </c>
      <c r="DS385" s="34" t="s">
        <v>4170</v>
      </c>
      <c r="DT385" s="34" t="s">
        <v>4170</v>
      </c>
      <c r="DU385" s="34" t="s">
        <v>4170</v>
      </c>
      <c r="DV385" s="34" t="s">
        <v>4170</v>
      </c>
      <c r="DW385" s="34" t="s">
        <v>4170</v>
      </c>
      <c r="FK385" s="34" t="s">
        <v>1044</v>
      </c>
      <c r="FM385" s="34" t="s">
        <v>3981</v>
      </c>
      <c r="FN385" s="34" t="s">
        <v>6329</v>
      </c>
      <c r="FO385" s="34" t="s">
        <v>4881</v>
      </c>
      <c r="FP385" s="34" t="s">
        <v>4881</v>
      </c>
      <c r="FQ385" s="34" t="s">
        <v>4881</v>
      </c>
      <c r="FR385" s="34" t="s">
        <v>4170</v>
      </c>
      <c r="FS385" s="34" t="s">
        <v>4170</v>
      </c>
      <c r="FT385" s="34" t="s">
        <v>4170</v>
      </c>
      <c r="FU385" s="34" t="s">
        <v>4170</v>
      </c>
      <c r="FV385" s="34" t="s">
        <v>4881</v>
      </c>
      <c r="FW385" s="34" t="s">
        <v>4881</v>
      </c>
      <c r="FX385" s="34" t="s">
        <v>4170</v>
      </c>
      <c r="FY385" s="34" t="s">
        <v>4170</v>
      </c>
      <c r="FZ385" s="34" t="s">
        <v>4170</v>
      </c>
      <c r="GA385" s="34" t="s">
        <v>4170</v>
      </c>
      <c r="GB385" s="34" t="s">
        <v>4170</v>
      </c>
      <c r="GC385" s="34" t="s">
        <v>4170</v>
      </c>
      <c r="GD385" s="34" t="s">
        <v>4170</v>
      </c>
      <c r="GF385" s="34" t="s">
        <v>1044</v>
      </c>
      <c r="GG385" s="34" t="s">
        <v>4170</v>
      </c>
      <c r="GH385" s="34" t="s">
        <v>4170</v>
      </c>
      <c r="GI385" s="34" t="s">
        <v>4170</v>
      </c>
      <c r="GJ385" s="34" t="s">
        <v>4881</v>
      </c>
      <c r="GK385" s="34" t="s">
        <v>4170</v>
      </c>
      <c r="GL385" s="34" t="s">
        <v>4170</v>
      </c>
      <c r="GM385" s="34" t="s">
        <v>4170</v>
      </c>
      <c r="GO385" s="34">
        <v>5000</v>
      </c>
      <c r="GP385" s="34">
        <v>2000</v>
      </c>
      <c r="GQ385" s="34">
        <v>6000</v>
      </c>
      <c r="GR385" s="34">
        <v>2500</v>
      </c>
      <c r="GS385" s="34">
        <v>200</v>
      </c>
      <c r="GT385" s="34">
        <v>350</v>
      </c>
      <c r="GU385" s="34">
        <v>500</v>
      </c>
      <c r="GV385" s="34">
        <v>0</v>
      </c>
      <c r="GW385" s="34">
        <v>0</v>
      </c>
      <c r="GY385" s="34">
        <v>0</v>
      </c>
      <c r="GZ385" s="34">
        <v>0</v>
      </c>
      <c r="HA385" s="34">
        <v>0</v>
      </c>
      <c r="HB385" s="34">
        <v>0</v>
      </c>
      <c r="HC385" s="34">
        <v>0</v>
      </c>
      <c r="HD385" s="34">
        <v>0</v>
      </c>
      <c r="HE385" s="34">
        <v>0</v>
      </c>
      <c r="HF385" s="34" t="s">
        <v>1044</v>
      </c>
      <c r="HK385" s="34" t="s">
        <v>7204</v>
      </c>
      <c r="HL385" s="34" t="s">
        <v>4226</v>
      </c>
      <c r="HM385" s="34" t="s">
        <v>4539</v>
      </c>
      <c r="HN385" s="34" t="s">
        <v>5452</v>
      </c>
      <c r="HO385" s="34">
        <v>47.667542706964497</v>
      </c>
      <c r="HP385" s="34" t="s">
        <v>4896</v>
      </c>
      <c r="HQ385" s="34" t="s">
        <v>4305</v>
      </c>
      <c r="HR385" s="34" t="s">
        <v>4186</v>
      </c>
      <c r="HS385" s="34" t="s">
        <v>4241</v>
      </c>
      <c r="HT385" s="34" t="s">
        <v>4271</v>
      </c>
      <c r="HU385" s="34" t="s">
        <v>5342</v>
      </c>
      <c r="HV385" s="34" t="s">
        <v>5001</v>
      </c>
      <c r="HW385" s="34" t="s">
        <v>4560</v>
      </c>
      <c r="HX385" s="34" t="s">
        <v>3241</v>
      </c>
      <c r="HY385" s="34" t="s">
        <v>4299</v>
      </c>
      <c r="HZ385" s="34" t="s">
        <v>4933</v>
      </c>
      <c r="IA385" s="34" t="s">
        <v>4666</v>
      </c>
      <c r="IC385" s="34" t="s">
        <v>5274</v>
      </c>
      <c r="ID385" s="34" t="s">
        <v>4462</v>
      </c>
      <c r="IR385" s="34" t="s">
        <v>1046</v>
      </c>
      <c r="IU385" s="34" t="s">
        <v>5179</v>
      </c>
      <c r="IV385" s="34" t="s">
        <v>4472</v>
      </c>
      <c r="IW385" s="34" t="s">
        <v>4175</v>
      </c>
      <c r="IX385" s="34" t="s">
        <v>5374</v>
      </c>
      <c r="IY385" s="34" t="s">
        <v>5373</v>
      </c>
      <c r="IZ385" s="34" t="s">
        <v>4785</v>
      </c>
      <c r="JA385" s="34" t="s">
        <v>4785</v>
      </c>
      <c r="JB385" s="34" t="s">
        <v>4170</v>
      </c>
      <c r="JD385" s="34">
        <v>0</v>
      </c>
      <c r="JE385" s="34">
        <v>0</v>
      </c>
      <c r="JF385" s="34">
        <v>0</v>
      </c>
      <c r="JG385" s="34">
        <v>0</v>
      </c>
      <c r="JH385" s="34">
        <v>0</v>
      </c>
      <c r="JI385" s="34">
        <v>0</v>
      </c>
      <c r="JJ385" s="34">
        <v>0</v>
      </c>
      <c r="JK385" s="34">
        <v>0</v>
      </c>
      <c r="JL385" s="34">
        <v>14550</v>
      </c>
      <c r="JM385" s="34">
        <v>2000</v>
      </c>
      <c r="JN385" s="34">
        <v>16550</v>
      </c>
      <c r="JO385" s="34">
        <v>14550</v>
      </c>
      <c r="JP385" s="34">
        <v>2000</v>
      </c>
      <c r="JQ385" s="34">
        <v>16550</v>
      </c>
      <c r="JR385" s="34">
        <v>0.30211480362537801</v>
      </c>
      <c r="JS385" s="34">
        <v>0.12084592145015099</v>
      </c>
      <c r="JT385" s="34">
        <v>0.36253776435045298</v>
      </c>
      <c r="JU385" s="34">
        <v>0.15105740181268901</v>
      </c>
      <c r="JV385" s="34">
        <v>1.2084592145015101E-2</v>
      </c>
      <c r="JW385" s="34">
        <v>2.1148036253776401E-2</v>
      </c>
      <c r="JX385" s="34">
        <v>3.0211480362537801E-2</v>
      </c>
      <c r="KL385" s="34" t="s">
        <v>4170</v>
      </c>
      <c r="KN385" s="34" t="s">
        <v>4170</v>
      </c>
      <c r="KO385" s="34" t="s">
        <v>4170</v>
      </c>
      <c r="KP385" s="34" t="s">
        <v>4170</v>
      </c>
      <c r="KQ385" s="34" t="s">
        <v>4170</v>
      </c>
      <c r="KR385" s="34" t="s">
        <v>4170</v>
      </c>
      <c r="KS385" s="34" t="s">
        <v>4170</v>
      </c>
      <c r="KT385" s="34" t="s">
        <v>4170</v>
      </c>
      <c r="KU385" s="34" t="s">
        <v>5112</v>
      </c>
      <c r="KV385" s="34" t="s">
        <v>5152</v>
      </c>
      <c r="KW385" s="34" t="s">
        <v>5621</v>
      </c>
      <c r="KX385" s="34" t="s">
        <v>5647</v>
      </c>
      <c r="KY385" s="34" t="s">
        <v>5223</v>
      </c>
      <c r="KZ385" s="34" t="s">
        <v>5152</v>
      </c>
    </row>
    <row r="386" spans="1:313">
      <c r="A386" s="34" t="s">
        <v>7205</v>
      </c>
      <c r="B386" s="34" t="s">
        <v>7185</v>
      </c>
      <c r="C386" s="34" t="s">
        <v>1037</v>
      </c>
      <c r="D386" s="34" t="s">
        <v>1041</v>
      </c>
      <c r="F386" s="34" t="s">
        <v>1041</v>
      </c>
      <c r="G386" s="34">
        <v>58</v>
      </c>
      <c r="H386" s="34" t="s">
        <v>1041</v>
      </c>
      <c r="I386" s="34" t="s">
        <v>1041</v>
      </c>
      <c r="J386" s="34" t="s">
        <v>442</v>
      </c>
      <c r="K386" s="34" t="s">
        <v>1077</v>
      </c>
      <c r="L386" s="34" t="s">
        <v>9537</v>
      </c>
      <c r="M386" s="34" t="s">
        <v>1548</v>
      </c>
      <c r="N386" s="34" t="s">
        <v>9538</v>
      </c>
      <c r="P386" s="34" t="s">
        <v>3065</v>
      </c>
      <c r="Q386" s="34" t="s">
        <v>3123</v>
      </c>
      <c r="R386" s="34" t="s">
        <v>6444</v>
      </c>
      <c r="S386" s="34">
        <v>1</v>
      </c>
      <c r="T386" s="34" t="s">
        <v>4170</v>
      </c>
      <c r="U386" s="34" t="s">
        <v>4170</v>
      </c>
      <c r="V386" s="34" t="s">
        <v>4170</v>
      </c>
      <c r="W386" s="34" t="s">
        <v>4170</v>
      </c>
      <c r="X386" s="34" t="s">
        <v>4881</v>
      </c>
      <c r="Y386" s="34" t="s">
        <v>4170</v>
      </c>
      <c r="Z386" s="34" t="s">
        <v>4881</v>
      </c>
      <c r="AA386" s="34" t="s">
        <v>4170</v>
      </c>
      <c r="AB386" s="34" t="s">
        <v>3681</v>
      </c>
      <c r="AD386" s="34" t="s">
        <v>3696</v>
      </c>
      <c r="AN386" s="34" t="s">
        <v>3722</v>
      </c>
      <c r="AO386" s="34" t="s">
        <v>1044</v>
      </c>
      <c r="BG386" s="34">
        <v>1</v>
      </c>
      <c r="BI386" s="34">
        <v>16</v>
      </c>
      <c r="BJ386" s="34" t="s">
        <v>1041</v>
      </c>
      <c r="BK386" s="34" t="s">
        <v>3727</v>
      </c>
      <c r="BM386" s="34" t="s">
        <v>3739</v>
      </c>
      <c r="BN386" s="34" t="s">
        <v>3745</v>
      </c>
      <c r="BO386" s="34" t="s">
        <v>4881</v>
      </c>
      <c r="BP386" s="34" t="s">
        <v>4170</v>
      </c>
      <c r="BQ386" s="34" t="s">
        <v>4170</v>
      </c>
      <c r="BR386" s="34" t="s">
        <v>4170</v>
      </c>
      <c r="BS386" s="34" t="s">
        <v>3754</v>
      </c>
      <c r="BT386" s="34" t="s">
        <v>3771</v>
      </c>
      <c r="BU386" s="34" t="s">
        <v>1044</v>
      </c>
      <c r="BV386" s="34" t="s">
        <v>1044</v>
      </c>
      <c r="BW386" s="34" t="s">
        <v>1044</v>
      </c>
      <c r="BX386" s="34" t="s">
        <v>3777</v>
      </c>
      <c r="BY386" s="34" t="s">
        <v>4881</v>
      </c>
      <c r="BZ386" s="34" t="s">
        <v>4170</v>
      </c>
      <c r="CA386" s="34" t="s">
        <v>4170</v>
      </c>
      <c r="CB386" s="34" t="s">
        <v>4170</v>
      </c>
      <c r="CC386" s="34" t="s">
        <v>4170</v>
      </c>
      <c r="CD386" s="34" t="s">
        <v>4170</v>
      </c>
      <c r="CE386" s="34" t="s">
        <v>4170</v>
      </c>
      <c r="CF386" s="34" t="s">
        <v>4170</v>
      </c>
      <c r="CG386" s="34" t="s">
        <v>4170</v>
      </c>
      <c r="CH386" s="34" t="s">
        <v>4170</v>
      </c>
      <c r="CI386" s="34" t="s">
        <v>4170</v>
      </c>
      <c r="CJ386" s="34" t="s">
        <v>4170</v>
      </c>
      <c r="CK386" s="34" t="s">
        <v>4170</v>
      </c>
      <c r="CL386" s="34" t="s">
        <v>4170</v>
      </c>
      <c r="CM386" s="34" t="s">
        <v>4170</v>
      </c>
      <c r="CN386" s="34" t="s">
        <v>4170</v>
      </c>
      <c r="CO386" s="34" t="s">
        <v>4170</v>
      </c>
      <c r="CQ386" s="34" t="s">
        <v>1041</v>
      </c>
      <c r="CR386" s="34" t="s">
        <v>1041</v>
      </c>
      <c r="CS386" s="34" t="s">
        <v>1041</v>
      </c>
      <c r="CT386" s="34" t="s">
        <v>1041</v>
      </c>
      <c r="CU386" s="34" t="s">
        <v>1041</v>
      </c>
      <c r="CV386" s="34" t="s">
        <v>1041</v>
      </c>
      <c r="CW386" s="34" t="s">
        <v>1041</v>
      </c>
      <c r="CX386" s="34" t="s">
        <v>1044</v>
      </c>
      <c r="CY386" s="34" t="s">
        <v>3826</v>
      </c>
      <c r="CZ386" s="34" t="s">
        <v>3846</v>
      </c>
      <c r="DA386" s="34" t="s">
        <v>3855</v>
      </c>
      <c r="DB386" s="34" t="s">
        <v>1044</v>
      </c>
      <c r="DC386" s="34" t="s">
        <v>1044</v>
      </c>
      <c r="DD386" s="34" t="s">
        <v>3871</v>
      </c>
      <c r="DE386" s="34" t="s">
        <v>1041</v>
      </c>
      <c r="DF386" s="34" t="s">
        <v>3880</v>
      </c>
      <c r="DG386" s="34" t="s">
        <v>171</v>
      </c>
      <c r="DH386" s="34" t="s">
        <v>4170</v>
      </c>
      <c r="DI386" s="34" t="s">
        <v>4170</v>
      </c>
      <c r="DJ386" s="34" t="s">
        <v>4170</v>
      </c>
      <c r="DK386" s="34" t="s">
        <v>4170</v>
      </c>
      <c r="DL386" s="34" t="s">
        <v>4170</v>
      </c>
      <c r="DM386" s="34" t="s">
        <v>4170</v>
      </c>
      <c r="DN386" s="34" t="s">
        <v>4170</v>
      </c>
      <c r="DO386" s="34" t="s">
        <v>4170</v>
      </c>
      <c r="DP386" s="34" t="s">
        <v>4170</v>
      </c>
      <c r="DQ386" s="34" t="s">
        <v>4881</v>
      </c>
      <c r="DR386" s="34" t="s">
        <v>4170</v>
      </c>
      <c r="DS386" s="34" t="s">
        <v>4170</v>
      </c>
      <c r="DT386" s="34" t="s">
        <v>4170</v>
      </c>
      <c r="DU386" s="34" t="s">
        <v>4170</v>
      </c>
      <c r="DV386" s="34" t="s">
        <v>4170</v>
      </c>
      <c r="DW386" s="34" t="s">
        <v>4170</v>
      </c>
      <c r="FK386" s="34" t="s">
        <v>3960</v>
      </c>
      <c r="FL386" s="34" t="s">
        <v>3972</v>
      </c>
      <c r="FM386" s="34" t="s">
        <v>3981</v>
      </c>
      <c r="FN386" s="34" t="s">
        <v>6302</v>
      </c>
      <c r="FO386" s="34" t="s">
        <v>4881</v>
      </c>
      <c r="FP386" s="34" t="s">
        <v>4881</v>
      </c>
      <c r="FQ386" s="34" t="s">
        <v>4881</v>
      </c>
      <c r="FR386" s="34" t="s">
        <v>4170</v>
      </c>
      <c r="FS386" s="34" t="s">
        <v>4170</v>
      </c>
      <c r="FT386" s="34" t="s">
        <v>4170</v>
      </c>
      <c r="FU386" s="34" t="s">
        <v>4170</v>
      </c>
      <c r="FV386" s="34" t="s">
        <v>4170</v>
      </c>
      <c r="FW386" s="34" t="s">
        <v>4170</v>
      </c>
      <c r="FX386" s="34" t="s">
        <v>4170</v>
      </c>
      <c r="FY386" s="34" t="s">
        <v>4170</v>
      </c>
      <c r="FZ386" s="34" t="s">
        <v>4170</v>
      </c>
      <c r="GA386" s="34" t="s">
        <v>4170</v>
      </c>
      <c r="GB386" s="34" t="s">
        <v>4170</v>
      </c>
      <c r="GC386" s="34" t="s">
        <v>4170</v>
      </c>
      <c r="GD386" s="34" t="s">
        <v>4170</v>
      </c>
      <c r="GF386" s="34" t="s">
        <v>1044</v>
      </c>
      <c r="GG386" s="34" t="s">
        <v>4170</v>
      </c>
      <c r="GH386" s="34" t="s">
        <v>4170</v>
      </c>
      <c r="GI386" s="34" t="s">
        <v>4170</v>
      </c>
      <c r="GJ386" s="34" t="s">
        <v>4881</v>
      </c>
      <c r="GK386" s="34" t="s">
        <v>4170</v>
      </c>
      <c r="GL386" s="34" t="s">
        <v>4170</v>
      </c>
      <c r="GM386" s="34" t="s">
        <v>4170</v>
      </c>
      <c r="GO386" s="34">
        <v>5000</v>
      </c>
      <c r="GP386" s="34">
        <v>700</v>
      </c>
      <c r="GQ386" s="34">
        <v>7000</v>
      </c>
      <c r="GR386" s="34">
        <v>2000</v>
      </c>
      <c r="GS386" s="34">
        <v>300</v>
      </c>
      <c r="GT386" s="34">
        <v>350</v>
      </c>
      <c r="GU386" s="34">
        <v>300</v>
      </c>
      <c r="GV386" s="34">
        <v>0</v>
      </c>
      <c r="GW386" s="34">
        <v>0</v>
      </c>
      <c r="GX386" s="34">
        <v>0</v>
      </c>
      <c r="GY386" s="34">
        <v>1000</v>
      </c>
      <c r="GZ386" s="34">
        <v>0</v>
      </c>
      <c r="HA386" s="34">
        <v>0</v>
      </c>
      <c r="HB386" s="34">
        <v>0</v>
      </c>
      <c r="HC386" s="34">
        <v>0</v>
      </c>
      <c r="HD386" s="34">
        <v>0</v>
      </c>
      <c r="HE386" s="34">
        <v>0</v>
      </c>
      <c r="HF386" s="34" t="s">
        <v>1044</v>
      </c>
      <c r="HK386" s="34" t="s">
        <v>7206</v>
      </c>
      <c r="HL386" s="34" t="s">
        <v>4226</v>
      </c>
      <c r="HM386" s="34" t="s">
        <v>4542</v>
      </c>
      <c r="HN386" s="34" t="s">
        <v>5453</v>
      </c>
      <c r="HO386" s="34">
        <v>45.663600525624197</v>
      </c>
      <c r="HP386" s="34" t="s">
        <v>4896</v>
      </c>
      <c r="HQ386" s="34" t="s">
        <v>4305</v>
      </c>
      <c r="HR386" s="34" t="s">
        <v>4186</v>
      </c>
      <c r="HS386" s="34" t="s">
        <v>4241</v>
      </c>
      <c r="HT386" s="34" t="s">
        <v>4271</v>
      </c>
      <c r="HU386" s="34" t="s">
        <v>5342</v>
      </c>
      <c r="HV386" s="34" t="s">
        <v>5001</v>
      </c>
      <c r="HW386" s="34" t="s">
        <v>3302</v>
      </c>
      <c r="HX386" s="34" t="s">
        <v>3238</v>
      </c>
      <c r="HY386" s="34" t="s">
        <v>4299</v>
      </c>
      <c r="HZ386" s="34" t="s">
        <v>4933</v>
      </c>
      <c r="IA386" s="34" t="s">
        <v>4666</v>
      </c>
      <c r="IC386" s="34" t="s">
        <v>5274</v>
      </c>
      <c r="ID386" s="34" t="s">
        <v>4462</v>
      </c>
      <c r="IR386" s="34" t="s">
        <v>1046</v>
      </c>
      <c r="IU386" s="34" t="s">
        <v>5179</v>
      </c>
      <c r="IV386" s="34" t="s">
        <v>4474</v>
      </c>
      <c r="IW386" s="34" t="s">
        <v>4175</v>
      </c>
      <c r="IX386" s="34" t="s">
        <v>4472</v>
      </c>
      <c r="IY386" s="34" t="s">
        <v>5373</v>
      </c>
      <c r="IZ386" s="34" t="s">
        <v>4785</v>
      </c>
      <c r="JA386" s="34" t="s">
        <v>4784</v>
      </c>
      <c r="JB386" s="34" t="s">
        <v>4170</v>
      </c>
      <c r="JC386" s="34">
        <v>0</v>
      </c>
      <c r="JD386" s="34">
        <v>166.666666666667</v>
      </c>
      <c r="JE386" s="34">
        <v>0</v>
      </c>
      <c r="JF386" s="34">
        <v>0</v>
      </c>
      <c r="JG386" s="34">
        <v>0</v>
      </c>
      <c r="JH386" s="34">
        <v>0</v>
      </c>
      <c r="JI386" s="34">
        <v>0</v>
      </c>
      <c r="JJ386" s="34">
        <v>0</v>
      </c>
      <c r="JK386" s="34">
        <v>0</v>
      </c>
      <c r="JL386" s="34">
        <v>14950</v>
      </c>
      <c r="JM386" s="34">
        <v>866.66666666666697</v>
      </c>
      <c r="JN386" s="34">
        <v>15816.666666666701</v>
      </c>
      <c r="JO386" s="34">
        <v>14950</v>
      </c>
      <c r="JP386" s="34">
        <v>866.66666666666697</v>
      </c>
      <c r="JQ386" s="34">
        <v>15816.666666666701</v>
      </c>
      <c r="JR386" s="34">
        <v>0.31612223393045302</v>
      </c>
      <c r="JS386" s="34">
        <v>4.4257112750263401E-2</v>
      </c>
      <c r="JT386" s="34">
        <v>0.442571127502634</v>
      </c>
      <c r="JU386" s="34">
        <v>0.126448893572181</v>
      </c>
      <c r="JV386" s="34">
        <v>1.8967334035827201E-2</v>
      </c>
      <c r="JW386" s="34">
        <v>2.2128556375131701E-2</v>
      </c>
      <c r="JX386" s="34">
        <v>1.8967334035827201E-2</v>
      </c>
      <c r="KB386" s="34">
        <v>1.0537407797681799E-2</v>
      </c>
      <c r="KL386" s="34" t="s">
        <v>4170</v>
      </c>
      <c r="KM386" s="34" t="s">
        <v>4170</v>
      </c>
      <c r="KN386" s="34" t="s">
        <v>5254</v>
      </c>
      <c r="KO386" s="34" t="s">
        <v>4170</v>
      </c>
      <c r="KP386" s="34" t="s">
        <v>4170</v>
      </c>
      <c r="KQ386" s="34" t="s">
        <v>4170</v>
      </c>
      <c r="KR386" s="34" t="s">
        <v>4170</v>
      </c>
      <c r="KS386" s="34" t="s">
        <v>4170</v>
      </c>
      <c r="KT386" s="34" t="s">
        <v>4170</v>
      </c>
      <c r="KU386" s="34" t="s">
        <v>5112</v>
      </c>
      <c r="KV386" s="34" t="s">
        <v>5152</v>
      </c>
      <c r="KW386" s="34" t="s">
        <v>5624</v>
      </c>
      <c r="KX386" s="34" t="s">
        <v>5646</v>
      </c>
      <c r="KY386" s="34" t="s">
        <v>5223</v>
      </c>
      <c r="KZ386" s="34" t="s">
        <v>5152</v>
      </c>
    </row>
    <row r="387" spans="1:313">
      <c r="A387" s="34" t="s">
        <v>7207</v>
      </c>
      <c r="B387" s="34" t="s">
        <v>7185</v>
      </c>
      <c r="C387" s="34" t="s">
        <v>1036</v>
      </c>
      <c r="D387" s="34" t="s">
        <v>1041</v>
      </c>
      <c r="F387" s="34" t="s">
        <v>1041</v>
      </c>
      <c r="G387" s="34">
        <v>38</v>
      </c>
      <c r="H387" s="34" t="s">
        <v>1041</v>
      </c>
      <c r="I387" s="34" t="s">
        <v>1041</v>
      </c>
      <c r="J387" s="34" t="s">
        <v>442</v>
      </c>
      <c r="K387" s="34" t="s">
        <v>1077</v>
      </c>
      <c r="L387" s="34" t="s">
        <v>9537</v>
      </c>
      <c r="M387" s="34" t="s">
        <v>1548</v>
      </c>
      <c r="N387" s="34" t="s">
        <v>9538</v>
      </c>
      <c r="P387" s="34" t="s">
        <v>3065</v>
      </c>
      <c r="Q387" s="34" t="s">
        <v>3123</v>
      </c>
      <c r="R387" s="34" t="s">
        <v>6320</v>
      </c>
      <c r="S387" s="34">
        <v>3</v>
      </c>
      <c r="T387" s="34" t="s">
        <v>4881</v>
      </c>
      <c r="U387" s="34" t="s">
        <v>4170</v>
      </c>
      <c r="V387" s="34" t="s">
        <v>4170</v>
      </c>
      <c r="W387" s="34" t="s">
        <v>4881</v>
      </c>
      <c r="X387" s="34" t="s">
        <v>4609</v>
      </c>
      <c r="Y387" s="34" t="s">
        <v>4881</v>
      </c>
      <c r="Z387" s="34" t="s">
        <v>4609</v>
      </c>
      <c r="AA387" s="34" t="s">
        <v>4170</v>
      </c>
      <c r="AB387" s="34" t="s">
        <v>3681</v>
      </c>
      <c r="AD387" s="34" t="s">
        <v>3696</v>
      </c>
      <c r="AN387" s="34" t="s">
        <v>3722</v>
      </c>
      <c r="AO387" s="34" t="s">
        <v>1044</v>
      </c>
      <c r="BG387" s="34">
        <v>2</v>
      </c>
      <c r="BI387" s="34">
        <v>35</v>
      </c>
      <c r="BJ387" s="34" t="s">
        <v>1041</v>
      </c>
      <c r="BK387" s="34" t="s">
        <v>3727</v>
      </c>
      <c r="BM387" s="34" t="s">
        <v>3739</v>
      </c>
      <c r="BN387" s="34" t="s">
        <v>3745</v>
      </c>
      <c r="BO387" s="34" t="s">
        <v>4881</v>
      </c>
      <c r="BP387" s="34" t="s">
        <v>4170</v>
      </c>
      <c r="BQ387" s="34" t="s">
        <v>4170</v>
      </c>
      <c r="BR387" s="34" t="s">
        <v>4170</v>
      </c>
      <c r="BS387" s="34" t="s">
        <v>3754</v>
      </c>
      <c r="BT387" s="34" t="s">
        <v>3771</v>
      </c>
      <c r="BU387" s="34" t="s">
        <v>1044</v>
      </c>
      <c r="BV387" s="34" t="s">
        <v>1044</v>
      </c>
      <c r="BW387" s="34" t="s">
        <v>1044</v>
      </c>
      <c r="BX387" s="34" t="s">
        <v>3777</v>
      </c>
      <c r="BY387" s="34" t="s">
        <v>4881</v>
      </c>
      <c r="BZ387" s="34" t="s">
        <v>4170</v>
      </c>
      <c r="CA387" s="34" t="s">
        <v>4170</v>
      </c>
      <c r="CB387" s="34" t="s">
        <v>4170</v>
      </c>
      <c r="CC387" s="34" t="s">
        <v>4170</v>
      </c>
      <c r="CD387" s="34" t="s">
        <v>4170</v>
      </c>
      <c r="CE387" s="34" t="s">
        <v>4170</v>
      </c>
      <c r="CF387" s="34" t="s">
        <v>4170</v>
      </c>
      <c r="CG387" s="34" t="s">
        <v>4170</v>
      </c>
      <c r="CH387" s="34" t="s">
        <v>4170</v>
      </c>
      <c r="CI387" s="34" t="s">
        <v>4170</v>
      </c>
      <c r="CJ387" s="34" t="s">
        <v>4170</v>
      </c>
      <c r="CK387" s="34" t="s">
        <v>4170</v>
      </c>
      <c r="CL387" s="34" t="s">
        <v>4170</v>
      </c>
      <c r="CM387" s="34" t="s">
        <v>4170</v>
      </c>
      <c r="CN387" s="34" t="s">
        <v>4170</v>
      </c>
      <c r="CO387" s="34" t="s">
        <v>4170</v>
      </c>
      <c r="CQ387" s="34" t="s">
        <v>1041</v>
      </c>
      <c r="CR387" s="34" t="s">
        <v>1041</v>
      </c>
      <c r="CS387" s="34" t="s">
        <v>1041</v>
      </c>
      <c r="CT387" s="34" t="s">
        <v>1041</v>
      </c>
      <c r="CU387" s="34" t="s">
        <v>1041</v>
      </c>
      <c r="CV387" s="34" t="s">
        <v>1041</v>
      </c>
      <c r="CW387" s="34" t="s">
        <v>1041</v>
      </c>
      <c r="CX387" s="34" t="s">
        <v>1041</v>
      </c>
      <c r="CY387" s="34" t="s">
        <v>3823</v>
      </c>
      <c r="CZ387" s="34" t="s">
        <v>3840</v>
      </c>
      <c r="DA387" s="34" t="s">
        <v>3855</v>
      </c>
      <c r="DB387" s="34" t="s">
        <v>1044</v>
      </c>
      <c r="DC387" s="34" t="s">
        <v>1044</v>
      </c>
      <c r="DD387" s="34" t="s">
        <v>3871</v>
      </c>
      <c r="DE387" s="34" t="s">
        <v>1044</v>
      </c>
      <c r="DF387" s="34" t="s">
        <v>3877</v>
      </c>
      <c r="DG387" s="34" t="s">
        <v>3889</v>
      </c>
      <c r="DH387" s="34" t="s">
        <v>4170</v>
      </c>
      <c r="DI387" s="34" t="s">
        <v>4170</v>
      </c>
      <c r="DJ387" s="34" t="s">
        <v>4881</v>
      </c>
      <c r="DK387" s="34" t="s">
        <v>4170</v>
      </c>
      <c r="DL387" s="34" t="s">
        <v>4170</v>
      </c>
      <c r="DM387" s="34" t="s">
        <v>4170</v>
      </c>
      <c r="DN387" s="34" t="s">
        <v>4170</v>
      </c>
      <c r="DO387" s="34" t="s">
        <v>4170</v>
      </c>
      <c r="DP387" s="34" t="s">
        <v>4170</v>
      </c>
      <c r="DQ387" s="34" t="s">
        <v>4170</v>
      </c>
      <c r="DR387" s="34" t="s">
        <v>4170</v>
      </c>
      <c r="DS387" s="34" t="s">
        <v>4170</v>
      </c>
      <c r="DT387" s="34" t="s">
        <v>4170</v>
      </c>
      <c r="DU387" s="34" t="s">
        <v>4170</v>
      </c>
      <c r="DV387" s="34" t="s">
        <v>4170</v>
      </c>
      <c r="DW387" s="34" t="s">
        <v>4170</v>
      </c>
      <c r="FK387" s="34" t="s">
        <v>1044</v>
      </c>
      <c r="FM387" s="34" t="s">
        <v>3984</v>
      </c>
      <c r="FN387" s="34" t="s">
        <v>6302</v>
      </c>
      <c r="FO387" s="34" t="s">
        <v>4881</v>
      </c>
      <c r="FP387" s="34" t="s">
        <v>4881</v>
      </c>
      <c r="FQ387" s="34" t="s">
        <v>4881</v>
      </c>
      <c r="FR387" s="34" t="s">
        <v>4170</v>
      </c>
      <c r="FS387" s="34" t="s">
        <v>4170</v>
      </c>
      <c r="FT387" s="34" t="s">
        <v>4170</v>
      </c>
      <c r="FU387" s="34" t="s">
        <v>4170</v>
      </c>
      <c r="FV387" s="34" t="s">
        <v>4170</v>
      </c>
      <c r="FW387" s="34" t="s">
        <v>4170</v>
      </c>
      <c r="FX387" s="34" t="s">
        <v>4170</v>
      </c>
      <c r="FY387" s="34" t="s">
        <v>4170</v>
      </c>
      <c r="FZ387" s="34" t="s">
        <v>4170</v>
      </c>
      <c r="GA387" s="34" t="s">
        <v>4170</v>
      </c>
      <c r="GB387" s="34" t="s">
        <v>4170</v>
      </c>
      <c r="GC387" s="34" t="s">
        <v>4170</v>
      </c>
      <c r="GD387" s="34" t="s">
        <v>4170</v>
      </c>
      <c r="GF387" s="34" t="s">
        <v>1044</v>
      </c>
      <c r="GG387" s="34" t="s">
        <v>4170</v>
      </c>
      <c r="GH387" s="34" t="s">
        <v>4170</v>
      </c>
      <c r="GI387" s="34" t="s">
        <v>4170</v>
      </c>
      <c r="GJ387" s="34" t="s">
        <v>4881</v>
      </c>
      <c r="GK387" s="34" t="s">
        <v>4170</v>
      </c>
      <c r="GL387" s="34" t="s">
        <v>4170</v>
      </c>
      <c r="GM387" s="34" t="s">
        <v>4170</v>
      </c>
      <c r="GO387" s="34">
        <v>10000</v>
      </c>
      <c r="GP387" s="34">
        <v>0</v>
      </c>
      <c r="GQ387" s="34">
        <v>8000</v>
      </c>
      <c r="GR387" s="34">
        <v>1000</v>
      </c>
      <c r="GS387" s="34">
        <v>2000</v>
      </c>
      <c r="GT387" s="34">
        <v>350</v>
      </c>
      <c r="GU387" s="34">
        <v>1500</v>
      </c>
      <c r="GV387" s="34">
        <v>2000</v>
      </c>
      <c r="GW387" s="34">
        <v>0</v>
      </c>
      <c r="GX387" s="34">
        <v>4000</v>
      </c>
      <c r="GY387" s="34">
        <v>0</v>
      </c>
      <c r="GZ387" s="34">
        <v>0</v>
      </c>
      <c r="HA387" s="34">
        <v>0</v>
      </c>
      <c r="HB387" s="34">
        <v>0</v>
      </c>
      <c r="HC387" s="34">
        <v>0</v>
      </c>
      <c r="HD387" s="34">
        <v>0</v>
      </c>
      <c r="HE387" s="34">
        <v>0</v>
      </c>
      <c r="HF387" s="34" t="s">
        <v>1044</v>
      </c>
      <c r="HK387" s="34" t="s">
        <v>7208</v>
      </c>
      <c r="HL387" s="34" t="s">
        <v>4226</v>
      </c>
      <c r="HM387" s="34" t="s">
        <v>4542</v>
      </c>
      <c r="HN387" s="34" t="s">
        <v>5453</v>
      </c>
      <c r="HO387" s="34">
        <v>49.6701160753395</v>
      </c>
      <c r="HP387" s="34" t="s">
        <v>4896</v>
      </c>
      <c r="HQ387" s="34" t="s">
        <v>4316</v>
      </c>
      <c r="HR387" s="34" t="s">
        <v>4186</v>
      </c>
      <c r="HS387" s="34" t="s">
        <v>4255</v>
      </c>
      <c r="HT387" s="34" t="s">
        <v>4271</v>
      </c>
      <c r="HU387" s="34" t="s">
        <v>5342</v>
      </c>
      <c r="HV387" s="34" t="s">
        <v>5001</v>
      </c>
      <c r="HW387" s="34" t="s">
        <v>4556</v>
      </c>
      <c r="HX387" s="34" t="s">
        <v>3238</v>
      </c>
      <c r="HY387" s="34" t="s">
        <v>4291</v>
      </c>
      <c r="HZ387" s="34" t="s">
        <v>4933</v>
      </c>
      <c r="IA387" s="34" t="s">
        <v>4666</v>
      </c>
      <c r="IC387" s="34" t="s">
        <v>5274</v>
      </c>
      <c r="ID387" s="34" t="s">
        <v>4462</v>
      </c>
      <c r="IR387" s="34" t="s">
        <v>1046</v>
      </c>
      <c r="IU387" s="34" t="s">
        <v>5181</v>
      </c>
      <c r="IV387" s="34" t="s">
        <v>4170</v>
      </c>
      <c r="IW387" s="34" t="s">
        <v>4176</v>
      </c>
      <c r="IX387" s="34" t="s">
        <v>6120</v>
      </c>
      <c r="IY387" s="34" t="s">
        <v>4472</v>
      </c>
      <c r="IZ387" s="34" t="s">
        <v>4785</v>
      </c>
      <c r="JA387" s="34" t="s">
        <v>5581</v>
      </c>
      <c r="JB387" s="34" t="s">
        <v>5581</v>
      </c>
      <c r="JC387" s="34">
        <v>666.66666666666697</v>
      </c>
      <c r="JD387" s="34">
        <v>0</v>
      </c>
      <c r="JE387" s="34">
        <v>0</v>
      </c>
      <c r="JF387" s="34">
        <v>0</v>
      </c>
      <c r="JG387" s="34">
        <v>0</v>
      </c>
      <c r="JH387" s="34">
        <v>0</v>
      </c>
      <c r="JI387" s="34">
        <v>0</v>
      </c>
      <c r="JJ387" s="34">
        <v>0</v>
      </c>
      <c r="JK387" s="34">
        <v>0</v>
      </c>
      <c r="JL387" s="34">
        <v>23516.666666666701</v>
      </c>
      <c r="JM387" s="34">
        <v>2000</v>
      </c>
      <c r="JN387" s="34">
        <v>25516.666666666701</v>
      </c>
      <c r="JO387" s="34">
        <v>7838.8888888888896</v>
      </c>
      <c r="JP387" s="34">
        <v>666.66666666666697</v>
      </c>
      <c r="JQ387" s="34">
        <v>8505.5555555555602</v>
      </c>
      <c r="JR387" s="34">
        <v>0.39190071848465102</v>
      </c>
      <c r="JT387" s="34">
        <v>0.31352057478772</v>
      </c>
      <c r="JU387" s="34">
        <v>3.9190071848465097E-2</v>
      </c>
      <c r="JV387" s="34">
        <v>7.8380143696930096E-2</v>
      </c>
      <c r="JW387" s="34">
        <v>1.37165251469628E-2</v>
      </c>
      <c r="JX387" s="34">
        <v>5.8785107772697603E-2</v>
      </c>
      <c r="JY387" s="34">
        <v>7.8380143696930096E-2</v>
      </c>
      <c r="KA387" s="34">
        <v>2.6126714565643399E-2</v>
      </c>
      <c r="KL387" s="34" t="s">
        <v>4170</v>
      </c>
      <c r="KM387" s="34" t="s">
        <v>4716</v>
      </c>
      <c r="KN387" s="34" t="s">
        <v>4170</v>
      </c>
      <c r="KO387" s="34" t="s">
        <v>4170</v>
      </c>
      <c r="KP387" s="34" t="s">
        <v>4170</v>
      </c>
      <c r="KQ387" s="34" t="s">
        <v>4170</v>
      </c>
      <c r="KR387" s="34" t="s">
        <v>4170</v>
      </c>
      <c r="KS387" s="34" t="s">
        <v>4170</v>
      </c>
      <c r="KT387" s="34" t="s">
        <v>4170</v>
      </c>
      <c r="KU387" s="34" t="s">
        <v>5113</v>
      </c>
      <c r="KV387" s="34" t="s">
        <v>5154</v>
      </c>
      <c r="KW387" s="34" t="s">
        <v>5621</v>
      </c>
      <c r="KX387" s="34" t="s">
        <v>5646</v>
      </c>
      <c r="KY387" s="34" t="s">
        <v>5953</v>
      </c>
      <c r="KZ387" s="34" t="s">
        <v>5155</v>
      </c>
    </row>
    <row r="388" spans="1:313">
      <c r="A388" s="34" t="s">
        <v>7209</v>
      </c>
      <c r="B388" s="34" t="s">
        <v>7185</v>
      </c>
      <c r="C388" s="34" t="s">
        <v>1038</v>
      </c>
      <c r="D388" s="34" t="s">
        <v>1041</v>
      </c>
      <c r="F388" s="34" t="s">
        <v>1041</v>
      </c>
      <c r="G388" s="34">
        <v>33</v>
      </c>
      <c r="H388" s="34" t="s">
        <v>1041</v>
      </c>
      <c r="I388" s="34" t="s">
        <v>1041</v>
      </c>
      <c r="J388" s="34" t="s">
        <v>442</v>
      </c>
      <c r="K388" s="34" t="s">
        <v>1077</v>
      </c>
      <c r="L388" s="34" t="s">
        <v>9537</v>
      </c>
      <c r="M388" s="34" t="s">
        <v>1548</v>
      </c>
      <c r="N388" s="34" t="s">
        <v>9538</v>
      </c>
      <c r="P388" s="34" t="s">
        <v>3065</v>
      </c>
      <c r="Q388" s="34" t="s">
        <v>3123</v>
      </c>
      <c r="R388" s="34" t="s">
        <v>6352</v>
      </c>
      <c r="S388" s="34">
        <v>2</v>
      </c>
      <c r="T388" s="34" t="s">
        <v>4881</v>
      </c>
      <c r="U388" s="34" t="s">
        <v>4170</v>
      </c>
      <c r="V388" s="34" t="s">
        <v>4170</v>
      </c>
      <c r="W388" s="34" t="s">
        <v>4881</v>
      </c>
      <c r="X388" s="34" t="s">
        <v>4881</v>
      </c>
      <c r="Y388" s="34" t="s">
        <v>4881</v>
      </c>
      <c r="Z388" s="34" t="s">
        <v>4881</v>
      </c>
      <c r="AA388" s="34" t="s">
        <v>4170</v>
      </c>
      <c r="AB388" s="34" t="s">
        <v>3681</v>
      </c>
      <c r="AD388" s="34" t="s">
        <v>3696</v>
      </c>
      <c r="AN388" s="34" t="s">
        <v>3722</v>
      </c>
      <c r="AO388" s="34" t="s">
        <v>1044</v>
      </c>
      <c r="BG388" s="34">
        <v>2</v>
      </c>
      <c r="BI388" s="34">
        <v>36</v>
      </c>
      <c r="BJ388" s="34" t="s">
        <v>1041</v>
      </c>
      <c r="BK388" s="34" t="s">
        <v>3727</v>
      </c>
      <c r="BM388" s="34" t="s">
        <v>3739</v>
      </c>
      <c r="BN388" s="34" t="s">
        <v>3745</v>
      </c>
      <c r="BO388" s="34" t="s">
        <v>4881</v>
      </c>
      <c r="BP388" s="34" t="s">
        <v>4170</v>
      </c>
      <c r="BQ388" s="34" t="s">
        <v>4170</v>
      </c>
      <c r="BR388" s="34" t="s">
        <v>4170</v>
      </c>
      <c r="BS388" s="34" t="s">
        <v>3751</v>
      </c>
      <c r="BT388" s="34" t="s">
        <v>3771</v>
      </c>
      <c r="BU388" s="34" t="s">
        <v>1044</v>
      </c>
      <c r="BV388" s="34" t="s">
        <v>1044</v>
      </c>
      <c r="BW388" s="34" t="s">
        <v>1044</v>
      </c>
      <c r="BX388" s="34" t="s">
        <v>3777</v>
      </c>
      <c r="BY388" s="34" t="s">
        <v>4881</v>
      </c>
      <c r="BZ388" s="34" t="s">
        <v>4170</v>
      </c>
      <c r="CA388" s="34" t="s">
        <v>4170</v>
      </c>
      <c r="CB388" s="34" t="s">
        <v>4170</v>
      </c>
      <c r="CC388" s="34" t="s">
        <v>4170</v>
      </c>
      <c r="CD388" s="34" t="s">
        <v>4170</v>
      </c>
      <c r="CE388" s="34" t="s">
        <v>4170</v>
      </c>
      <c r="CF388" s="34" t="s">
        <v>4170</v>
      </c>
      <c r="CG388" s="34" t="s">
        <v>4170</v>
      </c>
      <c r="CH388" s="34" t="s">
        <v>4170</v>
      </c>
      <c r="CI388" s="34" t="s">
        <v>4170</v>
      </c>
      <c r="CJ388" s="34" t="s">
        <v>4170</v>
      </c>
      <c r="CK388" s="34" t="s">
        <v>4170</v>
      </c>
      <c r="CL388" s="34" t="s">
        <v>4170</v>
      </c>
      <c r="CM388" s="34" t="s">
        <v>4170</v>
      </c>
      <c r="CN388" s="34" t="s">
        <v>4170</v>
      </c>
      <c r="CO388" s="34" t="s">
        <v>4170</v>
      </c>
      <c r="CQ388" s="34" t="s">
        <v>1041</v>
      </c>
      <c r="CR388" s="34" t="s">
        <v>1041</v>
      </c>
      <c r="CS388" s="34" t="s">
        <v>1041</v>
      </c>
      <c r="CT388" s="34" t="s">
        <v>1041</v>
      </c>
      <c r="CU388" s="34" t="s">
        <v>1041</v>
      </c>
      <c r="CV388" s="34" t="s">
        <v>1041</v>
      </c>
      <c r="CW388" s="34" t="s">
        <v>1044</v>
      </c>
      <c r="CX388" s="34" t="s">
        <v>1044</v>
      </c>
      <c r="CY388" s="34" t="s">
        <v>3826</v>
      </c>
      <c r="CZ388" s="34" t="s">
        <v>3843</v>
      </c>
      <c r="DA388" s="34" t="s">
        <v>3861</v>
      </c>
      <c r="DB388" s="34" t="s">
        <v>3868</v>
      </c>
      <c r="DC388" s="34" t="s">
        <v>3868</v>
      </c>
      <c r="DD388" s="34" t="s">
        <v>3871</v>
      </c>
      <c r="DE388" s="34" t="s">
        <v>1044</v>
      </c>
      <c r="DF388" s="34" t="s">
        <v>3877</v>
      </c>
      <c r="DG388" s="34" t="s">
        <v>7210</v>
      </c>
      <c r="DH388" s="34" t="s">
        <v>4170</v>
      </c>
      <c r="DI388" s="34" t="s">
        <v>4881</v>
      </c>
      <c r="DJ388" s="34" t="s">
        <v>4170</v>
      </c>
      <c r="DK388" s="34" t="s">
        <v>4170</v>
      </c>
      <c r="DL388" s="34" t="s">
        <v>4170</v>
      </c>
      <c r="DM388" s="34" t="s">
        <v>4170</v>
      </c>
      <c r="DN388" s="34" t="s">
        <v>4170</v>
      </c>
      <c r="DO388" s="34" t="s">
        <v>4170</v>
      </c>
      <c r="DP388" s="34" t="s">
        <v>4170</v>
      </c>
      <c r="DQ388" s="34" t="s">
        <v>4170</v>
      </c>
      <c r="DR388" s="34" t="s">
        <v>4170</v>
      </c>
      <c r="DS388" s="34" t="s">
        <v>4881</v>
      </c>
      <c r="DT388" s="34" t="s">
        <v>4170</v>
      </c>
      <c r="DU388" s="34" t="s">
        <v>4170</v>
      </c>
      <c r="DV388" s="34" t="s">
        <v>4170</v>
      </c>
      <c r="DW388" s="34" t="s">
        <v>4170</v>
      </c>
      <c r="DY388" s="34">
        <v>15000</v>
      </c>
      <c r="FK388" s="34" t="s">
        <v>3963</v>
      </c>
      <c r="FL388" s="34" t="s">
        <v>3978</v>
      </c>
      <c r="FM388" s="34" t="s">
        <v>3990</v>
      </c>
      <c r="GF388" s="34" t="s">
        <v>1044</v>
      </c>
      <c r="GG388" s="34" t="s">
        <v>4170</v>
      </c>
      <c r="GH388" s="34" t="s">
        <v>4170</v>
      </c>
      <c r="GI388" s="34" t="s">
        <v>4170</v>
      </c>
      <c r="GJ388" s="34" t="s">
        <v>4881</v>
      </c>
      <c r="GK388" s="34" t="s">
        <v>4170</v>
      </c>
      <c r="GL388" s="34" t="s">
        <v>4170</v>
      </c>
      <c r="GM388" s="34" t="s">
        <v>4170</v>
      </c>
      <c r="GO388" s="34">
        <v>4000</v>
      </c>
      <c r="GP388" s="34">
        <v>0</v>
      </c>
      <c r="GQ388" s="34">
        <v>6000</v>
      </c>
      <c r="GR388" s="34">
        <v>3000</v>
      </c>
      <c r="GS388" s="34">
        <v>500</v>
      </c>
      <c r="GT388" s="34">
        <v>500</v>
      </c>
      <c r="GU388" s="34">
        <v>500</v>
      </c>
      <c r="GV388" s="34">
        <v>0</v>
      </c>
      <c r="GW388" s="34">
        <v>0</v>
      </c>
      <c r="GX388" s="34">
        <v>2000</v>
      </c>
      <c r="GY388" s="34">
        <v>1500</v>
      </c>
      <c r="GZ388" s="34">
        <v>1000</v>
      </c>
      <c r="HA388" s="34">
        <v>0</v>
      </c>
      <c r="HB388" s="34">
        <v>0</v>
      </c>
      <c r="HC388" s="34">
        <v>0</v>
      </c>
      <c r="HD388" s="34">
        <v>500</v>
      </c>
      <c r="HE388" s="34">
        <v>0</v>
      </c>
      <c r="HF388" s="34" t="s">
        <v>1044</v>
      </c>
      <c r="HK388" s="34" t="s">
        <v>7211</v>
      </c>
      <c r="HL388" s="34" t="s">
        <v>4226</v>
      </c>
      <c r="HM388" s="34" t="s">
        <v>4539</v>
      </c>
      <c r="HN388" s="34" t="s">
        <v>5452</v>
      </c>
      <c r="HO388" s="34">
        <v>21.649145860709599</v>
      </c>
      <c r="HP388" s="34" t="s">
        <v>4894</v>
      </c>
      <c r="HQ388" s="34" t="s">
        <v>4313</v>
      </c>
      <c r="HR388" s="34" t="s">
        <v>4186</v>
      </c>
      <c r="HS388" s="34" t="s">
        <v>4255</v>
      </c>
      <c r="HT388" s="34" t="s">
        <v>4271</v>
      </c>
      <c r="HU388" s="34" t="s">
        <v>5342</v>
      </c>
      <c r="HV388" s="34" t="s">
        <v>5001</v>
      </c>
      <c r="HW388" s="34" t="s">
        <v>4556</v>
      </c>
      <c r="HX388" s="34" t="s">
        <v>3238</v>
      </c>
      <c r="HY388" s="34" t="s">
        <v>4291</v>
      </c>
      <c r="HZ388" s="34" t="s">
        <v>4933</v>
      </c>
      <c r="IA388" s="34" t="s">
        <v>4666</v>
      </c>
      <c r="IC388" s="34" t="s">
        <v>5274</v>
      </c>
      <c r="ID388" s="34" t="s">
        <v>4462</v>
      </c>
      <c r="IE388" s="34" t="s">
        <v>5112</v>
      </c>
      <c r="IQ388" s="34">
        <v>15000</v>
      </c>
      <c r="IR388" s="34" t="s">
        <v>1046</v>
      </c>
      <c r="IT388" s="34">
        <v>7500</v>
      </c>
      <c r="IU388" s="34" t="s">
        <v>5178</v>
      </c>
      <c r="IV388" s="34" t="s">
        <v>4170</v>
      </c>
      <c r="IW388" s="34" t="s">
        <v>4175</v>
      </c>
      <c r="IX388" s="34" t="s">
        <v>5374</v>
      </c>
      <c r="IY388" s="34" t="s">
        <v>4785</v>
      </c>
      <c r="IZ388" s="34" t="s">
        <v>4785</v>
      </c>
      <c r="JA388" s="34" t="s">
        <v>4785</v>
      </c>
      <c r="JB388" s="34" t="s">
        <v>4170</v>
      </c>
      <c r="JC388" s="34">
        <v>333.33333333333297</v>
      </c>
      <c r="JD388" s="34">
        <v>250</v>
      </c>
      <c r="JE388" s="34">
        <v>166.666666666667</v>
      </c>
      <c r="JF388" s="34">
        <v>0</v>
      </c>
      <c r="JG388" s="34">
        <v>0</v>
      </c>
      <c r="JH388" s="34">
        <v>0</v>
      </c>
      <c r="JI388" s="34">
        <v>83.3333333333333</v>
      </c>
      <c r="JJ388" s="34">
        <v>0</v>
      </c>
      <c r="JK388" s="34">
        <v>0</v>
      </c>
      <c r="JL388" s="34">
        <v>15000</v>
      </c>
      <c r="JM388" s="34">
        <v>333.33333333333297</v>
      </c>
      <c r="JN388" s="34">
        <v>15333.333333333299</v>
      </c>
      <c r="JO388" s="34">
        <v>7500</v>
      </c>
      <c r="JP388" s="34">
        <v>166.666666666667</v>
      </c>
      <c r="JQ388" s="34">
        <v>7666.6666666666697</v>
      </c>
      <c r="JR388" s="34">
        <v>0.26086956521739102</v>
      </c>
      <c r="JT388" s="34">
        <v>0.39130434782608697</v>
      </c>
      <c r="JU388" s="34">
        <v>0.19565217391304299</v>
      </c>
      <c r="JV388" s="34">
        <v>3.2608695652173898E-2</v>
      </c>
      <c r="JW388" s="34">
        <v>3.2608695652173898E-2</v>
      </c>
      <c r="JX388" s="34">
        <v>3.2608695652173898E-2</v>
      </c>
      <c r="KA388" s="34">
        <v>2.1739130434782601E-2</v>
      </c>
      <c r="KB388" s="34">
        <v>1.6304347826087001E-2</v>
      </c>
      <c r="KC388" s="34">
        <v>1.0869565217391301E-2</v>
      </c>
      <c r="KG388" s="34">
        <v>5.4347826086956503E-3</v>
      </c>
      <c r="KJ388" s="34" t="s">
        <v>5977</v>
      </c>
      <c r="KK388" s="34" t="s">
        <v>5990</v>
      </c>
      <c r="KL388" s="34" t="s">
        <v>4170</v>
      </c>
      <c r="KM388" s="34" t="s">
        <v>4714</v>
      </c>
      <c r="KN388" s="34" t="s">
        <v>5254</v>
      </c>
      <c r="KO388" s="34" t="s">
        <v>5254</v>
      </c>
      <c r="KP388" s="34" t="s">
        <v>4170</v>
      </c>
      <c r="KQ388" s="34" t="s">
        <v>4170</v>
      </c>
      <c r="KR388" s="34" t="s">
        <v>4170</v>
      </c>
      <c r="KS388" s="34" t="s">
        <v>5709</v>
      </c>
      <c r="KT388" s="34" t="s">
        <v>4170</v>
      </c>
      <c r="KU388" s="34" t="s">
        <v>5112</v>
      </c>
      <c r="KV388" s="34" t="s">
        <v>5154</v>
      </c>
      <c r="KW388" s="34" t="s">
        <v>5624</v>
      </c>
      <c r="KX388" s="34" t="s">
        <v>5644</v>
      </c>
      <c r="KY388" s="34" t="s">
        <v>5223</v>
      </c>
      <c r="KZ388" s="34" t="s">
        <v>5154</v>
      </c>
      <c r="LA388" s="34" t="s">
        <v>5992</v>
      </c>
    </row>
    <row r="389" spans="1:313">
      <c r="A389" s="34" t="s">
        <v>7212</v>
      </c>
      <c r="B389" s="34" t="s">
        <v>7185</v>
      </c>
      <c r="C389" s="34" t="s">
        <v>1039</v>
      </c>
      <c r="D389" s="34" t="s">
        <v>1041</v>
      </c>
      <c r="F389" s="34" t="s">
        <v>1041</v>
      </c>
      <c r="G389" s="34">
        <v>32</v>
      </c>
      <c r="H389" s="34" t="s">
        <v>1041</v>
      </c>
      <c r="I389" s="34" t="s">
        <v>1041</v>
      </c>
      <c r="J389" s="34" t="s">
        <v>440</v>
      </c>
      <c r="K389" s="34" t="s">
        <v>1077</v>
      </c>
      <c r="L389" s="34" t="s">
        <v>9537</v>
      </c>
      <c r="M389" s="34" t="s">
        <v>1548</v>
      </c>
      <c r="N389" s="34" t="s">
        <v>9538</v>
      </c>
      <c r="P389" s="34" t="s">
        <v>3065</v>
      </c>
      <c r="Q389" s="34" t="s">
        <v>3138</v>
      </c>
      <c r="R389" s="34" t="s">
        <v>6377</v>
      </c>
      <c r="S389" s="34">
        <v>2</v>
      </c>
      <c r="T389" s="34" t="s">
        <v>4609</v>
      </c>
      <c r="U389" s="34" t="s">
        <v>4881</v>
      </c>
      <c r="V389" s="34" t="s">
        <v>4170</v>
      </c>
      <c r="W389" s="34" t="s">
        <v>4881</v>
      </c>
      <c r="X389" s="34" t="s">
        <v>4170</v>
      </c>
      <c r="Y389" s="34" t="s">
        <v>4609</v>
      </c>
      <c r="Z389" s="34" t="s">
        <v>4170</v>
      </c>
      <c r="AA389" s="34" t="s">
        <v>4170</v>
      </c>
      <c r="AB389" s="34" t="s">
        <v>3681</v>
      </c>
      <c r="AD389" s="34" t="s">
        <v>3696</v>
      </c>
      <c r="AN389" s="34" t="s">
        <v>3722</v>
      </c>
      <c r="AO389" s="34" t="s">
        <v>1044</v>
      </c>
      <c r="BG389" s="34">
        <v>2</v>
      </c>
      <c r="BI389" s="34">
        <v>35</v>
      </c>
      <c r="BJ389" s="34" t="s">
        <v>1041</v>
      </c>
      <c r="BK389" s="34" t="s">
        <v>3727</v>
      </c>
      <c r="BM389" s="34" t="s">
        <v>3739</v>
      </c>
      <c r="BN389" s="34" t="s">
        <v>3745</v>
      </c>
      <c r="BO389" s="34" t="s">
        <v>4881</v>
      </c>
      <c r="BP389" s="34" t="s">
        <v>4170</v>
      </c>
      <c r="BQ389" s="34" t="s">
        <v>4170</v>
      </c>
      <c r="BR389" s="34" t="s">
        <v>4170</v>
      </c>
      <c r="BS389" s="34" t="s">
        <v>3751</v>
      </c>
      <c r="BT389" s="34" t="s">
        <v>3739</v>
      </c>
      <c r="BU389" s="34" t="s">
        <v>1044</v>
      </c>
      <c r="BV389" s="34" t="s">
        <v>1041</v>
      </c>
      <c r="BW389" s="34" t="s">
        <v>1044</v>
      </c>
      <c r="BX389" s="34" t="s">
        <v>3777</v>
      </c>
      <c r="BY389" s="34" t="s">
        <v>4881</v>
      </c>
      <c r="BZ389" s="34" t="s">
        <v>4170</v>
      </c>
      <c r="CA389" s="34" t="s">
        <v>4170</v>
      </c>
      <c r="CB389" s="34" t="s">
        <v>4170</v>
      </c>
      <c r="CC389" s="34" t="s">
        <v>4170</v>
      </c>
      <c r="CD389" s="34" t="s">
        <v>4170</v>
      </c>
      <c r="CE389" s="34" t="s">
        <v>4170</v>
      </c>
      <c r="CF389" s="34" t="s">
        <v>4170</v>
      </c>
      <c r="CG389" s="34" t="s">
        <v>4170</v>
      </c>
      <c r="CH389" s="34" t="s">
        <v>4170</v>
      </c>
      <c r="CI389" s="34" t="s">
        <v>4170</v>
      </c>
      <c r="CJ389" s="34" t="s">
        <v>4170</v>
      </c>
      <c r="CK389" s="34" t="s">
        <v>4170</v>
      </c>
      <c r="CL389" s="34" t="s">
        <v>4170</v>
      </c>
      <c r="CM389" s="34" t="s">
        <v>4170</v>
      </c>
      <c r="CN389" s="34" t="s">
        <v>4170</v>
      </c>
      <c r="CO389" s="34" t="s">
        <v>4170</v>
      </c>
      <c r="CQ389" s="34" t="s">
        <v>1041</v>
      </c>
      <c r="CR389" s="34" t="s">
        <v>1041</v>
      </c>
      <c r="CS389" s="34" t="s">
        <v>1044</v>
      </c>
      <c r="CT389" s="34" t="s">
        <v>1041</v>
      </c>
      <c r="CU389" s="34" t="s">
        <v>1041</v>
      </c>
      <c r="CV389" s="34" t="s">
        <v>1041</v>
      </c>
      <c r="CW389" s="34" t="s">
        <v>1044</v>
      </c>
      <c r="CX389" s="34" t="s">
        <v>1041</v>
      </c>
      <c r="CY389" s="34" t="s">
        <v>3823</v>
      </c>
      <c r="CZ389" s="34" t="s">
        <v>3843</v>
      </c>
      <c r="DA389" s="34" t="s">
        <v>3852</v>
      </c>
      <c r="DB389" s="34" t="s">
        <v>3868</v>
      </c>
      <c r="DC389" s="34" t="s">
        <v>1044</v>
      </c>
      <c r="DD389" s="34" t="s">
        <v>3871</v>
      </c>
      <c r="DE389" s="34" t="s">
        <v>1041</v>
      </c>
      <c r="DF389" s="34" t="s">
        <v>3877</v>
      </c>
      <c r="DG389" s="34" t="s">
        <v>169</v>
      </c>
      <c r="DH389" s="34" t="s">
        <v>4170</v>
      </c>
      <c r="DI389" s="34" t="s">
        <v>4881</v>
      </c>
      <c r="DJ389" s="34" t="s">
        <v>4170</v>
      </c>
      <c r="DK389" s="34" t="s">
        <v>4170</v>
      </c>
      <c r="DL389" s="34" t="s">
        <v>4170</v>
      </c>
      <c r="DM389" s="34" t="s">
        <v>4170</v>
      </c>
      <c r="DN389" s="34" t="s">
        <v>4170</v>
      </c>
      <c r="DO389" s="34" t="s">
        <v>4170</v>
      </c>
      <c r="DP389" s="34" t="s">
        <v>4170</v>
      </c>
      <c r="DQ389" s="34" t="s">
        <v>4170</v>
      </c>
      <c r="DR389" s="34" t="s">
        <v>4170</v>
      </c>
      <c r="DS389" s="34" t="s">
        <v>4170</v>
      </c>
      <c r="DT389" s="34" t="s">
        <v>4170</v>
      </c>
      <c r="DU389" s="34" t="s">
        <v>4170</v>
      </c>
      <c r="DV389" s="34" t="s">
        <v>4170</v>
      </c>
      <c r="DW389" s="34" t="s">
        <v>4170</v>
      </c>
      <c r="FK389" s="34" t="s">
        <v>1044</v>
      </c>
      <c r="FM389" s="34" t="s">
        <v>3981</v>
      </c>
      <c r="FN389" s="34" t="s">
        <v>7213</v>
      </c>
      <c r="FO389" s="34" t="s">
        <v>4170</v>
      </c>
      <c r="FP389" s="34" t="s">
        <v>4881</v>
      </c>
      <c r="FQ389" s="34" t="s">
        <v>4170</v>
      </c>
      <c r="FR389" s="34" t="s">
        <v>4881</v>
      </c>
      <c r="FS389" s="34" t="s">
        <v>4170</v>
      </c>
      <c r="FT389" s="34" t="s">
        <v>4170</v>
      </c>
      <c r="FU389" s="34" t="s">
        <v>4170</v>
      </c>
      <c r="FV389" s="34" t="s">
        <v>4170</v>
      </c>
      <c r="FW389" s="34" t="s">
        <v>4170</v>
      </c>
      <c r="FX389" s="34" t="s">
        <v>4170</v>
      </c>
      <c r="FY389" s="34" t="s">
        <v>4170</v>
      </c>
      <c r="FZ389" s="34" t="s">
        <v>4170</v>
      </c>
      <c r="GA389" s="34" t="s">
        <v>4170</v>
      </c>
      <c r="GB389" s="34" t="s">
        <v>4170</v>
      </c>
      <c r="GC389" s="34" t="s">
        <v>4170</v>
      </c>
      <c r="GD389" s="34" t="s">
        <v>4170</v>
      </c>
      <c r="GF389" s="34" t="s">
        <v>1044</v>
      </c>
      <c r="GG389" s="34" t="s">
        <v>4170</v>
      </c>
      <c r="GH389" s="34" t="s">
        <v>4170</v>
      </c>
      <c r="GI389" s="34" t="s">
        <v>4170</v>
      </c>
      <c r="GJ389" s="34" t="s">
        <v>4881</v>
      </c>
      <c r="GK389" s="34" t="s">
        <v>4170</v>
      </c>
      <c r="GL389" s="34" t="s">
        <v>4170</v>
      </c>
      <c r="GM389" s="34" t="s">
        <v>4170</v>
      </c>
      <c r="GO389" s="34">
        <v>7000</v>
      </c>
      <c r="GP389" s="34">
        <v>0</v>
      </c>
      <c r="GQ389" s="34">
        <v>7000</v>
      </c>
      <c r="GR389" s="34">
        <v>3000</v>
      </c>
      <c r="GS389" s="34">
        <v>250</v>
      </c>
      <c r="GT389" s="34">
        <v>300</v>
      </c>
      <c r="GU389" s="34">
        <v>150</v>
      </c>
      <c r="GV389" s="34">
        <v>0</v>
      </c>
      <c r="GW389" s="34">
        <v>0</v>
      </c>
      <c r="GX389" s="34">
        <v>5000</v>
      </c>
      <c r="GY389" s="34">
        <v>4000</v>
      </c>
      <c r="GZ389" s="34">
        <v>0</v>
      </c>
      <c r="HA389" s="34">
        <v>0</v>
      </c>
      <c r="HB389" s="34">
        <v>0</v>
      </c>
      <c r="HC389" s="34">
        <v>24000</v>
      </c>
      <c r="HD389" s="34">
        <v>0</v>
      </c>
      <c r="HE389" s="34">
        <v>0</v>
      </c>
      <c r="HF389" s="34" t="s">
        <v>1044</v>
      </c>
      <c r="HK389" s="34" t="s">
        <v>7214</v>
      </c>
      <c r="HL389" s="34" t="s">
        <v>4226</v>
      </c>
      <c r="HM389" s="34" t="s">
        <v>4539</v>
      </c>
      <c r="HN389" s="34" t="s">
        <v>5446</v>
      </c>
      <c r="HO389" s="34">
        <v>48.653088042049902</v>
      </c>
      <c r="HP389" s="34" t="s">
        <v>4896</v>
      </c>
      <c r="HQ389" s="34" t="s">
        <v>4313</v>
      </c>
      <c r="HR389" s="34" t="s">
        <v>4210</v>
      </c>
      <c r="HS389" s="34" t="s">
        <v>4228</v>
      </c>
      <c r="HT389" s="34" t="s">
        <v>4262</v>
      </c>
      <c r="HU389" s="34" t="s">
        <v>5342</v>
      </c>
      <c r="HV389" s="34" t="s">
        <v>5001</v>
      </c>
      <c r="HW389" s="34" t="s">
        <v>4556</v>
      </c>
      <c r="HX389" s="34" t="s">
        <v>3244</v>
      </c>
      <c r="HY389" s="34" t="s">
        <v>4291</v>
      </c>
      <c r="HZ389" s="34" t="s">
        <v>4933</v>
      </c>
      <c r="IA389" s="34" t="s">
        <v>4666</v>
      </c>
      <c r="IB389" s="34" t="s">
        <v>5665</v>
      </c>
      <c r="IC389" s="34" t="s">
        <v>5274</v>
      </c>
      <c r="ID389" s="34" t="s">
        <v>4461</v>
      </c>
      <c r="IR389" s="34" t="s">
        <v>1046</v>
      </c>
      <c r="IS389" s="34" t="s">
        <v>5322</v>
      </c>
      <c r="IU389" s="34" t="s">
        <v>5180</v>
      </c>
      <c r="IV389" s="34" t="s">
        <v>4170</v>
      </c>
      <c r="IW389" s="34" t="s">
        <v>4175</v>
      </c>
      <c r="IX389" s="34" t="s">
        <v>5374</v>
      </c>
      <c r="IY389" s="34" t="s">
        <v>5373</v>
      </c>
      <c r="IZ389" s="34" t="s">
        <v>4784</v>
      </c>
      <c r="JA389" s="34" t="s">
        <v>4711</v>
      </c>
      <c r="JB389" s="34" t="s">
        <v>4170</v>
      </c>
      <c r="JC389" s="34">
        <v>833.33333333333303</v>
      </c>
      <c r="JD389" s="34">
        <v>666.66666666666697</v>
      </c>
      <c r="JE389" s="34">
        <v>0</v>
      </c>
      <c r="JF389" s="34">
        <v>0</v>
      </c>
      <c r="JG389" s="34">
        <v>0</v>
      </c>
      <c r="JH389" s="34">
        <v>4000</v>
      </c>
      <c r="JI389" s="34">
        <v>0</v>
      </c>
      <c r="JJ389" s="34">
        <v>0</v>
      </c>
      <c r="JK389" s="34">
        <v>0</v>
      </c>
      <c r="JL389" s="34">
        <v>22533.333333333299</v>
      </c>
      <c r="JM389" s="34">
        <v>666.66666666666697</v>
      </c>
      <c r="JN389" s="34">
        <v>23200</v>
      </c>
      <c r="JO389" s="34">
        <v>11266.666666666701</v>
      </c>
      <c r="JP389" s="34">
        <v>333.33333333333297</v>
      </c>
      <c r="JQ389" s="34">
        <v>11600</v>
      </c>
      <c r="JR389" s="34">
        <v>0.30172413793103398</v>
      </c>
      <c r="JT389" s="34">
        <v>0.30172413793103398</v>
      </c>
      <c r="JU389" s="34">
        <v>0.12931034482758599</v>
      </c>
      <c r="JV389" s="34">
        <v>1.0775862068965501E-2</v>
      </c>
      <c r="JW389" s="34">
        <v>1.29310344827586E-2</v>
      </c>
      <c r="JX389" s="34">
        <v>6.4655172413793103E-3</v>
      </c>
      <c r="KA389" s="34">
        <v>3.5919540229885097E-2</v>
      </c>
      <c r="KB389" s="34">
        <v>2.8735632183908E-2</v>
      </c>
      <c r="KF389" s="34">
        <v>0.17241379310344801</v>
      </c>
      <c r="KL389" s="34" t="s">
        <v>4170</v>
      </c>
      <c r="KM389" s="34" t="s">
        <v>4716</v>
      </c>
      <c r="KN389" s="34" t="s">
        <v>4716</v>
      </c>
      <c r="KO389" s="34" t="s">
        <v>4170</v>
      </c>
      <c r="KP389" s="34" t="s">
        <v>4170</v>
      </c>
      <c r="KQ389" s="34" t="s">
        <v>4170</v>
      </c>
      <c r="KR389" s="34" t="s">
        <v>4973</v>
      </c>
      <c r="KS389" s="34" t="s">
        <v>4170</v>
      </c>
      <c r="KT389" s="34" t="s">
        <v>4170</v>
      </c>
      <c r="KU389" s="34" t="s">
        <v>5113</v>
      </c>
      <c r="KV389" s="34" t="s">
        <v>5155</v>
      </c>
      <c r="KW389" s="34" t="s">
        <v>5624</v>
      </c>
      <c r="KX389" s="34" t="s">
        <v>5644</v>
      </c>
      <c r="KY389" s="34" t="s">
        <v>5953</v>
      </c>
      <c r="KZ389" s="34" t="s">
        <v>5155</v>
      </c>
    </row>
    <row r="390" spans="1:313">
      <c r="A390" s="34" t="s">
        <v>7215</v>
      </c>
      <c r="B390" s="34" t="s">
        <v>7185</v>
      </c>
      <c r="C390" s="34" t="s">
        <v>1037</v>
      </c>
      <c r="D390" s="34" t="s">
        <v>1041</v>
      </c>
      <c r="F390" s="34" t="s">
        <v>1041</v>
      </c>
      <c r="G390" s="34">
        <v>34</v>
      </c>
      <c r="H390" s="34" t="s">
        <v>1041</v>
      </c>
      <c r="I390" s="34" t="s">
        <v>1041</v>
      </c>
      <c r="J390" s="34" t="s">
        <v>440</v>
      </c>
      <c r="K390" s="34" t="s">
        <v>1077</v>
      </c>
      <c r="L390" s="34" t="s">
        <v>9537</v>
      </c>
      <c r="M390" s="34" t="s">
        <v>1548</v>
      </c>
      <c r="N390" s="34" t="s">
        <v>9538</v>
      </c>
      <c r="P390" s="34" t="s">
        <v>3065</v>
      </c>
      <c r="Q390" s="34" t="s">
        <v>3123</v>
      </c>
      <c r="R390" s="34" t="s">
        <v>6331</v>
      </c>
      <c r="S390" s="34">
        <v>4</v>
      </c>
      <c r="T390" s="34" t="s">
        <v>4881</v>
      </c>
      <c r="U390" s="34" t="s">
        <v>4170</v>
      </c>
      <c r="V390" s="34" t="s">
        <v>4609</v>
      </c>
      <c r="W390" s="34" t="s">
        <v>4881</v>
      </c>
      <c r="X390" s="34" t="s">
        <v>4881</v>
      </c>
      <c r="Y390" s="34" t="s">
        <v>4881</v>
      </c>
      <c r="Z390" s="34" t="s">
        <v>4848</v>
      </c>
      <c r="AA390" s="34" t="s">
        <v>4170</v>
      </c>
      <c r="AB390" s="34" t="s">
        <v>3681</v>
      </c>
      <c r="AD390" s="34" t="s">
        <v>3699</v>
      </c>
      <c r="AE390" s="34" t="s">
        <v>3705</v>
      </c>
      <c r="AF390" s="34" t="s">
        <v>4881</v>
      </c>
      <c r="AG390" s="34" t="s">
        <v>4170</v>
      </c>
      <c r="AH390" s="34" t="s">
        <v>4170</v>
      </c>
      <c r="AI390" s="34" t="s">
        <v>4170</v>
      </c>
      <c r="AJ390" s="34" t="s">
        <v>4170</v>
      </c>
      <c r="AK390" s="34" t="s">
        <v>4170</v>
      </c>
      <c r="AL390" s="34" t="s">
        <v>4170</v>
      </c>
      <c r="AN390" s="34" t="s">
        <v>3722</v>
      </c>
      <c r="AO390" s="34" t="s">
        <v>1044</v>
      </c>
      <c r="BG390" s="34">
        <v>2</v>
      </c>
      <c r="BI390" s="34">
        <v>32</v>
      </c>
      <c r="BJ390" s="34" t="s">
        <v>1041</v>
      </c>
      <c r="BK390" s="34" t="s">
        <v>3727</v>
      </c>
      <c r="BM390" s="34" t="s">
        <v>3739</v>
      </c>
      <c r="BN390" s="34" t="s">
        <v>3745</v>
      </c>
      <c r="BO390" s="34" t="s">
        <v>4881</v>
      </c>
      <c r="BP390" s="34" t="s">
        <v>4170</v>
      </c>
      <c r="BQ390" s="34" t="s">
        <v>4170</v>
      </c>
      <c r="BR390" s="34" t="s">
        <v>4170</v>
      </c>
      <c r="BS390" s="34" t="s">
        <v>3754</v>
      </c>
      <c r="BT390" s="34" t="s">
        <v>3771</v>
      </c>
      <c r="BU390" s="34" t="s">
        <v>1044</v>
      </c>
      <c r="BV390" s="34" t="s">
        <v>1044</v>
      </c>
      <c r="BW390" s="34" t="s">
        <v>1044</v>
      </c>
      <c r="BX390" s="34" t="s">
        <v>3783</v>
      </c>
      <c r="BY390" s="34" t="s">
        <v>4170</v>
      </c>
      <c r="BZ390" s="34" t="s">
        <v>4170</v>
      </c>
      <c r="CA390" s="34" t="s">
        <v>4881</v>
      </c>
      <c r="CB390" s="34" t="s">
        <v>4170</v>
      </c>
      <c r="CC390" s="34" t="s">
        <v>4170</v>
      </c>
      <c r="CD390" s="34" t="s">
        <v>4170</v>
      </c>
      <c r="CE390" s="34" t="s">
        <v>4170</v>
      </c>
      <c r="CF390" s="34" t="s">
        <v>4170</v>
      </c>
      <c r="CG390" s="34" t="s">
        <v>4170</v>
      </c>
      <c r="CH390" s="34" t="s">
        <v>4170</v>
      </c>
      <c r="CI390" s="34" t="s">
        <v>4170</v>
      </c>
      <c r="CJ390" s="34" t="s">
        <v>4170</v>
      </c>
      <c r="CK390" s="34" t="s">
        <v>4170</v>
      </c>
      <c r="CL390" s="34" t="s">
        <v>4170</v>
      </c>
      <c r="CM390" s="34" t="s">
        <v>4170</v>
      </c>
      <c r="CN390" s="34" t="s">
        <v>4170</v>
      </c>
      <c r="CO390" s="34" t="s">
        <v>4170</v>
      </c>
      <c r="CQ390" s="34" t="s">
        <v>1041</v>
      </c>
      <c r="CR390" s="34" t="s">
        <v>1041</v>
      </c>
      <c r="CS390" s="34" t="s">
        <v>1041</v>
      </c>
      <c r="CT390" s="34" t="s">
        <v>1041</v>
      </c>
      <c r="CU390" s="34" t="s">
        <v>1041</v>
      </c>
      <c r="CV390" s="34" t="s">
        <v>1041</v>
      </c>
      <c r="CW390" s="34" t="s">
        <v>1041</v>
      </c>
      <c r="CX390" s="34" t="s">
        <v>1041</v>
      </c>
      <c r="CY390" s="34" t="s">
        <v>3823</v>
      </c>
      <c r="CZ390" s="34" t="s">
        <v>3843</v>
      </c>
      <c r="DA390" s="34" t="s">
        <v>3861</v>
      </c>
      <c r="DB390" s="34" t="s">
        <v>1044</v>
      </c>
      <c r="DC390" s="34" t="s">
        <v>1044</v>
      </c>
      <c r="DD390" s="34" t="s">
        <v>3871</v>
      </c>
      <c r="DE390" s="34" t="s">
        <v>1044</v>
      </c>
      <c r="DF390" s="34" t="s">
        <v>3877</v>
      </c>
      <c r="DG390" s="34" t="s">
        <v>6452</v>
      </c>
      <c r="DH390" s="34" t="s">
        <v>4170</v>
      </c>
      <c r="DI390" s="34" t="s">
        <v>4881</v>
      </c>
      <c r="DJ390" s="34" t="s">
        <v>4170</v>
      </c>
      <c r="DK390" s="34" t="s">
        <v>4170</v>
      </c>
      <c r="DL390" s="34" t="s">
        <v>4170</v>
      </c>
      <c r="DM390" s="34" t="s">
        <v>4881</v>
      </c>
      <c r="DN390" s="34" t="s">
        <v>4170</v>
      </c>
      <c r="DO390" s="34" t="s">
        <v>4170</v>
      </c>
      <c r="DP390" s="34" t="s">
        <v>4170</v>
      </c>
      <c r="DQ390" s="34" t="s">
        <v>4170</v>
      </c>
      <c r="DR390" s="34" t="s">
        <v>4170</v>
      </c>
      <c r="DS390" s="34" t="s">
        <v>4170</v>
      </c>
      <c r="DT390" s="34" t="s">
        <v>4170</v>
      </c>
      <c r="DU390" s="34" t="s">
        <v>4170</v>
      </c>
      <c r="DV390" s="34" t="s">
        <v>4170</v>
      </c>
      <c r="DW390" s="34" t="s">
        <v>4170</v>
      </c>
      <c r="DY390" s="34">
        <v>22000</v>
      </c>
      <c r="EC390" s="34" t="s">
        <v>3916</v>
      </c>
      <c r="ED390" s="34" t="s">
        <v>4881</v>
      </c>
      <c r="EE390" s="34" t="s">
        <v>4170</v>
      </c>
      <c r="EF390" s="34" t="s">
        <v>4170</v>
      </c>
      <c r="EG390" s="34" t="s">
        <v>4170</v>
      </c>
      <c r="EH390" s="34" t="s">
        <v>4170</v>
      </c>
      <c r="EI390" s="34" t="s">
        <v>4170</v>
      </c>
      <c r="EJ390" s="34" t="s">
        <v>4170</v>
      </c>
      <c r="EK390" s="34" t="s">
        <v>4170</v>
      </c>
      <c r="EL390" s="34" t="s">
        <v>4170</v>
      </c>
      <c r="EM390" s="34" t="s">
        <v>4170</v>
      </c>
      <c r="EN390" s="34" t="s">
        <v>4170</v>
      </c>
      <c r="EO390" s="34" t="s">
        <v>4170</v>
      </c>
      <c r="EP390" s="34" t="s">
        <v>4170</v>
      </c>
      <c r="ER390" s="34">
        <v>1000</v>
      </c>
      <c r="FK390" s="34" t="s">
        <v>1044</v>
      </c>
      <c r="FM390" s="34" t="s">
        <v>3987</v>
      </c>
      <c r="GF390" s="34" t="s">
        <v>1044</v>
      </c>
      <c r="GG390" s="34" t="s">
        <v>4170</v>
      </c>
      <c r="GH390" s="34" t="s">
        <v>4170</v>
      </c>
      <c r="GI390" s="34" t="s">
        <v>4170</v>
      </c>
      <c r="GJ390" s="34" t="s">
        <v>4881</v>
      </c>
      <c r="GK390" s="34" t="s">
        <v>4170</v>
      </c>
      <c r="GL390" s="34" t="s">
        <v>4170</v>
      </c>
      <c r="GM390" s="34" t="s">
        <v>4170</v>
      </c>
      <c r="GO390" s="34">
        <v>12000</v>
      </c>
      <c r="GP390" s="34">
        <v>0</v>
      </c>
      <c r="GQ390" s="34">
        <v>7000</v>
      </c>
      <c r="GR390" s="34">
        <v>2000</v>
      </c>
      <c r="GS390" s="34">
        <v>1000</v>
      </c>
      <c r="GT390" s="34">
        <v>500</v>
      </c>
      <c r="GU390" s="34">
        <v>2000</v>
      </c>
      <c r="GV390" s="34">
        <v>1000</v>
      </c>
      <c r="GW390" s="34">
        <v>1000</v>
      </c>
      <c r="GX390" s="34">
        <v>10000</v>
      </c>
      <c r="GY390" s="34">
        <v>3000</v>
      </c>
      <c r="GZ390" s="34">
        <v>1000</v>
      </c>
      <c r="HA390" s="34">
        <v>0</v>
      </c>
      <c r="HB390" s="34">
        <v>0</v>
      </c>
      <c r="HC390" s="34">
        <v>2000</v>
      </c>
      <c r="HD390" s="34">
        <v>0</v>
      </c>
      <c r="HE390" s="34">
        <v>0</v>
      </c>
      <c r="HF390" s="34" t="s">
        <v>1044</v>
      </c>
      <c r="HK390" s="34" t="s">
        <v>7216</v>
      </c>
      <c r="HL390" s="34" t="s">
        <v>4226</v>
      </c>
      <c r="HM390" s="34" t="s">
        <v>4539</v>
      </c>
      <c r="HN390" s="34" t="s">
        <v>5446</v>
      </c>
      <c r="HO390" s="34">
        <v>37.679314498466901</v>
      </c>
      <c r="HP390" s="34" t="s">
        <v>4896</v>
      </c>
      <c r="HQ390" s="34" t="s">
        <v>4316</v>
      </c>
      <c r="HR390" s="34" t="s">
        <v>4219</v>
      </c>
      <c r="HS390" s="34" t="s">
        <v>4248</v>
      </c>
      <c r="HT390" s="34" t="s">
        <v>4262</v>
      </c>
      <c r="HU390" s="34" t="s">
        <v>5342</v>
      </c>
      <c r="HV390" s="34" t="s">
        <v>5001</v>
      </c>
      <c r="HW390" s="34" t="s">
        <v>4560</v>
      </c>
      <c r="HX390" s="34" t="s">
        <v>3244</v>
      </c>
      <c r="HY390" s="34" t="s">
        <v>4291</v>
      </c>
      <c r="HZ390" s="34" t="s">
        <v>4933</v>
      </c>
      <c r="IA390" s="34" t="s">
        <v>4666</v>
      </c>
      <c r="IB390" s="34" t="s">
        <v>5665</v>
      </c>
      <c r="IC390" s="34" t="s">
        <v>5274</v>
      </c>
      <c r="ID390" s="34" t="s">
        <v>4462</v>
      </c>
      <c r="IE390" s="34" t="s">
        <v>5224</v>
      </c>
      <c r="II390" s="34" t="s">
        <v>5111</v>
      </c>
      <c r="IQ390" s="34">
        <v>23000</v>
      </c>
      <c r="IR390" s="34" t="s">
        <v>1046</v>
      </c>
      <c r="IS390" s="34" t="s">
        <v>5322</v>
      </c>
      <c r="IT390" s="34">
        <v>5750</v>
      </c>
      <c r="IU390" s="34" t="s">
        <v>5181</v>
      </c>
      <c r="IV390" s="34" t="s">
        <v>4170</v>
      </c>
      <c r="IW390" s="34" t="s">
        <v>4175</v>
      </c>
      <c r="IX390" s="34" t="s">
        <v>4472</v>
      </c>
      <c r="IY390" s="34" t="s">
        <v>4474</v>
      </c>
      <c r="IZ390" s="34" t="s">
        <v>4785</v>
      </c>
      <c r="JA390" s="34" t="s">
        <v>5581</v>
      </c>
      <c r="JB390" s="34" t="s">
        <v>4716</v>
      </c>
      <c r="JC390" s="34">
        <v>1666.6666666666699</v>
      </c>
      <c r="JD390" s="34">
        <v>500</v>
      </c>
      <c r="JE390" s="34">
        <v>166.666666666667</v>
      </c>
      <c r="JF390" s="34">
        <v>0</v>
      </c>
      <c r="JG390" s="34">
        <v>0</v>
      </c>
      <c r="JH390" s="34">
        <v>333.33333333333297</v>
      </c>
      <c r="JI390" s="34">
        <v>0</v>
      </c>
      <c r="JJ390" s="34">
        <v>0</v>
      </c>
      <c r="JK390" s="34">
        <v>333.33333333333297</v>
      </c>
      <c r="JL390" s="34">
        <v>26666.666666666701</v>
      </c>
      <c r="JM390" s="34">
        <v>1833.3333333333301</v>
      </c>
      <c r="JN390" s="34">
        <v>28500</v>
      </c>
      <c r="JO390" s="34">
        <v>6666.6666666666697</v>
      </c>
      <c r="JP390" s="34">
        <v>458.33333333333297</v>
      </c>
      <c r="JQ390" s="34">
        <v>7125</v>
      </c>
      <c r="JR390" s="34">
        <v>0.42105263157894701</v>
      </c>
      <c r="JT390" s="34">
        <v>0.24561403508771901</v>
      </c>
      <c r="JU390" s="34">
        <v>7.0175438596491196E-2</v>
      </c>
      <c r="JV390" s="34">
        <v>3.5087719298245598E-2</v>
      </c>
      <c r="JW390" s="34">
        <v>1.7543859649122799E-2</v>
      </c>
      <c r="JX390" s="34">
        <v>7.0175438596491196E-2</v>
      </c>
      <c r="JY390" s="34">
        <v>3.5087719298245598E-2</v>
      </c>
      <c r="JZ390" s="34">
        <v>1.1695906432748499E-2</v>
      </c>
      <c r="KA390" s="34">
        <v>5.8479532163742701E-2</v>
      </c>
      <c r="KB390" s="34">
        <v>1.7543859649122799E-2</v>
      </c>
      <c r="KC390" s="34">
        <v>5.8479532163742704E-3</v>
      </c>
      <c r="KF390" s="34">
        <v>1.1695906432748499E-2</v>
      </c>
      <c r="KJ390" s="34" t="s">
        <v>5978</v>
      </c>
      <c r="KK390" s="34" t="s">
        <v>5989</v>
      </c>
      <c r="KL390" s="34" t="s">
        <v>5796</v>
      </c>
      <c r="KM390" s="34" t="s">
        <v>4712</v>
      </c>
      <c r="KN390" s="34" t="s">
        <v>5255</v>
      </c>
      <c r="KO390" s="34" t="s">
        <v>5254</v>
      </c>
      <c r="KP390" s="34" t="s">
        <v>4170</v>
      </c>
      <c r="KQ390" s="34" t="s">
        <v>4170</v>
      </c>
      <c r="KR390" s="34" t="s">
        <v>4714</v>
      </c>
      <c r="KS390" s="34" t="s">
        <v>4170</v>
      </c>
      <c r="KT390" s="34" t="s">
        <v>4170</v>
      </c>
      <c r="KU390" s="34" t="s">
        <v>5114</v>
      </c>
      <c r="KV390" s="34" t="s">
        <v>5154</v>
      </c>
      <c r="KW390" s="34" t="s">
        <v>5621</v>
      </c>
      <c r="KX390" s="34" t="s">
        <v>5646</v>
      </c>
      <c r="KY390" s="34" t="s">
        <v>5953</v>
      </c>
      <c r="KZ390" s="34" t="s">
        <v>5154</v>
      </c>
      <c r="LA390" s="34" t="s">
        <v>5992</v>
      </c>
    </row>
    <row r="391" spans="1:313">
      <c r="A391" s="34" t="s">
        <v>7217</v>
      </c>
      <c r="B391" s="34" t="s">
        <v>7185</v>
      </c>
      <c r="C391" s="34" t="s">
        <v>1036</v>
      </c>
      <c r="D391" s="34" t="s">
        <v>1041</v>
      </c>
      <c r="F391" s="34" t="s">
        <v>1041</v>
      </c>
      <c r="G391" s="34">
        <v>71</v>
      </c>
      <c r="H391" s="34" t="s">
        <v>1041</v>
      </c>
      <c r="I391" s="34" t="s">
        <v>1041</v>
      </c>
      <c r="J391" s="34" t="s">
        <v>440</v>
      </c>
      <c r="K391" s="34" t="s">
        <v>1077</v>
      </c>
      <c r="L391" s="34" t="s">
        <v>9537</v>
      </c>
      <c r="M391" s="34" t="s">
        <v>1548</v>
      </c>
      <c r="N391" s="34" t="s">
        <v>9538</v>
      </c>
      <c r="P391" s="34" t="s">
        <v>3065</v>
      </c>
      <c r="Q391" s="34" t="s">
        <v>3120</v>
      </c>
      <c r="R391" s="34" t="s">
        <v>6377</v>
      </c>
      <c r="S391" s="34">
        <v>1</v>
      </c>
      <c r="T391" s="34" t="s">
        <v>4170</v>
      </c>
      <c r="U391" s="34" t="s">
        <v>4170</v>
      </c>
      <c r="V391" s="34" t="s">
        <v>4170</v>
      </c>
      <c r="W391" s="34" t="s">
        <v>4881</v>
      </c>
      <c r="X391" s="34" t="s">
        <v>4170</v>
      </c>
      <c r="Y391" s="34" t="s">
        <v>4881</v>
      </c>
      <c r="Z391" s="34" t="s">
        <v>4170</v>
      </c>
      <c r="AA391" s="34" t="s">
        <v>4170</v>
      </c>
      <c r="AB391" s="34" t="s">
        <v>3687</v>
      </c>
      <c r="AD391" s="34" t="s">
        <v>3702</v>
      </c>
      <c r="AE391" s="34" t="s">
        <v>3705</v>
      </c>
      <c r="AF391" s="34" t="s">
        <v>4881</v>
      </c>
      <c r="AG391" s="34" t="s">
        <v>4170</v>
      </c>
      <c r="AH391" s="34" t="s">
        <v>4170</v>
      </c>
      <c r="AI391" s="34" t="s">
        <v>4170</v>
      </c>
      <c r="AJ391" s="34" t="s">
        <v>4170</v>
      </c>
      <c r="AK391" s="34" t="s">
        <v>4170</v>
      </c>
      <c r="AL391" s="34" t="s">
        <v>4170</v>
      </c>
      <c r="AN391" s="34" t="s">
        <v>3722</v>
      </c>
      <c r="AO391" s="34" t="s">
        <v>3071</v>
      </c>
      <c r="BG391" s="34">
        <v>1</v>
      </c>
      <c r="BH391" s="34" t="s">
        <v>4143</v>
      </c>
      <c r="BI391" s="34">
        <v>12</v>
      </c>
      <c r="BJ391" s="34" t="s">
        <v>1041</v>
      </c>
      <c r="BK391" s="34" t="s">
        <v>3727</v>
      </c>
      <c r="BM391" s="34" t="s">
        <v>3739</v>
      </c>
      <c r="BN391" s="34" t="s">
        <v>3745</v>
      </c>
      <c r="BO391" s="34" t="s">
        <v>4881</v>
      </c>
      <c r="BP391" s="34" t="s">
        <v>4170</v>
      </c>
      <c r="BQ391" s="34" t="s">
        <v>4170</v>
      </c>
      <c r="BR391" s="34" t="s">
        <v>4170</v>
      </c>
      <c r="BS391" s="34" t="s">
        <v>3751</v>
      </c>
      <c r="BT391" s="34" t="s">
        <v>3739</v>
      </c>
      <c r="BU391" s="34" t="s">
        <v>1044</v>
      </c>
      <c r="BV391" s="34" t="s">
        <v>1044</v>
      </c>
      <c r="BW391" s="34" t="s">
        <v>1044</v>
      </c>
      <c r="BX391" s="34" t="s">
        <v>3783</v>
      </c>
      <c r="BY391" s="34" t="s">
        <v>4170</v>
      </c>
      <c r="BZ391" s="34" t="s">
        <v>4170</v>
      </c>
      <c r="CA391" s="34" t="s">
        <v>4881</v>
      </c>
      <c r="CB391" s="34" t="s">
        <v>4170</v>
      </c>
      <c r="CC391" s="34" t="s">
        <v>4170</v>
      </c>
      <c r="CD391" s="34" t="s">
        <v>4170</v>
      </c>
      <c r="CE391" s="34" t="s">
        <v>4170</v>
      </c>
      <c r="CF391" s="34" t="s">
        <v>4170</v>
      </c>
      <c r="CG391" s="34" t="s">
        <v>4170</v>
      </c>
      <c r="CH391" s="34" t="s">
        <v>4170</v>
      </c>
      <c r="CI391" s="34" t="s">
        <v>4170</v>
      </c>
      <c r="CJ391" s="34" t="s">
        <v>4170</v>
      </c>
      <c r="CK391" s="34" t="s">
        <v>4170</v>
      </c>
      <c r="CL391" s="34" t="s">
        <v>4170</v>
      </c>
      <c r="CM391" s="34" t="s">
        <v>4170</v>
      </c>
      <c r="CN391" s="34" t="s">
        <v>4170</v>
      </c>
      <c r="CO391" s="34" t="s">
        <v>4170</v>
      </c>
      <c r="CQ391" s="34" t="s">
        <v>1041</v>
      </c>
      <c r="CR391" s="34" t="s">
        <v>1041</v>
      </c>
      <c r="CS391" s="34" t="s">
        <v>1044</v>
      </c>
      <c r="CT391" s="34" t="s">
        <v>1041</v>
      </c>
      <c r="CU391" s="34" t="s">
        <v>1041</v>
      </c>
      <c r="CV391" s="34" t="s">
        <v>1041</v>
      </c>
      <c r="CW391" s="34" t="s">
        <v>1044</v>
      </c>
      <c r="CX391" s="34" t="s">
        <v>1044</v>
      </c>
      <c r="CY391" s="34" t="s">
        <v>3826</v>
      </c>
      <c r="CZ391" s="34" t="s">
        <v>3846</v>
      </c>
      <c r="DA391" s="34" t="s">
        <v>3861</v>
      </c>
      <c r="DB391" s="34" t="s">
        <v>3871</v>
      </c>
      <c r="DC391" s="34" t="s">
        <v>3871</v>
      </c>
      <c r="DD391" s="34" t="s">
        <v>3871</v>
      </c>
      <c r="DE391" s="34" t="s">
        <v>1044</v>
      </c>
      <c r="DF391" s="34" t="s">
        <v>3877</v>
      </c>
      <c r="DG391" s="34" t="s">
        <v>6305</v>
      </c>
      <c r="DH391" s="34" t="s">
        <v>4170</v>
      </c>
      <c r="DI391" s="34" t="s">
        <v>4170</v>
      </c>
      <c r="DJ391" s="34" t="s">
        <v>4170</v>
      </c>
      <c r="DK391" s="34" t="s">
        <v>4170</v>
      </c>
      <c r="DL391" s="34" t="s">
        <v>4170</v>
      </c>
      <c r="DM391" s="34" t="s">
        <v>4170</v>
      </c>
      <c r="DN391" s="34" t="s">
        <v>4881</v>
      </c>
      <c r="DO391" s="34" t="s">
        <v>4881</v>
      </c>
      <c r="DP391" s="34" t="s">
        <v>4170</v>
      </c>
      <c r="DQ391" s="34" t="s">
        <v>4170</v>
      </c>
      <c r="DR391" s="34" t="s">
        <v>4170</v>
      </c>
      <c r="DS391" s="34" t="s">
        <v>4170</v>
      </c>
      <c r="DT391" s="34" t="s">
        <v>4170</v>
      </c>
      <c r="DU391" s="34" t="s">
        <v>4170</v>
      </c>
      <c r="DV391" s="34" t="s">
        <v>4170</v>
      </c>
      <c r="DW391" s="34" t="s">
        <v>4170</v>
      </c>
      <c r="ES391" s="34" t="s">
        <v>3951</v>
      </c>
      <c r="ET391" s="34" t="s">
        <v>4170</v>
      </c>
      <c r="EU391" s="34" t="s">
        <v>4170</v>
      </c>
      <c r="EV391" s="34" t="s">
        <v>4170</v>
      </c>
      <c r="EW391" s="34" t="s">
        <v>4170</v>
      </c>
      <c r="EX391" s="34" t="s">
        <v>4881</v>
      </c>
      <c r="EY391" s="34" t="s">
        <v>4170</v>
      </c>
      <c r="EZ391" s="34" t="s">
        <v>4170</v>
      </c>
      <c r="FA391" s="34" t="s">
        <v>4170</v>
      </c>
      <c r="FB391" s="34" t="s">
        <v>4170</v>
      </c>
      <c r="FD391" s="34">
        <v>4300</v>
      </c>
      <c r="FE391" s="34">
        <v>1625</v>
      </c>
      <c r="FK391" s="34" t="s">
        <v>1044</v>
      </c>
      <c r="FM391" s="34" t="s">
        <v>3990</v>
      </c>
      <c r="GF391" s="34" t="s">
        <v>1044</v>
      </c>
      <c r="GG391" s="34" t="s">
        <v>4170</v>
      </c>
      <c r="GH391" s="34" t="s">
        <v>4170</v>
      </c>
      <c r="GI391" s="34" t="s">
        <v>4170</v>
      </c>
      <c r="GJ391" s="34" t="s">
        <v>4881</v>
      </c>
      <c r="GK391" s="34" t="s">
        <v>4170</v>
      </c>
      <c r="GL391" s="34" t="s">
        <v>4170</v>
      </c>
      <c r="GM391" s="34" t="s">
        <v>4170</v>
      </c>
      <c r="GO391" s="34">
        <v>1200</v>
      </c>
      <c r="GP391" s="34">
        <v>0</v>
      </c>
      <c r="GQ391" s="34">
        <v>0</v>
      </c>
      <c r="GR391" s="34">
        <v>0</v>
      </c>
      <c r="GS391" s="34">
        <v>400</v>
      </c>
      <c r="GT391" s="34">
        <v>80</v>
      </c>
      <c r="GU391" s="34">
        <v>100</v>
      </c>
      <c r="GV391" s="34">
        <v>0</v>
      </c>
      <c r="GW391" s="34">
        <v>0</v>
      </c>
      <c r="GX391" s="34">
        <v>0</v>
      </c>
      <c r="GY391" s="34">
        <v>6000</v>
      </c>
      <c r="GZ391" s="34">
        <v>0</v>
      </c>
      <c r="HA391" s="34">
        <v>0</v>
      </c>
      <c r="HB391" s="34">
        <v>0</v>
      </c>
      <c r="HC391" s="34">
        <v>0</v>
      </c>
      <c r="HD391" s="34">
        <v>0</v>
      </c>
      <c r="HE391" s="34">
        <v>0</v>
      </c>
      <c r="HF391" s="34" t="s">
        <v>1044</v>
      </c>
      <c r="HK391" s="34" t="s">
        <v>7218</v>
      </c>
      <c r="HL391" s="34" t="s">
        <v>4226</v>
      </c>
      <c r="HM391" s="34" t="s">
        <v>4546</v>
      </c>
      <c r="HN391" s="34" t="s">
        <v>5449</v>
      </c>
      <c r="HO391" s="34">
        <v>48.653088042049902</v>
      </c>
      <c r="HP391" s="34" t="s">
        <v>4896</v>
      </c>
      <c r="HQ391" s="34" t="s">
        <v>4305</v>
      </c>
      <c r="HR391" s="34" t="s">
        <v>4195</v>
      </c>
      <c r="HS391" s="34" t="s">
        <v>4235</v>
      </c>
      <c r="HT391" s="34" t="s">
        <v>4271</v>
      </c>
      <c r="HU391" s="34" t="s">
        <v>5342</v>
      </c>
      <c r="HV391" s="34" t="s">
        <v>5001</v>
      </c>
      <c r="HW391" s="34" t="s">
        <v>4560</v>
      </c>
      <c r="HX391" s="34" t="s">
        <v>3238</v>
      </c>
      <c r="HY391" s="34" t="s">
        <v>4299</v>
      </c>
      <c r="HZ391" s="34" t="s">
        <v>4933</v>
      </c>
      <c r="IA391" s="34" t="s">
        <v>4665</v>
      </c>
      <c r="IB391" s="34" t="s">
        <v>5665</v>
      </c>
      <c r="IC391" s="34" t="s">
        <v>5274</v>
      </c>
      <c r="ID391" s="34" t="s">
        <v>4462</v>
      </c>
      <c r="IJ391" s="34">
        <v>1713.98</v>
      </c>
      <c r="IK391" s="34" t="s">
        <v>4587</v>
      </c>
      <c r="IQ391" s="34">
        <v>3338.98</v>
      </c>
      <c r="IR391" s="34" t="s">
        <v>1046</v>
      </c>
      <c r="IT391" s="34">
        <v>3338.98</v>
      </c>
      <c r="IU391" s="34" t="s">
        <v>5177</v>
      </c>
      <c r="IV391" s="34" t="s">
        <v>4170</v>
      </c>
      <c r="IW391" s="34" t="s">
        <v>4170</v>
      </c>
      <c r="IX391" s="34" t="s">
        <v>4170</v>
      </c>
      <c r="IY391" s="34" t="s">
        <v>4785</v>
      </c>
      <c r="IZ391" s="34" t="s">
        <v>4352</v>
      </c>
      <c r="JA391" s="34" t="s">
        <v>4711</v>
      </c>
      <c r="JB391" s="34" t="s">
        <v>4170</v>
      </c>
      <c r="JC391" s="34">
        <v>0</v>
      </c>
      <c r="JD391" s="34">
        <v>1000</v>
      </c>
      <c r="JE391" s="34">
        <v>0</v>
      </c>
      <c r="JF391" s="34">
        <v>0</v>
      </c>
      <c r="JG391" s="34">
        <v>0</v>
      </c>
      <c r="JH391" s="34">
        <v>0</v>
      </c>
      <c r="JI391" s="34">
        <v>0</v>
      </c>
      <c r="JJ391" s="34">
        <v>0</v>
      </c>
      <c r="JK391" s="34">
        <v>0</v>
      </c>
      <c r="JL391" s="34">
        <v>1780</v>
      </c>
      <c r="JM391" s="34">
        <v>1000</v>
      </c>
      <c r="JN391" s="34">
        <v>2780</v>
      </c>
      <c r="JO391" s="34">
        <v>1780</v>
      </c>
      <c r="JP391" s="34">
        <v>1000</v>
      </c>
      <c r="JQ391" s="34">
        <v>2780</v>
      </c>
      <c r="JR391" s="34">
        <v>0.43165467625899301</v>
      </c>
      <c r="JV391" s="34">
        <v>0.14388489208633101</v>
      </c>
      <c r="JW391" s="34">
        <v>2.8776978417266199E-2</v>
      </c>
      <c r="JX391" s="34">
        <v>3.5971223021582698E-2</v>
      </c>
      <c r="KB391" s="34">
        <v>0.35971223021582699</v>
      </c>
      <c r="KI391" s="34" t="s">
        <v>6083</v>
      </c>
      <c r="KJ391" s="34" t="s">
        <v>5976</v>
      </c>
      <c r="KK391" s="34" t="s">
        <v>5178</v>
      </c>
      <c r="KL391" s="34" t="s">
        <v>4170</v>
      </c>
      <c r="KM391" s="34" t="s">
        <v>4170</v>
      </c>
      <c r="KN391" s="34" t="s">
        <v>4716</v>
      </c>
      <c r="KO391" s="34" t="s">
        <v>4170</v>
      </c>
      <c r="KP391" s="34" t="s">
        <v>4170</v>
      </c>
      <c r="KQ391" s="34" t="s">
        <v>4170</v>
      </c>
      <c r="KR391" s="34" t="s">
        <v>4170</v>
      </c>
      <c r="KS391" s="34" t="s">
        <v>4170</v>
      </c>
      <c r="KT391" s="34" t="s">
        <v>4170</v>
      </c>
      <c r="KU391" s="34" t="s">
        <v>4973</v>
      </c>
      <c r="KV391" s="34" t="s">
        <v>5151</v>
      </c>
      <c r="KW391" s="34" t="s">
        <v>5624</v>
      </c>
      <c r="KX391" s="34" t="s">
        <v>5647</v>
      </c>
      <c r="KY391" s="34" t="s">
        <v>5952</v>
      </c>
      <c r="KZ391" s="34" t="s">
        <v>5850</v>
      </c>
      <c r="LA391" s="34" t="s">
        <v>5992</v>
      </c>
    </row>
    <row r="392" spans="1:313">
      <c r="A392" s="34" t="s">
        <v>7219</v>
      </c>
      <c r="B392" s="34" t="s">
        <v>7185</v>
      </c>
      <c r="C392" s="34" t="s">
        <v>1038</v>
      </c>
      <c r="D392" s="34" t="s">
        <v>1041</v>
      </c>
      <c r="F392" s="34" t="s">
        <v>1041</v>
      </c>
      <c r="G392" s="34">
        <v>19</v>
      </c>
      <c r="H392" s="34" t="s">
        <v>1041</v>
      </c>
      <c r="I392" s="34" t="s">
        <v>1041</v>
      </c>
      <c r="J392" s="34" t="s">
        <v>440</v>
      </c>
      <c r="K392" s="34" t="s">
        <v>1071</v>
      </c>
      <c r="L392" s="34" t="s">
        <v>9623</v>
      </c>
      <c r="M392" s="34" t="s">
        <v>1386</v>
      </c>
      <c r="N392" s="34" t="s">
        <v>9644</v>
      </c>
      <c r="P392" s="34" t="s">
        <v>3065</v>
      </c>
      <c r="Q392" s="34" t="s">
        <v>3132</v>
      </c>
      <c r="R392" s="34" t="s">
        <v>6413</v>
      </c>
      <c r="S392" s="34">
        <v>1</v>
      </c>
      <c r="T392" s="34" t="s">
        <v>4881</v>
      </c>
      <c r="U392" s="34" t="s">
        <v>4170</v>
      </c>
      <c r="V392" s="34" t="s">
        <v>4170</v>
      </c>
      <c r="W392" s="34" t="s">
        <v>4881</v>
      </c>
      <c r="X392" s="34" t="s">
        <v>4170</v>
      </c>
      <c r="Y392" s="34" t="s">
        <v>4881</v>
      </c>
      <c r="Z392" s="34" t="s">
        <v>4170</v>
      </c>
      <c r="AA392" s="34" t="s">
        <v>4170</v>
      </c>
      <c r="AB392" s="34" t="s">
        <v>3684</v>
      </c>
      <c r="AD392" s="34" t="s">
        <v>3699</v>
      </c>
      <c r="AE392" s="34" t="s">
        <v>3711</v>
      </c>
      <c r="AF392" s="34" t="s">
        <v>4170</v>
      </c>
      <c r="AG392" s="34" t="s">
        <v>4170</v>
      </c>
      <c r="AH392" s="34" t="s">
        <v>4881</v>
      </c>
      <c r="AI392" s="34" t="s">
        <v>4170</v>
      </c>
      <c r="AJ392" s="34" t="s">
        <v>4170</v>
      </c>
      <c r="AK392" s="34" t="s">
        <v>4170</v>
      </c>
      <c r="AL392" s="34" t="s">
        <v>4170</v>
      </c>
      <c r="AN392" s="34" t="s">
        <v>3719</v>
      </c>
      <c r="AO392" s="34" t="s">
        <v>1044</v>
      </c>
      <c r="BG392" s="34">
        <v>1</v>
      </c>
      <c r="BI392" s="34">
        <v>18</v>
      </c>
      <c r="BJ392" s="34" t="s">
        <v>1041</v>
      </c>
      <c r="BK392" s="34" t="s">
        <v>3727</v>
      </c>
      <c r="BM392" s="34" t="s">
        <v>3739</v>
      </c>
      <c r="BN392" s="34" t="s">
        <v>3745</v>
      </c>
      <c r="BO392" s="34" t="s">
        <v>4881</v>
      </c>
      <c r="BP392" s="34" t="s">
        <v>4170</v>
      </c>
      <c r="BQ392" s="34" t="s">
        <v>4170</v>
      </c>
      <c r="BR392" s="34" t="s">
        <v>4170</v>
      </c>
      <c r="BS392" s="34" t="s">
        <v>3754</v>
      </c>
      <c r="BT392" s="34" t="s">
        <v>3771</v>
      </c>
      <c r="BU392" s="34" t="s">
        <v>1044</v>
      </c>
      <c r="BV392" s="34" t="s">
        <v>1044</v>
      </c>
      <c r="BW392" s="34" t="s">
        <v>1044</v>
      </c>
      <c r="BX392" s="34" t="s">
        <v>3777</v>
      </c>
      <c r="BY392" s="34" t="s">
        <v>4881</v>
      </c>
      <c r="BZ392" s="34" t="s">
        <v>4170</v>
      </c>
      <c r="CA392" s="34" t="s">
        <v>4170</v>
      </c>
      <c r="CB392" s="34" t="s">
        <v>4170</v>
      </c>
      <c r="CC392" s="34" t="s">
        <v>4170</v>
      </c>
      <c r="CD392" s="34" t="s">
        <v>4170</v>
      </c>
      <c r="CE392" s="34" t="s">
        <v>4170</v>
      </c>
      <c r="CF392" s="34" t="s">
        <v>4170</v>
      </c>
      <c r="CG392" s="34" t="s">
        <v>4170</v>
      </c>
      <c r="CH392" s="34" t="s">
        <v>4170</v>
      </c>
      <c r="CI392" s="34" t="s">
        <v>4170</v>
      </c>
      <c r="CJ392" s="34" t="s">
        <v>4170</v>
      </c>
      <c r="CK392" s="34" t="s">
        <v>4170</v>
      </c>
      <c r="CL392" s="34" t="s">
        <v>4170</v>
      </c>
      <c r="CM392" s="34" t="s">
        <v>4170</v>
      </c>
      <c r="CN392" s="34" t="s">
        <v>4170</v>
      </c>
      <c r="CO392" s="34" t="s">
        <v>4170</v>
      </c>
      <c r="CQ392" s="34" t="s">
        <v>1041</v>
      </c>
      <c r="CR392" s="34" t="s">
        <v>1041</v>
      </c>
      <c r="CS392" s="34" t="s">
        <v>1041</v>
      </c>
      <c r="CT392" s="34" t="s">
        <v>1041</v>
      </c>
      <c r="CU392" s="34" t="s">
        <v>1041</v>
      </c>
      <c r="CV392" s="34" t="s">
        <v>1041</v>
      </c>
      <c r="CW392" s="34" t="s">
        <v>1044</v>
      </c>
      <c r="CX392" s="34" t="s">
        <v>1044</v>
      </c>
      <c r="CY392" s="34" t="s">
        <v>3826</v>
      </c>
      <c r="CZ392" s="34" t="s">
        <v>3843</v>
      </c>
      <c r="DA392" s="34" t="s">
        <v>3861</v>
      </c>
      <c r="DB392" s="34" t="s">
        <v>1044</v>
      </c>
      <c r="DC392" s="34" t="s">
        <v>1044</v>
      </c>
      <c r="DD392" s="34" t="s">
        <v>3871</v>
      </c>
      <c r="DE392" s="34" t="s">
        <v>1044</v>
      </c>
      <c r="DF392" s="34" t="s">
        <v>3877</v>
      </c>
      <c r="DG392" s="34" t="s">
        <v>169</v>
      </c>
      <c r="DH392" s="34" t="s">
        <v>4170</v>
      </c>
      <c r="DI392" s="34" t="s">
        <v>4881</v>
      </c>
      <c r="DJ392" s="34" t="s">
        <v>4170</v>
      </c>
      <c r="DK392" s="34" t="s">
        <v>4170</v>
      </c>
      <c r="DL392" s="34" t="s">
        <v>4170</v>
      </c>
      <c r="DM392" s="34" t="s">
        <v>4170</v>
      </c>
      <c r="DN392" s="34" t="s">
        <v>4170</v>
      </c>
      <c r="DO392" s="34" t="s">
        <v>4170</v>
      </c>
      <c r="DP392" s="34" t="s">
        <v>4170</v>
      </c>
      <c r="DQ392" s="34" t="s">
        <v>4170</v>
      </c>
      <c r="DR392" s="34" t="s">
        <v>4170</v>
      </c>
      <c r="DS392" s="34" t="s">
        <v>4170</v>
      </c>
      <c r="DT392" s="34" t="s">
        <v>4170</v>
      </c>
      <c r="DU392" s="34" t="s">
        <v>4170</v>
      </c>
      <c r="DV392" s="34" t="s">
        <v>4170</v>
      </c>
      <c r="DW392" s="34" t="s">
        <v>4170</v>
      </c>
      <c r="DY392" s="34">
        <v>12000</v>
      </c>
      <c r="FK392" s="34" t="s">
        <v>1044</v>
      </c>
      <c r="FM392" s="34" t="s">
        <v>3990</v>
      </c>
      <c r="GF392" s="34" t="s">
        <v>1044</v>
      </c>
      <c r="GG392" s="34" t="s">
        <v>4170</v>
      </c>
      <c r="GH392" s="34" t="s">
        <v>4170</v>
      </c>
      <c r="GI392" s="34" t="s">
        <v>4170</v>
      </c>
      <c r="GJ392" s="34" t="s">
        <v>4881</v>
      </c>
      <c r="GK392" s="34" t="s">
        <v>4170</v>
      </c>
      <c r="GL392" s="34" t="s">
        <v>4170</v>
      </c>
      <c r="GM392" s="34" t="s">
        <v>4170</v>
      </c>
      <c r="GO392" s="34">
        <v>3000</v>
      </c>
      <c r="GP392" s="34">
        <v>0</v>
      </c>
      <c r="GQ392" s="34">
        <v>2000</v>
      </c>
      <c r="GR392" s="34">
        <v>1000</v>
      </c>
      <c r="GS392" s="34">
        <v>500</v>
      </c>
      <c r="GT392" s="34">
        <v>140</v>
      </c>
      <c r="GU392" s="34">
        <v>150</v>
      </c>
      <c r="GV392" s="34">
        <v>0</v>
      </c>
      <c r="GW392" s="34">
        <v>0</v>
      </c>
      <c r="GX392" s="34">
        <v>2000</v>
      </c>
      <c r="GY392" s="34">
        <v>1000</v>
      </c>
      <c r="GZ392" s="34">
        <v>1000</v>
      </c>
      <c r="HA392" s="34">
        <v>0</v>
      </c>
      <c r="HB392" s="34">
        <v>0</v>
      </c>
      <c r="HC392" s="34">
        <v>0</v>
      </c>
      <c r="HD392" s="34">
        <v>0</v>
      </c>
      <c r="HE392" s="34">
        <v>0</v>
      </c>
      <c r="HF392" s="34" t="s">
        <v>1044</v>
      </c>
      <c r="HK392" s="34" t="s">
        <v>7220</v>
      </c>
      <c r="HL392" s="34" t="s">
        <v>4226</v>
      </c>
      <c r="HM392" s="34" t="s">
        <v>4539</v>
      </c>
      <c r="HN392" s="34" t="s">
        <v>5446</v>
      </c>
      <c r="HO392" s="34">
        <v>13.664859833552301</v>
      </c>
      <c r="HP392" s="34" t="s">
        <v>4894</v>
      </c>
      <c r="HQ392" s="34" t="s">
        <v>4305</v>
      </c>
      <c r="HR392" s="34" t="s">
        <v>4186</v>
      </c>
      <c r="HS392" s="34" t="s">
        <v>4235</v>
      </c>
      <c r="HT392" s="34" t="s">
        <v>4271</v>
      </c>
      <c r="HU392" s="34" t="s">
        <v>5342</v>
      </c>
      <c r="HV392" s="34" t="s">
        <v>5001</v>
      </c>
      <c r="HW392" s="34" t="s">
        <v>4556</v>
      </c>
      <c r="HX392" s="34" t="s">
        <v>3238</v>
      </c>
      <c r="HY392" s="34" t="s">
        <v>4291</v>
      </c>
      <c r="HZ392" s="34" t="s">
        <v>4933</v>
      </c>
      <c r="IA392" s="34" t="s">
        <v>4666</v>
      </c>
      <c r="IC392" s="34" t="s">
        <v>5274</v>
      </c>
      <c r="ID392" s="34" t="s">
        <v>4462</v>
      </c>
      <c r="IE392" s="34" t="s">
        <v>5112</v>
      </c>
      <c r="IQ392" s="34">
        <v>12000</v>
      </c>
      <c r="IR392" s="34" t="s">
        <v>1046</v>
      </c>
      <c r="IT392" s="34">
        <v>12000</v>
      </c>
      <c r="IU392" s="34" t="s">
        <v>5178</v>
      </c>
      <c r="IV392" s="34" t="s">
        <v>4170</v>
      </c>
      <c r="IW392" s="34" t="s">
        <v>4171</v>
      </c>
      <c r="IX392" s="34" t="s">
        <v>6120</v>
      </c>
      <c r="IY392" s="34" t="s">
        <v>4785</v>
      </c>
      <c r="IZ392" s="34" t="s">
        <v>4783</v>
      </c>
      <c r="JA392" s="34" t="s">
        <v>4711</v>
      </c>
      <c r="JB392" s="34" t="s">
        <v>4170</v>
      </c>
      <c r="JC392" s="34">
        <v>333.33333333333297</v>
      </c>
      <c r="JD392" s="34">
        <v>166.666666666667</v>
      </c>
      <c r="JE392" s="34">
        <v>166.666666666667</v>
      </c>
      <c r="JF392" s="34">
        <v>0</v>
      </c>
      <c r="JG392" s="34">
        <v>0</v>
      </c>
      <c r="JH392" s="34">
        <v>0</v>
      </c>
      <c r="JI392" s="34">
        <v>0</v>
      </c>
      <c r="JJ392" s="34">
        <v>0</v>
      </c>
      <c r="JK392" s="34">
        <v>0</v>
      </c>
      <c r="JL392" s="34">
        <v>7290</v>
      </c>
      <c r="JM392" s="34">
        <v>166.666666666667</v>
      </c>
      <c r="JN392" s="34">
        <v>7456.6666666666697</v>
      </c>
      <c r="JO392" s="34">
        <v>7290</v>
      </c>
      <c r="JP392" s="34">
        <v>166.666666666667</v>
      </c>
      <c r="JQ392" s="34">
        <v>7456.6666666666697</v>
      </c>
      <c r="JR392" s="34">
        <v>0.40232454179705002</v>
      </c>
      <c r="JT392" s="34">
        <v>0.26821636119803299</v>
      </c>
      <c r="JU392" s="34">
        <v>0.134108180599017</v>
      </c>
      <c r="JV392" s="34">
        <v>6.7054090299508304E-2</v>
      </c>
      <c r="JW392" s="34">
        <v>1.8775145283862298E-2</v>
      </c>
      <c r="JX392" s="34">
        <v>2.0116227089852501E-2</v>
      </c>
      <c r="KA392" s="34">
        <v>4.4702726866338797E-2</v>
      </c>
      <c r="KB392" s="34">
        <v>2.2351363433169399E-2</v>
      </c>
      <c r="KC392" s="34">
        <v>2.2351363433169399E-2</v>
      </c>
      <c r="KJ392" s="34" t="s">
        <v>5977</v>
      </c>
      <c r="KK392" s="34" t="s">
        <v>5990</v>
      </c>
      <c r="KL392" s="34" t="s">
        <v>4170</v>
      </c>
      <c r="KM392" s="34" t="s">
        <v>4714</v>
      </c>
      <c r="KN392" s="34" t="s">
        <v>5254</v>
      </c>
      <c r="KO392" s="34" t="s">
        <v>5254</v>
      </c>
      <c r="KP392" s="34" t="s">
        <v>4170</v>
      </c>
      <c r="KQ392" s="34" t="s">
        <v>4170</v>
      </c>
      <c r="KR392" s="34" t="s">
        <v>4170</v>
      </c>
      <c r="KS392" s="34" t="s">
        <v>4170</v>
      </c>
      <c r="KT392" s="34" t="s">
        <v>4170</v>
      </c>
      <c r="KU392" s="34" t="s">
        <v>5116</v>
      </c>
      <c r="KV392" s="34" t="s">
        <v>5154</v>
      </c>
      <c r="KW392" s="34" t="s">
        <v>5620</v>
      </c>
      <c r="KX392" s="34" t="s">
        <v>5644</v>
      </c>
      <c r="KY392" s="34" t="s">
        <v>5116</v>
      </c>
      <c r="KZ392" s="34" t="s">
        <v>5154</v>
      </c>
      <c r="LA392" s="34" t="s">
        <v>5992</v>
      </c>
    </row>
    <row r="393" spans="1:313">
      <c r="A393" s="34" t="s">
        <v>7221</v>
      </c>
      <c r="B393" s="34" t="s">
        <v>7185</v>
      </c>
      <c r="C393" s="34" t="s">
        <v>1036</v>
      </c>
      <c r="D393" s="34" t="s">
        <v>1041</v>
      </c>
      <c r="F393" s="34" t="s">
        <v>1041</v>
      </c>
      <c r="G393" s="34">
        <v>75</v>
      </c>
      <c r="H393" s="34" t="s">
        <v>1041</v>
      </c>
      <c r="I393" s="34" t="s">
        <v>1041</v>
      </c>
      <c r="J393" s="34" t="s">
        <v>440</v>
      </c>
      <c r="K393" s="34" t="s">
        <v>1077</v>
      </c>
      <c r="L393" s="34" t="s">
        <v>9537</v>
      </c>
      <c r="M393" s="34" t="s">
        <v>1548</v>
      </c>
      <c r="N393" s="34" t="s">
        <v>9538</v>
      </c>
      <c r="P393" s="34" t="s">
        <v>3065</v>
      </c>
      <c r="Q393" s="34" t="s">
        <v>3123</v>
      </c>
      <c r="R393" s="34" t="s">
        <v>6320</v>
      </c>
      <c r="S393" s="34">
        <v>2</v>
      </c>
      <c r="T393" s="34" t="s">
        <v>4170</v>
      </c>
      <c r="U393" s="34" t="s">
        <v>4170</v>
      </c>
      <c r="V393" s="34" t="s">
        <v>4170</v>
      </c>
      <c r="W393" s="34" t="s">
        <v>4881</v>
      </c>
      <c r="X393" s="34" t="s">
        <v>4881</v>
      </c>
      <c r="Y393" s="34" t="s">
        <v>4881</v>
      </c>
      <c r="Z393" s="34" t="s">
        <v>4881</v>
      </c>
      <c r="AA393" s="34" t="s">
        <v>4170</v>
      </c>
      <c r="AB393" s="34" t="s">
        <v>3681</v>
      </c>
      <c r="AD393" s="34" t="s">
        <v>3696</v>
      </c>
      <c r="AN393" s="34" t="s">
        <v>3722</v>
      </c>
      <c r="AO393" s="34" t="s">
        <v>1044</v>
      </c>
      <c r="BG393" s="34">
        <v>2</v>
      </c>
      <c r="BI393" s="34">
        <v>30</v>
      </c>
      <c r="BJ393" s="34" t="s">
        <v>1041</v>
      </c>
      <c r="BK393" s="34" t="s">
        <v>3727</v>
      </c>
      <c r="BM393" s="34" t="s">
        <v>3739</v>
      </c>
      <c r="BN393" s="34" t="s">
        <v>3745</v>
      </c>
      <c r="BO393" s="34" t="s">
        <v>4881</v>
      </c>
      <c r="BP393" s="34" t="s">
        <v>4170</v>
      </c>
      <c r="BQ393" s="34" t="s">
        <v>4170</v>
      </c>
      <c r="BR393" s="34" t="s">
        <v>4170</v>
      </c>
      <c r="BS393" s="34" t="s">
        <v>3751</v>
      </c>
      <c r="BT393" s="34" t="s">
        <v>3739</v>
      </c>
      <c r="BU393" s="34" t="s">
        <v>1044</v>
      </c>
      <c r="BV393" s="34" t="s">
        <v>1044</v>
      </c>
      <c r="BW393" s="34" t="s">
        <v>1044</v>
      </c>
      <c r="BX393" s="34" t="s">
        <v>3777</v>
      </c>
      <c r="BY393" s="34" t="s">
        <v>4881</v>
      </c>
      <c r="BZ393" s="34" t="s">
        <v>4170</v>
      </c>
      <c r="CA393" s="34" t="s">
        <v>4170</v>
      </c>
      <c r="CB393" s="34" t="s">
        <v>4170</v>
      </c>
      <c r="CC393" s="34" t="s">
        <v>4170</v>
      </c>
      <c r="CD393" s="34" t="s">
        <v>4170</v>
      </c>
      <c r="CE393" s="34" t="s">
        <v>4170</v>
      </c>
      <c r="CF393" s="34" t="s">
        <v>4170</v>
      </c>
      <c r="CG393" s="34" t="s">
        <v>4170</v>
      </c>
      <c r="CH393" s="34" t="s">
        <v>4170</v>
      </c>
      <c r="CI393" s="34" t="s">
        <v>4170</v>
      </c>
      <c r="CJ393" s="34" t="s">
        <v>4170</v>
      </c>
      <c r="CK393" s="34" t="s">
        <v>4170</v>
      </c>
      <c r="CL393" s="34" t="s">
        <v>4170</v>
      </c>
      <c r="CM393" s="34" t="s">
        <v>4170</v>
      </c>
      <c r="CN393" s="34" t="s">
        <v>4170</v>
      </c>
      <c r="CO393" s="34" t="s">
        <v>4170</v>
      </c>
      <c r="CQ393" s="34" t="s">
        <v>1041</v>
      </c>
      <c r="CR393" s="34" t="s">
        <v>1041</v>
      </c>
      <c r="CS393" s="34" t="s">
        <v>1041</v>
      </c>
      <c r="CT393" s="34" t="s">
        <v>1041</v>
      </c>
      <c r="CU393" s="34" t="s">
        <v>1041</v>
      </c>
      <c r="CV393" s="34" t="s">
        <v>1041</v>
      </c>
      <c r="CW393" s="34" t="s">
        <v>1044</v>
      </c>
      <c r="CX393" s="34" t="s">
        <v>1044</v>
      </c>
      <c r="CY393" s="34" t="s">
        <v>3826</v>
      </c>
      <c r="CZ393" s="34" t="s">
        <v>3846</v>
      </c>
      <c r="DA393" s="34" t="s">
        <v>3861</v>
      </c>
      <c r="DB393" s="34" t="s">
        <v>3868</v>
      </c>
      <c r="DC393" s="34" t="s">
        <v>3868</v>
      </c>
      <c r="DD393" s="34" t="s">
        <v>3871</v>
      </c>
      <c r="DE393" s="34" t="s">
        <v>1044</v>
      </c>
      <c r="DF393" s="34" t="s">
        <v>3880</v>
      </c>
      <c r="DG393" s="34" t="s">
        <v>6305</v>
      </c>
      <c r="DH393" s="34" t="s">
        <v>4170</v>
      </c>
      <c r="DI393" s="34" t="s">
        <v>4170</v>
      </c>
      <c r="DJ393" s="34" t="s">
        <v>4170</v>
      </c>
      <c r="DK393" s="34" t="s">
        <v>4170</v>
      </c>
      <c r="DL393" s="34" t="s">
        <v>4170</v>
      </c>
      <c r="DM393" s="34" t="s">
        <v>4170</v>
      </c>
      <c r="DN393" s="34" t="s">
        <v>4881</v>
      </c>
      <c r="DO393" s="34" t="s">
        <v>4881</v>
      </c>
      <c r="DP393" s="34" t="s">
        <v>4170</v>
      </c>
      <c r="DQ393" s="34" t="s">
        <v>4170</v>
      </c>
      <c r="DR393" s="34" t="s">
        <v>4170</v>
      </c>
      <c r="DS393" s="34" t="s">
        <v>4170</v>
      </c>
      <c r="DT393" s="34" t="s">
        <v>4170</v>
      </c>
      <c r="DU393" s="34" t="s">
        <v>4170</v>
      </c>
      <c r="DV393" s="34" t="s">
        <v>4170</v>
      </c>
      <c r="DW393" s="34" t="s">
        <v>4170</v>
      </c>
      <c r="ES393" s="34" t="s">
        <v>3951</v>
      </c>
      <c r="ET393" s="34" t="s">
        <v>4170</v>
      </c>
      <c r="EU393" s="34" t="s">
        <v>4170</v>
      </c>
      <c r="EV393" s="34" t="s">
        <v>4170</v>
      </c>
      <c r="EW393" s="34" t="s">
        <v>4170</v>
      </c>
      <c r="EX393" s="34" t="s">
        <v>4881</v>
      </c>
      <c r="EY393" s="34" t="s">
        <v>4170</v>
      </c>
      <c r="EZ393" s="34" t="s">
        <v>4170</v>
      </c>
      <c r="FA393" s="34" t="s">
        <v>4170</v>
      </c>
      <c r="FB393" s="34" t="s">
        <v>4170</v>
      </c>
      <c r="FD393" s="34">
        <v>5000</v>
      </c>
      <c r="FE393" s="34">
        <v>3250</v>
      </c>
      <c r="FK393" s="34" t="s">
        <v>3960</v>
      </c>
      <c r="FL393" s="34" t="s">
        <v>3969</v>
      </c>
      <c r="FM393" s="34" t="s">
        <v>3990</v>
      </c>
      <c r="GF393" s="34" t="s">
        <v>1044</v>
      </c>
      <c r="GG393" s="34" t="s">
        <v>4170</v>
      </c>
      <c r="GH393" s="34" t="s">
        <v>4170</v>
      </c>
      <c r="GI393" s="34" t="s">
        <v>4170</v>
      </c>
      <c r="GJ393" s="34" t="s">
        <v>4881</v>
      </c>
      <c r="GK393" s="34" t="s">
        <v>4170</v>
      </c>
      <c r="GL393" s="34" t="s">
        <v>4170</v>
      </c>
      <c r="GM393" s="34" t="s">
        <v>4170</v>
      </c>
      <c r="GO393" s="34">
        <v>2500</v>
      </c>
      <c r="GP393" s="34">
        <v>0</v>
      </c>
      <c r="GQ393" s="34">
        <v>6600</v>
      </c>
      <c r="GR393" s="34">
        <v>2500</v>
      </c>
      <c r="GS393" s="34">
        <v>500</v>
      </c>
      <c r="GT393" s="34">
        <v>200</v>
      </c>
      <c r="GU393" s="34">
        <v>100</v>
      </c>
      <c r="GV393" s="34">
        <v>0</v>
      </c>
      <c r="GW393" s="34">
        <v>0</v>
      </c>
      <c r="GX393" s="34">
        <v>2000</v>
      </c>
      <c r="GY393" s="34">
        <v>1600</v>
      </c>
      <c r="GZ393" s="34">
        <v>300</v>
      </c>
      <c r="HA393" s="34">
        <v>0</v>
      </c>
      <c r="HB393" s="34">
        <v>0</v>
      </c>
      <c r="HC393" s="34">
        <v>0</v>
      </c>
      <c r="HD393" s="34">
        <v>0</v>
      </c>
      <c r="HE393" s="34">
        <v>0</v>
      </c>
      <c r="HF393" s="34" t="s">
        <v>1044</v>
      </c>
      <c r="HK393" s="34" t="s">
        <v>7222</v>
      </c>
      <c r="HL393" s="34" t="s">
        <v>4226</v>
      </c>
      <c r="HM393" s="34" t="s">
        <v>4546</v>
      </c>
      <c r="HN393" s="34" t="s">
        <v>5449</v>
      </c>
      <c r="HO393" s="34">
        <v>49.6701160753395</v>
      </c>
      <c r="HP393" s="34" t="s">
        <v>4896</v>
      </c>
      <c r="HQ393" s="34" t="s">
        <v>4313</v>
      </c>
      <c r="HR393" s="34" t="s">
        <v>4210</v>
      </c>
      <c r="HS393" s="34" t="s">
        <v>4255</v>
      </c>
      <c r="HT393" s="34" t="s">
        <v>4271</v>
      </c>
      <c r="HU393" s="34" t="s">
        <v>5342</v>
      </c>
      <c r="HV393" s="34" t="s">
        <v>5001</v>
      </c>
      <c r="HW393" s="34" t="s">
        <v>4560</v>
      </c>
      <c r="HX393" s="34" t="s">
        <v>3235</v>
      </c>
      <c r="HY393" s="34" t="s">
        <v>4299</v>
      </c>
      <c r="HZ393" s="34" t="s">
        <v>4929</v>
      </c>
      <c r="IA393" s="34" t="s">
        <v>4665</v>
      </c>
      <c r="IB393" s="34" t="s">
        <v>5665</v>
      </c>
      <c r="IC393" s="34" t="s">
        <v>5274</v>
      </c>
      <c r="ID393" s="34" t="s">
        <v>4462</v>
      </c>
      <c r="IJ393" s="34">
        <v>1993</v>
      </c>
      <c r="IK393" s="34" t="s">
        <v>4588</v>
      </c>
      <c r="IQ393" s="34">
        <v>5243</v>
      </c>
      <c r="IR393" s="34" t="s">
        <v>1046</v>
      </c>
      <c r="IT393" s="34">
        <v>2621.5</v>
      </c>
      <c r="IU393" s="34" t="s">
        <v>5178</v>
      </c>
      <c r="IV393" s="34" t="s">
        <v>4170</v>
      </c>
      <c r="IW393" s="34" t="s">
        <v>4175</v>
      </c>
      <c r="IX393" s="34" t="s">
        <v>5374</v>
      </c>
      <c r="IY393" s="34" t="s">
        <v>4785</v>
      </c>
      <c r="IZ393" s="34" t="s">
        <v>4783</v>
      </c>
      <c r="JA393" s="34" t="s">
        <v>4711</v>
      </c>
      <c r="JB393" s="34" t="s">
        <v>4170</v>
      </c>
      <c r="JC393" s="34">
        <v>333.33333333333297</v>
      </c>
      <c r="JD393" s="34">
        <v>266.66666666666703</v>
      </c>
      <c r="JE393" s="34">
        <v>50</v>
      </c>
      <c r="JF393" s="34">
        <v>0</v>
      </c>
      <c r="JG393" s="34">
        <v>0</v>
      </c>
      <c r="JH393" s="34">
        <v>0</v>
      </c>
      <c r="JI393" s="34">
        <v>0</v>
      </c>
      <c r="JJ393" s="34">
        <v>0</v>
      </c>
      <c r="JK393" s="34">
        <v>0</v>
      </c>
      <c r="JL393" s="34">
        <v>12783.333333333299</v>
      </c>
      <c r="JM393" s="34">
        <v>266.66666666666703</v>
      </c>
      <c r="JN393" s="34">
        <v>13050</v>
      </c>
      <c r="JO393" s="34">
        <v>6391.6666666666697</v>
      </c>
      <c r="JP393" s="34">
        <v>133.333333333333</v>
      </c>
      <c r="JQ393" s="34">
        <v>6525</v>
      </c>
      <c r="JR393" s="34">
        <v>0.19157088122605401</v>
      </c>
      <c r="JT393" s="34">
        <v>0.50574712643678199</v>
      </c>
      <c r="JU393" s="34">
        <v>0.19157088122605401</v>
      </c>
      <c r="JV393" s="34">
        <v>3.8314176245210697E-2</v>
      </c>
      <c r="JW393" s="34">
        <v>1.5325670498084301E-2</v>
      </c>
      <c r="JX393" s="34">
        <v>7.6628352490421504E-3</v>
      </c>
      <c r="KA393" s="34">
        <v>2.5542784163473799E-2</v>
      </c>
      <c r="KB393" s="34">
        <v>2.0434227330779101E-2</v>
      </c>
      <c r="KC393" s="34">
        <v>3.83141762452107E-3</v>
      </c>
      <c r="KI393" s="34" t="s">
        <v>6083</v>
      </c>
      <c r="KJ393" s="34" t="s">
        <v>5980</v>
      </c>
      <c r="KK393" s="34" t="s">
        <v>5178</v>
      </c>
      <c r="KL393" s="34" t="s">
        <v>4170</v>
      </c>
      <c r="KM393" s="34" t="s">
        <v>4714</v>
      </c>
      <c r="KN393" s="34" t="s">
        <v>5255</v>
      </c>
      <c r="KO393" s="34" t="s">
        <v>4352</v>
      </c>
      <c r="KP393" s="34" t="s">
        <v>4170</v>
      </c>
      <c r="KQ393" s="34" t="s">
        <v>4170</v>
      </c>
      <c r="KR393" s="34" t="s">
        <v>4170</v>
      </c>
      <c r="KS393" s="34" t="s">
        <v>4170</v>
      </c>
      <c r="KT393" s="34" t="s">
        <v>4170</v>
      </c>
      <c r="KU393" s="34" t="s">
        <v>5112</v>
      </c>
      <c r="KV393" s="34" t="s">
        <v>5154</v>
      </c>
      <c r="KW393" s="34" t="s">
        <v>5624</v>
      </c>
      <c r="KX393" s="34" t="s">
        <v>5643</v>
      </c>
      <c r="KY393" s="34" t="s">
        <v>5112</v>
      </c>
      <c r="KZ393" s="34" t="s">
        <v>5154</v>
      </c>
      <c r="LA393" s="34" t="s">
        <v>5992</v>
      </c>
    </row>
    <row r="394" spans="1:313">
      <c r="A394" s="34" t="s">
        <v>7223</v>
      </c>
      <c r="B394" s="34" t="s">
        <v>7185</v>
      </c>
      <c r="C394" s="34" t="s">
        <v>1037</v>
      </c>
      <c r="D394" s="34" t="s">
        <v>1041</v>
      </c>
      <c r="F394" s="34" t="s">
        <v>1041</v>
      </c>
      <c r="G394" s="34">
        <v>38</v>
      </c>
      <c r="H394" s="34" t="s">
        <v>1041</v>
      </c>
      <c r="I394" s="34" t="s">
        <v>1041</v>
      </c>
      <c r="J394" s="34" t="s">
        <v>440</v>
      </c>
      <c r="K394" s="34" t="s">
        <v>1077</v>
      </c>
      <c r="L394" s="34" t="s">
        <v>9537</v>
      </c>
      <c r="M394" s="34" t="s">
        <v>1548</v>
      </c>
      <c r="N394" s="34" t="s">
        <v>9538</v>
      </c>
      <c r="P394" s="34" t="s">
        <v>3065</v>
      </c>
      <c r="Q394" s="34" t="s">
        <v>3123</v>
      </c>
      <c r="R394" s="34" t="s">
        <v>6380</v>
      </c>
      <c r="S394" s="34">
        <v>2</v>
      </c>
      <c r="T394" s="34" t="s">
        <v>4881</v>
      </c>
      <c r="U394" s="34" t="s">
        <v>4170</v>
      </c>
      <c r="V394" s="34" t="s">
        <v>4881</v>
      </c>
      <c r="W394" s="34" t="s">
        <v>4881</v>
      </c>
      <c r="X394" s="34" t="s">
        <v>4170</v>
      </c>
      <c r="Y394" s="34" t="s">
        <v>4881</v>
      </c>
      <c r="Z394" s="34" t="s">
        <v>4881</v>
      </c>
      <c r="AA394" s="34" t="s">
        <v>4170</v>
      </c>
      <c r="AB394" s="34" t="s">
        <v>3681</v>
      </c>
      <c r="AD394" s="34" t="s">
        <v>3696</v>
      </c>
      <c r="AN394" s="34" t="s">
        <v>3722</v>
      </c>
      <c r="AO394" s="34" t="s">
        <v>1044</v>
      </c>
      <c r="BG394" s="34">
        <v>2</v>
      </c>
      <c r="BI394" s="34">
        <v>30</v>
      </c>
      <c r="BJ394" s="34" t="s">
        <v>1041</v>
      </c>
      <c r="BK394" s="34" t="s">
        <v>3727</v>
      </c>
      <c r="BM394" s="34" t="s">
        <v>3739</v>
      </c>
      <c r="BN394" s="34" t="s">
        <v>3745</v>
      </c>
      <c r="BO394" s="34" t="s">
        <v>4881</v>
      </c>
      <c r="BP394" s="34" t="s">
        <v>4170</v>
      </c>
      <c r="BQ394" s="34" t="s">
        <v>4170</v>
      </c>
      <c r="BR394" s="34" t="s">
        <v>4170</v>
      </c>
      <c r="BS394" s="34" t="s">
        <v>3754</v>
      </c>
      <c r="BT394" s="34" t="s">
        <v>3771</v>
      </c>
      <c r="BU394" s="34" t="s">
        <v>1044</v>
      </c>
      <c r="BV394" s="34" t="s">
        <v>1044</v>
      </c>
      <c r="BW394" s="34" t="s">
        <v>1044</v>
      </c>
      <c r="BX394" s="34" t="s">
        <v>3777</v>
      </c>
      <c r="BY394" s="34" t="s">
        <v>4881</v>
      </c>
      <c r="BZ394" s="34" t="s">
        <v>4170</v>
      </c>
      <c r="CA394" s="34" t="s">
        <v>4170</v>
      </c>
      <c r="CB394" s="34" t="s">
        <v>4170</v>
      </c>
      <c r="CC394" s="34" t="s">
        <v>4170</v>
      </c>
      <c r="CD394" s="34" t="s">
        <v>4170</v>
      </c>
      <c r="CE394" s="34" t="s">
        <v>4170</v>
      </c>
      <c r="CF394" s="34" t="s">
        <v>4170</v>
      </c>
      <c r="CG394" s="34" t="s">
        <v>4170</v>
      </c>
      <c r="CH394" s="34" t="s">
        <v>4170</v>
      </c>
      <c r="CI394" s="34" t="s">
        <v>4170</v>
      </c>
      <c r="CJ394" s="34" t="s">
        <v>4170</v>
      </c>
      <c r="CK394" s="34" t="s">
        <v>4170</v>
      </c>
      <c r="CL394" s="34" t="s">
        <v>4170</v>
      </c>
      <c r="CM394" s="34" t="s">
        <v>4170</v>
      </c>
      <c r="CN394" s="34" t="s">
        <v>4170</v>
      </c>
      <c r="CO394" s="34" t="s">
        <v>4170</v>
      </c>
      <c r="CQ394" s="34" t="s">
        <v>1041</v>
      </c>
      <c r="CR394" s="34" t="s">
        <v>1041</v>
      </c>
      <c r="CS394" s="34" t="s">
        <v>1041</v>
      </c>
      <c r="CT394" s="34" t="s">
        <v>1041</v>
      </c>
      <c r="CU394" s="34" t="s">
        <v>1041</v>
      </c>
      <c r="CV394" s="34" t="s">
        <v>1041</v>
      </c>
      <c r="CW394" s="34" t="s">
        <v>1041</v>
      </c>
      <c r="CX394" s="34" t="s">
        <v>1041</v>
      </c>
      <c r="CY394" s="34" t="s">
        <v>3826</v>
      </c>
      <c r="CZ394" s="34" t="s">
        <v>3843</v>
      </c>
      <c r="DA394" s="34" t="s">
        <v>3855</v>
      </c>
      <c r="DB394" s="34" t="s">
        <v>1044</v>
      </c>
      <c r="DC394" s="34" t="s">
        <v>1044</v>
      </c>
      <c r="DD394" s="34" t="s">
        <v>3871</v>
      </c>
      <c r="DE394" s="34" t="s">
        <v>1044</v>
      </c>
      <c r="DF394" s="34" t="s">
        <v>3877</v>
      </c>
      <c r="DG394" s="34" t="s">
        <v>3884</v>
      </c>
      <c r="DH394" s="34" t="s">
        <v>4881</v>
      </c>
      <c r="DI394" s="34" t="s">
        <v>4170</v>
      </c>
      <c r="DJ394" s="34" t="s">
        <v>4170</v>
      </c>
      <c r="DK394" s="34" t="s">
        <v>4170</v>
      </c>
      <c r="DL394" s="34" t="s">
        <v>4170</v>
      </c>
      <c r="DM394" s="34" t="s">
        <v>4170</v>
      </c>
      <c r="DN394" s="34" t="s">
        <v>4170</v>
      </c>
      <c r="DO394" s="34" t="s">
        <v>4170</v>
      </c>
      <c r="DP394" s="34" t="s">
        <v>4170</v>
      </c>
      <c r="DQ394" s="34" t="s">
        <v>4170</v>
      </c>
      <c r="DR394" s="34" t="s">
        <v>4170</v>
      </c>
      <c r="DS394" s="34" t="s">
        <v>4170</v>
      </c>
      <c r="DT394" s="34" t="s">
        <v>4170</v>
      </c>
      <c r="DU394" s="34" t="s">
        <v>4170</v>
      </c>
      <c r="DV394" s="34" t="s">
        <v>4170</v>
      </c>
      <c r="DW394" s="34" t="s">
        <v>4170</v>
      </c>
      <c r="FK394" s="34" t="s">
        <v>1044</v>
      </c>
      <c r="FM394" s="34" t="s">
        <v>3981</v>
      </c>
      <c r="FN394" s="34" t="s">
        <v>6828</v>
      </c>
      <c r="FO394" s="34" t="s">
        <v>4881</v>
      </c>
      <c r="FP394" s="34" t="s">
        <v>4881</v>
      </c>
      <c r="FQ394" s="34" t="s">
        <v>4881</v>
      </c>
      <c r="FR394" s="34" t="s">
        <v>4170</v>
      </c>
      <c r="FS394" s="34" t="s">
        <v>4170</v>
      </c>
      <c r="FT394" s="34" t="s">
        <v>4170</v>
      </c>
      <c r="FU394" s="34" t="s">
        <v>4170</v>
      </c>
      <c r="FV394" s="34" t="s">
        <v>4170</v>
      </c>
      <c r="FW394" s="34" t="s">
        <v>4881</v>
      </c>
      <c r="FX394" s="34" t="s">
        <v>4170</v>
      </c>
      <c r="FY394" s="34" t="s">
        <v>4170</v>
      </c>
      <c r="FZ394" s="34" t="s">
        <v>4170</v>
      </c>
      <c r="GA394" s="34" t="s">
        <v>4170</v>
      </c>
      <c r="GB394" s="34" t="s">
        <v>4170</v>
      </c>
      <c r="GC394" s="34" t="s">
        <v>4170</v>
      </c>
      <c r="GD394" s="34" t="s">
        <v>4170</v>
      </c>
      <c r="GF394" s="34" t="s">
        <v>1044</v>
      </c>
      <c r="GG394" s="34" t="s">
        <v>4170</v>
      </c>
      <c r="GH394" s="34" t="s">
        <v>4170</v>
      </c>
      <c r="GI394" s="34" t="s">
        <v>4170</v>
      </c>
      <c r="GJ394" s="34" t="s">
        <v>4881</v>
      </c>
      <c r="GK394" s="34" t="s">
        <v>4170</v>
      </c>
      <c r="GL394" s="34" t="s">
        <v>4170</v>
      </c>
      <c r="GM394" s="34" t="s">
        <v>4170</v>
      </c>
      <c r="GO394" s="34">
        <v>7000</v>
      </c>
      <c r="GP394" s="34">
        <v>0</v>
      </c>
      <c r="GR394" s="34">
        <v>1000</v>
      </c>
      <c r="GS394" s="34">
        <v>500</v>
      </c>
      <c r="GT394" s="34">
        <v>350</v>
      </c>
      <c r="GU394" s="34">
        <v>0</v>
      </c>
      <c r="GV394" s="34">
        <v>0</v>
      </c>
      <c r="GW394" s="34">
        <v>0</v>
      </c>
      <c r="GX394" s="34">
        <v>3000</v>
      </c>
      <c r="GY394" s="34">
        <v>1000</v>
      </c>
      <c r="GZ394" s="34">
        <v>500</v>
      </c>
      <c r="HA394" s="34">
        <v>0</v>
      </c>
      <c r="HB394" s="34">
        <v>0</v>
      </c>
      <c r="HC394" s="34">
        <v>0</v>
      </c>
      <c r="HD394" s="34">
        <v>0</v>
      </c>
      <c r="HE394" s="34">
        <v>0</v>
      </c>
      <c r="HF394" s="34" t="s">
        <v>1044</v>
      </c>
      <c r="HK394" s="34" t="s">
        <v>7224</v>
      </c>
      <c r="HL394" s="34" t="s">
        <v>4226</v>
      </c>
      <c r="HM394" s="34" t="s">
        <v>4542</v>
      </c>
      <c r="HN394" s="34" t="s">
        <v>5447</v>
      </c>
      <c r="HO394" s="34">
        <v>33.672798948751598</v>
      </c>
      <c r="HP394" s="34" t="s">
        <v>4895</v>
      </c>
      <c r="HQ394" s="34" t="s">
        <v>4313</v>
      </c>
      <c r="HR394" s="34" t="s">
        <v>4210</v>
      </c>
      <c r="HS394" s="34" t="s">
        <v>4228</v>
      </c>
      <c r="HT394" s="34" t="s">
        <v>4262</v>
      </c>
      <c r="HU394" s="34" t="s">
        <v>5342</v>
      </c>
      <c r="HV394" s="34" t="s">
        <v>5001</v>
      </c>
      <c r="HW394" s="34" t="s">
        <v>4560</v>
      </c>
      <c r="HX394" s="34" t="s">
        <v>3247</v>
      </c>
      <c r="HY394" s="34" t="s">
        <v>4299</v>
      </c>
      <c r="HZ394" s="34" t="s">
        <v>4933</v>
      </c>
      <c r="IA394" s="34" t="s">
        <v>4666</v>
      </c>
      <c r="IB394" s="34" t="s">
        <v>5665</v>
      </c>
      <c r="IC394" s="34" t="s">
        <v>5274</v>
      </c>
      <c r="ID394" s="34" t="s">
        <v>4462</v>
      </c>
      <c r="IR394" s="34" t="s">
        <v>1046</v>
      </c>
      <c r="IS394" s="34" t="s">
        <v>5322</v>
      </c>
      <c r="IU394" s="34" t="s">
        <v>5180</v>
      </c>
      <c r="IV394" s="34" t="s">
        <v>4170</v>
      </c>
      <c r="IX394" s="34" t="s">
        <v>6120</v>
      </c>
      <c r="IY394" s="34" t="s">
        <v>4785</v>
      </c>
      <c r="IZ394" s="34" t="s">
        <v>4785</v>
      </c>
      <c r="JA394" s="34" t="s">
        <v>4170</v>
      </c>
      <c r="JB394" s="34" t="s">
        <v>4170</v>
      </c>
      <c r="JC394" s="34">
        <v>500</v>
      </c>
      <c r="JD394" s="34">
        <v>166.666666666667</v>
      </c>
      <c r="JE394" s="34">
        <v>83.3333333333333</v>
      </c>
      <c r="JF394" s="34">
        <v>0</v>
      </c>
      <c r="JG394" s="34">
        <v>0</v>
      </c>
      <c r="JH394" s="34">
        <v>0</v>
      </c>
      <c r="JI394" s="34">
        <v>0</v>
      </c>
      <c r="JJ394" s="34">
        <v>0</v>
      </c>
      <c r="JK394" s="34">
        <v>0</v>
      </c>
      <c r="JL394" s="34">
        <v>9433.3333333333303</v>
      </c>
      <c r="JM394" s="34">
        <v>166.666666666667</v>
      </c>
      <c r="JN394" s="34">
        <v>9600</v>
      </c>
      <c r="JO394" s="34">
        <v>4716.6666666666697</v>
      </c>
      <c r="JP394" s="34">
        <v>83.3333333333333</v>
      </c>
      <c r="JQ394" s="34">
        <v>4800</v>
      </c>
      <c r="JR394" s="34">
        <v>0.72916666666666696</v>
      </c>
      <c r="JU394" s="34">
        <v>0.104166666666667</v>
      </c>
      <c r="JV394" s="34">
        <v>5.2083333333333301E-2</v>
      </c>
      <c r="JW394" s="34">
        <v>3.6458333333333301E-2</v>
      </c>
      <c r="KA394" s="34">
        <v>5.2083333333333301E-2</v>
      </c>
      <c r="KB394" s="34">
        <v>1.7361111111111101E-2</v>
      </c>
      <c r="KC394" s="34">
        <v>8.6805555555555507E-3</v>
      </c>
      <c r="KL394" s="34" t="s">
        <v>4170</v>
      </c>
      <c r="KM394" s="34" t="s">
        <v>4714</v>
      </c>
      <c r="KN394" s="34" t="s">
        <v>5254</v>
      </c>
      <c r="KO394" s="34" t="s">
        <v>4352</v>
      </c>
      <c r="KP394" s="34" t="s">
        <v>4170</v>
      </c>
      <c r="KQ394" s="34" t="s">
        <v>4170</v>
      </c>
      <c r="KR394" s="34" t="s">
        <v>4170</v>
      </c>
      <c r="KS394" s="34" t="s">
        <v>4170</v>
      </c>
      <c r="KT394" s="34" t="s">
        <v>4170</v>
      </c>
      <c r="KU394" s="34" t="s">
        <v>5116</v>
      </c>
      <c r="KV394" s="34" t="s">
        <v>5153</v>
      </c>
      <c r="KW394" s="34" t="s">
        <v>5620</v>
      </c>
      <c r="KX394" s="34" t="s">
        <v>5643</v>
      </c>
      <c r="KY394" s="34" t="s">
        <v>5116</v>
      </c>
      <c r="KZ394" s="34" t="s">
        <v>5850</v>
      </c>
    </row>
    <row r="395" spans="1:313">
      <c r="A395" s="34" t="s">
        <v>7225</v>
      </c>
      <c r="B395" s="34" t="s">
        <v>7185</v>
      </c>
      <c r="C395" s="34" t="s">
        <v>1038</v>
      </c>
      <c r="D395" s="34" t="s">
        <v>1041</v>
      </c>
      <c r="F395" s="34" t="s">
        <v>1041</v>
      </c>
      <c r="G395" s="34">
        <v>36</v>
      </c>
      <c r="H395" s="34" t="s">
        <v>1041</v>
      </c>
      <c r="I395" s="34" t="s">
        <v>1041</v>
      </c>
      <c r="J395" s="34" t="s">
        <v>440</v>
      </c>
      <c r="K395" s="34" t="s">
        <v>1077</v>
      </c>
      <c r="L395" s="34" t="s">
        <v>9537</v>
      </c>
      <c r="M395" s="34" t="s">
        <v>1548</v>
      </c>
      <c r="N395" s="34" t="s">
        <v>9538</v>
      </c>
      <c r="P395" s="34" t="s">
        <v>3065</v>
      </c>
      <c r="Q395" s="34" t="s">
        <v>3123</v>
      </c>
      <c r="R395" s="34" t="s">
        <v>6326</v>
      </c>
      <c r="S395" s="34">
        <v>4</v>
      </c>
      <c r="T395" s="34" t="s">
        <v>4609</v>
      </c>
      <c r="U395" s="34" t="s">
        <v>4881</v>
      </c>
      <c r="V395" s="34" t="s">
        <v>4881</v>
      </c>
      <c r="W395" s="34" t="s">
        <v>4881</v>
      </c>
      <c r="X395" s="34" t="s">
        <v>4881</v>
      </c>
      <c r="Y395" s="34" t="s">
        <v>4609</v>
      </c>
      <c r="Z395" s="34" t="s">
        <v>4609</v>
      </c>
      <c r="AA395" s="34" t="s">
        <v>4170</v>
      </c>
      <c r="AB395" s="34" t="s">
        <v>3681</v>
      </c>
      <c r="AD395" s="34" t="s">
        <v>3696</v>
      </c>
      <c r="AN395" s="34" t="s">
        <v>3722</v>
      </c>
      <c r="AO395" s="34" t="s">
        <v>1044</v>
      </c>
      <c r="BG395" s="34">
        <v>2</v>
      </c>
      <c r="BI395" s="34">
        <v>44</v>
      </c>
      <c r="BJ395" s="34" t="s">
        <v>1041</v>
      </c>
      <c r="BK395" s="34" t="s">
        <v>3727</v>
      </c>
      <c r="BM395" s="34" t="s">
        <v>3739</v>
      </c>
      <c r="BN395" s="34" t="s">
        <v>3745</v>
      </c>
      <c r="BO395" s="34" t="s">
        <v>4881</v>
      </c>
      <c r="BP395" s="34" t="s">
        <v>4170</v>
      </c>
      <c r="BQ395" s="34" t="s">
        <v>4170</v>
      </c>
      <c r="BR395" s="34" t="s">
        <v>4170</v>
      </c>
      <c r="BS395" s="34" t="s">
        <v>3754</v>
      </c>
      <c r="BT395" s="34" t="s">
        <v>3771</v>
      </c>
      <c r="BU395" s="34" t="s">
        <v>1044</v>
      </c>
      <c r="BV395" s="34" t="s">
        <v>1044</v>
      </c>
      <c r="BW395" s="34" t="s">
        <v>1044</v>
      </c>
      <c r="BX395" s="34" t="s">
        <v>3777</v>
      </c>
      <c r="BY395" s="34" t="s">
        <v>4881</v>
      </c>
      <c r="BZ395" s="34" t="s">
        <v>4170</v>
      </c>
      <c r="CA395" s="34" t="s">
        <v>4170</v>
      </c>
      <c r="CB395" s="34" t="s">
        <v>4170</v>
      </c>
      <c r="CC395" s="34" t="s">
        <v>4170</v>
      </c>
      <c r="CD395" s="34" t="s">
        <v>4170</v>
      </c>
      <c r="CE395" s="34" t="s">
        <v>4170</v>
      </c>
      <c r="CF395" s="34" t="s">
        <v>4170</v>
      </c>
      <c r="CG395" s="34" t="s">
        <v>4170</v>
      </c>
      <c r="CH395" s="34" t="s">
        <v>4170</v>
      </c>
      <c r="CI395" s="34" t="s">
        <v>4170</v>
      </c>
      <c r="CJ395" s="34" t="s">
        <v>4170</v>
      </c>
      <c r="CK395" s="34" t="s">
        <v>4170</v>
      </c>
      <c r="CL395" s="34" t="s">
        <v>4170</v>
      </c>
      <c r="CM395" s="34" t="s">
        <v>4170</v>
      </c>
      <c r="CN395" s="34" t="s">
        <v>4170</v>
      </c>
      <c r="CO395" s="34" t="s">
        <v>4170</v>
      </c>
      <c r="CQ395" s="34" t="s">
        <v>1041</v>
      </c>
      <c r="CR395" s="34" t="s">
        <v>1041</v>
      </c>
      <c r="CS395" s="34" t="s">
        <v>1041</v>
      </c>
      <c r="CT395" s="34" t="s">
        <v>1041</v>
      </c>
      <c r="CU395" s="34" t="s">
        <v>1041</v>
      </c>
      <c r="CV395" s="34" t="s">
        <v>1041</v>
      </c>
      <c r="CW395" s="34" t="s">
        <v>1041</v>
      </c>
      <c r="CX395" s="34" t="s">
        <v>1044</v>
      </c>
      <c r="CY395" s="34" t="s">
        <v>3826</v>
      </c>
      <c r="CZ395" s="34" t="s">
        <v>3843</v>
      </c>
      <c r="DA395" s="34" t="s">
        <v>3861</v>
      </c>
      <c r="DB395" s="34" t="s">
        <v>3868</v>
      </c>
      <c r="DC395" s="34" t="s">
        <v>3868</v>
      </c>
      <c r="DD395" s="34" t="s">
        <v>3871</v>
      </c>
      <c r="DE395" s="34" t="s">
        <v>1041</v>
      </c>
      <c r="DF395" s="34" t="s">
        <v>3880</v>
      </c>
      <c r="DG395" s="34" t="s">
        <v>6439</v>
      </c>
      <c r="DH395" s="34" t="s">
        <v>4170</v>
      </c>
      <c r="DI395" s="34" t="s">
        <v>4881</v>
      </c>
      <c r="DJ395" s="34" t="s">
        <v>4170</v>
      </c>
      <c r="DK395" s="34" t="s">
        <v>4170</v>
      </c>
      <c r="DL395" s="34" t="s">
        <v>4170</v>
      </c>
      <c r="DM395" s="34" t="s">
        <v>4170</v>
      </c>
      <c r="DN395" s="34" t="s">
        <v>4170</v>
      </c>
      <c r="DO395" s="34" t="s">
        <v>4170</v>
      </c>
      <c r="DP395" s="34" t="s">
        <v>4170</v>
      </c>
      <c r="DQ395" s="34" t="s">
        <v>4170</v>
      </c>
      <c r="DR395" s="34" t="s">
        <v>4881</v>
      </c>
      <c r="DS395" s="34" t="s">
        <v>4170</v>
      </c>
      <c r="DT395" s="34" t="s">
        <v>4170</v>
      </c>
      <c r="DU395" s="34" t="s">
        <v>4170</v>
      </c>
      <c r="DV395" s="34" t="s">
        <v>4170</v>
      </c>
      <c r="DW395" s="34" t="s">
        <v>4170</v>
      </c>
      <c r="DY395" s="34">
        <v>14000</v>
      </c>
      <c r="FH395" s="34">
        <v>10000</v>
      </c>
      <c r="FK395" s="34" t="s">
        <v>3963</v>
      </c>
      <c r="FL395" s="34" t="s">
        <v>3969</v>
      </c>
      <c r="FM395" s="34" t="s">
        <v>3990</v>
      </c>
      <c r="GF395" s="34" t="s">
        <v>1044</v>
      </c>
      <c r="GG395" s="34" t="s">
        <v>4170</v>
      </c>
      <c r="GH395" s="34" t="s">
        <v>4170</v>
      </c>
      <c r="GI395" s="34" t="s">
        <v>4170</v>
      </c>
      <c r="GJ395" s="34" t="s">
        <v>4881</v>
      </c>
      <c r="GK395" s="34" t="s">
        <v>4170</v>
      </c>
      <c r="GL395" s="34" t="s">
        <v>4170</v>
      </c>
      <c r="GM395" s="34" t="s">
        <v>4170</v>
      </c>
      <c r="GO395" s="34">
        <v>10000</v>
      </c>
      <c r="GP395" s="34">
        <v>0</v>
      </c>
      <c r="GQ395" s="34">
        <v>10000</v>
      </c>
      <c r="GR395" s="34">
        <v>2700</v>
      </c>
      <c r="GS395" s="34">
        <v>500</v>
      </c>
      <c r="GT395" s="34">
        <v>600</v>
      </c>
      <c r="GU395" s="34">
        <v>1000</v>
      </c>
      <c r="GV395" s="34">
        <v>0</v>
      </c>
      <c r="GW395" s="34">
        <v>2000</v>
      </c>
      <c r="GX395" s="34">
        <v>4000</v>
      </c>
      <c r="GY395" s="34">
        <v>1000</v>
      </c>
      <c r="GZ395" s="34">
        <v>1000</v>
      </c>
      <c r="HA395" s="34">
        <v>0</v>
      </c>
      <c r="HB395" s="34">
        <v>0</v>
      </c>
      <c r="HC395" s="34">
        <v>20400</v>
      </c>
      <c r="HD395" s="34">
        <v>1000</v>
      </c>
      <c r="HE395" s="34">
        <v>0</v>
      </c>
      <c r="HF395" s="34" t="s">
        <v>1044</v>
      </c>
      <c r="HK395" s="34" t="s">
        <v>7226</v>
      </c>
      <c r="HL395" s="34" t="s">
        <v>4226</v>
      </c>
      <c r="HM395" s="34" t="s">
        <v>4542</v>
      </c>
      <c r="HN395" s="34" t="s">
        <v>5447</v>
      </c>
      <c r="HO395" s="34">
        <v>22.634691195795</v>
      </c>
      <c r="HP395" s="34" t="s">
        <v>4894</v>
      </c>
      <c r="HQ395" s="34" t="s">
        <v>4316</v>
      </c>
      <c r="HR395" s="34" t="s">
        <v>4219</v>
      </c>
      <c r="HS395" s="34" t="s">
        <v>4248</v>
      </c>
      <c r="HT395" s="34" t="s">
        <v>4262</v>
      </c>
      <c r="HU395" s="34" t="s">
        <v>5342</v>
      </c>
      <c r="HV395" s="34" t="s">
        <v>5001</v>
      </c>
      <c r="HW395" s="34" t="s">
        <v>4556</v>
      </c>
      <c r="HX395" s="34" t="s">
        <v>3244</v>
      </c>
      <c r="HY395" s="34" t="s">
        <v>4291</v>
      </c>
      <c r="HZ395" s="34" t="s">
        <v>4933</v>
      </c>
      <c r="IA395" s="34" t="s">
        <v>4666</v>
      </c>
      <c r="IC395" s="34" t="s">
        <v>5274</v>
      </c>
      <c r="ID395" s="34" t="s">
        <v>4462</v>
      </c>
      <c r="IE395" s="34" t="s">
        <v>5112</v>
      </c>
      <c r="IN395" s="34" t="s">
        <v>5116</v>
      </c>
      <c r="IQ395" s="34">
        <v>24000</v>
      </c>
      <c r="IR395" s="34" t="s">
        <v>1046</v>
      </c>
      <c r="IS395" s="34" t="s">
        <v>5322</v>
      </c>
      <c r="IT395" s="34">
        <v>6000</v>
      </c>
      <c r="IU395" s="34" t="s">
        <v>5181</v>
      </c>
      <c r="IV395" s="34" t="s">
        <v>4170</v>
      </c>
      <c r="IW395" s="34" t="s">
        <v>4176</v>
      </c>
      <c r="IX395" s="34" t="s">
        <v>5374</v>
      </c>
      <c r="IY395" s="34" t="s">
        <v>4785</v>
      </c>
      <c r="IZ395" s="34" t="s">
        <v>4354</v>
      </c>
      <c r="JA395" s="34" t="s">
        <v>4716</v>
      </c>
      <c r="JB395" s="34" t="s">
        <v>4170</v>
      </c>
      <c r="JC395" s="34">
        <v>666.66666666666697</v>
      </c>
      <c r="JD395" s="34">
        <v>166.666666666667</v>
      </c>
      <c r="JE395" s="34">
        <v>166.666666666667</v>
      </c>
      <c r="JF395" s="34">
        <v>0</v>
      </c>
      <c r="JG395" s="34">
        <v>0</v>
      </c>
      <c r="JH395" s="34">
        <v>3400</v>
      </c>
      <c r="JI395" s="34">
        <v>166.666666666667</v>
      </c>
      <c r="JJ395" s="34">
        <v>0</v>
      </c>
      <c r="JK395" s="34">
        <v>666.66666666666697</v>
      </c>
      <c r="JL395" s="34">
        <v>29033.333333333299</v>
      </c>
      <c r="JM395" s="34">
        <v>1000</v>
      </c>
      <c r="JN395" s="34">
        <v>30033.333333333299</v>
      </c>
      <c r="JO395" s="34">
        <v>7258.3333333333303</v>
      </c>
      <c r="JP395" s="34">
        <v>250</v>
      </c>
      <c r="JQ395" s="34">
        <v>7508.3333333333303</v>
      </c>
      <c r="JR395" s="34">
        <v>0.33296337402885701</v>
      </c>
      <c r="JT395" s="34">
        <v>0.33296337402885701</v>
      </c>
      <c r="JU395" s="34">
        <v>8.9900110987791299E-2</v>
      </c>
      <c r="JV395" s="34">
        <v>1.6648168701442801E-2</v>
      </c>
      <c r="JW395" s="34">
        <v>1.9977802441731401E-2</v>
      </c>
      <c r="JX395" s="34">
        <v>3.3296337402885699E-2</v>
      </c>
      <c r="JZ395" s="34">
        <v>2.21975582685905E-2</v>
      </c>
      <c r="KA395" s="34">
        <v>2.21975582685905E-2</v>
      </c>
      <c r="KB395" s="34">
        <v>5.5493895671476102E-3</v>
      </c>
      <c r="KC395" s="34">
        <v>5.5493895671476102E-3</v>
      </c>
      <c r="KF395" s="34">
        <v>0.113207547169811</v>
      </c>
      <c r="KG395" s="34">
        <v>5.5493895671476102E-3</v>
      </c>
      <c r="KJ395" s="34" t="s">
        <v>5978</v>
      </c>
      <c r="KK395" s="34" t="s">
        <v>5989</v>
      </c>
      <c r="KL395" s="34" t="s">
        <v>5797</v>
      </c>
      <c r="KM395" s="34" t="s">
        <v>4716</v>
      </c>
      <c r="KN395" s="34" t="s">
        <v>5254</v>
      </c>
      <c r="KO395" s="34" t="s">
        <v>5254</v>
      </c>
      <c r="KP395" s="34" t="s">
        <v>4170</v>
      </c>
      <c r="KQ395" s="34" t="s">
        <v>4170</v>
      </c>
      <c r="KR395" s="34" t="s">
        <v>4973</v>
      </c>
      <c r="KS395" s="34" t="s">
        <v>4783</v>
      </c>
      <c r="KT395" s="34" t="s">
        <v>4170</v>
      </c>
      <c r="KU395" s="34" t="s">
        <v>5114</v>
      </c>
      <c r="KV395" s="34" t="s">
        <v>5154</v>
      </c>
      <c r="KW395" s="34" t="s">
        <v>5624</v>
      </c>
      <c r="KX395" s="34" t="s">
        <v>5644</v>
      </c>
      <c r="KY395" s="34" t="s">
        <v>5954</v>
      </c>
      <c r="KZ395" s="34" t="s">
        <v>5154</v>
      </c>
      <c r="LA395" s="34" t="s">
        <v>5992</v>
      </c>
    </row>
    <row r="396" spans="1:313">
      <c r="A396" s="34" t="s">
        <v>7227</v>
      </c>
      <c r="B396" s="34" t="s">
        <v>7185</v>
      </c>
      <c r="C396" s="34" t="s">
        <v>1039</v>
      </c>
      <c r="D396" s="34" t="s">
        <v>1041</v>
      </c>
      <c r="F396" s="34" t="s">
        <v>1041</v>
      </c>
      <c r="G396" s="34">
        <v>39</v>
      </c>
      <c r="H396" s="34" t="s">
        <v>1041</v>
      </c>
      <c r="I396" s="34" t="s">
        <v>1041</v>
      </c>
      <c r="J396" s="34" t="s">
        <v>440</v>
      </c>
      <c r="K396" s="34" t="s">
        <v>1149</v>
      </c>
      <c r="L396" s="34" t="s">
        <v>9571</v>
      </c>
      <c r="M396" s="34" t="s">
        <v>1149</v>
      </c>
      <c r="N396" s="34" t="s">
        <v>9572</v>
      </c>
      <c r="P396" s="34" t="s">
        <v>3065</v>
      </c>
      <c r="Q396" s="34" t="s">
        <v>3123</v>
      </c>
      <c r="R396" s="34" t="s">
        <v>6377</v>
      </c>
      <c r="S396" s="34">
        <v>2</v>
      </c>
      <c r="T396" s="34" t="s">
        <v>4881</v>
      </c>
      <c r="U396" s="34" t="s">
        <v>4881</v>
      </c>
      <c r="V396" s="34" t="s">
        <v>4170</v>
      </c>
      <c r="W396" s="34" t="s">
        <v>4881</v>
      </c>
      <c r="X396" s="34" t="s">
        <v>4170</v>
      </c>
      <c r="Y396" s="34" t="s">
        <v>4609</v>
      </c>
      <c r="Z396" s="34" t="s">
        <v>4170</v>
      </c>
      <c r="AA396" s="34" t="s">
        <v>4170</v>
      </c>
      <c r="AB396" s="34" t="s">
        <v>3684</v>
      </c>
      <c r="AD396" s="34" t="s">
        <v>3699</v>
      </c>
      <c r="AE396" s="34" t="s">
        <v>3711</v>
      </c>
      <c r="AF396" s="34" t="s">
        <v>4170</v>
      </c>
      <c r="AG396" s="34" t="s">
        <v>4170</v>
      </c>
      <c r="AH396" s="34" t="s">
        <v>4881</v>
      </c>
      <c r="AI396" s="34" t="s">
        <v>4170</v>
      </c>
      <c r="AJ396" s="34" t="s">
        <v>4170</v>
      </c>
      <c r="AK396" s="34" t="s">
        <v>4170</v>
      </c>
      <c r="AL396" s="34" t="s">
        <v>4170</v>
      </c>
      <c r="AN396" s="34" t="s">
        <v>3719</v>
      </c>
      <c r="AO396" s="34" t="s">
        <v>1044</v>
      </c>
      <c r="BG396" s="34">
        <v>1</v>
      </c>
      <c r="BI396" s="34">
        <v>30</v>
      </c>
      <c r="BJ396" s="34" t="s">
        <v>1041</v>
      </c>
      <c r="BK396" s="34" t="s">
        <v>3727</v>
      </c>
      <c r="BM396" s="34" t="s">
        <v>3742</v>
      </c>
      <c r="BN396" s="34" t="s">
        <v>3745</v>
      </c>
      <c r="BO396" s="34" t="s">
        <v>4881</v>
      </c>
      <c r="BP396" s="34" t="s">
        <v>4170</v>
      </c>
      <c r="BQ396" s="34" t="s">
        <v>4170</v>
      </c>
      <c r="BR396" s="34" t="s">
        <v>4170</v>
      </c>
      <c r="BS396" s="34" t="s">
        <v>3760</v>
      </c>
      <c r="BT396" s="34" t="s">
        <v>3771</v>
      </c>
      <c r="BU396" s="34" t="s">
        <v>1044</v>
      </c>
      <c r="BV396" s="34" t="s">
        <v>1044</v>
      </c>
      <c r="BW396" s="34" t="s">
        <v>1044</v>
      </c>
      <c r="BX396" s="34" t="s">
        <v>3777</v>
      </c>
      <c r="BY396" s="34" t="s">
        <v>4881</v>
      </c>
      <c r="BZ396" s="34" t="s">
        <v>4170</v>
      </c>
      <c r="CA396" s="34" t="s">
        <v>4170</v>
      </c>
      <c r="CB396" s="34" t="s">
        <v>4170</v>
      </c>
      <c r="CC396" s="34" t="s">
        <v>4170</v>
      </c>
      <c r="CD396" s="34" t="s">
        <v>4170</v>
      </c>
      <c r="CE396" s="34" t="s">
        <v>4170</v>
      </c>
      <c r="CF396" s="34" t="s">
        <v>4170</v>
      </c>
      <c r="CG396" s="34" t="s">
        <v>4170</v>
      </c>
      <c r="CH396" s="34" t="s">
        <v>4170</v>
      </c>
      <c r="CI396" s="34" t="s">
        <v>4170</v>
      </c>
      <c r="CJ396" s="34" t="s">
        <v>4170</v>
      </c>
      <c r="CK396" s="34" t="s">
        <v>4170</v>
      </c>
      <c r="CL396" s="34" t="s">
        <v>4170</v>
      </c>
      <c r="CM396" s="34" t="s">
        <v>4170</v>
      </c>
      <c r="CN396" s="34" t="s">
        <v>4170</v>
      </c>
      <c r="CO396" s="34" t="s">
        <v>4170</v>
      </c>
      <c r="CQ396" s="34" t="s">
        <v>1041</v>
      </c>
      <c r="CR396" s="34" t="s">
        <v>1041</v>
      </c>
      <c r="CS396" s="34" t="s">
        <v>1044</v>
      </c>
      <c r="CT396" s="34" t="s">
        <v>1041</v>
      </c>
      <c r="CU396" s="34" t="s">
        <v>1041</v>
      </c>
      <c r="CV396" s="34" t="s">
        <v>1041</v>
      </c>
      <c r="CW396" s="34" t="s">
        <v>1044</v>
      </c>
      <c r="CX396" s="34" t="s">
        <v>1044</v>
      </c>
      <c r="CY396" s="34" t="s">
        <v>3826</v>
      </c>
      <c r="CZ396" s="34" t="s">
        <v>3843</v>
      </c>
      <c r="DA396" s="34" t="s">
        <v>3861</v>
      </c>
      <c r="DB396" s="34" t="s">
        <v>1044</v>
      </c>
      <c r="DC396" s="34" t="s">
        <v>3871</v>
      </c>
      <c r="DD396" s="34" t="s">
        <v>3871</v>
      </c>
      <c r="DE396" s="34" t="s">
        <v>1044</v>
      </c>
      <c r="DF396" s="34" t="s">
        <v>3877</v>
      </c>
      <c r="DG396" s="34" t="s">
        <v>171</v>
      </c>
      <c r="DH396" s="34" t="s">
        <v>4170</v>
      </c>
      <c r="DI396" s="34" t="s">
        <v>4170</v>
      </c>
      <c r="DJ396" s="34" t="s">
        <v>4170</v>
      </c>
      <c r="DK396" s="34" t="s">
        <v>4170</v>
      </c>
      <c r="DL396" s="34" t="s">
        <v>4170</v>
      </c>
      <c r="DM396" s="34" t="s">
        <v>4170</v>
      </c>
      <c r="DN396" s="34" t="s">
        <v>4170</v>
      </c>
      <c r="DO396" s="34" t="s">
        <v>4170</v>
      </c>
      <c r="DP396" s="34" t="s">
        <v>4170</v>
      </c>
      <c r="DQ396" s="34" t="s">
        <v>4881</v>
      </c>
      <c r="DR396" s="34" t="s">
        <v>4170</v>
      </c>
      <c r="DS396" s="34" t="s">
        <v>4170</v>
      </c>
      <c r="DT396" s="34" t="s">
        <v>4170</v>
      </c>
      <c r="DU396" s="34" t="s">
        <v>4170</v>
      </c>
      <c r="DV396" s="34" t="s">
        <v>4170</v>
      </c>
      <c r="DW396" s="34" t="s">
        <v>4170</v>
      </c>
      <c r="FG396" s="34">
        <v>5000</v>
      </c>
      <c r="FK396" s="34" t="s">
        <v>3963</v>
      </c>
      <c r="FL396" s="34" t="s">
        <v>3978</v>
      </c>
      <c r="FM396" s="34" t="s">
        <v>3990</v>
      </c>
      <c r="GF396" s="34" t="s">
        <v>1044</v>
      </c>
      <c r="GG396" s="34" t="s">
        <v>4170</v>
      </c>
      <c r="GH396" s="34" t="s">
        <v>4170</v>
      </c>
      <c r="GI396" s="34" t="s">
        <v>4170</v>
      </c>
      <c r="GJ396" s="34" t="s">
        <v>4881</v>
      </c>
      <c r="GK396" s="34" t="s">
        <v>4170</v>
      </c>
      <c r="GL396" s="34" t="s">
        <v>4170</v>
      </c>
      <c r="GM396" s="34" t="s">
        <v>4170</v>
      </c>
      <c r="GO396" s="34">
        <v>1999</v>
      </c>
      <c r="GP396" s="34">
        <v>0</v>
      </c>
      <c r="GQ396" s="34">
        <v>0</v>
      </c>
      <c r="GR396" s="34">
        <v>500</v>
      </c>
      <c r="GS396" s="34">
        <v>100</v>
      </c>
      <c r="GT396" s="34">
        <v>150</v>
      </c>
      <c r="GU396" s="34">
        <v>0</v>
      </c>
      <c r="GV396" s="34">
        <v>0</v>
      </c>
      <c r="GW396" s="34">
        <v>0</v>
      </c>
      <c r="GX396" s="34">
        <v>0</v>
      </c>
      <c r="GY396" s="34">
        <v>300</v>
      </c>
      <c r="GZ396" s="34">
        <v>0</v>
      </c>
      <c r="HA396" s="34">
        <v>0</v>
      </c>
      <c r="HB396" s="34">
        <v>500</v>
      </c>
      <c r="HC396" s="34">
        <v>500</v>
      </c>
      <c r="HD396" s="34">
        <v>0</v>
      </c>
      <c r="HE396" s="34">
        <v>0</v>
      </c>
      <c r="HF396" s="34" t="s">
        <v>1044</v>
      </c>
      <c r="HK396" s="34" t="s">
        <v>7228</v>
      </c>
      <c r="HL396" s="34" t="s">
        <v>4226</v>
      </c>
      <c r="HM396" s="34" t="s">
        <v>4542</v>
      </c>
      <c r="HN396" s="34" t="s">
        <v>5447</v>
      </c>
      <c r="HO396" s="34">
        <v>48.653088042049902</v>
      </c>
      <c r="HP396" s="34" t="s">
        <v>4896</v>
      </c>
      <c r="HQ396" s="34" t="s">
        <v>4313</v>
      </c>
      <c r="HR396" s="34" t="s">
        <v>4210</v>
      </c>
      <c r="HS396" s="34" t="s">
        <v>4228</v>
      </c>
      <c r="HT396" s="34" t="s">
        <v>4262</v>
      </c>
      <c r="HU396" s="34" t="s">
        <v>5342</v>
      </c>
      <c r="HV396" s="34" t="s">
        <v>5001</v>
      </c>
      <c r="HW396" s="34" t="s">
        <v>3302</v>
      </c>
      <c r="HX396" s="34" t="s">
        <v>3238</v>
      </c>
      <c r="HY396" s="34" t="s">
        <v>4299</v>
      </c>
      <c r="HZ396" s="34" t="s">
        <v>4933</v>
      </c>
      <c r="IA396" s="34" t="s">
        <v>4666</v>
      </c>
      <c r="IB396" s="34" t="s">
        <v>5665</v>
      </c>
      <c r="IC396" s="34" t="s">
        <v>5274</v>
      </c>
      <c r="ID396" s="34" t="s">
        <v>4462</v>
      </c>
      <c r="IM396" s="34" t="s">
        <v>6040</v>
      </c>
      <c r="IQ396" s="34">
        <v>5000</v>
      </c>
      <c r="IR396" s="34" t="s">
        <v>1046</v>
      </c>
      <c r="IS396" s="34" t="s">
        <v>5322</v>
      </c>
      <c r="IT396" s="34">
        <v>2500</v>
      </c>
      <c r="IU396" s="34" t="s">
        <v>5177</v>
      </c>
      <c r="IV396" s="34" t="s">
        <v>4170</v>
      </c>
      <c r="IW396" s="34" t="s">
        <v>4170</v>
      </c>
      <c r="IX396" s="34" t="s">
        <v>6120</v>
      </c>
      <c r="IY396" s="34" t="s">
        <v>5373</v>
      </c>
      <c r="IZ396" s="34" t="s">
        <v>4783</v>
      </c>
      <c r="JA396" s="34" t="s">
        <v>4170</v>
      </c>
      <c r="JB396" s="34" t="s">
        <v>4170</v>
      </c>
      <c r="JC396" s="34">
        <v>0</v>
      </c>
      <c r="JD396" s="34">
        <v>50</v>
      </c>
      <c r="JE396" s="34">
        <v>0</v>
      </c>
      <c r="JF396" s="34">
        <v>0</v>
      </c>
      <c r="JG396" s="34">
        <v>83.3333333333333</v>
      </c>
      <c r="JH396" s="34">
        <v>83.3333333333333</v>
      </c>
      <c r="JI396" s="34">
        <v>0</v>
      </c>
      <c r="JJ396" s="34">
        <v>0</v>
      </c>
      <c r="JK396" s="34">
        <v>0</v>
      </c>
      <c r="JL396" s="34">
        <v>2832.3333333333298</v>
      </c>
      <c r="JM396" s="34">
        <v>133.333333333333</v>
      </c>
      <c r="JN396" s="34">
        <v>2965.6666666666702</v>
      </c>
      <c r="JO396" s="34">
        <v>1416.1666666666699</v>
      </c>
      <c r="JP396" s="34">
        <v>66.6666666666667</v>
      </c>
      <c r="JQ396" s="34">
        <v>1482.8333333333301</v>
      </c>
      <c r="JR396" s="34">
        <v>0.67404743171855697</v>
      </c>
      <c r="JU396" s="34">
        <v>0.16859615600764299</v>
      </c>
      <c r="JV396" s="34">
        <v>3.3719231201528602E-2</v>
      </c>
      <c r="JW396" s="34">
        <v>5.0578846802292902E-2</v>
      </c>
      <c r="KB396" s="34">
        <v>1.6859615600764301E-2</v>
      </c>
      <c r="KE396" s="34">
        <v>2.80993593346072E-2</v>
      </c>
      <c r="KF396" s="34">
        <v>2.80993593346072E-2</v>
      </c>
      <c r="KJ396" s="34" t="s">
        <v>5976</v>
      </c>
      <c r="KK396" s="34" t="s">
        <v>5178</v>
      </c>
      <c r="KL396" s="34" t="s">
        <v>4170</v>
      </c>
      <c r="KM396" s="34" t="s">
        <v>4170</v>
      </c>
      <c r="KN396" s="34" t="s">
        <v>4352</v>
      </c>
      <c r="KO396" s="34" t="s">
        <v>4170</v>
      </c>
      <c r="KP396" s="34" t="s">
        <v>4170</v>
      </c>
      <c r="KQ396" s="34" t="s">
        <v>4352</v>
      </c>
      <c r="KR396" s="34" t="s">
        <v>4975</v>
      </c>
      <c r="KS396" s="34" t="s">
        <v>4170</v>
      </c>
      <c r="KT396" s="34" t="s">
        <v>4170</v>
      </c>
      <c r="KU396" s="34" t="s">
        <v>4973</v>
      </c>
      <c r="KV396" s="34" t="s">
        <v>5151</v>
      </c>
      <c r="KW396" s="34" t="s">
        <v>5620</v>
      </c>
      <c r="KX396" s="34" t="s">
        <v>5643</v>
      </c>
      <c r="KY396" s="34" t="s">
        <v>5952</v>
      </c>
      <c r="KZ396" s="34" t="s">
        <v>5971</v>
      </c>
      <c r="LA396" s="34" t="s">
        <v>5992</v>
      </c>
    </row>
    <row r="397" spans="1:313">
      <c r="A397" s="34" t="s">
        <v>7229</v>
      </c>
      <c r="B397" s="34" t="s">
        <v>7185</v>
      </c>
      <c r="C397" s="34" t="s">
        <v>1036</v>
      </c>
      <c r="D397" s="34" t="s">
        <v>1041</v>
      </c>
      <c r="F397" s="34" t="s">
        <v>1041</v>
      </c>
      <c r="G397" s="34">
        <v>47</v>
      </c>
      <c r="H397" s="34" t="s">
        <v>1041</v>
      </c>
      <c r="I397" s="34" t="s">
        <v>1041</v>
      </c>
      <c r="J397" s="34" t="s">
        <v>440</v>
      </c>
      <c r="K397" s="34" t="s">
        <v>1077</v>
      </c>
      <c r="L397" s="34" t="s">
        <v>9537</v>
      </c>
      <c r="M397" s="34" t="s">
        <v>1548</v>
      </c>
      <c r="N397" s="34" t="s">
        <v>9538</v>
      </c>
      <c r="P397" s="34" t="s">
        <v>3065</v>
      </c>
      <c r="Q397" s="34" t="s">
        <v>3111</v>
      </c>
      <c r="R397" s="34" t="s">
        <v>6320</v>
      </c>
      <c r="S397" s="34">
        <v>2</v>
      </c>
      <c r="T397" s="34" t="s">
        <v>4609</v>
      </c>
      <c r="U397" s="34" t="s">
        <v>4881</v>
      </c>
      <c r="V397" s="34" t="s">
        <v>4170</v>
      </c>
      <c r="W397" s="34" t="s">
        <v>4881</v>
      </c>
      <c r="X397" s="34" t="s">
        <v>4170</v>
      </c>
      <c r="Y397" s="34" t="s">
        <v>4609</v>
      </c>
      <c r="Z397" s="34" t="s">
        <v>4170</v>
      </c>
      <c r="AA397" s="34" t="s">
        <v>4170</v>
      </c>
      <c r="AB397" s="34" t="s">
        <v>3681</v>
      </c>
      <c r="AD397" s="34" t="s">
        <v>3696</v>
      </c>
      <c r="AN397" s="34" t="s">
        <v>3719</v>
      </c>
      <c r="AO397" s="34" t="s">
        <v>1041</v>
      </c>
      <c r="AP397" s="34" t="s">
        <v>4095</v>
      </c>
      <c r="AQ397" s="34" t="s">
        <v>4170</v>
      </c>
      <c r="AR397" s="34" t="s">
        <v>4170</v>
      </c>
      <c r="AS397" s="34" t="s">
        <v>4170</v>
      </c>
      <c r="AT397" s="34" t="s">
        <v>4170</v>
      </c>
      <c r="AU397" s="34" t="s">
        <v>4881</v>
      </c>
      <c r="AV397" s="34" t="s">
        <v>4170</v>
      </c>
      <c r="AW397" s="34" t="s">
        <v>4170</v>
      </c>
      <c r="AX397" s="34" t="s">
        <v>4170</v>
      </c>
      <c r="AY397" s="34" t="s">
        <v>4170</v>
      </c>
      <c r="AZ397" s="34" t="s">
        <v>4170</v>
      </c>
      <c r="BA397" s="34" t="s">
        <v>4170</v>
      </c>
      <c r="BB397" s="34" t="s">
        <v>4170</v>
      </c>
      <c r="BD397" s="34" t="s">
        <v>4137</v>
      </c>
      <c r="BG397" s="34">
        <v>2</v>
      </c>
      <c r="BI397" s="34">
        <v>25</v>
      </c>
      <c r="BJ397" s="34" t="s">
        <v>1041</v>
      </c>
      <c r="BK397" s="34" t="s">
        <v>3727</v>
      </c>
      <c r="BM397" s="34" t="s">
        <v>3739</v>
      </c>
      <c r="BN397" s="34" t="s">
        <v>3745</v>
      </c>
      <c r="BO397" s="34" t="s">
        <v>4881</v>
      </c>
      <c r="BP397" s="34" t="s">
        <v>4170</v>
      </c>
      <c r="BQ397" s="34" t="s">
        <v>4170</v>
      </c>
      <c r="BR397" s="34" t="s">
        <v>4170</v>
      </c>
      <c r="BS397" s="34" t="s">
        <v>3751</v>
      </c>
      <c r="BT397" s="34" t="s">
        <v>3771</v>
      </c>
      <c r="BU397" s="34" t="s">
        <v>1041</v>
      </c>
      <c r="BV397" s="34" t="s">
        <v>1041</v>
      </c>
      <c r="BW397" s="34" t="s">
        <v>1044</v>
      </c>
      <c r="BX397" s="34" t="s">
        <v>3777</v>
      </c>
      <c r="BY397" s="34" t="s">
        <v>4881</v>
      </c>
      <c r="BZ397" s="34" t="s">
        <v>4170</v>
      </c>
      <c r="CA397" s="34" t="s">
        <v>4170</v>
      </c>
      <c r="CB397" s="34" t="s">
        <v>4170</v>
      </c>
      <c r="CC397" s="34" t="s">
        <v>4170</v>
      </c>
      <c r="CD397" s="34" t="s">
        <v>4170</v>
      </c>
      <c r="CE397" s="34" t="s">
        <v>4170</v>
      </c>
      <c r="CF397" s="34" t="s">
        <v>4170</v>
      </c>
      <c r="CG397" s="34" t="s">
        <v>4170</v>
      </c>
      <c r="CH397" s="34" t="s">
        <v>4170</v>
      </c>
      <c r="CI397" s="34" t="s">
        <v>4170</v>
      </c>
      <c r="CJ397" s="34" t="s">
        <v>4170</v>
      </c>
      <c r="CK397" s="34" t="s">
        <v>4170</v>
      </c>
      <c r="CL397" s="34" t="s">
        <v>4170</v>
      </c>
      <c r="CM397" s="34" t="s">
        <v>4170</v>
      </c>
      <c r="CN397" s="34" t="s">
        <v>4170</v>
      </c>
      <c r="CO397" s="34" t="s">
        <v>4170</v>
      </c>
      <c r="CQ397" s="34" t="s">
        <v>1041</v>
      </c>
      <c r="CR397" s="34" t="s">
        <v>1044</v>
      </c>
      <c r="CS397" s="34" t="s">
        <v>1041</v>
      </c>
      <c r="CT397" s="34" t="s">
        <v>1041</v>
      </c>
      <c r="CU397" s="34" t="s">
        <v>1041</v>
      </c>
      <c r="CV397" s="34" t="s">
        <v>1044</v>
      </c>
      <c r="CW397" s="34" t="s">
        <v>1044</v>
      </c>
      <c r="CX397" s="34" t="s">
        <v>1044</v>
      </c>
      <c r="CY397" s="34" t="s">
        <v>3826</v>
      </c>
      <c r="CZ397" s="34" t="s">
        <v>3840</v>
      </c>
      <c r="DA397" s="34" t="s">
        <v>3855</v>
      </c>
      <c r="DB397" s="34" t="s">
        <v>3868</v>
      </c>
      <c r="DC397" s="34" t="s">
        <v>3868</v>
      </c>
      <c r="DD397" s="34" t="s">
        <v>3871</v>
      </c>
      <c r="DE397" s="34" t="s">
        <v>1041</v>
      </c>
      <c r="DF397" s="34" t="s">
        <v>3877</v>
      </c>
      <c r="DG397" s="34" t="s">
        <v>169</v>
      </c>
      <c r="DH397" s="34" t="s">
        <v>4170</v>
      </c>
      <c r="DI397" s="34" t="s">
        <v>4881</v>
      </c>
      <c r="DJ397" s="34" t="s">
        <v>4170</v>
      </c>
      <c r="DK397" s="34" t="s">
        <v>4170</v>
      </c>
      <c r="DL397" s="34" t="s">
        <v>4170</v>
      </c>
      <c r="DM397" s="34" t="s">
        <v>4170</v>
      </c>
      <c r="DN397" s="34" t="s">
        <v>4170</v>
      </c>
      <c r="DO397" s="34" t="s">
        <v>4170</v>
      </c>
      <c r="DP397" s="34" t="s">
        <v>4170</v>
      </c>
      <c r="DQ397" s="34" t="s">
        <v>4170</v>
      </c>
      <c r="DR397" s="34" t="s">
        <v>4170</v>
      </c>
      <c r="DS397" s="34" t="s">
        <v>4170</v>
      </c>
      <c r="DT397" s="34" t="s">
        <v>4170</v>
      </c>
      <c r="DU397" s="34" t="s">
        <v>4170</v>
      </c>
      <c r="DV397" s="34" t="s">
        <v>4170</v>
      </c>
      <c r="DW397" s="34" t="s">
        <v>4170</v>
      </c>
      <c r="FK397" s="34" t="s">
        <v>1044</v>
      </c>
      <c r="FM397" s="34" t="s">
        <v>3981</v>
      </c>
      <c r="FN397" s="34" t="s">
        <v>3998</v>
      </c>
      <c r="FO397" s="34" t="s">
        <v>4170</v>
      </c>
      <c r="FP397" s="34" t="s">
        <v>4170</v>
      </c>
      <c r="FQ397" s="34" t="s">
        <v>4881</v>
      </c>
      <c r="FR397" s="34" t="s">
        <v>4170</v>
      </c>
      <c r="FS397" s="34" t="s">
        <v>4170</v>
      </c>
      <c r="FT397" s="34" t="s">
        <v>4170</v>
      </c>
      <c r="FU397" s="34" t="s">
        <v>4170</v>
      </c>
      <c r="FV397" s="34" t="s">
        <v>4170</v>
      </c>
      <c r="FW397" s="34" t="s">
        <v>4170</v>
      </c>
      <c r="FX397" s="34" t="s">
        <v>4170</v>
      </c>
      <c r="FY397" s="34" t="s">
        <v>4170</v>
      </c>
      <c r="FZ397" s="34" t="s">
        <v>4170</v>
      </c>
      <c r="GA397" s="34" t="s">
        <v>4170</v>
      </c>
      <c r="GB397" s="34" t="s">
        <v>4170</v>
      </c>
      <c r="GC397" s="34" t="s">
        <v>4170</v>
      </c>
      <c r="GD397" s="34" t="s">
        <v>4170</v>
      </c>
      <c r="GF397" s="34" t="s">
        <v>1044</v>
      </c>
      <c r="GG397" s="34" t="s">
        <v>4170</v>
      </c>
      <c r="GH397" s="34" t="s">
        <v>4170</v>
      </c>
      <c r="GI397" s="34" t="s">
        <v>4170</v>
      </c>
      <c r="GJ397" s="34" t="s">
        <v>4881</v>
      </c>
      <c r="GK397" s="34" t="s">
        <v>4170</v>
      </c>
      <c r="GL397" s="34" t="s">
        <v>4170</v>
      </c>
      <c r="GM397" s="34" t="s">
        <v>4170</v>
      </c>
      <c r="GO397" s="34">
        <v>4000</v>
      </c>
      <c r="GP397" s="34">
        <v>0</v>
      </c>
      <c r="GQ397" s="34">
        <v>6000</v>
      </c>
      <c r="GR397" s="34">
        <v>2500</v>
      </c>
      <c r="GS397" s="34">
        <v>500</v>
      </c>
      <c r="GT397" s="34">
        <v>200</v>
      </c>
      <c r="GU397" s="34">
        <v>400</v>
      </c>
      <c r="GV397" s="34">
        <v>500</v>
      </c>
      <c r="GW397" s="34">
        <v>300</v>
      </c>
      <c r="GX397" s="34">
        <v>0</v>
      </c>
      <c r="GY397" s="34">
        <v>12000</v>
      </c>
      <c r="GZ397" s="34">
        <v>0</v>
      </c>
      <c r="HA397" s="34">
        <v>0</v>
      </c>
      <c r="HB397" s="34">
        <v>1000</v>
      </c>
      <c r="HC397" s="34">
        <v>20000</v>
      </c>
      <c r="HD397" s="34">
        <v>0</v>
      </c>
      <c r="HE397" s="34">
        <v>0</v>
      </c>
      <c r="HF397" s="34" t="s">
        <v>1044</v>
      </c>
      <c r="HK397" s="34" t="s">
        <v>7230</v>
      </c>
      <c r="HL397" s="34" t="s">
        <v>4226</v>
      </c>
      <c r="HM397" s="34" t="s">
        <v>4542</v>
      </c>
      <c r="HN397" s="34" t="s">
        <v>5447</v>
      </c>
      <c r="HO397" s="34">
        <v>49.6701160753395</v>
      </c>
      <c r="HP397" s="34" t="s">
        <v>4896</v>
      </c>
      <c r="HQ397" s="34" t="s">
        <v>4313</v>
      </c>
      <c r="HR397" s="34" t="s">
        <v>4210</v>
      </c>
      <c r="HS397" s="34" t="s">
        <v>4228</v>
      </c>
      <c r="HT397" s="34" t="s">
        <v>4262</v>
      </c>
      <c r="HU397" s="34" t="s">
        <v>5342</v>
      </c>
      <c r="HV397" s="34" t="s">
        <v>5001</v>
      </c>
      <c r="HW397" s="34" t="s">
        <v>4556</v>
      </c>
      <c r="HX397" s="34" t="s">
        <v>3247</v>
      </c>
      <c r="HY397" s="34" t="s">
        <v>4291</v>
      </c>
      <c r="HZ397" s="34" t="s">
        <v>4933</v>
      </c>
      <c r="IA397" s="34" t="s">
        <v>4665</v>
      </c>
      <c r="IB397" s="34" t="s">
        <v>5665</v>
      </c>
      <c r="IC397" s="34" t="s">
        <v>5274</v>
      </c>
      <c r="ID397" s="34" t="s">
        <v>4461</v>
      </c>
      <c r="IR397" s="34" t="s">
        <v>1046</v>
      </c>
      <c r="IS397" s="34" t="s">
        <v>5322</v>
      </c>
      <c r="IU397" s="34" t="s">
        <v>5178</v>
      </c>
      <c r="IV397" s="34" t="s">
        <v>4170</v>
      </c>
      <c r="IW397" s="34" t="s">
        <v>4175</v>
      </c>
      <c r="IX397" s="34" t="s">
        <v>5374</v>
      </c>
      <c r="IY397" s="34" t="s">
        <v>4785</v>
      </c>
      <c r="IZ397" s="34" t="s">
        <v>4783</v>
      </c>
      <c r="JA397" s="34" t="s">
        <v>4785</v>
      </c>
      <c r="JB397" s="34" t="s">
        <v>4714</v>
      </c>
      <c r="JC397" s="34">
        <v>0</v>
      </c>
      <c r="JD397" s="34">
        <v>2000</v>
      </c>
      <c r="JE397" s="34">
        <v>0</v>
      </c>
      <c r="JF397" s="34">
        <v>0</v>
      </c>
      <c r="JG397" s="34">
        <v>166.666666666667</v>
      </c>
      <c r="JH397" s="34">
        <v>3333.3333333333298</v>
      </c>
      <c r="JI397" s="34">
        <v>0</v>
      </c>
      <c r="JJ397" s="34">
        <v>0</v>
      </c>
      <c r="JK397" s="34">
        <v>100</v>
      </c>
      <c r="JL397" s="34">
        <v>16933.333333333299</v>
      </c>
      <c r="JM397" s="34">
        <v>2766.6666666666702</v>
      </c>
      <c r="JN397" s="34">
        <v>19700</v>
      </c>
      <c r="JO397" s="34">
        <v>8466.6666666666697</v>
      </c>
      <c r="JP397" s="34">
        <v>1383.3333333333301</v>
      </c>
      <c r="JQ397" s="34">
        <v>9850</v>
      </c>
      <c r="JR397" s="34">
        <v>0.20304568527918801</v>
      </c>
      <c r="JT397" s="34">
        <v>0.30456852791878197</v>
      </c>
      <c r="JU397" s="34">
        <v>0.12690355329949199</v>
      </c>
      <c r="JV397" s="34">
        <v>2.5380710659898501E-2</v>
      </c>
      <c r="JW397" s="34">
        <v>1.01522842639594E-2</v>
      </c>
      <c r="JX397" s="34">
        <v>2.0304568527918801E-2</v>
      </c>
      <c r="JY397" s="34">
        <v>2.5380710659898501E-2</v>
      </c>
      <c r="JZ397" s="34">
        <v>5.0761421319797002E-3</v>
      </c>
      <c r="KB397" s="34">
        <v>0.101522842639594</v>
      </c>
      <c r="KE397" s="34">
        <v>8.4602368866328308E-3</v>
      </c>
      <c r="KF397" s="34">
        <v>0.16920473773265701</v>
      </c>
      <c r="KL397" s="34" t="s">
        <v>4352</v>
      </c>
      <c r="KM397" s="34" t="s">
        <v>4170</v>
      </c>
      <c r="KN397" s="34" t="s">
        <v>5253</v>
      </c>
      <c r="KO397" s="34" t="s">
        <v>4170</v>
      </c>
      <c r="KP397" s="34" t="s">
        <v>4170</v>
      </c>
      <c r="KQ397" s="34" t="s">
        <v>4353</v>
      </c>
      <c r="KR397" s="34" t="s">
        <v>4973</v>
      </c>
      <c r="KS397" s="34" t="s">
        <v>4170</v>
      </c>
      <c r="KT397" s="34" t="s">
        <v>4170</v>
      </c>
      <c r="KU397" s="34" t="s">
        <v>5113</v>
      </c>
      <c r="KV397" s="34" t="s">
        <v>5155</v>
      </c>
      <c r="KW397" s="34" t="s">
        <v>5623</v>
      </c>
      <c r="KX397" s="34" t="s">
        <v>5647</v>
      </c>
      <c r="KY397" s="34" t="s">
        <v>5223</v>
      </c>
      <c r="KZ397" s="34" t="s">
        <v>5155</v>
      </c>
    </row>
    <row r="398" spans="1:313">
      <c r="A398" s="34" t="s">
        <v>7231</v>
      </c>
      <c r="B398" s="34" t="s">
        <v>7185</v>
      </c>
      <c r="C398" s="34" t="s">
        <v>1037</v>
      </c>
      <c r="D398" s="34" t="s">
        <v>1041</v>
      </c>
      <c r="F398" s="34" t="s">
        <v>1041</v>
      </c>
      <c r="G398" s="34">
        <v>41</v>
      </c>
      <c r="H398" s="34" t="s">
        <v>1041</v>
      </c>
      <c r="I398" s="34" t="s">
        <v>1041</v>
      </c>
      <c r="J398" s="34" t="s">
        <v>440</v>
      </c>
      <c r="K398" s="34" t="s">
        <v>1161</v>
      </c>
      <c r="L398" s="34" t="s">
        <v>9578</v>
      </c>
      <c r="M398" s="34" t="s">
        <v>1161</v>
      </c>
      <c r="N398" s="34" t="s">
        <v>9579</v>
      </c>
      <c r="P398" s="34" t="s">
        <v>3065</v>
      </c>
      <c r="Q398" s="34" t="s">
        <v>3147</v>
      </c>
      <c r="R398" s="34" t="s">
        <v>6532</v>
      </c>
      <c r="S398" s="34">
        <v>3</v>
      </c>
      <c r="T398" s="34" t="s">
        <v>4881</v>
      </c>
      <c r="U398" s="34" t="s">
        <v>4881</v>
      </c>
      <c r="V398" s="34" t="s">
        <v>4881</v>
      </c>
      <c r="W398" s="34" t="s">
        <v>4881</v>
      </c>
      <c r="X398" s="34" t="s">
        <v>4170</v>
      </c>
      <c r="Y398" s="34" t="s">
        <v>4609</v>
      </c>
      <c r="Z398" s="34" t="s">
        <v>4881</v>
      </c>
      <c r="AA398" s="34" t="s">
        <v>4170</v>
      </c>
      <c r="AB398" s="34" t="s">
        <v>3681</v>
      </c>
      <c r="AD398" s="34" t="s">
        <v>3696</v>
      </c>
      <c r="AN398" s="34" t="s">
        <v>3722</v>
      </c>
      <c r="AO398" s="34" t="s">
        <v>1044</v>
      </c>
      <c r="BG398" s="34">
        <v>2</v>
      </c>
      <c r="BI398" s="34">
        <v>28</v>
      </c>
      <c r="BJ398" s="34" t="s">
        <v>1041</v>
      </c>
      <c r="BK398" s="34" t="s">
        <v>3727</v>
      </c>
      <c r="BM398" s="34" t="s">
        <v>3739</v>
      </c>
      <c r="BN398" s="34" t="s">
        <v>3745</v>
      </c>
      <c r="BO398" s="34" t="s">
        <v>4881</v>
      </c>
      <c r="BP398" s="34" t="s">
        <v>4170</v>
      </c>
      <c r="BQ398" s="34" t="s">
        <v>4170</v>
      </c>
      <c r="BR398" s="34" t="s">
        <v>4170</v>
      </c>
      <c r="BS398" s="34" t="s">
        <v>3751</v>
      </c>
      <c r="BT398" s="34" t="s">
        <v>3739</v>
      </c>
      <c r="BU398" s="34" t="s">
        <v>1044</v>
      </c>
      <c r="BV398" s="34" t="s">
        <v>1044</v>
      </c>
      <c r="BW398" s="34" t="s">
        <v>1044</v>
      </c>
      <c r="BX398" s="34" t="s">
        <v>3777</v>
      </c>
      <c r="BY398" s="34" t="s">
        <v>4881</v>
      </c>
      <c r="BZ398" s="34" t="s">
        <v>4170</v>
      </c>
      <c r="CA398" s="34" t="s">
        <v>4170</v>
      </c>
      <c r="CB398" s="34" t="s">
        <v>4170</v>
      </c>
      <c r="CC398" s="34" t="s">
        <v>4170</v>
      </c>
      <c r="CD398" s="34" t="s">
        <v>4170</v>
      </c>
      <c r="CE398" s="34" t="s">
        <v>4170</v>
      </c>
      <c r="CF398" s="34" t="s">
        <v>4170</v>
      </c>
      <c r="CG398" s="34" t="s">
        <v>4170</v>
      </c>
      <c r="CH398" s="34" t="s">
        <v>4170</v>
      </c>
      <c r="CI398" s="34" t="s">
        <v>4170</v>
      </c>
      <c r="CJ398" s="34" t="s">
        <v>4170</v>
      </c>
      <c r="CK398" s="34" t="s">
        <v>4170</v>
      </c>
      <c r="CL398" s="34" t="s">
        <v>4170</v>
      </c>
      <c r="CM398" s="34" t="s">
        <v>4170</v>
      </c>
      <c r="CN398" s="34" t="s">
        <v>4170</v>
      </c>
      <c r="CO398" s="34" t="s">
        <v>4170</v>
      </c>
      <c r="CQ398" s="34" t="s">
        <v>1041</v>
      </c>
      <c r="CR398" s="34" t="s">
        <v>1041</v>
      </c>
      <c r="CS398" s="34" t="s">
        <v>1044</v>
      </c>
      <c r="CT398" s="34" t="s">
        <v>1041</v>
      </c>
      <c r="CU398" s="34" t="s">
        <v>1041</v>
      </c>
      <c r="CV398" s="34" t="s">
        <v>1041</v>
      </c>
      <c r="CW398" s="34" t="s">
        <v>1044</v>
      </c>
      <c r="CX398" s="34" t="s">
        <v>1044</v>
      </c>
      <c r="CY398" s="34" t="s">
        <v>3823</v>
      </c>
      <c r="CZ398" s="34" t="s">
        <v>3843</v>
      </c>
      <c r="DA398" s="34" t="s">
        <v>3861</v>
      </c>
      <c r="DB398" s="34" t="s">
        <v>1044</v>
      </c>
      <c r="DC398" s="34" t="s">
        <v>1044</v>
      </c>
      <c r="DD398" s="34" t="s">
        <v>3871</v>
      </c>
      <c r="DE398" s="34" t="s">
        <v>1041</v>
      </c>
      <c r="DF398" s="34" t="s">
        <v>3877</v>
      </c>
      <c r="DG398" s="34" t="s">
        <v>7232</v>
      </c>
      <c r="DH398" s="34" t="s">
        <v>4170</v>
      </c>
      <c r="DI398" s="34" t="s">
        <v>4170</v>
      </c>
      <c r="DJ398" s="34" t="s">
        <v>4881</v>
      </c>
      <c r="DK398" s="34" t="s">
        <v>4170</v>
      </c>
      <c r="DL398" s="34" t="s">
        <v>4170</v>
      </c>
      <c r="DM398" s="34" t="s">
        <v>4170</v>
      </c>
      <c r="DN398" s="34" t="s">
        <v>4170</v>
      </c>
      <c r="DO398" s="34" t="s">
        <v>4881</v>
      </c>
      <c r="DP398" s="34" t="s">
        <v>4170</v>
      </c>
      <c r="DQ398" s="34" t="s">
        <v>4170</v>
      </c>
      <c r="DR398" s="34" t="s">
        <v>4170</v>
      </c>
      <c r="DS398" s="34" t="s">
        <v>4170</v>
      </c>
      <c r="DT398" s="34" t="s">
        <v>4170</v>
      </c>
      <c r="DU398" s="34" t="s">
        <v>4170</v>
      </c>
      <c r="DV398" s="34" t="s">
        <v>4170</v>
      </c>
      <c r="DW398" s="34" t="s">
        <v>4170</v>
      </c>
      <c r="DZ398" s="34">
        <v>2000</v>
      </c>
      <c r="FE398" s="34">
        <v>5100</v>
      </c>
      <c r="FK398" s="34" t="s">
        <v>1044</v>
      </c>
      <c r="FM398" s="34" t="s">
        <v>3990</v>
      </c>
      <c r="GF398" s="34" t="s">
        <v>1044</v>
      </c>
      <c r="GG398" s="34" t="s">
        <v>4170</v>
      </c>
      <c r="GH398" s="34" t="s">
        <v>4170</v>
      </c>
      <c r="GI398" s="34" t="s">
        <v>4170</v>
      </c>
      <c r="GJ398" s="34" t="s">
        <v>4881</v>
      </c>
      <c r="GK398" s="34" t="s">
        <v>4170</v>
      </c>
      <c r="GL398" s="34" t="s">
        <v>4170</v>
      </c>
      <c r="GM398" s="34" t="s">
        <v>4170</v>
      </c>
      <c r="GO398" s="34">
        <v>3000</v>
      </c>
      <c r="GP398" s="34">
        <v>0</v>
      </c>
      <c r="GQ398" s="34">
        <v>1700</v>
      </c>
      <c r="GR398" s="34">
        <v>1300</v>
      </c>
      <c r="GS398" s="34">
        <v>500</v>
      </c>
      <c r="GT398" s="34">
        <v>470</v>
      </c>
      <c r="GU398" s="34">
        <v>150</v>
      </c>
      <c r="GV398" s="34">
        <v>0</v>
      </c>
      <c r="GW398" s="34">
        <v>0</v>
      </c>
      <c r="GX398" s="34">
        <v>2500</v>
      </c>
      <c r="GY398" s="34">
        <v>2000</v>
      </c>
      <c r="GZ398" s="34">
        <v>500</v>
      </c>
      <c r="HA398" s="34">
        <v>0</v>
      </c>
      <c r="HB398" s="34">
        <v>0</v>
      </c>
      <c r="HC398" s="34">
        <v>400</v>
      </c>
      <c r="HD398" s="34">
        <v>0</v>
      </c>
      <c r="HE398" s="34">
        <v>0</v>
      </c>
      <c r="HF398" s="34" t="s">
        <v>1044</v>
      </c>
      <c r="HK398" s="34" t="s">
        <v>7233</v>
      </c>
      <c r="HL398" s="34" t="s">
        <v>4226</v>
      </c>
      <c r="HM398" s="34" t="s">
        <v>4542</v>
      </c>
      <c r="HN398" s="34" t="s">
        <v>5447</v>
      </c>
      <c r="HO398" s="34">
        <v>25.655661410424901</v>
      </c>
      <c r="HP398" s="34" t="s">
        <v>4895</v>
      </c>
      <c r="HQ398" s="34" t="s">
        <v>4316</v>
      </c>
      <c r="HR398" s="34" t="s">
        <v>4210</v>
      </c>
      <c r="HS398" s="34" t="s">
        <v>4228</v>
      </c>
      <c r="HT398" s="34" t="s">
        <v>4262</v>
      </c>
      <c r="HU398" s="34" t="s">
        <v>5342</v>
      </c>
      <c r="HV398" s="34" t="s">
        <v>5001</v>
      </c>
      <c r="HW398" s="34" t="s">
        <v>4556</v>
      </c>
      <c r="HX398" s="34" t="s">
        <v>3238</v>
      </c>
      <c r="HY398" s="34" t="s">
        <v>4291</v>
      </c>
      <c r="HZ398" s="34" t="s">
        <v>4933</v>
      </c>
      <c r="IA398" s="34" t="s">
        <v>4666</v>
      </c>
      <c r="IC398" s="34" t="s">
        <v>5274</v>
      </c>
      <c r="ID398" s="34" t="s">
        <v>4462</v>
      </c>
      <c r="IF398" s="34" t="s">
        <v>4874</v>
      </c>
      <c r="IK398" s="34" t="s">
        <v>4590</v>
      </c>
      <c r="IQ398" s="34">
        <v>7100</v>
      </c>
      <c r="IR398" s="34" t="s">
        <v>1046</v>
      </c>
      <c r="IS398" s="34" t="s">
        <v>5322</v>
      </c>
      <c r="IT398" s="34">
        <v>2366.6666666666702</v>
      </c>
      <c r="IU398" s="34" t="s">
        <v>5178</v>
      </c>
      <c r="IV398" s="34" t="s">
        <v>4170</v>
      </c>
      <c r="IW398" s="34" t="s">
        <v>4171</v>
      </c>
      <c r="IX398" s="34" t="s">
        <v>4472</v>
      </c>
      <c r="IY398" s="34" t="s">
        <v>4785</v>
      </c>
      <c r="IZ398" s="34" t="s">
        <v>4785</v>
      </c>
      <c r="JA398" s="34" t="s">
        <v>4711</v>
      </c>
      <c r="JB398" s="34" t="s">
        <v>4170</v>
      </c>
      <c r="JC398" s="34">
        <v>416.66666666666703</v>
      </c>
      <c r="JD398" s="34">
        <v>333.33333333333297</v>
      </c>
      <c r="JE398" s="34">
        <v>83.3333333333333</v>
      </c>
      <c r="JF398" s="34">
        <v>0</v>
      </c>
      <c r="JG398" s="34">
        <v>0</v>
      </c>
      <c r="JH398" s="34">
        <v>66.6666666666667</v>
      </c>
      <c r="JI398" s="34">
        <v>0</v>
      </c>
      <c r="JJ398" s="34">
        <v>0</v>
      </c>
      <c r="JK398" s="34">
        <v>0</v>
      </c>
      <c r="JL398" s="34">
        <v>7686.6666666666697</v>
      </c>
      <c r="JM398" s="34">
        <v>333.33333333333297</v>
      </c>
      <c r="JN398" s="34">
        <v>8020</v>
      </c>
      <c r="JO398" s="34">
        <v>2562.2222222222199</v>
      </c>
      <c r="JP398" s="34">
        <v>111.111111111111</v>
      </c>
      <c r="JQ398" s="34">
        <v>2673.3333333333298</v>
      </c>
      <c r="JR398" s="34">
        <v>0.37406483790523698</v>
      </c>
      <c r="JT398" s="34">
        <v>0.21197007481296801</v>
      </c>
      <c r="JU398" s="34">
        <v>0.162094763092269</v>
      </c>
      <c r="JV398" s="34">
        <v>6.23441396508728E-2</v>
      </c>
      <c r="JW398" s="34">
        <v>5.86034912718204E-2</v>
      </c>
      <c r="JX398" s="34">
        <v>1.8703241895261801E-2</v>
      </c>
      <c r="KA398" s="34">
        <v>5.1953449709060698E-2</v>
      </c>
      <c r="KB398" s="34">
        <v>4.1562759767248499E-2</v>
      </c>
      <c r="KC398" s="34">
        <v>1.03906899418121E-2</v>
      </c>
      <c r="KF398" s="34">
        <v>8.3125519534497094E-3</v>
      </c>
      <c r="KJ398" s="34" t="s">
        <v>5980</v>
      </c>
      <c r="KK398" s="34" t="s">
        <v>5178</v>
      </c>
      <c r="KL398" s="34" t="s">
        <v>4170</v>
      </c>
      <c r="KM398" s="34" t="s">
        <v>4714</v>
      </c>
      <c r="KN398" s="34" t="s">
        <v>5255</v>
      </c>
      <c r="KO398" s="34" t="s">
        <v>4352</v>
      </c>
      <c r="KP398" s="34" t="s">
        <v>4170</v>
      </c>
      <c r="KQ398" s="34" t="s">
        <v>4170</v>
      </c>
      <c r="KR398" s="34" t="s">
        <v>4975</v>
      </c>
      <c r="KS398" s="34" t="s">
        <v>4170</v>
      </c>
      <c r="KT398" s="34" t="s">
        <v>4170</v>
      </c>
      <c r="KU398" s="34" t="s">
        <v>5116</v>
      </c>
      <c r="KV398" s="34" t="s">
        <v>5153</v>
      </c>
      <c r="KW398" s="34" t="s">
        <v>5624</v>
      </c>
      <c r="KX398" s="34" t="s">
        <v>5643</v>
      </c>
      <c r="KY398" s="34" t="s">
        <v>5116</v>
      </c>
      <c r="KZ398" s="34" t="s">
        <v>5850</v>
      </c>
      <c r="LA398" s="34" t="s">
        <v>5992</v>
      </c>
    </row>
    <row r="399" spans="1:313">
      <c r="A399" s="34" t="s">
        <v>7234</v>
      </c>
      <c r="B399" s="34" t="s">
        <v>7185</v>
      </c>
      <c r="C399" s="34" t="s">
        <v>1039</v>
      </c>
      <c r="D399" s="34" t="s">
        <v>1041</v>
      </c>
      <c r="F399" s="34" t="s">
        <v>1041</v>
      </c>
      <c r="G399" s="34">
        <v>36</v>
      </c>
      <c r="H399" s="34" t="s">
        <v>1041</v>
      </c>
      <c r="I399" s="34" t="s">
        <v>1041</v>
      </c>
      <c r="J399" s="34" t="s">
        <v>440</v>
      </c>
      <c r="K399" s="34" t="s">
        <v>1137</v>
      </c>
      <c r="L399" s="34" t="s">
        <v>9547</v>
      </c>
      <c r="M399" s="34" t="s">
        <v>2635</v>
      </c>
      <c r="N399" s="34" t="s">
        <v>9645</v>
      </c>
      <c r="P399" s="34" t="s">
        <v>3068</v>
      </c>
      <c r="Q399" s="34" t="s">
        <v>3123</v>
      </c>
      <c r="R399" s="34" t="s">
        <v>6377</v>
      </c>
      <c r="S399" s="34">
        <v>7</v>
      </c>
      <c r="T399" s="34" t="s">
        <v>4626</v>
      </c>
      <c r="U399" s="34" t="s">
        <v>4628</v>
      </c>
      <c r="V399" s="34" t="s">
        <v>4881</v>
      </c>
      <c r="W399" s="34" t="s">
        <v>4881</v>
      </c>
      <c r="X399" s="34" t="s">
        <v>4170</v>
      </c>
      <c r="Y399" s="34" t="s">
        <v>5326</v>
      </c>
      <c r="Z399" s="34" t="s">
        <v>4881</v>
      </c>
      <c r="AA399" s="34" t="s">
        <v>4170</v>
      </c>
      <c r="AB399" s="34" t="s">
        <v>3681</v>
      </c>
      <c r="AD399" s="34" t="s">
        <v>3696</v>
      </c>
      <c r="AN399" s="34" t="s">
        <v>3719</v>
      </c>
      <c r="AO399" s="34" t="s">
        <v>1044</v>
      </c>
      <c r="BG399" s="34">
        <v>3</v>
      </c>
      <c r="BI399" s="34">
        <v>55</v>
      </c>
      <c r="BJ399" s="34" t="s">
        <v>1041</v>
      </c>
      <c r="BK399" s="34" t="s">
        <v>3727</v>
      </c>
      <c r="BM399" s="34" t="s">
        <v>3742</v>
      </c>
      <c r="BN399" s="34" t="s">
        <v>3745</v>
      </c>
      <c r="BO399" s="34" t="s">
        <v>4881</v>
      </c>
      <c r="BP399" s="34" t="s">
        <v>4170</v>
      </c>
      <c r="BQ399" s="34" t="s">
        <v>4170</v>
      </c>
      <c r="BR399" s="34" t="s">
        <v>4170</v>
      </c>
      <c r="BS399" s="34" t="s">
        <v>3760</v>
      </c>
      <c r="BT399" s="34" t="s">
        <v>3771</v>
      </c>
      <c r="BU399" s="34" t="s">
        <v>1044</v>
      </c>
      <c r="BV399" s="34" t="s">
        <v>1041</v>
      </c>
      <c r="BW399" s="34" t="s">
        <v>1044</v>
      </c>
      <c r="BX399" s="34" t="s">
        <v>3783</v>
      </c>
      <c r="BY399" s="34" t="s">
        <v>4170</v>
      </c>
      <c r="BZ399" s="34" t="s">
        <v>4170</v>
      </c>
      <c r="CA399" s="34" t="s">
        <v>4881</v>
      </c>
      <c r="CB399" s="34" t="s">
        <v>4170</v>
      </c>
      <c r="CC399" s="34" t="s">
        <v>4170</v>
      </c>
      <c r="CD399" s="34" t="s">
        <v>4170</v>
      </c>
      <c r="CE399" s="34" t="s">
        <v>4170</v>
      </c>
      <c r="CF399" s="34" t="s">
        <v>4170</v>
      </c>
      <c r="CG399" s="34" t="s">
        <v>4170</v>
      </c>
      <c r="CH399" s="34" t="s">
        <v>4170</v>
      </c>
      <c r="CI399" s="34" t="s">
        <v>4170</v>
      </c>
      <c r="CJ399" s="34" t="s">
        <v>4170</v>
      </c>
      <c r="CK399" s="34" t="s">
        <v>4170</v>
      </c>
      <c r="CL399" s="34" t="s">
        <v>4170</v>
      </c>
      <c r="CM399" s="34" t="s">
        <v>4170</v>
      </c>
      <c r="CN399" s="34" t="s">
        <v>4170</v>
      </c>
      <c r="CO399" s="34" t="s">
        <v>4170</v>
      </c>
      <c r="CQ399" s="34" t="s">
        <v>1041</v>
      </c>
      <c r="CR399" s="34" t="s">
        <v>1041</v>
      </c>
      <c r="CS399" s="34" t="s">
        <v>1044</v>
      </c>
      <c r="CT399" s="34" t="s">
        <v>1041</v>
      </c>
      <c r="CU399" s="34" t="s">
        <v>1041</v>
      </c>
      <c r="CV399" s="34" t="s">
        <v>1041</v>
      </c>
      <c r="CW399" s="34" t="s">
        <v>1044</v>
      </c>
      <c r="CX399" s="34" t="s">
        <v>1044</v>
      </c>
      <c r="CY399" s="34" t="s">
        <v>3826</v>
      </c>
      <c r="CZ399" s="34" t="s">
        <v>3843</v>
      </c>
      <c r="DA399" s="34" t="s">
        <v>3861</v>
      </c>
      <c r="DB399" s="34" t="s">
        <v>1044</v>
      </c>
      <c r="DC399" s="34" t="s">
        <v>3871</v>
      </c>
      <c r="DD399" s="34" t="s">
        <v>3871</v>
      </c>
      <c r="DE399" s="34" t="s">
        <v>1044</v>
      </c>
      <c r="DF399" s="34" t="s">
        <v>3877</v>
      </c>
      <c r="DG399" s="34" t="s">
        <v>6612</v>
      </c>
      <c r="DH399" s="34" t="s">
        <v>4170</v>
      </c>
      <c r="DI399" s="34" t="s">
        <v>4170</v>
      </c>
      <c r="DJ399" s="34" t="s">
        <v>4170</v>
      </c>
      <c r="DK399" s="34" t="s">
        <v>4881</v>
      </c>
      <c r="DL399" s="34" t="s">
        <v>4170</v>
      </c>
      <c r="DM399" s="34" t="s">
        <v>4170</v>
      </c>
      <c r="DN399" s="34" t="s">
        <v>4170</v>
      </c>
      <c r="DO399" s="34" t="s">
        <v>4881</v>
      </c>
      <c r="DP399" s="34" t="s">
        <v>4170</v>
      </c>
      <c r="DQ399" s="34" t="s">
        <v>4170</v>
      </c>
      <c r="DR399" s="34" t="s">
        <v>4170</v>
      </c>
      <c r="DS399" s="34" t="s">
        <v>4170</v>
      </c>
      <c r="DT399" s="34" t="s">
        <v>4170</v>
      </c>
      <c r="DU399" s="34" t="s">
        <v>4170</v>
      </c>
      <c r="DV399" s="34" t="s">
        <v>4170</v>
      </c>
      <c r="DW399" s="34" t="s">
        <v>4170</v>
      </c>
      <c r="EA399" s="34">
        <v>5000</v>
      </c>
      <c r="FE399" s="34">
        <v>11375</v>
      </c>
      <c r="FK399" s="34" t="s">
        <v>1044</v>
      </c>
      <c r="FM399" s="34" t="s">
        <v>3990</v>
      </c>
      <c r="GF399" s="34" t="s">
        <v>1044</v>
      </c>
      <c r="GG399" s="34" t="s">
        <v>4170</v>
      </c>
      <c r="GH399" s="34" t="s">
        <v>4170</v>
      </c>
      <c r="GI399" s="34" t="s">
        <v>4170</v>
      </c>
      <c r="GJ399" s="34" t="s">
        <v>4881</v>
      </c>
      <c r="GK399" s="34" t="s">
        <v>4170</v>
      </c>
      <c r="GL399" s="34" t="s">
        <v>4170</v>
      </c>
      <c r="GM399" s="34" t="s">
        <v>4170</v>
      </c>
      <c r="GO399" s="34">
        <v>5500</v>
      </c>
      <c r="GP399" s="34">
        <v>0</v>
      </c>
      <c r="GQ399" s="34">
        <v>0</v>
      </c>
      <c r="GR399" s="34">
        <v>1300</v>
      </c>
      <c r="GS399" s="34">
        <v>800</v>
      </c>
      <c r="GT399" s="34">
        <v>700</v>
      </c>
      <c r="GU399" s="34">
        <v>0</v>
      </c>
      <c r="GV399" s="34">
        <v>0</v>
      </c>
      <c r="GW399" s="34">
        <v>0</v>
      </c>
      <c r="GX399" s="34">
        <v>0</v>
      </c>
      <c r="GY399" s="34">
        <v>2000</v>
      </c>
      <c r="GZ399" s="34">
        <v>0</v>
      </c>
      <c r="HA399" s="34">
        <v>0</v>
      </c>
      <c r="HB399" s="34">
        <v>0</v>
      </c>
      <c r="HC399" s="34">
        <v>14000</v>
      </c>
      <c r="HD399" s="34">
        <v>0</v>
      </c>
      <c r="HE399" s="34">
        <v>0</v>
      </c>
      <c r="HF399" s="34" t="s">
        <v>1044</v>
      </c>
      <c r="HK399" s="34" t="s">
        <v>7235</v>
      </c>
      <c r="HL399" s="34" t="s">
        <v>4226</v>
      </c>
      <c r="HM399" s="34" t="s">
        <v>4542</v>
      </c>
      <c r="HN399" s="34" t="s">
        <v>5447</v>
      </c>
      <c r="HO399" s="34">
        <v>48.653088042049902</v>
      </c>
      <c r="HP399" s="34" t="s">
        <v>4896</v>
      </c>
      <c r="HQ399" s="34" t="s">
        <v>4323</v>
      </c>
      <c r="HR399" s="34" t="s">
        <v>4210</v>
      </c>
      <c r="HS399" s="34" t="s">
        <v>4228</v>
      </c>
      <c r="HT399" s="34" t="s">
        <v>4262</v>
      </c>
      <c r="HU399" s="34" t="s">
        <v>5342</v>
      </c>
      <c r="HV399" s="34" t="s">
        <v>5001</v>
      </c>
      <c r="HW399" s="34" t="s">
        <v>4556</v>
      </c>
      <c r="HX399" s="34" t="s">
        <v>3232</v>
      </c>
      <c r="HY399" s="34" t="s">
        <v>4291</v>
      </c>
      <c r="HZ399" s="34" t="s">
        <v>4933</v>
      </c>
      <c r="IA399" s="34" t="s">
        <v>4666</v>
      </c>
      <c r="IC399" s="34" t="s">
        <v>5274</v>
      </c>
      <c r="ID399" s="34" t="s">
        <v>4461</v>
      </c>
      <c r="IG399" s="34" t="s">
        <v>4878</v>
      </c>
      <c r="IK399" s="34" t="s">
        <v>4592</v>
      </c>
      <c r="IQ399" s="34">
        <v>16375</v>
      </c>
      <c r="IR399" s="34" t="s">
        <v>1046</v>
      </c>
      <c r="IS399" s="34" t="s">
        <v>5322</v>
      </c>
      <c r="IT399" s="34">
        <v>2339.2857142857101</v>
      </c>
      <c r="IU399" s="34" t="s">
        <v>5179</v>
      </c>
      <c r="IV399" s="34" t="s">
        <v>4170</v>
      </c>
      <c r="IW399" s="34" t="s">
        <v>4170</v>
      </c>
      <c r="IX399" s="34" t="s">
        <v>4472</v>
      </c>
      <c r="IY399" s="34" t="s">
        <v>4474</v>
      </c>
      <c r="IZ399" s="34" t="s">
        <v>4354</v>
      </c>
      <c r="JA399" s="34" t="s">
        <v>4170</v>
      </c>
      <c r="JB399" s="34" t="s">
        <v>4170</v>
      </c>
      <c r="JC399" s="34">
        <v>0</v>
      </c>
      <c r="JD399" s="34">
        <v>333.33333333333297</v>
      </c>
      <c r="JE399" s="34">
        <v>0</v>
      </c>
      <c r="JF399" s="34">
        <v>0</v>
      </c>
      <c r="JG399" s="34">
        <v>0</v>
      </c>
      <c r="JH399" s="34">
        <v>2333.3333333333298</v>
      </c>
      <c r="JI399" s="34">
        <v>0</v>
      </c>
      <c r="JJ399" s="34">
        <v>0</v>
      </c>
      <c r="JK399" s="34">
        <v>0</v>
      </c>
      <c r="JL399" s="34">
        <v>10633.333333333299</v>
      </c>
      <c r="JM399" s="34">
        <v>333.33333333333297</v>
      </c>
      <c r="JN399" s="34">
        <v>10966.666666666701</v>
      </c>
      <c r="JO399" s="34">
        <v>1519.0476190476199</v>
      </c>
      <c r="JP399" s="34">
        <v>47.619047619047599</v>
      </c>
      <c r="JQ399" s="34">
        <v>1566.6666666666699</v>
      </c>
      <c r="JR399" s="34">
        <v>0.50151975683890604</v>
      </c>
      <c r="JU399" s="34">
        <v>0.11854103343465</v>
      </c>
      <c r="JV399" s="34">
        <v>7.29483282674772E-2</v>
      </c>
      <c r="JW399" s="34">
        <v>6.3829787234042507E-2</v>
      </c>
      <c r="KB399" s="34">
        <v>3.0395136778115499E-2</v>
      </c>
      <c r="KF399" s="34">
        <v>0.21276595744680901</v>
      </c>
      <c r="KJ399" s="34" t="s">
        <v>5977</v>
      </c>
      <c r="KK399" s="34" t="s">
        <v>5178</v>
      </c>
      <c r="KL399" s="34" t="s">
        <v>4170</v>
      </c>
      <c r="KM399" s="34" t="s">
        <v>4170</v>
      </c>
      <c r="KN399" s="34" t="s">
        <v>5255</v>
      </c>
      <c r="KO399" s="34" t="s">
        <v>4170</v>
      </c>
      <c r="KP399" s="34" t="s">
        <v>4170</v>
      </c>
      <c r="KQ399" s="34" t="s">
        <v>4170</v>
      </c>
      <c r="KR399" s="34" t="s">
        <v>4973</v>
      </c>
      <c r="KS399" s="34" t="s">
        <v>4170</v>
      </c>
      <c r="KT399" s="34" t="s">
        <v>4170</v>
      </c>
      <c r="KU399" s="34" t="s">
        <v>5112</v>
      </c>
      <c r="KV399" s="34" t="s">
        <v>5151</v>
      </c>
      <c r="KW399" s="34" t="s">
        <v>5624</v>
      </c>
      <c r="KX399" s="34" t="s">
        <v>5643</v>
      </c>
      <c r="KY399" s="34" t="s">
        <v>5112</v>
      </c>
      <c r="KZ399" s="34" t="s">
        <v>5971</v>
      </c>
      <c r="LA399" s="34" t="s">
        <v>5992</v>
      </c>
    </row>
    <row r="400" spans="1:313">
      <c r="A400" s="34" t="s">
        <v>7236</v>
      </c>
      <c r="B400" s="34" t="s">
        <v>7185</v>
      </c>
      <c r="C400" s="34" t="s">
        <v>1038</v>
      </c>
      <c r="D400" s="34" t="s">
        <v>1041</v>
      </c>
      <c r="F400" s="34" t="s">
        <v>1041</v>
      </c>
      <c r="G400" s="34">
        <v>77</v>
      </c>
      <c r="H400" s="34" t="s">
        <v>1041</v>
      </c>
      <c r="I400" s="34" t="s">
        <v>1041</v>
      </c>
      <c r="J400" s="34" t="s">
        <v>442</v>
      </c>
      <c r="K400" s="34" t="s">
        <v>1155</v>
      </c>
      <c r="L400" s="34" t="s">
        <v>9559</v>
      </c>
      <c r="M400" s="34" t="s">
        <v>1781</v>
      </c>
      <c r="N400" s="34" t="s">
        <v>9560</v>
      </c>
      <c r="P400" s="34" t="s">
        <v>3068</v>
      </c>
      <c r="Q400" s="34" t="s">
        <v>3123</v>
      </c>
      <c r="R400" s="34" t="s">
        <v>6494</v>
      </c>
      <c r="S400" s="34">
        <v>1</v>
      </c>
      <c r="T400" s="34" t="s">
        <v>4170</v>
      </c>
      <c r="U400" s="34" t="s">
        <v>4170</v>
      </c>
      <c r="V400" s="34" t="s">
        <v>4170</v>
      </c>
      <c r="W400" s="34" t="s">
        <v>4170</v>
      </c>
      <c r="X400" s="34" t="s">
        <v>4881</v>
      </c>
      <c r="Y400" s="34" t="s">
        <v>4170</v>
      </c>
      <c r="Z400" s="34" t="s">
        <v>4881</v>
      </c>
      <c r="AA400" s="34" t="s">
        <v>4170</v>
      </c>
      <c r="AB400" s="34" t="s">
        <v>3684</v>
      </c>
      <c r="AD400" s="34" t="s">
        <v>3702</v>
      </c>
      <c r="AE400" s="34" t="s">
        <v>3711</v>
      </c>
      <c r="AF400" s="34" t="s">
        <v>4170</v>
      </c>
      <c r="AG400" s="34" t="s">
        <v>4170</v>
      </c>
      <c r="AH400" s="34" t="s">
        <v>4881</v>
      </c>
      <c r="AI400" s="34" t="s">
        <v>4170</v>
      </c>
      <c r="AJ400" s="34" t="s">
        <v>4170</v>
      </c>
      <c r="AK400" s="34" t="s">
        <v>4170</v>
      </c>
      <c r="AL400" s="34" t="s">
        <v>4170</v>
      </c>
      <c r="AN400" s="34" t="s">
        <v>3719</v>
      </c>
      <c r="AO400" s="34" t="s">
        <v>1044</v>
      </c>
      <c r="BG400" s="34">
        <v>1</v>
      </c>
      <c r="BI400" s="34">
        <v>20</v>
      </c>
      <c r="BJ400" s="34" t="s">
        <v>1041</v>
      </c>
      <c r="BK400" s="34" t="s">
        <v>3730</v>
      </c>
      <c r="BM400" s="34" t="s">
        <v>3742</v>
      </c>
      <c r="BN400" s="34" t="s">
        <v>3745</v>
      </c>
      <c r="BO400" s="34" t="s">
        <v>4881</v>
      </c>
      <c r="BP400" s="34" t="s">
        <v>4170</v>
      </c>
      <c r="BQ400" s="34" t="s">
        <v>4170</v>
      </c>
      <c r="BR400" s="34" t="s">
        <v>4170</v>
      </c>
      <c r="BS400" s="34" t="s">
        <v>3754</v>
      </c>
      <c r="BT400" s="34" t="s">
        <v>3771</v>
      </c>
      <c r="BU400" s="34" t="s">
        <v>1044</v>
      </c>
      <c r="BV400" s="34" t="s">
        <v>1044</v>
      </c>
      <c r="BW400" s="34" t="s">
        <v>1044</v>
      </c>
      <c r="BX400" s="34" t="s">
        <v>3777</v>
      </c>
      <c r="BY400" s="34" t="s">
        <v>4881</v>
      </c>
      <c r="BZ400" s="34" t="s">
        <v>4170</v>
      </c>
      <c r="CA400" s="34" t="s">
        <v>4170</v>
      </c>
      <c r="CB400" s="34" t="s">
        <v>4170</v>
      </c>
      <c r="CC400" s="34" t="s">
        <v>4170</v>
      </c>
      <c r="CD400" s="34" t="s">
        <v>4170</v>
      </c>
      <c r="CE400" s="34" t="s">
        <v>4170</v>
      </c>
      <c r="CF400" s="34" t="s">
        <v>4170</v>
      </c>
      <c r="CG400" s="34" t="s">
        <v>4170</v>
      </c>
      <c r="CH400" s="34" t="s">
        <v>4170</v>
      </c>
      <c r="CI400" s="34" t="s">
        <v>4170</v>
      </c>
      <c r="CJ400" s="34" t="s">
        <v>4170</v>
      </c>
      <c r="CK400" s="34" t="s">
        <v>4170</v>
      </c>
      <c r="CL400" s="34" t="s">
        <v>4170</v>
      </c>
      <c r="CM400" s="34" t="s">
        <v>4170</v>
      </c>
      <c r="CN400" s="34" t="s">
        <v>4170</v>
      </c>
      <c r="CO400" s="34" t="s">
        <v>4170</v>
      </c>
      <c r="CQ400" s="34" t="s">
        <v>1041</v>
      </c>
      <c r="CR400" s="34" t="s">
        <v>1041</v>
      </c>
      <c r="CS400" s="34" t="s">
        <v>1041</v>
      </c>
      <c r="CT400" s="34" t="s">
        <v>1041</v>
      </c>
      <c r="CU400" s="34" t="s">
        <v>1041</v>
      </c>
      <c r="CV400" s="34" t="s">
        <v>1041</v>
      </c>
      <c r="CW400" s="34" t="s">
        <v>1044</v>
      </c>
      <c r="CX400" s="34" t="s">
        <v>1044</v>
      </c>
      <c r="CY400" s="34" t="s">
        <v>3826</v>
      </c>
      <c r="CZ400" s="34" t="s">
        <v>3843</v>
      </c>
      <c r="DA400" s="34" t="s">
        <v>3861</v>
      </c>
      <c r="DB400" s="34" t="s">
        <v>3871</v>
      </c>
      <c r="DC400" s="34" t="s">
        <v>3871</v>
      </c>
      <c r="DD400" s="34" t="s">
        <v>3871</v>
      </c>
      <c r="DE400" s="34" t="s">
        <v>1041</v>
      </c>
      <c r="DF400" s="34" t="s">
        <v>3880</v>
      </c>
      <c r="DG400" s="34" t="s">
        <v>6305</v>
      </c>
      <c r="DH400" s="34" t="s">
        <v>4170</v>
      </c>
      <c r="DI400" s="34" t="s">
        <v>4170</v>
      </c>
      <c r="DJ400" s="34" t="s">
        <v>4170</v>
      </c>
      <c r="DK400" s="34" t="s">
        <v>4170</v>
      </c>
      <c r="DL400" s="34" t="s">
        <v>4170</v>
      </c>
      <c r="DM400" s="34" t="s">
        <v>4170</v>
      </c>
      <c r="DN400" s="34" t="s">
        <v>4881</v>
      </c>
      <c r="DO400" s="34" t="s">
        <v>4881</v>
      </c>
      <c r="DP400" s="34" t="s">
        <v>4170</v>
      </c>
      <c r="DQ400" s="34" t="s">
        <v>4170</v>
      </c>
      <c r="DR400" s="34" t="s">
        <v>4170</v>
      </c>
      <c r="DS400" s="34" t="s">
        <v>4170</v>
      </c>
      <c r="DT400" s="34" t="s">
        <v>4170</v>
      </c>
      <c r="DU400" s="34" t="s">
        <v>4170</v>
      </c>
      <c r="DV400" s="34" t="s">
        <v>4170</v>
      </c>
      <c r="DW400" s="34" t="s">
        <v>4170</v>
      </c>
      <c r="ES400" s="34" t="s">
        <v>3951</v>
      </c>
      <c r="ET400" s="34" t="s">
        <v>4170</v>
      </c>
      <c r="EU400" s="34" t="s">
        <v>4170</v>
      </c>
      <c r="EV400" s="34" t="s">
        <v>4170</v>
      </c>
      <c r="EW400" s="34" t="s">
        <v>4170</v>
      </c>
      <c r="EX400" s="34" t="s">
        <v>4881</v>
      </c>
      <c r="EY400" s="34" t="s">
        <v>4170</v>
      </c>
      <c r="EZ400" s="34" t="s">
        <v>4170</v>
      </c>
      <c r="FA400" s="34" t="s">
        <v>4170</v>
      </c>
      <c r="FB400" s="34" t="s">
        <v>4170</v>
      </c>
      <c r="FD400" s="34">
        <v>2500</v>
      </c>
      <c r="FE400" s="34">
        <v>1625</v>
      </c>
      <c r="FK400" s="34" t="s">
        <v>1044</v>
      </c>
      <c r="FM400" s="34" t="s">
        <v>3990</v>
      </c>
      <c r="GF400" s="34" t="s">
        <v>1044</v>
      </c>
      <c r="GG400" s="34" t="s">
        <v>4170</v>
      </c>
      <c r="GH400" s="34" t="s">
        <v>4170</v>
      </c>
      <c r="GI400" s="34" t="s">
        <v>4170</v>
      </c>
      <c r="GJ400" s="34" t="s">
        <v>4881</v>
      </c>
      <c r="GK400" s="34" t="s">
        <v>4170</v>
      </c>
      <c r="GL400" s="34" t="s">
        <v>4170</v>
      </c>
      <c r="GM400" s="34" t="s">
        <v>4170</v>
      </c>
      <c r="GO400" s="34">
        <v>2000</v>
      </c>
      <c r="GP400" s="34">
        <v>0</v>
      </c>
      <c r="GQ400" s="34">
        <v>0</v>
      </c>
      <c r="GR400" s="34">
        <v>0</v>
      </c>
      <c r="GS400" s="34">
        <v>200</v>
      </c>
      <c r="GT400" s="34">
        <v>100</v>
      </c>
      <c r="GU400" s="34">
        <v>500</v>
      </c>
      <c r="GV400" s="34">
        <v>0</v>
      </c>
      <c r="GW400" s="34">
        <v>0</v>
      </c>
      <c r="GX400" s="34">
        <v>0</v>
      </c>
      <c r="GY400" s="34">
        <v>6000</v>
      </c>
      <c r="GZ400" s="34">
        <v>2000</v>
      </c>
      <c r="HA400" s="34">
        <v>0</v>
      </c>
      <c r="HB400" s="34">
        <v>0</v>
      </c>
      <c r="HC400" s="34">
        <v>0</v>
      </c>
      <c r="HD400" s="34">
        <v>0</v>
      </c>
      <c r="HE400" s="34">
        <v>0</v>
      </c>
      <c r="HF400" s="34" t="s">
        <v>1044</v>
      </c>
      <c r="HK400" s="34" t="s">
        <v>7237</v>
      </c>
      <c r="HL400" s="34" t="s">
        <v>4226</v>
      </c>
      <c r="HM400" s="34" t="s">
        <v>4546</v>
      </c>
      <c r="HN400" s="34" t="s">
        <v>5455</v>
      </c>
      <c r="HO400" s="34">
        <v>41.621495838808599</v>
      </c>
      <c r="HP400" s="34" t="s">
        <v>4896</v>
      </c>
      <c r="HQ400" s="34" t="s">
        <v>4305</v>
      </c>
      <c r="HR400" s="34" t="s">
        <v>4195</v>
      </c>
      <c r="HS400" s="34" t="s">
        <v>4241</v>
      </c>
      <c r="HT400" s="34" t="s">
        <v>4271</v>
      </c>
      <c r="HU400" s="34" t="s">
        <v>5342</v>
      </c>
      <c r="HV400" s="34" t="s">
        <v>5001</v>
      </c>
      <c r="HW400" s="34" t="s">
        <v>4560</v>
      </c>
      <c r="HX400" s="34" t="s">
        <v>3238</v>
      </c>
      <c r="HY400" s="34" t="s">
        <v>4299</v>
      </c>
      <c r="HZ400" s="34" t="s">
        <v>4933</v>
      </c>
      <c r="IA400" s="34" t="s">
        <v>4665</v>
      </c>
      <c r="IC400" s="34" t="s">
        <v>5274</v>
      </c>
      <c r="ID400" s="34" t="s">
        <v>4462</v>
      </c>
      <c r="IJ400" s="34">
        <v>996.5</v>
      </c>
      <c r="IK400" s="34" t="s">
        <v>4587</v>
      </c>
      <c r="IQ400" s="34">
        <v>2621.5</v>
      </c>
      <c r="IR400" s="34" t="s">
        <v>1046</v>
      </c>
      <c r="IT400" s="34">
        <v>2621.5</v>
      </c>
      <c r="IU400" s="34" t="s">
        <v>5177</v>
      </c>
      <c r="IV400" s="34" t="s">
        <v>4170</v>
      </c>
      <c r="IW400" s="34" t="s">
        <v>4170</v>
      </c>
      <c r="IX400" s="34" t="s">
        <v>4170</v>
      </c>
      <c r="IY400" s="34" t="s">
        <v>5373</v>
      </c>
      <c r="IZ400" s="34" t="s">
        <v>4352</v>
      </c>
      <c r="JA400" s="34" t="s">
        <v>4785</v>
      </c>
      <c r="JB400" s="34" t="s">
        <v>4170</v>
      </c>
      <c r="JC400" s="34">
        <v>0</v>
      </c>
      <c r="JD400" s="34">
        <v>1000</v>
      </c>
      <c r="JE400" s="34">
        <v>333.33333333333297</v>
      </c>
      <c r="JF400" s="34">
        <v>0</v>
      </c>
      <c r="JG400" s="34">
        <v>0</v>
      </c>
      <c r="JH400" s="34">
        <v>0</v>
      </c>
      <c r="JI400" s="34">
        <v>0</v>
      </c>
      <c r="JJ400" s="34">
        <v>0</v>
      </c>
      <c r="JK400" s="34">
        <v>0</v>
      </c>
      <c r="JL400" s="34">
        <v>3133.3333333333298</v>
      </c>
      <c r="JM400" s="34">
        <v>1000</v>
      </c>
      <c r="JN400" s="34">
        <v>4133.3333333333303</v>
      </c>
      <c r="JO400" s="34">
        <v>3133.3333333333298</v>
      </c>
      <c r="JP400" s="34">
        <v>1000</v>
      </c>
      <c r="JQ400" s="34">
        <v>4133.3333333333303</v>
      </c>
      <c r="JR400" s="34">
        <v>0.483870967741935</v>
      </c>
      <c r="JV400" s="34">
        <v>4.8387096774193498E-2</v>
      </c>
      <c r="JW400" s="34">
        <v>2.4193548387096801E-2</v>
      </c>
      <c r="JX400" s="34">
        <v>0.120967741935484</v>
      </c>
      <c r="KB400" s="34">
        <v>0.241935483870968</v>
      </c>
      <c r="KC400" s="34">
        <v>8.0645161290322606E-2</v>
      </c>
      <c r="KI400" s="34" t="s">
        <v>6082</v>
      </c>
      <c r="KJ400" s="34" t="s">
        <v>5976</v>
      </c>
      <c r="KK400" s="34" t="s">
        <v>5178</v>
      </c>
      <c r="KL400" s="34" t="s">
        <v>4170</v>
      </c>
      <c r="KM400" s="34" t="s">
        <v>4170</v>
      </c>
      <c r="KN400" s="34" t="s">
        <v>4716</v>
      </c>
      <c r="KO400" s="34" t="s">
        <v>5255</v>
      </c>
      <c r="KP400" s="34" t="s">
        <v>4170</v>
      </c>
      <c r="KQ400" s="34" t="s">
        <v>4170</v>
      </c>
      <c r="KR400" s="34" t="s">
        <v>4170</v>
      </c>
      <c r="KS400" s="34" t="s">
        <v>4170</v>
      </c>
      <c r="KT400" s="34" t="s">
        <v>4170</v>
      </c>
      <c r="KU400" s="34" t="s">
        <v>4973</v>
      </c>
      <c r="KV400" s="34" t="s">
        <v>5153</v>
      </c>
      <c r="KW400" s="34" t="s">
        <v>5624</v>
      </c>
      <c r="KX400" s="34" t="s">
        <v>5647</v>
      </c>
      <c r="KY400" s="34" t="s">
        <v>5952</v>
      </c>
      <c r="KZ400" s="34" t="s">
        <v>5850</v>
      </c>
      <c r="LA400" s="34" t="s">
        <v>5992</v>
      </c>
    </row>
    <row r="401" spans="1:313">
      <c r="A401" s="34" t="s">
        <v>7238</v>
      </c>
      <c r="B401" s="34" t="s">
        <v>7185</v>
      </c>
      <c r="C401" s="34" t="s">
        <v>1036</v>
      </c>
      <c r="D401" s="34" t="s">
        <v>1041</v>
      </c>
      <c r="F401" s="34" t="s">
        <v>1041</v>
      </c>
      <c r="G401" s="34">
        <v>43</v>
      </c>
      <c r="H401" s="34" t="s">
        <v>1041</v>
      </c>
      <c r="I401" s="34" t="s">
        <v>1041</v>
      </c>
      <c r="J401" s="34" t="s">
        <v>442</v>
      </c>
      <c r="K401" s="34" t="s">
        <v>1065</v>
      </c>
      <c r="L401" s="34" t="s">
        <v>9553</v>
      </c>
      <c r="M401" s="34" t="s">
        <v>1235</v>
      </c>
      <c r="N401" s="34" t="s">
        <v>9554</v>
      </c>
      <c r="P401" s="34" t="s">
        <v>3065</v>
      </c>
      <c r="Q401" s="34" t="s">
        <v>3123</v>
      </c>
      <c r="R401" s="34" t="s">
        <v>6374</v>
      </c>
      <c r="S401" s="34">
        <v>1</v>
      </c>
      <c r="T401" s="34" t="s">
        <v>4170</v>
      </c>
      <c r="U401" s="34" t="s">
        <v>4170</v>
      </c>
      <c r="V401" s="34" t="s">
        <v>4170</v>
      </c>
      <c r="W401" s="34" t="s">
        <v>4170</v>
      </c>
      <c r="X401" s="34" t="s">
        <v>4881</v>
      </c>
      <c r="Y401" s="34" t="s">
        <v>4170</v>
      </c>
      <c r="Z401" s="34" t="s">
        <v>4881</v>
      </c>
      <c r="AA401" s="34" t="s">
        <v>4170</v>
      </c>
      <c r="AB401" s="34" t="s">
        <v>3681</v>
      </c>
      <c r="AD401" s="34" t="s">
        <v>3696</v>
      </c>
      <c r="AN401" s="34" t="s">
        <v>3719</v>
      </c>
      <c r="AO401" s="34" t="s">
        <v>1044</v>
      </c>
      <c r="BG401" s="34">
        <v>1</v>
      </c>
      <c r="BI401" s="34">
        <v>15</v>
      </c>
      <c r="BJ401" s="34" t="s">
        <v>1041</v>
      </c>
      <c r="BK401" s="34" t="s">
        <v>3727</v>
      </c>
      <c r="BM401" s="34" t="s">
        <v>3739</v>
      </c>
      <c r="BN401" s="34" t="s">
        <v>3745</v>
      </c>
      <c r="BO401" s="34" t="s">
        <v>4881</v>
      </c>
      <c r="BP401" s="34" t="s">
        <v>4170</v>
      </c>
      <c r="BQ401" s="34" t="s">
        <v>4170</v>
      </c>
      <c r="BR401" s="34" t="s">
        <v>4170</v>
      </c>
      <c r="BS401" s="34" t="s">
        <v>3754</v>
      </c>
      <c r="BT401" s="34" t="s">
        <v>3771</v>
      </c>
      <c r="BU401" s="34" t="s">
        <v>1044</v>
      </c>
      <c r="BV401" s="34" t="s">
        <v>1044</v>
      </c>
      <c r="BW401" s="34" t="s">
        <v>1044</v>
      </c>
      <c r="BX401" s="34" t="s">
        <v>3777</v>
      </c>
      <c r="BY401" s="34" t="s">
        <v>4881</v>
      </c>
      <c r="BZ401" s="34" t="s">
        <v>4170</v>
      </c>
      <c r="CA401" s="34" t="s">
        <v>4170</v>
      </c>
      <c r="CB401" s="34" t="s">
        <v>4170</v>
      </c>
      <c r="CC401" s="34" t="s">
        <v>4170</v>
      </c>
      <c r="CD401" s="34" t="s">
        <v>4170</v>
      </c>
      <c r="CE401" s="34" t="s">
        <v>4170</v>
      </c>
      <c r="CF401" s="34" t="s">
        <v>4170</v>
      </c>
      <c r="CG401" s="34" t="s">
        <v>4170</v>
      </c>
      <c r="CH401" s="34" t="s">
        <v>4170</v>
      </c>
      <c r="CI401" s="34" t="s">
        <v>4170</v>
      </c>
      <c r="CJ401" s="34" t="s">
        <v>4170</v>
      </c>
      <c r="CK401" s="34" t="s">
        <v>4170</v>
      </c>
      <c r="CL401" s="34" t="s">
        <v>4170</v>
      </c>
      <c r="CM401" s="34" t="s">
        <v>4170</v>
      </c>
      <c r="CN401" s="34" t="s">
        <v>4170</v>
      </c>
      <c r="CO401" s="34" t="s">
        <v>4170</v>
      </c>
      <c r="CQ401" s="34" t="s">
        <v>1041</v>
      </c>
      <c r="CR401" s="34" t="s">
        <v>1041</v>
      </c>
      <c r="CS401" s="34" t="s">
        <v>1041</v>
      </c>
      <c r="CT401" s="34" t="s">
        <v>1041</v>
      </c>
      <c r="CU401" s="34" t="s">
        <v>1041</v>
      </c>
      <c r="CV401" s="34" t="s">
        <v>1041</v>
      </c>
      <c r="CW401" s="34" t="s">
        <v>1044</v>
      </c>
      <c r="CX401" s="34" t="s">
        <v>1044</v>
      </c>
      <c r="CY401" s="34" t="s">
        <v>3823</v>
      </c>
      <c r="CZ401" s="34" t="s">
        <v>3840</v>
      </c>
      <c r="DA401" s="34" t="s">
        <v>3855</v>
      </c>
      <c r="DB401" s="34" t="s">
        <v>1044</v>
      </c>
      <c r="DC401" s="34" t="s">
        <v>1044</v>
      </c>
      <c r="DD401" s="34" t="s">
        <v>3871</v>
      </c>
      <c r="DE401" s="34" t="s">
        <v>1044</v>
      </c>
      <c r="DF401" s="34" t="s">
        <v>3877</v>
      </c>
      <c r="DG401" s="34" t="s">
        <v>3889</v>
      </c>
      <c r="DH401" s="34" t="s">
        <v>4170</v>
      </c>
      <c r="DI401" s="34" t="s">
        <v>4170</v>
      </c>
      <c r="DJ401" s="34" t="s">
        <v>4881</v>
      </c>
      <c r="DK401" s="34" t="s">
        <v>4170</v>
      </c>
      <c r="DL401" s="34" t="s">
        <v>4170</v>
      </c>
      <c r="DM401" s="34" t="s">
        <v>4170</v>
      </c>
      <c r="DN401" s="34" t="s">
        <v>4170</v>
      </c>
      <c r="DO401" s="34" t="s">
        <v>4170</v>
      </c>
      <c r="DP401" s="34" t="s">
        <v>4170</v>
      </c>
      <c r="DQ401" s="34" t="s">
        <v>4170</v>
      </c>
      <c r="DR401" s="34" t="s">
        <v>4170</v>
      </c>
      <c r="DS401" s="34" t="s">
        <v>4170</v>
      </c>
      <c r="DT401" s="34" t="s">
        <v>4170</v>
      </c>
      <c r="DU401" s="34" t="s">
        <v>4170</v>
      </c>
      <c r="DV401" s="34" t="s">
        <v>4170</v>
      </c>
      <c r="DW401" s="34" t="s">
        <v>4170</v>
      </c>
      <c r="FK401" s="34" t="s">
        <v>1044</v>
      </c>
      <c r="FM401" s="34" t="s">
        <v>3984</v>
      </c>
      <c r="FN401" s="34" t="s">
        <v>6408</v>
      </c>
      <c r="FO401" s="34" t="s">
        <v>4881</v>
      </c>
      <c r="FP401" s="34" t="s">
        <v>4881</v>
      </c>
      <c r="FQ401" s="34" t="s">
        <v>4881</v>
      </c>
      <c r="FR401" s="34" t="s">
        <v>4881</v>
      </c>
      <c r="FS401" s="34" t="s">
        <v>4170</v>
      </c>
      <c r="FT401" s="34" t="s">
        <v>4170</v>
      </c>
      <c r="FU401" s="34" t="s">
        <v>4881</v>
      </c>
      <c r="FV401" s="34" t="s">
        <v>4170</v>
      </c>
      <c r="FW401" s="34" t="s">
        <v>4170</v>
      </c>
      <c r="FX401" s="34" t="s">
        <v>4170</v>
      </c>
      <c r="FY401" s="34" t="s">
        <v>4170</v>
      </c>
      <c r="FZ401" s="34" t="s">
        <v>4170</v>
      </c>
      <c r="GA401" s="34" t="s">
        <v>4170</v>
      </c>
      <c r="GB401" s="34" t="s">
        <v>4170</v>
      </c>
      <c r="GC401" s="34" t="s">
        <v>4170</v>
      </c>
      <c r="GD401" s="34" t="s">
        <v>4170</v>
      </c>
      <c r="GF401" s="34" t="s">
        <v>1044</v>
      </c>
      <c r="GG401" s="34" t="s">
        <v>4170</v>
      </c>
      <c r="GH401" s="34" t="s">
        <v>4170</v>
      </c>
      <c r="GI401" s="34" t="s">
        <v>4170</v>
      </c>
      <c r="GJ401" s="34" t="s">
        <v>4881</v>
      </c>
      <c r="GK401" s="34" t="s">
        <v>4170</v>
      </c>
      <c r="GL401" s="34" t="s">
        <v>4170</v>
      </c>
      <c r="GM401" s="34" t="s">
        <v>4170</v>
      </c>
      <c r="GO401" s="34">
        <v>10000</v>
      </c>
      <c r="GP401" s="34">
        <v>0</v>
      </c>
      <c r="GQ401" s="34">
        <v>6000</v>
      </c>
      <c r="GR401" s="34">
        <v>3000</v>
      </c>
      <c r="GS401" s="34">
        <v>500</v>
      </c>
      <c r="GT401" s="34">
        <v>200</v>
      </c>
      <c r="GU401" s="34">
        <v>500</v>
      </c>
      <c r="GV401" s="34">
        <v>3000</v>
      </c>
      <c r="GW401" s="34">
        <v>0</v>
      </c>
      <c r="GX401" s="34">
        <v>5000</v>
      </c>
      <c r="GY401" s="34">
        <v>0</v>
      </c>
      <c r="GZ401" s="34">
        <v>0</v>
      </c>
      <c r="HA401" s="34">
        <v>0</v>
      </c>
      <c r="HB401" s="34">
        <v>0</v>
      </c>
      <c r="HC401" s="34">
        <v>0</v>
      </c>
      <c r="HD401" s="34">
        <v>0</v>
      </c>
      <c r="HE401" s="34">
        <v>10000</v>
      </c>
      <c r="HF401" s="34" t="s">
        <v>1044</v>
      </c>
      <c r="HK401" s="34" t="s">
        <v>7239</v>
      </c>
      <c r="HL401" s="34" t="s">
        <v>4226</v>
      </c>
      <c r="HM401" s="34" t="s">
        <v>4542</v>
      </c>
      <c r="HN401" s="34" t="s">
        <v>5453</v>
      </c>
      <c r="HO401" s="34">
        <v>42.641261498028904</v>
      </c>
      <c r="HP401" s="34" t="s">
        <v>4896</v>
      </c>
      <c r="HQ401" s="34" t="s">
        <v>4305</v>
      </c>
      <c r="HR401" s="34" t="s">
        <v>4186</v>
      </c>
      <c r="HS401" s="34" t="s">
        <v>4241</v>
      </c>
      <c r="HT401" s="34" t="s">
        <v>4271</v>
      </c>
      <c r="HU401" s="34" t="s">
        <v>5342</v>
      </c>
      <c r="HV401" s="34" t="s">
        <v>5001</v>
      </c>
      <c r="HW401" s="34" t="s">
        <v>4556</v>
      </c>
      <c r="HX401" s="34" t="s">
        <v>3238</v>
      </c>
      <c r="HY401" s="34" t="s">
        <v>4291</v>
      </c>
      <c r="HZ401" s="34" t="s">
        <v>4933</v>
      </c>
      <c r="IA401" s="34" t="s">
        <v>4666</v>
      </c>
      <c r="IC401" s="34" t="s">
        <v>5274</v>
      </c>
      <c r="ID401" s="34" t="s">
        <v>4462</v>
      </c>
      <c r="IR401" s="34" t="s">
        <v>1046</v>
      </c>
      <c r="IU401" s="34" t="s">
        <v>5181</v>
      </c>
      <c r="IV401" s="34" t="s">
        <v>4170</v>
      </c>
      <c r="IW401" s="34" t="s">
        <v>4175</v>
      </c>
      <c r="IX401" s="34" t="s">
        <v>5374</v>
      </c>
      <c r="IY401" s="34" t="s">
        <v>4785</v>
      </c>
      <c r="IZ401" s="34" t="s">
        <v>4783</v>
      </c>
      <c r="JA401" s="34" t="s">
        <v>4785</v>
      </c>
      <c r="JB401" s="34" t="s">
        <v>5850</v>
      </c>
      <c r="JC401" s="34">
        <v>833.33333333333303</v>
      </c>
      <c r="JD401" s="34">
        <v>0</v>
      </c>
      <c r="JE401" s="34">
        <v>0</v>
      </c>
      <c r="JF401" s="34">
        <v>0</v>
      </c>
      <c r="JG401" s="34">
        <v>0</v>
      </c>
      <c r="JH401" s="34">
        <v>0</v>
      </c>
      <c r="JI401" s="34">
        <v>0</v>
      </c>
      <c r="JJ401" s="34">
        <v>1666.6666666666699</v>
      </c>
      <c r="JK401" s="34">
        <v>0</v>
      </c>
      <c r="JL401" s="34">
        <v>21033.333333333299</v>
      </c>
      <c r="JM401" s="34">
        <v>4666.6666666666697</v>
      </c>
      <c r="JN401" s="34">
        <v>25700</v>
      </c>
      <c r="JO401" s="34">
        <v>21033.333333333299</v>
      </c>
      <c r="JP401" s="34">
        <v>4666.6666666666697</v>
      </c>
      <c r="JQ401" s="34">
        <v>25700</v>
      </c>
      <c r="JR401" s="34">
        <v>0.38910505836575898</v>
      </c>
      <c r="JT401" s="34">
        <v>0.23346303501945501</v>
      </c>
      <c r="JU401" s="34">
        <v>0.116731517509728</v>
      </c>
      <c r="JV401" s="34">
        <v>1.94552529182879E-2</v>
      </c>
      <c r="JW401" s="34">
        <v>7.7821011673151804E-3</v>
      </c>
      <c r="JX401" s="34">
        <v>1.94552529182879E-2</v>
      </c>
      <c r="JY401" s="34">
        <v>0.116731517509728</v>
      </c>
      <c r="KA401" s="34">
        <v>3.2425421530479899E-2</v>
      </c>
      <c r="KH401" s="34">
        <v>6.4850843060959798E-2</v>
      </c>
      <c r="KL401" s="34" t="s">
        <v>4170</v>
      </c>
      <c r="KM401" s="34" t="s">
        <v>4716</v>
      </c>
      <c r="KN401" s="34" t="s">
        <v>4170</v>
      </c>
      <c r="KO401" s="34" t="s">
        <v>4170</v>
      </c>
      <c r="KP401" s="34" t="s">
        <v>4170</v>
      </c>
      <c r="KQ401" s="34" t="s">
        <v>4170</v>
      </c>
      <c r="KR401" s="34" t="s">
        <v>4170</v>
      </c>
      <c r="KS401" s="34" t="s">
        <v>4170</v>
      </c>
      <c r="KT401" s="34" t="s">
        <v>5253</v>
      </c>
      <c r="KU401" s="34" t="s">
        <v>5113</v>
      </c>
      <c r="KV401" s="34" t="s">
        <v>4876</v>
      </c>
      <c r="KW401" s="34" t="s">
        <v>5623</v>
      </c>
      <c r="KX401" s="34" t="s">
        <v>5645</v>
      </c>
      <c r="KY401" s="34" t="s">
        <v>5953</v>
      </c>
      <c r="KZ401" s="34" t="s">
        <v>5224</v>
      </c>
    </row>
    <row r="402" spans="1:313">
      <c r="A402" s="34" t="s">
        <v>7240</v>
      </c>
      <c r="B402" s="34" t="s">
        <v>7185</v>
      </c>
      <c r="C402" s="34" t="s">
        <v>1037</v>
      </c>
      <c r="D402" s="34" t="s">
        <v>1041</v>
      </c>
      <c r="F402" s="34" t="s">
        <v>1041</v>
      </c>
      <c r="G402" s="34">
        <v>43</v>
      </c>
      <c r="H402" s="34" t="s">
        <v>1041</v>
      </c>
      <c r="I402" s="34" t="s">
        <v>1041</v>
      </c>
      <c r="J402" s="34" t="s">
        <v>440</v>
      </c>
      <c r="K402" s="34" t="s">
        <v>1077</v>
      </c>
      <c r="L402" s="34" t="s">
        <v>9537</v>
      </c>
      <c r="M402" s="34" t="s">
        <v>1548</v>
      </c>
      <c r="N402" s="34" t="s">
        <v>9538</v>
      </c>
      <c r="P402" s="34" t="s">
        <v>3065</v>
      </c>
      <c r="Q402" s="34" t="s">
        <v>3123</v>
      </c>
      <c r="R402" s="34" t="s">
        <v>6320</v>
      </c>
      <c r="S402" s="34">
        <v>2</v>
      </c>
      <c r="T402" s="34" t="s">
        <v>4609</v>
      </c>
      <c r="U402" s="34" t="s">
        <v>4881</v>
      </c>
      <c r="V402" s="34" t="s">
        <v>4170</v>
      </c>
      <c r="W402" s="34" t="s">
        <v>4881</v>
      </c>
      <c r="X402" s="34" t="s">
        <v>4170</v>
      </c>
      <c r="Y402" s="34" t="s">
        <v>4609</v>
      </c>
      <c r="Z402" s="34" t="s">
        <v>4170</v>
      </c>
      <c r="AA402" s="34" t="s">
        <v>4170</v>
      </c>
      <c r="AB402" s="34" t="s">
        <v>3684</v>
      </c>
      <c r="AD402" s="34" t="s">
        <v>3699</v>
      </c>
      <c r="AE402" s="34" t="s">
        <v>3714</v>
      </c>
      <c r="AF402" s="34" t="s">
        <v>4170</v>
      </c>
      <c r="AG402" s="34" t="s">
        <v>4170</v>
      </c>
      <c r="AH402" s="34" t="s">
        <v>4170</v>
      </c>
      <c r="AI402" s="34" t="s">
        <v>4881</v>
      </c>
      <c r="AJ402" s="34" t="s">
        <v>4170</v>
      </c>
      <c r="AK402" s="34" t="s">
        <v>4170</v>
      </c>
      <c r="AL402" s="34" t="s">
        <v>4170</v>
      </c>
      <c r="AN402" s="34" t="s">
        <v>3719</v>
      </c>
      <c r="AO402" s="34" t="s">
        <v>1044</v>
      </c>
      <c r="BG402" s="34">
        <v>1</v>
      </c>
      <c r="BI402" s="34">
        <v>16</v>
      </c>
      <c r="BJ402" s="34" t="s">
        <v>1041</v>
      </c>
      <c r="BK402" s="34" t="s">
        <v>3727</v>
      </c>
      <c r="BM402" s="34" t="s">
        <v>3739</v>
      </c>
      <c r="BN402" s="34" t="s">
        <v>3745</v>
      </c>
      <c r="BO402" s="34" t="s">
        <v>4881</v>
      </c>
      <c r="BP402" s="34" t="s">
        <v>4170</v>
      </c>
      <c r="BQ402" s="34" t="s">
        <v>4170</v>
      </c>
      <c r="BR402" s="34" t="s">
        <v>4170</v>
      </c>
      <c r="BS402" s="34" t="s">
        <v>3754</v>
      </c>
      <c r="BT402" s="34" t="s">
        <v>3771</v>
      </c>
      <c r="BU402" s="34" t="s">
        <v>1044</v>
      </c>
      <c r="BV402" s="34" t="s">
        <v>1044</v>
      </c>
      <c r="BW402" s="34" t="s">
        <v>1044</v>
      </c>
      <c r="BX402" s="34" t="s">
        <v>3783</v>
      </c>
      <c r="BY402" s="34" t="s">
        <v>4170</v>
      </c>
      <c r="BZ402" s="34" t="s">
        <v>4170</v>
      </c>
      <c r="CA402" s="34" t="s">
        <v>4881</v>
      </c>
      <c r="CB402" s="34" t="s">
        <v>4170</v>
      </c>
      <c r="CC402" s="34" t="s">
        <v>4170</v>
      </c>
      <c r="CD402" s="34" t="s">
        <v>4170</v>
      </c>
      <c r="CE402" s="34" t="s">
        <v>4170</v>
      </c>
      <c r="CF402" s="34" t="s">
        <v>4170</v>
      </c>
      <c r="CG402" s="34" t="s">
        <v>4170</v>
      </c>
      <c r="CH402" s="34" t="s">
        <v>4170</v>
      </c>
      <c r="CI402" s="34" t="s">
        <v>4170</v>
      </c>
      <c r="CJ402" s="34" t="s">
        <v>4170</v>
      </c>
      <c r="CK402" s="34" t="s">
        <v>4170</v>
      </c>
      <c r="CL402" s="34" t="s">
        <v>4170</v>
      </c>
      <c r="CM402" s="34" t="s">
        <v>4170</v>
      </c>
      <c r="CN402" s="34" t="s">
        <v>4170</v>
      </c>
      <c r="CO402" s="34" t="s">
        <v>4170</v>
      </c>
      <c r="CQ402" s="34" t="s">
        <v>1041</v>
      </c>
      <c r="CR402" s="34" t="s">
        <v>1041</v>
      </c>
      <c r="CS402" s="34" t="s">
        <v>1044</v>
      </c>
      <c r="CT402" s="34" t="s">
        <v>1041</v>
      </c>
      <c r="CU402" s="34" t="s">
        <v>1041</v>
      </c>
      <c r="CV402" s="34" t="s">
        <v>1041</v>
      </c>
      <c r="CW402" s="34" t="s">
        <v>1044</v>
      </c>
      <c r="CX402" s="34" t="s">
        <v>1044</v>
      </c>
      <c r="CY402" s="34" t="s">
        <v>3826</v>
      </c>
      <c r="CZ402" s="34" t="s">
        <v>3846</v>
      </c>
      <c r="DA402" s="34" t="s">
        <v>3861</v>
      </c>
      <c r="DB402" s="34" t="s">
        <v>1044</v>
      </c>
      <c r="DC402" s="34" t="s">
        <v>1044</v>
      </c>
      <c r="DD402" s="34" t="s">
        <v>3871</v>
      </c>
      <c r="DE402" s="34" t="s">
        <v>1044</v>
      </c>
      <c r="DF402" s="34" t="s">
        <v>3880</v>
      </c>
      <c r="DG402" s="34" t="s">
        <v>3889</v>
      </c>
      <c r="DH402" s="34" t="s">
        <v>4170</v>
      </c>
      <c r="DI402" s="34" t="s">
        <v>4170</v>
      </c>
      <c r="DJ402" s="34" t="s">
        <v>4881</v>
      </c>
      <c r="DK402" s="34" t="s">
        <v>4170</v>
      </c>
      <c r="DL402" s="34" t="s">
        <v>4170</v>
      </c>
      <c r="DM402" s="34" t="s">
        <v>4170</v>
      </c>
      <c r="DN402" s="34" t="s">
        <v>4170</v>
      </c>
      <c r="DO402" s="34" t="s">
        <v>4170</v>
      </c>
      <c r="DP402" s="34" t="s">
        <v>4170</v>
      </c>
      <c r="DQ402" s="34" t="s">
        <v>4170</v>
      </c>
      <c r="DR402" s="34" t="s">
        <v>4170</v>
      </c>
      <c r="DS402" s="34" t="s">
        <v>4170</v>
      </c>
      <c r="DT402" s="34" t="s">
        <v>4170</v>
      </c>
      <c r="DU402" s="34" t="s">
        <v>4170</v>
      </c>
      <c r="DV402" s="34" t="s">
        <v>4170</v>
      </c>
      <c r="DW402" s="34" t="s">
        <v>4170</v>
      </c>
      <c r="DZ402" s="34">
        <v>7000</v>
      </c>
      <c r="FK402" s="34" t="s">
        <v>3957</v>
      </c>
      <c r="FL402" s="34" t="s">
        <v>3966</v>
      </c>
      <c r="FM402" s="34" t="s">
        <v>3990</v>
      </c>
      <c r="GF402" s="34" t="s">
        <v>1044</v>
      </c>
      <c r="GG402" s="34" t="s">
        <v>4170</v>
      </c>
      <c r="GH402" s="34" t="s">
        <v>4170</v>
      </c>
      <c r="GI402" s="34" t="s">
        <v>4170</v>
      </c>
      <c r="GJ402" s="34" t="s">
        <v>4881</v>
      </c>
      <c r="GK402" s="34" t="s">
        <v>4170</v>
      </c>
      <c r="GL402" s="34" t="s">
        <v>4170</v>
      </c>
      <c r="GM402" s="34" t="s">
        <v>4170</v>
      </c>
      <c r="GO402" s="34">
        <v>4000</v>
      </c>
      <c r="GP402" s="34">
        <v>0</v>
      </c>
      <c r="GQ402" s="34">
        <v>3000</v>
      </c>
      <c r="GR402" s="34">
        <v>2000</v>
      </c>
      <c r="GS402" s="34">
        <v>300</v>
      </c>
      <c r="GT402" s="34">
        <v>500</v>
      </c>
      <c r="GU402" s="34">
        <v>234</v>
      </c>
      <c r="GV402" s="34">
        <v>0</v>
      </c>
      <c r="GW402" s="34">
        <v>0</v>
      </c>
      <c r="GX402" s="34">
        <v>0</v>
      </c>
      <c r="GY402" s="34">
        <v>3000</v>
      </c>
      <c r="GZ402" s="34">
        <v>2000</v>
      </c>
      <c r="HA402" s="34">
        <v>0</v>
      </c>
      <c r="HB402" s="34">
        <v>0</v>
      </c>
      <c r="HC402" s="34">
        <v>0</v>
      </c>
      <c r="HD402" s="34">
        <v>0</v>
      </c>
      <c r="HE402" s="34">
        <v>0</v>
      </c>
      <c r="HF402" s="34" t="s">
        <v>1044</v>
      </c>
      <c r="HK402" s="34" t="s">
        <v>7241</v>
      </c>
      <c r="HL402" s="34" t="s">
        <v>4226</v>
      </c>
      <c r="HM402" s="34" t="s">
        <v>4542</v>
      </c>
      <c r="HN402" s="34" t="s">
        <v>5447</v>
      </c>
      <c r="HO402" s="34">
        <v>49.6701160753395</v>
      </c>
      <c r="HP402" s="34" t="s">
        <v>4896</v>
      </c>
      <c r="HQ402" s="34" t="s">
        <v>4313</v>
      </c>
      <c r="HR402" s="34" t="s">
        <v>4210</v>
      </c>
      <c r="HS402" s="34" t="s">
        <v>4228</v>
      </c>
      <c r="HT402" s="34" t="s">
        <v>4262</v>
      </c>
      <c r="HU402" s="34" t="s">
        <v>5342</v>
      </c>
      <c r="HV402" s="34" t="s">
        <v>5001</v>
      </c>
      <c r="HW402" s="34" t="s">
        <v>4556</v>
      </c>
      <c r="HX402" s="34" t="s">
        <v>3244</v>
      </c>
      <c r="HY402" s="34" t="s">
        <v>4291</v>
      </c>
      <c r="HZ402" s="34" t="s">
        <v>4933</v>
      </c>
      <c r="IA402" s="34" t="s">
        <v>4665</v>
      </c>
      <c r="IC402" s="34" t="s">
        <v>5274</v>
      </c>
      <c r="ID402" s="34" t="s">
        <v>4462</v>
      </c>
      <c r="IF402" s="34" t="s">
        <v>4878</v>
      </c>
      <c r="IQ402" s="34">
        <v>7000</v>
      </c>
      <c r="IR402" s="34" t="s">
        <v>1046</v>
      </c>
      <c r="IS402" s="34" t="s">
        <v>5322</v>
      </c>
      <c r="IT402" s="34">
        <v>3500</v>
      </c>
      <c r="IU402" s="34" t="s">
        <v>5178</v>
      </c>
      <c r="IV402" s="34" t="s">
        <v>4170</v>
      </c>
      <c r="IW402" s="34" t="s">
        <v>4171</v>
      </c>
      <c r="IX402" s="34" t="s">
        <v>4472</v>
      </c>
      <c r="IY402" s="34" t="s">
        <v>5373</v>
      </c>
      <c r="IZ402" s="34" t="s">
        <v>4785</v>
      </c>
      <c r="JA402" s="34" t="s">
        <v>4784</v>
      </c>
      <c r="JB402" s="34" t="s">
        <v>4170</v>
      </c>
      <c r="JC402" s="34">
        <v>0</v>
      </c>
      <c r="JD402" s="34">
        <v>500</v>
      </c>
      <c r="JE402" s="34">
        <v>333.33333333333297</v>
      </c>
      <c r="JF402" s="34">
        <v>0</v>
      </c>
      <c r="JG402" s="34">
        <v>0</v>
      </c>
      <c r="JH402" s="34">
        <v>0</v>
      </c>
      <c r="JI402" s="34">
        <v>0</v>
      </c>
      <c r="JJ402" s="34">
        <v>0</v>
      </c>
      <c r="JK402" s="34">
        <v>0</v>
      </c>
      <c r="JL402" s="34">
        <v>10367.333333333299</v>
      </c>
      <c r="JM402" s="34">
        <v>500</v>
      </c>
      <c r="JN402" s="34">
        <v>10867.333333333299</v>
      </c>
      <c r="JO402" s="34">
        <v>5183.6666666666697</v>
      </c>
      <c r="JP402" s="34">
        <v>250</v>
      </c>
      <c r="JQ402" s="34">
        <v>5433.6666666666697</v>
      </c>
      <c r="JR402" s="34">
        <v>0.368075578185387</v>
      </c>
      <c r="JT402" s="34">
        <v>0.27605668363904101</v>
      </c>
      <c r="JU402" s="34">
        <v>0.184037789092694</v>
      </c>
      <c r="JV402" s="34">
        <v>2.7605668363904101E-2</v>
      </c>
      <c r="JW402" s="34">
        <v>4.6009447273173402E-2</v>
      </c>
      <c r="JX402" s="34">
        <v>2.15324213238452E-2</v>
      </c>
      <c r="KB402" s="34">
        <v>4.6009447273173402E-2</v>
      </c>
      <c r="KC402" s="34">
        <v>3.0672964848782298E-2</v>
      </c>
      <c r="KJ402" s="34" t="s">
        <v>5980</v>
      </c>
      <c r="KK402" s="34" t="s">
        <v>5178</v>
      </c>
      <c r="KL402" s="34" t="s">
        <v>4170</v>
      </c>
      <c r="KM402" s="34" t="s">
        <v>4170</v>
      </c>
      <c r="KN402" s="34" t="s">
        <v>5255</v>
      </c>
      <c r="KO402" s="34" t="s">
        <v>5255</v>
      </c>
      <c r="KP402" s="34" t="s">
        <v>4170</v>
      </c>
      <c r="KQ402" s="34" t="s">
        <v>4170</v>
      </c>
      <c r="KR402" s="34" t="s">
        <v>4170</v>
      </c>
      <c r="KS402" s="34" t="s">
        <v>4170</v>
      </c>
      <c r="KT402" s="34" t="s">
        <v>4170</v>
      </c>
      <c r="KU402" s="34" t="s">
        <v>5112</v>
      </c>
      <c r="KV402" s="34" t="s">
        <v>5154</v>
      </c>
      <c r="KW402" s="34" t="s">
        <v>5624</v>
      </c>
      <c r="KX402" s="34" t="s">
        <v>5644</v>
      </c>
      <c r="KY402" s="34" t="s">
        <v>5112</v>
      </c>
      <c r="KZ402" s="34" t="s">
        <v>5154</v>
      </c>
      <c r="LA402" s="34" t="s">
        <v>5992</v>
      </c>
    </row>
    <row r="403" spans="1:313">
      <c r="A403" s="34" t="s">
        <v>7242</v>
      </c>
      <c r="B403" s="34" t="s">
        <v>7185</v>
      </c>
      <c r="C403" s="34" t="s">
        <v>1039</v>
      </c>
      <c r="D403" s="34" t="s">
        <v>1041</v>
      </c>
      <c r="F403" s="34" t="s">
        <v>1041</v>
      </c>
      <c r="G403" s="34">
        <v>38</v>
      </c>
      <c r="H403" s="34" t="s">
        <v>1041</v>
      </c>
      <c r="I403" s="34" t="s">
        <v>1041</v>
      </c>
      <c r="J403" s="34" t="s">
        <v>442</v>
      </c>
      <c r="K403" s="34" t="s">
        <v>1077</v>
      </c>
      <c r="L403" s="34" t="s">
        <v>9537</v>
      </c>
      <c r="M403" s="34" t="s">
        <v>1548</v>
      </c>
      <c r="N403" s="34" t="s">
        <v>9538</v>
      </c>
      <c r="P403" s="34" t="s">
        <v>3065</v>
      </c>
      <c r="Q403" s="34" t="s">
        <v>3123</v>
      </c>
      <c r="R403" s="34" t="s">
        <v>6323</v>
      </c>
      <c r="S403" s="34">
        <v>1</v>
      </c>
      <c r="T403" s="34" t="s">
        <v>4170</v>
      </c>
      <c r="U403" s="34" t="s">
        <v>4170</v>
      </c>
      <c r="V403" s="34" t="s">
        <v>4170</v>
      </c>
      <c r="W403" s="34" t="s">
        <v>4170</v>
      </c>
      <c r="X403" s="34" t="s">
        <v>4881</v>
      </c>
      <c r="Y403" s="34" t="s">
        <v>4170</v>
      </c>
      <c r="Z403" s="34" t="s">
        <v>4881</v>
      </c>
      <c r="AA403" s="34" t="s">
        <v>4170</v>
      </c>
      <c r="AB403" s="34" t="s">
        <v>3684</v>
      </c>
      <c r="AD403" s="34" t="s">
        <v>3699</v>
      </c>
      <c r="AE403" s="34" t="s">
        <v>3714</v>
      </c>
      <c r="AF403" s="34" t="s">
        <v>4170</v>
      </c>
      <c r="AG403" s="34" t="s">
        <v>4170</v>
      </c>
      <c r="AH403" s="34" t="s">
        <v>4170</v>
      </c>
      <c r="AI403" s="34" t="s">
        <v>4881</v>
      </c>
      <c r="AJ403" s="34" t="s">
        <v>4170</v>
      </c>
      <c r="AK403" s="34" t="s">
        <v>4170</v>
      </c>
      <c r="AL403" s="34" t="s">
        <v>4170</v>
      </c>
      <c r="AN403" s="34" t="s">
        <v>3719</v>
      </c>
      <c r="AO403" s="34" t="s">
        <v>1044</v>
      </c>
      <c r="BG403" s="34">
        <v>1</v>
      </c>
      <c r="BI403" s="34">
        <v>35</v>
      </c>
      <c r="BJ403" s="34" t="s">
        <v>1041</v>
      </c>
      <c r="BK403" s="34" t="s">
        <v>3727</v>
      </c>
      <c r="BM403" s="34" t="s">
        <v>3739</v>
      </c>
      <c r="BN403" s="34" t="s">
        <v>3745</v>
      </c>
      <c r="BO403" s="34" t="s">
        <v>4881</v>
      </c>
      <c r="BP403" s="34" t="s">
        <v>4170</v>
      </c>
      <c r="BQ403" s="34" t="s">
        <v>4170</v>
      </c>
      <c r="BR403" s="34" t="s">
        <v>4170</v>
      </c>
      <c r="BS403" s="34" t="s">
        <v>3754</v>
      </c>
      <c r="BT403" s="34" t="s">
        <v>3771</v>
      </c>
      <c r="BU403" s="34" t="s">
        <v>1044</v>
      </c>
      <c r="BV403" s="34" t="s">
        <v>1044</v>
      </c>
      <c r="BW403" s="34" t="s">
        <v>1044</v>
      </c>
      <c r="BX403" s="34" t="s">
        <v>3777</v>
      </c>
      <c r="BY403" s="34" t="s">
        <v>4881</v>
      </c>
      <c r="BZ403" s="34" t="s">
        <v>4170</v>
      </c>
      <c r="CA403" s="34" t="s">
        <v>4170</v>
      </c>
      <c r="CB403" s="34" t="s">
        <v>4170</v>
      </c>
      <c r="CC403" s="34" t="s">
        <v>4170</v>
      </c>
      <c r="CD403" s="34" t="s">
        <v>4170</v>
      </c>
      <c r="CE403" s="34" t="s">
        <v>4170</v>
      </c>
      <c r="CF403" s="34" t="s">
        <v>4170</v>
      </c>
      <c r="CG403" s="34" t="s">
        <v>4170</v>
      </c>
      <c r="CH403" s="34" t="s">
        <v>4170</v>
      </c>
      <c r="CI403" s="34" t="s">
        <v>4170</v>
      </c>
      <c r="CJ403" s="34" t="s">
        <v>4170</v>
      </c>
      <c r="CK403" s="34" t="s">
        <v>4170</v>
      </c>
      <c r="CL403" s="34" t="s">
        <v>4170</v>
      </c>
      <c r="CM403" s="34" t="s">
        <v>4170</v>
      </c>
      <c r="CN403" s="34" t="s">
        <v>4170</v>
      </c>
      <c r="CO403" s="34" t="s">
        <v>4170</v>
      </c>
      <c r="CQ403" s="34" t="s">
        <v>1041</v>
      </c>
      <c r="CR403" s="34" t="s">
        <v>1041</v>
      </c>
      <c r="CS403" s="34" t="s">
        <v>1041</v>
      </c>
      <c r="CT403" s="34" t="s">
        <v>1041</v>
      </c>
      <c r="CU403" s="34" t="s">
        <v>1041</v>
      </c>
      <c r="CV403" s="34" t="s">
        <v>1041</v>
      </c>
      <c r="CW403" s="34" t="s">
        <v>1041</v>
      </c>
      <c r="CX403" s="34" t="s">
        <v>1044</v>
      </c>
      <c r="CY403" s="34" t="s">
        <v>3820</v>
      </c>
      <c r="CZ403" s="34" t="s">
        <v>3843</v>
      </c>
      <c r="DA403" s="34" t="s">
        <v>3855</v>
      </c>
      <c r="DB403" s="34" t="s">
        <v>1044</v>
      </c>
      <c r="DC403" s="34" t="s">
        <v>3871</v>
      </c>
      <c r="DD403" s="34" t="s">
        <v>3871</v>
      </c>
      <c r="DE403" s="34" t="s">
        <v>1044</v>
      </c>
      <c r="DF403" s="34" t="s">
        <v>3877</v>
      </c>
      <c r="DG403" s="34" t="s">
        <v>169</v>
      </c>
      <c r="DH403" s="34" t="s">
        <v>4170</v>
      </c>
      <c r="DI403" s="34" t="s">
        <v>4881</v>
      </c>
      <c r="DJ403" s="34" t="s">
        <v>4170</v>
      </c>
      <c r="DK403" s="34" t="s">
        <v>4170</v>
      </c>
      <c r="DL403" s="34" t="s">
        <v>4170</v>
      </c>
      <c r="DM403" s="34" t="s">
        <v>4170</v>
      </c>
      <c r="DN403" s="34" t="s">
        <v>4170</v>
      </c>
      <c r="DO403" s="34" t="s">
        <v>4170</v>
      </c>
      <c r="DP403" s="34" t="s">
        <v>4170</v>
      </c>
      <c r="DQ403" s="34" t="s">
        <v>4170</v>
      </c>
      <c r="DR403" s="34" t="s">
        <v>4170</v>
      </c>
      <c r="DS403" s="34" t="s">
        <v>4170</v>
      </c>
      <c r="DT403" s="34" t="s">
        <v>4170</v>
      </c>
      <c r="DU403" s="34" t="s">
        <v>4170</v>
      </c>
      <c r="DV403" s="34" t="s">
        <v>4170</v>
      </c>
      <c r="DW403" s="34" t="s">
        <v>4170</v>
      </c>
      <c r="FK403" s="34" t="s">
        <v>1044</v>
      </c>
      <c r="FM403" s="34" t="s">
        <v>3981</v>
      </c>
      <c r="FN403" s="34" t="s">
        <v>7243</v>
      </c>
      <c r="FO403" s="34" t="s">
        <v>4881</v>
      </c>
      <c r="FP403" s="34" t="s">
        <v>4170</v>
      </c>
      <c r="FQ403" s="34" t="s">
        <v>4881</v>
      </c>
      <c r="FR403" s="34" t="s">
        <v>4881</v>
      </c>
      <c r="FS403" s="34" t="s">
        <v>4170</v>
      </c>
      <c r="FT403" s="34" t="s">
        <v>4170</v>
      </c>
      <c r="FU403" s="34" t="s">
        <v>4881</v>
      </c>
      <c r="FV403" s="34" t="s">
        <v>4881</v>
      </c>
      <c r="FW403" s="34" t="s">
        <v>4881</v>
      </c>
      <c r="FX403" s="34" t="s">
        <v>4170</v>
      </c>
      <c r="FY403" s="34" t="s">
        <v>4170</v>
      </c>
      <c r="FZ403" s="34" t="s">
        <v>4170</v>
      </c>
      <c r="GA403" s="34" t="s">
        <v>4170</v>
      </c>
      <c r="GB403" s="34" t="s">
        <v>4170</v>
      </c>
      <c r="GC403" s="34" t="s">
        <v>4170</v>
      </c>
      <c r="GD403" s="34" t="s">
        <v>4170</v>
      </c>
      <c r="GF403" s="34" t="s">
        <v>1044</v>
      </c>
      <c r="GG403" s="34" t="s">
        <v>4170</v>
      </c>
      <c r="GH403" s="34" t="s">
        <v>4170</v>
      </c>
      <c r="GI403" s="34" t="s">
        <v>4170</v>
      </c>
      <c r="GJ403" s="34" t="s">
        <v>4881</v>
      </c>
      <c r="GK403" s="34" t="s">
        <v>4170</v>
      </c>
      <c r="GL403" s="34" t="s">
        <v>4170</v>
      </c>
      <c r="GM403" s="34" t="s">
        <v>4170</v>
      </c>
      <c r="GO403" s="34">
        <v>12000</v>
      </c>
      <c r="GP403" s="34">
        <v>5000</v>
      </c>
      <c r="GQ403" s="34">
        <v>0</v>
      </c>
      <c r="GR403" s="34">
        <v>2000</v>
      </c>
      <c r="GS403" s="34">
        <v>1500</v>
      </c>
      <c r="GT403" s="34">
        <v>300</v>
      </c>
      <c r="GU403" s="34">
        <v>4000</v>
      </c>
      <c r="GV403" s="34">
        <v>10000</v>
      </c>
      <c r="GW403" s="34">
        <v>0</v>
      </c>
      <c r="GX403" s="34">
        <v>15000</v>
      </c>
      <c r="GY403" s="34">
        <v>7000</v>
      </c>
      <c r="GZ403" s="34">
        <v>2000</v>
      </c>
      <c r="HA403" s="34">
        <v>0</v>
      </c>
      <c r="HB403" s="34">
        <v>0</v>
      </c>
      <c r="HC403" s="34">
        <v>0</v>
      </c>
      <c r="HD403" s="34">
        <v>0</v>
      </c>
      <c r="HE403" s="34">
        <v>0</v>
      </c>
      <c r="HF403" s="34" t="s">
        <v>1044</v>
      </c>
      <c r="HK403" s="34" t="s">
        <v>7244</v>
      </c>
      <c r="HL403" s="34" t="s">
        <v>4226</v>
      </c>
      <c r="HM403" s="34" t="s">
        <v>4542</v>
      </c>
      <c r="HN403" s="34" t="s">
        <v>5453</v>
      </c>
      <c r="HO403" s="34">
        <v>30.650459921156401</v>
      </c>
      <c r="HP403" s="34" t="s">
        <v>4895</v>
      </c>
      <c r="HQ403" s="34" t="s">
        <v>4305</v>
      </c>
      <c r="HR403" s="34" t="s">
        <v>4186</v>
      </c>
      <c r="HS403" s="34" t="s">
        <v>4241</v>
      </c>
      <c r="HT403" s="34" t="s">
        <v>4271</v>
      </c>
      <c r="HU403" s="34" t="s">
        <v>5342</v>
      </c>
      <c r="HV403" s="34" t="s">
        <v>5001</v>
      </c>
      <c r="HW403" s="34" t="s">
        <v>4556</v>
      </c>
      <c r="HX403" s="34" t="s">
        <v>3247</v>
      </c>
      <c r="HY403" s="34" t="s">
        <v>4291</v>
      </c>
      <c r="HZ403" s="34" t="s">
        <v>4933</v>
      </c>
      <c r="IA403" s="34" t="s">
        <v>4666</v>
      </c>
      <c r="IC403" s="34" t="s">
        <v>5274</v>
      </c>
      <c r="ID403" s="34" t="s">
        <v>4462</v>
      </c>
      <c r="IR403" s="34" t="s">
        <v>1046</v>
      </c>
      <c r="IU403" s="34" t="s">
        <v>5181</v>
      </c>
      <c r="IV403" s="34" t="s">
        <v>4473</v>
      </c>
      <c r="IW403" s="34" t="s">
        <v>4170</v>
      </c>
      <c r="IX403" s="34" t="s">
        <v>4472</v>
      </c>
      <c r="IY403" s="34" t="s">
        <v>4472</v>
      </c>
      <c r="IZ403" s="34" t="s">
        <v>4784</v>
      </c>
      <c r="JA403" s="34" t="s">
        <v>6053</v>
      </c>
      <c r="JB403" s="34" t="s">
        <v>5851</v>
      </c>
      <c r="JC403" s="34">
        <v>2500</v>
      </c>
      <c r="JD403" s="34">
        <v>1166.6666666666699</v>
      </c>
      <c r="JE403" s="34">
        <v>333.33333333333297</v>
      </c>
      <c r="JF403" s="34">
        <v>0</v>
      </c>
      <c r="JG403" s="34">
        <v>0</v>
      </c>
      <c r="JH403" s="34">
        <v>0</v>
      </c>
      <c r="JI403" s="34">
        <v>0</v>
      </c>
      <c r="JJ403" s="34">
        <v>0</v>
      </c>
      <c r="JK403" s="34">
        <v>0</v>
      </c>
      <c r="JL403" s="34">
        <v>22633.333333333299</v>
      </c>
      <c r="JM403" s="34">
        <v>16166.666666666701</v>
      </c>
      <c r="JN403" s="34">
        <v>38800</v>
      </c>
      <c r="JO403" s="34">
        <v>22633.333333333299</v>
      </c>
      <c r="JP403" s="34">
        <v>16166.666666666701</v>
      </c>
      <c r="JQ403" s="34">
        <v>38800</v>
      </c>
      <c r="JR403" s="34">
        <v>0.30927835051546398</v>
      </c>
      <c r="JS403" s="34">
        <v>0.12886597938144301</v>
      </c>
      <c r="JU403" s="34">
        <v>5.1546391752577303E-2</v>
      </c>
      <c r="JV403" s="34">
        <v>3.8659793814432998E-2</v>
      </c>
      <c r="JW403" s="34">
        <v>7.7319587628866E-3</v>
      </c>
      <c r="JX403" s="34">
        <v>0.10309278350515499</v>
      </c>
      <c r="JY403" s="34">
        <v>0.25773195876288701</v>
      </c>
      <c r="KA403" s="34">
        <v>6.4432989690721601E-2</v>
      </c>
      <c r="KB403" s="34">
        <v>3.0068728522336802E-2</v>
      </c>
      <c r="KC403" s="34">
        <v>8.5910652920962206E-3</v>
      </c>
      <c r="KL403" s="34" t="s">
        <v>4170</v>
      </c>
      <c r="KM403" s="34" t="s">
        <v>4713</v>
      </c>
      <c r="KN403" s="34" t="s">
        <v>5253</v>
      </c>
      <c r="KO403" s="34" t="s">
        <v>5255</v>
      </c>
      <c r="KP403" s="34" t="s">
        <v>4170</v>
      </c>
      <c r="KQ403" s="34" t="s">
        <v>4170</v>
      </c>
      <c r="KR403" s="34" t="s">
        <v>4170</v>
      </c>
      <c r="KS403" s="34" t="s">
        <v>4170</v>
      </c>
      <c r="KT403" s="34" t="s">
        <v>4170</v>
      </c>
      <c r="KU403" s="34" t="s">
        <v>5113</v>
      </c>
      <c r="KV403" s="34" t="s">
        <v>4876</v>
      </c>
      <c r="KW403" s="34" t="s">
        <v>5622</v>
      </c>
      <c r="KX403" s="34" t="s">
        <v>5585</v>
      </c>
      <c r="KY403" s="34" t="s">
        <v>5954</v>
      </c>
      <c r="KZ403" s="34" t="s">
        <v>5224</v>
      </c>
    </row>
    <row r="404" spans="1:313">
      <c r="A404" s="34" t="s">
        <v>7245</v>
      </c>
      <c r="B404" s="34" t="s">
        <v>7185</v>
      </c>
      <c r="C404" s="34" t="s">
        <v>1038</v>
      </c>
      <c r="D404" s="34" t="s">
        <v>1041</v>
      </c>
      <c r="F404" s="34" t="s">
        <v>1041</v>
      </c>
      <c r="G404" s="34">
        <v>42</v>
      </c>
      <c r="H404" s="34" t="s">
        <v>1041</v>
      </c>
      <c r="I404" s="34" t="s">
        <v>1041</v>
      </c>
      <c r="J404" s="34" t="s">
        <v>440</v>
      </c>
      <c r="K404" s="34" t="s">
        <v>1077</v>
      </c>
      <c r="L404" s="34" t="s">
        <v>9537</v>
      </c>
      <c r="M404" s="34" t="s">
        <v>1548</v>
      </c>
      <c r="N404" s="34" t="s">
        <v>9538</v>
      </c>
      <c r="P404" s="34" t="s">
        <v>3065</v>
      </c>
      <c r="Q404" s="34" t="s">
        <v>3111</v>
      </c>
      <c r="R404" s="34" t="s">
        <v>6320</v>
      </c>
      <c r="S404" s="34">
        <v>3</v>
      </c>
      <c r="T404" s="34" t="s">
        <v>4881</v>
      </c>
      <c r="U404" s="34" t="s">
        <v>4170</v>
      </c>
      <c r="V404" s="34" t="s">
        <v>4609</v>
      </c>
      <c r="W404" s="34" t="s">
        <v>4881</v>
      </c>
      <c r="X404" s="34" t="s">
        <v>4170</v>
      </c>
      <c r="Y404" s="34" t="s">
        <v>4881</v>
      </c>
      <c r="Z404" s="34" t="s">
        <v>4609</v>
      </c>
      <c r="AA404" s="34" t="s">
        <v>4170</v>
      </c>
      <c r="AB404" s="34" t="s">
        <v>3681</v>
      </c>
      <c r="AD404" s="34" t="s">
        <v>3696</v>
      </c>
      <c r="AN404" s="34" t="s">
        <v>3722</v>
      </c>
      <c r="AO404" s="34" t="s">
        <v>1044</v>
      </c>
      <c r="BG404" s="34">
        <v>2</v>
      </c>
      <c r="BI404" s="34">
        <v>35</v>
      </c>
      <c r="BJ404" s="34" t="s">
        <v>1041</v>
      </c>
      <c r="BK404" s="34" t="s">
        <v>3727</v>
      </c>
      <c r="BM404" s="34" t="s">
        <v>3739</v>
      </c>
      <c r="BN404" s="34" t="s">
        <v>3745</v>
      </c>
      <c r="BO404" s="34" t="s">
        <v>4881</v>
      </c>
      <c r="BP404" s="34" t="s">
        <v>4170</v>
      </c>
      <c r="BQ404" s="34" t="s">
        <v>4170</v>
      </c>
      <c r="BR404" s="34" t="s">
        <v>4170</v>
      </c>
      <c r="BS404" s="34" t="s">
        <v>3754</v>
      </c>
      <c r="BT404" s="34" t="s">
        <v>3771</v>
      </c>
      <c r="BU404" s="34" t="s">
        <v>1044</v>
      </c>
      <c r="BV404" s="34" t="s">
        <v>1044</v>
      </c>
      <c r="BW404" s="34" t="s">
        <v>1044</v>
      </c>
      <c r="BX404" s="34" t="s">
        <v>3777</v>
      </c>
      <c r="BY404" s="34" t="s">
        <v>4881</v>
      </c>
      <c r="BZ404" s="34" t="s">
        <v>4170</v>
      </c>
      <c r="CA404" s="34" t="s">
        <v>4170</v>
      </c>
      <c r="CB404" s="34" t="s">
        <v>4170</v>
      </c>
      <c r="CC404" s="34" t="s">
        <v>4170</v>
      </c>
      <c r="CD404" s="34" t="s">
        <v>4170</v>
      </c>
      <c r="CE404" s="34" t="s">
        <v>4170</v>
      </c>
      <c r="CF404" s="34" t="s">
        <v>4170</v>
      </c>
      <c r="CG404" s="34" t="s">
        <v>4170</v>
      </c>
      <c r="CH404" s="34" t="s">
        <v>4170</v>
      </c>
      <c r="CI404" s="34" t="s">
        <v>4170</v>
      </c>
      <c r="CJ404" s="34" t="s">
        <v>4170</v>
      </c>
      <c r="CK404" s="34" t="s">
        <v>4170</v>
      </c>
      <c r="CL404" s="34" t="s">
        <v>4170</v>
      </c>
      <c r="CM404" s="34" t="s">
        <v>4170</v>
      </c>
      <c r="CN404" s="34" t="s">
        <v>4170</v>
      </c>
      <c r="CO404" s="34" t="s">
        <v>4170</v>
      </c>
      <c r="CQ404" s="34" t="s">
        <v>1041</v>
      </c>
      <c r="CR404" s="34" t="s">
        <v>1041</v>
      </c>
      <c r="CS404" s="34" t="s">
        <v>1041</v>
      </c>
      <c r="CT404" s="34" t="s">
        <v>1041</v>
      </c>
      <c r="CU404" s="34" t="s">
        <v>1041</v>
      </c>
      <c r="CV404" s="34" t="s">
        <v>1041</v>
      </c>
      <c r="CW404" s="34" t="s">
        <v>1044</v>
      </c>
      <c r="CX404" s="34" t="s">
        <v>1044</v>
      </c>
      <c r="CY404" s="34" t="s">
        <v>3826</v>
      </c>
      <c r="CZ404" s="34" t="s">
        <v>3843</v>
      </c>
      <c r="DA404" s="34" t="s">
        <v>3861</v>
      </c>
      <c r="DB404" s="34" t="s">
        <v>3868</v>
      </c>
      <c r="DC404" s="34" t="s">
        <v>3868</v>
      </c>
      <c r="DD404" s="34" t="s">
        <v>3871</v>
      </c>
      <c r="DE404" s="34" t="s">
        <v>1041</v>
      </c>
      <c r="DF404" s="34" t="s">
        <v>3880</v>
      </c>
      <c r="DG404" s="34" t="s">
        <v>157</v>
      </c>
      <c r="DH404" s="34" t="s">
        <v>4170</v>
      </c>
      <c r="DI404" s="34" t="s">
        <v>4170</v>
      </c>
      <c r="DJ404" s="34" t="s">
        <v>4170</v>
      </c>
      <c r="DK404" s="34" t="s">
        <v>4170</v>
      </c>
      <c r="DL404" s="34" t="s">
        <v>4170</v>
      </c>
      <c r="DM404" s="34" t="s">
        <v>4170</v>
      </c>
      <c r="DN404" s="34" t="s">
        <v>4170</v>
      </c>
      <c r="DO404" s="34" t="s">
        <v>4881</v>
      </c>
      <c r="DP404" s="34" t="s">
        <v>4170</v>
      </c>
      <c r="DQ404" s="34" t="s">
        <v>4170</v>
      </c>
      <c r="DR404" s="34" t="s">
        <v>4170</v>
      </c>
      <c r="DS404" s="34" t="s">
        <v>4170</v>
      </c>
      <c r="DT404" s="34" t="s">
        <v>4170</v>
      </c>
      <c r="DU404" s="34" t="s">
        <v>4170</v>
      </c>
      <c r="DV404" s="34" t="s">
        <v>4170</v>
      </c>
      <c r="DW404" s="34" t="s">
        <v>4170</v>
      </c>
      <c r="FE404" s="34">
        <v>4875</v>
      </c>
      <c r="FK404" s="34" t="s">
        <v>1044</v>
      </c>
      <c r="FM404" s="34" t="s">
        <v>3990</v>
      </c>
      <c r="GF404" s="34" t="s">
        <v>1044</v>
      </c>
      <c r="GG404" s="34" t="s">
        <v>4170</v>
      </c>
      <c r="GH404" s="34" t="s">
        <v>4170</v>
      </c>
      <c r="GI404" s="34" t="s">
        <v>4170</v>
      </c>
      <c r="GJ404" s="34" t="s">
        <v>4881</v>
      </c>
      <c r="GK404" s="34" t="s">
        <v>4170</v>
      </c>
      <c r="GL404" s="34" t="s">
        <v>4170</v>
      </c>
      <c r="GM404" s="34" t="s">
        <v>4170</v>
      </c>
      <c r="GQ404" s="34">
        <v>3000</v>
      </c>
      <c r="GR404" s="34">
        <v>2000</v>
      </c>
      <c r="HF404" s="34" t="s">
        <v>1044</v>
      </c>
      <c r="HK404" s="34" t="s">
        <v>7246</v>
      </c>
      <c r="HL404" s="34" t="s">
        <v>4226</v>
      </c>
      <c r="HM404" s="34" t="s">
        <v>4542</v>
      </c>
      <c r="HN404" s="34" t="s">
        <v>5447</v>
      </c>
      <c r="HO404" s="34">
        <v>49.6701160753395</v>
      </c>
      <c r="HP404" s="34" t="s">
        <v>4896</v>
      </c>
      <c r="HQ404" s="34" t="s">
        <v>4316</v>
      </c>
      <c r="HR404" s="34" t="s">
        <v>4210</v>
      </c>
      <c r="HS404" s="34" t="s">
        <v>4228</v>
      </c>
      <c r="HT404" s="34" t="s">
        <v>4262</v>
      </c>
      <c r="HU404" s="34" t="s">
        <v>5342</v>
      </c>
      <c r="HV404" s="34" t="s">
        <v>5001</v>
      </c>
      <c r="HW404" s="34" t="s">
        <v>4560</v>
      </c>
      <c r="HX404" s="34" t="s">
        <v>3244</v>
      </c>
      <c r="HY404" s="34" t="s">
        <v>4299</v>
      </c>
      <c r="HZ404" s="34" t="s">
        <v>4933</v>
      </c>
      <c r="IA404" s="34" t="s">
        <v>4665</v>
      </c>
      <c r="IC404" s="34" t="s">
        <v>5274</v>
      </c>
      <c r="ID404" s="34" t="s">
        <v>4462</v>
      </c>
      <c r="IK404" s="34" t="s">
        <v>4589</v>
      </c>
      <c r="IQ404" s="34">
        <v>4875</v>
      </c>
      <c r="IR404" s="34" t="s">
        <v>1046</v>
      </c>
      <c r="IS404" s="34" t="s">
        <v>5322</v>
      </c>
      <c r="IT404" s="34">
        <v>1625</v>
      </c>
      <c r="IW404" s="34" t="s">
        <v>4171</v>
      </c>
      <c r="IX404" s="34" t="s">
        <v>4472</v>
      </c>
      <c r="JL404" s="34">
        <v>5000</v>
      </c>
      <c r="JO404" s="34">
        <v>1666.6666666666699</v>
      </c>
      <c r="KJ404" s="34" t="s">
        <v>5976</v>
      </c>
      <c r="KK404" s="34" t="s">
        <v>5177</v>
      </c>
      <c r="KU404" s="34" t="s">
        <v>4973</v>
      </c>
      <c r="KV404" s="34" t="s">
        <v>5151</v>
      </c>
      <c r="LA404" s="34" t="s">
        <v>5993</v>
      </c>
    </row>
    <row r="405" spans="1:313">
      <c r="A405" s="34" t="s">
        <v>7247</v>
      </c>
      <c r="B405" s="34" t="s">
        <v>7248</v>
      </c>
      <c r="C405" s="34" t="s">
        <v>1039</v>
      </c>
      <c r="D405" s="34" t="s">
        <v>1041</v>
      </c>
      <c r="F405" s="34" t="s">
        <v>1041</v>
      </c>
      <c r="G405" s="34">
        <v>36</v>
      </c>
      <c r="H405" s="34" t="s">
        <v>1041</v>
      </c>
      <c r="I405" s="34" t="s">
        <v>1041</v>
      </c>
      <c r="J405" s="34" t="s">
        <v>442</v>
      </c>
      <c r="K405" s="34" t="s">
        <v>1077</v>
      </c>
      <c r="L405" s="34" t="s">
        <v>9537</v>
      </c>
      <c r="M405" s="34" t="s">
        <v>1548</v>
      </c>
      <c r="N405" s="34" t="s">
        <v>9538</v>
      </c>
      <c r="P405" s="34" t="s">
        <v>3065</v>
      </c>
      <c r="Q405" s="34" t="s">
        <v>3123</v>
      </c>
      <c r="R405" s="34" t="s">
        <v>6355</v>
      </c>
      <c r="S405" s="34">
        <v>1</v>
      </c>
      <c r="T405" s="34" t="s">
        <v>4170</v>
      </c>
      <c r="U405" s="34" t="s">
        <v>4170</v>
      </c>
      <c r="V405" s="34" t="s">
        <v>4170</v>
      </c>
      <c r="W405" s="34" t="s">
        <v>4170</v>
      </c>
      <c r="X405" s="34" t="s">
        <v>4881</v>
      </c>
      <c r="Y405" s="34" t="s">
        <v>4170</v>
      </c>
      <c r="Z405" s="34" t="s">
        <v>4881</v>
      </c>
      <c r="AA405" s="34" t="s">
        <v>4170</v>
      </c>
      <c r="AB405" s="34" t="s">
        <v>3681</v>
      </c>
      <c r="AD405" s="34" t="s">
        <v>3696</v>
      </c>
      <c r="AN405" s="34" t="s">
        <v>3719</v>
      </c>
      <c r="AO405" s="34" t="s">
        <v>1044</v>
      </c>
      <c r="BG405" s="34">
        <v>2</v>
      </c>
      <c r="BI405" s="34">
        <v>45</v>
      </c>
      <c r="BJ405" s="34" t="s">
        <v>1041</v>
      </c>
      <c r="BK405" s="34" t="s">
        <v>3727</v>
      </c>
      <c r="BM405" s="34" t="s">
        <v>3739</v>
      </c>
      <c r="BN405" s="34" t="s">
        <v>3745</v>
      </c>
      <c r="BO405" s="34" t="s">
        <v>4881</v>
      </c>
      <c r="BP405" s="34" t="s">
        <v>4170</v>
      </c>
      <c r="BQ405" s="34" t="s">
        <v>4170</v>
      </c>
      <c r="BR405" s="34" t="s">
        <v>4170</v>
      </c>
      <c r="BS405" s="34" t="s">
        <v>3751</v>
      </c>
      <c r="BT405" s="34" t="s">
        <v>3771</v>
      </c>
      <c r="BU405" s="34" t="s">
        <v>1044</v>
      </c>
      <c r="BV405" s="34" t="s">
        <v>1044</v>
      </c>
      <c r="BW405" s="34" t="s">
        <v>1044</v>
      </c>
      <c r="BX405" s="34" t="s">
        <v>3777</v>
      </c>
      <c r="BY405" s="34" t="s">
        <v>4881</v>
      </c>
      <c r="BZ405" s="34" t="s">
        <v>4170</v>
      </c>
      <c r="CA405" s="34" t="s">
        <v>4170</v>
      </c>
      <c r="CB405" s="34" t="s">
        <v>4170</v>
      </c>
      <c r="CC405" s="34" t="s">
        <v>4170</v>
      </c>
      <c r="CD405" s="34" t="s">
        <v>4170</v>
      </c>
      <c r="CE405" s="34" t="s">
        <v>4170</v>
      </c>
      <c r="CF405" s="34" t="s">
        <v>4170</v>
      </c>
      <c r="CG405" s="34" t="s">
        <v>4170</v>
      </c>
      <c r="CH405" s="34" t="s">
        <v>4170</v>
      </c>
      <c r="CI405" s="34" t="s">
        <v>4170</v>
      </c>
      <c r="CJ405" s="34" t="s">
        <v>4170</v>
      </c>
      <c r="CK405" s="34" t="s">
        <v>4170</v>
      </c>
      <c r="CL405" s="34" t="s">
        <v>4170</v>
      </c>
      <c r="CM405" s="34" t="s">
        <v>4170</v>
      </c>
      <c r="CN405" s="34" t="s">
        <v>4170</v>
      </c>
      <c r="CO405" s="34" t="s">
        <v>4170</v>
      </c>
      <c r="CQ405" s="34" t="s">
        <v>1041</v>
      </c>
      <c r="CR405" s="34" t="s">
        <v>1044</v>
      </c>
      <c r="CS405" s="34" t="s">
        <v>1041</v>
      </c>
      <c r="CT405" s="34" t="s">
        <v>1041</v>
      </c>
      <c r="CU405" s="34" t="s">
        <v>1041</v>
      </c>
      <c r="CV405" s="34" t="s">
        <v>1041</v>
      </c>
      <c r="CW405" s="34" t="s">
        <v>1041</v>
      </c>
      <c r="CX405" s="34" t="s">
        <v>1044</v>
      </c>
      <c r="CY405" s="34" t="s">
        <v>3823</v>
      </c>
      <c r="CZ405" s="34" t="s">
        <v>3843</v>
      </c>
      <c r="DA405" s="34" t="s">
        <v>3855</v>
      </c>
      <c r="DB405" s="34" t="s">
        <v>1044</v>
      </c>
      <c r="DC405" s="34" t="s">
        <v>3871</v>
      </c>
      <c r="DD405" s="34" t="s">
        <v>3871</v>
      </c>
      <c r="DE405" s="34" t="s">
        <v>1041</v>
      </c>
      <c r="DF405" s="34" t="s">
        <v>3874</v>
      </c>
      <c r="DG405" s="34" t="s">
        <v>3889</v>
      </c>
      <c r="DH405" s="34" t="s">
        <v>4170</v>
      </c>
      <c r="DI405" s="34" t="s">
        <v>4170</v>
      </c>
      <c r="DJ405" s="34" t="s">
        <v>4881</v>
      </c>
      <c r="DK405" s="34" t="s">
        <v>4170</v>
      </c>
      <c r="DL405" s="34" t="s">
        <v>4170</v>
      </c>
      <c r="DM405" s="34" t="s">
        <v>4170</v>
      </c>
      <c r="DN405" s="34" t="s">
        <v>4170</v>
      </c>
      <c r="DO405" s="34" t="s">
        <v>4170</v>
      </c>
      <c r="DP405" s="34" t="s">
        <v>4170</v>
      </c>
      <c r="DQ405" s="34" t="s">
        <v>4170</v>
      </c>
      <c r="DR405" s="34" t="s">
        <v>4170</v>
      </c>
      <c r="DS405" s="34" t="s">
        <v>4170</v>
      </c>
      <c r="DT405" s="34" t="s">
        <v>4170</v>
      </c>
      <c r="DU405" s="34" t="s">
        <v>4170</v>
      </c>
      <c r="DV405" s="34" t="s">
        <v>4170</v>
      </c>
      <c r="DW405" s="34" t="s">
        <v>4170</v>
      </c>
      <c r="FK405" s="34" t="s">
        <v>1044</v>
      </c>
      <c r="FM405" s="34" t="s">
        <v>3981</v>
      </c>
      <c r="FN405" s="34" t="s">
        <v>7243</v>
      </c>
      <c r="FO405" s="34" t="s">
        <v>4881</v>
      </c>
      <c r="FP405" s="34" t="s">
        <v>4170</v>
      </c>
      <c r="FQ405" s="34" t="s">
        <v>4881</v>
      </c>
      <c r="FR405" s="34" t="s">
        <v>4881</v>
      </c>
      <c r="FS405" s="34" t="s">
        <v>4170</v>
      </c>
      <c r="FT405" s="34" t="s">
        <v>4170</v>
      </c>
      <c r="FU405" s="34" t="s">
        <v>4881</v>
      </c>
      <c r="FV405" s="34" t="s">
        <v>4881</v>
      </c>
      <c r="FW405" s="34" t="s">
        <v>4881</v>
      </c>
      <c r="FX405" s="34" t="s">
        <v>4170</v>
      </c>
      <c r="FY405" s="34" t="s">
        <v>4170</v>
      </c>
      <c r="FZ405" s="34" t="s">
        <v>4170</v>
      </c>
      <c r="GA405" s="34" t="s">
        <v>4170</v>
      </c>
      <c r="GB405" s="34" t="s">
        <v>4170</v>
      </c>
      <c r="GC405" s="34" t="s">
        <v>4170</v>
      </c>
      <c r="GD405" s="34" t="s">
        <v>4170</v>
      </c>
      <c r="GF405" s="34" t="s">
        <v>1044</v>
      </c>
      <c r="GG405" s="34" t="s">
        <v>4170</v>
      </c>
      <c r="GH405" s="34" t="s">
        <v>4170</v>
      </c>
      <c r="GI405" s="34" t="s">
        <v>4170</v>
      </c>
      <c r="GJ405" s="34" t="s">
        <v>4881</v>
      </c>
      <c r="GK405" s="34" t="s">
        <v>4170</v>
      </c>
      <c r="GL405" s="34" t="s">
        <v>4170</v>
      </c>
      <c r="GM405" s="34" t="s">
        <v>4170</v>
      </c>
      <c r="GO405" s="34">
        <v>8000</v>
      </c>
      <c r="GP405" s="34">
        <v>3000</v>
      </c>
      <c r="GQ405" s="34">
        <v>0</v>
      </c>
      <c r="GR405" s="34">
        <v>4000</v>
      </c>
      <c r="GS405" s="34">
        <v>2000</v>
      </c>
      <c r="GT405" s="34">
        <v>500</v>
      </c>
      <c r="GU405" s="34">
        <v>1500</v>
      </c>
      <c r="GV405" s="34">
        <v>4000</v>
      </c>
      <c r="GW405" s="34">
        <v>1000</v>
      </c>
      <c r="GY405" s="34">
        <v>500</v>
      </c>
      <c r="GZ405" s="34">
        <v>8000</v>
      </c>
      <c r="HA405" s="34">
        <v>0</v>
      </c>
      <c r="HB405" s="34">
        <v>0</v>
      </c>
      <c r="HC405" s="34">
        <v>0</v>
      </c>
      <c r="HD405" s="34">
        <v>0</v>
      </c>
      <c r="HF405" s="34" t="s">
        <v>1044</v>
      </c>
      <c r="HK405" s="34" t="s">
        <v>7249</v>
      </c>
      <c r="HL405" s="34" t="s">
        <v>4226</v>
      </c>
      <c r="HM405" s="34" t="s">
        <v>4542</v>
      </c>
      <c r="HN405" s="34" t="s">
        <v>5453</v>
      </c>
      <c r="HO405" s="34">
        <v>23.685939553219399</v>
      </c>
      <c r="HP405" s="34" t="s">
        <v>4894</v>
      </c>
      <c r="HQ405" s="34" t="s">
        <v>4305</v>
      </c>
      <c r="HR405" s="34" t="s">
        <v>4186</v>
      </c>
      <c r="HS405" s="34" t="s">
        <v>4241</v>
      </c>
      <c r="HT405" s="34" t="s">
        <v>4271</v>
      </c>
      <c r="HU405" s="34" t="s">
        <v>5342</v>
      </c>
      <c r="HV405" s="34" t="s">
        <v>5001</v>
      </c>
      <c r="HW405" s="34" t="s">
        <v>4556</v>
      </c>
      <c r="HX405" s="34" t="s">
        <v>3247</v>
      </c>
      <c r="HY405" s="34" t="s">
        <v>4291</v>
      </c>
      <c r="HZ405" s="34" t="s">
        <v>4933</v>
      </c>
      <c r="IA405" s="34" t="s">
        <v>4666</v>
      </c>
      <c r="IC405" s="34" t="s">
        <v>5274</v>
      </c>
      <c r="ID405" s="34" t="s">
        <v>4462</v>
      </c>
      <c r="IR405" s="34" t="s">
        <v>1046</v>
      </c>
      <c r="IU405" s="34" t="s">
        <v>5180</v>
      </c>
      <c r="IV405" s="34" t="s">
        <v>4473</v>
      </c>
      <c r="IW405" s="34" t="s">
        <v>4170</v>
      </c>
      <c r="IX405" s="34" t="s">
        <v>6121</v>
      </c>
      <c r="IY405" s="34" t="s">
        <v>4472</v>
      </c>
      <c r="IZ405" s="34" t="s">
        <v>4785</v>
      </c>
      <c r="JA405" s="34" t="s">
        <v>5581</v>
      </c>
      <c r="JB405" s="34" t="s">
        <v>5850</v>
      </c>
      <c r="JD405" s="34">
        <v>83.3333333333333</v>
      </c>
      <c r="JE405" s="34">
        <v>1333.3333333333301</v>
      </c>
      <c r="JF405" s="34">
        <v>0</v>
      </c>
      <c r="JG405" s="34">
        <v>0</v>
      </c>
      <c r="JH405" s="34">
        <v>0</v>
      </c>
      <c r="JI405" s="34">
        <v>0</v>
      </c>
      <c r="JK405" s="34">
        <v>333.33333333333297</v>
      </c>
      <c r="JL405" s="34">
        <v>17333.333333333299</v>
      </c>
      <c r="JM405" s="34">
        <v>7416.6666666666697</v>
      </c>
      <c r="JN405" s="34">
        <v>24750</v>
      </c>
      <c r="JO405" s="34">
        <v>17333.333333333299</v>
      </c>
      <c r="JP405" s="34">
        <v>7416.6666666666697</v>
      </c>
      <c r="JQ405" s="34">
        <v>24750</v>
      </c>
      <c r="JR405" s="34">
        <v>0.32323232323232298</v>
      </c>
      <c r="JS405" s="34">
        <v>0.12121212121212099</v>
      </c>
      <c r="JU405" s="34">
        <v>0.16161616161616199</v>
      </c>
      <c r="JV405" s="34">
        <v>8.0808080808080801E-2</v>
      </c>
      <c r="JW405" s="34">
        <v>2.02020202020202E-2</v>
      </c>
      <c r="JX405" s="34">
        <v>6.0606060606060601E-2</v>
      </c>
      <c r="JY405" s="34">
        <v>0.16161616161616199</v>
      </c>
      <c r="JZ405" s="34">
        <v>1.34680134680135E-2</v>
      </c>
      <c r="KB405" s="34">
        <v>3.3670033670033699E-3</v>
      </c>
      <c r="KC405" s="34">
        <v>5.3872053872053897E-2</v>
      </c>
      <c r="KL405" s="34" t="s">
        <v>5796</v>
      </c>
      <c r="KN405" s="34" t="s">
        <v>4352</v>
      </c>
      <c r="KO405" s="34" t="s">
        <v>5253</v>
      </c>
      <c r="KP405" s="34" t="s">
        <v>4170</v>
      </c>
      <c r="KQ405" s="34" t="s">
        <v>4170</v>
      </c>
      <c r="KR405" s="34" t="s">
        <v>4170</v>
      </c>
      <c r="KS405" s="34" t="s">
        <v>4170</v>
      </c>
      <c r="KU405" s="34" t="s">
        <v>5113</v>
      </c>
      <c r="KV405" s="34" t="s">
        <v>5152</v>
      </c>
      <c r="KW405" s="34" t="s">
        <v>5625</v>
      </c>
      <c r="KX405" s="34" t="s">
        <v>5585</v>
      </c>
      <c r="KY405" s="34" t="s">
        <v>5953</v>
      </c>
      <c r="KZ405" s="34" t="s">
        <v>5224</v>
      </c>
    </row>
    <row r="406" spans="1:313">
      <c r="A406" s="34" t="s">
        <v>7250</v>
      </c>
      <c r="B406" s="34" t="s">
        <v>7248</v>
      </c>
      <c r="C406" s="34" t="s">
        <v>1036</v>
      </c>
      <c r="D406" s="34" t="s">
        <v>1041</v>
      </c>
      <c r="F406" s="34" t="s">
        <v>1041</v>
      </c>
      <c r="G406" s="34">
        <v>50</v>
      </c>
      <c r="H406" s="34" t="s">
        <v>1041</v>
      </c>
      <c r="I406" s="34" t="s">
        <v>1041</v>
      </c>
      <c r="J406" s="34" t="s">
        <v>442</v>
      </c>
      <c r="K406" s="34" t="s">
        <v>1077</v>
      </c>
      <c r="L406" s="34" t="s">
        <v>9537</v>
      </c>
      <c r="M406" s="34" t="s">
        <v>1548</v>
      </c>
      <c r="N406" s="34" t="s">
        <v>9538</v>
      </c>
      <c r="P406" s="34" t="s">
        <v>3065</v>
      </c>
      <c r="Q406" s="34" t="s">
        <v>3096</v>
      </c>
      <c r="R406" s="34" t="s">
        <v>6320</v>
      </c>
      <c r="S406" s="34">
        <v>6</v>
      </c>
      <c r="T406" s="34" t="s">
        <v>4609</v>
      </c>
      <c r="U406" s="34" t="s">
        <v>4881</v>
      </c>
      <c r="V406" s="34" t="s">
        <v>4881</v>
      </c>
      <c r="W406" s="34" t="s">
        <v>4609</v>
      </c>
      <c r="X406" s="34" t="s">
        <v>4609</v>
      </c>
      <c r="Y406" s="34" t="s">
        <v>4848</v>
      </c>
      <c r="Z406" s="34" t="s">
        <v>4848</v>
      </c>
      <c r="AA406" s="34" t="s">
        <v>4170</v>
      </c>
      <c r="AB406" s="34" t="s">
        <v>3681</v>
      </c>
      <c r="AD406" s="34" t="s">
        <v>3696</v>
      </c>
      <c r="AN406" s="34" t="s">
        <v>3719</v>
      </c>
      <c r="AO406" s="34" t="s">
        <v>1044</v>
      </c>
      <c r="BG406" s="34">
        <v>3</v>
      </c>
      <c r="BI406" s="34">
        <v>40</v>
      </c>
      <c r="BJ406" s="34" t="s">
        <v>1041</v>
      </c>
      <c r="BK406" s="34" t="s">
        <v>3727</v>
      </c>
      <c r="BM406" s="34" t="s">
        <v>3739</v>
      </c>
      <c r="BN406" s="34" t="s">
        <v>3745</v>
      </c>
      <c r="BO406" s="34" t="s">
        <v>4881</v>
      </c>
      <c r="BP406" s="34" t="s">
        <v>4170</v>
      </c>
      <c r="BQ406" s="34" t="s">
        <v>4170</v>
      </c>
      <c r="BR406" s="34" t="s">
        <v>4170</v>
      </c>
      <c r="BS406" s="34" t="s">
        <v>3751</v>
      </c>
      <c r="BT406" s="34" t="s">
        <v>3739</v>
      </c>
      <c r="BU406" s="34" t="s">
        <v>1044</v>
      </c>
      <c r="BV406" s="34" t="s">
        <v>1044</v>
      </c>
      <c r="BW406" s="34" t="s">
        <v>1044</v>
      </c>
      <c r="BX406" s="34" t="s">
        <v>3783</v>
      </c>
      <c r="BY406" s="34" t="s">
        <v>4170</v>
      </c>
      <c r="BZ406" s="34" t="s">
        <v>4170</v>
      </c>
      <c r="CA406" s="34" t="s">
        <v>4881</v>
      </c>
      <c r="CB406" s="34" t="s">
        <v>4170</v>
      </c>
      <c r="CC406" s="34" t="s">
        <v>4170</v>
      </c>
      <c r="CD406" s="34" t="s">
        <v>4170</v>
      </c>
      <c r="CE406" s="34" t="s">
        <v>4170</v>
      </c>
      <c r="CF406" s="34" t="s">
        <v>4170</v>
      </c>
      <c r="CG406" s="34" t="s">
        <v>4170</v>
      </c>
      <c r="CH406" s="34" t="s">
        <v>4170</v>
      </c>
      <c r="CI406" s="34" t="s">
        <v>4170</v>
      </c>
      <c r="CJ406" s="34" t="s">
        <v>4170</v>
      </c>
      <c r="CK406" s="34" t="s">
        <v>4170</v>
      </c>
      <c r="CL406" s="34" t="s">
        <v>4170</v>
      </c>
      <c r="CM406" s="34" t="s">
        <v>4170</v>
      </c>
      <c r="CN406" s="34" t="s">
        <v>4170</v>
      </c>
      <c r="CO406" s="34" t="s">
        <v>4170</v>
      </c>
      <c r="CQ406" s="34" t="s">
        <v>1041</v>
      </c>
      <c r="CR406" s="34" t="s">
        <v>1041</v>
      </c>
      <c r="CS406" s="34" t="s">
        <v>1041</v>
      </c>
      <c r="CT406" s="34" t="s">
        <v>1041</v>
      </c>
      <c r="CU406" s="34" t="s">
        <v>1041</v>
      </c>
      <c r="CV406" s="34" t="s">
        <v>1041</v>
      </c>
      <c r="CW406" s="34" t="s">
        <v>1041</v>
      </c>
      <c r="CX406" s="34" t="s">
        <v>1041</v>
      </c>
      <c r="CY406" s="34" t="s">
        <v>3826</v>
      </c>
      <c r="CZ406" s="34" t="s">
        <v>3846</v>
      </c>
      <c r="DA406" s="34" t="s">
        <v>3861</v>
      </c>
      <c r="DB406" s="34" t="s">
        <v>3868</v>
      </c>
      <c r="DC406" s="34" t="s">
        <v>1044</v>
      </c>
      <c r="DD406" s="34" t="s">
        <v>3871</v>
      </c>
      <c r="DE406" s="34" t="s">
        <v>1041</v>
      </c>
      <c r="DF406" s="34" t="s">
        <v>3877</v>
      </c>
      <c r="DG406" s="34" t="s">
        <v>6342</v>
      </c>
      <c r="DH406" s="34" t="s">
        <v>4170</v>
      </c>
      <c r="DI406" s="34" t="s">
        <v>4881</v>
      </c>
      <c r="DJ406" s="34" t="s">
        <v>4170</v>
      </c>
      <c r="DK406" s="34" t="s">
        <v>4170</v>
      </c>
      <c r="DL406" s="34" t="s">
        <v>4170</v>
      </c>
      <c r="DM406" s="34" t="s">
        <v>4170</v>
      </c>
      <c r="DN406" s="34" t="s">
        <v>4881</v>
      </c>
      <c r="DO406" s="34" t="s">
        <v>4170</v>
      </c>
      <c r="DP406" s="34" t="s">
        <v>4170</v>
      </c>
      <c r="DQ406" s="34" t="s">
        <v>4170</v>
      </c>
      <c r="DR406" s="34" t="s">
        <v>4170</v>
      </c>
      <c r="DS406" s="34" t="s">
        <v>4170</v>
      </c>
      <c r="DT406" s="34" t="s">
        <v>4170</v>
      </c>
      <c r="DU406" s="34" t="s">
        <v>4170</v>
      </c>
      <c r="DV406" s="34" t="s">
        <v>4170</v>
      </c>
      <c r="DW406" s="34" t="s">
        <v>4170</v>
      </c>
      <c r="DY406" s="34">
        <v>30000</v>
      </c>
      <c r="ES406" s="34" t="s">
        <v>3951</v>
      </c>
      <c r="ET406" s="34" t="s">
        <v>4170</v>
      </c>
      <c r="EU406" s="34" t="s">
        <v>4170</v>
      </c>
      <c r="EV406" s="34" t="s">
        <v>4170</v>
      </c>
      <c r="EW406" s="34" t="s">
        <v>4170</v>
      </c>
      <c r="EX406" s="34" t="s">
        <v>4881</v>
      </c>
      <c r="EY406" s="34" t="s">
        <v>4170</v>
      </c>
      <c r="EZ406" s="34" t="s">
        <v>4170</v>
      </c>
      <c r="FA406" s="34" t="s">
        <v>4170</v>
      </c>
      <c r="FB406" s="34" t="s">
        <v>4170</v>
      </c>
      <c r="FD406" s="34">
        <v>5000</v>
      </c>
      <c r="FK406" s="34" t="s">
        <v>3865</v>
      </c>
      <c r="FL406" s="34" t="s">
        <v>3966</v>
      </c>
      <c r="FM406" s="34" t="s">
        <v>3990</v>
      </c>
      <c r="GF406" s="34" t="s">
        <v>4036</v>
      </c>
      <c r="GG406" s="34" t="s">
        <v>4170</v>
      </c>
      <c r="GH406" s="34" t="s">
        <v>4170</v>
      </c>
      <c r="GI406" s="34" t="s">
        <v>4881</v>
      </c>
      <c r="GJ406" s="34" t="s">
        <v>4170</v>
      </c>
      <c r="GK406" s="34" t="s">
        <v>4170</v>
      </c>
      <c r="GL406" s="34" t="s">
        <v>4170</v>
      </c>
      <c r="GM406" s="34" t="s">
        <v>4170</v>
      </c>
      <c r="GO406" s="34">
        <v>10000</v>
      </c>
      <c r="GP406" s="34">
        <v>0</v>
      </c>
      <c r="GQ406" s="34">
        <v>6000</v>
      </c>
      <c r="GR406" s="34">
        <v>6000</v>
      </c>
      <c r="GS406" s="34">
        <v>2000</v>
      </c>
      <c r="GT406" s="34">
        <v>600</v>
      </c>
      <c r="GU406" s="34">
        <v>1700</v>
      </c>
      <c r="GV406" s="34">
        <v>0</v>
      </c>
      <c r="GW406" s="34">
        <v>0</v>
      </c>
      <c r="GX406" s="34">
        <v>5000</v>
      </c>
      <c r="GY406" s="34">
        <v>600</v>
      </c>
      <c r="GZ406" s="34">
        <v>1000</v>
      </c>
      <c r="HA406" s="34">
        <v>1000</v>
      </c>
      <c r="HB406" s="34">
        <v>0</v>
      </c>
      <c r="HC406" s="34">
        <v>8000</v>
      </c>
      <c r="HD406" s="34">
        <v>0</v>
      </c>
      <c r="HE406" s="34">
        <v>0</v>
      </c>
      <c r="HF406" s="34" t="s">
        <v>1041</v>
      </c>
      <c r="HG406" s="34" t="s">
        <v>4039</v>
      </c>
      <c r="HI406" s="34" t="s">
        <v>4072</v>
      </c>
      <c r="HK406" s="34" t="s">
        <v>7251</v>
      </c>
      <c r="HL406" s="34" t="s">
        <v>4226</v>
      </c>
      <c r="HM406" s="34" t="s">
        <v>4542</v>
      </c>
      <c r="HN406" s="34" t="s">
        <v>5453</v>
      </c>
      <c r="HO406" s="34">
        <v>49.702967586508997</v>
      </c>
      <c r="HP406" s="34" t="s">
        <v>4896</v>
      </c>
      <c r="HQ406" s="34" t="s">
        <v>4323</v>
      </c>
      <c r="HR406" s="34" t="s">
        <v>4203</v>
      </c>
      <c r="HS406" s="34" t="s">
        <v>4248</v>
      </c>
      <c r="HT406" s="34" t="s">
        <v>4262</v>
      </c>
      <c r="HU406" s="34" t="s">
        <v>5342</v>
      </c>
      <c r="HV406" s="34" t="s">
        <v>5001</v>
      </c>
      <c r="HW406" s="34" t="s">
        <v>4556</v>
      </c>
      <c r="HX406" s="34" t="s">
        <v>3244</v>
      </c>
      <c r="HY406" s="34" t="s">
        <v>4291</v>
      </c>
      <c r="HZ406" s="34" t="s">
        <v>4929</v>
      </c>
      <c r="IA406" s="34" t="s">
        <v>4665</v>
      </c>
      <c r="IB406" s="34" t="s">
        <v>5665</v>
      </c>
      <c r="IC406" s="34" t="s">
        <v>5274</v>
      </c>
      <c r="ID406" s="34" t="s">
        <v>4462</v>
      </c>
      <c r="IE406" s="34" t="s">
        <v>5224</v>
      </c>
      <c r="IJ406" s="34">
        <v>1993</v>
      </c>
      <c r="IQ406" s="34">
        <v>31993</v>
      </c>
      <c r="IR406" s="34" t="s">
        <v>1043</v>
      </c>
      <c r="IS406" s="34" t="s">
        <v>5322</v>
      </c>
      <c r="IT406" s="34">
        <v>5332.1666666666697</v>
      </c>
      <c r="IU406" s="34" t="s">
        <v>5181</v>
      </c>
      <c r="IV406" s="34" t="s">
        <v>4170</v>
      </c>
      <c r="IW406" s="34" t="s">
        <v>4175</v>
      </c>
      <c r="IX406" s="34" t="s">
        <v>5179</v>
      </c>
      <c r="IY406" s="34" t="s">
        <v>4472</v>
      </c>
      <c r="IZ406" s="34" t="s">
        <v>4354</v>
      </c>
      <c r="JA406" s="34" t="s">
        <v>5581</v>
      </c>
      <c r="JB406" s="34" t="s">
        <v>4170</v>
      </c>
      <c r="JC406" s="34">
        <v>833.33333333333303</v>
      </c>
      <c r="JD406" s="34">
        <v>100</v>
      </c>
      <c r="JE406" s="34">
        <v>166.666666666667</v>
      </c>
      <c r="JF406" s="34">
        <v>166.666666666667</v>
      </c>
      <c r="JG406" s="34">
        <v>0</v>
      </c>
      <c r="JH406" s="34">
        <v>1333.3333333333301</v>
      </c>
      <c r="JI406" s="34">
        <v>0</v>
      </c>
      <c r="JJ406" s="34">
        <v>0</v>
      </c>
      <c r="JK406" s="34">
        <v>0</v>
      </c>
      <c r="JL406" s="34">
        <v>28633.333333333299</v>
      </c>
      <c r="JM406" s="34">
        <v>266.66666666666703</v>
      </c>
      <c r="JN406" s="34">
        <v>28900</v>
      </c>
      <c r="JO406" s="34">
        <v>4772.2222222222199</v>
      </c>
      <c r="JP406" s="34">
        <v>44.4444444444444</v>
      </c>
      <c r="JQ406" s="34">
        <v>4816.6666666666697</v>
      </c>
      <c r="JR406" s="34">
        <v>0.34602076124567499</v>
      </c>
      <c r="JT406" s="34">
        <v>0.207612456747405</v>
      </c>
      <c r="JU406" s="34">
        <v>0.207612456747405</v>
      </c>
      <c r="JV406" s="34">
        <v>6.9204152249134995E-2</v>
      </c>
      <c r="JW406" s="34">
        <v>2.0761245674740501E-2</v>
      </c>
      <c r="JX406" s="34">
        <v>5.8823529411764698E-2</v>
      </c>
      <c r="KA406" s="34">
        <v>2.88350634371396E-2</v>
      </c>
      <c r="KB406" s="34">
        <v>3.4602076124567501E-3</v>
      </c>
      <c r="KC406" s="34">
        <v>5.7670126874279099E-3</v>
      </c>
      <c r="KD406" s="34">
        <v>5.7670126874279099E-3</v>
      </c>
      <c r="KF406" s="34">
        <v>4.61361014994233E-2</v>
      </c>
      <c r="KI406" s="34" t="s">
        <v>6083</v>
      </c>
      <c r="KJ406" s="34" t="s">
        <v>5978</v>
      </c>
      <c r="KK406" s="34" t="s">
        <v>5989</v>
      </c>
      <c r="KL406" s="34" t="s">
        <v>4170</v>
      </c>
      <c r="KM406" s="34" t="s">
        <v>4716</v>
      </c>
      <c r="KN406" s="34" t="s">
        <v>4352</v>
      </c>
      <c r="KO406" s="34" t="s">
        <v>5254</v>
      </c>
      <c r="KP406" s="34" t="s">
        <v>4471</v>
      </c>
      <c r="KQ406" s="34" t="s">
        <v>4170</v>
      </c>
      <c r="KR406" s="34" t="s">
        <v>4973</v>
      </c>
      <c r="KS406" s="34" t="s">
        <v>4170</v>
      </c>
      <c r="KT406" s="34" t="s">
        <v>4170</v>
      </c>
      <c r="KU406" s="34" t="s">
        <v>5114</v>
      </c>
      <c r="KV406" s="34" t="s">
        <v>5153</v>
      </c>
      <c r="KW406" s="34" t="s">
        <v>5624</v>
      </c>
      <c r="KX406" s="34" t="s">
        <v>5643</v>
      </c>
      <c r="KY406" s="34" t="s">
        <v>5953</v>
      </c>
      <c r="KZ406" s="34" t="s">
        <v>5850</v>
      </c>
      <c r="LA406" s="34" t="s">
        <v>5992</v>
      </c>
    </row>
    <row r="407" spans="1:313">
      <c r="A407" s="34" t="s">
        <v>7252</v>
      </c>
      <c r="B407" s="34" t="s">
        <v>7248</v>
      </c>
      <c r="C407" s="34" t="s">
        <v>1038</v>
      </c>
      <c r="D407" s="34" t="s">
        <v>1041</v>
      </c>
      <c r="F407" s="34" t="s">
        <v>1041</v>
      </c>
      <c r="G407" s="34">
        <v>78</v>
      </c>
      <c r="H407" s="34" t="s">
        <v>1041</v>
      </c>
      <c r="I407" s="34" t="s">
        <v>1041</v>
      </c>
      <c r="J407" s="34" t="s">
        <v>440</v>
      </c>
      <c r="K407" s="34" t="s">
        <v>1077</v>
      </c>
      <c r="L407" s="34" t="s">
        <v>9537</v>
      </c>
      <c r="M407" s="34" t="s">
        <v>1548</v>
      </c>
      <c r="N407" s="34" t="s">
        <v>9538</v>
      </c>
      <c r="P407" s="34" t="s">
        <v>3065</v>
      </c>
      <c r="Q407" s="34" t="s">
        <v>3123</v>
      </c>
      <c r="R407" s="34" t="s">
        <v>6377</v>
      </c>
      <c r="S407" s="34">
        <v>1</v>
      </c>
      <c r="T407" s="34" t="s">
        <v>4170</v>
      </c>
      <c r="U407" s="34" t="s">
        <v>4170</v>
      </c>
      <c r="V407" s="34" t="s">
        <v>4170</v>
      </c>
      <c r="W407" s="34" t="s">
        <v>4881</v>
      </c>
      <c r="X407" s="34" t="s">
        <v>4170</v>
      </c>
      <c r="Y407" s="34" t="s">
        <v>4881</v>
      </c>
      <c r="Z407" s="34" t="s">
        <v>4170</v>
      </c>
      <c r="AA407" s="34" t="s">
        <v>4170</v>
      </c>
      <c r="AB407" s="34" t="s">
        <v>3681</v>
      </c>
      <c r="AD407" s="34" t="s">
        <v>3696</v>
      </c>
      <c r="AN407" s="34" t="s">
        <v>3722</v>
      </c>
      <c r="AO407" s="34" t="s">
        <v>1044</v>
      </c>
      <c r="BG407" s="34">
        <v>1</v>
      </c>
      <c r="BI407" s="34">
        <v>25</v>
      </c>
      <c r="BJ407" s="34" t="s">
        <v>1041</v>
      </c>
      <c r="BK407" s="34" t="s">
        <v>3727</v>
      </c>
      <c r="BM407" s="34" t="s">
        <v>3739</v>
      </c>
      <c r="BN407" s="34" t="s">
        <v>3745</v>
      </c>
      <c r="BO407" s="34" t="s">
        <v>4881</v>
      </c>
      <c r="BP407" s="34" t="s">
        <v>4170</v>
      </c>
      <c r="BQ407" s="34" t="s">
        <v>4170</v>
      </c>
      <c r="BR407" s="34" t="s">
        <v>4170</v>
      </c>
      <c r="BS407" s="34" t="s">
        <v>3754</v>
      </c>
      <c r="BT407" s="34" t="s">
        <v>3771</v>
      </c>
      <c r="BU407" s="34" t="s">
        <v>1044</v>
      </c>
      <c r="BV407" s="34" t="s">
        <v>1044</v>
      </c>
      <c r="BW407" s="34" t="s">
        <v>1044</v>
      </c>
      <c r="BX407" s="34" t="s">
        <v>3777</v>
      </c>
      <c r="BY407" s="34" t="s">
        <v>4881</v>
      </c>
      <c r="BZ407" s="34" t="s">
        <v>4170</v>
      </c>
      <c r="CA407" s="34" t="s">
        <v>4170</v>
      </c>
      <c r="CB407" s="34" t="s">
        <v>4170</v>
      </c>
      <c r="CC407" s="34" t="s">
        <v>4170</v>
      </c>
      <c r="CD407" s="34" t="s">
        <v>4170</v>
      </c>
      <c r="CE407" s="34" t="s">
        <v>4170</v>
      </c>
      <c r="CF407" s="34" t="s">
        <v>4170</v>
      </c>
      <c r="CG407" s="34" t="s">
        <v>4170</v>
      </c>
      <c r="CH407" s="34" t="s">
        <v>4170</v>
      </c>
      <c r="CI407" s="34" t="s">
        <v>4170</v>
      </c>
      <c r="CJ407" s="34" t="s">
        <v>4170</v>
      </c>
      <c r="CK407" s="34" t="s">
        <v>4170</v>
      </c>
      <c r="CL407" s="34" t="s">
        <v>4170</v>
      </c>
      <c r="CM407" s="34" t="s">
        <v>4170</v>
      </c>
      <c r="CN407" s="34" t="s">
        <v>4170</v>
      </c>
      <c r="CO407" s="34" t="s">
        <v>4170</v>
      </c>
      <c r="CQ407" s="34" t="s">
        <v>1041</v>
      </c>
      <c r="CR407" s="34" t="s">
        <v>1041</v>
      </c>
      <c r="CS407" s="34" t="s">
        <v>1044</v>
      </c>
      <c r="CT407" s="34" t="s">
        <v>1041</v>
      </c>
      <c r="CU407" s="34" t="s">
        <v>1041</v>
      </c>
      <c r="CV407" s="34" t="s">
        <v>1041</v>
      </c>
      <c r="CW407" s="34" t="s">
        <v>1044</v>
      </c>
      <c r="CX407" s="34" t="s">
        <v>1044</v>
      </c>
      <c r="CY407" s="34" t="s">
        <v>3826</v>
      </c>
      <c r="CZ407" s="34" t="s">
        <v>3843</v>
      </c>
      <c r="DA407" s="34" t="s">
        <v>3861</v>
      </c>
      <c r="DB407" s="34" t="s">
        <v>3868</v>
      </c>
      <c r="DC407" s="34" t="s">
        <v>3868</v>
      </c>
      <c r="DD407" s="34" t="s">
        <v>3871</v>
      </c>
      <c r="DE407" s="34" t="s">
        <v>1041</v>
      </c>
      <c r="DF407" s="34" t="s">
        <v>3880</v>
      </c>
      <c r="DG407" s="34" t="s">
        <v>6305</v>
      </c>
      <c r="DH407" s="34" t="s">
        <v>4170</v>
      </c>
      <c r="DI407" s="34" t="s">
        <v>4170</v>
      </c>
      <c r="DJ407" s="34" t="s">
        <v>4170</v>
      </c>
      <c r="DK407" s="34" t="s">
        <v>4170</v>
      </c>
      <c r="DL407" s="34" t="s">
        <v>4170</v>
      </c>
      <c r="DM407" s="34" t="s">
        <v>4170</v>
      </c>
      <c r="DN407" s="34" t="s">
        <v>4881</v>
      </c>
      <c r="DO407" s="34" t="s">
        <v>4881</v>
      </c>
      <c r="DP407" s="34" t="s">
        <v>4170</v>
      </c>
      <c r="DQ407" s="34" t="s">
        <v>4170</v>
      </c>
      <c r="DR407" s="34" t="s">
        <v>4170</v>
      </c>
      <c r="DS407" s="34" t="s">
        <v>4170</v>
      </c>
      <c r="DT407" s="34" t="s">
        <v>4170</v>
      </c>
      <c r="DU407" s="34" t="s">
        <v>4170</v>
      </c>
      <c r="DV407" s="34" t="s">
        <v>4170</v>
      </c>
      <c r="DW407" s="34" t="s">
        <v>4170</v>
      </c>
      <c r="ES407" s="34" t="s">
        <v>3951</v>
      </c>
      <c r="ET407" s="34" t="s">
        <v>4170</v>
      </c>
      <c r="EU407" s="34" t="s">
        <v>4170</v>
      </c>
      <c r="EV407" s="34" t="s">
        <v>4170</v>
      </c>
      <c r="EW407" s="34" t="s">
        <v>4170</v>
      </c>
      <c r="EX407" s="34" t="s">
        <v>4881</v>
      </c>
      <c r="EY407" s="34" t="s">
        <v>4170</v>
      </c>
      <c r="EZ407" s="34" t="s">
        <v>4170</v>
      </c>
      <c r="FA407" s="34" t="s">
        <v>4170</v>
      </c>
      <c r="FB407" s="34" t="s">
        <v>4170</v>
      </c>
      <c r="FD407" s="34">
        <v>5000</v>
      </c>
      <c r="FE407" s="34">
        <v>1625</v>
      </c>
      <c r="FK407" s="34" t="s">
        <v>1044</v>
      </c>
      <c r="FM407" s="34" t="s">
        <v>3990</v>
      </c>
      <c r="GF407" s="34" t="s">
        <v>1044</v>
      </c>
      <c r="GG407" s="34" t="s">
        <v>4170</v>
      </c>
      <c r="GH407" s="34" t="s">
        <v>4170</v>
      </c>
      <c r="GI407" s="34" t="s">
        <v>4170</v>
      </c>
      <c r="GJ407" s="34" t="s">
        <v>4881</v>
      </c>
      <c r="GK407" s="34" t="s">
        <v>4170</v>
      </c>
      <c r="GL407" s="34" t="s">
        <v>4170</v>
      </c>
      <c r="GM407" s="34" t="s">
        <v>4170</v>
      </c>
      <c r="GO407" s="34">
        <v>1000</v>
      </c>
      <c r="GP407" s="34">
        <v>0</v>
      </c>
      <c r="GQ407" s="34">
        <v>3500</v>
      </c>
      <c r="GR407" s="34">
        <v>1500</v>
      </c>
      <c r="GS407" s="34">
        <v>500</v>
      </c>
      <c r="GT407" s="34">
        <v>200</v>
      </c>
      <c r="GU407" s="34">
        <v>300</v>
      </c>
      <c r="GV407" s="34">
        <v>0</v>
      </c>
      <c r="GW407" s="34">
        <v>0</v>
      </c>
      <c r="GX407" s="34">
        <v>1000</v>
      </c>
      <c r="GY407" s="34">
        <v>3000</v>
      </c>
      <c r="GZ407" s="34">
        <v>1000</v>
      </c>
      <c r="HA407" s="34">
        <v>0</v>
      </c>
      <c r="HB407" s="34">
        <v>0</v>
      </c>
      <c r="HC407" s="34">
        <v>500</v>
      </c>
      <c r="HD407" s="34">
        <v>500</v>
      </c>
      <c r="HE407" s="34">
        <v>0</v>
      </c>
      <c r="HF407" s="34" t="s">
        <v>1044</v>
      </c>
      <c r="HK407" s="34" t="s">
        <v>7253</v>
      </c>
      <c r="HL407" s="34" t="s">
        <v>4226</v>
      </c>
      <c r="HM407" s="34" t="s">
        <v>4546</v>
      </c>
      <c r="HN407" s="34" t="s">
        <v>5449</v>
      </c>
      <c r="HO407" s="34">
        <v>48.685939553219399</v>
      </c>
      <c r="HP407" s="34" t="s">
        <v>4896</v>
      </c>
      <c r="HQ407" s="34" t="s">
        <v>4305</v>
      </c>
      <c r="HR407" s="34" t="s">
        <v>4195</v>
      </c>
      <c r="HS407" s="34" t="s">
        <v>4235</v>
      </c>
      <c r="HT407" s="34" t="s">
        <v>4271</v>
      </c>
      <c r="HU407" s="34" t="s">
        <v>5342</v>
      </c>
      <c r="HV407" s="34" t="s">
        <v>5001</v>
      </c>
      <c r="HW407" s="34" t="s">
        <v>4560</v>
      </c>
      <c r="HX407" s="34" t="s">
        <v>3238</v>
      </c>
      <c r="HY407" s="34" t="s">
        <v>4299</v>
      </c>
      <c r="HZ407" s="34" t="s">
        <v>4933</v>
      </c>
      <c r="IA407" s="34" t="s">
        <v>4665</v>
      </c>
      <c r="IB407" s="34" t="s">
        <v>5665</v>
      </c>
      <c r="IC407" s="34" t="s">
        <v>5274</v>
      </c>
      <c r="ID407" s="34" t="s">
        <v>4462</v>
      </c>
      <c r="IJ407" s="34">
        <v>1993</v>
      </c>
      <c r="IK407" s="34" t="s">
        <v>4587</v>
      </c>
      <c r="IQ407" s="34">
        <v>3618</v>
      </c>
      <c r="IR407" s="34" t="s">
        <v>1046</v>
      </c>
      <c r="IT407" s="34">
        <v>3618</v>
      </c>
      <c r="IU407" s="34" t="s">
        <v>5177</v>
      </c>
      <c r="IV407" s="34" t="s">
        <v>4170</v>
      </c>
      <c r="IW407" s="34" t="s">
        <v>4174</v>
      </c>
      <c r="IX407" s="34" t="s">
        <v>4472</v>
      </c>
      <c r="IY407" s="34" t="s">
        <v>4785</v>
      </c>
      <c r="IZ407" s="34" t="s">
        <v>4783</v>
      </c>
      <c r="JA407" s="34" t="s">
        <v>4784</v>
      </c>
      <c r="JB407" s="34" t="s">
        <v>4170</v>
      </c>
      <c r="JC407" s="34">
        <v>166.666666666667</v>
      </c>
      <c r="JD407" s="34">
        <v>500</v>
      </c>
      <c r="JE407" s="34">
        <v>166.666666666667</v>
      </c>
      <c r="JF407" s="34">
        <v>0</v>
      </c>
      <c r="JG407" s="34">
        <v>0</v>
      </c>
      <c r="JH407" s="34">
        <v>83.3333333333333</v>
      </c>
      <c r="JI407" s="34">
        <v>83.3333333333333</v>
      </c>
      <c r="JJ407" s="34">
        <v>0</v>
      </c>
      <c r="JK407" s="34">
        <v>0</v>
      </c>
      <c r="JL407" s="34">
        <v>7416.6666666666697</v>
      </c>
      <c r="JM407" s="34">
        <v>583.33333333333303</v>
      </c>
      <c r="JN407" s="34">
        <v>8000</v>
      </c>
      <c r="JO407" s="34">
        <v>7416.6666666666697</v>
      </c>
      <c r="JP407" s="34">
        <v>583.33333333333303</v>
      </c>
      <c r="JQ407" s="34">
        <v>8000</v>
      </c>
      <c r="JR407" s="34">
        <v>0.125</v>
      </c>
      <c r="JT407" s="34">
        <v>0.4375</v>
      </c>
      <c r="JU407" s="34">
        <v>0.1875</v>
      </c>
      <c r="JV407" s="34">
        <v>6.25E-2</v>
      </c>
      <c r="JW407" s="34">
        <v>2.5000000000000001E-2</v>
      </c>
      <c r="JX407" s="34">
        <v>3.7499999999999999E-2</v>
      </c>
      <c r="KA407" s="34">
        <v>2.0833333333333301E-2</v>
      </c>
      <c r="KB407" s="34">
        <v>6.25E-2</v>
      </c>
      <c r="KC407" s="34">
        <v>2.0833333333333301E-2</v>
      </c>
      <c r="KF407" s="34">
        <v>1.0416666666666701E-2</v>
      </c>
      <c r="KG407" s="34">
        <v>1.0416666666666701E-2</v>
      </c>
      <c r="KI407" s="34" t="s">
        <v>6083</v>
      </c>
      <c r="KJ407" s="34" t="s">
        <v>5976</v>
      </c>
      <c r="KK407" s="34" t="s">
        <v>5178</v>
      </c>
      <c r="KL407" s="34" t="s">
        <v>4170</v>
      </c>
      <c r="KM407" s="34" t="s">
        <v>4711</v>
      </c>
      <c r="KN407" s="34" t="s">
        <v>5255</v>
      </c>
      <c r="KO407" s="34" t="s">
        <v>5254</v>
      </c>
      <c r="KP407" s="34" t="s">
        <v>4170</v>
      </c>
      <c r="KQ407" s="34" t="s">
        <v>4170</v>
      </c>
      <c r="KR407" s="34" t="s">
        <v>4975</v>
      </c>
      <c r="KS407" s="34" t="s">
        <v>5709</v>
      </c>
      <c r="KT407" s="34" t="s">
        <v>4170</v>
      </c>
      <c r="KU407" s="34" t="s">
        <v>5116</v>
      </c>
      <c r="KV407" s="34" t="s">
        <v>5154</v>
      </c>
      <c r="KW407" s="34" t="s">
        <v>5624</v>
      </c>
      <c r="KX407" s="34" t="s">
        <v>5646</v>
      </c>
      <c r="KY407" s="34" t="s">
        <v>5116</v>
      </c>
      <c r="KZ407" s="34" t="s">
        <v>5154</v>
      </c>
      <c r="LA407" s="34" t="s">
        <v>5992</v>
      </c>
    </row>
    <row r="408" spans="1:313">
      <c r="A408" s="34" t="s">
        <v>7254</v>
      </c>
      <c r="B408" s="34" t="s">
        <v>7248</v>
      </c>
      <c r="C408" s="34" t="s">
        <v>1039</v>
      </c>
      <c r="D408" s="34" t="s">
        <v>1041</v>
      </c>
      <c r="F408" s="34" t="s">
        <v>1041</v>
      </c>
      <c r="G408" s="34">
        <v>46</v>
      </c>
      <c r="H408" s="34" t="s">
        <v>1041</v>
      </c>
      <c r="I408" s="34" t="s">
        <v>1041</v>
      </c>
      <c r="J408" s="34" t="s">
        <v>442</v>
      </c>
      <c r="K408" s="34" t="s">
        <v>1077</v>
      </c>
      <c r="L408" s="34" t="s">
        <v>9537</v>
      </c>
      <c r="M408" s="34" t="s">
        <v>1548</v>
      </c>
      <c r="N408" s="34" t="s">
        <v>9538</v>
      </c>
      <c r="P408" s="34" t="s">
        <v>3065</v>
      </c>
      <c r="Q408" s="34" t="s">
        <v>3138</v>
      </c>
      <c r="R408" s="34" t="s">
        <v>6704</v>
      </c>
      <c r="S408" s="34">
        <v>3</v>
      </c>
      <c r="T408" s="34" t="s">
        <v>4881</v>
      </c>
      <c r="U408" s="34" t="s">
        <v>4881</v>
      </c>
      <c r="V408" s="34" t="s">
        <v>4170</v>
      </c>
      <c r="W408" s="34" t="s">
        <v>4881</v>
      </c>
      <c r="X408" s="34" t="s">
        <v>4881</v>
      </c>
      <c r="Y408" s="34" t="s">
        <v>4609</v>
      </c>
      <c r="Z408" s="34" t="s">
        <v>4881</v>
      </c>
      <c r="AA408" s="34" t="s">
        <v>4170</v>
      </c>
      <c r="AB408" s="34" t="s">
        <v>3684</v>
      </c>
      <c r="AD408" s="34" t="s">
        <v>3699</v>
      </c>
      <c r="AE408" s="34" t="s">
        <v>3714</v>
      </c>
      <c r="AF408" s="34" t="s">
        <v>4170</v>
      </c>
      <c r="AG408" s="34" t="s">
        <v>4170</v>
      </c>
      <c r="AH408" s="34" t="s">
        <v>4170</v>
      </c>
      <c r="AI408" s="34" t="s">
        <v>4881</v>
      </c>
      <c r="AJ408" s="34" t="s">
        <v>4170</v>
      </c>
      <c r="AK408" s="34" t="s">
        <v>4170</v>
      </c>
      <c r="AL408" s="34" t="s">
        <v>4170</v>
      </c>
      <c r="AN408" s="34" t="s">
        <v>3719</v>
      </c>
      <c r="AO408" s="34" t="s">
        <v>1044</v>
      </c>
      <c r="BG408" s="34">
        <v>1</v>
      </c>
      <c r="BI408" s="34">
        <v>20</v>
      </c>
      <c r="BJ408" s="34" t="s">
        <v>1041</v>
      </c>
      <c r="BK408" s="34" t="s">
        <v>3727</v>
      </c>
      <c r="BM408" s="34" t="s">
        <v>3739</v>
      </c>
      <c r="BN408" s="34" t="s">
        <v>3745</v>
      </c>
      <c r="BO408" s="34" t="s">
        <v>4881</v>
      </c>
      <c r="BP408" s="34" t="s">
        <v>4170</v>
      </c>
      <c r="BQ408" s="34" t="s">
        <v>4170</v>
      </c>
      <c r="BR408" s="34" t="s">
        <v>4170</v>
      </c>
      <c r="BS408" s="34" t="s">
        <v>3751</v>
      </c>
      <c r="BT408" s="34" t="s">
        <v>3771</v>
      </c>
      <c r="BU408" s="34" t="s">
        <v>1044</v>
      </c>
      <c r="BV408" s="34" t="s">
        <v>1044</v>
      </c>
      <c r="BW408" s="34" t="s">
        <v>1044</v>
      </c>
      <c r="BX408" s="34" t="s">
        <v>3783</v>
      </c>
      <c r="BY408" s="34" t="s">
        <v>4170</v>
      </c>
      <c r="BZ408" s="34" t="s">
        <v>4170</v>
      </c>
      <c r="CA408" s="34" t="s">
        <v>4881</v>
      </c>
      <c r="CB408" s="34" t="s">
        <v>4170</v>
      </c>
      <c r="CC408" s="34" t="s">
        <v>4170</v>
      </c>
      <c r="CD408" s="34" t="s">
        <v>4170</v>
      </c>
      <c r="CE408" s="34" t="s">
        <v>4170</v>
      </c>
      <c r="CF408" s="34" t="s">
        <v>4170</v>
      </c>
      <c r="CG408" s="34" t="s">
        <v>4170</v>
      </c>
      <c r="CH408" s="34" t="s">
        <v>4170</v>
      </c>
      <c r="CI408" s="34" t="s">
        <v>4170</v>
      </c>
      <c r="CJ408" s="34" t="s">
        <v>4170</v>
      </c>
      <c r="CK408" s="34" t="s">
        <v>4170</v>
      </c>
      <c r="CL408" s="34" t="s">
        <v>4170</v>
      </c>
      <c r="CM408" s="34" t="s">
        <v>4170</v>
      </c>
      <c r="CN408" s="34" t="s">
        <v>4170</v>
      </c>
      <c r="CO408" s="34" t="s">
        <v>4170</v>
      </c>
      <c r="CQ408" s="34" t="s">
        <v>1041</v>
      </c>
      <c r="CR408" s="34" t="s">
        <v>1044</v>
      </c>
      <c r="CS408" s="34" t="s">
        <v>1041</v>
      </c>
      <c r="CT408" s="34" t="s">
        <v>1041</v>
      </c>
      <c r="CU408" s="34" t="s">
        <v>1041</v>
      </c>
      <c r="CV408" s="34" t="s">
        <v>1041</v>
      </c>
      <c r="CW408" s="34" t="s">
        <v>1044</v>
      </c>
      <c r="CX408" s="34" t="s">
        <v>1044</v>
      </c>
      <c r="CY408" s="34" t="s">
        <v>3826</v>
      </c>
      <c r="CZ408" s="34" t="s">
        <v>3846</v>
      </c>
      <c r="DA408" s="34" t="s">
        <v>3861</v>
      </c>
      <c r="DB408" s="34" t="s">
        <v>3868</v>
      </c>
      <c r="DC408" s="34" t="s">
        <v>3868</v>
      </c>
      <c r="DD408" s="34" t="s">
        <v>3871</v>
      </c>
      <c r="DE408" s="34" t="s">
        <v>1041</v>
      </c>
      <c r="DF408" s="34" t="s">
        <v>3880</v>
      </c>
      <c r="DG408" s="34" t="s">
        <v>170</v>
      </c>
      <c r="DH408" s="34" t="s">
        <v>4170</v>
      </c>
      <c r="DI408" s="34" t="s">
        <v>4170</v>
      </c>
      <c r="DJ408" s="34" t="s">
        <v>4170</v>
      </c>
      <c r="DK408" s="34" t="s">
        <v>4881</v>
      </c>
      <c r="DL408" s="34" t="s">
        <v>4170</v>
      </c>
      <c r="DM408" s="34" t="s">
        <v>4170</v>
      </c>
      <c r="DN408" s="34" t="s">
        <v>4170</v>
      </c>
      <c r="DO408" s="34" t="s">
        <v>4170</v>
      </c>
      <c r="DP408" s="34" t="s">
        <v>4170</v>
      </c>
      <c r="DQ408" s="34" t="s">
        <v>4170</v>
      </c>
      <c r="DR408" s="34" t="s">
        <v>4170</v>
      </c>
      <c r="DS408" s="34" t="s">
        <v>4170</v>
      </c>
      <c r="DT408" s="34" t="s">
        <v>4170</v>
      </c>
      <c r="DU408" s="34" t="s">
        <v>4170</v>
      </c>
      <c r="DV408" s="34" t="s">
        <v>4170</v>
      </c>
      <c r="DW408" s="34" t="s">
        <v>4170</v>
      </c>
      <c r="EA408" s="34">
        <v>15000</v>
      </c>
      <c r="FK408" s="34" t="s">
        <v>1044</v>
      </c>
      <c r="FM408" s="34" t="s">
        <v>3990</v>
      </c>
      <c r="GF408" s="34" t="s">
        <v>1044</v>
      </c>
      <c r="GG408" s="34" t="s">
        <v>4170</v>
      </c>
      <c r="GH408" s="34" t="s">
        <v>4170</v>
      </c>
      <c r="GI408" s="34" t="s">
        <v>4170</v>
      </c>
      <c r="GJ408" s="34" t="s">
        <v>4881</v>
      </c>
      <c r="GK408" s="34" t="s">
        <v>4170</v>
      </c>
      <c r="GL408" s="34" t="s">
        <v>4170</v>
      </c>
      <c r="GM408" s="34" t="s">
        <v>4170</v>
      </c>
      <c r="GO408" s="34">
        <v>2500</v>
      </c>
      <c r="GP408" s="34">
        <v>0</v>
      </c>
      <c r="GQ408" s="34">
        <v>4500</v>
      </c>
      <c r="GR408" s="34">
        <v>1000</v>
      </c>
      <c r="GS408" s="34">
        <v>1000</v>
      </c>
      <c r="GT408" s="34">
        <v>500</v>
      </c>
      <c r="GU408" s="34">
        <v>100</v>
      </c>
      <c r="GV408" s="34">
        <v>0</v>
      </c>
      <c r="GW408" s="34">
        <v>0</v>
      </c>
      <c r="GX408" s="34">
        <v>0</v>
      </c>
      <c r="GY408" s="34">
        <v>3000</v>
      </c>
      <c r="GZ408" s="34">
        <v>700</v>
      </c>
      <c r="HA408" s="34">
        <v>0</v>
      </c>
      <c r="HB408" s="34">
        <v>0</v>
      </c>
      <c r="HC408" s="34">
        <v>1200</v>
      </c>
      <c r="HD408" s="34">
        <v>0</v>
      </c>
      <c r="HE408" s="34">
        <v>0</v>
      </c>
      <c r="HF408" s="34" t="s">
        <v>1044</v>
      </c>
      <c r="HK408" s="34" t="s">
        <v>7255</v>
      </c>
      <c r="HL408" s="34" t="s">
        <v>4226</v>
      </c>
      <c r="HM408" s="34" t="s">
        <v>4542</v>
      </c>
      <c r="HN408" s="34" t="s">
        <v>5453</v>
      </c>
      <c r="HO408" s="34">
        <v>34.6911957950066</v>
      </c>
      <c r="HP408" s="34" t="s">
        <v>4895</v>
      </c>
      <c r="HQ408" s="34" t="s">
        <v>4316</v>
      </c>
      <c r="HR408" s="34" t="s">
        <v>4219</v>
      </c>
      <c r="HS408" s="34" t="s">
        <v>4248</v>
      </c>
      <c r="HT408" s="34" t="s">
        <v>4262</v>
      </c>
      <c r="HU408" s="34" t="s">
        <v>5342</v>
      </c>
      <c r="HV408" s="34" t="s">
        <v>5001</v>
      </c>
      <c r="HW408" s="34" t="s">
        <v>4556</v>
      </c>
      <c r="HX408" s="34" t="s">
        <v>3244</v>
      </c>
      <c r="HY408" s="34" t="s">
        <v>4291</v>
      </c>
      <c r="HZ408" s="34" t="s">
        <v>4933</v>
      </c>
      <c r="IA408" s="34" t="s">
        <v>4666</v>
      </c>
      <c r="IC408" s="34" t="s">
        <v>5274</v>
      </c>
      <c r="ID408" s="34" t="s">
        <v>4462</v>
      </c>
      <c r="IG408" s="34" t="s">
        <v>4875</v>
      </c>
      <c r="IQ408" s="34">
        <v>15000</v>
      </c>
      <c r="IR408" s="34" t="s">
        <v>1046</v>
      </c>
      <c r="IS408" s="34" t="s">
        <v>5322</v>
      </c>
      <c r="IT408" s="34">
        <v>5000</v>
      </c>
      <c r="IU408" s="34" t="s">
        <v>5178</v>
      </c>
      <c r="IV408" s="34" t="s">
        <v>4170</v>
      </c>
      <c r="IW408" s="34" t="s">
        <v>4174</v>
      </c>
      <c r="IX408" s="34" t="s">
        <v>6120</v>
      </c>
      <c r="IY408" s="34" t="s">
        <v>4474</v>
      </c>
      <c r="IZ408" s="34" t="s">
        <v>4785</v>
      </c>
      <c r="JA408" s="34" t="s">
        <v>4711</v>
      </c>
      <c r="JB408" s="34" t="s">
        <v>4170</v>
      </c>
      <c r="JC408" s="34">
        <v>0</v>
      </c>
      <c r="JD408" s="34">
        <v>500</v>
      </c>
      <c r="JE408" s="34">
        <v>116.666666666667</v>
      </c>
      <c r="JF408" s="34">
        <v>0</v>
      </c>
      <c r="JG408" s="34">
        <v>0</v>
      </c>
      <c r="JH408" s="34">
        <v>200</v>
      </c>
      <c r="JI408" s="34">
        <v>0</v>
      </c>
      <c r="JJ408" s="34">
        <v>0</v>
      </c>
      <c r="JK408" s="34">
        <v>0</v>
      </c>
      <c r="JL408" s="34">
        <v>9916.6666666666697</v>
      </c>
      <c r="JM408" s="34">
        <v>500</v>
      </c>
      <c r="JN408" s="34">
        <v>10416.666666666701</v>
      </c>
      <c r="JO408" s="34">
        <v>3305.5555555555602</v>
      </c>
      <c r="JP408" s="34">
        <v>166.666666666667</v>
      </c>
      <c r="JQ408" s="34">
        <v>3472.2222222222199</v>
      </c>
      <c r="JR408" s="34">
        <v>0.24</v>
      </c>
      <c r="JT408" s="34">
        <v>0.432</v>
      </c>
      <c r="JU408" s="34">
        <v>9.6000000000000002E-2</v>
      </c>
      <c r="JV408" s="34">
        <v>9.6000000000000002E-2</v>
      </c>
      <c r="JW408" s="34">
        <v>4.8000000000000001E-2</v>
      </c>
      <c r="JX408" s="34">
        <v>9.5999999999999992E-3</v>
      </c>
      <c r="KB408" s="34">
        <v>4.8000000000000001E-2</v>
      </c>
      <c r="KC408" s="34">
        <v>1.12E-2</v>
      </c>
      <c r="KF408" s="34">
        <v>1.9199999999999998E-2</v>
      </c>
      <c r="KJ408" s="34" t="s">
        <v>5977</v>
      </c>
      <c r="KK408" s="34" t="s">
        <v>5989</v>
      </c>
      <c r="KL408" s="34" t="s">
        <v>4170</v>
      </c>
      <c r="KM408" s="34" t="s">
        <v>4170</v>
      </c>
      <c r="KN408" s="34" t="s">
        <v>5255</v>
      </c>
      <c r="KO408" s="34" t="s">
        <v>5254</v>
      </c>
      <c r="KP408" s="34" t="s">
        <v>4170</v>
      </c>
      <c r="KQ408" s="34" t="s">
        <v>4170</v>
      </c>
      <c r="KR408" s="34" t="s">
        <v>4975</v>
      </c>
      <c r="KS408" s="34" t="s">
        <v>4170</v>
      </c>
      <c r="KT408" s="34" t="s">
        <v>4170</v>
      </c>
      <c r="KU408" s="34" t="s">
        <v>5116</v>
      </c>
      <c r="KV408" s="34" t="s">
        <v>5153</v>
      </c>
      <c r="KW408" s="34" t="s">
        <v>5624</v>
      </c>
      <c r="KX408" s="34" t="s">
        <v>5644</v>
      </c>
      <c r="KY408" s="34" t="s">
        <v>5112</v>
      </c>
      <c r="KZ408" s="34" t="s">
        <v>5850</v>
      </c>
      <c r="LA408" s="34" t="s">
        <v>5992</v>
      </c>
    </row>
    <row r="409" spans="1:313">
      <c r="A409" s="34" t="s">
        <v>7256</v>
      </c>
      <c r="B409" s="34" t="s">
        <v>7248</v>
      </c>
      <c r="C409" s="34" t="s">
        <v>1037</v>
      </c>
      <c r="D409" s="34" t="s">
        <v>1041</v>
      </c>
      <c r="F409" s="34" t="s">
        <v>1041</v>
      </c>
      <c r="G409" s="34">
        <v>33</v>
      </c>
      <c r="H409" s="34" t="s">
        <v>1041</v>
      </c>
      <c r="I409" s="34" t="s">
        <v>1041</v>
      </c>
      <c r="J409" s="34" t="s">
        <v>442</v>
      </c>
      <c r="K409" s="34" t="s">
        <v>1077</v>
      </c>
      <c r="L409" s="34" t="s">
        <v>9537</v>
      </c>
      <c r="M409" s="34" t="s">
        <v>1548</v>
      </c>
      <c r="N409" s="34" t="s">
        <v>9538</v>
      </c>
      <c r="P409" s="34" t="s">
        <v>3065</v>
      </c>
      <c r="Q409" s="34" t="s">
        <v>3111</v>
      </c>
      <c r="R409" s="34" t="s">
        <v>6444</v>
      </c>
      <c r="S409" s="34">
        <v>1</v>
      </c>
      <c r="T409" s="34" t="s">
        <v>4170</v>
      </c>
      <c r="U409" s="34" t="s">
        <v>4170</v>
      </c>
      <c r="V409" s="34" t="s">
        <v>4170</v>
      </c>
      <c r="W409" s="34" t="s">
        <v>4170</v>
      </c>
      <c r="X409" s="34" t="s">
        <v>4881</v>
      </c>
      <c r="Y409" s="34" t="s">
        <v>4170</v>
      </c>
      <c r="Z409" s="34" t="s">
        <v>4881</v>
      </c>
      <c r="AA409" s="34" t="s">
        <v>4170</v>
      </c>
      <c r="AB409" s="34" t="s">
        <v>3681</v>
      </c>
      <c r="AD409" s="34" t="s">
        <v>3696</v>
      </c>
      <c r="AN409" s="34" t="s">
        <v>3722</v>
      </c>
      <c r="AO409" s="34" t="s">
        <v>1044</v>
      </c>
      <c r="BG409" s="34">
        <v>1</v>
      </c>
      <c r="BI409" s="34">
        <v>18</v>
      </c>
      <c r="BJ409" s="34" t="s">
        <v>1041</v>
      </c>
      <c r="BK409" s="34" t="s">
        <v>3727</v>
      </c>
      <c r="BM409" s="34" t="s">
        <v>3739</v>
      </c>
      <c r="BN409" s="34" t="s">
        <v>3745</v>
      </c>
      <c r="BO409" s="34" t="s">
        <v>4881</v>
      </c>
      <c r="BP409" s="34" t="s">
        <v>4170</v>
      </c>
      <c r="BQ409" s="34" t="s">
        <v>4170</v>
      </c>
      <c r="BR409" s="34" t="s">
        <v>4170</v>
      </c>
      <c r="BS409" s="34" t="s">
        <v>3754</v>
      </c>
      <c r="BT409" s="34" t="s">
        <v>3771</v>
      </c>
      <c r="BU409" s="34" t="s">
        <v>1044</v>
      </c>
      <c r="BV409" s="34" t="s">
        <v>1044</v>
      </c>
      <c r="BW409" s="34" t="s">
        <v>1044</v>
      </c>
      <c r="BX409" s="34" t="s">
        <v>3777</v>
      </c>
      <c r="BY409" s="34" t="s">
        <v>4881</v>
      </c>
      <c r="BZ409" s="34" t="s">
        <v>4170</v>
      </c>
      <c r="CA409" s="34" t="s">
        <v>4170</v>
      </c>
      <c r="CB409" s="34" t="s">
        <v>4170</v>
      </c>
      <c r="CC409" s="34" t="s">
        <v>4170</v>
      </c>
      <c r="CD409" s="34" t="s">
        <v>4170</v>
      </c>
      <c r="CE409" s="34" t="s">
        <v>4170</v>
      </c>
      <c r="CF409" s="34" t="s">
        <v>4170</v>
      </c>
      <c r="CG409" s="34" t="s">
        <v>4170</v>
      </c>
      <c r="CH409" s="34" t="s">
        <v>4170</v>
      </c>
      <c r="CI409" s="34" t="s">
        <v>4170</v>
      </c>
      <c r="CJ409" s="34" t="s">
        <v>4170</v>
      </c>
      <c r="CK409" s="34" t="s">
        <v>4170</v>
      </c>
      <c r="CL409" s="34" t="s">
        <v>4170</v>
      </c>
      <c r="CM409" s="34" t="s">
        <v>4170</v>
      </c>
      <c r="CN409" s="34" t="s">
        <v>4170</v>
      </c>
      <c r="CO409" s="34" t="s">
        <v>4170</v>
      </c>
      <c r="CQ409" s="34" t="s">
        <v>1041</v>
      </c>
      <c r="CR409" s="34" t="s">
        <v>1041</v>
      </c>
      <c r="CS409" s="34" t="s">
        <v>1041</v>
      </c>
      <c r="CT409" s="34" t="s">
        <v>1041</v>
      </c>
      <c r="CU409" s="34" t="s">
        <v>1041</v>
      </c>
      <c r="CV409" s="34" t="s">
        <v>1041</v>
      </c>
      <c r="CW409" s="34" t="s">
        <v>1044</v>
      </c>
      <c r="CX409" s="34" t="s">
        <v>1044</v>
      </c>
      <c r="CY409" s="34" t="s">
        <v>3826</v>
      </c>
      <c r="CZ409" s="34" t="s">
        <v>3846</v>
      </c>
      <c r="DA409" s="34" t="s">
        <v>3855</v>
      </c>
      <c r="DB409" s="34" t="s">
        <v>1044</v>
      </c>
      <c r="DC409" s="34" t="s">
        <v>1044</v>
      </c>
      <c r="DD409" s="34" t="s">
        <v>3871</v>
      </c>
      <c r="DE409" s="34" t="s">
        <v>1044</v>
      </c>
      <c r="DF409" s="34" t="s">
        <v>3880</v>
      </c>
      <c r="DG409" s="34" t="s">
        <v>3884</v>
      </c>
      <c r="DH409" s="34" t="s">
        <v>4881</v>
      </c>
      <c r="DI409" s="34" t="s">
        <v>4170</v>
      </c>
      <c r="DJ409" s="34" t="s">
        <v>4170</v>
      </c>
      <c r="DK409" s="34" t="s">
        <v>4170</v>
      </c>
      <c r="DL409" s="34" t="s">
        <v>4170</v>
      </c>
      <c r="DM409" s="34" t="s">
        <v>4170</v>
      </c>
      <c r="DN409" s="34" t="s">
        <v>4170</v>
      </c>
      <c r="DO409" s="34" t="s">
        <v>4170</v>
      </c>
      <c r="DP409" s="34" t="s">
        <v>4170</v>
      </c>
      <c r="DQ409" s="34" t="s">
        <v>4170</v>
      </c>
      <c r="DR409" s="34" t="s">
        <v>4170</v>
      </c>
      <c r="DS409" s="34" t="s">
        <v>4170</v>
      </c>
      <c r="DT409" s="34" t="s">
        <v>4170</v>
      </c>
      <c r="DU409" s="34" t="s">
        <v>4170</v>
      </c>
      <c r="DV409" s="34" t="s">
        <v>4170</v>
      </c>
      <c r="DW409" s="34" t="s">
        <v>4170</v>
      </c>
      <c r="FK409" s="34" t="s">
        <v>1044</v>
      </c>
      <c r="FM409" s="34" t="s">
        <v>3981</v>
      </c>
      <c r="FN409" s="34" t="s">
        <v>6329</v>
      </c>
      <c r="FO409" s="34" t="s">
        <v>4881</v>
      </c>
      <c r="FP409" s="34" t="s">
        <v>4881</v>
      </c>
      <c r="FQ409" s="34" t="s">
        <v>4881</v>
      </c>
      <c r="FR409" s="34" t="s">
        <v>4170</v>
      </c>
      <c r="FS409" s="34" t="s">
        <v>4170</v>
      </c>
      <c r="FT409" s="34" t="s">
        <v>4170</v>
      </c>
      <c r="FU409" s="34" t="s">
        <v>4170</v>
      </c>
      <c r="FV409" s="34" t="s">
        <v>4881</v>
      </c>
      <c r="FW409" s="34" t="s">
        <v>4881</v>
      </c>
      <c r="FX409" s="34" t="s">
        <v>4170</v>
      </c>
      <c r="FY409" s="34" t="s">
        <v>4170</v>
      </c>
      <c r="FZ409" s="34" t="s">
        <v>4170</v>
      </c>
      <c r="GA409" s="34" t="s">
        <v>4170</v>
      </c>
      <c r="GB409" s="34" t="s">
        <v>4170</v>
      </c>
      <c r="GC409" s="34" t="s">
        <v>4170</v>
      </c>
      <c r="GD409" s="34" t="s">
        <v>4170</v>
      </c>
      <c r="GF409" s="34" t="s">
        <v>1044</v>
      </c>
      <c r="GG409" s="34" t="s">
        <v>4170</v>
      </c>
      <c r="GH409" s="34" t="s">
        <v>4170</v>
      </c>
      <c r="GI409" s="34" t="s">
        <v>4170</v>
      </c>
      <c r="GJ409" s="34" t="s">
        <v>4881</v>
      </c>
      <c r="GK409" s="34" t="s">
        <v>4170</v>
      </c>
      <c r="GL409" s="34" t="s">
        <v>4170</v>
      </c>
      <c r="GM409" s="34" t="s">
        <v>4170</v>
      </c>
      <c r="GO409" s="34">
        <v>5000</v>
      </c>
      <c r="GP409" s="34">
        <v>1000</v>
      </c>
      <c r="GQ409" s="34">
        <v>7500</v>
      </c>
      <c r="GR409" s="34">
        <v>2500</v>
      </c>
      <c r="GS409" s="34">
        <v>500</v>
      </c>
      <c r="GT409" s="34">
        <v>300</v>
      </c>
      <c r="GU409" s="34">
        <v>500</v>
      </c>
      <c r="GV409" s="34">
        <v>0</v>
      </c>
      <c r="GW409" s="34">
        <v>0</v>
      </c>
      <c r="GX409" s="34">
        <v>3000</v>
      </c>
      <c r="GY409" s="34">
        <v>3000</v>
      </c>
      <c r="GZ409" s="34">
        <v>1200</v>
      </c>
      <c r="HA409" s="34">
        <v>0</v>
      </c>
      <c r="HB409" s="34">
        <v>0</v>
      </c>
      <c r="HC409" s="34">
        <v>0</v>
      </c>
      <c r="HD409" s="34">
        <v>0</v>
      </c>
      <c r="HE409" s="34">
        <v>0</v>
      </c>
      <c r="HF409" s="34" t="s">
        <v>1044</v>
      </c>
      <c r="HK409" s="34" t="s">
        <v>7257</v>
      </c>
      <c r="HL409" s="34" t="s">
        <v>4226</v>
      </c>
      <c r="HM409" s="34" t="s">
        <v>4539</v>
      </c>
      <c r="HN409" s="34" t="s">
        <v>5452</v>
      </c>
      <c r="HO409" s="34">
        <v>45.696452036793701</v>
      </c>
      <c r="HP409" s="34" t="s">
        <v>4896</v>
      </c>
      <c r="HQ409" s="34" t="s">
        <v>4305</v>
      </c>
      <c r="HR409" s="34" t="s">
        <v>4186</v>
      </c>
      <c r="HS409" s="34" t="s">
        <v>4241</v>
      </c>
      <c r="HT409" s="34" t="s">
        <v>4271</v>
      </c>
      <c r="HU409" s="34" t="s">
        <v>5342</v>
      </c>
      <c r="HV409" s="34" t="s">
        <v>5001</v>
      </c>
      <c r="HW409" s="34" t="s">
        <v>3302</v>
      </c>
      <c r="HX409" s="34" t="s">
        <v>3232</v>
      </c>
      <c r="HY409" s="34" t="s">
        <v>4299</v>
      </c>
      <c r="HZ409" s="34" t="s">
        <v>4933</v>
      </c>
      <c r="IA409" s="34" t="s">
        <v>4665</v>
      </c>
      <c r="IC409" s="34" t="s">
        <v>5274</v>
      </c>
      <c r="ID409" s="34" t="s">
        <v>4462</v>
      </c>
      <c r="IR409" s="34" t="s">
        <v>1046</v>
      </c>
      <c r="IU409" s="34" t="s">
        <v>5179</v>
      </c>
      <c r="IV409" s="34" t="s">
        <v>4474</v>
      </c>
      <c r="IW409" s="34" t="s">
        <v>4176</v>
      </c>
      <c r="IX409" s="34" t="s">
        <v>5374</v>
      </c>
      <c r="IY409" s="34" t="s">
        <v>4785</v>
      </c>
      <c r="IZ409" s="34" t="s">
        <v>4784</v>
      </c>
      <c r="JA409" s="34" t="s">
        <v>4785</v>
      </c>
      <c r="JB409" s="34" t="s">
        <v>4170</v>
      </c>
      <c r="JC409" s="34">
        <v>500</v>
      </c>
      <c r="JD409" s="34">
        <v>500</v>
      </c>
      <c r="JE409" s="34">
        <v>200</v>
      </c>
      <c r="JF409" s="34">
        <v>0</v>
      </c>
      <c r="JG409" s="34">
        <v>0</v>
      </c>
      <c r="JH409" s="34">
        <v>0</v>
      </c>
      <c r="JI409" s="34">
        <v>0</v>
      </c>
      <c r="JJ409" s="34">
        <v>0</v>
      </c>
      <c r="JK409" s="34">
        <v>0</v>
      </c>
      <c r="JL409" s="34">
        <v>17000</v>
      </c>
      <c r="JM409" s="34">
        <v>1500</v>
      </c>
      <c r="JN409" s="34">
        <v>18500</v>
      </c>
      <c r="JO409" s="34">
        <v>17000</v>
      </c>
      <c r="JP409" s="34">
        <v>1500</v>
      </c>
      <c r="JQ409" s="34">
        <v>18500</v>
      </c>
      <c r="JR409" s="34">
        <v>0.27027027027027001</v>
      </c>
      <c r="JS409" s="34">
        <v>5.4054054054054099E-2</v>
      </c>
      <c r="JT409" s="34">
        <v>0.40540540540540498</v>
      </c>
      <c r="JU409" s="34">
        <v>0.135135135135135</v>
      </c>
      <c r="JV409" s="34">
        <v>2.7027027027027001E-2</v>
      </c>
      <c r="JW409" s="34">
        <v>1.62162162162162E-2</v>
      </c>
      <c r="JX409" s="34">
        <v>2.7027027027027001E-2</v>
      </c>
      <c r="KA409" s="34">
        <v>2.7027027027027001E-2</v>
      </c>
      <c r="KB409" s="34">
        <v>2.7027027027027001E-2</v>
      </c>
      <c r="KC409" s="34">
        <v>1.0810810810810799E-2</v>
      </c>
      <c r="KL409" s="34" t="s">
        <v>4170</v>
      </c>
      <c r="KM409" s="34" t="s">
        <v>4714</v>
      </c>
      <c r="KN409" s="34" t="s">
        <v>5255</v>
      </c>
      <c r="KO409" s="34" t="s">
        <v>5254</v>
      </c>
      <c r="KP409" s="34" t="s">
        <v>4170</v>
      </c>
      <c r="KQ409" s="34" t="s">
        <v>4170</v>
      </c>
      <c r="KR409" s="34" t="s">
        <v>4170</v>
      </c>
      <c r="KS409" s="34" t="s">
        <v>4170</v>
      </c>
      <c r="KT409" s="34" t="s">
        <v>4170</v>
      </c>
      <c r="KU409" s="34" t="s">
        <v>5113</v>
      </c>
      <c r="KV409" s="34" t="s">
        <v>5152</v>
      </c>
      <c r="KW409" s="34" t="s">
        <v>5621</v>
      </c>
      <c r="KX409" s="34" t="s">
        <v>5647</v>
      </c>
      <c r="KY409" s="34" t="s">
        <v>5223</v>
      </c>
      <c r="KZ409" s="34" t="s">
        <v>5152</v>
      </c>
    </row>
    <row r="410" spans="1:313">
      <c r="A410" s="34" t="s">
        <v>7258</v>
      </c>
      <c r="B410" s="34" t="s">
        <v>7248</v>
      </c>
      <c r="C410" s="34" t="s">
        <v>1036</v>
      </c>
      <c r="D410" s="34" t="s">
        <v>1041</v>
      </c>
      <c r="F410" s="34" t="s">
        <v>1041</v>
      </c>
      <c r="G410" s="34">
        <v>25</v>
      </c>
      <c r="H410" s="34" t="s">
        <v>1041</v>
      </c>
      <c r="I410" s="34" t="s">
        <v>1041</v>
      </c>
      <c r="J410" s="34" t="s">
        <v>440</v>
      </c>
      <c r="K410" s="34" t="s">
        <v>1077</v>
      </c>
      <c r="L410" s="34" t="s">
        <v>9537</v>
      </c>
      <c r="M410" s="34" t="s">
        <v>1548</v>
      </c>
      <c r="N410" s="34" t="s">
        <v>9538</v>
      </c>
      <c r="P410" s="34" t="s">
        <v>3065</v>
      </c>
      <c r="Q410" s="34" t="s">
        <v>3123</v>
      </c>
      <c r="R410" s="34" t="s">
        <v>6323</v>
      </c>
      <c r="S410" s="34">
        <v>3</v>
      </c>
      <c r="T410" s="34" t="s">
        <v>4881</v>
      </c>
      <c r="U410" s="34" t="s">
        <v>4170</v>
      </c>
      <c r="V410" s="34" t="s">
        <v>4881</v>
      </c>
      <c r="W410" s="34" t="s">
        <v>4881</v>
      </c>
      <c r="X410" s="34" t="s">
        <v>4881</v>
      </c>
      <c r="Y410" s="34" t="s">
        <v>4881</v>
      </c>
      <c r="Z410" s="34" t="s">
        <v>4609</v>
      </c>
      <c r="AA410" s="34" t="s">
        <v>4170</v>
      </c>
      <c r="AB410" s="34" t="s">
        <v>3681</v>
      </c>
      <c r="AD410" s="34" t="s">
        <v>3696</v>
      </c>
      <c r="AN410" s="34" t="s">
        <v>3719</v>
      </c>
      <c r="AO410" s="34" t="s">
        <v>1044</v>
      </c>
      <c r="BG410" s="34">
        <v>2</v>
      </c>
      <c r="BI410" s="34">
        <v>30</v>
      </c>
      <c r="BJ410" s="34" t="s">
        <v>1041</v>
      </c>
      <c r="BK410" s="34" t="s">
        <v>3727</v>
      </c>
      <c r="BM410" s="34" t="s">
        <v>3739</v>
      </c>
      <c r="BN410" s="34" t="s">
        <v>3745</v>
      </c>
      <c r="BO410" s="34" t="s">
        <v>4881</v>
      </c>
      <c r="BP410" s="34" t="s">
        <v>4170</v>
      </c>
      <c r="BQ410" s="34" t="s">
        <v>4170</v>
      </c>
      <c r="BR410" s="34" t="s">
        <v>4170</v>
      </c>
      <c r="BS410" s="34" t="s">
        <v>3754</v>
      </c>
      <c r="BT410" s="34" t="s">
        <v>3771</v>
      </c>
      <c r="BU410" s="34" t="s">
        <v>1044</v>
      </c>
      <c r="BV410" s="34" t="s">
        <v>1044</v>
      </c>
      <c r="BW410" s="34" t="s">
        <v>1044</v>
      </c>
      <c r="BX410" s="34" t="s">
        <v>3777</v>
      </c>
      <c r="BY410" s="34" t="s">
        <v>4881</v>
      </c>
      <c r="BZ410" s="34" t="s">
        <v>4170</v>
      </c>
      <c r="CA410" s="34" t="s">
        <v>4170</v>
      </c>
      <c r="CB410" s="34" t="s">
        <v>4170</v>
      </c>
      <c r="CC410" s="34" t="s">
        <v>4170</v>
      </c>
      <c r="CD410" s="34" t="s">
        <v>4170</v>
      </c>
      <c r="CE410" s="34" t="s">
        <v>4170</v>
      </c>
      <c r="CF410" s="34" t="s">
        <v>4170</v>
      </c>
      <c r="CG410" s="34" t="s">
        <v>4170</v>
      </c>
      <c r="CH410" s="34" t="s">
        <v>4170</v>
      </c>
      <c r="CI410" s="34" t="s">
        <v>4170</v>
      </c>
      <c r="CJ410" s="34" t="s">
        <v>4170</v>
      </c>
      <c r="CK410" s="34" t="s">
        <v>4170</v>
      </c>
      <c r="CL410" s="34" t="s">
        <v>4170</v>
      </c>
      <c r="CM410" s="34" t="s">
        <v>4170</v>
      </c>
      <c r="CN410" s="34" t="s">
        <v>4170</v>
      </c>
      <c r="CO410" s="34" t="s">
        <v>4170</v>
      </c>
      <c r="CQ410" s="34" t="s">
        <v>1041</v>
      </c>
      <c r="CR410" s="34" t="s">
        <v>1041</v>
      </c>
      <c r="CS410" s="34" t="s">
        <v>1041</v>
      </c>
      <c r="CT410" s="34" t="s">
        <v>1041</v>
      </c>
      <c r="CU410" s="34" t="s">
        <v>1041</v>
      </c>
      <c r="CV410" s="34" t="s">
        <v>1041</v>
      </c>
      <c r="CW410" s="34" t="s">
        <v>1041</v>
      </c>
      <c r="CX410" s="34" t="s">
        <v>1044</v>
      </c>
      <c r="CY410" s="34" t="s">
        <v>3826</v>
      </c>
      <c r="CZ410" s="34" t="s">
        <v>3843</v>
      </c>
      <c r="DA410" s="34" t="s">
        <v>3861</v>
      </c>
      <c r="DB410" s="34" t="s">
        <v>3868</v>
      </c>
      <c r="DC410" s="34" t="s">
        <v>1044</v>
      </c>
      <c r="DD410" s="34" t="s">
        <v>3871</v>
      </c>
      <c r="DE410" s="34" t="s">
        <v>1041</v>
      </c>
      <c r="DF410" s="34" t="s">
        <v>3877</v>
      </c>
      <c r="DG410" s="34" t="s">
        <v>169</v>
      </c>
      <c r="DH410" s="34" t="s">
        <v>4170</v>
      </c>
      <c r="DI410" s="34" t="s">
        <v>4881</v>
      </c>
      <c r="DJ410" s="34" t="s">
        <v>4170</v>
      </c>
      <c r="DK410" s="34" t="s">
        <v>4170</v>
      </c>
      <c r="DL410" s="34" t="s">
        <v>4170</v>
      </c>
      <c r="DM410" s="34" t="s">
        <v>4170</v>
      </c>
      <c r="DN410" s="34" t="s">
        <v>4170</v>
      </c>
      <c r="DO410" s="34" t="s">
        <v>4170</v>
      </c>
      <c r="DP410" s="34" t="s">
        <v>4170</v>
      </c>
      <c r="DQ410" s="34" t="s">
        <v>4170</v>
      </c>
      <c r="DR410" s="34" t="s">
        <v>4170</v>
      </c>
      <c r="DS410" s="34" t="s">
        <v>4170</v>
      </c>
      <c r="DT410" s="34" t="s">
        <v>4170</v>
      </c>
      <c r="DU410" s="34" t="s">
        <v>4170</v>
      </c>
      <c r="DV410" s="34" t="s">
        <v>4170</v>
      </c>
      <c r="DW410" s="34" t="s">
        <v>4170</v>
      </c>
      <c r="DY410" s="34">
        <v>20000</v>
      </c>
      <c r="FK410" s="34" t="s">
        <v>3865</v>
      </c>
      <c r="FL410" s="34" t="s">
        <v>3966</v>
      </c>
      <c r="FM410" s="34" t="s">
        <v>3990</v>
      </c>
      <c r="GF410" s="34" t="s">
        <v>1044</v>
      </c>
      <c r="GG410" s="34" t="s">
        <v>4170</v>
      </c>
      <c r="GH410" s="34" t="s">
        <v>4170</v>
      </c>
      <c r="GI410" s="34" t="s">
        <v>4170</v>
      </c>
      <c r="GJ410" s="34" t="s">
        <v>4881</v>
      </c>
      <c r="GK410" s="34" t="s">
        <v>4170</v>
      </c>
      <c r="GL410" s="34" t="s">
        <v>4170</v>
      </c>
      <c r="GM410" s="34" t="s">
        <v>4170</v>
      </c>
      <c r="GO410" s="34">
        <v>8000</v>
      </c>
      <c r="GP410" s="34">
        <v>0</v>
      </c>
      <c r="GQ410" s="34">
        <v>6000</v>
      </c>
      <c r="GR410" s="34">
        <v>5000</v>
      </c>
      <c r="GS410" s="34">
        <v>500</v>
      </c>
      <c r="GT410" s="34">
        <v>300</v>
      </c>
      <c r="GU410" s="34">
        <v>300</v>
      </c>
      <c r="GV410" s="34">
        <v>0</v>
      </c>
      <c r="GW410" s="34">
        <v>0</v>
      </c>
      <c r="GX410" s="34">
        <v>400</v>
      </c>
      <c r="GY410" s="34">
        <v>2000</v>
      </c>
      <c r="GZ410" s="34">
        <v>1000</v>
      </c>
      <c r="HA410" s="34">
        <v>0</v>
      </c>
      <c r="HB410" s="34">
        <v>0</v>
      </c>
      <c r="HC410" s="34">
        <v>0</v>
      </c>
      <c r="HD410" s="34">
        <v>0</v>
      </c>
      <c r="HE410" s="34">
        <v>0</v>
      </c>
      <c r="HF410" s="34" t="s">
        <v>1044</v>
      </c>
      <c r="HK410" s="34" t="s">
        <v>7259</v>
      </c>
      <c r="HL410" s="34" t="s">
        <v>4226</v>
      </c>
      <c r="HM410" s="34" t="s">
        <v>4539</v>
      </c>
      <c r="HN410" s="34" t="s">
        <v>5446</v>
      </c>
      <c r="HO410" s="34">
        <v>30.683311432325901</v>
      </c>
      <c r="HP410" s="34" t="s">
        <v>4895</v>
      </c>
      <c r="HQ410" s="34" t="s">
        <v>4316</v>
      </c>
      <c r="HR410" s="34" t="s">
        <v>4219</v>
      </c>
      <c r="HS410" s="34" t="s">
        <v>4248</v>
      </c>
      <c r="HT410" s="34" t="s">
        <v>4262</v>
      </c>
      <c r="HU410" s="34" t="s">
        <v>5342</v>
      </c>
      <c r="HV410" s="34" t="s">
        <v>5001</v>
      </c>
      <c r="HW410" s="34" t="s">
        <v>4560</v>
      </c>
      <c r="HX410" s="34" t="s">
        <v>3232</v>
      </c>
      <c r="HY410" s="34" t="s">
        <v>4291</v>
      </c>
      <c r="HZ410" s="34" t="s">
        <v>4933</v>
      </c>
      <c r="IA410" s="34" t="s">
        <v>4666</v>
      </c>
      <c r="IC410" s="34" t="s">
        <v>5274</v>
      </c>
      <c r="ID410" s="34" t="s">
        <v>4462</v>
      </c>
      <c r="IE410" s="34" t="s">
        <v>5223</v>
      </c>
      <c r="IQ410" s="34">
        <v>20000</v>
      </c>
      <c r="IR410" s="34" t="s">
        <v>1046</v>
      </c>
      <c r="IS410" s="34" t="s">
        <v>5323</v>
      </c>
      <c r="IT410" s="34">
        <v>6666.6666666666697</v>
      </c>
      <c r="IU410" s="34" t="s">
        <v>5180</v>
      </c>
      <c r="IV410" s="34" t="s">
        <v>4170</v>
      </c>
      <c r="IW410" s="34" t="s">
        <v>4175</v>
      </c>
      <c r="IX410" s="34" t="s">
        <v>5179</v>
      </c>
      <c r="IY410" s="34" t="s">
        <v>4785</v>
      </c>
      <c r="IZ410" s="34" t="s">
        <v>4784</v>
      </c>
      <c r="JA410" s="34" t="s">
        <v>4784</v>
      </c>
      <c r="JB410" s="34" t="s">
        <v>4170</v>
      </c>
      <c r="JC410" s="34">
        <v>66.6666666666667</v>
      </c>
      <c r="JD410" s="34">
        <v>333.33333333333297</v>
      </c>
      <c r="JE410" s="34">
        <v>166.666666666667</v>
      </c>
      <c r="JF410" s="34">
        <v>0</v>
      </c>
      <c r="JG410" s="34">
        <v>0</v>
      </c>
      <c r="JH410" s="34">
        <v>0</v>
      </c>
      <c r="JI410" s="34">
        <v>0</v>
      </c>
      <c r="JJ410" s="34">
        <v>0</v>
      </c>
      <c r="JK410" s="34">
        <v>0</v>
      </c>
      <c r="JL410" s="34">
        <v>20333.333333333299</v>
      </c>
      <c r="JM410" s="34">
        <v>333.33333333333297</v>
      </c>
      <c r="JN410" s="34">
        <v>20666.666666666701</v>
      </c>
      <c r="JO410" s="34">
        <v>6777.7777777777801</v>
      </c>
      <c r="JP410" s="34">
        <v>111.111111111111</v>
      </c>
      <c r="JQ410" s="34">
        <v>6888.8888888888896</v>
      </c>
      <c r="JR410" s="34">
        <v>0.38709677419354799</v>
      </c>
      <c r="JT410" s="34">
        <v>0.29032258064516098</v>
      </c>
      <c r="JU410" s="34">
        <v>0.241935483870968</v>
      </c>
      <c r="JV410" s="34">
        <v>2.4193548387096801E-2</v>
      </c>
      <c r="JW410" s="34">
        <v>1.45161290322581E-2</v>
      </c>
      <c r="JX410" s="34">
        <v>1.45161290322581E-2</v>
      </c>
      <c r="KA410" s="34">
        <v>3.2258064516129002E-3</v>
      </c>
      <c r="KB410" s="34">
        <v>1.6129032258064498E-2</v>
      </c>
      <c r="KC410" s="34">
        <v>8.0645161290322596E-3</v>
      </c>
      <c r="KJ410" s="34" t="s">
        <v>5977</v>
      </c>
      <c r="KK410" s="34" t="s">
        <v>5989</v>
      </c>
      <c r="KL410" s="34" t="s">
        <v>4170</v>
      </c>
      <c r="KM410" s="34" t="s">
        <v>4711</v>
      </c>
      <c r="KN410" s="34" t="s">
        <v>5255</v>
      </c>
      <c r="KO410" s="34" t="s">
        <v>5254</v>
      </c>
      <c r="KP410" s="34" t="s">
        <v>4170</v>
      </c>
      <c r="KQ410" s="34" t="s">
        <v>4170</v>
      </c>
      <c r="KR410" s="34" t="s">
        <v>4170</v>
      </c>
      <c r="KS410" s="34" t="s">
        <v>4170</v>
      </c>
      <c r="KT410" s="34" t="s">
        <v>4170</v>
      </c>
      <c r="KU410" s="34" t="s">
        <v>5113</v>
      </c>
      <c r="KV410" s="34" t="s">
        <v>5154</v>
      </c>
      <c r="KW410" s="34" t="s">
        <v>5624</v>
      </c>
      <c r="KX410" s="34" t="s">
        <v>5643</v>
      </c>
      <c r="KY410" s="34" t="s">
        <v>5953</v>
      </c>
      <c r="KZ410" s="34" t="s">
        <v>5154</v>
      </c>
      <c r="LA410" s="34" t="s">
        <v>5992</v>
      </c>
    </row>
    <row r="411" spans="1:313">
      <c r="A411" s="34" t="s">
        <v>7260</v>
      </c>
      <c r="B411" s="34" t="s">
        <v>7248</v>
      </c>
      <c r="C411" s="34" t="s">
        <v>1038</v>
      </c>
      <c r="D411" s="34" t="s">
        <v>1041</v>
      </c>
      <c r="F411" s="34" t="s">
        <v>1041</v>
      </c>
      <c r="G411" s="34">
        <v>27</v>
      </c>
      <c r="H411" s="34" t="s">
        <v>1041</v>
      </c>
      <c r="I411" s="34" t="s">
        <v>1041</v>
      </c>
      <c r="J411" s="34" t="s">
        <v>440</v>
      </c>
      <c r="K411" s="34" t="s">
        <v>1137</v>
      </c>
      <c r="L411" s="34" t="s">
        <v>9547</v>
      </c>
      <c r="M411" s="34" t="s">
        <v>2632</v>
      </c>
      <c r="N411" s="34" t="s">
        <v>9611</v>
      </c>
      <c r="P411" s="34" t="s">
        <v>3068</v>
      </c>
      <c r="Q411" s="34" t="s">
        <v>3123</v>
      </c>
      <c r="R411" s="34" t="s">
        <v>6677</v>
      </c>
      <c r="S411" s="34">
        <v>3</v>
      </c>
      <c r="T411" s="34" t="s">
        <v>4881</v>
      </c>
      <c r="U411" s="34" t="s">
        <v>4881</v>
      </c>
      <c r="V411" s="34" t="s">
        <v>4881</v>
      </c>
      <c r="W411" s="34" t="s">
        <v>4881</v>
      </c>
      <c r="X411" s="34" t="s">
        <v>4170</v>
      </c>
      <c r="Y411" s="34" t="s">
        <v>4609</v>
      </c>
      <c r="Z411" s="34" t="s">
        <v>4881</v>
      </c>
      <c r="AA411" s="34" t="s">
        <v>4170</v>
      </c>
      <c r="AB411" s="34" t="s">
        <v>3684</v>
      </c>
      <c r="AD411" s="34" t="s">
        <v>3696</v>
      </c>
      <c r="AN411" s="34" t="s">
        <v>3719</v>
      </c>
      <c r="AO411" s="34" t="s">
        <v>1044</v>
      </c>
      <c r="BG411" s="34">
        <v>2</v>
      </c>
      <c r="BI411" s="34">
        <v>36</v>
      </c>
      <c r="BJ411" s="34" t="s">
        <v>1041</v>
      </c>
      <c r="BK411" s="34" t="s">
        <v>3730</v>
      </c>
      <c r="BM411" s="34" t="s">
        <v>3742</v>
      </c>
      <c r="BN411" s="34" t="s">
        <v>3745</v>
      </c>
      <c r="BO411" s="34" t="s">
        <v>4881</v>
      </c>
      <c r="BP411" s="34" t="s">
        <v>4170</v>
      </c>
      <c r="BQ411" s="34" t="s">
        <v>4170</v>
      </c>
      <c r="BR411" s="34" t="s">
        <v>4170</v>
      </c>
      <c r="BS411" s="34" t="s">
        <v>3760</v>
      </c>
      <c r="BT411" s="34" t="s">
        <v>3771</v>
      </c>
      <c r="BU411" s="34" t="s">
        <v>1044</v>
      </c>
      <c r="BV411" s="34" t="s">
        <v>1044</v>
      </c>
      <c r="BW411" s="34" t="s">
        <v>1044</v>
      </c>
      <c r="BX411" s="34" t="s">
        <v>3777</v>
      </c>
      <c r="BY411" s="34" t="s">
        <v>4881</v>
      </c>
      <c r="BZ411" s="34" t="s">
        <v>4170</v>
      </c>
      <c r="CA411" s="34" t="s">
        <v>4170</v>
      </c>
      <c r="CB411" s="34" t="s">
        <v>4170</v>
      </c>
      <c r="CC411" s="34" t="s">
        <v>4170</v>
      </c>
      <c r="CD411" s="34" t="s">
        <v>4170</v>
      </c>
      <c r="CE411" s="34" t="s">
        <v>4170</v>
      </c>
      <c r="CF411" s="34" t="s">
        <v>4170</v>
      </c>
      <c r="CG411" s="34" t="s">
        <v>4170</v>
      </c>
      <c r="CH411" s="34" t="s">
        <v>4170</v>
      </c>
      <c r="CI411" s="34" t="s">
        <v>4170</v>
      </c>
      <c r="CJ411" s="34" t="s">
        <v>4170</v>
      </c>
      <c r="CK411" s="34" t="s">
        <v>4170</v>
      </c>
      <c r="CL411" s="34" t="s">
        <v>4170</v>
      </c>
      <c r="CM411" s="34" t="s">
        <v>4170</v>
      </c>
      <c r="CN411" s="34" t="s">
        <v>4170</v>
      </c>
      <c r="CO411" s="34" t="s">
        <v>4170</v>
      </c>
      <c r="CQ411" s="34" t="s">
        <v>1041</v>
      </c>
      <c r="CR411" s="34" t="s">
        <v>1041</v>
      </c>
      <c r="CS411" s="34" t="s">
        <v>1041</v>
      </c>
      <c r="CT411" s="34" t="s">
        <v>1041</v>
      </c>
      <c r="CU411" s="34" t="s">
        <v>1041</v>
      </c>
      <c r="CV411" s="34" t="s">
        <v>1041</v>
      </c>
      <c r="CW411" s="34" t="s">
        <v>1044</v>
      </c>
      <c r="CX411" s="34" t="s">
        <v>1044</v>
      </c>
      <c r="CY411" s="34" t="s">
        <v>3826</v>
      </c>
      <c r="CZ411" s="34" t="s">
        <v>3843</v>
      </c>
      <c r="DA411" s="34" t="s">
        <v>3861</v>
      </c>
      <c r="DB411" s="34" t="s">
        <v>3868</v>
      </c>
      <c r="DC411" s="34" t="s">
        <v>3871</v>
      </c>
      <c r="DD411" s="34" t="s">
        <v>3871</v>
      </c>
      <c r="DE411" s="34" t="s">
        <v>1041</v>
      </c>
      <c r="DF411" s="34" t="s">
        <v>3880</v>
      </c>
      <c r="DG411" s="34" t="s">
        <v>7261</v>
      </c>
      <c r="DH411" s="34" t="s">
        <v>4170</v>
      </c>
      <c r="DI411" s="34" t="s">
        <v>4170</v>
      </c>
      <c r="DJ411" s="34" t="s">
        <v>4170</v>
      </c>
      <c r="DK411" s="34" t="s">
        <v>4170</v>
      </c>
      <c r="DL411" s="34" t="s">
        <v>4170</v>
      </c>
      <c r="DM411" s="34" t="s">
        <v>4170</v>
      </c>
      <c r="DN411" s="34" t="s">
        <v>4170</v>
      </c>
      <c r="DO411" s="34" t="s">
        <v>4881</v>
      </c>
      <c r="DP411" s="34" t="s">
        <v>4170</v>
      </c>
      <c r="DQ411" s="34" t="s">
        <v>4170</v>
      </c>
      <c r="DR411" s="34" t="s">
        <v>4170</v>
      </c>
      <c r="DS411" s="34" t="s">
        <v>4881</v>
      </c>
      <c r="DT411" s="34" t="s">
        <v>4170</v>
      </c>
      <c r="DU411" s="34" t="s">
        <v>4170</v>
      </c>
      <c r="DV411" s="34" t="s">
        <v>4170</v>
      </c>
      <c r="DW411" s="34" t="s">
        <v>4170</v>
      </c>
      <c r="FE411" s="34">
        <v>4875</v>
      </c>
      <c r="FK411" s="34" t="s">
        <v>3963</v>
      </c>
      <c r="FL411" s="34" t="s">
        <v>3975</v>
      </c>
      <c r="FM411" s="34" t="s">
        <v>3990</v>
      </c>
      <c r="GF411" s="34" t="s">
        <v>1044</v>
      </c>
      <c r="GG411" s="34" t="s">
        <v>4170</v>
      </c>
      <c r="GH411" s="34" t="s">
        <v>4170</v>
      </c>
      <c r="GI411" s="34" t="s">
        <v>4170</v>
      </c>
      <c r="GJ411" s="34" t="s">
        <v>4881</v>
      </c>
      <c r="GK411" s="34" t="s">
        <v>4170</v>
      </c>
      <c r="GL411" s="34" t="s">
        <v>4170</v>
      </c>
      <c r="GM411" s="34" t="s">
        <v>4170</v>
      </c>
      <c r="GO411" s="34">
        <v>7000</v>
      </c>
      <c r="GP411" s="34">
        <v>0</v>
      </c>
      <c r="GQ411" s="34">
        <v>0</v>
      </c>
      <c r="GR411" s="34">
        <v>2000</v>
      </c>
      <c r="GS411" s="34">
        <v>400</v>
      </c>
      <c r="GT411" s="34">
        <v>300</v>
      </c>
      <c r="GU411" s="34">
        <v>200</v>
      </c>
      <c r="GV411" s="34">
        <v>0</v>
      </c>
      <c r="GW411" s="34">
        <v>0</v>
      </c>
      <c r="GX411" s="34">
        <v>2000</v>
      </c>
      <c r="GY411" s="34">
        <v>1000</v>
      </c>
      <c r="GZ411" s="34">
        <v>1000</v>
      </c>
      <c r="HA411" s="34">
        <v>0</v>
      </c>
      <c r="HB411" s="34">
        <v>0</v>
      </c>
      <c r="HC411" s="34">
        <v>6000</v>
      </c>
      <c r="HD411" s="34">
        <v>0</v>
      </c>
      <c r="HE411" s="34">
        <v>0</v>
      </c>
      <c r="HF411" s="34" t="s">
        <v>1044</v>
      </c>
      <c r="HK411" s="34" t="s">
        <v>7262</v>
      </c>
      <c r="HL411" s="34" t="s">
        <v>4226</v>
      </c>
      <c r="HM411" s="34" t="s">
        <v>4539</v>
      </c>
      <c r="HN411" s="34" t="s">
        <v>5446</v>
      </c>
      <c r="HO411" s="34">
        <v>15.635950503723199</v>
      </c>
      <c r="HP411" s="34" t="s">
        <v>4894</v>
      </c>
      <c r="HQ411" s="34" t="s">
        <v>4316</v>
      </c>
      <c r="HR411" s="34" t="s">
        <v>4210</v>
      </c>
      <c r="HS411" s="34" t="s">
        <v>4228</v>
      </c>
      <c r="HT411" s="34" t="s">
        <v>4262</v>
      </c>
      <c r="HU411" s="34" t="s">
        <v>5342</v>
      </c>
      <c r="HV411" s="34" t="s">
        <v>5001</v>
      </c>
      <c r="HW411" s="34" t="s">
        <v>4560</v>
      </c>
      <c r="HX411" s="34" t="s">
        <v>3238</v>
      </c>
      <c r="HY411" s="34" t="s">
        <v>4299</v>
      </c>
      <c r="HZ411" s="34" t="s">
        <v>4933</v>
      </c>
      <c r="IA411" s="34" t="s">
        <v>4666</v>
      </c>
      <c r="IC411" s="34" t="s">
        <v>5274</v>
      </c>
      <c r="ID411" s="34" t="s">
        <v>4462</v>
      </c>
      <c r="IK411" s="34" t="s">
        <v>4589</v>
      </c>
      <c r="IQ411" s="34">
        <v>4875</v>
      </c>
      <c r="IR411" s="34" t="s">
        <v>1046</v>
      </c>
      <c r="IS411" s="34" t="s">
        <v>5322</v>
      </c>
      <c r="IT411" s="34">
        <v>1625</v>
      </c>
      <c r="IU411" s="34" t="s">
        <v>5180</v>
      </c>
      <c r="IV411" s="34" t="s">
        <v>4170</v>
      </c>
      <c r="IW411" s="34" t="s">
        <v>4170</v>
      </c>
      <c r="IX411" s="34" t="s">
        <v>4472</v>
      </c>
      <c r="IY411" s="34" t="s">
        <v>4785</v>
      </c>
      <c r="IZ411" s="34" t="s">
        <v>4784</v>
      </c>
      <c r="JA411" s="34" t="s">
        <v>4711</v>
      </c>
      <c r="JB411" s="34" t="s">
        <v>4170</v>
      </c>
      <c r="JC411" s="34">
        <v>333.33333333333297</v>
      </c>
      <c r="JD411" s="34">
        <v>166.666666666667</v>
      </c>
      <c r="JE411" s="34">
        <v>166.666666666667</v>
      </c>
      <c r="JF411" s="34">
        <v>0</v>
      </c>
      <c r="JG411" s="34">
        <v>0</v>
      </c>
      <c r="JH411" s="34">
        <v>1000</v>
      </c>
      <c r="JI411" s="34">
        <v>0</v>
      </c>
      <c r="JJ411" s="34">
        <v>0</v>
      </c>
      <c r="JK411" s="34">
        <v>0</v>
      </c>
      <c r="JL411" s="34">
        <v>11400</v>
      </c>
      <c r="JM411" s="34">
        <v>166.666666666667</v>
      </c>
      <c r="JN411" s="34">
        <v>11566.666666666701</v>
      </c>
      <c r="JO411" s="34">
        <v>3800</v>
      </c>
      <c r="JP411" s="34">
        <v>55.5555555555556</v>
      </c>
      <c r="JQ411" s="34">
        <v>3855.5555555555602</v>
      </c>
      <c r="JR411" s="34">
        <v>0.60518731988472596</v>
      </c>
      <c r="JU411" s="34">
        <v>0.172910662824208</v>
      </c>
      <c r="JV411" s="34">
        <v>3.4582132564841501E-2</v>
      </c>
      <c r="JW411" s="34">
        <v>2.59365994236311E-2</v>
      </c>
      <c r="JX411" s="34">
        <v>1.7291066282420799E-2</v>
      </c>
      <c r="KA411" s="34">
        <v>2.8818443804034598E-2</v>
      </c>
      <c r="KB411" s="34">
        <v>1.4409221902017299E-2</v>
      </c>
      <c r="KC411" s="34">
        <v>1.4409221902017299E-2</v>
      </c>
      <c r="KF411" s="34">
        <v>8.6455331412103806E-2</v>
      </c>
      <c r="KJ411" s="34" t="s">
        <v>5976</v>
      </c>
      <c r="KK411" s="34" t="s">
        <v>5177</v>
      </c>
      <c r="KL411" s="34" t="s">
        <v>4170</v>
      </c>
      <c r="KM411" s="34" t="s">
        <v>4714</v>
      </c>
      <c r="KN411" s="34" t="s">
        <v>5254</v>
      </c>
      <c r="KO411" s="34" t="s">
        <v>5254</v>
      </c>
      <c r="KP411" s="34" t="s">
        <v>4170</v>
      </c>
      <c r="KQ411" s="34" t="s">
        <v>4170</v>
      </c>
      <c r="KR411" s="34" t="s">
        <v>4716</v>
      </c>
      <c r="KS411" s="34" t="s">
        <v>4170</v>
      </c>
      <c r="KT411" s="34" t="s">
        <v>4170</v>
      </c>
      <c r="KU411" s="34" t="s">
        <v>5112</v>
      </c>
      <c r="KV411" s="34" t="s">
        <v>5153</v>
      </c>
      <c r="KW411" s="34" t="s">
        <v>5620</v>
      </c>
      <c r="KX411" s="34" t="s">
        <v>5643</v>
      </c>
      <c r="KY411" s="34" t="s">
        <v>5112</v>
      </c>
      <c r="KZ411" s="34" t="s">
        <v>5850</v>
      </c>
      <c r="LA411" s="34" t="s">
        <v>5993</v>
      </c>
    </row>
    <row r="412" spans="1:313">
      <c r="A412" s="34" t="s">
        <v>7263</v>
      </c>
      <c r="B412" s="34" t="s">
        <v>7248</v>
      </c>
      <c r="C412" s="34" t="s">
        <v>1037</v>
      </c>
      <c r="D412" s="34" t="s">
        <v>1041</v>
      </c>
      <c r="F412" s="34" t="s">
        <v>1041</v>
      </c>
      <c r="G412" s="34">
        <v>30</v>
      </c>
      <c r="H412" s="34" t="s">
        <v>1041</v>
      </c>
      <c r="I412" s="34" t="s">
        <v>1041</v>
      </c>
      <c r="J412" s="34" t="s">
        <v>442</v>
      </c>
      <c r="K412" s="34" t="s">
        <v>1056</v>
      </c>
      <c r="L412" s="34" t="s">
        <v>9543</v>
      </c>
      <c r="M412" s="34" t="s">
        <v>1185</v>
      </c>
      <c r="N412" s="34" t="s">
        <v>9575</v>
      </c>
      <c r="P412" s="34" t="s">
        <v>3065</v>
      </c>
      <c r="Q412" s="34" t="s">
        <v>3111</v>
      </c>
      <c r="R412" s="34" t="s">
        <v>6449</v>
      </c>
      <c r="S412" s="34">
        <v>2</v>
      </c>
      <c r="T412" s="34" t="s">
        <v>4881</v>
      </c>
      <c r="U412" s="34" t="s">
        <v>4170</v>
      </c>
      <c r="V412" s="34" t="s">
        <v>4170</v>
      </c>
      <c r="W412" s="34" t="s">
        <v>4881</v>
      </c>
      <c r="X412" s="34" t="s">
        <v>4881</v>
      </c>
      <c r="Y412" s="34" t="s">
        <v>4881</v>
      </c>
      <c r="Z412" s="34" t="s">
        <v>4881</v>
      </c>
      <c r="AA412" s="34" t="s">
        <v>4170</v>
      </c>
      <c r="AB412" s="34" t="s">
        <v>3681</v>
      </c>
      <c r="AD412" s="34" t="s">
        <v>3696</v>
      </c>
      <c r="AN412" s="34" t="s">
        <v>3722</v>
      </c>
      <c r="AO412" s="34" t="s">
        <v>1044</v>
      </c>
      <c r="BG412" s="34">
        <v>2</v>
      </c>
      <c r="BI412" s="34">
        <v>30</v>
      </c>
      <c r="BJ412" s="34" t="s">
        <v>1041</v>
      </c>
      <c r="BK412" s="34" t="s">
        <v>3727</v>
      </c>
      <c r="BM412" s="34" t="s">
        <v>3739</v>
      </c>
      <c r="BN412" s="34" t="s">
        <v>3745</v>
      </c>
      <c r="BO412" s="34" t="s">
        <v>4881</v>
      </c>
      <c r="BP412" s="34" t="s">
        <v>4170</v>
      </c>
      <c r="BQ412" s="34" t="s">
        <v>4170</v>
      </c>
      <c r="BR412" s="34" t="s">
        <v>4170</v>
      </c>
      <c r="BS412" s="34" t="s">
        <v>3754</v>
      </c>
      <c r="BT412" s="34" t="s">
        <v>3771</v>
      </c>
      <c r="BU412" s="34" t="s">
        <v>1044</v>
      </c>
      <c r="BV412" s="34" t="s">
        <v>1044</v>
      </c>
      <c r="BW412" s="34" t="s">
        <v>1044</v>
      </c>
      <c r="BX412" s="34" t="s">
        <v>3777</v>
      </c>
      <c r="BY412" s="34" t="s">
        <v>4881</v>
      </c>
      <c r="BZ412" s="34" t="s">
        <v>4170</v>
      </c>
      <c r="CA412" s="34" t="s">
        <v>4170</v>
      </c>
      <c r="CB412" s="34" t="s">
        <v>4170</v>
      </c>
      <c r="CC412" s="34" t="s">
        <v>4170</v>
      </c>
      <c r="CD412" s="34" t="s">
        <v>4170</v>
      </c>
      <c r="CE412" s="34" t="s">
        <v>4170</v>
      </c>
      <c r="CF412" s="34" t="s">
        <v>4170</v>
      </c>
      <c r="CG412" s="34" t="s">
        <v>4170</v>
      </c>
      <c r="CH412" s="34" t="s">
        <v>4170</v>
      </c>
      <c r="CI412" s="34" t="s">
        <v>4170</v>
      </c>
      <c r="CJ412" s="34" t="s">
        <v>4170</v>
      </c>
      <c r="CK412" s="34" t="s">
        <v>4170</v>
      </c>
      <c r="CL412" s="34" t="s">
        <v>4170</v>
      </c>
      <c r="CM412" s="34" t="s">
        <v>4170</v>
      </c>
      <c r="CN412" s="34" t="s">
        <v>4170</v>
      </c>
      <c r="CO412" s="34" t="s">
        <v>4170</v>
      </c>
      <c r="CQ412" s="34" t="s">
        <v>1041</v>
      </c>
      <c r="CR412" s="34" t="s">
        <v>1041</v>
      </c>
      <c r="CS412" s="34" t="s">
        <v>1041</v>
      </c>
      <c r="CT412" s="34" t="s">
        <v>1041</v>
      </c>
      <c r="CU412" s="34" t="s">
        <v>1041</v>
      </c>
      <c r="CV412" s="34" t="s">
        <v>1041</v>
      </c>
      <c r="CW412" s="34" t="s">
        <v>1041</v>
      </c>
      <c r="CX412" s="34" t="s">
        <v>1041</v>
      </c>
      <c r="CY412" s="34" t="s">
        <v>3823</v>
      </c>
      <c r="CZ412" s="34" t="s">
        <v>3843</v>
      </c>
      <c r="DA412" s="34" t="s">
        <v>3861</v>
      </c>
      <c r="DB412" s="34" t="s">
        <v>1044</v>
      </c>
      <c r="DC412" s="34" t="s">
        <v>1044</v>
      </c>
      <c r="DD412" s="34" t="s">
        <v>3871</v>
      </c>
      <c r="DE412" s="34" t="s">
        <v>1044</v>
      </c>
      <c r="DF412" s="34" t="s">
        <v>3877</v>
      </c>
      <c r="DG412" s="34" t="s">
        <v>169</v>
      </c>
      <c r="DH412" s="34" t="s">
        <v>4170</v>
      </c>
      <c r="DI412" s="34" t="s">
        <v>4881</v>
      </c>
      <c r="DJ412" s="34" t="s">
        <v>4170</v>
      </c>
      <c r="DK412" s="34" t="s">
        <v>4170</v>
      </c>
      <c r="DL412" s="34" t="s">
        <v>4170</v>
      </c>
      <c r="DM412" s="34" t="s">
        <v>4170</v>
      </c>
      <c r="DN412" s="34" t="s">
        <v>4170</v>
      </c>
      <c r="DO412" s="34" t="s">
        <v>4170</v>
      </c>
      <c r="DP412" s="34" t="s">
        <v>4170</v>
      </c>
      <c r="DQ412" s="34" t="s">
        <v>4170</v>
      </c>
      <c r="DR412" s="34" t="s">
        <v>4170</v>
      </c>
      <c r="DS412" s="34" t="s">
        <v>4170</v>
      </c>
      <c r="DT412" s="34" t="s">
        <v>4170</v>
      </c>
      <c r="DU412" s="34" t="s">
        <v>4170</v>
      </c>
      <c r="DV412" s="34" t="s">
        <v>4170</v>
      </c>
      <c r="DW412" s="34" t="s">
        <v>4170</v>
      </c>
      <c r="FK412" s="34" t="s">
        <v>1044</v>
      </c>
      <c r="FM412" s="34" t="s">
        <v>3987</v>
      </c>
      <c r="GF412" s="34" t="s">
        <v>1044</v>
      </c>
      <c r="GG412" s="34" t="s">
        <v>4170</v>
      </c>
      <c r="GH412" s="34" t="s">
        <v>4170</v>
      </c>
      <c r="GI412" s="34" t="s">
        <v>4170</v>
      </c>
      <c r="GJ412" s="34" t="s">
        <v>4881</v>
      </c>
      <c r="GK412" s="34" t="s">
        <v>4170</v>
      </c>
      <c r="GL412" s="34" t="s">
        <v>4170</v>
      </c>
      <c r="GM412" s="34" t="s">
        <v>4170</v>
      </c>
      <c r="GO412" s="34">
        <v>10000</v>
      </c>
      <c r="GP412" s="34">
        <v>1499</v>
      </c>
      <c r="GQ412" s="34">
        <v>6000</v>
      </c>
      <c r="GR412" s="34">
        <v>2000</v>
      </c>
      <c r="GS412" s="34">
        <v>1000</v>
      </c>
      <c r="GT412" s="34">
        <v>500</v>
      </c>
      <c r="GU412" s="34">
        <v>2000</v>
      </c>
      <c r="GV412" s="34">
        <v>2000</v>
      </c>
      <c r="GW412" s="34">
        <v>0</v>
      </c>
      <c r="GX412" s="34">
        <v>5000</v>
      </c>
      <c r="GY412" s="34">
        <v>1000</v>
      </c>
      <c r="GZ412" s="34">
        <v>1000</v>
      </c>
      <c r="HA412" s="34">
        <v>0</v>
      </c>
      <c r="HB412" s="34">
        <v>0</v>
      </c>
      <c r="HC412" s="34">
        <v>0</v>
      </c>
      <c r="HD412" s="34">
        <v>0</v>
      </c>
      <c r="HE412" s="34">
        <v>0</v>
      </c>
      <c r="HF412" s="34" t="s">
        <v>1044</v>
      </c>
      <c r="HK412" s="34" t="s">
        <v>7264</v>
      </c>
      <c r="HL412" s="34" t="s">
        <v>4226</v>
      </c>
      <c r="HM412" s="34" t="s">
        <v>4539</v>
      </c>
      <c r="HN412" s="34" t="s">
        <v>5452</v>
      </c>
      <c r="HO412" s="34">
        <v>5.64909110819098</v>
      </c>
      <c r="HP412" s="34" t="s">
        <v>4898</v>
      </c>
      <c r="HQ412" s="34" t="s">
        <v>4313</v>
      </c>
      <c r="HR412" s="34" t="s">
        <v>4186</v>
      </c>
      <c r="HS412" s="34" t="s">
        <v>4255</v>
      </c>
      <c r="HT412" s="34" t="s">
        <v>4271</v>
      </c>
      <c r="HU412" s="34" t="s">
        <v>5342</v>
      </c>
      <c r="HV412" s="34" t="s">
        <v>5001</v>
      </c>
      <c r="HW412" s="34" t="s">
        <v>4556</v>
      </c>
      <c r="HX412" s="34" t="s">
        <v>3247</v>
      </c>
      <c r="HY412" s="34" t="s">
        <v>4291</v>
      </c>
      <c r="HZ412" s="34" t="s">
        <v>4933</v>
      </c>
      <c r="IA412" s="34" t="s">
        <v>4666</v>
      </c>
      <c r="IC412" s="34" t="s">
        <v>5274</v>
      </c>
      <c r="ID412" s="34" t="s">
        <v>4462</v>
      </c>
      <c r="IR412" s="34" t="s">
        <v>1046</v>
      </c>
      <c r="IU412" s="34" t="s">
        <v>5181</v>
      </c>
      <c r="IV412" s="34" t="s">
        <v>4472</v>
      </c>
      <c r="IW412" s="34" t="s">
        <v>4175</v>
      </c>
      <c r="IX412" s="34" t="s">
        <v>4472</v>
      </c>
      <c r="IY412" s="34" t="s">
        <v>4474</v>
      </c>
      <c r="IZ412" s="34" t="s">
        <v>4785</v>
      </c>
      <c r="JA412" s="34" t="s">
        <v>5581</v>
      </c>
      <c r="JB412" s="34" t="s">
        <v>5581</v>
      </c>
      <c r="JC412" s="34">
        <v>833.33333333333303</v>
      </c>
      <c r="JD412" s="34">
        <v>166.666666666667</v>
      </c>
      <c r="JE412" s="34">
        <v>166.666666666667</v>
      </c>
      <c r="JF412" s="34">
        <v>0</v>
      </c>
      <c r="JG412" s="34">
        <v>0</v>
      </c>
      <c r="JH412" s="34">
        <v>0</v>
      </c>
      <c r="JI412" s="34">
        <v>0</v>
      </c>
      <c r="JJ412" s="34">
        <v>0</v>
      </c>
      <c r="JK412" s="34">
        <v>0</v>
      </c>
      <c r="JL412" s="34">
        <v>22500</v>
      </c>
      <c r="JM412" s="34">
        <v>3665.6666666666702</v>
      </c>
      <c r="JN412" s="34">
        <v>26165.666666666701</v>
      </c>
      <c r="JO412" s="34">
        <v>11250</v>
      </c>
      <c r="JP412" s="34">
        <v>1832.8333333333301</v>
      </c>
      <c r="JQ412" s="34">
        <v>13082.833333333299</v>
      </c>
      <c r="JR412" s="34">
        <v>0.38218021070868902</v>
      </c>
      <c r="JS412" s="34">
        <v>5.7288813585232599E-2</v>
      </c>
      <c r="JT412" s="34">
        <v>0.229308126425214</v>
      </c>
      <c r="JU412" s="34">
        <v>7.6436042141737895E-2</v>
      </c>
      <c r="JV412" s="34">
        <v>3.8218021070868899E-2</v>
      </c>
      <c r="JW412" s="34">
        <v>1.9109010535434501E-2</v>
      </c>
      <c r="JX412" s="34">
        <v>7.6436042141737895E-2</v>
      </c>
      <c r="JY412" s="34">
        <v>7.6436042141737895E-2</v>
      </c>
      <c r="KA412" s="34">
        <v>3.1848350892390798E-2</v>
      </c>
      <c r="KB412" s="34">
        <v>6.3696701784781602E-3</v>
      </c>
      <c r="KC412" s="34">
        <v>6.3696701784781602E-3</v>
      </c>
      <c r="KL412" s="34" t="s">
        <v>4170</v>
      </c>
      <c r="KM412" s="34" t="s">
        <v>4716</v>
      </c>
      <c r="KN412" s="34" t="s">
        <v>5254</v>
      </c>
      <c r="KO412" s="34" t="s">
        <v>5254</v>
      </c>
      <c r="KP412" s="34" t="s">
        <v>4170</v>
      </c>
      <c r="KQ412" s="34" t="s">
        <v>4170</v>
      </c>
      <c r="KR412" s="34" t="s">
        <v>4170</v>
      </c>
      <c r="KS412" s="34" t="s">
        <v>4170</v>
      </c>
      <c r="KT412" s="34" t="s">
        <v>4170</v>
      </c>
      <c r="KU412" s="34" t="s">
        <v>5113</v>
      </c>
      <c r="KV412" s="34" t="s">
        <v>5155</v>
      </c>
      <c r="KW412" s="34" t="s">
        <v>5623</v>
      </c>
      <c r="KX412" s="34" t="s">
        <v>5647</v>
      </c>
      <c r="KY412" s="34" t="s">
        <v>5953</v>
      </c>
      <c r="KZ412" s="34" t="s">
        <v>5152</v>
      </c>
    </row>
    <row r="413" spans="1:313">
      <c r="A413" s="34" t="s">
        <v>7265</v>
      </c>
      <c r="B413" s="34" t="s">
        <v>7248</v>
      </c>
      <c r="C413" s="34" t="s">
        <v>1039</v>
      </c>
      <c r="D413" s="34" t="s">
        <v>1041</v>
      </c>
      <c r="F413" s="34" t="s">
        <v>1041</v>
      </c>
      <c r="G413" s="34">
        <v>29</v>
      </c>
      <c r="H413" s="34" t="s">
        <v>1041</v>
      </c>
      <c r="I413" s="34" t="s">
        <v>1041</v>
      </c>
      <c r="J413" s="34" t="s">
        <v>442</v>
      </c>
      <c r="K413" s="34" t="s">
        <v>1077</v>
      </c>
      <c r="L413" s="34" t="s">
        <v>9537</v>
      </c>
      <c r="M413" s="34" t="s">
        <v>1548</v>
      </c>
      <c r="N413" s="34" t="s">
        <v>9538</v>
      </c>
      <c r="P413" s="34" t="s">
        <v>3065</v>
      </c>
      <c r="Q413" s="34" t="s">
        <v>3123</v>
      </c>
      <c r="R413" s="34" t="s">
        <v>6359</v>
      </c>
      <c r="S413" s="34">
        <v>1</v>
      </c>
      <c r="T413" s="34" t="s">
        <v>4170</v>
      </c>
      <c r="U413" s="34" t="s">
        <v>4170</v>
      </c>
      <c r="V413" s="34" t="s">
        <v>4170</v>
      </c>
      <c r="W413" s="34" t="s">
        <v>4170</v>
      </c>
      <c r="X413" s="34" t="s">
        <v>4881</v>
      </c>
      <c r="Y413" s="34" t="s">
        <v>4170</v>
      </c>
      <c r="Z413" s="34" t="s">
        <v>4881</v>
      </c>
      <c r="AA413" s="34" t="s">
        <v>4170</v>
      </c>
      <c r="AB413" s="34" t="s">
        <v>3684</v>
      </c>
      <c r="AD413" s="34" t="s">
        <v>3696</v>
      </c>
      <c r="AN413" s="34" t="s">
        <v>3719</v>
      </c>
      <c r="AO413" s="34" t="s">
        <v>1044</v>
      </c>
      <c r="BG413" s="34">
        <v>1</v>
      </c>
      <c r="BI413" s="34">
        <v>35</v>
      </c>
      <c r="BJ413" s="34" t="s">
        <v>1041</v>
      </c>
      <c r="BK413" s="34" t="s">
        <v>3727</v>
      </c>
      <c r="BM413" s="34" t="s">
        <v>3739</v>
      </c>
      <c r="BN413" s="34" t="s">
        <v>3745</v>
      </c>
      <c r="BO413" s="34" t="s">
        <v>4881</v>
      </c>
      <c r="BP413" s="34" t="s">
        <v>4170</v>
      </c>
      <c r="BQ413" s="34" t="s">
        <v>4170</v>
      </c>
      <c r="BR413" s="34" t="s">
        <v>4170</v>
      </c>
      <c r="BS413" s="34" t="s">
        <v>3751</v>
      </c>
      <c r="BT413" s="34" t="s">
        <v>3771</v>
      </c>
      <c r="BU413" s="34" t="s">
        <v>1044</v>
      </c>
      <c r="BV413" s="34" t="s">
        <v>1044</v>
      </c>
      <c r="BW413" s="34" t="s">
        <v>1044</v>
      </c>
      <c r="BX413" s="34" t="s">
        <v>3777</v>
      </c>
      <c r="BY413" s="34" t="s">
        <v>4881</v>
      </c>
      <c r="BZ413" s="34" t="s">
        <v>4170</v>
      </c>
      <c r="CA413" s="34" t="s">
        <v>4170</v>
      </c>
      <c r="CB413" s="34" t="s">
        <v>4170</v>
      </c>
      <c r="CC413" s="34" t="s">
        <v>4170</v>
      </c>
      <c r="CD413" s="34" t="s">
        <v>4170</v>
      </c>
      <c r="CE413" s="34" t="s">
        <v>4170</v>
      </c>
      <c r="CF413" s="34" t="s">
        <v>4170</v>
      </c>
      <c r="CG413" s="34" t="s">
        <v>4170</v>
      </c>
      <c r="CH413" s="34" t="s">
        <v>4170</v>
      </c>
      <c r="CI413" s="34" t="s">
        <v>4170</v>
      </c>
      <c r="CJ413" s="34" t="s">
        <v>4170</v>
      </c>
      <c r="CK413" s="34" t="s">
        <v>4170</v>
      </c>
      <c r="CL413" s="34" t="s">
        <v>4170</v>
      </c>
      <c r="CM413" s="34" t="s">
        <v>4170</v>
      </c>
      <c r="CN413" s="34" t="s">
        <v>4170</v>
      </c>
      <c r="CO413" s="34" t="s">
        <v>4170</v>
      </c>
      <c r="CQ413" s="34" t="s">
        <v>1041</v>
      </c>
      <c r="CR413" s="34" t="s">
        <v>1041</v>
      </c>
      <c r="CS413" s="34" t="s">
        <v>1041</v>
      </c>
      <c r="CT413" s="34" t="s">
        <v>1041</v>
      </c>
      <c r="CU413" s="34" t="s">
        <v>1041</v>
      </c>
      <c r="CV413" s="34" t="s">
        <v>1041</v>
      </c>
      <c r="CW413" s="34" t="s">
        <v>1041</v>
      </c>
      <c r="CX413" s="34" t="s">
        <v>1041</v>
      </c>
      <c r="CY413" s="34" t="s">
        <v>3823</v>
      </c>
      <c r="CZ413" s="34" t="s">
        <v>3843</v>
      </c>
      <c r="DA413" s="34" t="s">
        <v>3852</v>
      </c>
      <c r="DB413" s="34" t="s">
        <v>3868</v>
      </c>
      <c r="DC413" s="34" t="s">
        <v>3871</v>
      </c>
      <c r="DD413" s="34" t="s">
        <v>3871</v>
      </c>
      <c r="DE413" s="34" t="s">
        <v>1041</v>
      </c>
      <c r="DF413" s="34" t="s">
        <v>3877</v>
      </c>
      <c r="DG413" s="34" t="s">
        <v>169</v>
      </c>
      <c r="DH413" s="34" t="s">
        <v>4170</v>
      </c>
      <c r="DI413" s="34" t="s">
        <v>4881</v>
      </c>
      <c r="DJ413" s="34" t="s">
        <v>4170</v>
      </c>
      <c r="DK413" s="34" t="s">
        <v>4170</v>
      </c>
      <c r="DL413" s="34" t="s">
        <v>4170</v>
      </c>
      <c r="DM413" s="34" t="s">
        <v>4170</v>
      </c>
      <c r="DN413" s="34" t="s">
        <v>4170</v>
      </c>
      <c r="DO413" s="34" t="s">
        <v>4170</v>
      </c>
      <c r="DP413" s="34" t="s">
        <v>4170</v>
      </c>
      <c r="DQ413" s="34" t="s">
        <v>4170</v>
      </c>
      <c r="DR413" s="34" t="s">
        <v>4170</v>
      </c>
      <c r="DS413" s="34" t="s">
        <v>4170</v>
      </c>
      <c r="DT413" s="34" t="s">
        <v>4170</v>
      </c>
      <c r="DU413" s="34" t="s">
        <v>4170</v>
      </c>
      <c r="DV413" s="34" t="s">
        <v>4170</v>
      </c>
      <c r="DW413" s="34" t="s">
        <v>4170</v>
      </c>
      <c r="FK413" s="34" t="s">
        <v>3865</v>
      </c>
      <c r="FL413" s="34" t="s">
        <v>3966</v>
      </c>
      <c r="FM413" s="34" t="s">
        <v>3987</v>
      </c>
      <c r="GF413" s="34" t="s">
        <v>1044</v>
      </c>
      <c r="GG413" s="34" t="s">
        <v>4170</v>
      </c>
      <c r="GH413" s="34" t="s">
        <v>4170</v>
      </c>
      <c r="GI413" s="34" t="s">
        <v>4170</v>
      </c>
      <c r="GJ413" s="34" t="s">
        <v>4881</v>
      </c>
      <c r="GK413" s="34" t="s">
        <v>4170</v>
      </c>
      <c r="GL413" s="34" t="s">
        <v>4170</v>
      </c>
      <c r="GM413" s="34" t="s">
        <v>4170</v>
      </c>
      <c r="GO413" s="34">
        <v>6000</v>
      </c>
      <c r="GP413" s="34">
        <v>0</v>
      </c>
      <c r="GQ413" s="34">
        <v>0</v>
      </c>
      <c r="GR413" s="34">
        <v>2000</v>
      </c>
      <c r="GS413" s="34">
        <v>500</v>
      </c>
      <c r="GT413" s="34">
        <v>350</v>
      </c>
      <c r="GU413" s="34">
        <v>1500</v>
      </c>
      <c r="GV413" s="34">
        <v>1500</v>
      </c>
      <c r="GW413" s="34">
        <v>2500</v>
      </c>
      <c r="GX413" s="34">
        <v>4000</v>
      </c>
      <c r="GY413" s="34">
        <v>0</v>
      </c>
      <c r="GZ413" s="34">
        <v>0</v>
      </c>
      <c r="HA413" s="34">
        <v>0</v>
      </c>
      <c r="HB413" s="34">
        <v>0</v>
      </c>
      <c r="HC413" s="34">
        <v>0</v>
      </c>
      <c r="HD413" s="34">
        <v>0</v>
      </c>
      <c r="HE413" s="34">
        <v>0</v>
      </c>
      <c r="HF413" s="34" t="s">
        <v>1044</v>
      </c>
      <c r="HK413" s="34" t="s">
        <v>7266</v>
      </c>
      <c r="HL413" s="34" t="s">
        <v>4226</v>
      </c>
      <c r="HM413" s="34" t="s">
        <v>4539</v>
      </c>
      <c r="HN413" s="34" t="s">
        <v>5452</v>
      </c>
      <c r="HO413" s="34">
        <v>19.6452036793692</v>
      </c>
      <c r="HP413" s="34" t="s">
        <v>4894</v>
      </c>
      <c r="HQ413" s="34" t="s">
        <v>4305</v>
      </c>
      <c r="HR413" s="34" t="s">
        <v>4186</v>
      </c>
      <c r="HS413" s="34" t="s">
        <v>4241</v>
      </c>
      <c r="HT413" s="34" t="s">
        <v>4271</v>
      </c>
      <c r="HU413" s="34" t="s">
        <v>5342</v>
      </c>
      <c r="HV413" s="34" t="s">
        <v>5001</v>
      </c>
      <c r="HW413" s="34" t="s">
        <v>4556</v>
      </c>
      <c r="HX413" s="34" t="s">
        <v>3247</v>
      </c>
      <c r="HY413" s="34" t="s">
        <v>4291</v>
      </c>
      <c r="HZ413" s="34" t="s">
        <v>4933</v>
      </c>
      <c r="IA413" s="34" t="s">
        <v>4666</v>
      </c>
      <c r="IC413" s="34" t="s">
        <v>5274</v>
      </c>
      <c r="ID413" s="34" t="s">
        <v>4462</v>
      </c>
      <c r="IR413" s="34" t="s">
        <v>1046</v>
      </c>
      <c r="IU413" s="34" t="s">
        <v>5179</v>
      </c>
      <c r="IV413" s="34" t="s">
        <v>4170</v>
      </c>
      <c r="IW413" s="34" t="s">
        <v>4170</v>
      </c>
      <c r="IX413" s="34" t="s">
        <v>4472</v>
      </c>
      <c r="IY413" s="34" t="s">
        <v>4785</v>
      </c>
      <c r="IZ413" s="34" t="s">
        <v>4785</v>
      </c>
      <c r="JA413" s="34" t="s">
        <v>5581</v>
      </c>
      <c r="JB413" s="34" t="s">
        <v>5581</v>
      </c>
      <c r="JC413" s="34">
        <v>666.66666666666697</v>
      </c>
      <c r="JD413" s="34">
        <v>0</v>
      </c>
      <c r="JE413" s="34">
        <v>0</v>
      </c>
      <c r="JF413" s="34">
        <v>0</v>
      </c>
      <c r="JG413" s="34">
        <v>0</v>
      </c>
      <c r="JH413" s="34">
        <v>0</v>
      </c>
      <c r="JI413" s="34">
        <v>0</v>
      </c>
      <c r="JJ413" s="34">
        <v>0</v>
      </c>
      <c r="JK413" s="34">
        <v>833.33333333333303</v>
      </c>
      <c r="JL413" s="34">
        <v>11016.666666666701</v>
      </c>
      <c r="JM413" s="34">
        <v>2333.3333333333298</v>
      </c>
      <c r="JN413" s="34">
        <v>13350</v>
      </c>
      <c r="JO413" s="34">
        <v>11016.666666666701</v>
      </c>
      <c r="JP413" s="34">
        <v>2333.3333333333298</v>
      </c>
      <c r="JQ413" s="34">
        <v>13350</v>
      </c>
      <c r="JR413" s="34">
        <v>0.449438202247191</v>
      </c>
      <c r="JU413" s="34">
        <v>0.14981273408239701</v>
      </c>
      <c r="JV413" s="34">
        <v>3.7453183520599301E-2</v>
      </c>
      <c r="JW413" s="34">
        <v>2.6217228464419502E-2</v>
      </c>
      <c r="JX413" s="34">
        <v>0.112359550561798</v>
      </c>
      <c r="JY413" s="34">
        <v>0.112359550561798</v>
      </c>
      <c r="JZ413" s="34">
        <v>6.2421972534332099E-2</v>
      </c>
      <c r="KA413" s="34">
        <v>4.99375780274657E-2</v>
      </c>
      <c r="KL413" s="34" t="s">
        <v>5797</v>
      </c>
      <c r="KM413" s="34" t="s">
        <v>4716</v>
      </c>
      <c r="KN413" s="34" t="s">
        <v>4170</v>
      </c>
      <c r="KO413" s="34" t="s">
        <v>4170</v>
      </c>
      <c r="KP413" s="34" t="s">
        <v>4170</v>
      </c>
      <c r="KQ413" s="34" t="s">
        <v>4170</v>
      </c>
      <c r="KR413" s="34" t="s">
        <v>4170</v>
      </c>
      <c r="KS413" s="34" t="s">
        <v>4170</v>
      </c>
      <c r="KT413" s="34" t="s">
        <v>4170</v>
      </c>
      <c r="KU413" s="34" t="s">
        <v>5112</v>
      </c>
      <c r="KV413" s="34" t="s">
        <v>5155</v>
      </c>
      <c r="KW413" s="34" t="s">
        <v>5621</v>
      </c>
      <c r="KX413" s="34" t="s">
        <v>5645</v>
      </c>
      <c r="KY413" s="34" t="s">
        <v>5112</v>
      </c>
      <c r="KZ413" s="34" t="s">
        <v>5152</v>
      </c>
    </row>
    <row r="414" spans="1:313">
      <c r="A414" s="34" t="s">
        <v>7267</v>
      </c>
      <c r="B414" s="34" t="s">
        <v>7248</v>
      </c>
      <c r="C414" s="34" t="s">
        <v>1036</v>
      </c>
      <c r="D414" s="34" t="s">
        <v>1041</v>
      </c>
      <c r="F414" s="34" t="s">
        <v>1041</v>
      </c>
      <c r="G414" s="34">
        <v>25</v>
      </c>
      <c r="H414" s="34" t="s">
        <v>1041</v>
      </c>
      <c r="I414" s="34" t="s">
        <v>1041</v>
      </c>
      <c r="J414" s="34" t="s">
        <v>440</v>
      </c>
      <c r="K414" s="34" t="s">
        <v>1077</v>
      </c>
      <c r="L414" s="34" t="s">
        <v>9537</v>
      </c>
      <c r="M414" s="34" t="s">
        <v>1548</v>
      </c>
      <c r="N414" s="34" t="s">
        <v>9538</v>
      </c>
      <c r="P414" s="34" t="s">
        <v>3065</v>
      </c>
      <c r="Q414" s="34" t="s">
        <v>3123</v>
      </c>
      <c r="R414" s="34" t="s">
        <v>6307</v>
      </c>
      <c r="S414" s="34">
        <v>1</v>
      </c>
      <c r="T414" s="34" t="s">
        <v>4881</v>
      </c>
      <c r="U414" s="34" t="s">
        <v>4170</v>
      </c>
      <c r="V414" s="34" t="s">
        <v>4170</v>
      </c>
      <c r="W414" s="34" t="s">
        <v>4881</v>
      </c>
      <c r="X414" s="34" t="s">
        <v>4170</v>
      </c>
      <c r="Y414" s="34" t="s">
        <v>4881</v>
      </c>
      <c r="Z414" s="34" t="s">
        <v>4170</v>
      </c>
      <c r="AA414" s="34" t="s">
        <v>4170</v>
      </c>
      <c r="AB414" s="34" t="s">
        <v>3681</v>
      </c>
      <c r="AD414" s="34" t="s">
        <v>3696</v>
      </c>
      <c r="AN414" s="34" t="s">
        <v>3722</v>
      </c>
      <c r="AO414" s="34" t="s">
        <v>1044</v>
      </c>
      <c r="BG414" s="34">
        <v>2</v>
      </c>
      <c r="BI414" s="34">
        <v>25</v>
      </c>
      <c r="BJ414" s="34" t="s">
        <v>1041</v>
      </c>
      <c r="BK414" s="34" t="s">
        <v>3727</v>
      </c>
      <c r="BM414" s="34" t="s">
        <v>3739</v>
      </c>
      <c r="BN414" s="34" t="s">
        <v>3745</v>
      </c>
      <c r="BO414" s="34" t="s">
        <v>4881</v>
      </c>
      <c r="BP414" s="34" t="s">
        <v>4170</v>
      </c>
      <c r="BQ414" s="34" t="s">
        <v>4170</v>
      </c>
      <c r="BR414" s="34" t="s">
        <v>4170</v>
      </c>
      <c r="BS414" s="34" t="s">
        <v>3754</v>
      </c>
      <c r="BT414" s="34" t="s">
        <v>3771</v>
      </c>
      <c r="BU414" s="34" t="s">
        <v>1044</v>
      </c>
      <c r="BV414" s="34" t="s">
        <v>1044</v>
      </c>
      <c r="BW414" s="34" t="s">
        <v>1044</v>
      </c>
      <c r="BX414" s="34" t="s">
        <v>3777</v>
      </c>
      <c r="BY414" s="34" t="s">
        <v>4881</v>
      </c>
      <c r="BZ414" s="34" t="s">
        <v>4170</v>
      </c>
      <c r="CA414" s="34" t="s">
        <v>4170</v>
      </c>
      <c r="CB414" s="34" t="s">
        <v>4170</v>
      </c>
      <c r="CC414" s="34" t="s">
        <v>4170</v>
      </c>
      <c r="CD414" s="34" t="s">
        <v>4170</v>
      </c>
      <c r="CE414" s="34" t="s">
        <v>4170</v>
      </c>
      <c r="CF414" s="34" t="s">
        <v>4170</v>
      </c>
      <c r="CG414" s="34" t="s">
        <v>4170</v>
      </c>
      <c r="CH414" s="34" t="s">
        <v>4170</v>
      </c>
      <c r="CI414" s="34" t="s">
        <v>4170</v>
      </c>
      <c r="CJ414" s="34" t="s">
        <v>4170</v>
      </c>
      <c r="CK414" s="34" t="s">
        <v>4170</v>
      </c>
      <c r="CL414" s="34" t="s">
        <v>4170</v>
      </c>
      <c r="CM414" s="34" t="s">
        <v>4170</v>
      </c>
      <c r="CN414" s="34" t="s">
        <v>4170</v>
      </c>
      <c r="CO414" s="34" t="s">
        <v>4170</v>
      </c>
      <c r="CQ414" s="34" t="s">
        <v>1041</v>
      </c>
      <c r="CR414" s="34" t="s">
        <v>1041</v>
      </c>
      <c r="CS414" s="34" t="s">
        <v>1041</v>
      </c>
      <c r="CT414" s="34" t="s">
        <v>1041</v>
      </c>
      <c r="CU414" s="34" t="s">
        <v>1041</v>
      </c>
      <c r="CV414" s="34" t="s">
        <v>1041</v>
      </c>
      <c r="CW414" s="34" t="s">
        <v>1041</v>
      </c>
      <c r="CX414" s="34" t="s">
        <v>1044</v>
      </c>
      <c r="CY414" s="34" t="s">
        <v>3823</v>
      </c>
      <c r="CZ414" s="34" t="s">
        <v>3843</v>
      </c>
      <c r="DA414" s="34" t="s">
        <v>3855</v>
      </c>
      <c r="DB414" s="34" t="s">
        <v>1044</v>
      </c>
      <c r="DC414" s="34" t="s">
        <v>1044</v>
      </c>
      <c r="DD414" s="34" t="s">
        <v>3871</v>
      </c>
      <c r="DE414" s="34" t="s">
        <v>1044</v>
      </c>
      <c r="DF414" s="34" t="s">
        <v>3877</v>
      </c>
      <c r="DG414" s="34" t="s">
        <v>3889</v>
      </c>
      <c r="DH414" s="34" t="s">
        <v>4170</v>
      </c>
      <c r="DI414" s="34" t="s">
        <v>4170</v>
      </c>
      <c r="DJ414" s="34" t="s">
        <v>4881</v>
      </c>
      <c r="DK414" s="34" t="s">
        <v>4170</v>
      </c>
      <c r="DL414" s="34" t="s">
        <v>4170</v>
      </c>
      <c r="DM414" s="34" t="s">
        <v>4170</v>
      </c>
      <c r="DN414" s="34" t="s">
        <v>4170</v>
      </c>
      <c r="DO414" s="34" t="s">
        <v>4170</v>
      </c>
      <c r="DP414" s="34" t="s">
        <v>4170</v>
      </c>
      <c r="DQ414" s="34" t="s">
        <v>4170</v>
      </c>
      <c r="DR414" s="34" t="s">
        <v>4170</v>
      </c>
      <c r="DS414" s="34" t="s">
        <v>4170</v>
      </c>
      <c r="DT414" s="34" t="s">
        <v>4170</v>
      </c>
      <c r="DU414" s="34" t="s">
        <v>4170</v>
      </c>
      <c r="DV414" s="34" t="s">
        <v>4170</v>
      </c>
      <c r="DW414" s="34" t="s">
        <v>4170</v>
      </c>
      <c r="FK414" s="34" t="s">
        <v>3960</v>
      </c>
      <c r="FL414" s="34" t="s">
        <v>3972</v>
      </c>
      <c r="FM414" s="34" t="s">
        <v>3984</v>
      </c>
      <c r="FN414" s="34" t="s">
        <v>7268</v>
      </c>
      <c r="FO414" s="34" t="s">
        <v>4881</v>
      </c>
      <c r="FP414" s="34" t="s">
        <v>4881</v>
      </c>
      <c r="FQ414" s="34" t="s">
        <v>4881</v>
      </c>
      <c r="FR414" s="34" t="s">
        <v>4170</v>
      </c>
      <c r="FS414" s="34" t="s">
        <v>4170</v>
      </c>
      <c r="FT414" s="34" t="s">
        <v>4170</v>
      </c>
      <c r="FU414" s="34" t="s">
        <v>4881</v>
      </c>
      <c r="FV414" s="34" t="s">
        <v>4170</v>
      </c>
      <c r="FW414" s="34" t="s">
        <v>4170</v>
      </c>
      <c r="FX414" s="34" t="s">
        <v>4170</v>
      </c>
      <c r="FY414" s="34" t="s">
        <v>4170</v>
      </c>
      <c r="FZ414" s="34" t="s">
        <v>4170</v>
      </c>
      <c r="GA414" s="34" t="s">
        <v>4170</v>
      </c>
      <c r="GB414" s="34" t="s">
        <v>4170</v>
      </c>
      <c r="GC414" s="34" t="s">
        <v>4170</v>
      </c>
      <c r="GD414" s="34" t="s">
        <v>4170</v>
      </c>
      <c r="GF414" s="34" t="s">
        <v>1044</v>
      </c>
      <c r="GG414" s="34" t="s">
        <v>4170</v>
      </c>
      <c r="GH414" s="34" t="s">
        <v>4170</v>
      </c>
      <c r="GI414" s="34" t="s">
        <v>4170</v>
      </c>
      <c r="GJ414" s="34" t="s">
        <v>4881</v>
      </c>
      <c r="GK414" s="34" t="s">
        <v>4170</v>
      </c>
      <c r="GL414" s="34" t="s">
        <v>4170</v>
      </c>
      <c r="GM414" s="34" t="s">
        <v>4170</v>
      </c>
      <c r="GO414" s="34">
        <v>7000</v>
      </c>
      <c r="GP414" s="34">
        <v>3000</v>
      </c>
      <c r="GT414" s="34">
        <v>100</v>
      </c>
      <c r="GU414" s="34">
        <v>0</v>
      </c>
      <c r="GV414" s="34">
        <v>0</v>
      </c>
      <c r="GW414" s="34">
        <v>0</v>
      </c>
      <c r="GX414" s="34">
        <v>2000</v>
      </c>
      <c r="GY414" s="34">
        <v>0</v>
      </c>
      <c r="GZ414" s="34">
        <v>0</v>
      </c>
      <c r="HA414" s="34">
        <v>0</v>
      </c>
      <c r="HB414" s="34">
        <v>0</v>
      </c>
      <c r="HC414" s="34">
        <v>0</v>
      </c>
      <c r="HD414" s="34">
        <v>0</v>
      </c>
      <c r="HE414" s="34">
        <v>0</v>
      </c>
      <c r="HF414" s="34" t="s">
        <v>1041</v>
      </c>
      <c r="HG414" s="34" t="s">
        <v>4048</v>
      </c>
      <c r="HI414" s="34" t="s">
        <v>4072</v>
      </c>
      <c r="HK414" s="34" t="s">
        <v>7269</v>
      </c>
      <c r="HL414" s="34" t="s">
        <v>4226</v>
      </c>
      <c r="HM414" s="34" t="s">
        <v>4539</v>
      </c>
      <c r="HN414" s="34" t="s">
        <v>5446</v>
      </c>
      <c r="HO414" s="34">
        <v>36.695137976346899</v>
      </c>
      <c r="HP414" s="34" t="s">
        <v>4896</v>
      </c>
      <c r="HQ414" s="34" t="s">
        <v>4305</v>
      </c>
      <c r="HR414" s="34" t="s">
        <v>4186</v>
      </c>
      <c r="HS414" s="34" t="s">
        <v>4235</v>
      </c>
      <c r="HT414" s="34" t="s">
        <v>4271</v>
      </c>
      <c r="HU414" s="34" t="s">
        <v>5342</v>
      </c>
      <c r="HV414" s="34" t="s">
        <v>5001</v>
      </c>
      <c r="HW414" s="34" t="s">
        <v>4556</v>
      </c>
      <c r="HX414" s="34" t="s">
        <v>3241</v>
      </c>
      <c r="HY414" s="34" t="s">
        <v>4291</v>
      </c>
      <c r="HZ414" s="34" t="s">
        <v>4933</v>
      </c>
      <c r="IA414" s="34" t="s">
        <v>4666</v>
      </c>
      <c r="IC414" s="34" t="s">
        <v>5274</v>
      </c>
      <c r="ID414" s="34" t="s">
        <v>4462</v>
      </c>
      <c r="IR414" s="34" t="s">
        <v>1046</v>
      </c>
      <c r="IU414" s="34" t="s">
        <v>5180</v>
      </c>
      <c r="IV414" s="34" t="s">
        <v>4473</v>
      </c>
      <c r="IZ414" s="34" t="s">
        <v>4352</v>
      </c>
      <c r="JA414" s="34" t="s">
        <v>4170</v>
      </c>
      <c r="JB414" s="34" t="s">
        <v>4170</v>
      </c>
      <c r="JC414" s="34">
        <v>333.33333333333297</v>
      </c>
      <c r="JD414" s="34">
        <v>0</v>
      </c>
      <c r="JE414" s="34">
        <v>0</v>
      </c>
      <c r="JF414" s="34">
        <v>0</v>
      </c>
      <c r="JG414" s="34">
        <v>0</v>
      </c>
      <c r="JH414" s="34">
        <v>0</v>
      </c>
      <c r="JI414" s="34">
        <v>0</v>
      </c>
      <c r="JJ414" s="34">
        <v>0</v>
      </c>
      <c r="JK414" s="34">
        <v>0</v>
      </c>
      <c r="JL414" s="34">
        <v>7433.3333333333303</v>
      </c>
      <c r="JM414" s="34">
        <v>3000</v>
      </c>
      <c r="JN414" s="34">
        <v>10433.333333333299</v>
      </c>
      <c r="JO414" s="34">
        <v>7433.3333333333303</v>
      </c>
      <c r="JP414" s="34">
        <v>3000</v>
      </c>
      <c r="JQ414" s="34">
        <v>10433.333333333299</v>
      </c>
      <c r="JR414" s="34">
        <v>0.67092651757188504</v>
      </c>
      <c r="JS414" s="34">
        <v>0.28753993610223599</v>
      </c>
      <c r="JW414" s="34">
        <v>9.5846645367412206E-3</v>
      </c>
      <c r="KA414" s="34">
        <v>3.19488817891374E-2</v>
      </c>
      <c r="KL414" s="34" t="s">
        <v>4170</v>
      </c>
      <c r="KM414" s="34" t="s">
        <v>4714</v>
      </c>
      <c r="KN414" s="34" t="s">
        <v>4170</v>
      </c>
      <c r="KO414" s="34" t="s">
        <v>4170</v>
      </c>
      <c r="KP414" s="34" t="s">
        <v>4170</v>
      </c>
      <c r="KQ414" s="34" t="s">
        <v>4170</v>
      </c>
      <c r="KR414" s="34" t="s">
        <v>4170</v>
      </c>
      <c r="KS414" s="34" t="s">
        <v>4170</v>
      </c>
      <c r="KT414" s="34" t="s">
        <v>4170</v>
      </c>
      <c r="KU414" s="34" t="s">
        <v>5116</v>
      </c>
      <c r="KV414" s="34" t="s">
        <v>5154</v>
      </c>
      <c r="KW414" s="34" t="s">
        <v>5623</v>
      </c>
      <c r="KX414" s="34" t="s">
        <v>5645</v>
      </c>
      <c r="KY414" s="34" t="s">
        <v>5112</v>
      </c>
      <c r="KZ414" s="34" t="s">
        <v>5155</v>
      </c>
    </row>
    <row r="415" spans="1:313">
      <c r="A415" s="34" t="s">
        <v>7270</v>
      </c>
      <c r="B415" s="34" t="s">
        <v>7248</v>
      </c>
      <c r="C415" s="34" t="s">
        <v>1037</v>
      </c>
      <c r="D415" s="34" t="s">
        <v>1041</v>
      </c>
      <c r="F415" s="34" t="s">
        <v>1041</v>
      </c>
      <c r="G415" s="34">
        <v>70</v>
      </c>
      <c r="H415" s="34" t="s">
        <v>1041</v>
      </c>
      <c r="I415" s="34" t="s">
        <v>1041</v>
      </c>
      <c r="J415" s="34" t="s">
        <v>440</v>
      </c>
      <c r="K415" s="34" t="s">
        <v>1116</v>
      </c>
      <c r="L415" s="34" t="s">
        <v>9576</v>
      </c>
      <c r="M415" s="34" t="s">
        <v>2288</v>
      </c>
      <c r="N415" s="34" t="s">
        <v>9646</v>
      </c>
      <c r="P415" s="34" t="s">
        <v>3068</v>
      </c>
      <c r="Q415" s="34" t="s">
        <v>3138</v>
      </c>
      <c r="R415" s="34" t="s">
        <v>6331</v>
      </c>
      <c r="S415" s="34">
        <v>1</v>
      </c>
      <c r="T415" s="34" t="s">
        <v>4170</v>
      </c>
      <c r="U415" s="34" t="s">
        <v>4170</v>
      </c>
      <c r="V415" s="34" t="s">
        <v>4170</v>
      </c>
      <c r="W415" s="34" t="s">
        <v>4881</v>
      </c>
      <c r="X415" s="34" t="s">
        <v>4170</v>
      </c>
      <c r="Y415" s="34" t="s">
        <v>4881</v>
      </c>
      <c r="Z415" s="34" t="s">
        <v>4170</v>
      </c>
      <c r="AA415" s="34" t="s">
        <v>4170</v>
      </c>
      <c r="AB415" s="34" t="s">
        <v>3684</v>
      </c>
      <c r="AD415" s="34" t="s">
        <v>3699</v>
      </c>
      <c r="AE415" s="34" t="s">
        <v>3714</v>
      </c>
      <c r="AF415" s="34" t="s">
        <v>4170</v>
      </c>
      <c r="AG415" s="34" t="s">
        <v>4170</v>
      </c>
      <c r="AH415" s="34" t="s">
        <v>4170</v>
      </c>
      <c r="AI415" s="34" t="s">
        <v>4881</v>
      </c>
      <c r="AJ415" s="34" t="s">
        <v>4170</v>
      </c>
      <c r="AK415" s="34" t="s">
        <v>4170</v>
      </c>
      <c r="AL415" s="34" t="s">
        <v>4170</v>
      </c>
      <c r="AN415" s="34" t="s">
        <v>3719</v>
      </c>
      <c r="AO415" s="34" t="s">
        <v>1044</v>
      </c>
      <c r="BG415" s="34">
        <v>1</v>
      </c>
      <c r="BI415" s="34">
        <v>12</v>
      </c>
      <c r="BJ415" s="34" t="s">
        <v>1041</v>
      </c>
      <c r="BK415" s="34" t="s">
        <v>3727</v>
      </c>
      <c r="BM415" s="34" t="s">
        <v>3739</v>
      </c>
      <c r="BN415" s="34" t="s">
        <v>1044</v>
      </c>
      <c r="BO415" s="34" t="s">
        <v>4170</v>
      </c>
      <c r="BP415" s="34" t="s">
        <v>4170</v>
      </c>
      <c r="BQ415" s="34" t="s">
        <v>4881</v>
      </c>
      <c r="BR415" s="34" t="s">
        <v>4170</v>
      </c>
      <c r="BS415" s="34" t="s">
        <v>3760</v>
      </c>
      <c r="BT415" s="34" t="s">
        <v>1044</v>
      </c>
      <c r="BU415" s="34" t="s">
        <v>1044</v>
      </c>
      <c r="BV415" s="34" t="s">
        <v>1044</v>
      </c>
      <c r="BW415" s="34" t="s">
        <v>1044</v>
      </c>
      <c r="BX415" s="34" t="s">
        <v>3807</v>
      </c>
      <c r="BY415" s="34" t="s">
        <v>4170</v>
      </c>
      <c r="BZ415" s="34" t="s">
        <v>4170</v>
      </c>
      <c r="CA415" s="34" t="s">
        <v>4170</v>
      </c>
      <c r="CB415" s="34" t="s">
        <v>4170</v>
      </c>
      <c r="CC415" s="34" t="s">
        <v>4170</v>
      </c>
      <c r="CD415" s="34" t="s">
        <v>4170</v>
      </c>
      <c r="CE415" s="34" t="s">
        <v>4170</v>
      </c>
      <c r="CF415" s="34" t="s">
        <v>4170</v>
      </c>
      <c r="CG415" s="34" t="s">
        <v>4170</v>
      </c>
      <c r="CH415" s="34" t="s">
        <v>4170</v>
      </c>
      <c r="CI415" s="34" t="s">
        <v>4881</v>
      </c>
      <c r="CJ415" s="34" t="s">
        <v>4170</v>
      </c>
      <c r="CK415" s="34" t="s">
        <v>4170</v>
      </c>
      <c r="CL415" s="34" t="s">
        <v>4170</v>
      </c>
      <c r="CM415" s="34" t="s">
        <v>4170</v>
      </c>
      <c r="CN415" s="34" t="s">
        <v>4170</v>
      </c>
      <c r="CO415" s="34" t="s">
        <v>4170</v>
      </c>
      <c r="CQ415" s="34" t="s">
        <v>1041</v>
      </c>
      <c r="CR415" s="34" t="s">
        <v>1044</v>
      </c>
      <c r="CS415" s="34" t="s">
        <v>1044</v>
      </c>
      <c r="CT415" s="34" t="s">
        <v>1041</v>
      </c>
      <c r="CU415" s="34" t="s">
        <v>1041</v>
      </c>
      <c r="CV415" s="34" t="s">
        <v>1041</v>
      </c>
      <c r="CW415" s="34" t="s">
        <v>1044</v>
      </c>
      <c r="CX415" s="34" t="s">
        <v>1044</v>
      </c>
      <c r="CY415" s="34" t="s">
        <v>3826</v>
      </c>
      <c r="CZ415" s="34" t="s">
        <v>3846</v>
      </c>
      <c r="DA415" s="34" t="s">
        <v>3861</v>
      </c>
      <c r="DB415" s="34" t="s">
        <v>1044</v>
      </c>
      <c r="DC415" s="34" t="s">
        <v>3871</v>
      </c>
      <c r="DD415" s="34" t="s">
        <v>3871</v>
      </c>
      <c r="DE415" s="34" t="s">
        <v>1044</v>
      </c>
      <c r="DF415" s="34" t="s">
        <v>3877</v>
      </c>
      <c r="DG415" s="34" t="s">
        <v>6305</v>
      </c>
      <c r="DH415" s="34" t="s">
        <v>4170</v>
      </c>
      <c r="DI415" s="34" t="s">
        <v>4170</v>
      </c>
      <c r="DJ415" s="34" t="s">
        <v>4170</v>
      </c>
      <c r="DK415" s="34" t="s">
        <v>4170</v>
      </c>
      <c r="DL415" s="34" t="s">
        <v>4170</v>
      </c>
      <c r="DM415" s="34" t="s">
        <v>4170</v>
      </c>
      <c r="DN415" s="34" t="s">
        <v>4881</v>
      </c>
      <c r="DO415" s="34" t="s">
        <v>4881</v>
      </c>
      <c r="DP415" s="34" t="s">
        <v>4170</v>
      </c>
      <c r="DQ415" s="34" t="s">
        <v>4170</v>
      </c>
      <c r="DR415" s="34" t="s">
        <v>4170</v>
      </c>
      <c r="DS415" s="34" t="s">
        <v>4170</v>
      </c>
      <c r="DT415" s="34" t="s">
        <v>4170</v>
      </c>
      <c r="DU415" s="34" t="s">
        <v>4170</v>
      </c>
      <c r="DV415" s="34" t="s">
        <v>4170</v>
      </c>
      <c r="DW415" s="34" t="s">
        <v>4170</v>
      </c>
      <c r="ES415" s="34" t="s">
        <v>3951</v>
      </c>
      <c r="ET415" s="34" t="s">
        <v>4170</v>
      </c>
      <c r="EU415" s="34" t="s">
        <v>4170</v>
      </c>
      <c r="EV415" s="34" t="s">
        <v>4170</v>
      </c>
      <c r="EW415" s="34" t="s">
        <v>4170</v>
      </c>
      <c r="EX415" s="34" t="s">
        <v>4881</v>
      </c>
      <c r="EY415" s="34" t="s">
        <v>4170</v>
      </c>
      <c r="EZ415" s="34" t="s">
        <v>4170</v>
      </c>
      <c r="FA415" s="34" t="s">
        <v>4170</v>
      </c>
      <c r="FB415" s="34" t="s">
        <v>4170</v>
      </c>
      <c r="FD415" s="34">
        <v>4200</v>
      </c>
      <c r="FE415" s="34">
        <v>1625</v>
      </c>
      <c r="FK415" s="34" t="s">
        <v>1044</v>
      </c>
      <c r="FM415" s="34" t="s">
        <v>3990</v>
      </c>
      <c r="GF415" s="34" t="s">
        <v>1044</v>
      </c>
      <c r="GG415" s="34" t="s">
        <v>4170</v>
      </c>
      <c r="GH415" s="34" t="s">
        <v>4170</v>
      </c>
      <c r="GI415" s="34" t="s">
        <v>4170</v>
      </c>
      <c r="GJ415" s="34" t="s">
        <v>4881</v>
      </c>
      <c r="GK415" s="34" t="s">
        <v>4170</v>
      </c>
      <c r="GL415" s="34" t="s">
        <v>4170</v>
      </c>
      <c r="GM415" s="34" t="s">
        <v>4170</v>
      </c>
      <c r="GO415" s="34">
        <v>2000</v>
      </c>
      <c r="GP415" s="34">
        <v>0</v>
      </c>
      <c r="GQ415" s="34">
        <v>0</v>
      </c>
      <c r="GR415" s="34">
        <v>300</v>
      </c>
      <c r="GS415" s="34">
        <v>200</v>
      </c>
      <c r="GT415" s="34">
        <v>100</v>
      </c>
      <c r="GU415" s="34">
        <v>100</v>
      </c>
      <c r="GV415" s="34">
        <v>0</v>
      </c>
      <c r="GW415" s="34">
        <v>0</v>
      </c>
      <c r="GX415" s="34">
        <v>3000</v>
      </c>
      <c r="GY415" s="34">
        <v>1200</v>
      </c>
      <c r="GZ415" s="34">
        <v>0</v>
      </c>
      <c r="HA415" s="34">
        <v>0</v>
      </c>
      <c r="HB415" s="34">
        <v>0</v>
      </c>
      <c r="HC415" s="34">
        <v>0</v>
      </c>
      <c r="HD415" s="34">
        <v>0</v>
      </c>
      <c r="HE415" s="34">
        <v>0</v>
      </c>
      <c r="HF415" s="34" t="s">
        <v>1044</v>
      </c>
      <c r="HK415" s="34" t="s">
        <v>7271</v>
      </c>
      <c r="HL415" s="34" t="s">
        <v>4226</v>
      </c>
      <c r="HM415" s="34" t="s">
        <v>4546</v>
      </c>
      <c r="HN415" s="34" t="s">
        <v>5449</v>
      </c>
      <c r="HO415" s="34">
        <v>37.712166009636398</v>
      </c>
      <c r="HP415" s="34" t="s">
        <v>4896</v>
      </c>
      <c r="HQ415" s="34" t="s">
        <v>4305</v>
      </c>
      <c r="HR415" s="34" t="s">
        <v>4195</v>
      </c>
      <c r="HS415" s="34" t="s">
        <v>4235</v>
      </c>
      <c r="HT415" s="34" t="s">
        <v>4271</v>
      </c>
      <c r="HU415" s="34" t="s">
        <v>5342</v>
      </c>
      <c r="HV415" s="34" t="s">
        <v>5001</v>
      </c>
      <c r="HW415" s="34" t="s">
        <v>4560</v>
      </c>
      <c r="HX415" s="34" t="s">
        <v>3244</v>
      </c>
      <c r="HY415" s="34" t="s">
        <v>4299</v>
      </c>
      <c r="HZ415" s="34" t="s">
        <v>4933</v>
      </c>
      <c r="IA415" s="34" t="s">
        <v>4665</v>
      </c>
      <c r="IC415" s="34" t="s">
        <v>5274</v>
      </c>
      <c r="ID415" s="34" t="s">
        <v>4462</v>
      </c>
      <c r="IJ415" s="34">
        <v>1674.12</v>
      </c>
      <c r="IK415" s="34" t="s">
        <v>4587</v>
      </c>
      <c r="IQ415" s="34">
        <v>3299.12</v>
      </c>
      <c r="IR415" s="34" t="s">
        <v>1046</v>
      </c>
      <c r="IT415" s="34">
        <v>3299.12</v>
      </c>
      <c r="IU415" s="34" t="s">
        <v>5177</v>
      </c>
      <c r="IV415" s="34" t="s">
        <v>4170</v>
      </c>
      <c r="IW415" s="34" t="s">
        <v>4170</v>
      </c>
      <c r="IX415" s="34" t="s">
        <v>6120</v>
      </c>
      <c r="IY415" s="34" t="s">
        <v>5373</v>
      </c>
      <c r="IZ415" s="34" t="s">
        <v>4352</v>
      </c>
      <c r="JA415" s="34" t="s">
        <v>4711</v>
      </c>
      <c r="JB415" s="34" t="s">
        <v>4170</v>
      </c>
      <c r="JC415" s="34">
        <v>500</v>
      </c>
      <c r="JD415" s="34">
        <v>200</v>
      </c>
      <c r="JE415" s="34">
        <v>0</v>
      </c>
      <c r="JF415" s="34">
        <v>0</v>
      </c>
      <c r="JG415" s="34">
        <v>0</v>
      </c>
      <c r="JH415" s="34">
        <v>0</v>
      </c>
      <c r="JI415" s="34">
        <v>0</v>
      </c>
      <c r="JJ415" s="34">
        <v>0</v>
      </c>
      <c r="JK415" s="34">
        <v>0</v>
      </c>
      <c r="JL415" s="34">
        <v>3200</v>
      </c>
      <c r="JM415" s="34">
        <v>200</v>
      </c>
      <c r="JN415" s="34">
        <v>3400</v>
      </c>
      <c r="JO415" s="34">
        <v>3200</v>
      </c>
      <c r="JP415" s="34">
        <v>200</v>
      </c>
      <c r="JQ415" s="34">
        <v>3400</v>
      </c>
      <c r="JR415" s="34">
        <v>0.58823529411764697</v>
      </c>
      <c r="JU415" s="34">
        <v>8.8235294117647106E-2</v>
      </c>
      <c r="JV415" s="34">
        <v>5.8823529411764698E-2</v>
      </c>
      <c r="JW415" s="34">
        <v>2.9411764705882401E-2</v>
      </c>
      <c r="JX415" s="34">
        <v>2.9411764705882401E-2</v>
      </c>
      <c r="KA415" s="34">
        <v>0.14705882352941199</v>
      </c>
      <c r="KB415" s="34">
        <v>5.8823529411764698E-2</v>
      </c>
      <c r="KI415" s="34" t="s">
        <v>6083</v>
      </c>
      <c r="KJ415" s="34" t="s">
        <v>5976</v>
      </c>
      <c r="KK415" s="34" t="s">
        <v>5178</v>
      </c>
      <c r="KL415" s="34" t="s">
        <v>4170</v>
      </c>
      <c r="KM415" s="34" t="s">
        <v>4714</v>
      </c>
      <c r="KN415" s="34" t="s">
        <v>5254</v>
      </c>
      <c r="KO415" s="34" t="s">
        <v>4170</v>
      </c>
      <c r="KP415" s="34" t="s">
        <v>4170</v>
      </c>
      <c r="KQ415" s="34" t="s">
        <v>4170</v>
      </c>
      <c r="KR415" s="34" t="s">
        <v>4170</v>
      </c>
      <c r="KS415" s="34" t="s">
        <v>4170</v>
      </c>
      <c r="KT415" s="34" t="s">
        <v>4170</v>
      </c>
      <c r="KU415" s="34" t="s">
        <v>4973</v>
      </c>
      <c r="KV415" s="34" t="s">
        <v>5153</v>
      </c>
      <c r="KW415" s="34" t="s">
        <v>5620</v>
      </c>
      <c r="KX415" s="34" t="s">
        <v>5644</v>
      </c>
      <c r="KY415" s="34" t="s">
        <v>5952</v>
      </c>
      <c r="KZ415" s="34" t="s">
        <v>5850</v>
      </c>
      <c r="LA415" s="34" t="s">
        <v>5992</v>
      </c>
    </row>
    <row r="416" spans="1:313">
      <c r="A416" s="34" t="s">
        <v>7272</v>
      </c>
      <c r="B416" s="34" t="s">
        <v>7248</v>
      </c>
      <c r="C416" s="34" t="s">
        <v>1039</v>
      </c>
      <c r="D416" s="34" t="s">
        <v>1041</v>
      </c>
      <c r="F416" s="34" t="s">
        <v>1041</v>
      </c>
      <c r="G416" s="34">
        <v>35</v>
      </c>
      <c r="H416" s="34" t="s">
        <v>1041</v>
      </c>
      <c r="I416" s="34" t="s">
        <v>1041</v>
      </c>
      <c r="J416" s="34" t="s">
        <v>440</v>
      </c>
      <c r="K416" s="34" t="s">
        <v>1059</v>
      </c>
      <c r="L416" s="34" t="s">
        <v>9539</v>
      </c>
      <c r="M416" s="34" t="s">
        <v>1229</v>
      </c>
      <c r="N416" s="34" t="s">
        <v>9540</v>
      </c>
      <c r="P416" s="34" t="s">
        <v>3065</v>
      </c>
      <c r="Q416" s="34" t="s">
        <v>3120</v>
      </c>
      <c r="R416" s="34" t="s">
        <v>6370</v>
      </c>
      <c r="S416" s="34">
        <v>2</v>
      </c>
      <c r="T416" s="34" t="s">
        <v>4881</v>
      </c>
      <c r="U416" s="34" t="s">
        <v>4170</v>
      </c>
      <c r="V416" s="34" t="s">
        <v>4881</v>
      </c>
      <c r="W416" s="34" t="s">
        <v>4881</v>
      </c>
      <c r="X416" s="34" t="s">
        <v>4170</v>
      </c>
      <c r="Y416" s="34" t="s">
        <v>4881</v>
      </c>
      <c r="Z416" s="34" t="s">
        <v>4881</v>
      </c>
      <c r="AA416" s="34" t="s">
        <v>4170</v>
      </c>
      <c r="AB416" s="34" t="s">
        <v>3681</v>
      </c>
      <c r="AD416" s="34" t="s">
        <v>3696</v>
      </c>
      <c r="AN416" s="34" t="s">
        <v>3722</v>
      </c>
      <c r="AO416" s="34" t="s">
        <v>1044</v>
      </c>
      <c r="BG416" s="34">
        <v>2</v>
      </c>
      <c r="BI416" s="34">
        <v>30</v>
      </c>
      <c r="BJ416" s="34" t="s">
        <v>1041</v>
      </c>
      <c r="BK416" s="34" t="s">
        <v>3727</v>
      </c>
      <c r="BM416" s="34" t="s">
        <v>3739</v>
      </c>
      <c r="BN416" s="34" t="s">
        <v>3745</v>
      </c>
      <c r="BO416" s="34" t="s">
        <v>4881</v>
      </c>
      <c r="BP416" s="34" t="s">
        <v>4170</v>
      </c>
      <c r="BQ416" s="34" t="s">
        <v>4170</v>
      </c>
      <c r="BR416" s="34" t="s">
        <v>4170</v>
      </c>
      <c r="BS416" s="34" t="s">
        <v>3751</v>
      </c>
      <c r="BT416" s="34" t="s">
        <v>3771</v>
      </c>
      <c r="BU416" s="34" t="s">
        <v>1044</v>
      </c>
      <c r="BV416" s="34" t="s">
        <v>1041</v>
      </c>
      <c r="BW416" s="34" t="s">
        <v>1044</v>
      </c>
      <c r="BX416" s="34" t="s">
        <v>3777</v>
      </c>
      <c r="BY416" s="34" t="s">
        <v>4881</v>
      </c>
      <c r="BZ416" s="34" t="s">
        <v>4170</v>
      </c>
      <c r="CA416" s="34" t="s">
        <v>4170</v>
      </c>
      <c r="CB416" s="34" t="s">
        <v>4170</v>
      </c>
      <c r="CC416" s="34" t="s">
        <v>4170</v>
      </c>
      <c r="CD416" s="34" t="s">
        <v>4170</v>
      </c>
      <c r="CE416" s="34" t="s">
        <v>4170</v>
      </c>
      <c r="CF416" s="34" t="s">
        <v>4170</v>
      </c>
      <c r="CG416" s="34" t="s">
        <v>4170</v>
      </c>
      <c r="CH416" s="34" t="s">
        <v>4170</v>
      </c>
      <c r="CI416" s="34" t="s">
        <v>4170</v>
      </c>
      <c r="CJ416" s="34" t="s">
        <v>4170</v>
      </c>
      <c r="CK416" s="34" t="s">
        <v>4170</v>
      </c>
      <c r="CL416" s="34" t="s">
        <v>4170</v>
      </c>
      <c r="CM416" s="34" t="s">
        <v>4170</v>
      </c>
      <c r="CN416" s="34" t="s">
        <v>4170</v>
      </c>
      <c r="CO416" s="34" t="s">
        <v>4170</v>
      </c>
      <c r="CQ416" s="34" t="s">
        <v>1041</v>
      </c>
      <c r="CR416" s="34" t="s">
        <v>1041</v>
      </c>
      <c r="CS416" s="34" t="s">
        <v>1041</v>
      </c>
      <c r="CT416" s="34" t="s">
        <v>1044</v>
      </c>
      <c r="CU416" s="34" t="s">
        <v>1041</v>
      </c>
      <c r="CV416" s="34" t="s">
        <v>1041</v>
      </c>
      <c r="CW416" s="34" t="s">
        <v>1044</v>
      </c>
      <c r="CX416" s="34" t="s">
        <v>1044</v>
      </c>
      <c r="CY416" s="34" t="s">
        <v>3826</v>
      </c>
      <c r="CZ416" s="34" t="s">
        <v>3846</v>
      </c>
      <c r="DA416" s="34" t="s">
        <v>3861</v>
      </c>
      <c r="DB416" s="34" t="s">
        <v>3868</v>
      </c>
      <c r="DC416" s="34" t="s">
        <v>1044</v>
      </c>
      <c r="DD416" s="34" t="s">
        <v>3871</v>
      </c>
      <c r="DE416" s="34" t="s">
        <v>1041</v>
      </c>
      <c r="DF416" s="34" t="s">
        <v>3877</v>
      </c>
      <c r="DG416" s="34" t="s">
        <v>6345</v>
      </c>
      <c r="DH416" s="34" t="s">
        <v>4170</v>
      </c>
      <c r="DI416" s="34" t="s">
        <v>4170</v>
      </c>
      <c r="DJ416" s="34" t="s">
        <v>4170</v>
      </c>
      <c r="DK416" s="34" t="s">
        <v>4170</v>
      </c>
      <c r="DL416" s="34" t="s">
        <v>4170</v>
      </c>
      <c r="DM416" s="34" t="s">
        <v>4881</v>
      </c>
      <c r="DN416" s="34" t="s">
        <v>4170</v>
      </c>
      <c r="DO416" s="34" t="s">
        <v>4881</v>
      </c>
      <c r="DP416" s="34" t="s">
        <v>4170</v>
      </c>
      <c r="DQ416" s="34" t="s">
        <v>4170</v>
      </c>
      <c r="DR416" s="34" t="s">
        <v>4170</v>
      </c>
      <c r="DS416" s="34" t="s">
        <v>4170</v>
      </c>
      <c r="DT416" s="34" t="s">
        <v>4170</v>
      </c>
      <c r="DU416" s="34" t="s">
        <v>4170</v>
      </c>
      <c r="DV416" s="34" t="s">
        <v>4170</v>
      </c>
      <c r="DW416" s="34" t="s">
        <v>4170</v>
      </c>
      <c r="EC416" s="34" t="s">
        <v>3922</v>
      </c>
      <c r="ED416" s="34" t="s">
        <v>4170</v>
      </c>
      <c r="EE416" s="34" t="s">
        <v>4170</v>
      </c>
      <c r="EF416" s="34" t="s">
        <v>4881</v>
      </c>
      <c r="EG416" s="34" t="s">
        <v>4170</v>
      </c>
      <c r="EH416" s="34" t="s">
        <v>4170</v>
      </c>
      <c r="EI416" s="34" t="s">
        <v>4170</v>
      </c>
      <c r="EJ416" s="34" t="s">
        <v>4170</v>
      </c>
      <c r="EK416" s="34" t="s">
        <v>4170</v>
      </c>
      <c r="EL416" s="34" t="s">
        <v>4170</v>
      </c>
      <c r="EM416" s="34" t="s">
        <v>4170</v>
      </c>
      <c r="EN416" s="34" t="s">
        <v>4170</v>
      </c>
      <c r="EO416" s="34" t="s">
        <v>4170</v>
      </c>
      <c r="EP416" s="34" t="s">
        <v>4170</v>
      </c>
      <c r="ER416" s="34">
        <v>5000</v>
      </c>
      <c r="FE416" s="34">
        <v>3250</v>
      </c>
      <c r="FK416" s="34" t="s">
        <v>3957</v>
      </c>
      <c r="FL416" s="34" t="s">
        <v>3969</v>
      </c>
      <c r="FM416" s="34" t="s">
        <v>3990</v>
      </c>
      <c r="GF416" s="34" t="s">
        <v>1044</v>
      </c>
      <c r="GG416" s="34" t="s">
        <v>4170</v>
      </c>
      <c r="GH416" s="34" t="s">
        <v>4170</v>
      </c>
      <c r="GI416" s="34" t="s">
        <v>4170</v>
      </c>
      <c r="GJ416" s="34" t="s">
        <v>4881</v>
      </c>
      <c r="GK416" s="34" t="s">
        <v>4170</v>
      </c>
      <c r="GL416" s="34" t="s">
        <v>4170</v>
      </c>
      <c r="GM416" s="34" t="s">
        <v>4170</v>
      </c>
      <c r="GO416" s="34">
        <v>1500</v>
      </c>
      <c r="GP416" s="34">
        <v>0</v>
      </c>
      <c r="GQ416" s="34">
        <v>3500</v>
      </c>
      <c r="GR416" s="34">
        <v>2500</v>
      </c>
      <c r="GS416" s="34">
        <v>200</v>
      </c>
      <c r="GT416" s="34">
        <v>80</v>
      </c>
      <c r="GU416" s="34">
        <v>0</v>
      </c>
      <c r="GV416" s="34">
        <v>0</v>
      </c>
      <c r="GW416" s="34">
        <v>0</v>
      </c>
      <c r="GX416" s="34">
        <v>0</v>
      </c>
      <c r="GY416" s="34">
        <v>500</v>
      </c>
      <c r="GZ416" s="34">
        <v>0</v>
      </c>
      <c r="HA416" s="34">
        <v>0</v>
      </c>
      <c r="HB416" s="34">
        <v>0</v>
      </c>
      <c r="HC416" s="34">
        <v>0</v>
      </c>
      <c r="HD416" s="34">
        <v>0</v>
      </c>
      <c r="HE416" s="34">
        <v>0</v>
      </c>
      <c r="HF416" s="34" t="s">
        <v>1044</v>
      </c>
      <c r="HK416" s="34" t="s">
        <v>7273</v>
      </c>
      <c r="HL416" s="34" t="s">
        <v>4226</v>
      </c>
      <c r="HM416" s="34" t="s">
        <v>4542</v>
      </c>
      <c r="HN416" s="34" t="s">
        <v>5447</v>
      </c>
      <c r="HO416" s="34">
        <v>46.681997371879099</v>
      </c>
      <c r="HP416" s="34" t="s">
        <v>4896</v>
      </c>
      <c r="HQ416" s="34" t="s">
        <v>4313</v>
      </c>
      <c r="HR416" s="34" t="s">
        <v>4210</v>
      </c>
      <c r="HS416" s="34" t="s">
        <v>4228</v>
      </c>
      <c r="HT416" s="34" t="s">
        <v>4262</v>
      </c>
      <c r="HU416" s="34" t="s">
        <v>5342</v>
      </c>
      <c r="HV416" s="34" t="s">
        <v>5001</v>
      </c>
      <c r="HW416" s="34" t="s">
        <v>3302</v>
      </c>
      <c r="HX416" s="34" t="s">
        <v>3244</v>
      </c>
      <c r="HY416" s="34" t="s">
        <v>4299</v>
      </c>
      <c r="HZ416" s="34" t="s">
        <v>4929</v>
      </c>
      <c r="IA416" s="34" t="s">
        <v>4666</v>
      </c>
      <c r="IB416" s="34" t="s">
        <v>5665</v>
      </c>
      <c r="IC416" s="34" t="s">
        <v>5274</v>
      </c>
      <c r="ID416" s="34" t="s">
        <v>4461</v>
      </c>
      <c r="II416" s="34" t="s">
        <v>5584</v>
      </c>
      <c r="IK416" s="34" t="s">
        <v>4588</v>
      </c>
      <c r="IQ416" s="34">
        <v>8250</v>
      </c>
      <c r="IR416" s="34" t="s">
        <v>1046</v>
      </c>
      <c r="IS416" s="34" t="s">
        <v>5322</v>
      </c>
      <c r="IT416" s="34">
        <v>4125</v>
      </c>
      <c r="IU416" s="34" t="s">
        <v>5177</v>
      </c>
      <c r="IV416" s="34" t="s">
        <v>4170</v>
      </c>
      <c r="IW416" s="34" t="s">
        <v>4174</v>
      </c>
      <c r="IX416" s="34" t="s">
        <v>5374</v>
      </c>
      <c r="IY416" s="34" t="s">
        <v>5373</v>
      </c>
      <c r="IZ416" s="34" t="s">
        <v>4352</v>
      </c>
      <c r="JA416" s="34" t="s">
        <v>4170</v>
      </c>
      <c r="JB416" s="34" t="s">
        <v>4170</v>
      </c>
      <c r="JC416" s="34">
        <v>0</v>
      </c>
      <c r="JD416" s="34">
        <v>83.3333333333333</v>
      </c>
      <c r="JE416" s="34">
        <v>0</v>
      </c>
      <c r="JF416" s="34">
        <v>0</v>
      </c>
      <c r="JG416" s="34">
        <v>0</v>
      </c>
      <c r="JH416" s="34">
        <v>0</v>
      </c>
      <c r="JI416" s="34">
        <v>0</v>
      </c>
      <c r="JJ416" s="34">
        <v>0</v>
      </c>
      <c r="JK416" s="34">
        <v>0</v>
      </c>
      <c r="JL416" s="34">
        <v>7780</v>
      </c>
      <c r="JM416" s="34">
        <v>83.3333333333333</v>
      </c>
      <c r="JN416" s="34">
        <v>7863.3333333333303</v>
      </c>
      <c r="JO416" s="34">
        <v>3890</v>
      </c>
      <c r="JP416" s="34">
        <v>41.6666666666667</v>
      </c>
      <c r="JQ416" s="34">
        <v>3931.6666666666702</v>
      </c>
      <c r="JR416" s="34">
        <v>0.19075879610004201</v>
      </c>
      <c r="JT416" s="34">
        <v>0.44510385756676601</v>
      </c>
      <c r="JU416" s="34">
        <v>0.31793132683340403</v>
      </c>
      <c r="JV416" s="34">
        <v>2.5434506146672298E-2</v>
      </c>
      <c r="JW416" s="34">
        <v>1.0173802458668901E-2</v>
      </c>
      <c r="KB416" s="34">
        <v>1.0597710894446799E-2</v>
      </c>
      <c r="KJ416" s="34" t="s">
        <v>5980</v>
      </c>
      <c r="KK416" s="34" t="s">
        <v>5989</v>
      </c>
      <c r="KL416" s="34" t="s">
        <v>4170</v>
      </c>
      <c r="KM416" s="34" t="s">
        <v>4170</v>
      </c>
      <c r="KN416" s="34" t="s">
        <v>4352</v>
      </c>
      <c r="KO416" s="34" t="s">
        <v>4170</v>
      </c>
      <c r="KP416" s="34" t="s">
        <v>4170</v>
      </c>
      <c r="KQ416" s="34" t="s">
        <v>4170</v>
      </c>
      <c r="KR416" s="34" t="s">
        <v>4170</v>
      </c>
      <c r="KS416" s="34" t="s">
        <v>4170</v>
      </c>
      <c r="KT416" s="34" t="s">
        <v>4170</v>
      </c>
      <c r="KU416" s="34" t="s">
        <v>5116</v>
      </c>
      <c r="KV416" s="34" t="s">
        <v>5153</v>
      </c>
      <c r="KW416" s="34" t="s">
        <v>5620</v>
      </c>
      <c r="KX416" s="34" t="s">
        <v>5643</v>
      </c>
      <c r="KY416" s="34" t="s">
        <v>5116</v>
      </c>
      <c r="KZ416" s="34" t="s">
        <v>5850</v>
      </c>
      <c r="LA416" s="34" t="s">
        <v>5992</v>
      </c>
    </row>
    <row r="417" spans="1:313">
      <c r="A417" s="34" t="s">
        <v>7274</v>
      </c>
      <c r="B417" s="34" t="s">
        <v>7248</v>
      </c>
      <c r="C417" s="34" t="s">
        <v>1038</v>
      </c>
      <c r="D417" s="34" t="s">
        <v>1041</v>
      </c>
      <c r="F417" s="34" t="s">
        <v>1041</v>
      </c>
      <c r="G417" s="34">
        <v>29</v>
      </c>
      <c r="H417" s="34" t="s">
        <v>1041</v>
      </c>
      <c r="I417" s="34" t="s">
        <v>1041</v>
      </c>
      <c r="J417" s="34" t="s">
        <v>440</v>
      </c>
      <c r="K417" s="34" t="s">
        <v>1077</v>
      </c>
      <c r="L417" s="34" t="s">
        <v>9537</v>
      </c>
      <c r="M417" s="34" t="s">
        <v>1548</v>
      </c>
      <c r="N417" s="34" t="s">
        <v>9538</v>
      </c>
      <c r="P417" s="34" t="s">
        <v>3065</v>
      </c>
      <c r="Q417" s="34" t="s">
        <v>3123</v>
      </c>
      <c r="R417" s="34" t="s">
        <v>6374</v>
      </c>
      <c r="S417" s="34">
        <v>3</v>
      </c>
      <c r="T417" s="34" t="s">
        <v>4881</v>
      </c>
      <c r="U417" s="34" t="s">
        <v>4881</v>
      </c>
      <c r="V417" s="34" t="s">
        <v>4170</v>
      </c>
      <c r="W417" s="34" t="s">
        <v>4881</v>
      </c>
      <c r="X417" s="34" t="s">
        <v>4881</v>
      </c>
      <c r="Y417" s="34" t="s">
        <v>4609</v>
      </c>
      <c r="Z417" s="34" t="s">
        <v>4881</v>
      </c>
      <c r="AA417" s="34" t="s">
        <v>4170</v>
      </c>
      <c r="AB417" s="34" t="s">
        <v>3681</v>
      </c>
      <c r="AD417" s="34" t="s">
        <v>3696</v>
      </c>
      <c r="AN417" s="34" t="s">
        <v>3722</v>
      </c>
      <c r="AO417" s="34" t="s">
        <v>1044</v>
      </c>
      <c r="BG417" s="34">
        <v>1</v>
      </c>
      <c r="BI417" s="34">
        <v>26</v>
      </c>
      <c r="BJ417" s="34" t="s">
        <v>1041</v>
      </c>
      <c r="BK417" s="34" t="s">
        <v>3727</v>
      </c>
      <c r="BM417" s="34" t="s">
        <v>3739</v>
      </c>
      <c r="BN417" s="34" t="s">
        <v>3745</v>
      </c>
      <c r="BO417" s="34" t="s">
        <v>4881</v>
      </c>
      <c r="BP417" s="34" t="s">
        <v>4170</v>
      </c>
      <c r="BQ417" s="34" t="s">
        <v>4170</v>
      </c>
      <c r="BR417" s="34" t="s">
        <v>4170</v>
      </c>
      <c r="BS417" s="34" t="s">
        <v>3754</v>
      </c>
      <c r="BT417" s="34" t="s">
        <v>3771</v>
      </c>
      <c r="BU417" s="34" t="s">
        <v>1044</v>
      </c>
      <c r="BV417" s="34" t="s">
        <v>1044</v>
      </c>
      <c r="BW417" s="34" t="s">
        <v>1044</v>
      </c>
      <c r="BX417" s="34" t="s">
        <v>3783</v>
      </c>
      <c r="BY417" s="34" t="s">
        <v>4170</v>
      </c>
      <c r="BZ417" s="34" t="s">
        <v>4170</v>
      </c>
      <c r="CA417" s="34" t="s">
        <v>4881</v>
      </c>
      <c r="CB417" s="34" t="s">
        <v>4170</v>
      </c>
      <c r="CC417" s="34" t="s">
        <v>4170</v>
      </c>
      <c r="CD417" s="34" t="s">
        <v>4170</v>
      </c>
      <c r="CE417" s="34" t="s">
        <v>4170</v>
      </c>
      <c r="CF417" s="34" t="s">
        <v>4170</v>
      </c>
      <c r="CG417" s="34" t="s">
        <v>4170</v>
      </c>
      <c r="CH417" s="34" t="s">
        <v>4170</v>
      </c>
      <c r="CI417" s="34" t="s">
        <v>4170</v>
      </c>
      <c r="CJ417" s="34" t="s">
        <v>4170</v>
      </c>
      <c r="CK417" s="34" t="s">
        <v>4170</v>
      </c>
      <c r="CL417" s="34" t="s">
        <v>4170</v>
      </c>
      <c r="CM417" s="34" t="s">
        <v>4170</v>
      </c>
      <c r="CN417" s="34" t="s">
        <v>4170</v>
      </c>
      <c r="CO417" s="34" t="s">
        <v>4170</v>
      </c>
      <c r="CQ417" s="34" t="s">
        <v>1041</v>
      </c>
      <c r="CR417" s="34" t="s">
        <v>1041</v>
      </c>
      <c r="CS417" s="34" t="s">
        <v>1041</v>
      </c>
      <c r="CT417" s="34" t="s">
        <v>1041</v>
      </c>
      <c r="CU417" s="34" t="s">
        <v>1041</v>
      </c>
      <c r="CV417" s="34" t="s">
        <v>1041</v>
      </c>
      <c r="CW417" s="34" t="s">
        <v>1044</v>
      </c>
      <c r="CX417" s="34" t="s">
        <v>1044</v>
      </c>
      <c r="CY417" s="34" t="s">
        <v>3826</v>
      </c>
      <c r="CZ417" s="34" t="s">
        <v>3843</v>
      </c>
      <c r="DA417" s="34" t="s">
        <v>3855</v>
      </c>
      <c r="DB417" s="34" t="s">
        <v>1044</v>
      </c>
      <c r="DC417" s="34" t="s">
        <v>1044</v>
      </c>
      <c r="DD417" s="34" t="s">
        <v>3871</v>
      </c>
      <c r="DE417" s="34" t="s">
        <v>1044</v>
      </c>
      <c r="DF417" s="34" t="s">
        <v>3877</v>
      </c>
      <c r="DG417" s="34" t="s">
        <v>169</v>
      </c>
      <c r="DH417" s="34" t="s">
        <v>4170</v>
      </c>
      <c r="DI417" s="34" t="s">
        <v>4881</v>
      </c>
      <c r="DJ417" s="34" t="s">
        <v>4170</v>
      </c>
      <c r="DK417" s="34" t="s">
        <v>4170</v>
      </c>
      <c r="DL417" s="34" t="s">
        <v>4170</v>
      </c>
      <c r="DM417" s="34" t="s">
        <v>4170</v>
      </c>
      <c r="DN417" s="34" t="s">
        <v>4170</v>
      </c>
      <c r="DO417" s="34" t="s">
        <v>4170</v>
      </c>
      <c r="DP417" s="34" t="s">
        <v>4170</v>
      </c>
      <c r="DQ417" s="34" t="s">
        <v>4170</v>
      </c>
      <c r="DR417" s="34" t="s">
        <v>4170</v>
      </c>
      <c r="DS417" s="34" t="s">
        <v>4170</v>
      </c>
      <c r="DT417" s="34" t="s">
        <v>4170</v>
      </c>
      <c r="DU417" s="34" t="s">
        <v>4170</v>
      </c>
      <c r="DV417" s="34" t="s">
        <v>4170</v>
      </c>
      <c r="DW417" s="34" t="s">
        <v>4170</v>
      </c>
      <c r="FK417" s="34" t="s">
        <v>1044</v>
      </c>
      <c r="FM417" s="34" t="s">
        <v>3981</v>
      </c>
      <c r="FN417" s="34" t="s">
        <v>6705</v>
      </c>
      <c r="FO417" s="34" t="s">
        <v>4881</v>
      </c>
      <c r="FP417" s="34" t="s">
        <v>4881</v>
      </c>
      <c r="FQ417" s="34" t="s">
        <v>4881</v>
      </c>
      <c r="FR417" s="34" t="s">
        <v>4881</v>
      </c>
      <c r="FS417" s="34" t="s">
        <v>4881</v>
      </c>
      <c r="FT417" s="34" t="s">
        <v>4170</v>
      </c>
      <c r="FU417" s="34" t="s">
        <v>4881</v>
      </c>
      <c r="FV417" s="34" t="s">
        <v>4881</v>
      </c>
      <c r="FW417" s="34" t="s">
        <v>4881</v>
      </c>
      <c r="FX417" s="34" t="s">
        <v>4170</v>
      </c>
      <c r="FY417" s="34" t="s">
        <v>4170</v>
      </c>
      <c r="FZ417" s="34" t="s">
        <v>4170</v>
      </c>
      <c r="GA417" s="34" t="s">
        <v>4170</v>
      </c>
      <c r="GB417" s="34" t="s">
        <v>4170</v>
      </c>
      <c r="GC417" s="34" t="s">
        <v>4170</v>
      </c>
      <c r="GD417" s="34" t="s">
        <v>4170</v>
      </c>
      <c r="GF417" s="34" t="s">
        <v>1044</v>
      </c>
      <c r="GG417" s="34" t="s">
        <v>4170</v>
      </c>
      <c r="GH417" s="34" t="s">
        <v>4170</v>
      </c>
      <c r="GI417" s="34" t="s">
        <v>4170</v>
      </c>
      <c r="GJ417" s="34" t="s">
        <v>4881</v>
      </c>
      <c r="GK417" s="34" t="s">
        <v>4170</v>
      </c>
      <c r="GL417" s="34" t="s">
        <v>4170</v>
      </c>
      <c r="GM417" s="34" t="s">
        <v>4170</v>
      </c>
      <c r="GO417" s="34">
        <v>12000</v>
      </c>
      <c r="GP417" s="34">
        <v>1000</v>
      </c>
      <c r="GQ417" s="34">
        <v>6000</v>
      </c>
      <c r="GR417" s="34">
        <v>3000</v>
      </c>
      <c r="GS417" s="34">
        <v>1000</v>
      </c>
      <c r="GT417" s="34">
        <v>500</v>
      </c>
      <c r="GU417" s="34">
        <v>1000</v>
      </c>
      <c r="GV417" s="34">
        <v>500</v>
      </c>
      <c r="GW417" s="34">
        <v>1000</v>
      </c>
      <c r="GX417" s="34">
        <v>3000</v>
      </c>
      <c r="GY417" s="34">
        <v>2000</v>
      </c>
      <c r="GZ417" s="34">
        <v>2000</v>
      </c>
      <c r="HA417" s="34">
        <v>0</v>
      </c>
      <c r="HB417" s="34">
        <v>2000</v>
      </c>
      <c r="HC417" s="34">
        <v>120000</v>
      </c>
      <c r="HD417" s="34">
        <v>500</v>
      </c>
      <c r="HE417" s="34">
        <v>0</v>
      </c>
      <c r="HF417" s="34" t="s">
        <v>1044</v>
      </c>
      <c r="HK417" s="34" t="s">
        <v>7275</v>
      </c>
      <c r="HL417" s="34" t="s">
        <v>4226</v>
      </c>
      <c r="HM417" s="34" t="s">
        <v>4539</v>
      </c>
      <c r="HN417" s="34" t="s">
        <v>5446</v>
      </c>
      <c r="HO417" s="34">
        <v>42.6741130091984</v>
      </c>
      <c r="HP417" s="34" t="s">
        <v>4896</v>
      </c>
      <c r="HQ417" s="34" t="s">
        <v>4316</v>
      </c>
      <c r="HR417" s="34" t="s">
        <v>4219</v>
      </c>
      <c r="HS417" s="34" t="s">
        <v>4248</v>
      </c>
      <c r="HT417" s="34" t="s">
        <v>4262</v>
      </c>
      <c r="HU417" s="34" t="s">
        <v>5342</v>
      </c>
      <c r="HV417" s="34" t="s">
        <v>5001</v>
      </c>
      <c r="HW417" s="34" t="s">
        <v>4560</v>
      </c>
      <c r="HX417" s="34" t="s">
        <v>3244</v>
      </c>
      <c r="HY417" s="34" t="s">
        <v>4291</v>
      </c>
      <c r="HZ417" s="34" t="s">
        <v>4933</v>
      </c>
      <c r="IA417" s="34" t="s">
        <v>4666</v>
      </c>
      <c r="IC417" s="34" t="s">
        <v>5274</v>
      </c>
      <c r="ID417" s="34" t="s">
        <v>4462</v>
      </c>
      <c r="IR417" s="34" t="s">
        <v>1046</v>
      </c>
      <c r="IS417" s="34" t="s">
        <v>5322</v>
      </c>
      <c r="IU417" s="34" t="s">
        <v>5181</v>
      </c>
      <c r="IV417" s="34" t="s">
        <v>4474</v>
      </c>
      <c r="IW417" s="34" t="s">
        <v>4175</v>
      </c>
      <c r="IX417" s="34" t="s">
        <v>5374</v>
      </c>
      <c r="IY417" s="34" t="s">
        <v>4474</v>
      </c>
      <c r="IZ417" s="34" t="s">
        <v>4785</v>
      </c>
      <c r="JA417" s="34" t="s">
        <v>4716</v>
      </c>
      <c r="JB417" s="34" t="s">
        <v>4714</v>
      </c>
      <c r="JC417" s="34">
        <v>500</v>
      </c>
      <c r="JD417" s="34">
        <v>333.33333333333297</v>
      </c>
      <c r="JE417" s="34">
        <v>333.33333333333297</v>
      </c>
      <c r="JF417" s="34">
        <v>0</v>
      </c>
      <c r="JG417" s="34">
        <v>333.33333333333297</v>
      </c>
      <c r="JH417" s="34">
        <v>20000</v>
      </c>
      <c r="JI417" s="34">
        <v>83.3333333333333</v>
      </c>
      <c r="JJ417" s="34">
        <v>0</v>
      </c>
      <c r="JK417" s="34">
        <v>333.33333333333297</v>
      </c>
      <c r="JL417" s="34">
        <v>44333.333333333299</v>
      </c>
      <c r="JM417" s="34">
        <v>2583.3333333333298</v>
      </c>
      <c r="JN417" s="34">
        <v>46916.666666666701</v>
      </c>
      <c r="JO417" s="34">
        <v>14777.777777777799</v>
      </c>
      <c r="JP417" s="34">
        <v>861.11111111111097</v>
      </c>
      <c r="JQ417" s="34">
        <v>15638.8888888889</v>
      </c>
      <c r="JR417" s="34">
        <v>0.25577264653641202</v>
      </c>
      <c r="JS417" s="34">
        <v>2.1314387211367702E-2</v>
      </c>
      <c r="JT417" s="34">
        <v>0.12788632326820601</v>
      </c>
      <c r="JU417" s="34">
        <v>6.3943161634103005E-2</v>
      </c>
      <c r="JV417" s="34">
        <v>2.1314387211367702E-2</v>
      </c>
      <c r="JW417" s="34">
        <v>1.0657193605683801E-2</v>
      </c>
      <c r="JX417" s="34">
        <v>2.1314387211367702E-2</v>
      </c>
      <c r="JY417" s="34">
        <v>1.0657193605683801E-2</v>
      </c>
      <c r="JZ417" s="34">
        <v>7.1047957371225597E-3</v>
      </c>
      <c r="KA417" s="34">
        <v>1.0657193605683801E-2</v>
      </c>
      <c r="KB417" s="34">
        <v>7.1047957371225597E-3</v>
      </c>
      <c r="KC417" s="34">
        <v>7.1047957371225597E-3</v>
      </c>
      <c r="KE417" s="34">
        <v>7.1047957371225597E-3</v>
      </c>
      <c r="KF417" s="34">
        <v>0.42628774422735299</v>
      </c>
      <c r="KG417" s="34">
        <v>1.7761989342806399E-3</v>
      </c>
      <c r="KL417" s="34" t="s">
        <v>5796</v>
      </c>
      <c r="KM417" s="34" t="s">
        <v>4714</v>
      </c>
      <c r="KN417" s="34" t="s">
        <v>5255</v>
      </c>
      <c r="KO417" s="34" t="s">
        <v>5255</v>
      </c>
      <c r="KP417" s="34" t="s">
        <v>4170</v>
      </c>
      <c r="KQ417" s="34" t="s">
        <v>4353</v>
      </c>
      <c r="KR417" s="34" t="s">
        <v>4974</v>
      </c>
      <c r="KS417" s="34" t="s">
        <v>5709</v>
      </c>
      <c r="KT417" s="34" t="s">
        <v>4170</v>
      </c>
      <c r="KU417" s="34" t="s">
        <v>5115</v>
      </c>
      <c r="KV417" s="34" t="s">
        <v>5152</v>
      </c>
      <c r="KW417" s="34" t="s">
        <v>5623</v>
      </c>
      <c r="KX417" s="34" t="s">
        <v>5646</v>
      </c>
      <c r="KY417" s="34" t="s">
        <v>5954</v>
      </c>
      <c r="KZ417" s="34" t="s">
        <v>5152</v>
      </c>
    </row>
    <row r="418" spans="1:313">
      <c r="A418" s="34" t="s">
        <v>7276</v>
      </c>
      <c r="B418" s="34" t="s">
        <v>7248</v>
      </c>
      <c r="C418" s="34" t="s">
        <v>1036</v>
      </c>
      <c r="D418" s="34" t="s">
        <v>1041</v>
      </c>
      <c r="F418" s="34" t="s">
        <v>1041</v>
      </c>
      <c r="G418" s="34">
        <v>40</v>
      </c>
      <c r="H418" s="34" t="s">
        <v>1041</v>
      </c>
      <c r="I418" s="34" t="s">
        <v>1041</v>
      </c>
      <c r="J418" s="34" t="s">
        <v>442</v>
      </c>
      <c r="K418" s="34" t="s">
        <v>1077</v>
      </c>
      <c r="L418" s="34" t="s">
        <v>9537</v>
      </c>
      <c r="M418" s="34" t="s">
        <v>1548</v>
      </c>
      <c r="N418" s="34" t="s">
        <v>9538</v>
      </c>
      <c r="P418" s="34" t="s">
        <v>3065</v>
      </c>
      <c r="Q418" s="34" t="s">
        <v>3123</v>
      </c>
      <c r="R418" s="34" t="s">
        <v>6515</v>
      </c>
      <c r="S418" s="34">
        <v>3</v>
      </c>
      <c r="T418" s="34" t="s">
        <v>4170</v>
      </c>
      <c r="U418" s="34" t="s">
        <v>4170</v>
      </c>
      <c r="V418" s="34" t="s">
        <v>4170</v>
      </c>
      <c r="W418" s="34" t="s">
        <v>4881</v>
      </c>
      <c r="X418" s="34" t="s">
        <v>4609</v>
      </c>
      <c r="Y418" s="34" t="s">
        <v>4881</v>
      </c>
      <c r="Z418" s="34" t="s">
        <v>4609</v>
      </c>
      <c r="AA418" s="34" t="s">
        <v>4170</v>
      </c>
      <c r="AB418" s="34" t="s">
        <v>3681</v>
      </c>
      <c r="AD418" s="34" t="s">
        <v>3696</v>
      </c>
      <c r="AN418" s="34" t="s">
        <v>3719</v>
      </c>
      <c r="AO418" s="34" t="s">
        <v>1044</v>
      </c>
      <c r="BG418" s="34">
        <v>3</v>
      </c>
      <c r="BI418" s="34">
        <v>50</v>
      </c>
      <c r="BJ418" s="34" t="s">
        <v>1041</v>
      </c>
      <c r="BK418" s="34" t="s">
        <v>3727</v>
      </c>
      <c r="BM418" s="34" t="s">
        <v>3739</v>
      </c>
      <c r="BN418" s="34" t="s">
        <v>3745</v>
      </c>
      <c r="BO418" s="34" t="s">
        <v>4881</v>
      </c>
      <c r="BP418" s="34" t="s">
        <v>4170</v>
      </c>
      <c r="BQ418" s="34" t="s">
        <v>4170</v>
      </c>
      <c r="BR418" s="34" t="s">
        <v>4170</v>
      </c>
      <c r="BS418" s="34" t="s">
        <v>3754</v>
      </c>
      <c r="BT418" s="34" t="s">
        <v>3771</v>
      </c>
      <c r="BU418" s="34" t="s">
        <v>1044</v>
      </c>
      <c r="BV418" s="34" t="s">
        <v>1044</v>
      </c>
      <c r="BW418" s="34" t="s">
        <v>1044</v>
      </c>
      <c r="BX418" s="34" t="s">
        <v>3777</v>
      </c>
      <c r="BY418" s="34" t="s">
        <v>4881</v>
      </c>
      <c r="BZ418" s="34" t="s">
        <v>4170</v>
      </c>
      <c r="CA418" s="34" t="s">
        <v>4170</v>
      </c>
      <c r="CB418" s="34" t="s">
        <v>4170</v>
      </c>
      <c r="CC418" s="34" t="s">
        <v>4170</v>
      </c>
      <c r="CD418" s="34" t="s">
        <v>4170</v>
      </c>
      <c r="CE418" s="34" t="s">
        <v>4170</v>
      </c>
      <c r="CF418" s="34" t="s">
        <v>4170</v>
      </c>
      <c r="CG418" s="34" t="s">
        <v>4170</v>
      </c>
      <c r="CH418" s="34" t="s">
        <v>4170</v>
      </c>
      <c r="CI418" s="34" t="s">
        <v>4170</v>
      </c>
      <c r="CJ418" s="34" t="s">
        <v>4170</v>
      </c>
      <c r="CK418" s="34" t="s">
        <v>4170</v>
      </c>
      <c r="CL418" s="34" t="s">
        <v>4170</v>
      </c>
      <c r="CM418" s="34" t="s">
        <v>4170</v>
      </c>
      <c r="CN418" s="34" t="s">
        <v>4170</v>
      </c>
      <c r="CO418" s="34" t="s">
        <v>4170</v>
      </c>
      <c r="CQ418" s="34" t="s">
        <v>1041</v>
      </c>
      <c r="CR418" s="34" t="s">
        <v>1041</v>
      </c>
      <c r="CS418" s="34" t="s">
        <v>1041</v>
      </c>
      <c r="CT418" s="34" t="s">
        <v>1041</v>
      </c>
      <c r="CU418" s="34" t="s">
        <v>1041</v>
      </c>
      <c r="CV418" s="34" t="s">
        <v>1041</v>
      </c>
      <c r="CW418" s="34" t="s">
        <v>1041</v>
      </c>
      <c r="CX418" s="34" t="s">
        <v>1044</v>
      </c>
      <c r="CY418" s="34" t="s">
        <v>3823</v>
      </c>
      <c r="CZ418" s="34" t="s">
        <v>3843</v>
      </c>
      <c r="DA418" s="34" t="s">
        <v>3855</v>
      </c>
      <c r="DB418" s="34" t="s">
        <v>1044</v>
      </c>
      <c r="DC418" s="34" t="s">
        <v>1044</v>
      </c>
      <c r="DD418" s="34" t="s">
        <v>3871</v>
      </c>
      <c r="DE418" s="34" t="s">
        <v>1044</v>
      </c>
      <c r="DF418" s="34" t="s">
        <v>3877</v>
      </c>
      <c r="DG418" s="34" t="s">
        <v>6688</v>
      </c>
      <c r="DH418" s="34" t="s">
        <v>4170</v>
      </c>
      <c r="DI418" s="34" t="s">
        <v>4170</v>
      </c>
      <c r="DJ418" s="34" t="s">
        <v>4881</v>
      </c>
      <c r="DK418" s="34" t="s">
        <v>4170</v>
      </c>
      <c r="DL418" s="34" t="s">
        <v>4170</v>
      </c>
      <c r="DM418" s="34" t="s">
        <v>4170</v>
      </c>
      <c r="DN418" s="34" t="s">
        <v>4881</v>
      </c>
      <c r="DO418" s="34" t="s">
        <v>4170</v>
      </c>
      <c r="DP418" s="34" t="s">
        <v>4170</v>
      </c>
      <c r="DQ418" s="34" t="s">
        <v>4170</v>
      </c>
      <c r="DR418" s="34" t="s">
        <v>4170</v>
      </c>
      <c r="DS418" s="34" t="s">
        <v>4170</v>
      </c>
      <c r="DT418" s="34" t="s">
        <v>4170</v>
      </c>
      <c r="DU418" s="34" t="s">
        <v>4170</v>
      </c>
      <c r="DV418" s="34" t="s">
        <v>4170</v>
      </c>
      <c r="DW418" s="34" t="s">
        <v>4170</v>
      </c>
      <c r="ES418" s="34" t="s">
        <v>3951</v>
      </c>
      <c r="ET418" s="34" t="s">
        <v>4170</v>
      </c>
      <c r="EU418" s="34" t="s">
        <v>4170</v>
      </c>
      <c r="EV418" s="34" t="s">
        <v>4170</v>
      </c>
      <c r="EW418" s="34" t="s">
        <v>4170</v>
      </c>
      <c r="EX418" s="34" t="s">
        <v>4881</v>
      </c>
      <c r="EY418" s="34" t="s">
        <v>4170</v>
      </c>
      <c r="EZ418" s="34" t="s">
        <v>4170</v>
      </c>
      <c r="FA418" s="34" t="s">
        <v>4170</v>
      </c>
      <c r="FB418" s="34" t="s">
        <v>4170</v>
      </c>
      <c r="FD418" s="34">
        <v>5000</v>
      </c>
      <c r="FK418" s="34" t="s">
        <v>1044</v>
      </c>
      <c r="FM418" s="34" t="s">
        <v>3981</v>
      </c>
      <c r="FN418" s="34" t="s">
        <v>6457</v>
      </c>
      <c r="FO418" s="34" t="s">
        <v>4881</v>
      </c>
      <c r="FP418" s="34" t="s">
        <v>4881</v>
      </c>
      <c r="FQ418" s="34" t="s">
        <v>4881</v>
      </c>
      <c r="FR418" s="34" t="s">
        <v>4881</v>
      </c>
      <c r="FS418" s="34" t="s">
        <v>4170</v>
      </c>
      <c r="FT418" s="34" t="s">
        <v>4170</v>
      </c>
      <c r="FU418" s="34" t="s">
        <v>4881</v>
      </c>
      <c r="FV418" s="34" t="s">
        <v>4170</v>
      </c>
      <c r="FW418" s="34" t="s">
        <v>4881</v>
      </c>
      <c r="FX418" s="34" t="s">
        <v>4170</v>
      </c>
      <c r="FY418" s="34" t="s">
        <v>4170</v>
      </c>
      <c r="FZ418" s="34" t="s">
        <v>4170</v>
      </c>
      <c r="GA418" s="34" t="s">
        <v>4170</v>
      </c>
      <c r="GB418" s="34" t="s">
        <v>4170</v>
      </c>
      <c r="GC418" s="34" t="s">
        <v>4170</v>
      </c>
      <c r="GD418" s="34" t="s">
        <v>4170</v>
      </c>
      <c r="GF418" s="34" t="s">
        <v>1044</v>
      </c>
      <c r="GG418" s="34" t="s">
        <v>4170</v>
      </c>
      <c r="GH418" s="34" t="s">
        <v>4170</v>
      </c>
      <c r="GI418" s="34" t="s">
        <v>4170</v>
      </c>
      <c r="GJ418" s="34" t="s">
        <v>4881</v>
      </c>
      <c r="GK418" s="34" t="s">
        <v>4170</v>
      </c>
      <c r="GL418" s="34" t="s">
        <v>4170</v>
      </c>
      <c r="GM418" s="34" t="s">
        <v>4170</v>
      </c>
      <c r="GO418" s="34">
        <v>12000</v>
      </c>
      <c r="GP418" s="34">
        <v>0</v>
      </c>
      <c r="GQ418" s="34">
        <v>11000</v>
      </c>
      <c r="GR418" s="34">
        <v>3000</v>
      </c>
      <c r="GS418" s="34">
        <v>1000</v>
      </c>
      <c r="GT418" s="34">
        <v>600</v>
      </c>
      <c r="GU418" s="34">
        <v>1000</v>
      </c>
      <c r="GV418" s="34">
        <v>0</v>
      </c>
      <c r="GW418" s="34">
        <v>0</v>
      </c>
      <c r="GX418" s="34">
        <v>10000</v>
      </c>
      <c r="GY418" s="34">
        <v>1000</v>
      </c>
      <c r="GZ418" s="34">
        <v>10000</v>
      </c>
      <c r="HA418" s="34">
        <v>0</v>
      </c>
      <c r="HB418" s="34">
        <v>0</v>
      </c>
      <c r="HC418" s="34">
        <v>0</v>
      </c>
      <c r="HD418" s="34">
        <v>0</v>
      </c>
      <c r="HE418" s="34">
        <v>0</v>
      </c>
      <c r="HF418" s="34" t="s">
        <v>1044</v>
      </c>
      <c r="HK418" s="34" t="s">
        <v>7277</v>
      </c>
      <c r="HL418" s="34" t="s">
        <v>4226</v>
      </c>
      <c r="HM418" s="34" t="s">
        <v>4542</v>
      </c>
      <c r="HN418" s="34" t="s">
        <v>5453</v>
      </c>
      <c r="HO418" s="34">
        <v>32.687253613666201</v>
      </c>
      <c r="HP418" s="34" t="s">
        <v>4895</v>
      </c>
      <c r="HQ418" s="34" t="s">
        <v>4316</v>
      </c>
      <c r="HR418" s="34" t="s">
        <v>4219</v>
      </c>
      <c r="HS418" s="34" t="s">
        <v>4255</v>
      </c>
      <c r="HT418" s="34" t="s">
        <v>4271</v>
      </c>
      <c r="HU418" s="34" t="s">
        <v>5342</v>
      </c>
      <c r="HV418" s="34" t="s">
        <v>5001</v>
      </c>
      <c r="HW418" s="34" t="s">
        <v>4556</v>
      </c>
      <c r="HX418" s="34" t="s">
        <v>3244</v>
      </c>
      <c r="HY418" s="34" t="s">
        <v>4291</v>
      </c>
      <c r="HZ418" s="34" t="s">
        <v>4929</v>
      </c>
      <c r="IA418" s="34" t="s">
        <v>4665</v>
      </c>
      <c r="IC418" s="34" t="s">
        <v>5274</v>
      </c>
      <c r="ID418" s="34" t="s">
        <v>4462</v>
      </c>
      <c r="IJ418" s="34">
        <v>1993</v>
      </c>
      <c r="IQ418" s="34">
        <v>1993</v>
      </c>
      <c r="IR418" s="34" t="s">
        <v>1046</v>
      </c>
      <c r="IT418" s="34">
        <v>664.33333333333303</v>
      </c>
      <c r="IU418" s="34" t="s">
        <v>5181</v>
      </c>
      <c r="IV418" s="34" t="s">
        <v>4170</v>
      </c>
      <c r="IW418" s="34" t="s">
        <v>4172</v>
      </c>
      <c r="IX418" s="34" t="s">
        <v>5374</v>
      </c>
      <c r="IY418" s="34" t="s">
        <v>4474</v>
      </c>
      <c r="IZ418" s="34" t="s">
        <v>4354</v>
      </c>
      <c r="JA418" s="34" t="s">
        <v>4716</v>
      </c>
      <c r="JB418" s="34" t="s">
        <v>4170</v>
      </c>
      <c r="JC418" s="34">
        <v>1666.6666666666699</v>
      </c>
      <c r="JD418" s="34">
        <v>166.666666666667</v>
      </c>
      <c r="JE418" s="34">
        <v>1666.6666666666699</v>
      </c>
      <c r="JF418" s="34">
        <v>0</v>
      </c>
      <c r="JG418" s="34">
        <v>0</v>
      </c>
      <c r="JH418" s="34">
        <v>0</v>
      </c>
      <c r="JI418" s="34">
        <v>0</v>
      </c>
      <c r="JJ418" s="34">
        <v>0</v>
      </c>
      <c r="JK418" s="34">
        <v>0</v>
      </c>
      <c r="JL418" s="34">
        <v>31933.333333333299</v>
      </c>
      <c r="JM418" s="34">
        <v>166.666666666667</v>
      </c>
      <c r="JN418" s="34">
        <v>32100</v>
      </c>
      <c r="JO418" s="34">
        <v>10644.4444444444</v>
      </c>
      <c r="JP418" s="34">
        <v>55.5555555555556</v>
      </c>
      <c r="JQ418" s="34">
        <v>10700</v>
      </c>
      <c r="JR418" s="34">
        <v>0.37383177570093501</v>
      </c>
      <c r="JT418" s="34">
        <v>0.34267912772585701</v>
      </c>
      <c r="JU418" s="34">
        <v>9.34579439252336E-2</v>
      </c>
      <c r="JV418" s="34">
        <v>3.1152647975077899E-2</v>
      </c>
      <c r="JW418" s="34">
        <v>1.86915887850467E-2</v>
      </c>
      <c r="JX418" s="34">
        <v>3.1152647975077899E-2</v>
      </c>
      <c r="KA418" s="34">
        <v>5.1921079958463102E-2</v>
      </c>
      <c r="KB418" s="34">
        <v>5.1921079958463104E-3</v>
      </c>
      <c r="KC418" s="34">
        <v>5.1921079958463102E-2</v>
      </c>
      <c r="KI418" s="34" t="s">
        <v>6083</v>
      </c>
      <c r="KJ418" s="34" t="s">
        <v>5976</v>
      </c>
      <c r="KK418" s="34" t="s">
        <v>5177</v>
      </c>
      <c r="KL418" s="34" t="s">
        <v>4170</v>
      </c>
      <c r="KM418" s="34" t="s">
        <v>4712</v>
      </c>
      <c r="KN418" s="34" t="s">
        <v>5254</v>
      </c>
      <c r="KO418" s="34" t="s">
        <v>5253</v>
      </c>
      <c r="KP418" s="34" t="s">
        <v>4170</v>
      </c>
      <c r="KQ418" s="34" t="s">
        <v>4170</v>
      </c>
      <c r="KR418" s="34" t="s">
        <v>4170</v>
      </c>
      <c r="KS418" s="34" t="s">
        <v>4170</v>
      </c>
      <c r="KT418" s="34" t="s">
        <v>4170</v>
      </c>
      <c r="KU418" s="34" t="s">
        <v>5114</v>
      </c>
      <c r="KV418" s="34" t="s">
        <v>5155</v>
      </c>
      <c r="KW418" s="34" t="s">
        <v>5620</v>
      </c>
      <c r="KX418" s="34" t="s">
        <v>5643</v>
      </c>
      <c r="KY418" s="34" t="s">
        <v>5954</v>
      </c>
      <c r="KZ418" s="34" t="s">
        <v>5155</v>
      </c>
      <c r="LA418" s="34" t="s">
        <v>5993</v>
      </c>
    </row>
    <row r="419" spans="1:313">
      <c r="A419" s="34" t="s">
        <v>7278</v>
      </c>
      <c r="B419" s="34" t="s">
        <v>7248</v>
      </c>
      <c r="C419" s="34" t="s">
        <v>1037</v>
      </c>
      <c r="D419" s="34" t="s">
        <v>1041</v>
      </c>
      <c r="F419" s="34" t="s">
        <v>1041</v>
      </c>
      <c r="G419" s="34">
        <v>34</v>
      </c>
      <c r="H419" s="34" t="s">
        <v>1041</v>
      </c>
      <c r="I419" s="34" t="s">
        <v>1041</v>
      </c>
      <c r="J419" s="34" t="s">
        <v>440</v>
      </c>
      <c r="K419" s="34" t="s">
        <v>1077</v>
      </c>
      <c r="L419" s="34" t="s">
        <v>9537</v>
      </c>
      <c r="M419" s="34" t="s">
        <v>1548</v>
      </c>
      <c r="N419" s="34" t="s">
        <v>9538</v>
      </c>
      <c r="P419" s="34" t="s">
        <v>3065</v>
      </c>
      <c r="Q419" s="34" t="s">
        <v>3114</v>
      </c>
      <c r="R419" s="34" t="s">
        <v>6377</v>
      </c>
      <c r="S419" s="34">
        <v>2</v>
      </c>
      <c r="T419" s="34" t="s">
        <v>4881</v>
      </c>
      <c r="U419" s="34" t="s">
        <v>4170</v>
      </c>
      <c r="V419" s="34" t="s">
        <v>4170</v>
      </c>
      <c r="W419" s="34" t="s">
        <v>4881</v>
      </c>
      <c r="X419" s="34" t="s">
        <v>4881</v>
      </c>
      <c r="Y419" s="34" t="s">
        <v>4881</v>
      </c>
      <c r="Z419" s="34" t="s">
        <v>4881</v>
      </c>
      <c r="AA419" s="34" t="s">
        <v>4170</v>
      </c>
      <c r="AB419" s="34" t="s">
        <v>3681</v>
      </c>
      <c r="AD419" s="34" t="s">
        <v>3696</v>
      </c>
      <c r="AN419" s="34" t="s">
        <v>3722</v>
      </c>
      <c r="AO419" s="34" t="s">
        <v>1041</v>
      </c>
      <c r="AP419" s="34" t="s">
        <v>4086</v>
      </c>
      <c r="AQ419" s="34" t="s">
        <v>4881</v>
      </c>
      <c r="AR419" s="34" t="s">
        <v>4170</v>
      </c>
      <c r="AS419" s="34" t="s">
        <v>4170</v>
      </c>
      <c r="AT419" s="34" t="s">
        <v>4170</v>
      </c>
      <c r="AU419" s="34" t="s">
        <v>4170</v>
      </c>
      <c r="AV419" s="34" t="s">
        <v>4170</v>
      </c>
      <c r="AW419" s="34" t="s">
        <v>4170</v>
      </c>
      <c r="AX419" s="34" t="s">
        <v>4170</v>
      </c>
      <c r="AY419" s="34" t="s">
        <v>4170</v>
      </c>
      <c r="AZ419" s="34" t="s">
        <v>4170</v>
      </c>
      <c r="BA419" s="34" t="s">
        <v>4170</v>
      </c>
      <c r="BB419" s="34" t="s">
        <v>4170</v>
      </c>
      <c r="BD419" s="34" t="s">
        <v>4113</v>
      </c>
      <c r="BG419" s="34">
        <v>2</v>
      </c>
      <c r="BI419" s="34">
        <v>32</v>
      </c>
      <c r="BJ419" s="34" t="s">
        <v>1041</v>
      </c>
      <c r="BK419" s="34" t="s">
        <v>3727</v>
      </c>
      <c r="BM419" s="34" t="s">
        <v>3739</v>
      </c>
      <c r="BN419" s="34" t="s">
        <v>3745</v>
      </c>
      <c r="BO419" s="34" t="s">
        <v>4881</v>
      </c>
      <c r="BP419" s="34" t="s">
        <v>4170</v>
      </c>
      <c r="BQ419" s="34" t="s">
        <v>4170</v>
      </c>
      <c r="BR419" s="34" t="s">
        <v>4170</v>
      </c>
      <c r="BS419" s="34" t="s">
        <v>3760</v>
      </c>
      <c r="BT419" s="34" t="s">
        <v>3771</v>
      </c>
      <c r="BU419" s="34" t="s">
        <v>1044</v>
      </c>
      <c r="BV419" s="34" t="s">
        <v>1044</v>
      </c>
      <c r="BW419" s="34" t="s">
        <v>1044</v>
      </c>
      <c r="BX419" s="34" t="s">
        <v>3777</v>
      </c>
      <c r="BY419" s="34" t="s">
        <v>4881</v>
      </c>
      <c r="BZ419" s="34" t="s">
        <v>4170</v>
      </c>
      <c r="CA419" s="34" t="s">
        <v>4170</v>
      </c>
      <c r="CB419" s="34" t="s">
        <v>4170</v>
      </c>
      <c r="CC419" s="34" t="s">
        <v>4170</v>
      </c>
      <c r="CD419" s="34" t="s">
        <v>4170</v>
      </c>
      <c r="CE419" s="34" t="s">
        <v>4170</v>
      </c>
      <c r="CF419" s="34" t="s">
        <v>4170</v>
      </c>
      <c r="CG419" s="34" t="s">
        <v>4170</v>
      </c>
      <c r="CH419" s="34" t="s">
        <v>4170</v>
      </c>
      <c r="CI419" s="34" t="s">
        <v>4170</v>
      </c>
      <c r="CJ419" s="34" t="s">
        <v>4170</v>
      </c>
      <c r="CK419" s="34" t="s">
        <v>4170</v>
      </c>
      <c r="CL419" s="34" t="s">
        <v>4170</v>
      </c>
      <c r="CM419" s="34" t="s">
        <v>4170</v>
      </c>
      <c r="CN419" s="34" t="s">
        <v>4170</v>
      </c>
      <c r="CO419" s="34" t="s">
        <v>4170</v>
      </c>
      <c r="CQ419" s="34" t="s">
        <v>1041</v>
      </c>
      <c r="CR419" s="34" t="s">
        <v>1044</v>
      </c>
      <c r="CS419" s="34" t="s">
        <v>1041</v>
      </c>
      <c r="CT419" s="34" t="s">
        <v>1041</v>
      </c>
      <c r="CU419" s="34" t="s">
        <v>1041</v>
      </c>
      <c r="CV419" s="34" t="s">
        <v>1041</v>
      </c>
      <c r="CW419" s="34" t="s">
        <v>1044</v>
      </c>
      <c r="CX419" s="34" t="s">
        <v>1044</v>
      </c>
      <c r="CY419" s="34" t="s">
        <v>3826</v>
      </c>
      <c r="CZ419" s="34" t="s">
        <v>3843</v>
      </c>
      <c r="DA419" s="34" t="s">
        <v>3861</v>
      </c>
      <c r="DB419" s="34" t="s">
        <v>1044</v>
      </c>
      <c r="DC419" s="34" t="s">
        <v>1044</v>
      </c>
      <c r="DD419" s="34" t="s">
        <v>3871</v>
      </c>
      <c r="DE419" s="34" t="s">
        <v>1041</v>
      </c>
      <c r="DF419" s="34" t="s">
        <v>3877</v>
      </c>
      <c r="DG419" s="34" t="s">
        <v>6425</v>
      </c>
      <c r="DH419" s="34" t="s">
        <v>4170</v>
      </c>
      <c r="DI419" s="34" t="s">
        <v>4881</v>
      </c>
      <c r="DJ419" s="34" t="s">
        <v>4881</v>
      </c>
      <c r="DK419" s="34" t="s">
        <v>4170</v>
      </c>
      <c r="DL419" s="34" t="s">
        <v>4170</v>
      </c>
      <c r="DM419" s="34" t="s">
        <v>4170</v>
      </c>
      <c r="DN419" s="34" t="s">
        <v>4170</v>
      </c>
      <c r="DO419" s="34" t="s">
        <v>4170</v>
      </c>
      <c r="DP419" s="34" t="s">
        <v>4170</v>
      </c>
      <c r="DQ419" s="34" t="s">
        <v>4170</v>
      </c>
      <c r="DR419" s="34" t="s">
        <v>4170</v>
      </c>
      <c r="DS419" s="34" t="s">
        <v>4170</v>
      </c>
      <c r="DT419" s="34" t="s">
        <v>4170</v>
      </c>
      <c r="DU419" s="34" t="s">
        <v>4170</v>
      </c>
      <c r="DV419" s="34" t="s">
        <v>4170</v>
      </c>
      <c r="DW419" s="34" t="s">
        <v>4170</v>
      </c>
      <c r="DY419" s="34">
        <v>12000</v>
      </c>
      <c r="DZ419" s="34">
        <v>6000</v>
      </c>
      <c r="FK419" s="34" t="s">
        <v>1044</v>
      </c>
      <c r="FM419" s="34" t="s">
        <v>3990</v>
      </c>
      <c r="GF419" s="34" t="s">
        <v>1044</v>
      </c>
      <c r="GG419" s="34" t="s">
        <v>4170</v>
      </c>
      <c r="GH419" s="34" t="s">
        <v>4170</v>
      </c>
      <c r="GI419" s="34" t="s">
        <v>4170</v>
      </c>
      <c r="GJ419" s="34" t="s">
        <v>4881</v>
      </c>
      <c r="GK419" s="34" t="s">
        <v>4170</v>
      </c>
      <c r="GL419" s="34" t="s">
        <v>4170</v>
      </c>
      <c r="GM419" s="34" t="s">
        <v>4170</v>
      </c>
      <c r="GO419" s="34">
        <v>5000</v>
      </c>
      <c r="GP419" s="34">
        <v>1000</v>
      </c>
      <c r="GQ419" s="34">
        <v>4000</v>
      </c>
      <c r="GR419" s="34">
        <v>4000</v>
      </c>
      <c r="GS419" s="34">
        <v>500</v>
      </c>
      <c r="GT419" s="34">
        <v>500</v>
      </c>
      <c r="GU419" s="34">
        <v>500</v>
      </c>
      <c r="GV419" s="34">
        <v>0</v>
      </c>
      <c r="GW419" s="34">
        <v>0</v>
      </c>
      <c r="GX419" s="34">
        <v>3500</v>
      </c>
      <c r="GY419" s="34">
        <v>1000</v>
      </c>
      <c r="GZ419" s="34">
        <v>0</v>
      </c>
      <c r="HA419" s="34">
        <v>0</v>
      </c>
      <c r="HB419" s="34">
        <v>0</v>
      </c>
      <c r="HC419" s="34">
        <v>0</v>
      </c>
      <c r="HD419" s="34">
        <v>0</v>
      </c>
      <c r="HE419" s="34">
        <v>0</v>
      </c>
      <c r="HF419" s="34" t="s">
        <v>1044</v>
      </c>
      <c r="HK419" s="34" t="s">
        <v>7279</v>
      </c>
      <c r="HL419" s="34" t="s">
        <v>4226</v>
      </c>
      <c r="HM419" s="34" t="s">
        <v>4539</v>
      </c>
      <c r="HN419" s="34" t="s">
        <v>5446</v>
      </c>
      <c r="HO419" s="34">
        <v>48.685939553219399</v>
      </c>
      <c r="HP419" s="34" t="s">
        <v>4896</v>
      </c>
      <c r="HQ419" s="34" t="s">
        <v>4313</v>
      </c>
      <c r="HR419" s="34" t="s">
        <v>4186</v>
      </c>
      <c r="HS419" s="34" t="s">
        <v>4255</v>
      </c>
      <c r="HT419" s="34" t="s">
        <v>4271</v>
      </c>
      <c r="HU419" s="34" t="s">
        <v>5342</v>
      </c>
      <c r="HV419" s="34" t="s">
        <v>5001</v>
      </c>
      <c r="HW419" s="34" t="s">
        <v>4556</v>
      </c>
      <c r="HX419" s="34" t="s">
        <v>3244</v>
      </c>
      <c r="HY419" s="34" t="s">
        <v>4291</v>
      </c>
      <c r="HZ419" s="34" t="s">
        <v>4933</v>
      </c>
      <c r="IA419" s="34" t="s">
        <v>4666</v>
      </c>
      <c r="IC419" s="34" t="s">
        <v>5274</v>
      </c>
      <c r="ID419" s="34" t="s">
        <v>4462</v>
      </c>
      <c r="IE419" s="34" t="s">
        <v>5112</v>
      </c>
      <c r="IF419" s="34" t="s">
        <v>4878</v>
      </c>
      <c r="IQ419" s="34">
        <v>18000</v>
      </c>
      <c r="IR419" s="34" t="s">
        <v>1046</v>
      </c>
      <c r="IT419" s="34">
        <v>9000</v>
      </c>
      <c r="IU419" s="34" t="s">
        <v>5179</v>
      </c>
      <c r="IV419" s="34" t="s">
        <v>4474</v>
      </c>
      <c r="IW419" s="34" t="s">
        <v>4174</v>
      </c>
      <c r="IX419" s="34" t="s">
        <v>6121</v>
      </c>
      <c r="IY419" s="34" t="s">
        <v>4785</v>
      </c>
      <c r="IZ419" s="34" t="s">
        <v>4785</v>
      </c>
      <c r="JA419" s="34" t="s">
        <v>4785</v>
      </c>
      <c r="JB419" s="34" t="s">
        <v>4170</v>
      </c>
      <c r="JC419" s="34">
        <v>583.33333333333303</v>
      </c>
      <c r="JD419" s="34">
        <v>166.666666666667</v>
      </c>
      <c r="JE419" s="34">
        <v>0</v>
      </c>
      <c r="JF419" s="34">
        <v>0</v>
      </c>
      <c r="JG419" s="34">
        <v>0</v>
      </c>
      <c r="JH419" s="34">
        <v>0</v>
      </c>
      <c r="JI419" s="34">
        <v>0</v>
      </c>
      <c r="JJ419" s="34">
        <v>0</v>
      </c>
      <c r="JK419" s="34">
        <v>0</v>
      </c>
      <c r="JL419" s="34">
        <v>15083.333333333299</v>
      </c>
      <c r="JM419" s="34">
        <v>1166.6666666666699</v>
      </c>
      <c r="JN419" s="34">
        <v>16250</v>
      </c>
      <c r="JO419" s="34">
        <v>7541.6666666666697</v>
      </c>
      <c r="JP419" s="34">
        <v>583.33333333333303</v>
      </c>
      <c r="JQ419" s="34">
        <v>8125</v>
      </c>
      <c r="JR419" s="34">
        <v>0.30769230769230799</v>
      </c>
      <c r="JS419" s="34">
        <v>6.15384615384615E-2</v>
      </c>
      <c r="JT419" s="34">
        <v>0.246153846153846</v>
      </c>
      <c r="JU419" s="34">
        <v>0.246153846153846</v>
      </c>
      <c r="JV419" s="34">
        <v>3.0769230769230799E-2</v>
      </c>
      <c r="JW419" s="34">
        <v>3.0769230769230799E-2</v>
      </c>
      <c r="JX419" s="34">
        <v>3.0769230769230799E-2</v>
      </c>
      <c r="KA419" s="34">
        <v>3.5897435897435902E-2</v>
      </c>
      <c r="KB419" s="34">
        <v>1.02564102564103E-2</v>
      </c>
      <c r="KJ419" s="34" t="s">
        <v>5977</v>
      </c>
      <c r="KK419" s="34" t="s">
        <v>5990</v>
      </c>
      <c r="KL419" s="34" t="s">
        <v>4170</v>
      </c>
      <c r="KM419" s="34" t="s">
        <v>4716</v>
      </c>
      <c r="KN419" s="34" t="s">
        <v>5254</v>
      </c>
      <c r="KO419" s="34" t="s">
        <v>4170</v>
      </c>
      <c r="KP419" s="34" t="s">
        <v>4170</v>
      </c>
      <c r="KQ419" s="34" t="s">
        <v>4170</v>
      </c>
      <c r="KR419" s="34" t="s">
        <v>4170</v>
      </c>
      <c r="KS419" s="34" t="s">
        <v>4170</v>
      </c>
      <c r="KT419" s="34" t="s">
        <v>4170</v>
      </c>
      <c r="KU419" s="34" t="s">
        <v>5113</v>
      </c>
      <c r="KV419" s="34" t="s">
        <v>5154</v>
      </c>
      <c r="KW419" s="34" t="s">
        <v>5621</v>
      </c>
      <c r="KX419" s="34" t="s">
        <v>5646</v>
      </c>
      <c r="KY419" s="34" t="s">
        <v>5223</v>
      </c>
      <c r="KZ419" s="34" t="s">
        <v>5155</v>
      </c>
      <c r="LA419" s="34" t="s">
        <v>5992</v>
      </c>
    </row>
    <row r="420" spans="1:313">
      <c r="A420" s="34" t="s">
        <v>7280</v>
      </c>
      <c r="B420" s="34" t="s">
        <v>7248</v>
      </c>
      <c r="C420" s="34" t="s">
        <v>1038</v>
      </c>
      <c r="D420" s="34" t="s">
        <v>1041</v>
      </c>
      <c r="F420" s="34" t="s">
        <v>1041</v>
      </c>
      <c r="G420" s="34">
        <v>42</v>
      </c>
      <c r="H420" s="34" t="s">
        <v>1041</v>
      </c>
      <c r="I420" s="34" t="s">
        <v>1041</v>
      </c>
      <c r="J420" s="34" t="s">
        <v>442</v>
      </c>
      <c r="K420" s="34" t="s">
        <v>1077</v>
      </c>
      <c r="L420" s="34" t="s">
        <v>9537</v>
      </c>
      <c r="M420" s="34" t="s">
        <v>1548</v>
      </c>
      <c r="N420" s="34" t="s">
        <v>9538</v>
      </c>
      <c r="P420" s="34" t="s">
        <v>3065</v>
      </c>
      <c r="Q420" s="34" t="s">
        <v>3138</v>
      </c>
      <c r="R420" s="34" t="s">
        <v>6377</v>
      </c>
      <c r="S420" s="34">
        <v>3</v>
      </c>
      <c r="T420" s="34" t="s">
        <v>4881</v>
      </c>
      <c r="U420" s="34" t="s">
        <v>4170</v>
      </c>
      <c r="V420" s="34" t="s">
        <v>4881</v>
      </c>
      <c r="W420" s="34" t="s">
        <v>4881</v>
      </c>
      <c r="X420" s="34" t="s">
        <v>4881</v>
      </c>
      <c r="Y420" s="34" t="s">
        <v>4881</v>
      </c>
      <c r="Z420" s="34" t="s">
        <v>4609</v>
      </c>
      <c r="AA420" s="34" t="s">
        <v>4170</v>
      </c>
      <c r="AB420" s="34" t="s">
        <v>3681</v>
      </c>
      <c r="AD420" s="34" t="s">
        <v>3696</v>
      </c>
      <c r="AN420" s="34" t="s">
        <v>3722</v>
      </c>
      <c r="AO420" s="34" t="s">
        <v>1044</v>
      </c>
      <c r="BG420" s="34">
        <v>1</v>
      </c>
      <c r="BI420" s="34">
        <v>20</v>
      </c>
      <c r="BJ420" s="34" t="s">
        <v>1041</v>
      </c>
      <c r="BK420" s="34" t="s">
        <v>3727</v>
      </c>
      <c r="BM420" s="34" t="s">
        <v>3739</v>
      </c>
      <c r="BN420" s="34" t="s">
        <v>3745</v>
      </c>
      <c r="BO420" s="34" t="s">
        <v>4881</v>
      </c>
      <c r="BP420" s="34" t="s">
        <v>4170</v>
      </c>
      <c r="BQ420" s="34" t="s">
        <v>4170</v>
      </c>
      <c r="BR420" s="34" t="s">
        <v>4170</v>
      </c>
      <c r="BS420" s="34" t="s">
        <v>3754</v>
      </c>
      <c r="BT420" s="34" t="s">
        <v>3771</v>
      </c>
      <c r="BU420" s="34" t="s">
        <v>1044</v>
      </c>
      <c r="BV420" s="34" t="s">
        <v>1044</v>
      </c>
      <c r="BW420" s="34" t="s">
        <v>1044</v>
      </c>
      <c r="BX420" s="34" t="s">
        <v>3783</v>
      </c>
      <c r="BY420" s="34" t="s">
        <v>4170</v>
      </c>
      <c r="BZ420" s="34" t="s">
        <v>4170</v>
      </c>
      <c r="CA420" s="34" t="s">
        <v>4881</v>
      </c>
      <c r="CB420" s="34" t="s">
        <v>4170</v>
      </c>
      <c r="CC420" s="34" t="s">
        <v>4170</v>
      </c>
      <c r="CD420" s="34" t="s">
        <v>4170</v>
      </c>
      <c r="CE420" s="34" t="s">
        <v>4170</v>
      </c>
      <c r="CF420" s="34" t="s">
        <v>4170</v>
      </c>
      <c r="CG420" s="34" t="s">
        <v>4170</v>
      </c>
      <c r="CH420" s="34" t="s">
        <v>4170</v>
      </c>
      <c r="CI420" s="34" t="s">
        <v>4170</v>
      </c>
      <c r="CJ420" s="34" t="s">
        <v>4170</v>
      </c>
      <c r="CK420" s="34" t="s">
        <v>4170</v>
      </c>
      <c r="CL420" s="34" t="s">
        <v>4170</v>
      </c>
      <c r="CM420" s="34" t="s">
        <v>4170</v>
      </c>
      <c r="CN420" s="34" t="s">
        <v>4170</v>
      </c>
      <c r="CO420" s="34" t="s">
        <v>4170</v>
      </c>
      <c r="CQ420" s="34" t="s">
        <v>1041</v>
      </c>
      <c r="CR420" s="34" t="s">
        <v>1041</v>
      </c>
      <c r="CS420" s="34" t="s">
        <v>1041</v>
      </c>
      <c r="CT420" s="34" t="s">
        <v>1041</v>
      </c>
      <c r="CU420" s="34" t="s">
        <v>1041</v>
      </c>
      <c r="CV420" s="34" t="s">
        <v>1041</v>
      </c>
      <c r="CW420" s="34" t="s">
        <v>1044</v>
      </c>
      <c r="CX420" s="34" t="s">
        <v>1044</v>
      </c>
      <c r="CY420" s="34" t="s">
        <v>3826</v>
      </c>
      <c r="CZ420" s="34" t="s">
        <v>3843</v>
      </c>
      <c r="DA420" s="34" t="s">
        <v>3861</v>
      </c>
      <c r="DB420" s="34" t="s">
        <v>1044</v>
      </c>
      <c r="DC420" s="34" t="s">
        <v>1044</v>
      </c>
      <c r="DD420" s="34" t="s">
        <v>3871</v>
      </c>
      <c r="DE420" s="34" t="s">
        <v>1044</v>
      </c>
      <c r="DF420" s="34" t="s">
        <v>3877</v>
      </c>
      <c r="DG420" s="34" t="s">
        <v>169</v>
      </c>
      <c r="DH420" s="34" t="s">
        <v>4170</v>
      </c>
      <c r="DI420" s="34" t="s">
        <v>4881</v>
      </c>
      <c r="DJ420" s="34" t="s">
        <v>4170</v>
      </c>
      <c r="DK420" s="34" t="s">
        <v>4170</v>
      </c>
      <c r="DL420" s="34" t="s">
        <v>4170</v>
      </c>
      <c r="DM420" s="34" t="s">
        <v>4170</v>
      </c>
      <c r="DN420" s="34" t="s">
        <v>4170</v>
      </c>
      <c r="DO420" s="34" t="s">
        <v>4170</v>
      </c>
      <c r="DP420" s="34" t="s">
        <v>4170</v>
      </c>
      <c r="DQ420" s="34" t="s">
        <v>4170</v>
      </c>
      <c r="DR420" s="34" t="s">
        <v>4170</v>
      </c>
      <c r="DS420" s="34" t="s">
        <v>4170</v>
      </c>
      <c r="DT420" s="34" t="s">
        <v>4170</v>
      </c>
      <c r="DU420" s="34" t="s">
        <v>4170</v>
      </c>
      <c r="DV420" s="34" t="s">
        <v>4170</v>
      </c>
      <c r="DW420" s="34" t="s">
        <v>4170</v>
      </c>
      <c r="FK420" s="34" t="s">
        <v>1044</v>
      </c>
      <c r="FM420" s="34" t="s">
        <v>3990</v>
      </c>
      <c r="GF420" s="34" t="s">
        <v>1044</v>
      </c>
      <c r="GG420" s="34" t="s">
        <v>4170</v>
      </c>
      <c r="GH420" s="34" t="s">
        <v>4170</v>
      </c>
      <c r="GI420" s="34" t="s">
        <v>4170</v>
      </c>
      <c r="GJ420" s="34" t="s">
        <v>4881</v>
      </c>
      <c r="GK420" s="34" t="s">
        <v>4170</v>
      </c>
      <c r="GL420" s="34" t="s">
        <v>4170</v>
      </c>
      <c r="GM420" s="34" t="s">
        <v>4170</v>
      </c>
      <c r="GO420" s="34">
        <v>5000</v>
      </c>
      <c r="GP420" s="34">
        <v>0</v>
      </c>
      <c r="GQ420" s="34">
        <v>9000</v>
      </c>
      <c r="GR420" s="34">
        <v>3000</v>
      </c>
      <c r="GS420" s="34">
        <v>500</v>
      </c>
      <c r="GT420" s="34">
        <v>200</v>
      </c>
      <c r="GU420" s="34">
        <v>1000</v>
      </c>
      <c r="GV420" s="34">
        <v>500</v>
      </c>
      <c r="GW420" s="34">
        <v>1500</v>
      </c>
      <c r="GX420" s="34">
        <v>2000</v>
      </c>
      <c r="GY420" s="34">
        <v>1000</v>
      </c>
      <c r="GZ420" s="34">
        <v>2000</v>
      </c>
      <c r="HA420" s="34">
        <v>0</v>
      </c>
      <c r="HB420" s="34">
        <v>1000</v>
      </c>
      <c r="HC420" s="34">
        <v>2000</v>
      </c>
      <c r="HD420" s="34">
        <v>0</v>
      </c>
      <c r="HE420" s="34">
        <v>0</v>
      </c>
      <c r="HF420" s="34" t="s">
        <v>1044</v>
      </c>
      <c r="HK420" s="34" t="s">
        <v>7281</v>
      </c>
      <c r="HL420" s="34" t="s">
        <v>4226</v>
      </c>
      <c r="HM420" s="34" t="s">
        <v>4542</v>
      </c>
      <c r="HN420" s="34" t="s">
        <v>5453</v>
      </c>
      <c r="HO420" s="34">
        <v>48.685939553219399</v>
      </c>
      <c r="HP420" s="34" t="s">
        <v>4896</v>
      </c>
      <c r="HQ420" s="34" t="s">
        <v>4316</v>
      </c>
      <c r="HR420" s="34" t="s">
        <v>4219</v>
      </c>
      <c r="HS420" s="34" t="s">
        <v>4248</v>
      </c>
      <c r="HT420" s="34" t="s">
        <v>4262</v>
      </c>
      <c r="HU420" s="34" t="s">
        <v>5342</v>
      </c>
      <c r="HV420" s="34" t="s">
        <v>5001</v>
      </c>
      <c r="HW420" s="34" t="s">
        <v>4556</v>
      </c>
      <c r="HX420" s="34" t="s">
        <v>3244</v>
      </c>
      <c r="HY420" s="34" t="s">
        <v>4291</v>
      </c>
      <c r="HZ420" s="34" t="s">
        <v>4933</v>
      </c>
      <c r="IA420" s="34" t="s">
        <v>4666</v>
      </c>
      <c r="IC420" s="34" t="s">
        <v>5274</v>
      </c>
      <c r="ID420" s="34" t="s">
        <v>4462</v>
      </c>
      <c r="IR420" s="34" t="s">
        <v>1046</v>
      </c>
      <c r="IS420" s="34" t="s">
        <v>5323</v>
      </c>
      <c r="IU420" s="34" t="s">
        <v>5179</v>
      </c>
      <c r="IV420" s="34" t="s">
        <v>4170</v>
      </c>
      <c r="IW420" s="34" t="s">
        <v>4176</v>
      </c>
      <c r="IX420" s="34" t="s">
        <v>5374</v>
      </c>
      <c r="IY420" s="34" t="s">
        <v>4785</v>
      </c>
      <c r="IZ420" s="34" t="s">
        <v>4783</v>
      </c>
      <c r="JA420" s="34" t="s">
        <v>4716</v>
      </c>
      <c r="JB420" s="34" t="s">
        <v>4714</v>
      </c>
      <c r="JC420" s="34">
        <v>333.33333333333297</v>
      </c>
      <c r="JD420" s="34">
        <v>166.666666666667</v>
      </c>
      <c r="JE420" s="34">
        <v>333.33333333333297</v>
      </c>
      <c r="JF420" s="34">
        <v>0</v>
      </c>
      <c r="JG420" s="34">
        <v>166.666666666667</v>
      </c>
      <c r="JH420" s="34">
        <v>333.33333333333297</v>
      </c>
      <c r="JI420" s="34">
        <v>0</v>
      </c>
      <c r="JJ420" s="34">
        <v>0</v>
      </c>
      <c r="JK420" s="34">
        <v>500</v>
      </c>
      <c r="JL420" s="34">
        <v>19700</v>
      </c>
      <c r="JM420" s="34">
        <v>1333.3333333333301</v>
      </c>
      <c r="JN420" s="34">
        <v>21033.333333333299</v>
      </c>
      <c r="JO420" s="34">
        <v>6566.6666666666697</v>
      </c>
      <c r="JP420" s="34">
        <v>444.444444444444</v>
      </c>
      <c r="JQ420" s="34">
        <v>7011.1111111111104</v>
      </c>
      <c r="JR420" s="34">
        <v>0.237717908082409</v>
      </c>
      <c r="JT420" s="34">
        <v>0.42789223454833603</v>
      </c>
      <c r="JU420" s="34">
        <v>0.14263074484944499</v>
      </c>
      <c r="JV420" s="34">
        <v>2.3771790808240899E-2</v>
      </c>
      <c r="JW420" s="34">
        <v>9.5087163232963606E-3</v>
      </c>
      <c r="JX420" s="34">
        <v>4.7543581616481798E-2</v>
      </c>
      <c r="JY420" s="34">
        <v>2.3771790808240899E-2</v>
      </c>
      <c r="JZ420" s="34">
        <v>2.3771790808240899E-2</v>
      </c>
      <c r="KA420" s="34">
        <v>1.5847860538827301E-2</v>
      </c>
      <c r="KB420" s="34">
        <v>7.9239302694136295E-3</v>
      </c>
      <c r="KC420" s="34">
        <v>1.5847860538827301E-2</v>
      </c>
      <c r="KE420" s="34">
        <v>7.9239302694136295E-3</v>
      </c>
      <c r="KF420" s="34">
        <v>1.5847860538827301E-2</v>
      </c>
      <c r="KL420" s="34" t="s">
        <v>5796</v>
      </c>
      <c r="KM420" s="34" t="s">
        <v>4714</v>
      </c>
      <c r="KN420" s="34" t="s">
        <v>5254</v>
      </c>
      <c r="KO420" s="34" t="s">
        <v>5255</v>
      </c>
      <c r="KP420" s="34" t="s">
        <v>4170</v>
      </c>
      <c r="KQ420" s="34" t="s">
        <v>4353</v>
      </c>
      <c r="KR420" s="34" t="s">
        <v>4714</v>
      </c>
      <c r="KS420" s="34" t="s">
        <v>4170</v>
      </c>
      <c r="KT420" s="34" t="s">
        <v>4170</v>
      </c>
      <c r="KU420" s="34" t="s">
        <v>5113</v>
      </c>
      <c r="KV420" s="34" t="s">
        <v>5154</v>
      </c>
      <c r="KW420" s="34" t="s">
        <v>5621</v>
      </c>
      <c r="KX420" s="34" t="s">
        <v>5646</v>
      </c>
      <c r="KY420" s="34" t="s">
        <v>5953</v>
      </c>
      <c r="KZ420" s="34" t="s">
        <v>5154</v>
      </c>
    </row>
    <row r="421" spans="1:313">
      <c r="A421" s="34" t="s">
        <v>7282</v>
      </c>
      <c r="B421" s="34" t="s">
        <v>7248</v>
      </c>
      <c r="C421" s="34" t="s">
        <v>1039</v>
      </c>
      <c r="D421" s="34" t="s">
        <v>1041</v>
      </c>
      <c r="F421" s="34" t="s">
        <v>1041</v>
      </c>
      <c r="G421" s="34">
        <v>45</v>
      </c>
      <c r="H421" s="34" t="s">
        <v>1041</v>
      </c>
      <c r="I421" s="34" t="s">
        <v>1041</v>
      </c>
      <c r="J421" s="34" t="s">
        <v>440</v>
      </c>
      <c r="K421" s="34" t="s">
        <v>1167</v>
      </c>
      <c r="L421" s="34" t="s">
        <v>9578</v>
      </c>
      <c r="M421" s="34" t="s">
        <v>1167</v>
      </c>
      <c r="N421" s="34" t="s">
        <v>9619</v>
      </c>
      <c r="P421" s="34" t="s">
        <v>3065</v>
      </c>
      <c r="Q421" s="34" t="s">
        <v>3123</v>
      </c>
      <c r="R421" s="34" t="s">
        <v>6515</v>
      </c>
      <c r="S421" s="34">
        <v>1</v>
      </c>
      <c r="T421" s="34" t="s">
        <v>4881</v>
      </c>
      <c r="U421" s="34" t="s">
        <v>4170</v>
      </c>
      <c r="V421" s="34" t="s">
        <v>4170</v>
      </c>
      <c r="W421" s="34" t="s">
        <v>4881</v>
      </c>
      <c r="X421" s="34" t="s">
        <v>4170</v>
      </c>
      <c r="Y421" s="34" t="s">
        <v>4881</v>
      </c>
      <c r="Z421" s="34" t="s">
        <v>4170</v>
      </c>
      <c r="AA421" s="34" t="s">
        <v>4170</v>
      </c>
      <c r="AB421" s="34" t="s">
        <v>3684</v>
      </c>
      <c r="AD421" s="34" t="s">
        <v>3696</v>
      </c>
      <c r="AN421" s="34" t="s">
        <v>3719</v>
      </c>
      <c r="AO421" s="34" t="s">
        <v>1044</v>
      </c>
      <c r="BG421" s="34">
        <v>1</v>
      </c>
      <c r="BI421" s="34">
        <v>15</v>
      </c>
      <c r="BJ421" s="34" t="s">
        <v>1041</v>
      </c>
      <c r="BK421" s="34" t="s">
        <v>3727</v>
      </c>
      <c r="BM421" s="34" t="s">
        <v>3739</v>
      </c>
      <c r="BN421" s="34" t="s">
        <v>3745</v>
      </c>
      <c r="BO421" s="34" t="s">
        <v>4881</v>
      </c>
      <c r="BP421" s="34" t="s">
        <v>4170</v>
      </c>
      <c r="BQ421" s="34" t="s">
        <v>4170</v>
      </c>
      <c r="BR421" s="34" t="s">
        <v>4170</v>
      </c>
      <c r="BS421" s="34" t="s">
        <v>3751</v>
      </c>
      <c r="BT421" s="34" t="s">
        <v>3739</v>
      </c>
      <c r="BU421" s="34" t="s">
        <v>1044</v>
      </c>
      <c r="BV421" s="34" t="s">
        <v>1044</v>
      </c>
      <c r="BW421" s="34" t="s">
        <v>1044</v>
      </c>
      <c r="BX421" s="34" t="s">
        <v>3777</v>
      </c>
      <c r="BY421" s="34" t="s">
        <v>4881</v>
      </c>
      <c r="BZ421" s="34" t="s">
        <v>4170</v>
      </c>
      <c r="CA421" s="34" t="s">
        <v>4170</v>
      </c>
      <c r="CB421" s="34" t="s">
        <v>4170</v>
      </c>
      <c r="CC421" s="34" t="s">
        <v>4170</v>
      </c>
      <c r="CD421" s="34" t="s">
        <v>4170</v>
      </c>
      <c r="CE421" s="34" t="s">
        <v>4170</v>
      </c>
      <c r="CF421" s="34" t="s">
        <v>4170</v>
      </c>
      <c r="CG421" s="34" t="s">
        <v>4170</v>
      </c>
      <c r="CH421" s="34" t="s">
        <v>4170</v>
      </c>
      <c r="CI421" s="34" t="s">
        <v>4170</v>
      </c>
      <c r="CJ421" s="34" t="s">
        <v>4170</v>
      </c>
      <c r="CK421" s="34" t="s">
        <v>4170</v>
      </c>
      <c r="CL421" s="34" t="s">
        <v>4170</v>
      </c>
      <c r="CM421" s="34" t="s">
        <v>4170</v>
      </c>
      <c r="CN421" s="34" t="s">
        <v>4170</v>
      </c>
      <c r="CO421" s="34" t="s">
        <v>4170</v>
      </c>
      <c r="CQ421" s="34" t="s">
        <v>1041</v>
      </c>
      <c r="CR421" s="34" t="s">
        <v>1041</v>
      </c>
      <c r="CS421" s="34" t="s">
        <v>1041</v>
      </c>
      <c r="CT421" s="34" t="s">
        <v>1041</v>
      </c>
      <c r="CU421" s="34" t="s">
        <v>1041</v>
      </c>
      <c r="CV421" s="34" t="s">
        <v>1041</v>
      </c>
      <c r="CW421" s="34" t="s">
        <v>1044</v>
      </c>
      <c r="CX421" s="34" t="s">
        <v>1041</v>
      </c>
      <c r="CY421" s="34" t="s">
        <v>3826</v>
      </c>
      <c r="CZ421" s="34" t="s">
        <v>3843</v>
      </c>
      <c r="DA421" s="34" t="s">
        <v>3861</v>
      </c>
      <c r="DB421" s="34" t="s">
        <v>1044</v>
      </c>
      <c r="DC421" s="34" t="s">
        <v>1044</v>
      </c>
      <c r="DD421" s="34" t="s">
        <v>3871</v>
      </c>
      <c r="DE421" s="34" t="s">
        <v>1041</v>
      </c>
      <c r="DF421" s="34" t="s">
        <v>3877</v>
      </c>
      <c r="DG421" s="34" t="s">
        <v>7283</v>
      </c>
      <c r="DH421" s="34" t="s">
        <v>4170</v>
      </c>
      <c r="DI421" s="34" t="s">
        <v>4170</v>
      </c>
      <c r="DJ421" s="34" t="s">
        <v>4170</v>
      </c>
      <c r="DK421" s="34" t="s">
        <v>4170</v>
      </c>
      <c r="DL421" s="34" t="s">
        <v>4170</v>
      </c>
      <c r="DM421" s="34" t="s">
        <v>4170</v>
      </c>
      <c r="DN421" s="34" t="s">
        <v>4170</v>
      </c>
      <c r="DO421" s="34" t="s">
        <v>4881</v>
      </c>
      <c r="DP421" s="34" t="s">
        <v>4170</v>
      </c>
      <c r="DQ421" s="34" t="s">
        <v>4170</v>
      </c>
      <c r="DR421" s="34" t="s">
        <v>4170</v>
      </c>
      <c r="DS421" s="34" t="s">
        <v>4170</v>
      </c>
      <c r="DT421" s="34" t="s">
        <v>4170</v>
      </c>
      <c r="DU421" s="34" t="s">
        <v>4881</v>
      </c>
      <c r="DV421" s="34" t="s">
        <v>4170</v>
      </c>
      <c r="DW421" s="34" t="s">
        <v>4170</v>
      </c>
      <c r="DX421" s="34" t="s">
        <v>7284</v>
      </c>
      <c r="FE421" s="34">
        <v>1625</v>
      </c>
      <c r="FJ421" s="34">
        <v>2000</v>
      </c>
      <c r="FK421" s="34" t="s">
        <v>1044</v>
      </c>
      <c r="FM421" s="34" t="s">
        <v>3981</v>
      </c>
      <c r="FN421" s="34" t="s">
        <v>6302</v>
      </c>
      <c r="FO421" s="34" t="s">
        <v>4881</v>
      </c>
      <c r="FP421" s="34" t="s">
        <v>4881</v>
      </c>
      <c r="FQ421" s="34" t="s">
        <v>4881</v>
      </c>
      <c r="FR421" s="34" t="s">
        <v>4170</v>
      </c>
      <c r="FS421" s="34" t="s">
        <v>4170</v>
      </c>
      <c r="FT421" s="34" t="s">
        <v>4170</v>
      </c>
      <c r="FU421" s="34" t="s">
        <v>4170</v>
      </c>
      <c r="FV421" s="34" t="s">
        <v>4170</v>
      </c>
      <c r="FW421" s="34" t="s">
        <v>4170</v>
      </c>
      <c r="FX421" s="34" t="s">
        <v>4170</v>
      </c>
      <c r="FY421" s="34" t="s">
        <v>4170</v>
      </c>
      <c r="FZ421" s="34" t="s">
        <v>4170</v>
      </c>
      <c r="GA421" s="34" t="s">
        <v>4170</v>
      </c>
      <c r="GB421" s="34" t="s">
        <v>4170</v>
      </c>
      <c r="GC421" s="34" t="s">
        <v>4170</v>
      </c>
      <c r="GD421" s="34" t="s">
        <v>4170</v>
      </c>
      <c r="GF421" s="34" t="s">
        <v>1044</v>
      </c>
      <c r="GG421" s="34" t="s">
        <v>4170</v>
      </c>
      <c r="GH421" s="34" t="s">
        <v>4170</v>
      </c>
      <c r="GI421" s="34" t="s">
        <v>4170</v>
      </c>
      <c r="GJ421" s="34" t="s">
        <v>4881</v>
      </c>
      <c r="GK421" s="34" t="s">
        <v>4170</v>
      </c>
      <c r="GL421" s="34" t="s">
        <v>4170</v>
      </c>
      <c r="GM421" s="34" t="s">
        <v>4170</v>
      </c>
      <c r="GO421" s="34">
        <v>1500</v>
      </c>
      <c r="GP421" s="34">
        <v>0</v>
      </c>
      <c r="GQ421" s="34">
        <v>1500</v>
      </c>
      <c r="GR421" s="34">
        <v>400</v>
      </c>
      <c r="GS421" s="34">
        <v>100</v>
      </c>
      <c r="GT421" s="34">
        <v>80</v>
      </c>
      <c r="GU421" s="34">
        <v>0</v>
      </c>
      <c r="GV421" s="34">
        <v>0</v>
      </c>
      <c r="GW421" s="34">
        <v>0</v>
      </c>
      <c r="GX421" s="34">
        <v>0</v>
      </c>
      <c r="GY421" s="34">
        <v>600</v>
      </c>
      <c r="GZ421" s="34">
        <v>0</v>
      </c>
      <c r="HA421" s="34">
        <v>0</v>
      </c>
      <c r="HB421" s="34">
        <v>0</v>
      </c>
      <c r="HC421" s="34">
        <v>0</v>
      </c>
      <c r="HD421" s="34">
        <v>0</v>
      </c>
      <c r="HE421" s="34">
        <v>0</v>
      </c>
      <c r="HF421" s="34" t="s">
        <v>1044</v>
      </c>
      <c r="HK421" s="34" t="s">
        <v>7285</v>
      </c>
      <c r="HL421" s="34" t="s">
        <v>4226</v>
      </c>
      <c r="HM421" s="34" t="s">
        <v>4542</v>
      </c>
      <c r="HN421" s="34" t="s">
        <v>5447</v>
      </c>
      <c r="HO421" s="34">
        <v>32.687253613666201</v>
      </c>
      <c r="HP421" s="34" t="s">
        <v>4895</v>
      </c>
      <c r="HQ421" s="34" t="s">
        <v>4305</v>
      </c>
      <c r="HR421" s="34" t="s">
        <v>4186</v>
      </c>
      <c r="HS421" s="34" t="s">
        <v>4235</v>
      </c>
      <c r="HT421" s="34" t="s">
        <v>4271</v>
      </c>
      <c r="HU421" s="34" t="s">
        <v>5342</v>
      </c>
      <c r="HV421" s="34" t="s">
        <v>5001</v>
      </c>
      <c r="HW421" s="34" t="s">
        <v>3302</v>
      </c>
      <c r="HX421" s="34" t="s">
        <v>3238</v>
      </c>
      <c r="HY421" s="34" t="s">
        <v>4299</v>
      </c>
      <c r="HZ421" s="34" t="s">
        <v>4933</v>
      </c>
      <c r="IA421" s="34" t="s">
        <v>4665</v>
      </c>
      <c r="IC421" s="34" t="s">
        <v>5274</v>
      </c>
      <c r="ID421" s="34" t="s">
        <v>4462</v>
      </c>
      <c r="IK421" s="34" t="s">
        <v>4587</v>
      </c>
      <c r="IP421" s="34" t="s">
        <v>7049</v>
      </c>
      <c r="IQ421" s="34">
        <v>3625</v>
      </c>
      <c r="IR421" s="34" t="s">
        <v>1046</v>
      </c>
      <c r="IT421" s="34">
        <v>3625</v>
      </c>
      <c r="IU421" s="34" t="s">
        <v>5177</v>
      </c>
      <c r="IV421" s="34" t="s">
        <v>4170</v>
      </c>
      <c r="IW421" s="34" t="s">
        <v>4171</v>
      </c>
      <c r="IX421" s="34" t="s">
        <v>6120</v>
      </c>
      <c r="IY421" s="34" t="s">
        <v>5373</v>
      </c>
      <c r="IZ421" s="34" t="s">
        <v>4352</v>
      </c>
      <c r="JA421" s="34" t="s">
        <v>4170</v>
      </c>
      <c r="JB421" s="34" t="s">
        <v>4170</v>
      </c>
      <c r="JC421" s="34">
        <v>0</v>
      </c>
      <c r="JD421" s="34">
        <v>100</v>
      </c>
      <c r="JE421" s="34">
        <v>0</v>
      </c>
      <c r="JF421" s="34">
        <v>0</v>
      </c>
      <c r="JG421" s="34">
        <v>0</v>
      </c>
      <c r="JH421" s="34">
        <v>0</v>
      </c>
      <c r="JI421" s="34">
        <v>0</v>
      </c>
      <c r="JJ421" s="34">
        <v>0</v>
      </c>
      <c r="JK421" s="34">
        <v>0</v>
      </c>
      <c r="JL421" s="34">
        <v>3580</v>
      </c>
      <c r="JM421" s="34">
        <v>100</v>
      </c>
      <c r="JN421" s="34">
        <v>3680</v>
      </c>
      <c r="JO421" s="34">
        <v>3580</v>
      </c>
      <c r="JP421" s="34">
        <v>100</v>
      </c>
      <c r="JQ421" s="34">
        <v>3680</v>
      </c>
      <c r="JR421" s="34">
        <v>0.407608695652174</v>
      </c>
      <c r="JT421" s="34">
        <v>0.407608695652174</v>
      </c>
      <c r="JU421" s="34">
        <v>0.108695652173913</v>
      </c>
      <c r="JV421" s="34">
        <v>2.7173913043478298E-2</v>
      </c>
      <c r="JW421" s="34">
        <v>2.1739130434782601E-2</v>
      </c>
      <c r="KB421" s="34">
        <v>2.7173913043478298E-2</v>
      </c>
      <c r="KJ421" s="34" t="s">
        <v>5976</v>
      </c>
      <c r="KK421" s="34" t="s">
        <v>5178</v>
      </c>
      <c r="KL421" s="34" t="s">
        <v>4170</v>
      </c>
      <c r="KM421" s="34" t="s">
        <v>4170</v>
      </c>
      <c r="KN421" s="34" t="s">
        <v>4352</v>
      </c>
      <c r="KO421" s="34" t="s">
        <v>4170</v>
      </c>
      <c r="KP421" s="34" t="s">
        <v>4170</v>
      </c>
      <c r="KQ421" s="34" t="s">
        <v>4170</v>
      </c>
      <c r="KR421" s="34" t="s">
        <v>4170</v>
      </c>
      <c r="KS421" s="34" t="s">
        <v>4170</v>
      </c>
      <c r="KT421" s="34" t="s">
        <v>4170</v>
      </c>
      <c r="KU421" s="34" t="s">
        <v>4973</v>
      </c>
      <c r="KV421" s="34" t="s">
        <v>5153</v>
      </c>
      <c r="KW421" s="34" t="s">
        <v>5620</v>
      </c>
      <c r="KX421" s="34" t="s">
        <v>5643</v>
      </c>
      <c r="KY421" s="34" t="s">
        <v>5952</v>
      </c>
      <c r="KZ421" s="34" t="s">
        <v>5850</v>
      </c>
      <c r="LA421" s="34" t="s">
        <v>5992</v>
      </c>
    </row>
    <row r="422" spans="1:313">
      <c r="A422" s="34" t="s">
        <v>7286</v>
      </c>
      <c r="B422" s="34" t="s">
        <v>7248</v>
      </c>
      <c r="C422" s="34" t="s">
        <v>1036</v>
      </c>
      <c r="D422" s="34" t="s">
        <v>1041</v>
      </c>
      <c r="F422" s="34" t="s">
        <v>1041</v>
      </c>
      <c r="G422" s="34">
        <v>29</v>
      </c>
      <c r="H422" s="34" t="s">
        <v>1041</v>
      </c>
      <c r="I422" s="34" t="s">
        <v>1041</v>
      </c>
      <c r="J422" s="34" t="s">
        <v>442</v>
      </c>
      <c r="K422" s="34" t="s">
        <v>1077</v>
      </c>
      <c r="L422" s="34" t="s">
        <v>9537</v>
      </c>
      <c r="M422" s="34" t="s">
        <v>1548</v>
      </c>
      <c r="N422" s="34" t="s">
        <v>9538</v>
      </c>
      <c r="P422" s="34" t="s">
        <v>3065</v>
      </c>
      <c r="Q422" s="34" t="s">
        <v>3123</v>
      </c>
      <c r="R422" s="34" t="s">
        <v>6380</v>
      </c>
      <c r="S422" s="34">
        <v>4</v>
      </c>
      <c r="T422" s="34" t="s">
        <v>4881</v>
      </c>
      <c r="U422" s="34" t="s">
        <v>4881</v>
      </c>
      <c r="V422" s="34" t="s">
        <v>4881</v>
      </c>
      <c r="W422" s="34" t="s">
        <v>4881</v>
      </c>
      <c r="X422" s="34" t="s">
        <v>4881</v>
      </c>
      <c r="Y422" s="34" t="s">
        <v>4609</v>
      </c>
      <c r="Z422" s="34" t="s">
        <v>4609</v>
      </c>
      <c r="AA422" s="34" t="s">
        <v>4170</v>
      </c>
      <c r="AB422" s="34" t="s">
        <v>3681</v>
      </c>
      <c r="AD422" s="34" t="s">
        <v>3696</v>
      </c>
      <c r="AN422" s="34" t="s">
        <v>3719</v>
      </c>
      <c r="AO422" s="34" t="s">
        <v>1044</v>
      </c>
      <c r="BG422" s="34">
        <v>2</v>
      </c>
      <c r="BI422" s="34">
        <v>25</v>
      </c>
      <c r="BJ422" s="34" t="s">
        <v>1041</v>
      </c>
      <c r="BK422" s="34" t="s">
        <v>3727</v>
      </c>
      <c r="BM422" s="34" t="s">
        <v>3739</v>
      </c>
      <c r="BN422" s="34" t="s">
        <v>3745</v>
      </c>
      <c r="BO422" s="34" t="s">
        <v>4881</v>
      </c>
      <c r="BP422" s="34" t="s">
        <v>4170</v>
      </c>
      <c r="BQ422" s="34" t="s">
        <v>4170</v>
      </c>
      <c r="BR422" s="34" t="s">
        <v>4170</v>
      </c>
      <c r="BS422" s="34" t="s">
        <v>3754</v>
      </c>
      <c r="BT422" s="34" t="s">
        <v>3771</v>
      </c>
      <c r="BU422" s="34" t="s">
        <v>1044</v>
      </c>
      <c r="BV422" s="34" t="s">
        <v>1044</v>
      </c>
      <c r="BW422" s="34" t="s">
        <v>1044</v>
      </c>
      <c r="BX422" s="34" t="s">
        <v>3783</v>
      </c>
      <c r="BY422" s="34" t="s">
        <v>4170</v>
      </c>
      <c r="BZ422" s="34" t="s">
        <v>4170</v>
      </c>
      <c r="CA422" s="34" t="s">
        <v>4881</v>
      </c>
      <c r="CB422" s="34" t="s">
        <v>4170</v>
      </c>
      <c r="CC422" s="34" t="s">
        <v>4170</v>
      </c>
      <c r="CD422" s="34" t="s">
        <v>4170</v>
      </c>
      <c r="CE422" s="34" t="s">
        <v>4170</v>
      </c>
      <c r="CF422" s="34" t="s">
        <v>4170</v>
      </c>
      <c r="CG422" s="34" t="s">
        <v>4170</v>
      </c>
      <c r="CH422" s="34" t="s">
        <v>4170</v>
      </c>
      <c r="CI422" s="34" t="s">
        <v>4170</v>
      </c>
      <c r="CJ422" s="34" t="s">
        <v>4170</v>
      </c>
      <c r="CK422" s="34" t="s">
        <v>4170</v>
      </c>
      <c r="CL422" s="34" t="s">
        <v>4170</v>
      </c>
      <c r="CM422" s="34" t="s">
        <v>4170</v>
      </c>
      <c r="CN422" s="34" t="s">
        <v>4170</v>
      </c>
      <c r="CO422" s="34" t="s">
        <v>4170</v>
      </c>
      <c r="CQ422" s="34" t="s">
        <v>1041</v>
      </c>
      <c r="CR422" s="34" t="s">
        <v>1041</v>
      </c>
      <c r="CS422" s="34" t="s">
        <v>1041</v>
      </c>
      <c r="CT422" s="34" t="s">
        <v>1041</v>
      </c>
      <c r="CU422" s="34" t="s">
        <v>1041</v>
      </c>
      <c r="CV422" s="34" t="s">
        <v>1041</v>
      </c>
      <c r="CW422" s="34" t="s">
        <v>1041</v>
      </c>
      <c r="CX422" s="34" t="s">
        <v>1044</v>
      </c>
      <c r="CY422" s="34" t="s">
        <v>3826</v>
      </c>
      <c r="CZ422" s="34" t="s">
        <v>3843</v>
      </c>
      <c r="DA422" s="34" t="s">
        <v>3861</v>
      </c>
      <c r="DB422" s="34" t="s">
        <v>1044</v>
      </c>
      <c r="DC422" s="34" t="s">
        <v>1044</v>
      </c>
      <c r="DD422" s="34" t="s">
        <v>3871</v>
      </c>
      <c r="DE422" s="34" t="s">
        <v>1044</v>
      </c>
      <c r="DF422" s="34" t="s">
        <v>3877</v>
      </c>
      <c r="DG422" s="34" t="s">
        <v>6934</v>
      </c>
      <c r="DH422" s="34" t="s">
        <v>4170</v>
      </c>
      <c r="DI422" s="34" t="s">
        <v>4170</v>
      </c>
      <c r="DJ422" s="34" t="s">
        <v>4881</v>
      </c>
      <c r="DK422" s="34" t="s">
        <v>4170</v>
      </c>
      <c r="DL422" s="34" t="s">
        <v>4170</v>
      </c>
      <c r="DM422" s="34" t="s">
        <v>4881</v>
      </c>
      <c r="DN422" s="34" t="s">
        <v>4170</v>
      </c>
      <c r="DO422" s="34" t="s">
        <v>4170</v>
      </c>
      <c r="DP422" s="34" t="s">
        <v>4170</v>
      </c>
      <c r="DQ422" s="34" t="s">
        <v>4170</v>
      </c>
      <c r="DR422" s="34" t="s">
        <v>4170</v>
      </c>
      <c r="DS422" s="34" t="s">
        <v>4170</v>
      </c>
      <c r="DT422" s="34" t="s">
        <v>4170</v>
      </c>
      <c r="DU422" s="34" t="s">
        <v>4170</v>
      </c>
      <c r="DV422" s="34" t="s">
        <v>4170</v>
      </c>
      <c r="DW422" s="34" t="s">
        <v>4170</v>
      </c>
      <c r="EC422" s="34" t="s">
        <v>3919</v>
      </c>
      <c r="ED422" s="34" t="s">
        <v>4170</v>
      </c>
      <c r="EE422" s="34" t="s">
        <v>4881</v>
      </c>
      <c r="EF422" s="34" t="s">
        <v>4170</v>
      </c>
      <c r="EG422" s="34" t="s">
        <v>4170</v>
      </c>
      <c r="EH422" s="34" t="s">
        <v>4170</v>
      </c>
      <c r="EI422" s="34" t="s">
        <v>4170</v>
      </c>
      <c r="EJ422" s="34" t="s">
        <v>4170</v>
      </c>
      <c r="EK422" s="34" t="s">
        <v>4170</v>
      </c>
      <c r="EL422" s="34" t="s">
        <v>4170</v>
      </c>
      <c r="EM422" s="34" t="s">
        <v>4170</v>
      </c>
      <c r="EN422" s="34" t="s">
        <v>4170</v>
      </c>
      <c r="EO422" s="34" t="s">
        <v>4170</v>
      </c>
      <c r="EP422" s="34" t="s">
        <v>4170</v>
      </c>
      <c r="ER422" s="34">
        <v>1000</v>
      </c>
      <c r="FK422" s="34" t="s">
        <v>1044</v>
      </c>
      <c r="FM422" s="34" t="s">
        <v>3981</v>
      </c>
      <c r="FN422" s="34" t="s">
        <v>6754</v>
      </c>
      <c r="FO422" s="34" t="s">
        <v>4170</v>
      </c>
      <c r="FP422" s="34" t="s">
        <v>4881</v>
      </c>
      <c r="FQ422" s="34" t="s">
        <v>4881</v>
      </c>
      <c r="FR422" s="34" t="s">
        <v>4170</v>
      </c>
      <c r="FS422" s="34" t="s">
        <v>4170</v>
      </c>
      <c r="FT422" s="34" t="s">
        <v>4170</v>
      </c>
      <c r="FU422" s="34" t="s">
        <v>4170</v>
      </c>
      <c r="FV422" s="34" t="s">
        <v>4170</v>
      </c>
      <c r="FW422" s="34" t="s">
        <v>4170</v>
      </c>
      <c r="FX422" s="34" t="s">
        <v>4170</v>
      </c>
      <c r="FY422" s="34" t="s">
        <v>4170</v>
      </c>
      <c r="FZ422" s="34" t="s">
        <v>4170</v>
      </c>
      <c r="GA422" s="34" t="s">
        <v>4170</v>
      </c>
      <c r="GB422" s="34" t="s">
        <v>4170</v>
      </c>
      <c r="GC422" s="34" t="s">
        <v>4170</v>
      </c>
      <c r="GD422" s="34" t="s">
        <v>4170</v>
      </c>
      <c r="GF422" s="34" t="s">
        <v>1044</v>
      </c>
      <c r="GG422" s="34" t="s">
        <v>4170</v>
      </c>
      <c r="GH422" s="34" t="s">
        <v>4170</v>
      </c>
      <c r="GI422" s="34" t="s">
        <v>4170</v>
      </c>
      <c r="GJ422" s="34" t="s">
        <v>4881</v>
      </c>
      <c r="GK422" s="34" t="s">
        <v>4170</v>
      </c>
      <c r="GL422" s="34" t="s">
        <v>4170</v>
      </c>
      <c r="GM422" s="34" t="s">
        <v>4170</v>
      </c>
      <c r="GO422" s="34">
        <v>10000</v>
      </c>
      <c r="GP422" s="34">
        <v>0</v>
      </c>
      <c r="GQ422" s="34">
        <v>4000</v>
      </c>
      <c r="GR422" s="34">
        <v>1400</v>
      </c>
      <c r="GS422" s="34">
        <v>3000</v>
      </c>
      <c r="GT422" s="34">
        <v>200</v>
      </c>
      <c r="GU422" s="34">
        <v>500</v>
      </c>
      <c r="GV422" s="34">
        <v>0</v>
      </c>
      <c r="GW422" s="34">
        <v>0</v>
      </c>
      <c r="GX422" s="34">
        <v>0</v>
      </c>
      <c r="GY422" s="34">
        <v>1000</v>
      </c>
      <c r="GZ422" s="34">
        <v>1000</v>
      </c>
      <c r="HA422" s="34">
        <v>0</v>
      </c>
      <c r="HB422" s="34">
        <v>0</v>
      </c>
      <c r="HC422" s="34">
        <v>0</v>
      </c>
      <c r="HD422" s="34">
        <v>0</v>
      </c>
      <c r="HE422" s="34">
        <v>0</v>
      </c>
      <c r="HF422" s="34" t="s">
        <v>1044</v>
      </c>
      <c r="HK422" s="34" t="s">
        <v>7287</v>
      </c>
      <c r="HL422" s="34" t="s">
        <v>4226</v>
      </c>
      <c r="HM422" s="34" t="s">
        <v>4539</v>
      </c>
      <c r="HN422" s="34" t="s">
        <v>5452</v>
      </c>
      <c r="HO422" s="34">
        <v>33.705650459921202</v>
      </c>
      <c r="HP422" s="34" t="s">
        <v>4895</v>
      </c>
      <c r="HQ422" s="34" t="s">
        <v>4316</v>
      </c>
      <c r="HR422" s="34" t="s">
        <v>4219</v>
      </c>
      <c r="HS422" s="34" t="s">
        <v>4248</v>
      </c>
      <c r="HT422" s="34" t="s">
        <v>4262</v>
      </c>
      <c r="HU422" s="34" t="s">
        <v>5341</v>
      </c>
      <c r="HV422" s="34" t="s">
        <v>5001</v>
      </c>
      <c r="HW422" s="34" t="s">
        <v>4556</v>
      </c>
      <c r="HX422" s="34" t="s">
        <v>3232</v>
      </c>
      <c r="HY422" s="34" t="s">
        <v>4291</v>
      </c>
      <c r="HZ422" s="34" t="s">
        <v>4933</v>
      </c>
      <c r="IA422" s="34" t="s">
        <v>4666</v>
      </c>
      <c r="IC422" s="34" t="s">
        <v>5274</v>
      </c>
      <c r="ID422" s="34" t="s">
        <v>4462</v>
      </c>
      <c r="II422" s="34" t="s">
        <v>5111</v>
      </c>
      <c r="IQ422" s="34">
        <v>1000</v>
      </c>
      <c r="IR422" s="34" t="s">
        <v>1046</v>
      </c>
      <c r="IS422" s="34" t="s">
        <v>5322</v>
      </c>
      <c r="IT422" s="34">
        <v>250</v>
      </c>
      <c r="IU422" s="34" t="s">
        <v>5181</v>
      </c>
      <c r="IV422" s="34" t="s">
        <v>4170</v>
      </c>
      <c r="IW422" s="34" t="s">
        <v>4174</v>
      </c>
      <c r="IX422" s="34" t="s">
        <v>4472</v>
      </c>
      <c r="IY422" s="34" t="s">
        <v>5374</v>
      </c>
      <c r="IZ422" s="34" t="s">
        <v>4783</v>
      </c>
      <c r="JA422" s="34" t="s">
        <v>4785</v>
      </c>
      <c r="JB422" s="34" t="s">
        <v>4170</v>
      </c>
      <c r="JC422" s="34">
        <v>0</v>
      </c>
      <c r="JD422" s="34">
        <v>166.666666666667</v>
      </c>
      <c r="JE422" s="34">
        <v>166.666666666667</v>
      </c>
      <c r="JF422" s="34">
        <v>0</v>
      </c>
      <c r="JG422" s="34">
        <v>0</v>
      </c>
      <c r="JH422" s="34">
        <v>0</v>
      </c>
      <c r="JI422" s="34">
        <v>0</v>
      </c>
      <c r="JJ422" s="34">
        <v>0</v>
      </c>
      <c r="JK422" s="34">
        <v>0</v>
      </c>
      <c r="JL422" s="34">
        <v>19266.666666666701</v>
      </c>
      <c r="JM422" s="34">
        <v>166.666666666667</v>
      </c>
      <c r="JN422" s="34">
        <v>19433.333333333299</v>
      </c>
      <c r="JO422" s="34">
        <v>4816.6666666666697</v>
      </c>
      <c r="JP422" s="34">
        <v>41.6666666666667</v>
      </c>
      <c r="JQ422" s="34">
        <v>4858.3333333333303</v>
      </c>
      <c r="JR422" s="34">
        <v>0.51457975986277904</v>
      </c>
      <c r="JT422" s="34">
        <v>0.205831903945111</v>
      </c>
      <c r="JU422" s="34">
        <v>7.2041166380789001E-2</v>
      </c>
      <c r="JV422" s="34">
        <v>0.15437392795883401</v>
      </c>
      <c r="JW422" s="34">
        <v>1.02915951972556E-2</v>
      </c>
      <c r="JX422" s="34">
        <v>2.5728987993138899E-2</v>
      </c>
      <c r="KB422" s="34">
        <v>8.5763293310463107E-3</v>
      </c>
      <c r="KC422" s="34">
        <v>8.5763293310463107E-3</v>
      </c>
      <c r="KJ422" s="34" t="s">
        <v>5976</v>
      </c>
      <c r="KK422" s="34" t="s">
        <v>5177</v>
      </c>
      <c r="KL422" s="34" t="s">
        <v>4170</v>
      </c>
      <c r="KM422" s="34" t="s">
        <v>4170</v>
      </c>
      <c r="KN422" s="34" t="s">
        <v>5254</v>
      </c>
      <c r="KO422" s="34" t="s">
        <v>5254</v>
      </c>
      <c r="KP422" s="34" t="s">
        <v>4170</v>
      </c>
      <c r="KQ422" s="34" t="s">
        <v>4170</v>
      </c>
      <c r="KR422" s="34" t="s">
        <v>4170</v>
      </c>
      <c r="KS422" s="34" t="s">
        <v>4170</v>
      </c>
      <c r="KT422" s="34" t="s">
        <v>4170</v>
      </c>
      <c r="KU422" s="34" t="s">
        <v>5113</v>
      </c>
      <c r="KV422" s="34" t="s">
        <v>5153</v>
      </c>
      <c r="KW422" s="34" t="s">
        <v>5620</v>
      </c>
      <c r="KX422" s="34" t="s">
        <v>5643</v>
      </c>
      <c r="KY422" s="34" t="s">
        <v>5223</v>
      </c>
      <c r="KZ422" s="34" t="s">
        <v>5850</v>
      </c>
      <c r="LA422" s="34" t="s">
        <v>5993</v>
      </c>
    </row>
    <row r="423" spans="1:313">
      <c r="A423" s="34" t="s">
        <v>7288</v>
      </c>
      <c r="B423" s="34" t="s">
        <v>7248</v>
      </c>
      <c r="C423" s="34" t="s">
        <v>1037</v>
      </c>
      <c r="D423" s="34" t="s">
        <v>1041</v>
      </c>
      <c r="F423" s="34" t="s">
        <v>1041</v>
      </c>
      <c r="G423" s="34">
        <v>35</v>
      </c>
      <c r="H423" s="34" t="s">
        <v>1041</v>
      </c>
      <c r="I423" s="34" t="s">
        <v>1041</v>
      </c>
      <c r="J423" s="34" t="s">
        <v>442</v>
      </c>
      <c r="K423" s="34" t="s">
        <v>1077</v>
      </c>
      <c r="L423" s="34" t="s">
        <v>9537</v>
      </c>
      <c r="M423" s="34" t="s">
        <v>1548</v>
      </c>
      <c r="N423" s="34" t="s">
        <v>9538</v>
      </c>
      <c r="P423" s="34" t="s">
        <v>3065</v>
      </c>
      <c r="Q423" s="34" t="s">
        <v>3123</v>
      </c>
      <c r="R423" s="34" t="s">
        <v>6548</v>
      </c>
      <c r="S423" s="34">
        <v>3</v>
      </c>
      <c r="T423" s="34" t="s">
        <v>4881</v>
      </c>
      <c r="U423" s="34" t="s">
        <v>4170</v>
      </c>
      <c r="V423" s="34" t="s">
        <v>4881</v>
      </c>
      <c r="W423" s="34" t="s">
        <v>4881</v>
      </c>
      <c r="X423" s="34" t="s">
        <v>4881</v>
      </c>
      <c r="Y423" s="34" t="s">
        <v>4881</v>
      </c>
      <c r="Z423" s="34" t="s">
        <v>4609</v>
      </c>
      <c r="AA423" s="34" t="s">
        <v>4170</v>
      </c>
      <c r="AB423" s="34" t="s">
        <v>3681</v>
      </c>
      <c r="AD423" s="34" t="s">
        <v>3696</v>
      </c>
      <c r="AN423" s="34" t="s">
        <v>3722</v>
      </c>
      <c r="AO423" s="34" t="s">
        <v>1044</v>
      </c>
      <c r="BG423" s="34">
        <v>2</v>
      </c>
      <c r="BI423" s="34">
        <v>40</v>
      </c>
      <c r="BJ423" s="34" t="s">
        <v>1041</v>
      </c>
      <c r="BK423" s="34" t="s">
        <v>3727</v>
      </c>
      <c r="BM423" s="34" t="s">
        <v>3739</v>
      </c>
      <c r="BN423" s="34" t="s">
        <v>3745</v>
      </c>
      <c r="BO423" s="34" t="s">
        <v>4881</v>
      </c>
      <c r="BP423" s="34" t="s">
        <v>4170</v>
      </c>
      <c r="BQ423" s="34" t="s">
        <v>4170</v>
      </c>
      <c r="BR423" s="34" t="s">
        <v>4170</v>
      </c>
      <c r="BS423" s="34" t="s">
        <v>3754</v>
      </c>
      <c r="BT423" s="34" t="s">
        <v>3771</v>
      </c>
      <c r="BU423" s="34" t="s">
        <v>1044</v>
      </c>
      <c r="BV423" s="34" t="s">
        <v>1044</v>
      </c>
      <c r="BW423" s="34" t="s">
        <v>1044</v>
      </c>
      <c r="BX423" s="34" t="s">
        <v>3777</v>
      </c>
      <c r="BY423" s="34" t="s">
        <v>4881</v>
      </c>
      <c r="BZ423" s="34" t="s">
        <v>4170</v>
      </c>
      <c r="CA423" s="34" t="s">
        <v>4170</v>
      </c>
      <c r="CB423" s="34" t="s">
        <v>4170</v>
      </c>
      <c r="CC423" s="34" t="s">
        <v>4170</v>
      </c>
      <c r="CD423" s="34" t="s">
        <v>4170</v>
      </c>
      <c r="CE423" s="34" t="s">
        <v>4170</v>
      </c>
      <c r="CF423" s="34" t="s">
        <v>4170</v>
      </c>
      <c r="CG423" s="34" t="s">
        <v>4170</v>
      </c>
      <c r="CH423" s="34" t="s">
        <v>4170</v>
      </c>
      <c r="CI423" s="34" t="s">
        <v>4170</v>
      </c>
      <c r="CJ423" s="34" t="s">
        <v>4170</v>
      </c>
      <c r="CK423" s="34" t="s">
        <v>4170</v>
      </c>
      <c r="CL423" s="34" t="s">
        <v>4170</v>
      </c>
      <c r="CM423" s="34" t="s">
        <v>4170</v>
      </c>
      <c r="CN423" s="34" t="s">
        <v>4170</v>
      </c>
      <c r="CO423" s="34" t="s">
        <v>4170</v>
      </c>
      <c r="CQ423" s="34" t="s">
        <v>1041</v>
      </c>
      <c r="CR423" s="34" t="s">
        <v>1041</v>
      </c>
      <c r="CS423" s="34" t="s">
        <v>1041</v>
      </c>
      <c r="CT423" s="34" t="s">
        <v>1041</v>
      </c>
      <c r="CU423" s="34" t="s">
        <v>1041</v>
      </c>
      <c r="CV423" s="34" t="s">
        <v>1041</v>
      </c>
      <c r="CW423" s="34" t="s">
        <v>1041</v>
      </c>
      <c r="CX423" s="34" t="s">
        <v>1044</v>
      </c>
      <c r="CY423" s="34" t="s">
        <v>3823</v>
      </c>
      <c r="CZ423" s="34" t="s">
        <v>3843</v>
      </c>
      <c r="DA423" s="34" t="s">
        <v>3852</v>
      </c>
      <c r="DB423" s="34" t="s">
        <v>1044</v>
      </c>
      <c r="DC423" s="34" t="s">
        <v>1044</v>
      </c>
      <c r="DD423" s="34" t="s">
        <v>3871</v>
      </c>
      <c r="DE423" s="34" t="s">
        <v>1041</v>
      </c>
      <c r="DF423" s="34" t="s">
        <v>3877</v>
      </c>
      <c r="DG423" s="34" t="s">
        <v>3889</v>
      </c>
      <c r="DH423" s="34" t="s">
        <v>4170</v>
      </c>
      <c r="DI423" s="34" t="s">
        <v>4170</v>
      </c>
      <c r="DJ423" s="34" t="s">
        <v>4881</v>
      </c>
      <c r="DK423" s="34" t="s">
        <v>4170</v>
      </c>
      <c r="DL423" s="34" t="s">
        <v>4170</v>
      </c>
      <c r="DM423" s="34" t="s">
        <v>4170</v>
      </c>
      <c r="DN423" s="34" t="s">
        <v>4170</v>
      </c>
      <c r="DO423" s="34" t="s">
        <v>4170</v>
      </c>
      <c r="DP423" s="34" t="s">
        <v>4170</v>
      </c>
      <c r="DQ423" s="34" t="s">
        <v>4170</v>
      </c>
      <c r="DR423" s="34" t="s">
        <v>4170</v>
      </c>
      <c r="DS423" s="34" t="s">
        <v>4170</v>
      </c>
      <c r="DT423" s="34" t="s">
        <v>4170</v>
      </c>
      <c r="DU423" s="34" t="s">
        <v>4170</v>
      </c>
      <c r="DV423" s="34" t="s">
        <v>4170</v>
      </c>
      <c r="DW423" s="34" t="s">
        <v>4170</v>
      </c>
      <c r="FK423" s="34" t="s">
        <v>1044</v>
      </c>
      <c r="FM423" s="34" t="s">
        <v>3987</v>
      </c>
      <c r="GF423" s="34" t="s">
        <v>1044</v>
      </c>
      <c r="GG423" s="34" t="s">
        <v>4170</v>
      </c>
      <c r="GH423" s="34" t="s">
        <v>4170</v>
      </c>
      <c r="GI423" s="34" t="s">
        <v>4170</v>
      </c>
      <c r="GJ423" s="34" t="s">
        <v>4881</v>
      </c>
      <c r="GK423" s="34" t="s">
        <v>4170</v>
      </c>
      <c r="GL423" s="34" t="s">
        <v>4170</v>
      </c>
      <c r="GM423" s="34" t="s">
        <v>4170</v>
      </c>
      <c r="GO423" s="34">
        <v>15000</v>
      </c>
      <c r="GP423" s="34">
        <v>1500</v>
      </c>
      <c r="GQ423" s="34">
        <v>14000</v>
      </c>
      <c r="GR423" s="34">
        <v>2000</v>
      </c>
      <c r="GS423" s="34">
        <v>2000</v>
      </c>
      <c r="GT423" s="34">
        <v>500</v>
      </c>
      <c r="GU423" s="34">
        <v>1000</v>
      </c>
      <c r="GV423" s="34">
        <v>4000</v>
      </c>
      <c r="GW423" s="34">
        <v>3000</v>
      </c>
      <c r="GX423" s="34">
        <v>10000</v>
      </c>
      <c r="GY423" s="34">
        <v>10000</v>
      </c>
      <c r="GZ423" s="34">
        <v>5000</v>
      </c>
      <c r="HA423" s="34">
        <v>0</v>
      </c>
      <c r="HB423" s="34">
        <v>0</v>
      </c>
      <c r="HC423" s="34">
        <v>0</v>
      </c>
      <c r="HD423" s="34">
        <v>0</v>
      </c>
      <c r="HE423" s="34">
        <v>0</v>
      </c>
      <c r="HF423" s="34" t="s">
        <v>1044</v>
      </c>
      <c r="HK423" s="34" t="s">
        <v>7289</v>
      </c>
      <c r="HL423" s="34" t="s">
        <v>4226</v>
      </c>
      <c r="HM423" s="34" t="s">
        <v>4542</v>
      </c>
      <c r="HN423" s="34" t="s">
        <v>5453</v>
      </c>
      <c r="HO423" s="34">
        <v>12.680683311432301</v>
      </c>
      <c r="HP423" s="34" t="s">
        <v>4894</v>
      </c>
      <c r="HQ423" s="34" t="s">
        <v>4316</v>
      </c>
      <c r="HR423" s="34" t="s">
        <v>4219</v>
      </c>
      <c r="HS423" s="34" t="s">
        <v>4248</v>
      </c>
      <c r="HT423" s="34" t="s">
        <v>4262</v>
      </c>
      <c r="HU423" s="34" t="s">
        <v>5342</v>
      </c>
      <c r="HV423" s="34" t="s">
        <v>5001</v>
      </c>
      <c r="HW423" s="34" t="s">
        <v>4556</v>
      </c>
      <c r="HX423" s="34" t="s">
        <v>3247</v>
      </c>
      <c r="HY423" s="34" t="s">
        <v>4291</v>
      </c>
      <c r="HZ423" s="34" t="s">
        <v>4933</v>
      </c>
      <c r="IA423" s="34" t="s">
        <v>4666</v>
      </c>
      <c r="IB423" s="34" t="s">
        <v>5665</v>
      </c>
      <c r="IC423" s="34" t="s">
        <v>5274</v>
      </c>
      <c r="ID423" s="34" t="s">
        <v>4462</v>
      </c>
      <c r="IR423" s="34" t="s">
        <v>1046</v>
      </c>
      <c r="IS423" s="34" t="s">
        <v>5323</v>
      </c>
      <c r="IU423" s="34" t="s">
        <v>5181</v>
      </c>
      <c r="IV423" s="34" t="s">
        <v>4472</v>
      </c>
      <c r="IW423" s="34" t="s">
        <v>4172</v>
      </c>
      <c r="IX423" s="34" t="s">
        <v>4472</v>
      </c>
      <c r="IY423" s="34" t="s">
        <v>4472</v>
      </c>
      <c r="IZ423" s="34" t="s">
        <v>4785</v>
      </c>
      <c r="JA423" s="34" t="s">
        <v>4716</v>
      </c>
      <c r="JB423" s="34" t="s">
        <v>5850</v>
      </c>
      <c r="JC423" s="34">
        <v>1666.6666666666699</v>
      </c>
      <c r="JD423" s="34">
        <v>1666.6666666666699</v>
      </c>
      <c r="JE423" s="34">
        <v>833.33333333333303</v>
      </c>
      <c r="JF423" s="34">
        <v>0</v>
      </c>
      <c r="JG423" s="34">
        <v>0</v>
      </c>
      <c r="JH423" s="34">
        <v>0</v>
      </c>
      <c r="JI423" s="34">
        <v>0</v>
      </c>
      <c r="JJ423" s="34">
        <v>0</v>
      </c>
      <c r="JK423" s="34">
        <v>1000</v>
      </c>
      <c r="JL423" s="34">
        <v>37000</v>
      </c>
      <c r="JM423" s="34">
        <v>8166.6666666666697</v>
      </c>
      <c r="JN423" s="34">
        <v>45166.666666666701</v>
      </c>
      <c r="JO423" s="34">
        <v>12333.333333333299</v>
      </c>
      <c r="JP423" s="34">
        <v>2722.2222222222199</v>
      </c>
      <c r="JQ423" s="34">
        <v>15055.5555555556</v>
      </c>
      <c r="JR423" s="34">
        <v>0.33210332103321</v>
      </c>
      <c r="JS423" s="34">
        <v>3.3210332103321E-2</v>
      </c>
      <c r="JT423" s="34">
        <v>0.309963099630996</v>
      </c>
      <c r="JU423" s="34">
        <v>4.4280442804428E-2</v>
      </c>
      <c r="JV423" s="34">
        <v>4.4280442804428E-2</v>
      </c>
      <c r="JW423" s="34">
        <v>1.1070110701107E-2</v>
      </c>
      <c r="JX423" s="34">
        <v>2.2140221402214E-2</v>
      </c>
      <c r="JY423" s="34">
        <v>8.8560885608856096E-2</v>
      </c>
      <c r="JZ423" s="34">
        <v>2.2140221402214E-2</v>
      </c>
      <c r="KA423" s="34">
        <v>3.6900369003690002E-2</v>
      </c>
      <c r="KB423" s="34">
        <v>3.6900369003690002E-2</v>
      </c>
      <c r="KC423" s="34">
        <v>1.8450184501845001E-2</v>
      </c>
      <c r="KL423" s="34" t="s">
        <v>5797</v>
      </c>
      <c r="KM423" s="34" t="s">
        <v>4712</v>
      </c>
      <c r="KN423" s="34" t="s">
        <v>5253</v>
      </c>
      <c r="KO423" s="34" t="s">
        <v>4716</v>
      </c>
      <c r="KP423" s="34" t="s">
        <v>4170</v>
      </c>
      <c r="KQ423" s="34" t="s">
        <v>4170</v>
      </c>
      <c r="KR423" s="34" t="s">
        <v>4170</v>
      </c>
      <c r="KS423" s="34" t="s">
        <v>4170</v>
      </c>
      <c r="KT423" s="34" t="s">
        <v>4170</v>
      </c>
      <c r="KU423" s="34" t="s">
        <v>5114</v>
      </c>
      <c r="KV423" s="34" t="s">
        <v>5152</v>
      </c>
      <c r="KW423" s="34" t="s">
        <v>5625</v>
      </c>
      <c r="KX423" s="34" t="s">
        <v>5645</v>
      </c>
      <c r="KY423" s="34" t="s">
        <v>5954</v>
      </c>
      <c r="KZ423" s="34" t="s">
        <v>5152</v>
      </c>
    </row>
    <row r="424" spans="1:313">
      <c r="A424" s="34" t="s">
        <v>7290</v>
      </c>
      <c r="B424" s="34" t="s">
        <v>7248</v>
      </c>
      <c r="C424" s="34" t="s">
        <v>1038</v>
      </c>
      <c r="D424" s="34" t="s">
        <v>1041</v>
      </c>
      <c r="F424" s="34" t="s">
        <v>1041</v>
      </c>
      <c r="G424" s="34">
        <v>29</v>
      </c>
      <c r="H424" s="34" t="s">
        <v>1041</v>
      </c>
      <c r="I424" s="34" t="s">
        <v>1041</v>
      </c>
      <c r="J424" s="34" t="s">
        <v>440</v>
      </c>
      <c r="K424" s="34" t="s">
        <v>1077</v>
      </c>
      <c r="L424" s="34" t="s">
        <v>9537</v>
      </c>
      <c r="M424" s="34" t="s">
        <v>1548</v>
      </c>
      <c r="N424" s="34" t="s">
        <v>9538</v>
      </c>
      <c r="P424" s="34" t="s">
        <v>3065</v>
      </c>
      <c r="Q424" s="34" t="s">
        <v>3123</v>
      </c>
      <c r="R424" s="34" t="s">
        <v>6741</v>
      </c>
      <c r="S424" s="34">
        <v>2</v>
      </c>
      <c r="T424" s="34" t="s">
        <v>4881</v>
      </c>
      <c r="U424" s="34" t="s">
        <v>4170</v>
      </c>
      <c r="V424" s="34" t="s">
        <v>4170</v>
      </c>
      <c r="W424" s="34" t="s">
        <v>4881</v>
      </c>
      <c r="X424" s="34" t="s">
        <v>4881</v>
      </c>
      <c r="Y424" s="34" t="s">
        <v>4881</v>
      </c>
      <c r="Z424" s="34" t="s">
        <v>4881</v>
      </c>
      <c r="AA424" s="34" t="s">
        <v>4170</v>
      </c>
      <c r="AB424" s="34" t="s">
        <v>3681</v>
      </c>
      <c r="AD424" s="34" t="s">
        <v>3696</v>
      </c>
      <c r="AN424" s="34" t="s">
        <v>3722</v>
      </c>
      <c r="AO424" s="34" t="s">
        <v>1044</v>
      </c>
      <c r="BG424" s="34">
        <v>1</v>
      </c>
      <c r="BI424" s="34">
        <v>30</v>
      </c>
      <c r="BJ424" s="34" t="s">
        <v>1041</v>
      </c>
      <c r="BK424" s="34" t="s">
        <v>3727</v>
      </c>
      <c r="BM424" s="34" t="s">
        <v>3742</v>
      </c>
      <c r="BN424" s="34" t="s">
        <v>3745</v>
      </c>
      <c r="BO424" s="34" t="s">
        <v>4881</v>
      </c>
      <c r="BP424" s="34" t="s">
        <v>4170</v>
      </c>
      <c r="BQ424" s="34" t="s">
        <v>4170</v>
      </c>
      <c r="BR424" s="34" t="s">
        <v>4170</v>
      </c>
      <c r="BS424" s="34" t="s">
        <v>3754</v>
      </c>
      <c r="BT424" s="34" t="s">
        <v>3771</v>
      </c>
      <c r="BU424" s="34" t="s">
        <v>1044</v>
      </c>
      <c r="BV424" s="34" t="s">
        <v>1044</v>
      </c>
      <c r="BW424" s="34" t="s">
        <v>1044</v>
      </c>
      <c r="BX424" s="34" t="s">
        <v>3777</v>
      </c>
      <c r="BY424" s="34" t="s">
        <v>4881</v>
      </c>
      <c r="BZ424" s="34" t="s">
        <v>4170</v>
      </c>
      <c r="CA424" s="34" t="s">
        <v>4170</v>
      </c>
      <c r="CB424" s="34" t="s">
        <v>4170</v>
      </c>
      <c r="CC424" s="34" t="s">
        <v>4170</v>
      </c>
      <c r="CD424" s="34" t="s">
        <v>4170</v>
      </c>
      <c r="CE424" s="34" t="s">
        <v>4170</v>
      </c>
      <c r="CF424" s="34" t="s">
        <v>4170</v>
      </c>
      <c r="CG424" s="34" t="s">
        <v>4170</v>
      </c>
      <c r="CH424" s="34" t="s">
        <v>4170</v>
      </c>
      <c r="CI424" s="34" t="s">
        <v>4170</v>
      </c>
      <c r="CJ424" s="34" t="s">
        <v>4170</v>
      </c>
      <c r="CK424" s="34" t="s">
        <v>4170</v>
      </c>
      <c r="CL424" s="34" t="s">
        <v>4170</v>
      </c>
      <c r="CM424" s="34" t="s">
        <v>4170</v>
      </c>
      <c r="CN424" s="34" t="s">
        <v>4170</v>
      </c>
      <c r="CO424" s="34" t="s">
        <v>4170</v>
      </c>
      <c r="CQ424" s="34" t="s">
        <v>1041</v>
      </c>
      <c r="CR424" s="34" t="s">
        <v>1041</v>
      </c>
      <c r="CS424" s="34" t="s">
        <v>1041</v>
      </c>
      <c r="CT424" s="34" t="s">
        <v>1041</v>
      </c>
      <c r="CU424" s="34" t="s">
        <v>1041</v>
      </c>
      <c r="CV424" s="34" t="s">
        <v>1041</v>
      </c>
      <c r="CW424" s="34" t="s">
        <v>1041</v>
      </c>
      <c r="CX424" s="34" t="s">
        <v>1044</v>
      </c>
      <c r="CY424" s="34" t="s">
        <v>3826</v>
      </c>
      <c r="CZ424" s="34" t="s">
        <v>3843</v>
      </c>
      <c r="DA424" s="34" t="s">
        <v>3855</v>
      </c>
      <c r="DB424" s="34" t="s">
        <v>1044</v>
      </c>
      <c r="DC424" s="34" t="s">
        <v>1044</v>
      </c>
      <c r="DD424" s="34" t="s">
        <v>3871</v>
      </c>
      <c r="DE424" s="34" t="s">
        <v>1044</v>
      </c>
      <c r="DF424" s="34" t="s">
        <v>3877</v>
      </c>
      <c r="DG424" s="34" t="s">
        <v>169</v>
      </c>
      <c r="DH424" s="34" t="s">
        <v>4170</v>
      </c>
      <c r="DI424" s="34" t="s">
        <v>4881</v>
      </c>
      <c r="DJ424" s="34" t="s">
        <v>4170</v>
      </c>
      <c r="DK424" s="34" t="s">
        <v>4170</v>
      </c>
      <c r="DL424" s="34" t="s">
        <v>4170</v>
      </c>
      <c r="DM424" s="34" t="s">
        <v>4170</v>
      </c>
      <c r="DN424" s="34" t="s">
        <v>4170</v>
      </c>
      <c r="DO424" s="34" t="s">
        <v>4170</v>
      </c>
      <c r="DP424" s="34" t="s">
        <v>4170</v>
      </c>
      <c r="DQ424" s="34" t="s">
        <v>4170</v>
      </c>
      <c r="DR424" s="34" t="s">
        <v>4170</v>
      </c>
      <c r="DS424" s="34" t="s">
        <v>4170</v>
      </c>
      <c r="DT424" s="34" t="s">
        <v>4170</v>
      </c>
      <c r="DU424" s="34" t="s">
        <v>4170</v>
      </c>
      <c r="DV424" s="34" t="s">
        <v>4170</v>
      </c>
      <c r="DW424" s="34" t="s">
        <v>4170</v>
      </c>
      <c r="DY424" s="34">
        <v>60000</v>
      </c>
      <c r="FK424" s="34" t="s">
        <v>1044</v>
      </c>
      <c r="FM424" s="34" t="s">
        <v>3981</v>
      </c>
      <c r="FN424" s="34" t="s">
        <v>7291</v>
      </c>
      <c r="FO424" s="34" t="s">
        <v>4881</v>
      </c>
      <c r="FP424" s="34" t="s">
        <v>4881</v>
      </c>
      <c r="FQ424" s="34" t="s">
        <v>4881</v>
      </c>
      <c r="FR424" s="34" t="s">
        <v>4881</v>
      </c>
      <c r="FS424" s="34" t="s">
        <v>4881</v>
      </c>
      <c r="FT424" s="34" t="s">
        <v>4170</v>
      </c>
      <c r="FU424" s="34" t="s">
        <v>4881</v>
      </c>
      <c r="FV424" s="34" t="s">
        <v>4881</v>
      </c>
      <c r="FW424" s="34" t="s">
        <v>4881</v>
      </c>
      <c r="FX424" s="34" t="s">
        <v>4170</v>
      </c>
      <c r="FY424" s="34" t="s">
        <v>4170</v>
      </c>
      <c r="FZ424" s="34" t="s">
        <v>4170</v>
      </c>
      <c r="GA424" s="34" t="s">
        <v>4881</v>
      </c>
      <c r="GB424" s="34" t="s">
        <v>4170</v>
      </c>
      <c r="GC424" s="34" t="s">
        <v>4170</v>
      </c>
      <c r="GD424" s="34" t="s">
        <v>4170</v>
      </c>
      <c r="GF424" s="34" t="s">
        <v>1044</v>
      </c>
      <c r="GG424" s="34" t="s">
        <v>4170</v>
      </c>
      <c r="GH424" s="34" t="s">
        <v>4170</v>
      </c>
      <c r="GI424" s="34" t="s">
        <v>4170</v>
      </c>
      <c r="GJ424" s="34" t="s">
        <v>4881</v>
      </c>
      <c r="GK424" s="34" t="s">
        <v>4170</v>
      </c>
      <c r="GL424" s="34" t="s">
        <v>4170</v>
      </c>
      <c r="GM424" s="34" t="s">
        <v>4170</v>
      </c>
      <c r="GO424" s="34">
        <v>6000</v>
      </c>
      <c r="GP424" s="34">
        <v>1000</v>
      </c>
      <c r="GQ424" s="34">
        <v>12000</v>
      </c>
      <c r="GR424" s="34">
        <v>3000</v>
      </c>
      <c r="GS424" s="34">
        <v>500</v>
      </c>
      <c r="GT424" s="34">
        <v>300</v>
      </c>
      <c r="GU424" s="34">
        <v>500</v>
      </c>
      <c r="GV424" s="34">
        <v>500</v>
      </c>
      <c r="GW424" s="34">
        <v>0</v>
      </c>
      <c r="GX424" s="34">
        <v>3000</v>
      </c>
      <c r="GY424" s="34">
        <v>3000</v>
      </c>
      <c r="GZ424" s="34">
        <v>3000</v>
      </c>
      <c r="HA424" s="34">
        <v>0</v>
      </c>
      <c r="HB424" s="34">
        <v>1000</v>
      </c>
      <c r="HC424" s="34">
        <v>0</v>
      </c>
      <c r="HD424" s="34">
        <v>1500</v>
      </c>
      <c r="HE424" s="34">
        <v>0</v>
      </c>
      <c r="HF424" s="34" t="s">
        <v>1044</v>
      </c>
      <c r="HK424" s="34" t="s">
        <v>7292</v>
      </c>
      <c r="HL424" s="34" t="s">
        <v>4226</v>
      </c>
      <c r="HM424" s="34" t="s">
        <v>4539</v>
      </c>
      <c r="HN424" s="34" t="s">
        <v>5446</v>
      </c>
      <c r="HO424" s="34">
        <v>8.6727989487516393</v>
      </c>
      <c r="HP424" s="34" t="s">
        <v>4897</v>
      </c>
      <c r="HQ424" s="34" t="s">
        <v>4313</v>
      </c>
      <c r="HR424" s="34" t="s">
        <v>4186</v>
      </c>
      <c r="HS424" s="34" t="s">
        <v>4255</v>
      </c>
      <c r="HT424" s="34" t="s">
        <v>4271</v>
      </c>
      <c r="HU424" s="34" t="s">
        <v>5342</v>
      </c>
      <c r="HV424" s="34" t="s">
        <v>5001</v>
      </c>
      <c r="HW424" s="34" t="s">
        <v>4560</v>
      </c>
      <c r="HX424" s="34" t="s">
        <v>3244</v>
      </c>
      <c r="HY424" s="34" t="s">
        <v>4291</v>
      </c>
      <c r="HZ424" s="34" t="s">
        <v>4933</v>
      </c>
      <c r="IA424" s="34" t="s">
        <v>4666</v>
      </c>
      <c r="IC424" s="34" t="s">
        <v>5274</v>
      </c>
      <c r="ID424" s="34" t="s">
        <v>4462</v>
      </c>
      <c r="IE424" s="34" t="s">
        <v>5115</v>
      </c>
      <c r="IQ424" s="34">
        <v>60000</v>
      </c>
      <c r="IR424" s="34" t="s">
        <v>1046</v>
      </c>
      <c r="IT424" s="34">
        <v>30000</v>
      </c>
      <c r="IU424" s="34" t="s">
        <v>5179</v>
      </c>
      <c r="IV424" s="34" t="s">
        <v>4474</v>
      </c>
      <c r="IW424" s="34" t="s">
        <v>4172</v>
      </c>
      <c r="IX424" s="34" t="s">
        <v>5374</v>
      </c>
      <c r="IY424" s="34" t="s">
        <v>4785</v>
      </c>
      <c r="IZ424" s="34" t="s">
        <v>4784</v>
      </c>
      <c r="JA424" s="34" t="s">
        <v>4785</v>
      </c>
      <c r="JB424" s="34" t="s">
        <v>4714</v>
      </c>
      <c r="JC424" s="34">
        <v>500</v>
      </c>
      <c r="JD424" s="34">
        <v>500</v>
      </c>
      <c r="JE424" s="34">
        <v>500</v>
      </c>
      <c r="JF424" s="34">
        <v>0</v>
      </c>
      <c r="JG424" s="34">
        <v>166.666666666667</v>
      </c>
      <c r="JH424" s="34">
        <v>0</v>
      </c>
      <c r="JI424" s="34">
        <v>250</v>
      </c>
      <c r="JJ424" s="34">
        <v>0</v>
      </c>
      <c r="JK424" s="34">
        <v>0</v>
      </c>
      <c r="JL424" s="34">
        <v>23300</v>
      </c>
      <c r="JM424" s="34">
        <v>2416.6666666666702</v>
      </c>
      <c r="JN424" s="34">
        <v>25716.666666666701</v>
      </c>
      <c r="JO424" s="34">
        <v>11650</v>
      </c>
      <c r="JP424" s="34">
        <v>1208.3333333333301</v>
      </c>
      <c r="JQ424" s="34">
        <v>12858.333333333299</v>
      </c>
      <c r="JR424" s="34">
        <v>0.23331173039533401</v>
      </c>
      <c r="JS424" s="34">
        <v>3.8885288399222298E-2</v>
      </c>
      <c r="JT424" s="34">
        <v>0.46662346079066802</v>
      </c>
      <c r="JU424" s="34">
        <v>0.11665586519766701</v>
      </c>
      <c r="JV424" s="34">
        <v>1.94426441996111E-2</v>
      </c>
      <c r="JW424" s="34">
        <v>1.1665586519766701E-2</v>
      </c>
      <c r="JX424" s="34">
        <v>1.94426441996111E-2</v>
      </c>
      <c r="JY424" s="34">
        <v>1.94426441996111E-2</v>
      </c>
      <c r="KA424" s="34">
        <v>1.94426441996111E-2</v>
      </c>
      <c r="KB424" s="34">
        <v>1.94426441996111E-2</v>
      </c>
      <c r="KC424" s="34">
        <v>1.94426441996111E-2</v>
      </c>
      <c r="KE424" s="34">
        <v>6.4808813998703798E-3</v>
      </c>
      <c r="KG424" s="34">
        <v>9.7213220998055693E-3</v>
      </c>
      <c r="KJ424" s="34" t="s">
        <v>5981</v>
      </c>
      <c r="KK424" s="34" t="s">
        <v>5988</v>
      </c>
      <c r="KL424" s="34" t="s">
        <v>4170</v>
      </c>
      <c r="KM424" s="34" t="s">
        <v>4714</v>
      </c>
      <c r="KN424" s="34" t="s">
        <v>5255</v>
      </c>
      <c r="KO424" s="34" t="s">
        <v>5255</v>
      </c>
      <c r="KP424" s="34" t="s">
        <v>4170</v>
      </c>
      <c r="KQ424" s="34" t="s">
        <v>4353</v>
      </c>
      <c r="KR424" s="34" t="s">
        <v>4170</v>
      </c>
      <c r="KS424" s="34" t="s">
        <v>5708</v>
      </c>
      <c r="KT424" s="34" t="s">
        <v>4170</v>
      </c>
      <c r="KU424" s="34" t="s">
        <v>5113</v>
      </c>
      <c r="KV424" s="34" t="s">
        <v>5155</v>
      </c>
      <c r="KW424" s="34" t="s">
        <v>5621</v>
      </c>
      <c r="KX424" s="34" t="s">
        <v>5647</v>
      </c>
      <c r="KY424" s="34" t="s">
        <v>5953</v>
      </c>
      <c r="KZ424" s="34" t="s">
        <v>5152</v>
      </c>
      <c r="LA424" s="34" t="s">
        <v>5992</v>
      </c>
    </row>
    <row r="425" spans="1:313">
      <c r="A425" s="34" t="s">
        <v>7293</v>
      </c>
      <c r="B425" s="34" t="s">
        <v>7248</v>
      </c>
      <c r="C425" s="34" t="s">
        <v>1039</v>
      </c>
      <c r="D425" s="34" t="s">
        <v>1041</v>
      </c>
      <c r="F425" s="34" t="s">
        <v>1041</v>
      </c>
      <c r="G425" s="34">
        <v>23</v>
      </c>
      <c r="H425" s="34" t="s">
        <v>1041</v>
      </c>
      <c r="I425" s="34" t="s">
        <v>1041</v>
      </c>
      <c r="J425" s="34" t="s">
        <v>440</v>
      </c>
      <c r="K425" s="34" t="s">
        <v>1077</v>
      </c>
      <c r="L425" s="34" t="s">
        <v>9537</v>
      </c>
      <c r="M425" s="34" t="s">
        <v>1548</v>
      </c>
      <c r="N425" s="34" t="s">
        <v>9538</v>
      </c>
      <c r="P425" s="34" t="s">
        <v>3065</v>
      </c>
      <c r="Q425" s="34" t="s">
        <v>3123</v>
      </c>
      <c r="R425" s="34" t="s">
        <v>6359</v>
      </c>
      <c r="S425" s="34">
        <v>2</v>
      </c>
      <c r="T425" s="34" t="s">
        <v>4881</v>
      </c>
      <c r="U425" s="34" t="s">
        <v>4170</v>
      </c>
      <c r="V425" s="34" t="s">
        <v>4170</v>
      </c>
      <c r="W425" s="34" t="s">
        <v>4881</v>
      </c>
      <c r="X425" s="34" t="s">
        <v>4881</v>
      </c>
      <c r="Y425" s="34" t="s">
        <v>4881</v>
      </c>
      <c r="Z425" s="34" t="s">
        <v>4881</v>
      </c>
      <c r="AA425" s="34" t="s">
        <v>4170</v>
      </c>
      <c r="AB425" s="34" t="s">
        <v>3681</v>
      </c>
      <c r="AD425" s="34" t="s">
        <v>3696</v>
      </c>
      <c r="AN425" s="34" t="s">
        <v>3722</v>
      </c>
      <c r="AO425" s="34" t="s">
        <v>1044</v>
      </c>
      <c r="BG425" s="34">
        <v>1</v>
      </c>
      <c r="BI425" s="34">
        <v>35</v>
      </c>
      <c r="BJ425" s="34" t="s">
        <v>1041</v>
      </c>
      <c r="BK425" s="34" t="s">
        <v>3727</v>
      </c>
      <c r="BM425" s="34" t="s">
        <v>3739</v>
      </c>
      <c r="BN425" s="34" t="s">
        <v>3745</v>
      </c>
      <c r="BO425" s="34" t="s">
        <v>4881</v>
      </c>
      <c r="BP425" s="34" t="s">
        <v>4170</v>
      </c>
      <c r="BQ425" s="34" t="s">
        <v>4170</v>
      </c>
      <c r="BR425" s="34" t="s">
        <v>4170</v>
      </c>
      <c r="BS425" s="34" t="s">
        <v>3754</v>
      </c>
      <c r="BT425" s="34" t="s">
        <v>3771</v>
      </c>
      <c r="BU425" s="34" t="s">
        <v>1044</v>
      </c>
      <c r="BV425" s="34" t="s">
        <v>1044</v>
      </c>
      <c r="BW425" s="34" t="s">
        <v>1044</v>
      </c>
      <c r="BX425" s="34" t="s">
        <v>3777</v>
      </c>
      <c r="BY425" s="34" t="s">
        <v>4881</v>
      </c>
      <c r="BZ425" s="34" t="s">
        <v>4170</v>
      </c>
      <c r="CA425" s="34" t="s">
        <v>4170</v>
      </c>
      <c r="CB425" s="34" t="s">
        <v>4170</v>
      </c>
      <c r="CC425" s="34" t="s">
        <v>4170</v>
      </c>
      <c r="CD425" s="34" t="s">
        <v>4170</v>
      </c>
      <c r="CE425" s="34" t="s">
        <v>4170</v>
      </c>
      <c r="CF425" s="34" t="s">
        <v>4170</v>
      </c>
      <c r="CG425" s="34" t="s">
        <v>4170</v>
      </c>
      <c r="CH425" s="34" t="s">
        <v>4170</v>
      </c>
      <c r="CI425" s="34" t="s">
        <v>4170</v>
      </c>
      <c r="CJ425" s="34" t="s">
        <v>4170</v>
      </c>
      <c r="CK425" s="34" t="s">
        <v>4170</v>
      </c>
      <c r="CL425" s="34" t="s">
        <v>4170</v>
      </c>
      <c r="CM425" s="34" t="s">
        <v>4170</v>
      </c>
      <c r="CN425" s="34" t="s">
        <v>4170</v>
      </c>
      <c r="CO425" s="34" t="s">
        <v>4170</v>
      </c>
      <c r="CQ425" s="34" t="s">
        <v>1041</v>
      </c>
      <c r="CR425" s="34" t="s">
        <v>1041</v>
      </c>
      <c r="CS425" s="34" t="s">
        <v>1041</v>
      </c>
      <c r="CT425" s="34" t="s">
        <v>1041</v>
      </c>
      <c r="CU425" s="34" t="s">
        <v>1041</v>
      </c>
      <c r="CV425" s="34" t="s">
        <v>1041</v>
      </c>
      <c r="CW425" s="34" t="s">
        <v>1041</v>
      </c>
      <c r="CX425" s="34" t="s">
        <v>1044</v>
      </c>
      <c r="CY425" s="34" t="s">
        <v>3823</v>
      </c>
      <c r="CZ425" s="34" t="s">
        <v>3843</v>
      </c>
      <c r="DA425" s="34" t="s">
        <v>3852</v>
      </c>
      <c r="DB425" s="34" t="s">
        <v>3868</v>
      </c>
      <c r="DC425" s="34" t="s">
        <v>1044</v>
      </c>
      <c r="DD425" s="34" t="s">
        <v>3871</v>
      </c>
      <c r="DE425" s="34" t="s">
        <v>1041</v>
      </c>
      <c r="DF425" s="34" t="s">
        <v>3877</v>
      </c>
      <c r="DG425" s="34" t="s">
        <v>169</v>
      </c>
      <c r="DH425" s="34" t="s">
        <v>4170</v>
      </c>
      <c r="DI425" s="34" t="s">
        <v>4881</v>
      </c>
      <c r="DJ425" s="34" t="s">
        <v>4170</v>
      </c>
      <c r="DK425" s="34" t="s">
        <v>4170</v>
      </c>
      <c r="DL425" s="34" t="s">
        <v>4170</v>
      </c>
      <c r="DM425" s="34" t="s">
        <v>4170</v>
      </c>
      <c r="DN425" s="34" t="s">
        <v>4170</v>
      </c>
      <c r="DO425" s="34" t="s">
        <v>4170</v>
      </c>
      <c r="DP425" s="34" t="s">
        <v>4170</v>
      </c>
      <c r="DQ425" s="34" t="s">
        <v>4170</v>
      </c>
      <c r="DR425" s="34" t="s">
        <v>4170</v>
      </c>
      <c r="DS425" s="34" t="s">
        <v>4170</v>
      </c>
      <c r="DT425" s="34" t="s">
        <v>4170</v>
      </c>
      <c r="DU425" s="34" t="s">
        <v>4170</v>
      </c>
      <c r="DV425" s="34" t="s">
        <v>4170</v>
      </c>
      <c r="DW425" s="34" t="s">
        <v>4170</v>
      </c>
      <c r="DY425" s="34">
        <v>40000</v>
      </c>
      <c r="FK425" s="34" t="s">
        <v>1044</v>
      </c>
      <c r="FM425" s="34" t="s">
        <v>3987</v>
      </c>
      <c r="GF425" s="34" t="s">
        <v>1044</v>
      </c>
      <c r="GG425" s="34" t="s">
        <v>4170</v>
      </c>
      <c r="GH425" s="34" t="s">
        <v>4170</v>
      </c>
      <c r="GI425" s="34" t="s">
        <v>4170</v>
      </c>
      <c r="GJ425" s="34" t="s">
        <v>4881</v>
      </c>
      <c r="GK425" s="34" t="s">
        <v>4170</v>
      </c>
      <c r="GL425" s="34" t="s">
        <v>4170</v>
      </c>
      <c r="GM425" s="34" t="s">
        <v>4170</v>
      </c>
      <c r="GO425" s="34">
        <v>8000</v>
      </c>
      <c r="GP425" s="34">
        <v>0</v>
      </c>
      <c r="GQ425" s="34">
        <v>10000</v>
      </c>
      <c r="GR425" s="34">
        <v>4000</v>
      </c>
      <c r="GS425" s="34">
        <v>500</v>
      </c>
      <c r="GT425" s="34">
        <v>550</v>
      </c>
      <c r="GU425" s="34">
        <v>100</v>
      </c>
      <c r="GV425" s="34">
        <v>2000</v>
      </c>
      <c r="GW425" s="34">
        <v>0</v>
      </c>
      <c r="GY425" s="34">
        <v>0</v>
      </c>
      <c r="GZ425" s="34">
        <v>0</v>
      </c>
      <c r="HA425" s="34">
        <v>0</v>
      </c>
      <c r="HB425" s="34">
        <v>0</v>
      </c>
      <c r="HC425" s="34">
        <v>0</v>
      </c>
      <c r="HD425" s="34">
        <v>0</v>
      </c>
      <c r="HE425" s="34">
        <v>0</v>
      </c>
      <c r="HF425" s="34" t="s">
        <v>1044</v>
      </c>
      <c r="HK425" s="34" t="s">
        <v>7294</v>
      </c>
      <c r="HL425" s="34" t="s">
        <v>4226</v>
      </c>
      <c r="HM425" s="34" t="s">
        <v>4539</v>
      </c>
      <c r="HN425" s="34" t="s">
        <v>5446</v>
      </c>
      <c r="HO425" s="34">
        <v>19.6452036793692</v>
      </c>
      <c r="HP425" s="34" t="s">
        <v>4894</v>
      </c>
      <c r="HQ425" s="34" t="s">
        <v>4313</v>
      </c>
      <c r="HR425" s="34" t="s">
        <v>4186</v>
      </c>
      <c r="HS425" s="34" t="s">
        <v>4255</v>
      </c>
      <c r="HT425" s="34" t="s">
        <v>4271</v>
      </c>
      <c r="HU425" s="34" t="s">
        <v>5342</v>
      </c>
      <c r="HV425" s="34" t="s">
        <v>5001</v>
      </c>
      <c r="HW425" s="34" t="s">
        <v>4556</v>
      </c>
      <c r="HX425" s="34" t="s">
        <v>3244</v>
      </c>
      <c r="HY425" s="34" t="s">
        <v>4291</v>
      </c>
      <c r="HZ425" s="34" t="s">
        <v>4933</v>
      </c>
      <c r="IA425" s="34" t="s">
        <v>4666</v>
      </c>
      <c r="IC425" s="34" t="s">
        <v>5274</v>
      </c>
      <c r="ID425" s="34" t="s">
        <v>4462</v>
      </c>
      <c r="IE425" s="34" t="s">
        <v>5224</v>
      </c>
      <c r="IQ425" s="34">
        <v>40000</v>
      </c>
      <c r="IR425" s="34" t="s">
        <v>1046</v>
      </c>
      <c r="IT425" s="34">
        <v>20000</v>
      </c>
      <c r="IU425" s="34" t="s">
        <v>5180</v>
      </c>
      <c r="IV425" s="34" t="s">
        <v>4170</v>
      </c>
      <c r="IW425" s="34" t="s">
        <v>4176</v>
      </c>
      <c r="IX425" s="34" t="s">
        <v>6121</v>
      </c>
      <c r="IY425" s="34" t="s">
        <v>4785</v>
      </c>
      <c r="IZ425" s="34" t="s">
        <v>4354</v>
      </c>
      <c r="JA425" s="34" t="s">
        <v>4711</v>
      </c>
      <c r="JB425" s="34" t="s">
        <v>5581</v>
      </c>
      <c r="JD425" s="34">
        <v>0</v>
      </c>
      <c r="JE425" s="34">
        <v>0</v>
      </c>
      <c r="JF425" s="34">
        <v>0</v>
      </c>
      <c r="JG425" s="34">
        <v>0</v>
      </c>
      <c r="JH425" s="34">
        <v>0</v>
      </c>
      <c r="JI425" s="34">
        <v>0</v>
      </c>
      <c r="JJ425" s="34">
        <v>0</v>
      </c>
      <c r="JK425" s="34">
        <v>0</v>
      </c>
      <c r="JL425" s="34">
        <v>23150</v>
      </c>
      <c r="JM425" s="34">
        <v>2000</v>
      </c>
      <c r="JN425" s="34">
        <v>25150</v>
      </c>
      <c r="JO425" s="34">
        <v>11575</v>
      </c>
      <c r="JP425" s="34">
        <v>1000</v>
      </c>
      <c r="JQ425" s="34">
        <v>12575</v>
      </c>
      <c r="JR425" s="34">
        <v>0.31809145129224697</v>
      </c>
      <c r="JT425" s="34">
        <v>0.39761431411530801</v>
      </c>
      <c r="JU425" s="34">
        <v>0.15904572564612299</v>
      </c>
      <c r="JV425" s="34">
        <v>1.9880715705765401E-2</v>
      </c>
      <c r="JW425" s="34">
        <v>2.1868787276341901E-2</v>
      </c>
      <c r="JX425" s="34">
        <v>3.9761431411530802E-3</v>
      </c>
      <c r="JY425" s="34">
        <v>7.9522862823061605E-2</v>
      </c>
      <c r="KJ425" s="34" t="s">
        <v>5979</v>
      </c>
      <c r="KK425" s="34" t="s">
        <v>5987</v>
      </c>
      <c r="KL425" s="34" t="s">
        <v>4170</v>
      </c>
      <c r="KN425" s="34" t="s">
        <v>4170</v>
      </c>
      <c r="KO425" s="34" t="s">
        <v>4170</v>
      </c>
      <c r="KP425" s="34" t="s">
        <v>4170</v>
      </c>
      <c r="KQ425" s="34" t="s">
        <v>4170</v>
      </c>
      <c r="KR425" s="34" t="s">
        <v>4170</v>
      </c>
      <c r="KS425" s="34" t="s">
        <v>4170</v>
      </c>
      <c r="KT425" s="34" t="s">
        <v>4170</v>
      </c>
      <c r="KU425" s="34" t="s">
        <v>5113</v>
      </c>
      <c r="KV425" s="34" t="s">
        <v>5155</v>
      </c>
      <c r="KW425" s="34" t="s">
        <v>5621</v>
      </c>
      <c r="KX425" s="34" t="s">
        <v>5647</v>
      </c>
      <c r="KY425" s="34" t="s">
        <v>5953</v>
      </c>
      <c r="KZ425" s="34" t="s">
        <v>5152</v>
      </c>
      <c r="LA425" s="34" t="s">
        <v>5992</v>
      </c>
    </row>
    <row r="426" spans="1:313">
      <c r="A426" s="34" t="s">
        <v>7295</v>
      </c>
      <c r="B426" s="34" t="s">
        <v>7248</v>
      </c>
      <c r="C426" s="34" t="s">
        <v>1036</v>
      </c>
      <c r="D426" s="34" t="s">
        <v>1041</v>
      </c>
      <c r="F426" s="34" t="s">
        <v>1041</v>
      </c>
      <c r="G426" s="34">
        <v>35</v>
      </c>
      <c r="H426" s="34" t="s">
        <v>1041</v>
      </c>
      <c r="I426" s="34" t="s">
        <v>1041</v>
      </c>
      <c r="J426" s="34" t="s">
        <v>440</v>
      </c>
      <c r="K426" s="34" t="s">
        <v>1077</v>
      </c>
      <c r="L426" s="34" t="s">
        <v>9537</v>
      </c>
      <c r="M426" s="34" t="s">
        <v>1548</v>
      </c>
      <c r="N426" s="34" t="s">
        <v>9538</v>
      </c>
      <c r="P426" s="34" t="s">
        <v>3065</v>
      </c>
      <c r="Q426" s="34" t="s">
        <v>3111</v>
      </c>
      <c r="R426" s="34" t="s">
        <v>6326</v>
      </c>
      <c r="S426" s="34">
        <v>1</v>
      </c>
      <c r="T426" s="34" t="s">
        <v>4881</v>
      </c>
      <c r="U426" s="34" t="s">
        <v>4170</v>
      </c>
      <c r="V426" s="34" t="s">
        <v>4170</v>
      </c>
      <c r="W426" s="34" t="s">
        <v>4881</v>
      </c>
      <c r="X426" s="34" t="s">
        <v>4170</v>
      </c>
      <c r="Y426" s="34" t="s">
        <v>4881</v>
      </c>
      <c r="Z426" s="34" t="s">
        <v>4170</v>
      </c>
      <c r="AA426" s="34" t="s">
        <v>4170</v>
      </c>
      <c r="AB426" s="34" t="s">
        <v>3681</v>
      </c>
      <c r="AD426" s="34" t="s">
        <v>3696</v>
      </c>
      <c r="AN426" s="34" t="s">
        <v>3719</v>
      </c>
      <c r="AO426" s="34" t="s">
        <v>1044</v>
      </c>
      <c r="BG426" s="34">
        <v>1</v>
      </c>
      <c r="BI426" s="34">
        <v>10</v>
      </c>
      <c r="BJ426" s="34" t="s">
        <v>1041</v>
      </c>
      <c r="BK426" s="34" t="s">
        <v>3727</v>
      </c>
      <c r="BM426" s="34" t="s">
        <v>3739</v>
      </c>
      <c r="BN426" s="34" t="s">
        <v>3745</v>
      </c>
      <c r="BO426" s="34" t="s">
        <v>4881</v>
      </c>
      <c r="BP426" s="34" t="s">
        <v>4170</v>
      </c>
      <c r="BQ426" s="34" t="s">
        <v>4170</v>
      </c>
      <c r="BR426" s="34" t="s">
        <v>4170</v>
      </c>
      <c r="BS426" s="34" t="s">
        <v>3751</v>
      </c>
      <c r="BT426" s="34" t="s">
        <v>3771</v>
      </c>
      <c r="BU426" s="34" t="s">
        <v>1044</v>
      </c>
      <c r="BV426" s="34" t="s">
        <v>1044</v>
      </c>
      <c r="BW426" s="34" t="s">
        <v>1044</v>
      </c>
      <c r="BX426" s="34" t="s">
        <v>3777</v>
      </c>
      <c r="BY426" s="34" t="s">
        <v>4881</v>
      </c>
      <c r="BZ426" s="34" t="s">
        <v>4170</v>
      </c>
      <c r="CA426" s="34" t="s">
        <v>4170</v>
      </c>
      <c r="CB426" s="34" t="s">
        <v>4170</v>
      </c>
      <c r="CC426" s="34" t="s">
        <v>4170</v>
      </c>
      <c r="CD426" s="34" t="s">
        <v>4170</v>
      </c>
      <c r="CE426" s="34" t="s">
        <v>4170</v>
      </c>
      <c r="CF426" s="34" t="s">
        <v>4170</v>
      </c>
      <c r="CG426" s="34" t="s">
        <v>4170</v>
      </c>
      <c r="CH426" s="34" t="s">
        <v>4170</v>
      </c>
      <c r="CI426" s="34" t="s">
        <v>4170</v>
      </c>
      <c r="CJ426" s="34" t="s">
        <v>4170</v>
      </c>
      <c r="CK426" s="34" t="s">
        <v>4170</v>
      </c>
      <c r="CL426" s="34" t="s">
        <v>4170</v>
      </c>
      <c r="CM426" s="34" t="s">
        <v>4170</v>
      </c>
      <c r="CN426" s="34" t="s">
        <v>4170</v>
      </c>
      <c r="CO426" s="34" t="s">
        <v>4170</v>
      </c>
      <c r="CQ426" s="34" t="s">
        <v>1041</v>
      </c>
      <c r="CR426" s="34" t="s">
        <v>1041</v>
      </c>
      <c r="CS426" s="34" t="s">
        <v>1041</v>
      </c>
      <c r="CT426" s="34" t="s">
        <v>1041</v>
      </c>
      <c r="CU426" s="34" t="s">
        <v>1041</v>
      </c>
      <c r="CV426" s="34" t="s">
        <v>1041</v>
      </c>
      <c r="CW426" s="34" t="s">
        <v>1044</v>
      </c>
      <c r="CX426" s="34" t="s">
        <v>1044</v>
      </c>
      <c r="CY426" s="34" t="s">
        <v>3826</v>
      </c>
      <c r="CZ426" s="34" t="s">
        <v>3846</v>
      </c>
      <c r="DA426" s="34" t="s">
        <v>3858</v>
      </c>
      <c r="DB426" s="34" t="s">
        <v>1044</v>
      </c>
      <c r="DC426" s="34" t="s">
        <v>1044</v>
      </c>
      <c r="DD426" s="34" t="s">
        <v>1044</v>
      </c>
      <c r="DE426" s="34" t="s">
        <v>1041</v>
      </c>
      <c r="DF426" s="34" t="s">
        <v>3877</v>
      </c>
      <c r="DG426" s="34" t="s">
        <v>169</v>
      </c>
      <c r="DH426" s="34" t="s">
        <v>4170</v>
      </c>
      <c r="DI426" s="34" t="s">
        <v>4881</v>
      </c>
      <c r="DJ426" s="34" t="s">
        <v>4170</v>
      </c>
      <c r="DK426" s="34" t="s">
        <v>4170</v>
      </c>
      <c r="DL426" s="34" t="s">
        <v>4170</v>
      </c>
      <c r="DM426" s="34" t="s">
        <v>4170</v>
      </c>
      <c r="DN426" s="34" t="s">
        <v>4170</v>
      </c>
      <c r="DO426" s="34" t="s">
        <v>4170</v>
      </c>
      <c r="DP426" s="34" t="s">
        <v>4170</v>
      </c>
      <c r="DQ426" s="34" t="s">
        <v>4170</v>
      </c>
      <c r="DR426" s="34" t="s">
        <v>4170</v>
      </c>
      <c r="DS426" s="34" t="s">
        <v>4170</v>
      </c>
      <c r="DT426" s="34" t="s">
        <v>4170</v>
      </c>
      <c r="DU426" s="34" t="s">
        <v>4170</v>
      </c>
      <c r="DV426" s="34" t="s">
        <v>4170</v>
      </c>
      <c r="DW426" s="34" t="s">
        <v>4170</v>
      </c>
      <c r="DY426" s="34">
        <v>10000</v>
      </c>
      <c r="FK426" s="34" t="s">
        <v>1044</v>
      </c>
      <c r="FM426" s="34" t="s">
        <v>3990</v>
      </c>
      <c r="GF426" s="34" t="s">
        <v>4030</v>
      </c>
      <c r="GG426" s="34" t="s">
        <v>4881</v>
      </c>
      <c r="GH426" s="34" t="s">
        <v>4170</v>
      </c>
      <c r="GI426" s="34" t="s">
        <v>4170</v>
      </c>
      <c r="GJ426" s="34" t="s">
        <v>4170</v>
      </c>
      <c r="GK426" s="34" t="s">
        <v>4170</v>
      </c>
      <c r="GL426" s="34" t="s">
        <v>4170</v>
      </c>
      <c r="GM426" s="34" t="s">
        <v>4170</v>
      </c>
      <c r="GO426" s="34">
        <v>3000</v>
      </c>
      <c r="GP426" s="34">
        <v>0</v>
      </c>
      <c r="GQ426" s="34">
        <v>2500</v>
      </c>
      <c r="GR426" s="34">
        <v>1800</v>
      </c>
      <c r="GS426" s="34">
        <v>400</v>
      </c>
      <c r="GT426" s="34">
        <v>200</v>
      </c>
      <c r="GU426" s="34">
        <v>275</v>
      </c>
      <c r="GV426" s="34">
        <v>0</v>
      </c>
      <c r="GW426" s="34">
        <v>0</v>
      </c>
      <c r="GX426" s="34">
        <v>0</v>
      </c>
      <c r="GY426" s="34">
        <v>5000</v>
      </c>
      <c r="GZ426" s="34">
        <v>5000</v>
      </c>
      <c r="HA426" s="34">
        <v>7500</v>
      </c>
      <c r="HB426" s="34">
        <v>0</v>
      </c>
      <c r="HC426" s="34">
        <v>0</v>
      </c>
      <c r="HD426" s="34">
        <v>0</v>
      </c>
      <c r="HE426" s="34">
        <v>4000</v>
      </c>
      <c r="HF426" s="34" t="s">
        <v>1044</v>
      </c>
      <c r="HK426" s="34" t="s">
        <v>7296</v>
      </c>
      <c r="HL426" s="34" t="s">
        <v>4226</v>
      </c>
      <c r="HM426" s="34" t="s">
        <v>4542</v>
      </c>
      <c r="HN426" s="34" t="s">
        <v>5447</v>
      </c>
      <c r="HO426" s="34">
        <v>22.6675427069645</v>
      </c>
      <c r="HP426" s="34" t="s">
        <v>4894</v>
      </c>
      <c r="HQ426" s="34" t="s">
        <v>4305</v>
      </c>
      <c r="HR426" s="34" t="s">
        <v>4186</v>
      </c>
      <c r="HS426" s="34" t="s">
        <v>4235</v>
      </c>
      <c r="HT426" s="34" t="s">
        <v>4271</v>
      </c>
      <c r="HU426" s="34" t="s">
        <v>5342</v>
      </c>
      <c r="HV426" s="34" t="s">
        <v>5001</v>
      </c>
      <c r="HW426" s="34" t="s">
        <v>4556</v>
      </c>
      <c r="HX426" s="34" t="s">
        <v>3247</v>
      </c>
      <c r="HY426" s="34" t="s">
        <v>4291</v>
      </c>
      <c r="HZ426" s="34" t="s">
        <v>4933</v>
      </c>
      <c r="IA426" s="34" t="s">
        <v>4665</v>
      </c>
      <c r="IC426" s="34" t="s">
        <v>5274</v>
      </c>
      <c r="ID426" s="34" t="s">
        <v>4462</v>
      </c>
      <c r="IE426" s="34" t="s">
        <v>4879</v>
      </c>
      <c r="IQ426" s="34">
        <v>10000</v>
      </c>
      <c r="IR426" s="34" t="s">
        <v>1043</v>
      </c>
      <c r="IT426" s="34">
        <v>10000</v>
      </c>
      <c r="IU426" s="34" t="s">
        <v>5178</v>
      </c>
      <c r="IV426" s="34" t="s">
        <v>4170</v>
      </c>
      <c r="IW426" s="34" t="s">
        <v>4171</v>
      </c>
      <c r="IX426" s="34" t="s">
        <v>4472</v>
      </c>
      <c r="IY426" s="34" t="s">
        <v>4785</v>
      </c>
      <c r="IZ426" s="34" t="s">
        <v>4783</v>
      </c>
      <c r="JA426" s="34" t="s">
        <v>4784</v>
      </c>
      <c r="JB426" s="34" t="s">
        <v>4170</v>
      </c>
      <c r="JC426" s="34">
        <v>0</v>
      </c>
      <c r="JD426" s="34">
        <v>833.33333333333303</v>
      </c>
      <c r="JE426" s="34">
        <v>833.33333333333303</v>
      </c>
      <c r="JF426" s="34">
        <v>1250</v>
      </c>
      <c r="JG426" s="34">
        <v>0</v>
      </c>
      <c r="JH426" s="34">
        <v>0</v>
      </c>
      <c r="JI426" s="34">
        <v>0</v>
      </c>
      <c r="JJ426" s="34">
        <v>666.66666666666697</v>
      </c>
      <c r="JK426" s="34">
        <v>0</v>
      </c>
      <c r="JL426" s="34">
        <v>9008.3333333333303</v>
      </c>
      <c r="JM426" s="34">
        <v>2750</v>
      </c>
      <c r="JN426" s="34">
        <v>11758.333333333299</v>
      </c>
      <c r="JO426" s="34">
        <v>9008.3333333333303</v>
      </c>
      <c r="JP426" s="34">
        <v>2750</v>
      </c>
      <c r="JQ426" s="34">
        <v>11758.333333333299</v>
      </c>
      <c r="JR426" s="34">
        <v>0.25513819985825698</v>
      </c>
      <c r="JT426" s="34">
        <v>0.21261516654854701</v>
      </c>
      <c r="JU426" s="34">
        <v>0.15308291991495401</v>
      </c>
      <c r="JV426" s="34">
        <v>3.4018426647767497E-2</v>
      </c>
      <c r="JW426" s="34">
        <v>1.70092133238838E-2</v>
      </c>
      <c r="JX426" s="34">
        <v>2.3387668320340199E-2</v>
      </c>
      <c r="KB426" s="34">
        <v>7.0871722182848998E-2</v>
      </c>
      <c r="KC426" s="34">
        <v>7.0871722182848998E-2</v>
      </c>
      <c r="KD426" s="34">
        <v>0.106307583274274</v>
      </c>
      <c r="KH426" s="34">
        <v>5.6697377746279198E-2</v>
      </c>
      <c r="KJ426" s="34" t="s">
        <v>5980</v>
      </c>
      <c r="KK426" s="34" t="s">
        <v>5990</v>
      </c>
      <c r="KL426" s="34" t="s">
        <v>4170</v>
      </c>
      <c r="KM426" s="34" t="s">
        <v>4170</v>
      </c>
      <c r="KN426" s="34" t="s">
        <v>4716</v>
      </c>
      <c r="KO426" s="34" t="s">
        <v>4716</v>
      </c>
      <c r="KP426" s="34" t="s">
        <v>4354</v>
      </c>
      <c r="KQ426" s="34" t="s">
        <v>4170</v>
      </c>
      <c r="KR426" s="34" t="s">
        <v>4170</v>
      </c>
      <c r="KS426" s="34" t="s">
        <v>4170</v>
      </c>
      <c r="KT426" s="34" t="s">
        <v>4716</v>
      </c>
      <c r="KU426" s="34" t="s">
        <v>5116</v>
      </c>
      <c r="KV426" s="34" t="s">
        <v>5155</v>
      </c>
      <c r="KW426" s="34" t="s">
        <v>5623</v>
      </c>
      <c r="KX426" s="34" t="s">
        <v>5645</v>
      </c>
      <c r="KY426" s="34" t="s">
        <v>5112</v>
      </c>
      <c r="KZ426" s="34" t="s">
        <v>5155</v>
      </c>
      <c r="LA426" s="34" t="s">
        <v>5992</v>
      </c>
    </row>
    <row r="427" spans="1:313">
      <c r="A427" s="34" t="s">
        <v>7297</v>
      </c>
      <c r="B427" s="34" t="s">
        <v>7248</v>
      </c>
      <c r="C427" s="34" t="s">
        <v>1037</v>
      </c>
      <c r="D427" s="34" t="s">
        <v>1041</v>
      </c>
      <c r="F427" s="34" t="s">
        <v>1041</v>
      </c>
      <c r="G427" s="34">
        <v>65</v>
      </c>
      <c r="H427" s="34" t="s">
        <v>1041</v>
      </c>
      <c r="I427" s="34" t="s">
        <v>1041</v>
      </c>
      <c r="J427" s="34" t="s">
        <v>440</v>
      </c>
      <c r="K427" s="34" t="s">
        <v>1077</v>
      </c>
      <c r="L427" s="34" t="s">
        <v>9537</v>
      </c>
      <c r="M427" s="34" t="s">
        <v>1548</v>
      </c>
      <c r="N427" s="34" t="s">
        <v>9538</v>
      </c>
      <c r="P427" s="34" t="s">
        <v>3065</v>
      </c>
      <c r="Q427" s="34" t="s">
        <v>3111</v>
      </c>
      <c r="R427" s="34" t="s">
        <v>6320</v>
      </c>
      <c r="S427" s="34">
        <v>2</v>
      </c>
      <c r="T427" s="34" t="s">
        <v>4170</v>
      </c>
      <c r="U427" s="34" t="s">
        <v>4170</v>
      </c>
      <c r="V427" s="34" t="s">
        <v>4170</v>
      </c>
      <c r="W427" s="34" t="s">
        <v>4881</v>
      </c>
      <c r="X427" s="34" t="s">
        <v>4881</v>
      </c>
      <c r="Y427" s="34" t="s">
        <v>4881</v>
      </c>
      <c r="Z427" s="34" t="s">
        <v>4881</v>
      </c>
      <c r="AA427" s="34" t="s">
        <v>4170</v>
      </c>
      <c r="AB427" s="34" t="s">
        <v>3681</v>
      </c>
      <c r="AD427" s="34" t="s">
        <v>3696</v>
      </c>
      <c r="AN427" s="34" t="s">
        <v>3722</v>
      </c>
      <c r="AO427" s="34" t="s">
        <v>1044</v>
      </c>
      <c r="BG427" s="34">
        <v>1</v>
      </c>
      <c r="BI427" s="34">
        <v>18</v>
      </c>
      <c r="BJ427" s="34" t="s">
        <v>1041</v>
      </c>
      <c r="BK427" s="34" t="s">
        <v>3727</v>
      </c>
      <c r="BM427" s="34" t="s">
        <v>3739</v>
      </c>
      <c r="BN427" s="34" t="s">
        <v>3745</v>
      </c>
      <c r="BO427" s="34" t="s">
        <v>4881</v>
      </c>
      <c r="BP427" s="34" t="s">
        <v>4170</v>
      </c>
      <c r="BQ427" s="34" t="s">
        <v>4170</v>
      </c>
      <c r="BR427" s="34" t="s">
        <v>4170</v>
      </c>
      <c r="BS427" s="34" t="s">
        <v>3751</v>
      </c>
      <c r="BT427" s="34" t="s">
        <v>3771</v>
      </c>
      <c r="BU427" s="34" t="s">
        <v>1044</v>
      </c>
      <c r="BV427" s="34" t="s">
        <v>1044</v>
      </c>
      <c r="BW427" s="34" t="s">
        <v>1044</v>
      </c>
      <c r="BX427" s="34" t="s">
        <v>3777</v>
      </c>
      <c r="BY427" s="34" t="s">
        <v>4881</v>
      </c>
      <c r="BZ427" s="34" t="s">
        <v>4170</v>
      </c>
      <c r="CA427" s="34" t="s">
        <v>4170</v>
      </c>
      <c r="CB427" s="34" t="s">
        <v>4170</v>
      </c>
      <c r="CC427" s="34" t="s">
        <v>4170</v>
      </c>
      <c r="CD427" s="34" t="s">
        <v>4170</v>
      </c>
      <c r="CE427" s="34" t="s">
        <v>4170</v>
      </c>
      <c r="CF427" s="34" t="s">
        <v>4170</v>
      </c>
      <c r="CG427" s="34" t="s">
        <v>4170</v>
      </c>
      <c r="CH427" s="34" t="s">
        <v>4170</v>
      </c>
      <c r="CI427" s="34" t="s">
        <v>4170</v>
      </c>
      <c r="CJ427" s="34" t="s">
        <v>4170</v>
      </c>
      <c r="CK427" s="34" t="s">
        <v>4170</v>
      </c>
      <c r="CL427" s="34" t="s">
        <v>4170</v>
      </c>
      <c r="CM427" s="34" t="s">
        <v>4170</v>
      </c>
      <c r="CN427" s="34" t="s">
        <v>4170</v>
      </c>
      <c r="CO427" s="34" t="s">
        <v>4170</v>
      </c>
      <c r="CQ427" s="34" t="s">
        <v>1041</v>
      </c>
      <c r="CR427" s="34" t="s">
        <v>1044</v>
      </c>
      <c r="CS427" s="34" t="s">
        <v>1044</v>
      </c>
      <c r="CT427" s="34" t="s">
        <v>1041</v>
      </c>
      <c r="CU427" s="34" t="s">
        <v>1041</v>
      </c>
      <c r="CV427" s="34" t="s">
        <v>1041</v>
      </c>
      <c r="CW427" s="34" t="s">
        <v>1044</v>
      </c>
      <c r="CX427" s="34" t="s">
        <v>1041</v>
      </c>
      <c r="CY427" s="34" t="s">
        <v>3826</v>
      </c>
      <c r="CZ427" s="34" t="s">
        <v>3843</v>
      </c>
      <c r="DA427" s="34" t="s">
        <v>3861</v>
      </c>
      <c r="DB427" s="34" t="s">
        <v>1044</v>
      </c>
      <c r="DC427" s="34" t="s">
        <v>1044</v>
      </c>
      <c r="DD427" s="34" t="s">
        <v>3871</v>
      </c>
      <c r="DE427" s="34" t="s">
        <v>1041</v>
      </c>
      <c r="DF427" s="34" t="s">
        <v>3877</v>
      </c>
      <c r="DG427" s="34" t="s">
        <v>6347</v>
      </c>
      <c r="DH427" s="34" t="s">
        <v>4170</v>
      </c>
      <c r="DI427" s="34" t="s">
        <v>4881</v>
      </c>
      <c r="DJ427" s="34" t="s">
        <v>4170</v>
      </c>
      <c r="DK427" s="34" t="s">
        <v>4170</v>
      </c>
      <c r="DL427" s="34" t="s">
        <v>4170</v>
      </c>
      <c r="DM427" s="34" t="s">
        <v>4170</v>
      </c>
      <c r="DN427" s="34" t="s">
        <v>4881</v>
      </c>
      <c r="DO427" s="34" t="s">
        <v>4881</v>
      </c>
      <c r="DP427" s="34" t="s">
        <v>4170</v>
      </c>
      <c r="DQ427" s="34" t="s">
        <v>4170</v>
      </c>
      <c r="DR427" s="34" t="s">
        <v>4170</v>
      </c>
      <c r="DS427" s="34" t="s">
        <v>4170</v>
      </c>
      <c r="DT427" s="34" t="s">
        <v>4170</v>
      </c>
      <c r="DU427" s="34" t="s">
        <v>4170</v>
      </c>
      <c r="DV427" s="34" t="s">
        <v>4170</v>
      </c>
      <c r="DW427" s="34" t="s">
        <v>4170</v>
      </c>
      <c r="DY427" s="34">
        <v>15000</v>
      </c>
      <c r="ES427" s="34" t="s">
        <v>6999</v>
      </c>
      <c r="ET427" s="34" t="s">
        <v>4170</v>
      </c>
      <c r="EU427" s="34" t="s">
        <v>4881</v>
      </c>
      <c r="EV427" s="34" t="s">
        <v>4170</v>
      </c>
      <c r="EW427" s="34" t="s">
        <v>4170</v>
      </c>
      <c r="EX427" s="34" t="s">
        <v>4881</v>
      </c>
      <c r="EY427" s="34" t="s">
        <v>4170</v>
      </c>
      <c r="EZ427" s="34" t="s">
        <v>4170</v>
      </c>
      <c r="FA427" s="34" t="s">
        <v>4170</v>
      </c>
      <c r="FB427" s="34" t="s">
        <v>4170</v>
      </c>
      <c r="FD427" s="34">
        <v>10000</v>
      </c>
      <c r="FE427" s="34">
        <v>3250</v>
      </c>
      <c r="FK427" s="34" t="s">
        <v>1044</v>
      </c>
      <c r="FM427" s="34" t="s">
        <v>3990</v>
      </c>
      <c r="GF427" s="34" t="s">
        <v>1044</v>
      </c>
      <c r="GG427" s="34" t="s">
        <v>4170</v>
      </c>
      <c r="GH427" s="34" t="s">
        <v>4170</v>
      </c>
      <c r="GI427" s="34" t="s">
        <v>4170</v>
      </c>
      <c r="GJ427" s="34" t="s">
        <v>4881</v>
      </c>
      <c r="GK427" s="34" t="s">
        <v>4170</v>
      </c>
      <c r="GL427" s="34" t="s">
        <v>4170</v>
      </c>
      <c r="GM427" s="34" t="s">
        <v>4170</v>
      </c>
      <c r="GO427" s="34">
        <v>3000</v>
      </c>
      <c r="GP427" s="34">
        <v>0</v>
      </c>
      <c r="GQ427" s="34">
        <v>5000</v>
      </c>
      <c r="GR427" s="34">
        <v>3500</v>
      </c>
      <c r="GS427" s="34">
        <v>500</v>
      </c>
      <c r="GT427" s="34">
        <v>500</v>
      </c>
      <c r="GU427" s="34">
        <v>500</v>
      </c>
      <c r="GV427" s="34">
        <v>0</v>
      </c>
      <c r="GW427" s="34">
        <v>0</v>
      </c>
      <c r="GX427" s="34">
        <v>0</v>
      </c>
      <c r="GY427" s="34">
        <v>3000</v>
      </c>
      <c r="GZ427" s="34">
        <v>2000</v>
      </c>
      <c r="HA427" s="34">
        <v>0</v>
      </c>
      <c r="HB427" s="34">
        <v>0</v>
      </c>
      <c r="HC427" s="34">
        <v>0</v>
      </c>
      <c r="HD427" s="34">
        <v>0</v>
      </c>
      <c r="HE427" s="34">
        <v>0</v>
      </c>
      <c r="HF427" s="34" t="s">
        <v>1044</v>
      </c>
      <c r="HK427" s="34" t="s">
        <v>7298</v>
      </c>
      <c r="HL427" s="34" t="s">
        <v>4226</v>
      </c>
      <c r="HM427" s="34" t="s">
        <v>4546</v>
      </c>
      <c r="HN427" s="34" t="s">
        <v>5449</v>
      </c>
      <c r="HO427" s="34">
        <v>49.702967586508997</v>
      </c>
      <c r="HP427" s="34" t="s">
        <v>4896</v>
      </c>
      <c r="HQ427" s="34" t="s">
        <v>4313</v>
      </c>
      <c r="HR427" s="34" t="s">
        <v>4195</v>
      </c>
      <c r="HS427" s="34" t="s">
        <v>4255</v>
      </c>
      <c r="HT427" s="34" t="s">
        <v>4271</v>
      </c>
      <c r="HU427" s="34" t="s">
        <v>5342</v>
      </c>
      <c r="HV427" s="34" t="s">
        <v>5001</v>
      </c>
      <c r="HW427" s="34" t="s">
        <v>4560</v>
      </c>
      <c r="HX427" s="34" t="s">
        <v>3244</v>
      </c>
      <c r="HY427" s="34" t="s">
        <v>4291</v>
      </c>
      <c r="HZ427" s="34" t="s">
        <v>4933</v>
      </c>
      <c r="IA427" s="34" t="s">
        <v>4665</v>
      </c>
      <c r="IC427" s="34" t="s">
        <v>5274</v>
      </c>
      <c r="ID427" s="34" t="s">
        <v>4462</v>
      </c>
      <c r="IE427" s="34" t="s">
        <v>5112</v>
      </c>
      <c r="IJ427" s="34">
        <v>3986</v>
      </c>
      <c r="IK427" s="34" t="s">
        <v>4588</v>
      </c>
      <c r="IQ427" s="34">
        <v>22236</v>
      </c>
      <c r="IR427" s="34" t="s">
        <v>1046</v>
      </c>
      <c r="IT427" s="34">
        <v>11118</v>
      </c>
      <c r="IU427" s="34" t="s">
        <v>5178</v>
      </c>
      <c r="IV427" s="34" t="s">
        <v>4170</v>
      </c>
      <c r="IW427" s="34" t="s">
        <v>4174</v>
      </c>
      <c r="IX427" s="34" t="s">
        <v>6121</v>
      </c>
      <c r="IY427" s="34" t="s">
        <v>4785</v>
      </c>
      <c r="IZ427" s="34" t="s">
        <v>4785</v>
      </c>
      <c r="JA427" s="34" t="s">
        <v>4785</v>
      </c>
      <c r="JB427" s="34" t="s">
        <v>4170</v>
      </c>
      <c r="JC427" s="34">
        <v>0</v>
      </c>
      <c r="JD427" s="34">
        <v>500</v>
      </c>
      <c r="JE427" s="34">
        <v>333.33333333333297</v>
      </c>
      <c r="JF427" s="34">
        <v>0</v>
      </c>
      <c r="JG427" s="34">
        <v>0</v>
      </c>
      <c r="JH427" s="34">
        <v>0</v>
      </c>
      <c r="JI427" s="34">
        <v>0</v>
      </c>
      <c r="JJ427" s="34">
        <v>0</v>
      </c>
      <c r="JK427" s="34">
        <v>0</v>
      </c>
      <c r="JL427" s="34">
        <v>13333.333333333299</v>
      </c>
      <c r="JM427" s="34">
        <v>500</v>
      </c>
      <c r="JN427" s="34">
        <v>13833.333333333299</v>
      </c>
      <c r="JO427" s="34">
        <v>6666.6666666666697</v>
      </c>
      <c r="JP427" s="34">
        <v>250</v>
      </c>
      <c r="JQ427" s="34">
        <v>6916.6666666666697</v>
      </c>
      <c r="JR427" s="34">
        <v>0.21686746987951799</v>
      </c>
      <c r="JT427" s="34">
        <v>0.36144578313253001</v>
      </c>
      <c r="JU427" s="34">
        <v>0.25301204819277101</v>
      </c>
      <c r="JV427" s="34">
        <v>3.6144578313252997E-2</v>
      </c>
      <c r="JW427" s="34">
        <v>3.6144578313252997E-2</v>
      </c>
      <c r="JX427" s="34">
        <v>3.6144578313252997E-2</v>
      </c>
      <c r="KB427" s="34">
        <v>3.6144578313252997E-2</v>
      </c>
      <c r="KC427" s="34">
        <v>2.40963855421687E-2</v>
      </c>
      <c r="KI427" s="34" t="s">
        <v>6084</v>
      </c>
      <c r="KJ427" s="34" t="s">
        <v>5978</v>
      </c>
      <c r="KK427" s="34" t="s">
        <v>5990</v>
      </c>
      <c r="KL427" s="34" t="s">
        <v>4170</v>
      </c>
      <c r="KM427" s="34" t="s">
        <v>4170</v>
      </c>
      <c r="KN427" s="34" t="s">
        <v>5255</v>
      </c>
      <c r="KO427" s="34" t="s">
        <v>5255</v>
      </c>
      <c r="KP427" s="34" t="s">
        <v>4170</v>
      </c>
      <c r="KQ427" s="34" t="s">
        <v>4170</v>
      </c>
      <c r="KR427" s="34" t="s">
        <v>4170</v>
      </c>
      <c r="KS427" s="34" t="s">
        <v>4170</v>
      </c>
      <c r="KT427" s="34" t="s">
        <v>4170</v>
      </c>
      <c r="KU427" s="34" t="s">
        <v>5112</v>
      </c>
      <c r="KV427" s="34" t="s">
        <v>5154</v>
      </c>
      <c r="KW427" s="34" t="s">
        <v>5624</v>
      </c>
      <c r="KX427" s="34" t="s">
        <v>5644</v>
      </c>
      <c r="KY427" s="34" t="s">
        <v>5112</v>
      </c>
      <c r="KZ427" s="34" t="s">
        <v>5154</v>
      </c>
      <c r="LA427" s="34" t="s">
        <v>5992</v>
      </c>
    </row>
    <row r="428" spans="1:313">
      <c r="A428" s="34" t="s">
        <v>7299</v>
      </c>
      <c r="B428" s="34" t="s">
        <v>7248</v>
      </c>
      <c r="C428" s="34" t="s">
        <v>1038</v>
      </c>
      <c r="D428" s="34" t="s">
        <v>1041</v>
      </c>
      <c r="F428" s="34" t="s">
        <v>1041</v>
      </c>
      <c r="G428" s="34">
        <v>42</v>
      </c>
      <c r="H428" s="34" t="s">
        <v>1041</v>
      </c>
      <c r="I428" s="34" t="s">
        <v>1041</v>
      </c>
      <c r="J428" s="34" t="s">
        <v>440</v>
      </c>
      <c r="K428" s="34" t="s">
        <v>1077</v>
      </c>
      <c r="L428" s="34" t="s">
        <v>9537</v>
      </c>
      <c r="M428" s="34" t="s">
        <v>1548</v>
      </c>
      <c r="N428" s="34" t="s">
        <v>9538</v>
      </c>
      <c r="P428" s="34" t="s">
        <v>3065</v>
      </c>
      <c r="Q428" s="34" t="s">
        <v>3117</v>
      </c>
      <c r="R428" s="34" t="s">
        <v>6301</v>
      </c>
      <c r="S428" s="34">
        <v>2</v>
      </c>
      <c r="T428" s="34" t="s">
        <v>4881</v>
      </c>
      <c r="U428" s="34" t="s">
        <v>4170</v>
      </c>
      <c r="V428" s="34" t="s">
        <v>4170</v>
      </c>
      <c r="W428" s="34" t="s">
        <v>4881</v>
      </c>
      <c r="X428" s="34" t="s">
        <v>4881</v>
      </c>
      <c r="Y428" s="34" t="s">
        <v>4881</v>
      </c>
      <c r="Z428" s="34" t="s">
        <v>4881</v>
      </c>
      <c r="AA428" s="34" t="s">
        <v>4170</v>
      </c>
      <c r="AB428" s="34" t="s">
        <v>3681</v>
      </c>
      <c r="AD428" s="34" t="s">
        <v>3696</v>
      </c>
      <c r="AN428" s="34" t="s">
        <v>3722</v>
      </c>
      <c r="AO428" s="34" t="s">
        <v>1044</v>
      </c>
      <c r="BG428" s="34">
        <v>1</v>
      </c>
      <c r="BI428" s="34">
        <v>25</v>
      </c>
      <c r="BJ428" s="34" t="s">
        <v>1041</v>
      </c>
      <c r="BK428" s="34" t="s">
        <v>3727</v>
      </c>
      <c r="BM428" s="34" t="s">
        <v>3739</v>
      </c>
      <c r="BN428" s="34" t="s">
        <v>3745</v>
      </c>
      <c r="BO428" s="34" t="s">
        <v>4881</v>
      </c>
      <c r="BP428" s="34" t="s">
        <v>4170</v>
      </c>
      <c r="BQ428" s="34" t="s">
        <v>4170</v>
      </c>
      <c r="BR428" s="34" t="s">
        <v>4170</v>
      </c>
      <c r="BS428" s="34" t="s">
        <v>3751</v>
      </c>
      <c r="BT428" s="34" t="s">
        <v>3739</v>
      </c>
      <c r="BU428" s="34" t="s">
        <v>1044</v>
      </c>
      <c r="BV428" s="34" t="s">
        <v>1044</v>
      </c>
      <c r="BW428" s="34" t="s">
        <v>1044</v>
      </c>
      <c r="BX428" s="34" t="s">
        <v>3777</v>
      </c>
      <c r="BY428" s="34" t="s">
        <v>4881</v>
      </c>
      <c r="BZ428" s="34" t="s">
        <v>4170</v>
      </c>
      <c r="CA428" s="34" t="s">
        <v>4170</v>
      </c>
      <c r="CB428" s="34" t="s">
        <v>4170</v>
      </c>
      <c r="CC428" s="34" t="s">
        <v>4170</v>
      </c>
      <c r="CD428" s="34" t="s">
        <v>4170</v>
      </c>
      <c r="CE428" s="34" t="s">
        <v>4170</v>
      </c>
      <c r="CF428" s="34" t="s">
        <v>4170</v>
      </c>
      <c r="CG428" s="34" t="s">
        <v>4170</v>
      </c>
      <c r="CH428" s="34" t="s">
        <v>4170</v>
      </c>
      <c r="CI428" s="34" t="s">
        <v>4170</v>
      </c>
      <c r="CJ428" s="34" t="s">
        <v>4170</v>
      </c>
      <c r="CK428" s="34" t="s">
        <v>4170</v>
      </c>
      <c r="CL428" s="34" t="s">
        <v>4170</v>
      </c>
      <c r="CM428" s="34" t="s">
        <v>4170</v>
      </c>
      <c r="CN428" s="34" t="s">
        <v>4170</v>
      </c>
      <c r="CO428" s="34" t="s">
        <v>4170</v>
      </c>
      <c r="CQ428" s="34" t="s">
        <v>1041</v>
      </c>
      <c r="CR428" s="34" t="s">
        <v>1041</v>
      </c>
      <c r="CS428" s="34" t="s">
        <v>1041</v>
      </c>
      <c r="CT428" s="34" t="s">
        <v>1041</v>
      </c>
      <c r="CU428" s="34" t="s">
        <v>1041</v>
      </c>
      <c r="CV428" s="34" t="s">
        <v>1041</v>
      </c>
      <c r="CW428" s="34" t="s">
        <v>1041</v>
      </c>
      <c r="CX428" s="34" t="s">
        <v>1044</v>
      </c>
      <c r="CY428" s="34" t="s">
        <v>3826</v>
      </c>
      <c r="CZ428" s="34" t="s">
        <v>3843</v>
      </c>
      <c r="DA428" s="34" t="s">
        <v>3861</v>
      </c>
      <c r="DB428" s="34" t="s">
        <v>3868</v>
      </c>
      <c r="DC428" s="34" t="s">
        <v>3868</v>
      </c>
      <c r="DD428" s="34" t="s">
        <v>3871</v>
      </c>
      <c r="DE428" s="34" t="s">
        <v>1044</v>
      </c>
      <c r="DF428" s="34" t="s">
        <v>3877</v>
      </c>
      <c r="DG428" s="34" t="s">
        <v>169</v>
      </c>
      <c r="DH428" s="34" t="s">
        <v>4170</v>
      </c>
      <c r="DI428" s="34" t="s">
        <v>4881</v>
      </c>
      <c r="DJ428" s="34" t="s">
        <v>4170</v>
      </c>
      <c r="DK428" s="34" t="s">
        <v>4170</v>
      </c>
      <c r="DL428" s="34" t="s">
        <v>4170</v>
      </c>
      <c r="DM428" s="34" t="s">
        <v>4170</v>
      </c>
      <c r="DN428" s="34" t="s">
        <v>4170</v>
      </c>
      <c r="DO428" s="34" t="s">
        <v>4170</v>
      </c>
      <c r="DP428" s="34" t="s">
        <v>4170</v>
      </c>
      <c r="DQ428" s="34" t="s">
        <v>4170</v>
      </c>
      <c r="DR428" s="34" t="s">
        <v>4170</v>
      </c>
      <c r="DS428" s="34" t="s">
        <v>4170</v>
      </c>
      <c r="DT428" s="34" t="s">
        <v>4170</v>
      </c>
      <c r="DU428" s="34" t="s">
        <v>4170</v>
      </c>
      <c r="DV428" s="34" t="s">
        <v>4170</v>
      </c>
      <c r="DW428" s="34" t="s">
        <v>4170</v>
      </c>
      <c r="DY428" s="34">
        <v>25000</v>
      </c>
      <c r="FK428" s="34" t="s">
        <v>1044</v>
      </c>
      <c r="FM428" s="34" t="s">
        <v>3990</v>
      </c>
      <c r="GF428" s="34" t="s">
        <v>1044</v>
      </c>
      <c r="GG428" s="34" t="s">
        <v>4170</v>
      </c>
      <c r="GH428" s="34" t="s">
        <v>4170</v>
      </c>
      <c r="GI428" s="34" t="s">
        <v>4170</v>
      </c>
      <c r="GJ428" s="34" t="s">
        <v>4881</v>
      </c>
      <c r="GK428" s="34" t="s">
        <v>4170</v>
      </c>
      <c r="GL428" s="34" t="s">
        <v>4170</v>
      </c>
      <c r="GM428" s="34" t="s">
        <v>4170</v>
      </c>
      <c r="GO428" s="34">
        <v>6000</v>
      </c>
      <c r="GP428" s="34">
        <v>500</v>
      </c>
      <c r="GQ428" s="34">
        <v>5000</v>
      </c>
      <c r="GR428" s="34">
        <v>3000</v>
      </c>
      <c r="GS428" s="34">
        <v>200</v>
      </c>
      <c r="GT428" s="34">
        <v>200</v>
      </c>
      <c r="GU428" s="34">
        <v>200</v>
      </c>
      <c r="GV428" s="34">
        <v>0</v>
      </c>
      <c r="GW428" s="34">
        <v>0</v>
      </c>
      <c r="GX428" s="34">
        <v>3000</v>
      </c>
      <c r="GY428" s="34">
        <v>2000</v>
      </c>
      <c r="GZ428" s="34">
        <v>2000</v>
      </c>
      <c r="HA428" s="34">
        <v>0</v>
      </c>
      <c r="HB428" s="34">
        <v>0</v>
      </c>
      <c r="HC428" s="34">
        <v>0</v>
      </c>
      <c r="HD428" s="34">
        <v>1000</v>
      </c>
      <c r="HE428" s="34">
        <v>0</v>
      </c>
      <c r="HF428" s="34" t="s">
        <v>1044</v>
      </c>
      <c r="HK428" s="34" t="s">
        <v>7300</v>
      </c>
      <c r="HL428" s="34" t="s">
        <v>4226</v>
      </c>
      <c r="HM428" s="34" t="s">
        <v>4542</v>
      </c>
      <c r="HN428" s="34" t="s">
        <v>5447</v>
      </c>
      <c r="HO428" s="34">
        <v>7.6544021024967099</v>
      </c>
      <c r="HP428" s="34" t="s">
        <v>4897</v>
      </c>
      <c r="HQ428" s="34" t="s">
        <v>4313</v>
      </c>
      <c r="HR428" s="34" t="s">
        <v>4186</v>
      </c>
      <c r="HS428" s="34" t="s">
        <v>4255</v>
      </c>
      <c r="HT428" s="34" t="s">
        <v>4271</v>
      </c>
      <c r="HU428" s="34" t="s">
        <v>5342</v>
      </c>
      <c r="HV428" s="34" t="s">
        <v>5001</v>
      </c>
      <c r="HW428" s="34" t="s">
        <v>4556</v>
      </c>
      <c r="HX428" s="34" t="s">
        <v>3238</v>
      </c>
      <c r="HY428" s="34" t="s">
        <v>4291</v>
      </c>
      <c r="HZ428" s="34" t="s">
        <v>4933</v>
      </c>
      <c r="IA428" s="34" t="s">
        <v>4665</v>
      </c>
      <c r="IC428" s="34" t="s">
        <v>5274</v>
      </c>
      <c r="ID428" s="34" t="s">
        <v>4462</v>
      </c>
      <c r="IE428" s="34" t="s">
        <v>5224</v>
      </c>
      <c r="IQ428" s="34">
        <v>25000</v>
      </c>
      <c r="IR428" s="34" t="s">
        <v>1046</v>
      </c>
      <c r="IT428" s="34">
        <v>12500</v>
      </c>
      <c r="IU428" s="34" t="s">
        <v>5179</v>
      </c>
      <c r="IV428" s="34" t="s">
        <v>4471</v>
      </c>
      <c r="IW428" s="34" t="s">
        <v>4174</v>
      </c>
      <c r="IX428" s="34" t="s">
        <v>5374</v>
      </c>
      <c r="IY428" s="34" t="s">
        <v>5373</v>
      </c>
      <c r="IZ428" s="34" t="s">
        <v>4783</v>
      </c>
      <c r="JA428" s="34" t="s">
        <v>4711</v>
      </c>
      <c r="JB428" s="34" t="s">
        <v>4170</v>
      </c>
      <c r="JC428" s="34">
        <v>500</v>
      </c>
      <c r="JD428" s="34">
        <v>333.33333333333297</v>
      </c>
      <c r="JE428" s="34">
        <v>333.33333333333297</v>
      </c>
      <c r="JF428" s="34">
        <v>0</v>
      </c>
      <c r="JG428" s="34">
        <v>0</v>
      </c>
      <c r="JH428" s="34">
        <v>0</v>
      </c>
      <c r="JI428" s="34">
        <v>166.666666666667</v>
      </c>
      <c r="JJ428" s="34">
        <v>0</v>
      </c>
      <c r="JK428" s="34">
        <v>0</v>
      </c>
      <c r="JL428" s="34">
        <v>15433.333333333299</v>
      </c>
      <c r="JM428" s="34">
        <v>1000</v>
      </c>
      <c r="JN428" s="34">
        <v>16433.333333333299</v>
      </c>
      <c r="JO428" s="34">
        <v>7716.6666666666697</v>
      </c>
      <c r="JP428" s="34">
        <v>500</v>
      </c>
      <c r="JQ428" s="34">
        <v>8216.6666666666697</v>
      </c>
      <c r="JR428" s="34">
        <v>0.36511156186612598</v>
      </c>
      <c r="JS428" s="34">
        <v>3.0425963488843799E-2</v>
      </c>
      <c r="JT428" s="34">
        <v>0.30425963488843799</v>
      </c>
      <c r="JU428" s="34">
        <v>0.18255578093306299</v>
      </c>
      <c r="JV428" s="34">
        <v>1.2170385395537499E-2</v>
      </c>
      <c r="JW428" s="34">
        <v>1.2170385395537499E-2</v>
      </c>
      <c r="JX428" s="34">
        <v>1.2170385395537499E-2</v>
      </c>
      <c r="KA428" s="34">
        <v>3.0425963488843799E-2</v>
      </c>
      <c r="KB428" s="34">
        <v>2.0283975659229202E-2</v>
      </c>
      <c r="KC428" s="34">
        <v>2.0283975659229202E-2</v>
      </c>
      <c r="KG428" s="34">
        <v>1.0141987829614601E-2</v>
      </c>
      <c r="KJ428" s="34" t="s">
        <v>5978</v>
      </c>
      <c r="KK428" s="34" t="s">
        <v>5987</v>
      </c>
      <c r="KL428" s="34" t="s">
        <v>4170</v>
      </c>
      <c r="KM428" s="34" t="s">
        <v>4714</v>
      </c>
      <c r="KN428" s="34" t="s">
        <v>5255</v>
      </c>
      <c r="KO428" s="34" t="s">
        <v>5255</v>
      </c>
      <c r="KP428" s="34" t="s">
        <v>4170</v>
      </c>
      <c r="KQ428" s="34" t="s">
        <v>4170</v>
      </c>
      <c r="KR428" s="34" t="s">
        <v>4170</v>
      </c>
      <c r="KS428" s="34" t="s">
        <v>4783</v>
      </c>
      <c r="KT428" s="34" t="s">
        <v>4170</v>
      </c>
      <c r="KU428" s="34" t="s">
        <v>5113</v>
      </c>
      <c r="KV428" s="34" t="s">
        <v>5154</v>
      </c>
      <c r="KW428" s="34" t="s">
        <v>5624</v>
      </c>
      <c r="KX428" s="34" t="s">
        <v>5646</v>
      </c>
      <c r="KY428" s="34" t="s">
        <v>5223</v>
      </c>
      <c r="KZ428" s="34" t="s">
        <v>5155</v>
      </c>
      <c r="LA428" s="34" t="s">
        <v>5992</v>
      </c>
    </row>
    <row r="429" spans="1:313">
      <c r="A429" s="34" t="s">
        <v>7301</v>
      </c>
      <c r="B429" s="34" t="s">
        <v>7248</v>
      </c>
      <c r="C429" s="34" t="s">
        <v>1039</v>
      </c>
      <c r="D429" s="34" t="s">
        <v>1041</v>
      </c>
      <c r="F429" s="34" t="s">
        <v>1041</v>
      </c>
      <c r="G429" s="34">
        <v>63</v>
      </c>
      <c r="H429" s="34" t="s">
        <v>1041</v>
      </c>
      <c r="I429" s="34" t="s">
        <v>1041</v>
      </c>
      <c r="J429" s="34" t="s">
        <v>440</v>
      </c>
      <c r="K429" s="34" t="s">
        <v>1077</v>
      </c>
      <c r="L429" s="34" t="s">
        <v>9537</v>
      </c>
      <c r="M429" s="34" t="s">
        <v>1548</v>
      </c>
      <c r="N429" s="34" t="s">
        <v>9538</v>
      </c>
      <c r="P429" s="34" t="s">
        <v>3065</v>
      </c>
      <c r="Q429" s="34" t="s">
        <v>3099</v>
      </c>
      <c r="R429" s="34" t="s">
        <v>6333</v>
      </c>
      <c r="S429" s="34">
        <v>1</v>
      </c>
      <c r="T429" s="34" t="s">
        <v>4170</v>
      </c>
      <c r="U429" s="34" t="s">
        <v>4170</v>
      </c>
      <c r="V429" s="34" t="s">
        <v>4170</v>
      </c>
      <c r="W429" s="34" t="s">
        <v>4881</v>
      </c>
      <c r="X429" s="34" t="s">
        <v>4170</v>
      </c>
      <c r="Y429" s="34" t="s">
        <v>4881</v>
      </c>
      <c r="Z429" s="34" t="s">
        <v>4170</v>
      </c>
      <c r="AA429" s="34" t="s">
        <v>4170</v>
      </c>
      <c r="AB429" s="34" t="s">
        <v>3681</v>
      </c>
      <c r="AD429" s="34" t="s">
        <v>3696</v>
      </c>
      <c r="AN429" s="34" t="s">
        <v>3719</v>
      </c>
      <c r="AO429" s="34" t="s">
        <v>1044</v>
      </c>
      <c r="BG429" s="34">
        <v>1</v>
      </c>
      <c r="BI429" s="34">
        <v>13</v>
      </c>
      <c r="BJ429" s="34" t="s">
        <v>1041</v>
      </c>
      <c r="BK429" s="34" t="s">
        <v>3727</v>
      </c>
      <c r="BM429" s="34" t="s">
        <v>3739</v>
      </c>
      <c r="BN429" s="34" t="s">
        <v>3745</v>
      </c>
      <c r="BO429" s="34" t="s">
        <v>4881</v>
      </c>
      <c r="BP429" s="34" t="s">
        <v>4170</v>
      </c>
      <c r="BQ429" s="34" t="s">
        <v>4170</v>
      </c>
      <c r="BR429" s="34" t="s">
        <v>4170</v>
      </c>
      <c r="BS429" s="34" t="s">
        <v>3751</v>
      </c>
      <c r="BT429" s="34" t="s">
        <v>3771</v>
      </c>
      <c r="BU429" s="34" t="s">
        <v>1044</v>
      </c>
      <c r="BV429" s="34" t="s">
        <v>1044</v>
      </c>
      <c r="BW429" s="34" t="s">
        <v>1044</v>
      </c>
      <c r="BX429" s="34" t="s">
        <v>3777</v>
      </c>
      <c r="BY429" s="34" t="s">
        <v>4881</v>
      </c>
      <c r="BZ429" s="34" t="s">
        <v>4170</v>
      </c>
      <c r="CA429" s="34" t="s">
        <v>4170</v>
      </c>
      <c r="CB429" s="34" t="s">
        <v>4170</v>
      </c>
      <c r="CC429" s="34" t="s">
        <v>4170</v>
      </c>
      <c r="CD429" s="34" t="s">
        <v>4170</v>
      </c>
      <c r="CE429" s="34" t="s">
        <v>4170</v>
      </c>
      <c r="CF429" s="34" t="s">
        <v>4170</v>
      </c>
      <c r="CG429" s="34" t="s">
        <v>4170</v>
      </c>
      <c r="CH429" s="34" t="s">
        <v>4170</v>
      </c>
      <c r="CI429" s="34" t="s">
        <v>4170</v>
      </c>
      <c r="CJ429" s="34" t="s">
        <v>4170</v>
      </c>
      <c r="CK429" s="34" t="s">
        <v>4170</v>
      </c>
      <c r="CL429" s="34" t="s">
        <v>4170</v>
      </c>
      <c r="CM429" s="34" t="s">
        <v>4170</v>
      </c>
      <c r="CN429" s="34" t="s">
        <v>4170</v>
      </c>
      <c r="CO429" s="34" t="s">
        <v>4170</v>
      </c>
      <c r="CQ429" s="34" t="s">
        <v>1041</v>
      </c>
      <c r="CR429" s="34" t="s">
        <v>1041</v>
      </c>
      <c r="CS429" s="34" t="s">
        <v>1044</v>
      </c>
      <c r="CT429" s="34" t="s">
        <v>1041</v>
      </c>
      <c r="CU429" s="34" t="s">
        <v>1041</v>
      </c>
      <c r="CV429" s="34" t="s">
        <v>1041</v>
      </c>
      <c r="CW429" s="34" t="s">
        <v>1044</v>
      </c>
      <c r="CX429" s="34" t="s">
        <v>1044</v>
      </c>
      <c r="CY429" s="34" t="s">
        <v>3823</v>
      </c>
      <c r="CZ429" s="34" t="s">
        <v>3843</v>
      </c>
      <c r="DA429" s="34" t="s">
        <v>3861</v>
      </c>
      <c r="DB429" s="34" t="s">
        <v>3868</v>
      </c>
      <c r="DC429" s="34" t="s">
        <v>3868</v>
      </c>
      <c r="DD429" s="34" t="s">
        <v>3871</v>
      </c>
      <c r="DE429" s="34" t="s">
        <v>1044</v>
      </c>
      <c r="DF429" s="34" t="s">
        <v>3877</v>
      </c>
      <c r="DG429" s="34" t="s">
        <v>6305</v>
      </c>
      <c r="DH429" s="34" t="s">
        <v>4170</v>
      </c>
      <c r="DI429" s="34" t="s">
        <v>4170</v>
      </c>
      <c r="DJ429" s="34" t="s">
        <v>4170</v>
      </c>
      <c r="DK429" s="34" t="s">
        <v>4170</v>
      </c>
      <c r="DL429" s="34" t="s">
        <v>4170</v>
      </c>
      <c r="DM429" s="34" t="s">
        <v>4170</v>
      </c>
      <c r="DN429" s="34" t="s">
        <v>4881</v>
      </c>
      <c r="DO429" s="34" t="s">
        <v>4881</v>
      </c>
      <c r="DP429" s="34" t="s">
        <v>4170</v>
      </c>
      <c r="DQ429" s="34" t="s">
        <v>4170</v>
      </c>
      <c r="DR429" s="34" t="s">
        <v>4170</v>
      </c>
      <c r="DS429" s="34" t="s">
        <v>4170</v>
      </c>
      <c r="DT429" s="34" t="s">
        <v>4170</v>
      </c>
      <c r="DU429" s="34" t="s">
        <v>4170</v>
      </c>
      <c r="DV429" s="34" t="s">
        <v>4170</v>
      </c>
      <c r="DW429" s="34" t="s">
        <v>4170</v>
      </c>
      <c r="ES429" s="34" t="s">
        <v>3951</v>
      </c>
      <c r="ET429" s="34" t="s">
        <v>4170</v>
      </c>
      <c r="EU429" s="34" t="s">
        <v>4170</v>
      </c>
      <c r="EV429" s="34" t="s">
        <v>4170</v>
      </c>
      <c r="EW429" s="34" t="s">
        <v>4170</v>
      </c>
      <c r="EX429" s="34" t="s">
        <v>4881</v>
      </c>
      <c r="EY429" s="34" t="s">
        <v>4170</v>
      </c>
      <c r="EZ429" s="34" t="s">
        <v>4170</v>
      </c>
      <c r="FA429" s="34" t="s">
        <v>4170</v>
      </c>
      <c r="FB429" s="34" t="s">
        <v>4170</v>
      </c>
      <c r="FD429" s="34">
        <v>5000</v>
      </c>
      <c r="FE429" s="34">
        <v>1625</v>
      </c>
      <c r="FK429" s="34" t="s">
        <v>3957</v>
      </c>
      <c r="FL429" s="34" t="s">
        <v>3972</v>
      </c>
      <c r="FM429" s="34" t="s">
        <v>3990</v>
      </c>
      <c r="GF429" s="34" t="s">
        <v>1044</v>
      </c>
      <c r="GG429" s="34" t="s">
        <v>4170</v>
      </c>
      <c r="GH429" s="34" t="s">
        <v>4170</v>
      </c>
      <c r="GI429" s="34" t="s">
        <v>4170</v>
      </c>
      <c r="GJ429" s="34" t="s">
        <v>4881</v>
      </c>
      <c r="GK429" s="34" t="s">
        <v>4170</v>
      </c>
      <c r="GL429" s="34" t="s">
        <v>4170</v>
      </c>
      <c r="GM429" s="34" t="s">
        <v>4170</v>
      </c>
      <c r="GO429" s="34">
        <v>2000</v>
      </c>
      <c r="GP429" s="34">
        <v>0</v>
      </c>
      <c r="GQ429" s="34">
        <v>4000</v>
      </c>
      <c r="GR429" s="34">
        <v>2000</v>
      </c>
      <c r="GS429" s="34">
        <v>50</v>
      </c>
      <c r="GT429" s="34">
        <v>75</v>
      </c>
      <c r="GU429" s="34">
        <v>0</v>
      </c>
      <c r="GV429" s="34">
        <v>0</v>
      </c>
      <c r="GW429" s="34">
        <v>0</v>
      </c>
      <c r="GX429" s="34">
        <v>0</v>
      </c>
      <c r="GY429" s="34">
        <v>350</v>
      </c>
      <c r="GZ429" s="34">
        <v>0</v>
      </c>
      <c r="HA429" s="34">
        <v>0</v>
      </c>
      <c r="HB429" s="34">
        <v>0</v>
      </c>
      <c r="HC429" s="34">
        <v>0</v>
      </c>
      <c r="HD429" s="34">
        <v>0</v>
      </c>
      <c r="HE429" s="34">
        <v>0</v>
      </c>
      <c r="HF429" s="34" t="s">
        <v>1044</v>
      </c>
      <c r="HK429" s="34" t="s">
        <v>7302</v>
      </c>
      <c r="HL429" s="34" t="s">
        <v>4226</v>
      </c>
      <c r="HM429" s="34" t="s">
        <v>4546</v>
      </c>
      <c r="HN429" s="34" t="s">
        <v>5449</v>
      </c>
      <c r="HO429" s="34">
        <v>47.700394218134001</v>
      </c>
      <c r="HP429" s="34" t="s">
        <v>4896</v>
      </c>
      <c r="HQ429" s="34" t="s">
        <v>4305</v>
      </c>
      <c r="HR429" s="34" t="s">
        <v>4195</v>
      </c>
      <c r="HS429" s="34" t="s">
        <v>4235</v>
      </c>
      <c r="HT429" s="34" t="s">
        <v>4271</v>
      </c>
      <c r="HU429" s="34" t="s">
        <v>5342</v>
      </c>
      <c r="HV429" s="34" t="s">
        <v>5001</v>
      </c>
      <c r="HW429" s="34" t="s">
        <v>4560</v>
      </c>
      <c r="HX429" s="34" t="s">
        <v>3244</v>
      </c>
      <c r="HY429" s="34" t="s">
        <v>4299</v>
      </c>
      <c r="HZ429" s="34" t="s">
        <v>4933</v>
      </c>
      <c r="IA429" s="34" t="s">
        <v>4665</v>
      </c>
      <c r="IC429" s="34" t="s">
        <v>5274</v>
      </c>
      <c r="ID429" s="34" t="s">
        <v>4462</v>
      </c>
      <c r="IJ429" s="34">
        <v>1993</v>
      </c>
      <c r="IK429" s="34" t="s">
        <v>4587</v>
      </c>
      <c r="IQ429" s="34">
        <v>3618</v>
      </c>
      <c r="IR429" s="34" t="s">
        <v>1046</v>
      </c>
      <c r="IT429" s="34">
        <v>3618</v>
      </c>
      <c r="IU429" s="34" t="s">
        <v>5177</v>
      </c>
      <c r="IV429" s="34" t="s">
        <v>4170</v>
      </c>
      <c r="IW429" s="34" t="s">
        <v>4174</v>
      </c>
      <c r="IX429" s="34" t="s">
        <v>4472</v>
      </c>
      <c r="IY429" s="34" t="s">
        <v>5373</v>
      </c>
      <c r="IZ429" s="34" t="s">
        <v>4352</v>
      </c>
      <c r="JA429" s="34" t="s">
        <v>4170</v>
      </c>
      <c r="JB429" s="34" t="s">
        <v>4170</v>
      </c>
      <c r="JC429" s="34">
        <v>0</v>
      </c>
      <c r="JD429" s="34">
        <v>58.3333333333333</v>
      </c>
      <c r="JE429" s="34">
        <v>0</v>
      </c>
      <c r="JF429" s="34">
        <v>0</v>
      </c>
      <c r="JG429" s="34">
        <v>0</v>
      </c>
      <c r="JH429" s="34">
        <v>0</v>
      </c>
      <c r="JI429" s="34">
        <v>0</v>
      </c>
      <c r="JJ429" s="34">
        <v>0</v>
      </c>
      <c r="JK429" s="34">
        <v>0</v>
      </c>
      <c r="JL429" s="34">
        <v>8125</v>
      </c>
      <c r="JM429" s="34">
        <v>58.3333333333333</v>
      </c>
      <c r="JN429" s="34">
        <v>8183.3333333333303</v>
      </c>
      <c r="JO429" s="34">
        <v>8125</v>
      </c>
      <c r="JP429" s="34">
        <v>58.3333333333333</v>
      </c>
      <c r="JQ429" s="34">
        <v>8183.3333333333303</v>
      </c>
      <c r="JR429" s="34">
        <v>0.24439918533604901</v>
      </c>
      <c r="JT429" s="34">
        <v>0.48879837067209803</v>
      </c>
      <c r="JU429" s="34">
        <v>0.24439918533604901</v>
      </c>
      <c r="JV429" s="34">
        <v>6.1099796334012201E-3</v>
      </c>
      <c r="JW429" s="34">
        <v>9.1649694501018293E-3</v>
      </c>
      <c r="KB429" s="34">
        <v>7.1283095723014304E-3</v>
      </c>
      <c r="KI429" s="34" t="s">
        <v>6083</v>
      </c>
      <c r="KJ429" s="34" t="s">
        <v>5976</v>
      </c>
      <c r="KK429" s="34" t="s">
        <v>5178</v>
      </c>
      <c r="KL429" s="34" t="s">
        <v>4170</v>
      </c>
      <c r="KM429" s="34" t="s">
        <v>4170</v>
      </c>
      <c r="KN429" s="34" t="s">
        <v>4352</v>
      </c>
      <c r="KO429" s="34" t="s">
        <v>4170</v>
      </c>
      <c r="KP429" s="34" t="s">
        <v>4170</v>
      </c>
      <c r="KQ429" s="34" t="s">
        <v>4170</v>
      </c>
      <c r="KR429" s="34" t="s">
        <v>4170</v>
      </c>
      <c r="KS429" s="34" t="s">
        <v>4170</v>
      </c>
      <c r="KT429" s="34" t="s">
        <v>4170</v>
      </c>
      <c r="KU429" s="34" t="s">
        <v>5116</v>
      </c>
      <c r="KV429" s="34" t="s">
        <v>5155</v>
      </c>
      <c r="KW429" s="34" t="s">
        <v>5620</v>
      </c>
      <c r="KX429" s="34" t="s">
        <v>5643</v>
      </c>
      <c r="KY429" s="34" t="s">
        <v>5116</v>
      </c>
      <c r="KZ429" s="34" t="s">
        <v>5155</v>
      </c>
      <c r="LA429" s="34" t="s">
        <v>5992</v>
      </c>
    </row>
    <row r="430" spans="1:313">
      <c r="A430" s="34" t="s">
        <v>7303</v>
      </c>
      <c r="B430" s="34" t="s">
        <v>7248</v>
      </c>
      <c r="C430" s="34" t="s">
        <v>1037</v>
      </c>
      <c r="D430" s="34" t="s">
        <v>1041</v>
      </c>
      <c r="F430" s="34" t="s">
        <v>1041</v>
      </c>
      <c r="G430" s="34">
        <v>54</v>
      </c>
      <c r="H430" s="34" t="s">
        <v>1041</v>
      </c>
      <c r="I430" s="34" t="s">
        <v>1041</v>
      </c>
      <c r="J430" s="34" t="s">
        <v>440</v>
      </c>
      <c r="K430" s="34" t="s">
        <v>1077</v>
      </c>
      <c r="L430" s="34" t="s">
        <v>9537</v>
      </c>
      <c r="M430" s="34" t="s">
        <v>1548</v>
      </c>
      <c r="N430" s="34" t="s">
        <v>9538</v>
      </c>
      <c r="P430" s="34" t="s">
        <v>3065</v>
      </c>
      <c r="Q430" s="34" t="s">
        <v>3087</v>
      </c>
      <c r="R430" s="34" t="s">
        <v>6552</v>
      </c>
      <c r="S430" s="34">
        <v>1</v>
      </c>
      <c r="T430" s="34" t="s">
        <v>4881</v>
      </c>
      <c r="U430" s="34" t="s">
        <v>4170</v>
      </c>
      <c r="V430" s="34" t="s">
        <v>4170</v>
      </c>
      <c r="W430" s="34" t="s">
        <v>4881</v>
      </c>
      <c r="X430" s="34" t="s">
        <v>4170</v>
      </c>
      <c r="Y430" s="34" t="s">
        <v>4881</v>
      </c>
      <c r="Z430" s="34" t="s">
        <v>4170</v>
      </c>
      <c r="AA430" s="34" t="s">
        <v>4170</v>
      </c>
      <c r="AB430" s="34" t="s">
        <v>3681</v>
      </c>
      <c r="AD430" s="34" t="s">
        <v>3696</v>
      </c>
      <c r="AN430" s="34" t="s">
        <v>3722</v>
      </c>
      <c r="AO430" s="34" t="s">
        <v>1044</v>
      </c>
      <c r="BG430" s="34">
        <v>1</v>
      </c>
      <c r="BI430" s="34">
        <v>15</v>
      </c>
      <c r="BJ430" s="34" t="s">
        <v>1041</v>
      </c>
      <c r="BK430" s="34" t="s">
        <v>3727</v>
      </c>
      <c r="BM430" s="34" t="s">
        <v>3739</v>
      </c>
      <c r="BN430" s="34" t="s">
        <v>1044</v>
      </c>
      <c r="BO430" s="34" t="s">
        <v>4170</v>
      </c>
      <c r="BP430" s="34" t="s">
        <v>4170</v>
      </c>
      <c r="BQ430" s="34" t="s">
        <v>4881</v>
      </c>
      <c r="BR430" s="34" t="s">
        <v>4170</v>
      </c>
      <c r="BS430" s="34" t="s">
        <v>3751</v>
      </c>
      <c r="BT430" s="34" t="s">
        <v>3739</v>
      </c>
      <c r="BU430" s="34" t="s">
        <v>1044</v>
      </c>
      <c r="BV430" s="34" t="s">
        <v>1044</v>
      </c>
      <c r="BW430" s="34" t="s">
        <v>1044</v>
      </c>
      <c r="BX430" s="34" t="s">
        <v>3777</v>
      </c>
      <c r="BY430" s="34" t="s">
        <v>4881</v>
      </c>
      <c r="BZ430" s="34" t="s">
        <v>4170</v>
      </c>
      <c r="CA430" s="34" t="s">
        <v>4170</v>
      </c>
      <c r="CB430" s="34" t="s">
        <v>4170</v>
      </c>
      <c r="CC430" s="34" t="s">
        <v>4170</v>
      </c>
      <c r="CD430" s="34" t="s">
        <v>4170</v>
      </c>
      <c r="CE430" s="34" t="s">
        <v>4170</v>
      </c>
      <c r="CF430" s="34" t="s">
        <v>4170</v>
      </c>
      <c r="CG430" s="34" t="s">
        <v>4170</v>
      </c>
      <c r="CH430" s="34" t="s">
        <v>4170</v>
      </c>
      <c r="CI430" s="34" t="s">
        <v>4170</v>
      </c>
      <c r="CJ430" s="34" t="s">
        <v>4170</v>
      </c>
      <c r="CK430" s="34" t="s">
        <v>4170</v>
      </c>
      <c r="CL430" s="34" t="s">
        <v>4170</v>
      </c>
      <c r="CM430" s="34" t="s">
        <v>4170</v>
      </c>
      <c r="CN430" s="34" t="s">
        <v>4170</v>
      </c>
      <c r="CO430" s="34" t="s">
        <v>4170</v>
      </c>
      <c r="CQ430" s="34" t="s">
        <v>1041</v>
      </c>
      <c r="CR430" s="34" t="s">
        <v>1044</v>
      </c>
      <c r="CS430" s="34" t="s">
        <v>1041</v>
      </c>
      <c r="CT430" s="34" t="s">
        <v>1041</v>
      </c>
      <c r="CU430" s="34" t="s">
        <v>1041</v>
      </c>
      <c r="CV430" s="34" t="s">
        <v>1041</v>
      </c>
      <c r="CW430" s="34" t="s">
        <v>1044</v>
      </c>
      <c r="CX430" s="34" t="s">
        <v>1044</v>
      </c>
      <c r="CY430" s="34" t="s">
        <v>3823</v>
      </c>
      <c r="CZ430" s="34" t="s">
        <v>3840</v>
      </c>
      <c r="DA430" s="34" t="s">
        <v>3852</v>
      </c>
      <c r="DB430" s="34" t="s">
        <v>1044</v>
      </c>
      <c r="DC430" s="34" t="s">
        <v>1044</v>
      </c>
      <c r="DD430" s="34" t="s">
        <v>3871</v>
      </c>
      <c r="DE430" s="34" t="s">
        <v>1041</v>
      </c>
      <c r="DF430" s="34" t="s">
        <v>3874</v>
      </c>
      <c r="DG430" s="34" t="s">
        <v>169</v>
      </c>
      <c r="DH430" s="34" t="s">
        <v>4170</v>
      </c>
      <c r="DI430" s="34" t="s">
        <v>4881</v>
      </c>
      <c r="DJ430" s="34" t="s">
        <v>4170</v>
      </c>
      <c r="DK430" s="34" t="s">
        <v>4170</v>
      </c>
      <c r="DL430" s="34" t="s">
        <v>4170</v>
      </c>
      <c r="DM430" s="34" t="s">
        <v>4170</v>
      </c>
      <c r="DN430" s="34" t="s">
        <v>4170</v>
      </c>
      <c r="DO430" s="34" t="s">
        <v>4170</v>
      </c>
      <c r="DP430" s="34" t="s">
        <v>4170</v>
      </c>
      <c r="DQ430" s="34" t="s">
        <v>4170</v>
      </c>
      <c r="DR430" s="34" t="s">
        <v>4170</v>
      </c>
      <c r="DS430" s="34" t="s">
        <v>4170</v>
      </c>
      <c r="DT430" s="34" t="s">
        <v>4170</v>
      </c>
      <c r="DU430" s="34" t="s">
        <v>4170</v>
      </c>
      <c r="DV430" s="34" t="s">
        <v>4170</v>
      </c>
      <c r="DW430" s="34" t="s">
        <v>4170</v>
      </c>
      <c r="DY430" s="34">
        <v>20000</v>
      </c>
      <c r="FK430" s="34" t="s">
        <v>1044</v>
      </c>
      <c r="FM430" s="34" t="s">
        <v>3987</v>
      </c>
      <c r="GF430" s="34" t="s">
        <v>1044</v>
      </c>
      <c r="GG430" s="34" t="s">
        <v>4170</v>
      </c>
      <c r="GH430" s="34" t="s">
        <v>4170</v>
      </c>
      <c r="GI430" s="34" t="s">
        <v>4170</v>
      </c>
      <c r="GJ430" s="34" t="s">
        <v>4881</v>
      </c>
      <c r="GK430" s="34" t="s">
        <v>4170</v>
      </c>
      <c r="GL430" s="34" t="s">
        <v>4170</v>
      </c>
      <c r="GM430" s="34" t="s">
        <v>4170</v>
      </c>
      <c r="GO430" s="34">
        <v>3000</v>
      </c>
      <c r="GP430" s="34">
        <v>0</v>
      </c>
      <c r="GQ430" s="34">
        <v>3500</v>
      </c>
      <c r="GR430" s="34">
        <v>1500</v>
      </c>
      <c r="GS430" s="34">
        <v>1000</v>
      </c>
      <c r="GT430" s="34">
        <v>200</v>
      </c>
      <c r="GU430" s="34">
        <v>300</v>
      </c>
      <c r="GV430" s="34">
        <v>1500</v>
      </c>
      <c r="GW430" s="34">
        <v>0</v>
      </c>
      <c r="GX430" s="34">
        <v>5000</v>
      </c>
      <c r="GY430" s="34">
        <v>1000</v>
      </c>
      <c r="GZ430" s="34">
        <v>0</v>
      </c>
      <c r="HA430" s="34">
        <v>0</v>
      </c>
      <c r="HB430" s="34">
        <v>0</v>
      </c>
      <c r="HC430" s="34">
        <v>0</v>
      </c>
      <c r="HD430" s="34">
        <v>0</v>
      </c>
      <c r="HE430" s="34">
        <v>0</v>
      </c>
      <c r="HF430" s="34" t="s">
        <v>1044</v>
      </c>
      <c r="HK430" s="34" t="s">
        <v>7304</v>
      </c>
      <c r="HL430" s="34" t="s">
        <v>4226</v>
      </c>
      <c r="HM430" s="34" t="s">
        <v>4542</v>
      </c>
      <c r="HN430" s="34" t="s">
        <v>5447</v>
      </c>
      <c r="HO430" s="34">
        <v>39.650405168637803</v>
      </c>
      <c r="HP430" s="34" t="s">
        <v>4896</v>
      </c>
      <c r="HQ430" s="34" t="s">
        <v>4305</v>
      </c>
      <c r="HR430" s="34" t="s">
        <v>4186</v>
      </c>
      <c r="HS430" s="34" t="s">
        <v>4235</v>
      </c>
      <c r="HT430" s="34" t="s">
        <v>4271</v>
      </c>
      <c r="HU430" s="34" t="s">
        <v>5342</v>
      </c>
      <c r="HV430" s="34" t="s">
        <v>5001</v>
      </c>
      <c r="HW430" s="34" t="s">
        <v>4556</v>
      </c>
      <c r="HX430" s="34" t="s">
        <v>3238</v>
      </c>
      <c r="HY430" s="34" t="s">
        <v>4291</v>
      </c>
      <c r="HZ430" s="34" t="s">
        <v>4933</v>
      </c>
      <c r="IA430" s="34" t="s">
        <v>4666</v>
      </c>
      <c r="IC430" s="34" t="s">
        <v>5274</v>
      </c>
      <c r="ID430" s="34" t="s">
        <v>4462</v>
      </c>
      <c r="IE430" s="34" t="s">
        <v>5223</v>
      </c>
      <c r="IQ430" s="34">
        <v>20000</v>
      </c>
      <c r="IR430" s="34" t="s">
        <v>1046</v>
      </c>
      <c r="IT430" s="34">
        <v>20000</v>
      </c>
      <c r="IU430" s="34" t="s">
        <v>5178</v>
      </c>
      <c r="IV430" s="34" t="s">
        <v>4170</v>
      </c>
      <c r="IW430" s="34" t="s">
        <v>4174</v>
      </c>
      <c r="IX430" s="34" t="s">
        <v>4472</v>
      </c>
      <c r="IY430" s="34" t="s">
        <v>4474</v>
      </c>
      <c r="IZ430" s="34" t="s">
        <v>4783</v>
      </c>
      <c r="JA430" s="34" t="s">
        <v>4784</v>
      </c>
      <c r="JB430" s="34" t="s">
        <v>5581</v>
      </c>
      <c r="JC430" s="34">
        <v>833.33333333333303</v>
      </c>
      <c r="JD430" s="34">
        <v>166.666666666667</v>
      </c>
      <c r="JE430" s="34">
        <v>0</v>
      </c>
      <c r="JF430" s="34">
        <v>0</v>
      </c>
      <c r="JG430" s="34">
        <v>0</v>
      </c>
      <c r="JH430" s="34">
        <v>0</v>
      </c>
      <c r="JI430" s="34">
        <v>0</v>
      </c>
      <c r="JJ430" s="34">
        <v>0</v>
      </c>
      <c r="JK430" s="34">
        <v>0</v>
      </c>
      <c r="JL430" s="34">
        <v>10333.333333333299</v>
      </c>
      <c r="JM430" s="34">
        <v>1666.6666666666699</v>
      </c>
      <c r="JN430" s="34">
        <v>12000</v>
      </c>
      <c r="JO430" s="34">
        <v>10333.333333333299</v>
      </c>
      <c r="JP430" s="34">
        <v>1666.6666666666699</v>
      </c>
      <c r="JQ430" s="34">
        <v>12000</v>
      </c>
      <c r="JR430" s="34">
        <v>0.25</v>
      </c>
      <c r="JT430" s="34">
        <v>0.29166666666666702</v>
      </c>
      <c r="JU430" s="34">
        <v>0.125</v>
      </c>
      <c r="JV430" s="34">
        <v>8.3333333333333301E-2</v>
      </c>
      <c r="JW430" s="34">
        <v>1.6666666666666701E-2</v>
      </c>
      <c r="JX430" s="34">
        <v>2.5000000000000001E-2</v>
      </c>
      <c r="JY430" s="34">
        <v>0.125</v>
      </c>
      <c r="KA430" s="34">
        <v>6.9444444444444406E-2</v>
      </c>
      <c r="KB430" s="34">
        <v>1.38888888888889E-2</v>
      </c>
      <c r="KJ430" s="34" t="s">
        <v>5977</v>
      </c>
      <c r="KK430" s="34" t="s">
        <v>5987</v>
      </c>
      <c r="KL430" s="34" t="s">
        <v>4170</v>
      </c>
      <c r="KM430" s="34" t="s">
        <v>4716</v>
      </c>
      <c r="KN430" s="34" t="s">
        <v>5254</v>
      </c>
      <c r="KO430" s="34" t="s">
        <v>4170</v>
      </c>
      <c r="KP430" s="34" t="s">
        <v>4170</v>
      </c>
      <c r="KQ430" s="34" t="s">
        <v>4170</v>
      </c>
      <c r="KR430" s="34" t="s">
        <v>4170</v>
      </c>
      <c r="KS430" s="34" t="s">
        <v>4170</v>
      </c>
      <c r="KT430" s="34" t="s">
        <v>4170</v>
      </c>
      <c r="KU430" s="34" t="s">
        <v>5112</v>
      </c>
      <c r="KV430" s="34" t="s">
        <v>5155</v>
      </c>
      <c r="KW430" s="34" t="s">
        <v>5621</v>
      </c>
      <c r="KX430" s="34" t="s">
        <v>5647</v>
      </c>
      <c r="KY430" s="34" t="s">
        <v>5112</v>
      </c>
      <c r="KZ430" s="34" t="s">
        <v>5155</v>
      </c>
      <c r="LA430" s="34" t="s">
        <v>5992</v>
      </c>
    </row>
    <row r="431" spans="1:313">
      <c r="A431" s="34" t="s">
        <v>7305</v>
      </c>
      <c r="B431" s="34" t="s">
        <v>7248</v>
      </c>
      <c r="C431" s="34" t="s">
        <v>1036</v>
      </c>
      <c r="D431" s="34" t="s">
        <v>1041</v>
      </c>
      <c r="F431" s="34" t="s">
        <v>1041</v>
      </c>
      <c r="G431" s="34">
        <v>63</v>
      </c>
      <c r="H431" s="34" t="s">
        <v>1041</v>
      </c>
      <c r="I431" s="34" t="s">
        <v>1041</v>
      </c>
      <c r="J431" s="34" t="s">
        <v>440</v>
      </c>
      <c r="K431" s="34" t="s">
        <v>1077</v>
      </c>
      <c r="L431" s="34" t="s">
        <v>9537</v>
      </c>
      <c r="M431" s="34" t="s">
        <v>1548</v>
      </c>
      <c r="N431" s="34" t="s">
        <v>9538</v>
      </c>
      <c r="P431" s="34" t="s">
        <v>3065</v>
      </c>
      <c r="Q431" s="34" t="s">
        <v>3123</v>
      </c>
      <c r="R431" s="34" t="s">
        <v>6320</v>
      </c>
      <c r="S431" s="34">
        <v>1</v>
      </c>
      <c r="T431" s="34" t="s">
        <v>4170</v>
      </c>
      <c r="U431" s="34" t="s">
        <v>4170</v>
      </c>
      <c r="V431" s="34" t="s">
        <v>4170</v>
      </c>
      <c r="W431" s="34" t="s">
        <v>4881</v>
      </c>
      <c r="X431" s="34" t="s">
        <v>4170</v>
      </c>
      <c r="Y431" s="34" t="s">
        <v>4881</v>
      </c>
      <c r="Z431" s="34" t="s">
        <v>4170</v>
      </c>
      <c r="AA431" s="34" t="s">
        <v>4170</v>
      </c>
      <c r="AB431" s="34" t="s">
        <v>3684</v>
      </c>
      <c r="AD431" s="34" t="s">
        <v>3699</v>
      </c>
      <c r="AE431" s="34" t="s">
        <v>3711</v>
      </c>
      <c r="AF431" s="34" t="s">
        <v>4170</v>
      </c>
      <c r="AG431" s="34" t="s">
        <v>4170</v>
      </c>
      <c r="AH431" s="34" t="s">
        <v>4881</v>
      </c>
      <c r="AI431" s="34" t="s">
        <v>4170</v>
      </c>
      <c r="AJ431" s="34" t="s">
        <v>4170</v>
      </c>
      <c r="AK431" s="34" t="s">
        <v>4170</v>
      </c>
      <c r="AL431" s="34" t="s">
        <v>4170</v>
      </c>
      <c r="AN431" s="34" t="s">
        <v>3719</v>
      </c>
      <c r="AO431" s="34" t="s">
        <v>1044</v>
      </c>
      <c r="BG431" s="34">
        <v>1</v>
      </c>
      <c r="BI431" s="34">
        <v>12</v>
      </c>
      <c r="BJ431" s="34" t="s">
        <v>1041</v>
      </c>
      <c r="BK431" s="34" t="s">
        <v>3727</v>
      </c>
      <c r="BM431" s="34" t="s">
        <v>3739</v>
      </c>
      <c r="BN431" s="34" t="s">
        <v>3745</v>
      </c>
      <c r="BO431" s="34" t="s">
        <v>4881</v>
      </c>
      <c r="BP431" s="34" t="s">
        <v>4170</v>
      </c>
      <c r="BQ431" s="34" t="s">
        <v>4170</v>
      </c>
      <c r="BR431" s="34" t="s">
        <v>4170</v>
      </c>
      <c r="BS431" s="34" t="s">
        <v>3754</v>
      </c>
      <c r="BT431" s="34" t="s">
        <v>3771</v>
      </c>
      <c r="BU431" s="34" t="s">
        <v>1044</v>
      </c>
      <c r="BV431" s="34" t="s">
        <v>1044</v>
      </c>
      <c r="BW431" s="34" t="s">
        <v>1044</v>
      </c>
      <c r="BX431" s="34" t="s">
        <v>3777</v>
      </c>
      <c r="BY431" s="34" t="s">
        <v>4881</v>
      </c>
      <c r="BZ431" s="34" t="s">
        <v>4170</v>
      </c>
      <c r="CA431" s="34" t="s">
        <v>4170</v>
      </c>
      <c r="CB431" s="34" t="s">
        <v>4170</v>
      </c>
      <c r="CC431" s="34" t="s">
        <v>4170</v>
      </c>
      <c r="CD431" s="34" t="s">
        <v>4170</v>
      </c>
      <c r="CE431" s="34" t="s">
        <v>4170</v>
      </c>
      <c r="CF431" s="34" t="s">
        <v>4170</v>
      </c>
      <c r="CG431" s="34" t="s">
        <v>4170</v>
      </c>
      <c r="CH431" s="34" t="s">
        <v>4170</v>
      </c>
      <c r="CI431" s="34" t="s">
        <v>4170</v>
      </c>
      <c r="CJ431" s="34" t="s">
        <v>4170</v>
      </c>
      <c r="CK431" s="34" t="s">
        <v>4170</v>
      </c>
      <c r="CL431" s="34" t="s">
        <v>4170</v>
      </c>
      <c r="CM431" s="34" t="s">
        <v>4170</v>
      </c>
      <c r="CN431" s="34" t="s">
        <v>4170</v>
      </c>
      <c r="CO431" s="34" t="s">
        <v>4170</v>
      </c>
      <c r="CQ431" s="34" t="s">
        <v>1041</v>
      </c>
      <c r="CR431" s="34" t="s">
        <v>1041</v>
      </c>
      <c r="CS431" s="34" t="s">
        <v>1041</v>
      </c>
      <c r="CT431" s="34" t="s">
        <v>1041</v>
      </c>
      <c r="CU431" s="34" t="s">
        <v>1041</v>
      </c>
      <c r="CV431" s="34" t="s">
        <v>1041</v>
      </c>
      <c r="CW431" s="34" t="s">
        <v>1044</v>
      </c>
      <c r="CX431" s="34" t="s">
        <v>1044</v>
      </c>
      <c r="CY431" s="34" t="s">
        <v>3826</v>
      </c>
      <c r="CZ431" s="34" t="s">
        <v>3843</v>
      </c>
      <c r="DA431" s="34" t="s">
        <v>3855</v>
      </c>
      <c r="DB431" s="34" t="s">
        <v>1044</v>
      </c>
      <c r="DC431" s="34" t="s">
        <v>3871</v>
      </c>
      <c r="DD431" s="34" t="s">
        <v>3871</v>
      </c>
      <c r="DE431" s="34" t="s">
        <v>1044</v>
      </c>
      <c r="DF431" s="34" t="s">
        <v>3877</v>
      </c>
      <c r="DG431" s="34" t="s">
        <v>3899</v>
      </c>
      <c r="DH431" s="34" t="s">
        <v>4170</v>
      </c>
      <c r="DI431" s="34" t="s">
        <v>4170</v>
      </c>
      <c r="DJ431" s="34" t="s">
        <v>4170</v>
      </c>
      <c r="DK431" s="34" t="s">
        <v>4170</v>
      </c>
      <c r="DL431" s="34" t="s">
        <v>4170</v>
      </c>
      <c r="DM431" s="34" t="s">
        <v>4170</v>
      </c>
      <c r="DN431" s="34" t="s">
        <v>4881</v>
      </c>
      <c r="DO431" s="34" t="s">
        <v>4170</v>
      </c>
      <c r="DP431" s="34" t="s">
        <v>4170</v>
      </c>
      <c r="DQ431" s="34" t="s">
        <v>4170</v>
      </c>
      <c r="DR431" s="34" t="s">
        <v>4170</v>
      </c>
      <c r="DS431" s="34" t="s">
        <v>4170</v>
      </c>
      <c r="DT431" s="34" t="s">
        <v>4170</v>
      </c>
      <c r="DU431" s="34" t="s">
        <v>4170</v>
      </c>
      <c r="DV431" s="34" t="s">
        <v>4170</v>
      </c>
      <c r="DW431" s="34" t="s">
        <v>4170</v>
      </c>
      <c r="ES431" s="34" t="s">
        <v>3951</v>
      </c>
      <c r="ET431" s="34" t="s">
        <v>4170</v>
      </c>
      <c r="EU431" s="34" t="s">
        <v>4170</v>
      </c>
      <c r="EV431" s="34" t="s">
        <v>4170</v>
      </c>
      <c r="EW431" s="34" t="s">
        <v>4170</v>
      </c>
      <c r="EX431" s="34" t="s">
        <v>4881</v>
      </c>
      <c r="EY431" s="34" t="s">
        <v>4170</v>
      </c>
      <c r="EZ431" s="34" t="s">
        <v>4170</v>
      </c>
      <c r="FA431" s="34" t="s">
        <v>4170</v>
      </c>
      <c r="FB431" s="34" t="s">
        <v>4170</v>
      </c>
      <c r="FD431" s="34">
        <v>5800</v>
      </c>
      <c r="FK431" s="34" t="s">
        <v>1044</v>
      </c>
      <c r="FM431" s="34" t="s">
        <v>3981</v>
      </c>
      <c r="FN431" s="34" t="s">
        <v>7306</v>
      </c>
      <c r="FO431" s="34" t="s">
        <v>4881</v>
      </c>
      <c r="FP431" s="34" t="s">
        <v>4170</v>
      </c>
      <c r="FQ431" s="34" t="s">
        <v>4881</v>
      </c>
      <c r="FR431" s="34" t="s">
        <v>4170</v>
      </c>
      <c r="FS431" s="34" t="s">
        <v>4170</v>
      </c>
      <c r="FT431" s="34" t="s">
        <v>4170</v>
      </c>
      <c r="FU431" s="34" t="s">
        <v>4881</v>
      </c>
      <c r="FV431" s="34" t="s">
        <v>4170</v>
      </c>
      <c r="FW431" s="34" t="s">
        <v>4170</v>
      </c>
      <c r="FX431" s="34" t="s">
        <v>4170</v>
      </c>
      <c r="FY431" s="34" t="s">
        <v>4170</v>
      </c>
      <c r="FZ431" s="34" t="s">
        <v>4170</v>
      </c>
      <c r="GA431" s="34" t="s">
        <v>4170</v>
      </c>
      <c r="GB431" s="34" t="s">
        <v>4170</v>
      </c>
      <c r="GC431" s="34" t="s">
        <v>4170</v>
      </c>
      <c r="GD431" s="34" t="s">
        <v>4170</v>
      </c>
      <c r="GF431" s="34" t="s">
        <v>1044</v>
      </c>
      <c r="GG431" s="34" t="s">
        <v>4170</v>
      </c>
      <c r="GH431" s="34" t="s">
        <v>4170</v>
      </c>
      <c r="GI431" s="34" t="s">
        <v>4170</v>
      </c>
      <c r="GJ431" s="34" t="s">
        <v>4881</v>
      </c>
      <c r="GK431" s="34" t="s">
        <v>4170</v>
      </c>
      <c r="GL431" s="34" t="s">
        <v>4170</v>
      </c>
      <c r="GM431" s="34" t="s">
        <v>4170</v>
      </c>
      <c r="GO431" s="34">
        <v>3000</v>
      </c>
      <c r="GP431" s="34">
        <v>0</v>
      </c>
      <c r="GQ431" s="34">
        <v>0</v>
      </c>
      <c r="GR431" s="34">
        <v>800</v>
      </c>
      <c r="GS431" s="34">
        <v>400</v>
      </c>
      <c r="GT431" s="34">
        <v>100</v>
      </c>
      <c r="GU431" s="34">
        <v>300</v>
      </c>
      <c r="GV431" s="34">
        <v>0</v>
      </c>
      <c r="GW431" s="34">
        <v>0</v>
      </c>
      <c r="GX431" s="34">
        <v>400</v>
      </c>
      <c r="GY431" s="34">
        <v>0</v>
      </c>
      <c r="GZ431" s="34">
        <v>0</v>
      </c>
      <c r="HA431" s="34">
        <v>0</v>
      </c>
      <c r="HB431" s="34">
        <v>0</v>
      </c>
      <c r="HC431" s="34">
        <v>0</v>
      </c>
      <c r="HD431" s="34">
        <v>0</v>
      </c>
      <c r="HE431" s="34">
        <v>0</v>
      </c>
      <c r="HF431" s="34" t="s">
        <v>1044</v>
      </c>
      <c r="HK431" s="34" t="s">
        <v>7307</v>
      </c>
      <c r="HL431" s="34" t="s">
        <v>4226</v>
      </c>
      <c r="HM431" s="34" t="s">
        <v>4546</v>
      </c>
      <c r="HN431" s="34" t="s">
        <v>5449</v>
      </c>
      <c r="HO431" s="34">
        <v>49.702967586508997</v>
      </c>
      <c r="HP431" s="34" t="s">
        <v>4896</v>
      </c>
      <c r="HQ431" s="34" t="s">
        <v>4305</v>
      </c>
      <c r="HR431" s="34" t="s">
        <v>4195</v>
      </c>
      <c r="HS431" s="34" t="s">
        <v>4235</v>
      </c>
      <c r="HT431" s="34" t="s">
        <v>4271</v>
      </c>
      <c r="HU431" s="34" t="s">
        <v>5342</v>
      </c>
      <c r="HV431" s="34" t="s">
        <v>5001</v>
      </c>
      <c r="HW431" s="34" t="s">
        <v>4560</v>
      </c>
      <c r="HX431" s="34" t="s">
        <v>3238</v>
      </c>
      <c r="HY431" s="34" t="s">
        <v>4299</v>
      </c>
      <c r="HZ431" s="34" t="s">
        <v>4933</v>
      </c>
      <c r="IA431" s="34" t="s">
        <v>4665</v>
      </c>
      <c r="IC431" s="34" t="s">
        <v>5274</v>
      </c>
      <c r="ID431" s="34" t="s">
        <v>4462</v>
      </c>
      <c r="IJ431" s="34">
        <v>2311.88</v>
      </c>
      <c r="IQ431" s="34">
        <v>2311.88</v>
      </c>
      <c r="IR431" s="34" t="s">
        <v>1046</v>
      </c>
      <c r="IT431" s="34">
        <v>2311.88</v>
      </c>
      <c r="IU431" s="34" t="s">
        <v>5178</v>
      </c>
      <c r="IV431" s="34" t="s">
        <v>4170</v>
      </c>
      <c r="IW431" s="34" t="s">
        <v>4170</v>
      </c>
      <c r="IX431" s="34" t="s">
        <v>6120</v>
      </c>
      <c r="IY431" s="34" t="s">
        <v>4785</v>
      </c>
      <c r="IZ431" s="34" t="s">
        <v>4352</v>
      </c>
      <c r="JA431" s="34" t="s">
        <v>4784</v>
      </c>
      <c r="JB431" s="34" t="s">
        <v>4170</v>
      </c>
      <c r="JC431" s="34">
        <v>66.6666666666667</v>
      </c>
      <c r="JD431" s="34">
        <v>0</v>
      </c>
      <c r="JE431" s="34">
        <v>0</v>
      </c>
      <c r="JF431" s="34">
        <v>0</v>
      </c>
      <c r="JG431" s="34">
        <v>0</v>
      </c>
      <c r="JH431" s="34">
        <v>0</v>
      </c>
      <c r="JI431" s="34">
        <v>0</v>
      </c>
      <c r="JJ431" s="34">
        <v>0</v>
      </c>
      <c r="JK431" s="34">
        <v>0</v>
      </c>
      <c r="JL431" s="34">
        <v>4666.6666666666697</v>
      </c>
      <c r="JM431" s="34">
        <v>0</v>
      </c>
      <c r="JN431" s="34">
        <v>4666.6666666666697</v>
      </c>
      <c r="JO431" s="34">
        <v>4666.6666666666697</v>
      </c>
      <c r="JP431" s="34">
        <v>0</v>
      </c>
      <c r="JQ431" s="34">
        <v>4666.6666666666697</v>
      </c>
      <c r="JR431" s="34">
        <v>0.64285714285714302</v>
      </c>
      <c r="JU431" s="34">
        <v>0.17142857142857101</v>
      </c>
      <c r="JV431" s="34">
        <v>8.5714285714285701E-2</v>
      </c>
      <c r="JW431" s="34">
        <v>2.1428571428571401E-2</v>
      </c>
      <c r="JX431" s="34">
        <v>6.4285714285714293E-2</v>
      </c>
      <c r="KA431" s="34">
        <v>1.4285714285714299E-2</v>
      </c>
      <c r="KI431" s="34" t="s">
        <v>6083</v>
      </c>
      <c r="KJ431" s="34" t="s">
        <v>5976</v>
      </c>
      <c r="KK431" s="34" t="s">
        <v>5178</v>
      </c>
      <c r="KL431" s="34" t="s">
        <v>4170</v>
      </c>
      <c r="KM431" s="34" t="s">
        <v>4711</v>
      </c>
      <c r="KN431" s="34" t="s">
        <v>4170</v>
      </c>
      <c r="KO431" s="34" t="s">
        <v>4170</v>
      </c>
      <c r="KP431" s="34" t="s">
        <v>4170</v>
      </c>
      <c r="KQ431" s="34" t="s">
        <v>4170</v>
      </c>
      <c r="KR431" s="34" t="s">
        <v>4170</v>
      </c>
      <c r="KS431" s="34" t="s">
        <v>4170</v>
      </c>
      <c r="KT431" s="34" t="s">
        <v>4170</v>
      </c>
      <c r="KU431" s="34" t="s">
        <v>4973</v>
      </c>
      <c r="KV431" s="34" t="s">
        <v>5153</v>
      </c>
      <c r="KW431" s="34" t="s">
        <v>4170</v>
      </c>
      <c r="KX431" s="34" t="s">
        <v>4170</v>
      </c>
      <c r="KY431" s="34" t="s">
        <v>5952</v>
      </c>
      <c r="KZ431" s="34" t="s">
        <v>5850</v>
      </c>
      <c r="LA431" s="34" t="s">
        <v>5992</v>
      </c>
    </row>
    <row r="432" spans="1:313">
      <c r="A432" s="34" t="s">
        <v>7308</v>
      </c>
      <c r="B432" s="34" t="s">
        <v>7248</v>
      </c>
      <c r="C432" s="34" t="s">
        <v>1038</v>
      </c>
      <c r="D432" s="34" t="s">
        <v>1041</v>
      </c>
      <c r="F432" s="34" t="s">
        <v>1041</v>
      </c>
      <c r="G432" s="34">
        <v>63</v>
      </c>
      <c r="H432" s="34" t="s">
        <v>1041</v>
      </c>
      <c r="I432" s="34" t="s">
        <v>1041</v>
      </c>
      <c r="J432" s="34" t="s">
        <v>440</v>
      </c>
      <c r="K432" s="34" t="s">
        <v>1164</v>
      </c>
      <c r="L432" s="34" t="s">
        <v>9578</v>
      </c>
      <c r="M432" s="34" t="s">
        <v>2923</v>
      </c>
      <c r="N432" s="34" t="s">
        <v>9647</v>
      </c>
      <c r="P432" s="34" t="s">
        <v>3068</v>
      </c>
      <c r="Q432" s="34" t="s">
        <v>3123</v>
      </c>
      <c r="R432" s="34" t="s">
        <v>6320</v>
      </c>
      <c r="S432" s="34">
        <v>4</v>
      </c>
      <c r="T432" s="34" t="s">
        <v>4609</v>
      </c>
      <c r="U432" s="34" t="s">
        <v>4609</v>
      </c>
      <c r="V432" s="34" t="s">
        <v>4881</v>
      </c>
      <c r="W432" s="34" t="s">
        <v>4881</v>
      </c>
      <c r="X432" s="34" t="s">
        <v>4170</v>
      </c>
      <c r="Y432" s="34" t="s">
        <v>4848</v>
      </c>
      <c r="Z432" s="34" t="s">
        <v>4881</v>
      </c>
      <c r="AA432" s="34" t="s">
        <v>4170</v>
      </c>
      <c r="AB432" s="34" t="s">
        <v>3681</v>
      </c>
      <c r="AD432" s="34" t="s">
        <v>3696</v>
      </c>
      <c r="AN432" s="34" t="s">
        <v>3719</v>
      </c>
      <c r="AO432" s="34" t="s">
        <v>1044</v>
      </c>
      <c r="BG432" s="34">
        <v>2</v>
      </c>
      <c r="BI432" s="34">
        <v>44</v>
      </c>
      <c r="BJ432" s="34" t="s">
        <v>1041</v>
      </c>
      <c r="BK432" s="34" t="s">
        <v>3730</v>
      </c>
      <c r="BM432" s="34" t="s">
        <v>3742</v>
      </c>
      <c r="BN432" s="34" t="s">
        <v>3745</v>
      </c>
      <c r="BO432" s="34" t="s">
        <v>4881</v>
      </c>
      <c r="BP432" s="34" t="s">
        <v>4170</v>
      </c>
      <c r="BQ432" s="34" t="s">
        <v>4170</v>
      </c>
      <c r="BR432" s="34" t="s">
        <v>4170</v>
      </c>
      <c r="BS432" s="34" t="s">
        <v>3760</v>
      </c>
      <c r="BT432" s="34" t="s">
        <v>3771</v>
      </c>
      <c r="BU432" s="34" t="s">
        <v>1044</v>
      </c>
      <c r="BV432" s="34" t="s">
        <v>1044</v>
      </c>
      <c r="BW432" s="34" t="s">
        <v>1044</v>
      </c>
      <c r="BX432" s="34" t="s">
        <v>3777</v>
      </c>
      <c r="BY432" s="34" t="s">
        <v>4881</v>
      </c>
      <c r="BZ432" s="34" t="s">
        <v>4170</v>
      </c>
      <c r="CA432" s="34" t="s">
        <v>4170</v>
      </c>
      <c r="CB432" s="34" t="s">
        <v>4170</v>
      </c>
      <c r="CC432" s="34" t="s">
        <v>4170</v>
      </c>
      <c r="CD432" s="34" t="s">
        <v>4170</v>
      </c>
      <c r="CE432" s="34" t="s">
        <v>4170</v>
      </c>
      <c r="CF432" s="34" t="s">
        <v>4170</v>
      </c>
      <c r="CG432" s="34" t="s">
        <v>4170</v>
      </c>
      <c r="CH432" s="34" t="s">
        <v>4170</v>
      </c>
      <c r="CI432" s="34" t="s">
        <v>4170</v>
      </c>
      <c r="CJ432" s="34" t="s">
        <v>4170</v>
      </c>
      <c r="CK432" s="34" t="s">
        <v>4170</v>
      </c>
      <c r="CL432" s="34" t="s">
        <v>4170</v>
      </c>
      <c r="CM432" s="34" t="s">
        <v>4170</v>
      </c>
      <c r="CN432" s="34" t="s">
        <v>4170</v>
      </c>
      <c r="CO432" s="34" t="s">
        <v>4170</v>
      </c>
      <c r="CQ432" s="34" t="s">
        <v>1041</v>
      </c>
      <c r="CR432" s="34" t="s">
        <v>1041</v>
      </c>
      <c r="CS432" s="34" t="s">
        <v>1041</v>
      </c>
      <c r="CT432" s="34" t="s">
        <v>1041</v>
      </c>
      <c r="CU432" s="34" t="s">
        <v>1041</v>
      </c>
      <c r="CV432" s="34" t="s">
        <v>1041</v>
      </c>
      <c r="CW432" s="34" t="s">
        <v>1044</v>
      </c>
      <c r="CX432" s="34" t="s">
        <v>1044</v>
      </c>
      <c r="CY432" s="34" t="s">
        <v>3826</v>
      </c>
      <c r="CZ432" s="34" t="s">
        <v>3843</v>
      </c>
      <c r="DA432" s="34" t="s">
        <v>3861</v>
      </c>
      <c r="DB432" s="34" t="s">
        <v>3868</v>
      </c>
      <c r="DC432" s="34" t="s">
        <v>3871</v>
      </c>
      <c r="DD432" s="34" t="s">
        <v>3871</v>
      </c>
      <c r="DE432" s="34" t="s">
        <v>1041</v>
      </c>
      <c r="DF432" s="34" t="s">
        <v>3880</v>
      </c>
      <c r="DG432" s="34" t="s">
        <v>6428</v>
      </c>
      <c r="DH432" s="34" t="s">
        <v>4170</v>
      </c>
      <c r="DI432" s="34" t="s">
        <v>4170</v>
      </c>
      <c r="DJ432" s="34" t="s">
        <v>4170</v>
      </c>
      <c r="DK432" s="34" t="s">
        <v>4170</v>
      </c>
      <c r="DL432" s="34" t="s">
        <v>4170</v>
      </c>
      <c r="DM432" s="34" t="s">
        <v>4881</v>
      </c>
      <c r="DN432" s="34" t="s">
        <v>4170</v>
      </c>
      <c r="DO432" s="34" t="s">
        <v>4881</v>
      </c>
      <c r="DP432" s="34" t="s">
        <v>4170</v>
      </c>
      <c r="DQ432" s="34" t="s">
        <v>4170</v>
      </c>
      <c r="DR432" s="34" t="s">
        <v>4881</v>
      </c>
      <c r="DS432" s="34" t="s">
        <v>4170</v>
      </c>
      <c r="DT432" s="34" t="s">
        <v>4170</v>
      </c>
      <c r="DU432" s="34" t="s">
        <v>4170</v>
      </c>
      <c r="DV432" s="34" t="s">
        <v>4170</v>
      </c>
      <c r="DW432" s="34" t="s">
        <v>4170</v>
      </c>
      <c r="EC432" s="34" t="s">
        <v>3934</v>
      </c>
      <c r="ED432" s="34" t="s">
        <v>4170</v>
      </c>
      <c r="EE432" s="34" t="s">
        <v>4170</v>
      </c>
      <c r="EF432" s="34" t="s">
        <v>4170</v>
      </c>
      <c r="EG432" s="34" t="s">
        <v>4170</v>
      </c>
      <c r="EH432" s="34" t="s">
        <v>4170</v>
      </c>
      <c r="EI432" s="34" t="s">
        <v>4170</v>
      </c>
      <c r="EJ432" s="34" t="s">
        <v>4881</v>
      </c>
      <c r="EK432" s="34" t="s">
        <v>4170</v>
      </c>
      <c r="EL432" s="34" t="s">
        <v>4170</v>
      </c>
      <c r="EM432" s="34" t="s">
        <v>4170</v>
      </c>
      <c r="EN432" s="34" t="s">
        <v>4170</v>
      </c>
      <c r="EO432" s="34" t="s">
        <v>4170</v>
      </c>
      <c r="EP432" s="34" t="s">
        <v>4170</v>
      </c>
      <c r="ER432" s="34">
        <v>3000</v>
      </c>
      <c r="FE432" s="34">
        <v>4875</v>
      </c>
      <c r="FH432" s="34">
        <v>5000</v>
      </c>
      <c r="FK432" s="34" t="s">
        <v>3963</v>
      </c>
      <c r="FL432" s="34" t="s">
        <v>3975</v>
      </c>
      <c r="FM432" s="34" t="s">
        <v>3990</v>
      </c>
      <c r="GF432" s="34" t="s">
        <v>1044</v>
      </c>
      <c r="GG432" s="34" t="s">
        <v>4170</v>
      </c>
      <c r="GH432" s="34" t="s">
        <v>4170</v>
      </c>
      <c r="GI432" s="34" t="s">
        <v>4170</v>
      </c>
      <c r="GJ432" s="34" t="s">
        <v>4881</v>
      </c>
      <c r="GK432" s="34" t="s">
        <v>4170</v>
      </c>
      <c r="GL432" s="34" t="s">
        <v>4170</v>
      </c>
      <c r="GM432" s="34" t="s">
        <v>4170</v>
      </c>
      <c r="GO432" s="34">
        <v>4000</v>
      </c>
      <c r="GP432" s="34">
        <v>0</v>
      </c>
      <c r="GQ432" s="34">
        <v>0</v>
      </c>
      <c r="GR432" s="34">
        <v>2000</v>
      </c>
      <c r="GS432" s="34">
        <v>500</v>
      </c>
      <c r="GT432" s="34">
        <v>600</v>
      </c>
      <c r="GU432" s="34">
        <v>1200</v>
      </c>
      <c r="GV432" s="34">
        <v>0</v>
      </c>
      <c r="GW432" s="34">
        <v>0</v>
      </c>
      <c r="GX432" s="34">
        <v>3000</v>
      </c>
      <c r="GY432" s="34">
        <v>2000</v>
      </c>
      <c r="GZ432" s="34">
        <v>6000</v>
      </c>
      <c r="HA432" s="34">
        <v>0</v>
      </c>
      <c r="HB432" s="34">
        <v>0</v>
      </c>
      <c r="HC432" s="34">
        <v>6000</v>
      </c>
      <c r="HD432" s="34">
        <v>0</v>
      </c>
      <c r="HE432" s="34">
        <v>0</v>
      </c>
      <c r="HF432" s="34" t="s">
        <v>1044</v>
      </c>
      <c r="HK432" s="34" t="s">
        <v>7309</v>
      </c>
      <c r="HL432" s="34" t="s">
        <v>4226</v>
      </c>
      <c r="HM432" s="34" t="s">
        <v>4546</v>
      </c>
      <c r="HN432" s="34" t="s">
        <v>5449</v>
      </c>
      <c r="HO432" s="34">
        <v>49.702967586508997</v>
      </c>
      <c r="HP432" s="34" t="s">
        <v>4896</v>
      </c>
      <c r="HQ432" s="34" t="s">
        <v>4316</v>
      </c>
      <c r="HR432" s="34" t="s">
        <v>4203</v>
      </c>
      <c r="HS432" s="34" t="s">
        <v>4228</v>
      </c>
      <c r="HT432" s="34" t="s">
        <v>4262</v>
      </c>
      <c r="HU432" s="34" t="s">
        <v>5341</v>
      </c>
      <c r="HV432" s="34" t="s">
        <v>5001</v>
      </c>
      <c r="HW432" s="34" t="s">
        <v>4560</v>
      </c>
      <c r="HX432" s="34" t="s">
        <v>3238</v>
      </c>
      <c r="HY432" s="34" t="s">
        <v>4299</v>
      </c>
      <c r="HZ432" s="34" t="s">
        <v>4933</v>
      </c>
      <c r="IA432" s="34" t="s">
        <v>4665</v>
      </c>
      <c r="IB432" s="34" t="s">
        <v>5665</v>
      </c>
      <c r="IC432" s="34" t="s">
        <v>5274</v>
      </c>
      <c r="ID432" s="34" t="s">
        <v>4462</v>
      </c>
      <c r="II432" s="34" t="s">
        <v>5582</v>
      </c>
      <c r="IK432" s="34" t="s">
        <v>4589</v>
      </c>
      <c r="IN432" s="34" t="s">
        <v>5850</v>
      </c>
      <c r="IQ432" s="34">
        <v>12875</v>
      </c>
      <c r="IR432" s="34" t="s">
        <v>1046</v>
      </c>
      <c r="IS432" s="34" t="s">
        <v>5322</v>
      </c>
      <c r="IT432" s="34">
        <v>3218.75</v>
      </c>
      <c r="IU432" s="34" t="s">
        <v>5178</v>
      </c>
      <c r="IV432" s="34" t="s">
        <v>4170</v>
      </c>
      <c r="IW432" s="34" t="s">
        <v>4170</v>
      </c>
      <c r="IX432" s="34" t="s">
        <v>4472</v>
      </c>
      <c r="IY432" s="34" t="s">
        <v>4785</v>
      </c>
      <c r="IZ432" s="34" t="s">
        <v>4354</v>
      </c>
      <c r="JA432" s="34" t="s">
        <v>5581</v>
      </c>
      <c r="JB432" s="34" t="s">
        <v>4170</v>
      </c>
      <c r="JC432" s="34">
        <v>500</v>
      </c>
      <c r="JD432" s="34">
        <v>333.33333333333297</v>
      </c>
      <c r="JE432" s="34">
        <v>1000</v>
      </c>
      <c r="JF432" s="34">
        <v>0</v>
      </c>
      <c r="JG432" s="34">
        <v>0</v>
      </c>
      <c r="JH432" s="34">
        <v>1000</v>
      </c>
      <c r="JI432" s="34">
        <v>0</v>
      </c>
      <c r="JJ432" s="34">
        <v>0</v>
      </c>
      <c r="JK432" s="34">
        <v>0</v>
      </c>
      <c r="JL432" s="34">
        <v>10800</v>
      </c>
      <c r="JM432" s="34">
        <v>333.33333333333297</v>
      </c>
      <c r="JN432" s="34">
        <v>11133.333333333299</v>
      </c>
      <c r="JO432" s="34">
        <v>2700</v>
      </c>
      <c r="JP432" s="34">
        <v>83.3333333333333</v>
      </c>
      <c r="JQ432" s="34">
        <v>2783.3333333333298</v>
      </c>
      <c r="JR432" s="34">
        <v>0.359281437125749</v>
      </c>
      <c r="JU432" s="34">
        <v>0.179640718562874</v>
      </c>
      <c r="JV432" s="34">
        <v>4.4910179640718598E-2</v>
      </c>
      <c r="JW432" s="34">
        <v>5.3892215568862298E-2</v>
      </c>
      <c r="JX432" s="34">
        <v>0.107784431137725</v>
      </c>
      <c r="KA432" s="34">
        <v>4.4910179640718598E-2</v>
      </c>
      <c r="KB432" s="34">
        <v>2.9940119760479E-2</v>
      </c>
      <c r="KC432" s="34">
        <v>8.9820359281437098E-2</v>
      </c>
      <c r="KF432" s="34">
        <v>8.9820359281437098E-2</v>
      </c>
      <c r="KJ432" s="34" t="s">
        <v>5977</v>
      </c>
      <c r="KK432" s="34" t="s">
        <v>5178</v>
      </c>
      <c r="KL432" s="34" t="s">
        <v>4170</v>
      </c>
      <c r="KM432" s="34" t="s">
        <v>4714</v>
      </c>
      <c r="KN432" s="34" t="s">
        <v>5255</v>
      </c>
      <c r="KO432" s="34" t="s">
        <v>4716</v>
      </c>
      <c r="KP432" s="34" t="s">
        <v>4170</v>
      </c>
      <c r="KQ432" s="34" t="s">
        <v>4170</v>
      </c>
      <c r="KR432" s="34" t="s">
        <v>4716</v>
      </c>
      <c r="KS432" s="34" t="s">
        <v>4170</v>
      </c>
      <c r="KT432" s="34" t="s">
        <v>4170</v>
      </c>
      <c r="KU432" s="34" t="s">
        <v>5112</v>
      </c>
      <c r="KV432" s="34" t="s">
        <v>5153</v>
      </c>
      <c r="KW432" s="34" t="s">
        <v>5624</v>
      </c>
      <c r="KX432" s="34" t="s">
        <v>5643</v>
      </c>
      <c r="KY432" s="34" t="s">
        <v>5112</v>
      </c>
      <c r="KZ432" s="34" t="s">
        <v>5850</v>
      </c>
      <c r="LA432" s="34" t="s">
        <v>5992</v>
      </c>
    </row>
    <row r="433" spans="1:313">
      <c r="A433" s="34" t="s">
        <v>7310</v>
      </c>
      <c r="B433" s="34" t="s">
        <v>7311</v>
      </c>
      <c r="C433" s="34" t="s">
        <v>1037</v>
      </c>
      <c r="D433" s="34" t="s">
        <v>1041</v>
      </c>
      <c r="F433" s="34" t="s">
        <v>1041</v>
      </c>
      <c r="G433" s="34">
        <v>41</v>
      </c>
      <c r="H433" s="34" t="s">
        <v>1041</v>
      </c>
      <c r="I433" s="34" t="s">
        <v>1041</v>
      </c>
      <c r="J433" s="34" t="s">
        <v>442</v>
      </c>
      <c r="K433" s="34" t="s">
        <v>1068</v>
      </c>
      <c r="L433" s="34" t="s">
        <v>9557</v>
      </c>
      <c r="M433" s="34" t="s">
        <v>1306</v>
      </c>
      <c r="N433" s="34" t="s">
        <v>9558</v>
      </c>
      <c r="P433" s="34" t="s">
        <v>3065</v>
      </c>
      <c r="Q433" s="34" t="s">
        <v>3123</v>
      </c>
      <c r="R433" s="34" t="s">
        <v>6315</v>
      </c>
      <c r="S433" s="34">
        <v>1</v>
      </c>
      <c r="T433" s="34" t="s">
        <v>4170</v>
      </c>
      <c r="U433" s="34" t="s">
        <v>4170</v>
      </c>
      <c r="V433" s="34" t="s">
        <v>4170</v>
      </c>
      <c r="W433" s="34" t="s">
        <v>4170</v>
      </c>
      <c r="X433" s="34" t="s">
        <v>4881</v>
      </c>
      <c r="Y433" s="34" t="s">
        <v>4170</v>
      </c>
      <c r="Z433" s="34" t="s">
        <v>4881</v>
      </c>
      <c r="AA433" s="34" t="s">
        <v>4170</v>
      </c>
      <c r="AB433" s="34" t="s">
        <v>3681</v>
      </c>
      <c r="AD433" s="34" t="s">
        <v>3696</v>
      </c>
      <c r="AN433" s="34" t="s">
        <v>3722</v>
      </c>
      <c r="AO433" s="34" t="s">
        <v>1044</v>
      </c>
      <c r="BG433" s="34">
        <v>2</v>
      </c>
      <c r="BI433" s="34">
        <v>30</v>
      </c>
      <c r="BJ433" s="34" t="s">
        <v>1041</v>
      </c>
      <c r="BK433" s="34" t="s">
        <v>3727</v>
      </c>
      <c r="BM433" s="34" t="s">
        <v>3739</v>
      </c>
      <c r="BN433" s="34" t="s">
        <v>3745</v>
      </c>
      <c r="BO433" s="34" t="s">
        <v>4881</v>
      </c>
      <c r="BP433" s="34" t="s">
        <v>4170</v>
      </c>
      <c r="BQ433" s="34" t="s">
        <v>4170</v>
      </c>
      <c r="BR433" s="34" t="s">
        <v>4170</v>
      </c>
      <c r="BS433" s="34" t="s">
        <v>3754</v>
      </c>
      <c r="BT433" s="34" t="s">
        <v>3771</v>
      </c>
      <c r="BU433" s="34" t="s">
        <v>1044</v>
      </c>
      <c r="BV433" s="34" t="s">
        <v>1044</v>
      </c>
      <c r="BW433" s="34" t="s">
        <v>1044</v>
      </c>
      <c r="BX433" s="34" t="s">
        <v>3777</v>
      </c>
      <c r="BY433" s="34" t="s">
        <v>4881</v>
      </c>
      <c r="BZ433" s="34" t="s">
        <v>4170</v>
      </c>
      <c r="CA433" s="34" t="s">
        <v>4170</v>
      </c>
      <c r="CB433" s="34" t="s">
        <v>4170</v>
      </c>
      <c r="CC433" s="34" t="s">
        <v>4170</v>
      </c>
      <c r="CD433" s="34" t="s">
        <v>4170</v>
      </c>
      <c r="CE433" s="34" t="s">
        <v>4170</v>
      </c>
      <c r="CF433" s="34" t="s">
        <v>4170</v>
      </c>
      <c r="CG433" s="34" t="s">
        <v>4170</v>
      </c>
      <c r="CH433" s="34" t="s">
        <v>4170</v>
      </c>
      <c r="CI433" s="34" t="s">
        <v>4170</v>
      </c>
      <c r="CJ433" s="34" t="s">
        <v>4170</v>
      </c>
      <c r="CK433" s="34" t="s">
        <v>4170</v>
      </c>
      <c r="CL433" s="34" t="s">
        <v>4170</v>
      </c>
      <c r="CM433" s="34" t="s">
        <v>4170</v>
      </c>
      <c r="CN433" s="34" t="s">
        <v>4170</v>
      </c>
      <c r="CO433" s="34" t="s">
        <v>4170</v>
      </c>
      <c r="CQ433" s="34" t="s">
        <v>1041</v>
      </c>
      <c r="CR433" s="34" t="s">
        <v>1044</v>
      </c>
      <c r="CS433" s="34" t="s">
        <v>1044</v>
      </c>
      <c r="CT433" s="34" t="s">
        <v>1044</v>
      </c>
      <c r="CU433" s="34" t="s">
        <v>1041</v>
      </c>
      <c r="CV433" s="34" t="s">
        <v>1041</v>
      </c>
      <c r="CW433" s="34" t="s">
        <v>1044</v>
      </c>
      <c r="CX433" s="34" t="s">
        <v>1044</v>
      </c>
      <c r="CY433" s="34" t="s">
        <v>3823</v>
      </c>
      <c r="CZ433" s="34" t="s">
        <v>3843</v>
      </c>
      <c r="DA433" s="34" t="s">
        <v>3855</v>
      </c>
      <c r="DB433" s="34" t="s">
        <v>1044</v>
      </c>
      <c r="DC433" s="34" t="s">
        <v>1044</v>
      </c>
      <c r="DD433" s="34" t="s">
        <v>3871</v>
      </c>
      <c r="DE433" s="34" t="s">
        <v>1041</v>
      </c>
      <c r="DF433" s="34" t="s">
        <v>3877</v>
      </c>
      <c r="DG433" s="34" t="s">
        <v>7312</v>
      </c>
      <c r="DH433" s="34" t="s">
        <v>4170</v>
      </c>
      <c r="DI433" s="34" t="s">
        <v>4170</v>
      </c>
      <c r="DJ433" s="34" t="s">
        <v>4170</v>
      </c>
      <c r="DK433" s="34" t="s">
        <v>4170</v>
      </c>
      <c r="DL433" s="34" t="s">
        <v>4170</v>
      </c>
      <c r="DM433" s="34" t="s">
        <v>4170</v>
      </c>
      <c r="DN433" s="34" t="s">
        <v>4170</v>
      </c>
      <c r="DO433" s="34" t="s">
        <v>4170</v>
      </c>
      <c r="DP433" s="34" t="s">
        <v>4170</v>
      </c>
      <c r="DQ433" s="34" t="s">
        <v>4881</v>
      </c>
      <c r="DR433" s="34" t="s">
        <v>4881</v>
      </c>
      <c r="DS433" s="34" t="s">
        <v>4170</v>
      </c>
      <c r="DT433" s="34" t="s">
        <v>4170</v>
      </c>
      <c r="DU433" s="34" t="s">
        <v>4170</v>
      </c>
      <c r="DV433" s="34" t="s">
        <v>4170</v>
      </c>
      <c r="DW433" s="34" t="s">
        <v>4170</v>
      </c>
      <c r="FG433" s="34">
        <v>3000</v>
      </c>
      <c r="FH433" s="34">
        <v>5000</v>
      </c>
      <c r="FK433" s="34" t="s">
        <v>3960</v>
      </c>
      <c r="FL433" s="34" t="s">
        <v>3969</v>
      </c>
      <c r="FM433" s="34" t="s">
        <v>3981</v>
      </c>
      <c r="FN433" s="34" t="s">
        <v>6302</v>
      </c>
      <c r="FO433" s="34" t="s">
        <v>4881</v>
      </c>
      <c r="FP433" s="34" t="s">
        <v>4881</v>
      </c>
      <c r="FQ433" s="34" t="s">
        <v>4881</v>
      </c>
      <c r="FR433" s="34" t="s">
        <v>4170</v>
      </c>
      <c r="FS433" s="34" t="s">
        <v>4170</v>
      </c>
      <c r="FT433" s="34" t="s">
        <v>4170</v>
      </c>
      <c r="FU433" s="34" t="s">
        <v>4170</v>
      </c>
      <c r="FV433" s="34" t="s">
        <v>4170</v>
      </c>
      <c r="FW433" s="34" t="s">
        <v>4170</v>
      </c>
      <c r="FX433" s="34" t="s">
        <v>4170</v>
      </c>
      <c r="FY433" s="34" t="s">
        <v>4170</v>
      </c>
      <c r="FZ433" s="34" t="s">
        <v>4170</v>
      </c>
      <c r="GA433" s="34" t="s">
        <v>4170</v>
      </c>
      <c r="GB433" s="34" t="s">
        <v>4170</v>
      </c>
      <c r="GC433" s="34" t="s">
        <v>4170</v>
      </c>
      <c r="GD433" s="34" t="s">
        <v>4170</v>
      </c>
      <c r="GF433" s="34" t="s">
        <v>1044</v>
      </c>
      <c r="GG433" s="34" t="s">
        <v>4170</v>
      </c>
      <c r="GH433" s="34" t="s">
        <v>4170</v>
      </c>
      <c r="GI433" s="34" t="s">
        <v>4170</v>
      </c>
      <c r="GJ433" s="34" t="s">
        <v>4881</v>
      </c>
      <c r="GK433" s="34" t="s">
        <v>4170</v>
      </c>
      <c r="GL433" s="34" t="s">
        <v>4170</v>
      </c>
      <c r="GM433" s="34" t="s">
        <v>4170</v>
      </c>
      <c r="GO433" s="34">
        <v>5000</v>
      </c>
      <c r="GP433" s="34">
        <v>0</v>
      </c>
      <c r="GQ433" s="34">
        <v>2000</v>
      </c>
      <c r="GR433" s="34">
        <v>4000</v>
      </c>
      <c r="GS433" s="34">
        <v>500</v>
      </c>
      <c r="GT433" s="34">
        <v>100</v>
      </c>
      <c r="GU433" s="34">
        <v>0</v>
      </c>
      <c r="GV433" s="34">
        <v>500</v>
      </c>
      <c r="GW433" s="34">
        <v>0</v>
      </c>
      <c r="GX433" s="34">
        <v>2000</v>
      </c>
      <c r="GY433" s="34">
        <v>1000</v>
      </c>
      <c r="GZ433" s="34">
        <v>0</v>
      </c>
      <c r="HA433" s="34">
        <v>0</v>
      </c>
      <c r="HB433" s="34">
        <v>0</v>
      </c>
      <c r="HC433" s="34">
        <v>0</v>
      </c>
      <c r="HD433" s="34">
        <v>0</v>
      </c>
      <c r="HE433" s="34">
        <v>0</v>
      </c>
      <c r="HF433" s="34" t="s">
        <v>1044</v>
      </c>
      <c r="HK433" s="34" t="s">
        <v>7313</v>
      </c>
      <c r="HL433" s="34" t="s">
        <v>4226</v>
      </c>
      <c r="HM433" s="34" t="s">
        <v>4542</v>
      </c>
      <c r="HN433" s="34" t="s">
        <v>5453</v>
      </c>
      <c r="HO433" s="34">
        <v>26.6740582566798</v>
      </c>
      <c r="HP433" s="34" t="s">
        <v>4895</v>
      </c>
      <c r="HQ433" s="34" t="s">
        <v>4305</v>
      </c>
      <c r="HR433" s="34" t="s">
        <v>4186</v>
      </c>
      <c r="HS433" s="34" t="s">
        <v>4241</v>
      </c>
      <c r="HT433" s="34" t="s">
        <v>4271</v>
      </c>
      <c r="HU433" s="34" t="s">
        <v>5342</v>
      </c>
      <c r="HV433" s="34" t="s">
        <v>5002</v>
      </c>
      <c r="HW433" s="34" t="s">
        <v>3302</v>
      </c>
      <c r="HX433" s="34" t="s">
        <v>3229</v>
      </c>
      <c r="HY433" s="34" t="s">
        <v>4299</v>
      </c>
      <c r="HZ433" s="34" t="s">
        <v>4933</v>
      </c>
      <c r="IA433" s="34" t="s">
        <v>4666</v>
      </c>
      <c r="IC433" s="34" t="s">
        <v>5274</v>
      </c>
      <c r="ID433" s="34" t="s">
        <v>4462</v>
      </c>
      <c r="IM433" s="34" t="s">
        <v>5582</v>
      </c>
      <c r="IN433" s="34" t="s">
        <v>5850</v>
      </c>
      <c r="IQ433" s="34">
        <v>8000</v>
      </c>
      <c r="IR433" s="34" t="s">
        <v>1046</v>
      </c>
      <c r="IT433" s="34">
        <v>8000</v>
      </c>
      <c r="IU433" s="34" t="s">
        <v>5179</v>
      </c>
      <c r="IV433" s="34" t="s">
        <v>4170</v>
      </c>
      <c r="IW433" s="34" t="s">
        <v>4171</v>
      </c>
      <c r="IX433" s="34" t="s">
        <v>6121</v>
      </c>
      <c r="IY433" s="34" t="s">
        <v>4785</v>
      </c>
      <c r="IZ433" s="34" t="s">
        <v>4352</v>
      </c>
      <c r="JA433" s="34" t="s">
        <v>4170</v>
      </c>
      <c r="JB433" s="34" t="s">
        <v>4714</v>
      </c>
      <c r="JC433" s="34">
        <v>333.33333333333297</v>
      </c>
      <c r="JD433" s="34">
        <v>166.666666666667</v>
      </c>
      <c r="JE433" s="34">
        <v>0</v>
      </c>
      <c r="JF433" s="34">
        <v>0</v>
      </c>
      <c r="JG433" s="34">
        <v>0</v>
      </c>
      <c r="JH433" s="34">
        <v>0</v>
      </c>
      <c r="JI433" s="34">
        <v>0</v>
      </c>
      <c r="JJ433" s="34">
        <v>0</v>
      </c>
      <c r="JK433" s="34">
        <v>0</v>
      </c>
      <c r="JL433" s="34">
        <v>11933.333333333299</v>
      </c>
      <c r="JM433" s="34">
        <v>666.66666666666697</v>
      </c>
      <c r="JN433" s="34">
        <v>12600</v>
      </c>
      <c r="JO433" s="34">
        <v>11933.333333333299</v>
      </c>
      <c r="JP433" s="34">
        <v>666.66666666666697</v>
      </c>
      <c r="JQ433" s="34">
        <v>12600</v>
      </c>
      <c r="JR433" s="34">
        <v>0.39682539682539703</v>
      </c>
      <c r="JT433" s="34">
        <v>0.158730158730159</v>
      </c>
      <c r="JU433" s="34">
        <v>0.317460317460317</v>
      </c>
      <c r="JV433" s="34">
        <v>3.9682539682539701E-2</v>
      </c>
      <c r="JW433" s="34">
        <v>7.9365079365079395E-3</v>
      </c>
      <c r="JY433" s="34">
        <v>3.9682539682539701E-2</v>
      </c>
      <c r="KA433" s="34">
        <v>2.6455026455026499E-2</v>
      </c>
      <c r="KB433" s="34">
        <v>1.3227513227513201E-2</v>
      </c>
      <c r="KJ433" s="34" t="s">
        <v>5980</v>
      </c>
      <c r="KK433" s="34" t="s">
        <v>5990</v>
      </c>
      <c r="KL433" s="34" t="s">
        <v>4170</v>
      </c>
      <c r="KM433" s="34" t="s">
        <v>4714</v>
      </c>
      <c r="KN433" s="34" t="s">
        <v>5254</v>
      </c>
      <c r="KO433" s="34" t="s">
        <v>4170</v>
      </c>
      <c r="KP433" s="34" t="s">
        <v>4170</v>
      </c>
      <c r="KQ433" s="34" t="s">
        <v>4170</v>
      </c>
      <c r="KR433" s="34" t="s">
        <v>4170</v>
      </c>
      <c r="KS433" s="34" t="s">
        <v>4170</v>
      </c>
      <c r="KT433" s="34" t="s">
        <v>4170</v>
      </c>
      <c r="KU433" s="34" t="s">
        <v>5112</v>
      </c>
      <c r="KV433" s="34" t="s">
        <v>5155</v>
      </c>
      <c r="KW433" s="34" t="s">
        <v>5624</v>
      </c>
      <c r="KX433" s="34" t="s">
        <v>5646</v>
      </c>
      <c r="KY433" s="34" t="s">
        <v>5112</v>
      </c>
      <c r="KZ433" s="34" t="s">
        <v>5152</v>
      </c>
      <c r="LA433" s="34" t="s">
        <v>5992</v>
      </c>
    </row>
    <row r="434" spans="1:313">
      <c r="A434" s="34" t="s">
        <v>7314</v>
      </c>
      <c r="B434" s="34" t="s">
        <v>7311</v>
      </c>
      <c r="C434" s="34" t="s">
        <v>1036</v>
      </c>
      <c r="D434" s="34" t="s">
        <v>1041</v>
      </c>
      <c r="F434" s="34" t="s">
        <v>1041</v>
      </c>
      <c r="G434" s="34">
        <v>36</v>
      </c>
      <c r="H434" s="34" t="s">
        <v>1041</v>
      </c>
      <c r="I434" s="34" t="s">
        <v>1041</v>
      </c>
      <c r="J434" s="34" t="s">
        <v>440</v>
      </c>
      <c r="K434" s="34" t="s">
        <v>1077</v>
      </c>
      <c r="L434" s="34" t="s">
        <v>9537</v>
      </c>
      <c r="M434" s="34" t="s">
        <v>1548</v>
      </c>
      <c r="N434" s="34" t="s">
        <v>9538</v>
      </c>
      <c r="P434" s="34" t="s">
        <v>3065</v>
      </c>
      <c r="Q434" s="34" t="s">
        <v>3123</v>
      </c>
      <c r="R434" s="34" t="s">
        <v>6380</v>
      </c>
      <c r="S434" s="34">
        <v>3</v>
      </c>
      <c r="T434" s="34" t="s">
        <v>4881</v>
      </c>
      <c r="U434" s="34" t="s">
        <v>4881</v>
      </c>
      <c r="V434" s="34" t="s">
        <v>4170</v>
      </c>
      <c r="W434" s="34" t="s">
        <v>4881</v>
      </c>
      <c r="X434" s="34" t="s">
        <v>4881</v>
      </c>
      <c r="Y434" s="34" t="s">
        <v>4609</v>
      </c>
      <c r="Z434" s="34" t="s">
        <v>4881</v>
      </c>
      <c r="AA434" s="34" t="s">
        <v>4170</v>
      </c>
      <c r="AB434" s="34" t="s">
        <v>3681</v>
      </c>
      <c r="AD434" s="34" t="s">
        <v>3696</v>
      </c>
      <c r="AN434" s="34" t="s">
        <v>3722</v>
      </c>
      <c r="AO434" s="34" t="s">
        <v>1044</v>
      </c>
      <c r="BG434" s="34">
        <v>2</v>
      </c>
      <c r="BI434" s="34">
        <v>30</v>
      </c>
      <c r="BJ434" s="34" t="s">
        <v>1041</v>
      </c>
      <c r="BK434" s="34" t="s">
        <v>3727</v>
      </c>
      <c r="BM434" s="34" t="s">
        <v>3739</v>
      </c>
      <c r="BN434" s="34" t="s">
        <v>3745</v>
      </c>
      <c r="BO434" s="34" t="s">
        <v>4881</v>
      </c>
      <c r="BP434" s="34" t="s">
        <v>4170</v>
      </c>
      <c r="BQ434" s="34" t="s">
        <v>4170</v>
      </c>
      <c r="BR434" s="34" t="s">
        <v>4170</v>
      </c>
      <c r="BS434" s="34" t="s">
        <v>3754</v>
      </c>
      <c r="BT434" s="34" t="s">
        <v>3771</v>
      </c>
      <c r="BU434" s="34" t="s">
        <v>1044</v>
      </c>
      <c r="BV434" s="34" t="s">
        <v>1044</v>
      </c>
      <c r="BW434" s="34" t="s">
        <v>1044</v>
      </c>
      <c r="BX434" s="34" t="s">
        <v>3777</v>
      </c>
      <c r="BY434" s="34" t="s">
        <v>4881</v>
      </c>
      <c r="BZ434" s="34" t="s">
        <v>4170</v>
      </c>
      <c r="CA434" s="34" t="s">
        <v>4170</v>
      </c>
      <c r="CB434" s="34" t="s">
        <v>4170</v>
      </c>
      <c r="CC434" s="34" t="s">
        <v>4170</v>
      </c>
      <c r="CD434" s="34" t="s">
        <v>4170</v>
      </c>
      <c r="CE434" s="34" t="s">
        <v>4170</v>
      </c>
      <c r="CF434" s="34" t="s">
        <v>4170</v>
      </c>
      <c r="CG434" s="34" t="s">
        <v>4170</v>
      </c>
      <c r="CH434" s="34" t="s">
        <v>4170</v>
      </c>
      <c r="CI434" s="34" t="s">
        <v>4170</v>
      </c>
      <c r="CJ434" s="34" t="s">
        <v>4170</v>
      </c>
      <c r="CK434" s="34" t="s">
        <v>4170</v>
      </c>
      <c r="CL434" s="34" t="s">
        <v>4170</v>
      </c>
      <c r="CM434" s="34" t="s">
        <v>4170</v>
      </c>
      <c r="CN434" s="34" t="s">
        <v>4170</v>
      </c>
      <c r="CO434" s="34" t="s">
        <v>4170</v>
      </c>
      <c r="CQ434" s="34" t="s">
        <v>1041</v>
      </c>
      <c r="CR434" s="34" t="s">
        <v>1041</v>
      </c>
      <c r="CS434" s="34" t="s">
        <v>1041</v>
      </c>
      <c r="CT434" s="34" t="s">
        <v>1041</v>
      </c>
      <c r="CU434" s="34" t="s">
        <v>1041</v>
      </c>
      <c r="CV434" s="34" t="s">
        <v>1041</v>
      </c>
      <c r="CW434" s="34" t="s">
        <v>1041</v>
      </c>
      <c r="CX434" s="34" t="s">
        <v>1044</v>
      </c>
      <c r="CY434" s="34" t="s">
        <v>3826</v>
      </c>
      <c r="CZ434" s="34" t="s">
        <v>3843</v>
      </c>
      <c r="DA434" s="34" t="s">
        <v>3855</v>
      </c>
      <c r="DB434" s="34" t="s">
        <v>1044</v>
      </c>
      <c r="DC434" s="34" t="s">
        <v>1044</v>
      </c>
      <c r="DD434" s="34" t="s">
        <v>3871</v>
      </c>
      <c r="DE434" s="34" t="s">
        <v>1044</v>
      </c>
      <c r="DF434" s="34" t="s">
        <v>3877</v>
      </c>
      <c r="DG434" s="34" t="s">
        <v>3889</v>
      </c>
      <c r="DH434" s="34" t="s">
        <v>4170</v>
      </c>
      <c r="DI434" s="34" t="s">
        <v>4170</v>
      </c>
      <c r="DJ434" s="34" t="s">
        <v>4881</v>
      </c>
      <c r="DK434" s="34" t="s">
        <v>4170</v>
      </c>
      <c r="DL434" s="34" t="s">
        <v>4170</v>
      </c>
      <c r="DM434" s="34" t="s">
        <v>4170</v>
      </c>
      <c r="DN434" s="34" t="s">
        <v>4170</v>
      </c>
      <c r="DO434" s="34" t="s">
        <v>4170</v>
      </c>
      <c r="DP434" s="34" t="s">
        <v>4170</v>
      </c>
      <c r="DQ434" s="34" t="s">
        <v>4170</v>
      </c>
      <c r="DR434" s="34" t="s">
        <v>4170</v>
      </c>
      <c r="DS434" s="34" t="s">
        <v>4170</v>
      </c>
      <c r="DT434" s="34" t="s">
        <v>4170</v>
      </c>
      <c r="DU434" s="34" t="s">
        <v>4170</v>
      </c>
      <c r="DV434" s="34" t="s">
        <v>4170</v>
      </c>
      <c r="DW434" s="34" t="s">
        <v>4170</v>
      </c>
      <c r="FK434" s="34" t="s">
        <v>1044</v>
      </c>
      <c r="FM434" s="34" t="s">
        <v>3981</v>
      </c>
      <c r="FN434" s="34" t="s">
        <v>6302</v>
      </c>
      <c r="FO434" s="34" t="s">
        <v>4881</v>
      </c>
      <c r="FP434" s="34" t="s">
        <v>4881</v>
      </c>
      <c r="FQ434" s="34" t="s">
        <v>4881</v>
      </c>
      <c r="FR434" s="34" t="s">
        <v>4170</v>
      </c>
      <c r="FS434" s="34" t="s">
        <v>4170</v>
      </c>
      <c r="FT434" s="34" t="s">
        <v>4170</v>
      </c>
      <c r="FU434" s="34" t="s">
        <v>4170</v>
      </c>
      <c r="FV434" s="34" t="s">
        <v>4170</v>
      </c>
      <c r="FW434" s="34" t="s">
        <v>4170</v>
      </c>
      <c r="FX434" s="34" t="s">
        <v>4170</v>
      </c>
      <c r="FY434" s="34" t="s">
        <v>4170</v>
      </c>
      <c r="FZ434" s="34" t="s">
        <v>4170</v>
      </c>
      <c r="GA434" s="34" t="s">
        <v>4170</v>
      </c>
      <c r="GB434" s="34" t="s">
        <v>4170</v>
      </c>
      <c r="GC434" s="34" t="s">
        <v>4170</v>
      </c>
      <c r="GD434" s="34" t="s">
        <v>4170</v>
      </c>
      <c r="GF434" s="34" t="s">
        <v>1044</v>
      </c>
      <c r="GG434" s="34" t="s">
        <v>4170</v>
      </c>
      <c r="GH434" s="34" t="s">
        <v>4170</v>
      </c>
      <c r="GI434" s="34" t="s">
        <v>4170</v>
      </c>
      <c r="GJ434" s="34" t="s">
        <v>4881</v>
      </c>
      <c r="GK434" s="34" t="s">
        <v>4170</v>
      </c>
      <c r="GL434" s="34" t="s">
        <v>4170</v>
      </c>
      <c r="GM434" s="34" t="s">
        <v>4170</v>
      </c>
      <c r="GO434" s="34">
        <v>16000</v>
      </c>
      <c r="GP434" s="34">
        <v>0</v>
      </c>
      <c r="GQ434" s="34">
        <v>12000</v>
      </c>
      <c r="GR434" s="34">
        <v>3000</v>
      </c>
      <c r="GS434" s="34">
        <v>4000</v>
      </c>
      <c r="GT434" s="34">
        <v>700</v>
      </c>
      <c r="GU434" s="34">
        <v>2000</v>
      </c>
      <c r="GV434" s="34">
        <v>0</v>
      </c>
      <c r="GW434" s="34">
        <v>4000</v>
      </c>
      <c r="GY434" s="34">
        <v>8000</v>
      </c>
      <c r="GZ434" s="34">
        <v>0</v>
      </c>
      <c r="HA434" s="34">
        <v>0</v>
      </c>
      <c r="HB434" s="34">
        <v>0</v>
      </c>
      <c r="HC434" s="34">
        <v>0</v>
      </c>
      <c r="HD434" s="34">
        <v>0</v>
      </c>
      <c r="HE434" s="34">
        <v>0</v>
      </c>
      <c r="HF434" s="34" t="s">
        <v>1044</v>
      </c>
      <c r="HK434" s="34" t="s">
        <v>7315</v>
      </c>
      <c r="HL434" s="34" t="s">
        <v>4226</v>
      </c>
      <c r="HM434" s="34" t="s">
        <v>4542</v>
      </c>
      <c r="HN434" s="34" t="s">
        <v>5447</v>
      </c>
      <c r="HO434" s="34">
        <v>33.738501971090699</v>
      </c>
      <c r="HP434" s="34" t="s">
        <v>4895</v>
      </c>
      <c r="HQ434" s="34" t="s">
        <v>4316</v>
      </c>
      <c r="HR434" s="34" t="s">
        <v>4219</v>
      </c>
      <c r="HS434" s="34" t="s">
        <v>4248</v>
      </c>
      <c r="HT434" s="34" t="s">
        <v>4262</v>
      </c>
      <c r="HU434" s="34" t="s">
        <v>5342</v>
      </c>
      <c r="HV434" s="34" t="s">
        <v>5001</v>
      </c>
      <c r="HW434" s="34" t="s">
        <v>4560</v>
      </c>
      <c r="HX434" s="34" t="s">
        <v>3241</v>
      </c>
      <c r="HY434" s="34" t="s">
        <v>4291</v>
      </c>
      <c r="HZ434" s="34" t="s">
        <v>4933</v>
      </c>
      <c r="IA434" s="34" t="s">
        <v>4666</v>
      </c>
      <c r="IC434" s="34" t="s">
        <v>5274</v>
      </c>
      <c r="ID434" s="34" t="s">
        <v>4462</v>
      </c>
      <c r="IR434" s="34" t="s">
        <v>1046</v>
      </c>
      <c r="IS434" s="34" t="s">
        <v>5323</v>
      </c>
      <c r="IU434" s="34" t="s">
        <v>4173</v>
      </c>
      <c r="IV434" s="34" t="s">
        <v>4170</v>
      </c>
      <c r="IW434" s="34" t="s">
        <v>4172</v>
      </c>
      <c r="IX434" s="34" t="s">
        <v>5374</v>
      </c>
      <c r="IY434" s="34" t="s">
        <v>5375</v>
      </c>
      <c r="IZ434" s="34" t="s">
        <v>4354</v>
      </c>
      <c r="JA434" s="34" t="s">
        <v>5581</v>
      </c>
      <c r="JB434" s="34" t="s">
        <v>4170</v>
      </c>
      <c r="JD434" s="34">
        <v>1333.3333333333301</v>
      </c>
      <c r="JE434" s="34">
        <v>0</v>
      </c>
      <c r="JF434" s="34">
        <v>0</v>
      </c>
      <c r="JG434" s="34">
        <v>0</v>
      </c>
      <c r="JH434" s="34">
        <v>0</v>
      </c>
      <c r="JI434" s="34">
        <v>0</v>
      </c>
      <c r="JJ434" s="34">
        <v>0</v>
      </c>
      <c r="JK434" s="34">
        <v>1333.3333333333301</v>
      </c>
      <c r="JL434" s="34">
        <v>37700</v>
      </c>
      <c r="JM434" s="34">
        <v>2666.6666666666702</v>
      </c>
      <c r="JN434" s="34">
        <v>40366.666666666701</v>
      </c>
      <c r="JO434" s="34">
        <v>12566.666666666701</v>
      </c>
      <c r="JP434" s="34">
        <v>888.88888888888903</v>
      </c>
      <c r="JQ434" s="34">
        <v>13455.5555555556</v>
      </c>
      <c r="JR434" s="34">
        <v>0.39636663914120601</v>
      </c>
      <c r="JT434" s="34">
        <v>0.29727497935590402</v>
      </c>
      <c r="JU434" s="34">
        <v>7.4318744838976103E-2</v>
      </c>
      <c r="JV434" s="34">
        <v>9.9091659785301406E-2</v>
      </c>
      <c r="JW434" s="34">
        <v>1.7341040462427699E-2</v>
      </c>
      <c r="JX434" s="34">
        <v>4.9545829892650703E-2</v>
      </c>
      <c r="JZ434" s="34">
        <v>3.3030553261767098E-2</v>
      </c>
      <c r="KB434" s="34">
        <v>3.3030553261767098E-2</v>
      </c>
      <c r="KL434" s="34" t="s">
        <v>5793</v>
      </c>
      <c r="KN434" s="34" t="s">
        <v>5253</v>
      </c>
      <c r="KO434" s="34" t="s">
        <v>4170</v>
      </c>
      <c r="KP434" s="34" t="s">
        <v>4170</v>
      </c>
      <c r="KQ434" s="34" t="s">
        <v>4170</v>
      </c>
      <c r="KR434" s="34" t="s">
        <v>4170</v>
      </c>
      <c r="KS434" s="34" t="s">
        <v>4170</v>
      </c>
      <c r="KT434" s="34" t="s">
        <v>4170</v>
      </c>
      <c r="KU434" s="34" t="s">
        <v>5114</v>
      </c>
      <c r="KV434" s="34" t="s">
        <v>5152</v>
      </c>
      <c r="KW434" s="34" t="s">
        <v>5623</v>
      </c>
      <c r="KX434" s="34" t="s">
        <v>5646</v>
      </c>
      <c r="KY434" s="34" t="s">
        <v>5954</v>
      </c>
      <c r="KZ434" s="34" t="s">
        <v>5152</v>
      </c>
    </row>
    <row r="435" spans="1:313">
      <c r="A435" s="34" t="s">
        <v>7316</v>
      </c>
      <c r="B435" s="34" t="s">
        <v>7311</v>
      </c>
      <c r="C435" s="34" t="s">
        <v>1038</v>
      </c>
      <c r="D435" s="34" t="s">
        <v>1041</v>
      </c>
      <c r="F435" s="34" t="s">
        <v>1041</v>
      </c>
      <c r="G435" s="34">
        <v>39</v>
      </c>
      <c r="H435" s="34" t="s">
        <v>1041</v>
      </c>
      <c r="I435" s="34" t="s">
        <v>1041</v>
      </c>
      <c r="J435" s="34" t="s">
        <v>440</v>
      </c>
      <c r="K435" s="34" t="s">
        <v>1167</v>
      </c>
      <c r="L435" s="34" t="s">
        <v>9578</v>
      </c>
      <c r="M435" s="34" t="s">
        <v>1167</v>
      </c>
      <c r="N435" s="34" t="s">
        <v>9619</v>
      </c>
      <c r="P435" s="34" t="s">
        <v>3065</v>
      </c>
      <c r="Q435" s="34" t="s">
        <v>3123</v>
      </c>
      <c r="R435" s="34" t="s">
        <v>6320</v>
      </c>
      <c r="S435" s="34">
        <v>2</v>
      </c>
      <c r="T435" s="34" t="s">
        <v>4609</v>
      </c>
      <c r="U435" s="34" t="s">
        <v>4881</v>
      </c>
      <c r="V435" s="34" t="s">
        <v>4170</v>
      </c>
      <c r="W435" s="34" t="s">
        <v>4881</v>
      </c>
      <c r="X435" s="34" t="s">
        <v>4170</v>
      </c>
      <c r="Y435" s="34" t="s">
        <v>4609</v>
      </c>
      <c r="Z435" s="34" t="s">
        <v>4170</v>
      </c>
      <c r="AA435" s="34" t="s">
        <v>4170</v>
      </c>
      <c r="AB435" s="34" t="s">
        <v>3681</v>
      </c>
      <c r="AD435" s="34" t="s">
        <v>3696</v>
      </c>
      <c r="AN435" s="34" t="s">
        <v>3722</v>
      </c>
      <c r="AO435" s="34" t="s">
        <v>1044</v>
      </c>
      <c r="BG435" s="34">
        <v>1</v>
      </c>
      <c r="BI435" s="34">
        <v>25</v>
      </c>
      <c r="BJ435" s="34" t="s">
        <v>1041</v>
      </c>
      <c r="BK435" s="34" t="s">
        <v>3727</v>
      </c>
      <c r="BM435" s="34" t="s">
        <v>3739</v>
      </c>
      <c r="BN435" s="34" t="s">
        <v>3745</v>
      </c>
      <c r="BO435" s="34" t="s">
        <v>4881</v>
      </c>
      <c r="BP435" s="34" t="s">
        <v>4170</v>
      </c>
      <c r="BQ435" s="34" t="s">
        <v>4170</v>
      </c>
      <c r="BR435" s="34" t="s">
        <v>4170</v>
      </c>
      <c r="BS435" s="34" t="s">
        <v>3751</v>
      </c>
      <c r="BT435" s="34" t="s">
        <v>3771</v>
      </c>
      <c r="BU435" s="34" t="s">
        <v>1044</v>
      </c>
      <c r="BV435" s="34" t="s">
        <v>1044</v>
      </c>
      <c r="BW435" s="34" t="s">
        <v>1044</v>
      </c>
      <c r="BX435" s="34" t="s">
        <v>3777</v>
      </c>
      <c r="BY435" s="34" t="s">
        <v>4881</v>
      </c>
      <c r="BZ435" s="34" t="s">
        <v>4170</v>
      </c>
      <c r="CA435" s="34" t="s">
        <v>4170</v>
      </c>
      <c r="CB435" s="34" t="s">
        <v>4170</v>
      </c>
      <c r="CC435" s="34" t="s">
        <v>4170</v>
      </c>
      <c r="CD435" s="34" t="s">
        <v>4170</v>
      </c>
      <c r="CE435" s="34" t="s">
        <v>4170</v>
      </c>
      <c r="CF435" s="34" t="s">
        <v>4170</v>
      </c>
      <c r="CG435" s="34" t="s">
        <v>4170</v>
      </c>
      <c r="CH435" s="34" t="s">
        <v>4170</v>
      </c>
      <c r="CI435" s="34" t="s">
        <v>4170</v>
      </c>
      <c r="CJ435" s="34" t="s">
        <v>4170</v>
      </c>
      <c r="CK435" s="34" t="s">
        <v>4170</v>
      </c>
      <c r="CL435" s="34" t="s">
        <v>4170</v>
      </c>
      <c r="CM435" s="34" t="s">
        <v>4170</v>
      </c>
      <c r="CN435" s="34" t="s">
        <v>4170</v>
      </c>
      <c r="CO435" s="34" t="s">
        <v>4170</v>
      </c>
      <c r="CQ435" s="34" t="s">
        <v>1041</v>
      </c>
      <c r="CR435" s="34" t="s">
        <v>1041</v>
      </c>
      <c r="CS435" s="34" t="s">
        <v>1041</v>
      </c>
      <c r="CT435" s="34" t="s">
        <v>1041</v>
      </c>
      <c r="CU435" s="34" t="s">
        <v>1041</v>
      </c>
      <c r="CV435" s="34" t="s">
        <v>1041</v>
      </c>
      <c r="CW435" s="34" t="s">
        <v>1044</v>
      </c>
      <c r="CX435" s="34" t="s">
        <v>1044</v>
      </c>
      <c r="CY435" s="34" t="s">
        <v>3826</v>
      </c>
      <c r="CZ435" s="34" t="s">
        <v>3843</v>
      </c>
      <c r="DA435" s="34" t="s">
        <v>3861</v>
      </c>
      <c r="DB435" s="34" t="s">
        <v>3868</v>
      </c>
      <c r="DC435" s="34" t="s">
        <v>1044</v>
      </c>
      <c r="DD435" s="34" t="s">
        <v>3871</v>
      </c>
      <c r="DE435" s="34" t="s">
        <v>1041</v>
      </c>
      <c r="DF435" s="34" t="s">
        <v>3880</v>
      </c>
      <c r="DG435" s="34" t="s">
        <v>6383</v>
      </c>
      <c r="DH435" s="34" t="s">
        <v>4170</v>
      </c>
      <c r="DI435" s="34" t="s">
        <v>4170</v>
      </c>
      <c r="DJ435" s="34" t="s">
        <v>4170</v>
      </c>
      <c r="DK435" s="34" t="s">
        <v>4170</v>
      </c>
      <c r="DL435" s="34" t="s">
        <v>4170</v>
      </c>
      <c r="DM435" s="34" t="s">
        <v>4170</v>
      </c>
      <c r="DN435" s="34" t="s">
        <v>4170</v>
      </c>
      <c r="DO435" s="34" t="s">
        <v>4881</v>
      </c>
      <c r="DP435" s="34" t="s">
        <v>4170</v>
      </c>
      <c r="DQ435" s="34" t="s">
        <v>4170</v>
      </c>
      <c r="DR435" s="34" t="s">
        <v>4881</v>
      </c>
      <c r="DS435" s="34" t="s">
        <v>4170</v>
      </c>
      <c r="DT435" s="34" t="s">
        <v>4170</v>
      </c>
      <c r="DU435" s="34" t="s">
        <v>4170</v>
      </c>
      <c r="DV435" s="34" t="s">
        <v>4170</v>
      </c>
      <c r="DW435" s="34" t="s">
        <v>4170</v>
      </c>
      <c r="FE435" s="34">
        <v>3250</v>
      </c>
      <c r="FK435" s="34" t="s">
        <v>3960</v>
      </c>
      <c r="FL435" s="34" t="s">
        <v>3975</v>
      </c>
      <c r="FM435" s="34" t="s">
        <v>3990</v>
      </c>
      <c r="GF435" s="34" t="s">
        <v>1044</v>
      </c>
      <c r="GG435" s="34" t="s">
        <v>4170</v>
      </c>
      <c r="GH435" s="34" t="s">
        <v>4170</v>
      </c>
      <c r="GI435" s="34" t="s">
        <v>4170</v>
      </c>
      <c r="GJ435" s="34" t="s">
        <v>4881</v>
      </c>
      <c r="GK435" s="34" t="s">
        <v>4170</v>
      </c>
      <c r="GL435" s="34" t="s">
        <v>4170</v>
      </c>
      <c r="GM435" s="34" t="s">
        <v>4170</v>
      </c>
      <c r="GO435" s="34">
        <v>1800</v>
      </c>
      <c r="GP435" s="34">
        <v>0</v>
      </c>
      <c r="GQ435" s="34">
        <v>1800</v>
      </c>
      <c r="GR435" s="34">
        <v>400</v>
      </c>
      <c r="GS435" s="34">
        <v>200</v>
      </c>
      <c r="GT435" s="34">
        <v>200</v>
      </c>
      <c r="GU435" s="34">
        <v>500</v>
      </c>
      <c r="GV435" s="34">
        <v>0</v>
      </c>
      <c r="GW435" s="34">
        <v>0</v>
      </c>
      <c r="GX435" s="34">
        <v>0</v>
      </c>
      <c r="GY435" s="34">
        <v>3000</v>
      </c>
      <c r="GZ435" s="34">
        <v>2000</v>
      </c>
      <c r="HA435" s="34">
        <v>0</v>
      </c>
      <c r="HB435" s="34">
        <v>0</v>
      </c>
      <c r="HC435" s="34">
        <v>2000</v>
      </c>
      <c r="HD435" s="34">
        <v>0</v>
      </c>
      <c r="HE435" s="34">
        <v>0</v>
      </c>
      <c r="HF435" s="34" t="s">
        <v>1044</v>
      </c>
      <c r="HK435" s="34" t="s">
        <v>7317</v>
      </c>
      <c r="HL435" s="34" t="s">
        <v>4226</v>
      </c>
      <c r="HM435" s="34" t="s">
        <v>4542</v>
      </c>
      <c r="HN435" s="34" t="s">
        <v>5447</v>
      </c>
      <c r="HO435" s="34">
        <v>49.735819097678501</v>
      </c>
      <c r="HP435" s="34" t="s">
        <v>4896</v>
      </c>
      <c r="HQ435" s="34" t="s">
        <v>4313</v>
      </c>
      <c r="HR435" s="34" t="s">
        <v>4210</v>
      </c>
      <c r="HS435" s="34" t="s">
        <v>4228</v>
      </c>
      <c r="HT435" s="34" t="s">
        <v>4262</v>
      </c>
      <c r="HU435" s="34" t="s">
        <v>5342</v>
      </c>
      <c r="HV435" s="34" t="s">
        <v>5001</v>
      </c>
      <c r="HW435" s="34" t="s">
        <v>4560</v>
      </c>
      <c r="HX435" s="34" t="s">
        <v>3244</v>
      </c>
      <c r="HY435" s="34" t="s">
        <v>4299</v>
      </c>
      <c r="HZ435" s="34" t="s">
        <v>4933</v>
      </c>
      <c r="IA435" s="34" t="s">
        <v>4665</v>
      </c>
      <c r="IB435" s="34" t="s">
        <v>5665</v>
      </c>
      <c r="IC435" s="34" t="s">
        <v>5274</v>
      </c>
      <c r="ID435" s="34" t="s">
        <v>4462</v>
      </c>
      <c r="IK435" s="34" t="s">
        <v>4588</v>
      </c>
      <c r="IQ435" s="34">
        <v>3250</v>
      </c>
      <c r="IR435" s="34" t="s">
        <v>1046</v>
      </c>
      <c r="IS435" s="34" t="s">
        <v>5322</v>
      </c>
      <c r="IT435" s="34">
        <v>1625</v>
      </c>
      <c r="IU435" s="34" t="s">
        <v>5177</v>
      </c>
      <c r="IV435" s="34" t="s">
        <v>4170</v>
      </c>
      <c r="IW435" s="34" t="s">
        <v>4171</v>
      </c>
      <c r="IX435" s="34" t="s">
        <v>6120</v>
      </c>
      <c r="IY435" s="34" t="s">
        <v>5373</v>
      </c>
      <c r="IZ435" s="34" t="s">
        <v>4783</v>
      </c>
      <c r="JA435" s="34" t="s">
        <v>4785</v>
      </c>
      <c r="JB435" s="34" t="s">
        <v>4170</v>
      </c>
      <c r="JC435" s="34">
        <v>0</v>
      </c>
      <c r="JD435" s="34">
        <v>500</v>
      </c>
      <c r="JE435" s="34">
        <v>333.33333333333297</v>
      </c>
      <c r="JF435" s="34">
        <v>0</v>
      </c>
      <c r="JG435" s="34">
        <v>0</v>
      </c>
      <c r="JH435" s="34">
        <v>333.33333333333297</v>
      </c>
      <c r="JI435" s="34">
        <v>0</v>
      </c>
      <c r="JJ435" s="34">
        <v>0</v>
      </c>
      <c r="JK435" s="34">
        <v>0</v>
      </c>
      <c r="JL435" s="34">
        <v>5566.6666666666697</v>
      </c>
      <c r="JM435" s="34">
        <v>500</v>
      </c>
      <c r="JN435" s="34">
        <v>6066.6666666666697</v>
      </c>
      <c r="JO435" s="34">
        <v>2783.3333333333298</v>
      </c>
      <c r="JP435" s="34">
        <v>250</v>
      </c>
      <c r="JQ435" s="34">
        <v>3033.3333333333298</v>
      </c>
      <c r="JR435" s="34">
        <v>0.29670329670329698</v>
      </c>
      <c r="JT435" s="34">
        <v>0.29670329670329698</v>
      </c>
      <c r="JU435" s="34">
        <v>6.5934065934065894E-2</v>
      </c>
      <c r="JV435" s="34">
        <v>3.2967032967033003E-2</v>
      </c>
      <c r="JW435" s="34">
        <v>3.2967032967033003E-2</v>
      </c>
      <c r="JX435" s="34">
        <v>8.2417582417582402E-2</v>
      </c>
      <c r="KB435" s="34">
        <v>8.2417582417582402E-2</v>
      </c>
      <c r="KC435" s="34">
        <v>5.4945054945054903E-2</v>
      </c>
      <c r="KF435" s="34">
        <v>5.4945054945054903E-2</v>
      </c>
      <c r="KJ435" s="34" t="s">
        <v>5976</v>
      </c>
      <c r="KK435" s="34" t="s">
        <v>5177</v>
      </c>
      <c r="KL435" s="34" t="s">
        <v>4170</v>
      </c>
      <c r="KM435" s="34" t="s">
        <v>4170</v>
      </c>
      <c r="KN435" s="34" t="s">
        <v>5255</v>
      </c>
      <c r="KO435" s="34" t="s">
        <v>5255</v>
      </c>
      <c r="KP435" s="34" t="s">
        <v>4170</v>
      </c>
      <c r="KQ435" s="34" t="s">
        <v>4170</v>
      </c>
      <c r="KR435" s="34" t="s">
        <v>4714</v>
      </c>
      <c r="KS435" s="34" t="s">
        <v>4170</v>
      </c>
      <c r="KT435" s="34" t="s">
        <v>4170</v>
      </c>
      <c r="KU435" s="34" t="s">
        <v>5116</v>
      </c>
      <c r="KV435" s="34" t="s">
        <v>5153</v>
      </c>
      <c r="KW435" s="34" t="s">
        <v>5624</v>
      </c>
      <c r="KX435" s="34" t="s">
        <v>5644</v>
      </c>
      <c r="KY435" s="34" t="s">
        <v>5116</v>
      </c>
      <c r="KZ435" s="34" t="s">
        <v>5850</v>
      </c>
      <c r="LA435" s="34" t="s">
        <v>5993</v>
      </c>
    </row>
    <row r="436" spans="1:313">
      <c r="A436" s="34" t="s">
        <v>7318</v>
      </c>
      <c r="B436" s="34" t="s">
        <v>7311</v>
      </c>
      <c r="C436" s="34" t="s">
        <v>1039</v>
      </c>
      <c r="D436" s="34" t="s">
        <v>1041</v>
      </c>
      <c r="F436" s="34" t="s">
        <v>1041</v>
      </c>
      <c r="G436" s="34">
        <v>49</v>
      </c>
      <c r="H436" s="34" t="s">
        <v>1041</v>
      </c>
      <c r="I436" s="34" t="s">
        <v>1041</v>
      </c>
      <c r="J436" s="34" t="s">
        <v>440</v>
      </c>
      <c r="K436" s="34" t="s">
        <v>1077</v>
      </c>
      <c r="L436" s="34" t="s">
        <v>9537</v>
      </c>
      <c r="M436" s="34" t="s">
        <v>1548</v>
      </c>
      <c r="N436" s="34" t="s">
        <v>9538</v>
      </c>
      <c r="P436" s="34" t="s">
        <v>3065</v>
      </c>
      <c r="Q436" s="34" t="s">
        <v>3120</v>
      </c>
      <c r="R436" s="34" t="s">
        <v>6320</v>
      </c>
      <c r="S436" s="34">
        <v>3</v>
      </c>
      <c r="T436" s="34" t="s">
        <v>4609</v>
      </c>
      <c r="U436" s="34" t="s">
        <v>4881</v>
      </c>
      <c r="V436" s="34" t="s">
        <v>4170</v>
      </c>
      <c r="W436" s="34" t="s">
        <v>4609</v>
      </c>
      <c r="X436" s="34" t="s">
        <v>4170</v>
      </c>
      <c r="Y436" s="34" t="s">
        <v>4848</v>
      </c>
      <c r="Z436" s="34" t="s">
        <v>4170</v>
      </c>
      <c r="AA436" s="34" t="s">
        <v>4170</v>
      </c>
      <c r="AB436" s="34" t="s">
        <v>3693</v>
      </c>
      <c r="AD436" s="34" t="s">
        <v>3699</v>
      </c>
      <c r="AE436" s="34" t="s">
        <v>3285</v>
      </c>
      <c r="AF436" s="34" t="s">
        <v>4170</v>
      </c>
      <c r="AG436" s="34" t="s">
        <v>4170</v>
      </c>
      <c r="AH436" s="34" t="s">
        <v>4170</v>
      </c>
      <c r="AI436" s="34" t="s">
        <v>4170</v>
      </c>
      <c r="AJ436" s="34" t="s">
        <v>4881</v>
      </c>
      <c r="AK436" s="34" t="s">
        <v>4170</v>
      </c>
      <c r="AL436" s="34" t="s">
        <v>4170</v>
      </c>
      <c r="AN436" s="34" t="s">
        <v>3719</v>
      </c>
      <c r="AO436" s="34" t="s">
        <v>1044</v>
      </c>
      <c r="BG436" s="34">
        <v>1</v>
      </c>
      <c r="BI436" s="34">
        <v>40</v>
      </c>
      <c r="BJ436" s="34" t="s">
        <v>1041</v>
      </c>
      <c r="BK436" s="34" t="s">
        <v>3727</v>
      </c>
      <c r="BM436" s="34" t="s">
        <v>3739</v>
      </c>
      <c r="BN436" s="34" t="s">
        <v>1044</v>
      </c>
      <c r="BO436" s="34" t="s">
        <v>4170</v>
      </c>
      <c r="BP436" s="34" t="s">
        <v>4170</v>
      </c>
      <c r="BQ436" s="34" t="s">
        <v>4881</v>
      </c>
      <c r="BR436" s="34" t="s">
        <v>4170</v>
      </c>
      <c r="BS436" s="34" t="s">
        <v>3754</v>
      </c>
      <c r="BT436" s="34" t="s">
        <v>3771</v>
      </c>
      <c r="BU436" s="34" t="s">
        <v>1044</v>
      </c>
      <c r="BV436" s="34" t="s">
        <v>1044</v>
      </c>
      <c r="BW436" s="34" t="s">
        <v>1044</v>
      </c>
      <c r="BX436" s="34" t="s">
        <v>3777</v>
      </c>
      <c r="BY436" s="34" t="s">
        <v>4881</v>
      </c>
      <c r="BZ436" s="34" t="s">
        <v>4170</v>
      </c>
      <c r="CA436" s="34" t="s">
        <v>4170</v>
      </c>
      <c r="CB436" s="34" t="s">
        <v>4170</v>
      </c>
      <c r="CC436" s="34" t="s">
        <v>4170</v>
      </c>
      <c r="CD436" s="34" t="s">
        <v>4170</v>
      </c>
      <c r="CE436" s="34" t="s">
        <v>4170</v>
      </c>
      <c r="CF436" s="34" t="s">
        <v>4170</v>
      </c>
      <c r="CG436" s="34" t="s">
        <v>4170</v>
      </c>
      <c r="CH436" s="34" t="s">
        <v>4170</v>
      </c>
      <c r="CI436" s="34" t="s">
        <v>4170</v>
      </c>
      <c r="CJ436" s="34" t="s">
        <v>4170</v>
      </c>
      <c r="CK436" s="34" t="s">
        <v>4170</v>
      </c>
      <c r="CL436" s="34" t="s">
        <v>4170</v>
      </c>
      <c r="CM436" s="34" t="s">
        <v>4170</v>
      </c>
      <c r="CN436" s="34" t="s">
        <v>4170</v>
      </c>
      <c r="CO436" s="34" t="s">
        <v>4170</v>
      </c>
      <c r="CQ436" s="34" t="s">
        <v>1041</v>
      </c>
      <c r="CR436" s="34" t="s">
        <v>1044</v>
      </c>
      <c r="CS436" s="34" t="s">
        <v>1041</v>
      </c>
      <c r="CT436" s="34" t="s">
        <v>1041</v>
      </c>
      <c r="CU436" s="34" t="s">
        <v>1041</v>
      </c>
      <c r="CV436" s="34" t="s">
        <v>1044</v>
      </c>
      <c r="CW436" s="34" t="s">
        <v>1044</v>
      </c>
      <c r="CX436" s="34" t="s">
        <v>1044</v>
      </c>
      <c r="CY436" s="34" t="s">
        <v>3826</v>
      </c>
      <c r="CZ436" s="34" t="s">
        <v>3843</v>
      </c>
      <c r="DA436" s="34" t="s">
        <v>3861</v>
      </c>
      <c r="DB436" s="34" t="s">
        <v>3868</v>
      </c>
      <c r="DC436" s="34" t="s">
        <v>3868</v>
      </c>
      <c r="DD436" s="34" t="s">
        <v>3871</v>
      </c>
      <c r="DE436" s="34" t="s">
        <v>1044</v>
      </c>
      <c r="DF436" s="34" t="s">
        <v>3877</v>
      </c>
      <c r="DG436" s="34" t="s">
        <v>6305</v>
      </c>
      <c r="DH436" s="34" t="s">
        <v>4170</v>
      </c>
      <c r="DI436" s="34" t="s">
        <v>4170</v>
      </c>
      <c r="DJ436" s="34" t="s">
        <v>4170</v>
      </c>
      <c r="DK436" s="34" t="s">
        <v>4170</v>
      </c>
      <c r="DL436" s="34" t="s">
        <v>4170</v>
      </c>
      <c r="DM436" s="34" t="s">
        <v>4170</v>
      </c>
      <c r="DN436" s="34" t="s">
        <v>4881</v>
      </c>
      <c r="DO436" s="34" t="s">
        <v>4881</v>
      </c>
      <c r="DP436" s="34" t="s">
        <v>4170</v>
      </c>
      <c r="DQ436" s="34" t="s">
        <v>4170</v>
      </c>
      <c r="DR436" s="34" t="s">
        <v>4170</v>
      </c>
      <c r="DS436" s="34" t="s">
        <v>4170</v>
      </c>
      <c r="DT436" s="34" t="s">
        <v>4170</v>
      </c>
      <c r="DU436" s="34" t="s">
        <v>4170</v>
      </c>
      <c r="DV436" s="34" t="s">
        <v>4170</v>
      </c>
      <c r="DW436" s="34" t="s">
        <v>4170</v>
      </c>
      <c r="ES436" s="34" t="s">
        <v>6999</v>
      </c>
      <c r="ET436" s="34" t="s">
        <v>4170</v>
      </c>
      <c r="EU436" s="34" t="s">
        <v>4881</v>
      </c>
      <c r="EV436" s="34" t="s">
        <v>4170</v>
      </c>
      <c r="EW436" s="34" t="s">
        <v>4170</v>
      </c>
      <c r="EX436" s="34" t="s">
        <v>4881</v>
      </c>
      <c r="EY436" s="34" t="s">
        <v>4170</v>
      </c>
      <c r="EZ436" s="34" t="s">
        <v>4170</v>
      </c>
      <c r="FA436" s="34" t="s">
        <v>4170</v>
      </c>
      <c r="FB436" s="34" t="s">
        <v>4170</v>
      </c>
      <c r="FD436" s="34">
        <v>5000</v>
      </c>
      <c r="FE436" s="34">
        <v>4875</v>
      </c>
      <c r="FK436" s="34" t="s">
        <v>1044</v>
      </c>
      <c r="FM436" s="34" t="s">
        <v>3990</v>
      </c>
      <c r="GF436" s="34" t="s">
        <v>1044</v>
      </c>
      <c r="GG436" s="34" t="s">
        <v>4170</v>
      </c>
      <c r="GH436" s="34" t="s">
        <v>4170</v>
      </c>
      <c r="GI436" s="34" t="s">
        <v>4170</v>
      </c>
      <c r="GJ436" s="34" t="s">
        <v>4881</v>
      </c>
      <c r="GK436" s="34" t="s">
        <v>4170</v>
      </c>
      <c r="GL436" s="34" t="s">
        <v>4170</v>
      </c>
      <c r="GM436" s="34" t="s">
        <v>4170</v>
      </c>
      <c r="GO436" s="34">
        <v>2500</v>
      </c>
      <c r="GP436" s="34">
        <v>0</v>
      </c>
      <c r="GQ436" s="34">
        <v>1000</v>
      </c>
      <c r="GR436" s="34">
        <v>1000</v>
      </c>
      <c r="GS436" s="34">
        <v>300</v>
      </c>
      <c r="GT436" s="34">
        <v>80</v>
      </c>
      <c r="GU436" s="34">
        <v>0</v>
      </c>
      <c r="GV436" s="34">
        <v>0</v>
      </c>
      <c r="GW436" s="34">
        <v>0</v>
      </c>
      <c r="GX436" s="34">
        <v>6000</v>
      </c>
      <c r="GY436" s="34">
        <v>1500</v>
      </c>
      <c r="GZ436" s="34">
        <v>0</v>
      </c>
      <c r="HA436" s="34">
        <v>0</v>
      </c>
      <c r="HB436" s="34">
        <v>0</v>
      </c>
      <c r="HC436" s="34">
        <v>500</v>
      </c>
      <c r="HD436" s="34">
        <v>0</v>
      </c>
      <c r="HE436" s="34">
        <v>0</v>
      </c>
      <c r="HF436" s="34" t="s">
        <v>1044</v>
      </c>
      <c r="HK436" s="34" t="s">
        <v>7319</v>
      </c>
      <c r="HL436" s="34" t="s">
        <v>4226</v>
      </c>
      <c r="HM436" s="34" t="s">
        <v>4542</v>
      </c>
      <c r="HN436" s="34" t="s">
        <v>5447</v>
      </c>
      <c r="HO436" s="34">
        <v>49.735819097678501</v>
      </c>
      <c r="HP436" s="34" t="s">
        <v>4896</v>
      </c>
      <c r="HQ436" s="34" t="s">
        <v>4316</v>
      </c>
      <c r="HR436" s="34" t="s">
        <v>4203</v>
      </c>
      <c r="HS436" s="34" t="s">
        <v>4228</v>
      </c>
      <c r="HT436" s="34" t="s">
        <v>4262</v>
      </c>
      <c r="HU436" s="34" t="s">
        <v>5342</v>
      </c>
      <c r="HV436" s="34" t="s">
        <v>5001</v>
      </c>
      <c r="HW436" s="34" t="s">
        <v>3302</v>
      </c>
      <c r="HX436" s="34" t="s">
        <v>3238</v>
      </c>
      <c r="HY436" s="34" t="s">
        <v>4299</v>
      </c>
      <c r="HZ436" s="34" t="s">
        <v>4933</v>
      </c>
      <c r="IA436" s="34" t="s">
        <v>4665</v>
      </c>
      <c r="IC436" s="34" t="s">
        <v>5274</v>
      </c>
      <c r="ID436" s="34" t="s">
        <v>4462</v>
      </c>
      <c r="IJ436" s="34">
        <v>1993</v>
      </c>
      <c r="IK436" s="34" t="s">
        <v>4589</v>
      </c>
      <c r="IQ436" s="34">
        <v>6868</v>
      </c>
      <c r="IR436" s="34" t="s">
        <v>1046</v>
      </c>
      <c r="IS436" s="34" t="s">
        <v>5322</v>
      </c>
      <c r="IT436" s="34">
        <v>2289.3333333333298</v>
      </c>
      <c r="IU436" s="34" t="s">
        <v>5178</v>
      </c>
      <c r="IV436" s="34" t="s">
        <v>4170</v>
      </c>
      <c r="IW436" s="34" t="s">
        <v>4171</v>
      </c>
      <c r="IX436" s="34" t="s">
        <v>6120</v>
      </c>
      <c r="IY436" s="34" t="s">
        <v>5373</v>
      </c>
      <c r="IZ436" s="34" t="s">
        <v>4352</v>
      </c>
      <c r="JA436" s="34" t="s">
        <v>4170</v>
      </c>
      <c r="JB436" s="34" t="s">
        <v>4170</v>
      </c>
      <c r="JC436" s="34">
        <v>1000</v>
      </c>
      <c r="JD436" s="34">
        <v>250</v>
      </c>
      <c r="JE436" s="34">
        <v>0</v>
      </c>
      <c r="JF436" s="34">
        <v>0</v>
      </c>
      <c r="JG436" s="34">
        <v>0</v>
      </c>
      <c r="JH436" s="34">
        <v>83.3333333333333</v>
      </c>
      <c r="JI436" s="34">
        <v>0</v>
      </c>
      <c r="JJ436" s="34">
        <v>0</v>
      </c>
      <c r="JK436" s="34">
        <v>0</v>
      </c>
      <c r="JL436" s="34">
        <v>5963.3333333333303</v>
      </c>
      <c r="JM436" s="34">
        <v>250</v>
      </c>
      <c r="JN436" s="34">
        <v>6213.3333333333303</v>
      </c>
      <c r="JO436" s="34">
        <v>1987.7777777777801</v>
      </c>
      <c r="JP436" s="34">
        <v>83.3333333333333</v>
      </c>
      <c r="JQ436" s="34">
        <v>2071.1111111111099</v>
      </c>
      <c r="JR436" s="34">
        <v>0.40236051502145898</v>
      </c>
      <c r="JT436" s="34">
        <v>0.160944206008584</v>
      </c>
      <c r="JU436" s="34">
        <v>0.160944206008584</v>
      </c>
      <c r="JV436" s="34">
        <v>4.8283261802575098E-2</v>
      </c>
      <c r="JW436" s="34">
        <v>1.28755364806867E-2</v>
      </c>
      <c r="KA436" s="34">
        <v>0.160944206008584</v>
      </c>
      <c r="KB436" s="34">
        <v>4.0236051502145903E-2</v>
      </c>
      <c r="KF436" s="34">
        <v>1.3412017167382001E-2</v>
      </c>
      <c r="KI436" s="34" t="s">
        <v>6083</v>
      </c>
      <c r="KJ436" s="34" t="s">
        <v>5980</v>
      </c>
      <c r="KK436" s="34" t="s">
        <v>5178</v>
      </c>
      <c r="KL436" s="34" t="s">
        <v>4170</v>
      </c>
      <c r="KM436" s="34" t="s">
        <v>4716</v>
      </c>
      <c r="KN436" s="34" t="s">
        <v>5254</v>
      </c>
      <c r="KO436" s="34" t="s">
        <v>4170</v>
      </c>
      <c r="KP436" s="34" t="s">
        <v>4170</v>
      </c>
      <c r="KQ436" s="34" t="s">
        <v>4170</v>
      </c>
      <c r="KR436" s="34" t="s">
        <v>4975</v>
      </c>
      <c r="KS436" s="34" t="s">
        <v>4170</v>
      </c>
      <c r="KT436" s="34" t="s">
        <v>4170</v>
      </c>
      <c r="KU436" s="34" t="s">
        <v>5116</v>
      </c>
      <c r="KV436" s="34" t="s">
        <v>5151</v>
      </c>
      <c r="KW436" s="34" t="s">
        <v>5620</v>
      </c>
      <c r="KX436" s="34" t="s">
        <v>5643</v>
      </c>
      <c r="KY436" s="34" t="s">
        <v>5116</v>
      </c>
      <c r="KZ436" s="34" t="s">
        <v>5850</v>
      </c>
      <c r="LA436" s="34" t="s">
        <v>5992</v>
      </c>
    </row>
    <row r="437" spans="1:313">
      <c r="A437" s="34" t="s">
        <v>7320</v>
      </c>
      <c r="B437" s="34" t="s">
        <v>7311</v>
      </c>
      <c r="C437" s="34" t="s">
        <v>1037</v>
      </c>
      <c r="D437" s="34" t="s">
        <v>1041</v>
      </c>
      <c r="F437" s="34" t="s">
        <v>1041</v>
      </c>
      <c r="G437" s="34">
        <v>23</v>
      </c>
      <c r="H437" s="34" t="s">
        <v>1041</v>
      </c>
      <c r="I437" s="34" t="s">
        <v>1041</v>
      </c>
      <c r="J437" s="34" t="s">
        <v>442</v>
      </c>
      <c r="K437" s="34" t="s">
        <v>1077</v>
      </c>
      <c r="L437" s="34" t="s">
        <v>9537</v>
      </c>
      <c r="M437" s="34" t="s">
        <v>1548</v>
      </c>
      <c r="N437" s="34" t="s">
        <v>9538</v>
      </c>
      <c r="P437" s="34" t="s">
        <v>3065</v>
      </c>
      <c r="Q437" s="34" t="s">
        <v>3123</v>
      </c>
      <c r="R437" s="34" t="s">
        <v>6331</v>
      </c>
      <c r="S437" s="34">
        <v>2</v>
      </c>
      <c r="T437" s="34" t="s">
        <v>4881</v>
      </c>
      <c r="U437" s="34" t="s">
        <v>4170</v>
      </c>
      <c r="V437" s="34" t="s">
        <v>4170</v>
      </c>
      <c r="W437" s="34" t="s">
        <v>4881</v>
      </c>
      <c r="X437" s="34" t="s">
        <v>4881</v>
      </c>
      <c r="Y437" s="34" t="s">
        <v>4881</v>
      </c>
      <c r="Z437" s="34" t="s">
        <v>4881</v>
      </c>
      <c r="AA437" s="34" t="s">
        <v>4170</v>
      </c>
      <c r="AB437" s="34" t="s">
        <v>3681</v>
      </c>
      <c r="AD437" s="34" t="s">
        <v>3696</v>
      </c>
      <c r="AN437" s="34" t="s">
        <v>3722</v>
      </c>
      <c r="AO437" s="34" t="s">
        <v>1044</v>
      </c>
      <c r="BG437" s="34">
        <v>1</v>
      </c>
      <c r="BI437" s="34">
        <v>20</v>
      </c>
      <c r="BJ437" s="34" t="s">
        <v>1041</v>
      </c>
      <c r="BK437" s="34" t="s">
        <v>3727</v>
      </c>
      <c r="BM437" s="34" t="s">
        <v>3739</v>
      </c>
      <c r="BN437" s="34" t="s">
        <v>3745</v>
      </c>
      <c r="BO437" s="34" t="s">
        <v>4881</v>
      </c>
      <c r="BP437" s="34" t="s">
        <v>4170</v>
      </c>
      <c r="BQ437" s="34" t="s">
        <v>4170</v>
      </c>
      <c r="BR437" s="34" t="s">
        <v>4170</v>
      </c>
      <c r="BS437" s="34" t="s">
        <v>3754</v>
      </c>
      <c r="BT437" s="34" t="s">
        <v>3771</v>
      </c>
      <c r="BU437" s="34" t="s">
        <v>1044</v>
      </c>
      <c r="BV437" s="34" t="s">
        <v>1044</v>
      </c>
      <c r="BW437" s="34" t="s">
        <v>1044</v>
      </c>
      <c r="BX437" s="34" t="s">
        <v>3777</v>
      </c>
      <c r="BY437" s="34" t="s">
        <v>4881</v>
      </c>
      <c r="BZ437" s="34" t="s">
        <v>4170</v>
      </c>
      <c r="CA437" s="34" t="s">
        <v>4170</v>
      </c>
      <c r="CB437" s="34" t="s">
        <v>4170</v>
      </c>
      <c r="CC437" s="34" t="s">
        <v>4170</v>
      </c>
      <c r="CD437" s="34" t="s">
        <v>4170</v>
      </c>
      <c r="CE437" s="34" t="s">
        <v>4170</v>
      </c>
      <c r="CF437" s="34" t="s">
        <v>4170</v>
      </c>
      <c r="CG437" s="34" t="s">
        <v>4170</v>
      </c>
      <c r="CH437" s="34" t="s">
        <v>4170</v>
      </c>
      <c r="CI437" s="34" t="s">
        <v>4170</v>
      </c>
      <c r="CJ437" s="34" t="s">
        <v>4170</v>
      </c>
      <c r="CK437" s="34" t="s">
        <v>4170</v>
      </c>
      <c r="CL437" s="34" t="s">
        <v>4170</v>
      </c>
      <c r="CM437" s="34" t="s">
        <v>4170</v>
      </c>
      <c r="CN437" s="34" t="s">
        <v>4170</v>
      </c>
      <c r="CO437" s="34" t="s">
        <v>4170</v>
      </c>
      <c r="CQ437" s="34" t="s">
        <v>1041</v>
      </c>
      <c r="CR437" s="34" t="s">
        <v>1041</v>
      </c>
      <c r="CS437" s="34" t="s">
        <v>1041</v>
      </c>
      <c r="CT437" s="34" t="s">
        <v>1041</v>
      </c>
      <c r="CU437" s="34" t="s">
        <v>1041</v>
      </c>
      <c r="CV437" s="34" t="s">
        <v>1041</v>
      </c>
      <c r="CW437" s="34" t="s">
        <v>1041</v>
      </c>
      <c r="CX437" s="34" t="s">
        <v>1041</v>
      </c>
      <c r="CY437" s="34" t="s">
        <v>3823</v>
      </c>
      <c r="CZ437" s="34" t="s">
        <v>3840</v>
      </c>
      <c r="DA437" s="34" t="s">
        <v>3852</v>
      </c>
      <c r="DB437" s="34" t="s">
        <v>1044</v>
      </c>
      <c r="DC437" s="34" t="s">
        <v>1044</v>
      </c>
      <c r="DD437" s="34" t="s">
        <v>3871</v>
      </c>
      <c r="DE437" s="34" t="s">
        <v>1041</v>
      </c>
      <c r="DF437" s="34" t="s">
        <v>3874</v>
      </c>
      <c r="DG437" s="34" t="s">
        <v>169</v>
      </c>
      <c r="DH437" s="34" t="s">
        <v>4170</v>
      </c>
      <c r="DI437" s="34" t="s">
        <v>4881</v>
      </c>
      <c r="DJ437" s="34" t="s">
        <v>4170</v>
      </c>
      <c r="DK437" s="34" t="s">
        <v>4170</v>
      </c>
      <c r="DL437" s="34" t="s">
        <v>4170</v>
      </c>
      <c r="DM437" s="34" t="s">
        <v>4170</v>
      </c>
      <c r="DN437" s="34" t="s">
        <v>4170</v>
      </c>
      <c r="DO437" s="34" t="s">
        <v>4170</v>
      </c>
      <c r="DP437" s="34" t="s">
        <v>4170</v>
      </c>
      <c r="DQ437" s="34" t="s">
        <v>4170</v>
      </c>
      <c r="DR437" s="34" t="s">
        <v>4170</v>
      </c>
      <c r="DS437" s="34" t="s">
        <v>4170</v>
      </c>
      <c r="DT437" s="34" t="s">
        <v>4170</v>
      </c>
      <c r="DU437" s="34" t="s">
        <v>4170</v>
      </c>
      <c r="DV437" s="34" t="s">
        <v>4170</v>
      </c>
      <c r="DW437" s="34" t="s">
        <v>4170</v>
      </c>
      <c r="FK437" s="34" t="s">
        <v>1044</v>
      </c>
      <c r="FM437" s="34" t="s">
        <v>3981</v>
      </c>
      <c r="FN437" s="34" t="s">
        <v>6302</v>
      </c>
      <c r="FO437" s="34" t="s">
        <v>4881</v>
      </c>
      <c r="FP437" s="34" t="s">
        <v>4881</v>
      </c>
      <c r="FQ437" s="34" t="s">
        <v>4881</v>
      </c>
      <c r="FR437" s="34" t="s">
        <v>4170</v>
      </c>
      <c r="FS437" s="34" t="s">
        <v>4170</v>
      </c>
      <c r="FT437" s="34" t="s">
        <v>4170</v>
      </c>
      <c r="FU437" s="34" t="s">
        <v>4170</v>
      </c>
      <c r="FV437" s="34" t="s">
        <v>4170</v>
      </c>
      <c r="FW437" s="34" t="s">
        <v>4170</v>
      </c>
      <c r="FX437" s="34" t="s">
        <v>4170</v>
      </c>
      <c r="FY437" s="34" t="s">
        <v>4170</v>
      </c>
      <c r="FZ437" s="34" t="s">
        <v>4170</v>
      </c>
      <c r="GA437" s="34" t="s">
        <v>4170</v>
      </c>
      <c r="GB437" s="34" t="s">
        <v>4170</v>
      </c>
      <c r="GC437" s="34" t="s">
        <v>4170</v>
      </c>
      <c r="GD437" s="34" t="s">
        <v>4170</v>
      </c>
      <c r="GF437" s="34" t="s">
        <v>1044</v>
      </c>
      <c r="GG437" s="34" t="s">
        <v>4170</v>
      </c>
      <c r="GH437" s="34" t="s">
        <v>4170</v>
      </c>
      <c r="GI437" s="34" t="s">
        <v>4170</v>
      </c>
      <c r="GJ437" s="34" t="s">
        <v>4881</v>
      </c>
      <c r="GK437" s="34" t="s">
        <v>4170</v>
      </c>
      <c r="GL437" s="34" t="s">
        <v>4170</v>
      </c>
      <c r="GM437" s="34" t="s">
        <v>4170</v>
      </c>
      <c r="GO437" s="34">
        <v>4000</v>
      </c>
      <c r="GP437" s="34">
        <v>0</v>
      </c>
      <c r="GQ437" s="34">
        <v>9000</v>
      </c>
      <c r="GR437" s="34">
        <v>1700</v>
      </c>
      <c r="GS437" s="34">
        <v>0</v>
      </c>
      <c r="GT437" s="34">
        <v>400</v>
      </c>
      <c r="GU437" s="34">
        <v>1400</v>
      </c>
      <c r="GV437" s="34">
        <v>6000</v>
      </c>
      <c r="GW437" s="34">
        <v>5000</v>
      </c>
      <c r="GX437" s="34">
        <v>0</v>
      </c>
      <c r="GY437" s="34">
        <v>4000</v>
      </c>
      <c r="GZ437" s="34">
        <v>5000</v>
      </c>
      <c r="HA437" s="34">
        <v>0</v>
      </c>
      <c r="HB437" s="34">
        <v>0</v>
      </c>
      <c r="HC437" s="34">
        <v>0</v>
      </c>
      <c r="HD437" s="34">
        <v>0</v>
      </c>
      <c r="HE437" s="34">
        <v>0</v>
      </c>
      <c r="HF437" s="34" t="s">
        <v>1044</v>
      </c>
      <c r="HK437" s="34" t="s">
        <v>7321</v>
      </c>
      <c r="HL437" s="34" t="s">
        <v>4226</v>
      </c>
      <c r="HM437" s="34" t="s">
        <v>4539</v>
      </c>
      <c r="HN437" s="34" t="s">
        <v>5452</v>
      </c>
      <c r="HO437" s="34">
        <v>37.745017520806002</v>
      </c>
      <c r="HP437" s="34" t="s">
        <v>4896</v>
      </c>
      <c r="HQ437" s="34" t="s">
        <v>4313</v>
      </c>
      <c r="HR437" s="34" t="s">
        <v>4186</v>
      </c>
      <c r="HS437" s="34" t="s">
        <v>4255</v>
      </c>
      <c r="HT437" s="34" t="s">
        <v>4271</v>
      </c>
      <c r="HU437" s="34" t="s">
        <v>5342</v>
      </c>
      <c r="HV437" s="34" t="s">
        <v>5001</v>
      </c>
      <c r="HW437" s="34" t="s">
        <v>4556</v>
      </c>
      <c r="HX437" s="34" t="s">
        <v>3241</v>
      </c>
      <c r="HY437" s="34" t="s">
        <v>4291</v>
      </c>
      <c r="HZ437" s="34" t="s">
        <v>4933</v>
      </c>
      <c r="IA437" s="34" t="s">
        <v>4666</v>
      </c>
      <c r="IC437" s="34" t="s">
        <v>5274</v>
      </c>
      <c r="ID437" s="34" t="s">
        <v>4462</v>
      </c>
      <c r="IR437" s="34" t="s">
        <v>1046</v>
      </c>
      <c r="IU437" s="34" t="s">
        <v>5178</v>
      </c>
      <c r="IV437" s="34" t="s">
        <v>4170</v>
      </c>
      <c r="IW437" s="34" t="s">
        <v>4176</v>
      </c>
      <c r="IX437" s="34" t="s">
        <v>4472</v>
      </c>
      <c r="IY437" s="34" t="s">
        <v>4170</v>
      </c>
      <c r="IZ437" s="34" t="s">
        <v>4785</v>
      </c>
      <c r="JA437" s="34" t="s">
        <v>5581</v>
      </c>
      <c r="JB437" s="34" t="s">
        <v>5851</v>
      </c>
      <c r="JC437" s="34">
        <v>0</v>
      </c>
      <c r="JD437" s="34">
        <v>666.66666666666697</v>
      </c>
      <c r="JE437" s="34">
        <v>833.33333333333303</v>
      </c>
      <c r="JF437" s="34">
        <v>0</v>
      </c>
      <c r="JG437" s="34">
        <v>0</v>
      </c>
      <c r="JH437" s="34">
        <v>0</v>
      </c>
      <c r="JI437" s="34">
        <v>0</v>
      </c>
      <c r="JJ437" s="34">
        <v>0</v>
      </c>
      <c r="JK437" s="34">
        <v>1666.6666666666699</v>
      </c>
      <c r="JL437" s="34">
        <v>17333.333333333299</v>
      </c>
      <c r="JM437" s="34">
        <v>8333.3333333333303</v>
      </c>
      <c r="JN437" s="34">
        <v>25666.666666666701</v>
      </c>
      <c r="JO437" s="34">
        <v>8666.6666666666697</v>
      </c>
      <c r="JP437" s="34">
        <v>4166.6666666666697</v>
      </c>
      <c r="JQ437" s="34">
        <v>12833.333333333299</v>
      </c>
      <c r="JR437" s="34">
        <v>0.15584415584415601</v>
      </c>
      <c r="JT437" s="34">
        <v>0.35064935064935099</v>
      </c>
      <c r="JU437" s="34">
        <v>6.62337662337662E-2</v>
      </c>
      <c r="JW437" s="34">
        <v>1.55844155844156E-2</v>
      </c>
      <c r="JX437" s="34">
        <v>5.4545454545454501E-2</v>
      </c>
      <c r="JY437" s="34">
        <v>0.23376623376623401</v>
      </c>
      <c r="JZ437" s="34">
        <v>6.4935064935064901E-2</v>
      </c>
      <c r="KB437" s="34">
        <v>2.5974025974026E-2</v>
      </c>
      <c r="KC437" s="34">
        <v>3.2467532467532499E-2</v>
      </c>
      <c r="KL437" s="34" t="s">
        <v>5795</v>
      </c>
      <c r="KM437" s="34" t="s">
        <v>4170</v>
      </c>
      <c r="KN437" s="34" t="s">
        <v>4716</v>
      </c>
      <c r="KO437" s="34" t="s">
        <v>4716</v>
      </c>
      <c r="KP437" s="34" t="s">
        <v>4170</v>
      </c>
      <c r="KQ437" s="34" t="s">
        <v>4170</v>
      </c>
      <c r="KR437" s="34" t="s">
        <v>4170</v>
      </c>
      <c r="KS437" s="34" t="s">
        <v>4170</v>
      </c>
      <c r="KT437" s="34" t="s">
        <v>4170</v>
      </c>
      <c r="KU437" s="34" t="s">
        <v>5113</v>
      </c>
      <c r="KV437" s="34" t="s">
        <v>5155</v>
      </c>
      <c r="KW437" s="34" t="s">
        <v>5625</v>
      </c>
      <c r="KX437" s="34" t="s">
        <v>5645</v>
      </c>
      <c r="KY437" s="34" t="s">
        <v>5953</v>
      </c>
      <c r="KZ437" s="34" t="s">
        <v>5152</v>
      </c>
    </row>
    <row r="438" spans="1:313">
      <c r="A438" s="34" t="s">
        <v>7322</v>
      </c>
      <c r="B438" s="34" t="s">
        <v>7311</v>
      </c>
      <c r="C438" s="34" t="s">
        <v>1036</v>
      </c>
      <c r="D438" s="34" t="s">
        <v>1041</v>
      </c>
      <c r="F438" s="34" t="s">
        <v>1041</v>
      </c>
      <c r="G438" s="34">
        <v>66</v>
      </c>
      <c r="H438" s="34" t="s">
        <v>1041</v>
      </c>
      <c r="I438" s="34" t="s">
        <v>1041</v>
      </c>
      <c r="J438" s="34" t="s">
        <v>440</v>
      </c>
      <c r="K438" s="34" t="s">
        <v>1116</v>
      </c>
      <c r="L438" s="34" t="s">
        <v>9576</v>
      </c>
      <c r="M438" s="34" t="s">
        <v>2252</v>
      </c>
      <c r="N438" s="34" t="s">
        <v>9625</v>
      </c>
      <c r="P438" s="34" t="s">
        <v>3065</v>
      </c>
      <c r="Q438" s="34" t="s">
        <v>3138</v>
      </c>
      <c r="R438" s="34" t="s">
        <v>6377</v>
      </c>
      <c r="S438" s="34">
        <v>3</v>
      </c>
      <c r="T438" s="34" t="s">
        <v>4170</v>
      </c>
      <c r="U438" s="34" t="s">
        <v>4170</v>
      </c>
      <c r="V438" s="34" t="s">
        <v>4170</v>
      </c>
      <c r="W438" s="34" t="s">
        <v>4609</v>
      </c>
      <c r="X438" s="34" t="s">
        <v>4881</v>
      </c>
      <c r="Y438" s="34" t="s">
        <v>4609</v>
      </c>
      <c r="Z438" s="34" t="s">
        <v>4881</v>
      </c>
      <c r="AA438" s="34" t="s">
        <v>4170</v>
      </c>
      <c r="AB438" s="34" t="s">
        <v>3681</v>
      </c>
      <c r="AD438" s="34" t="s">
        <v>3696</v>
      </c>
      <c r="AN438" s="34" t="s">
        <v>3722</v>
      </c>
      <c r="AO438" s="34" t="s">
        <v>1044</v>
      </c>
      <c r="BG438" s="34">
        <v>2</v>
      </c>
      <c r="BI438" s="34">
        <v>30</v>
      </c>
      <c r="BJ438" s="34" t="s">
        <v>1041</v>
      </c>
      <c r="BK438" s="34" t="s">
        <v>3727</v>
      </c>
      <c r="BM438" s="34" t="s">
        <v>3742</v>
      </c>
      <c r="BN438" s="34" t="s">
        <v>3745</v>
      </c>
      <c r="BO438" s="34" t="s">
        <v>4881</v>
      </c>
      <c r="BP438" s="34" t="s">
        <v>4170</v>
      </c>
      <c r="BQ438" s="34" t="s">
        <v>4170</v>
      </c>
      <c r="BR438" s="34" t="s">
        <v>4170</v>
      </c>
      <c r="BS438" s="34" t="s">
        <v>3754</v>
      </c>
      <c r="BT438" s="34" t="s">
        <v>3771</v>
      </c>
      <c r="BU438" s="34" t="s">
        <v>1044</v>
      </c>
      <c r="BV438" s="34" t="s">
        <v>1044</v>
      </c>
      <c r="BW438" s="34" t="s">
        <v>1044</v>
      </c>
      <c r="BX438" s="34" t="s">
        <v>3777</v>
      </c>
      <c r="BY438" s="34" t="s">
        <v>4881</v>
      </c>
      <c r="BZ438" s="34" t="s">
        <v>4170</v>
      </c>
      <c r="CA438" s="34" t="s">
        <v>4170</v>
      </c>
      <c r="CB438" s="34" t="s">
        <v>4170</v>
      </c>
      <c r="CC438" s="34" t="s">
        <v>4170</v>
      </c>
      <c r="CD438" s="34" t="s">
        <v>4170</v>
      </c>
      <c r="CE438" s="34" t="s">
        <v>4170</v>
      </c>
      <c r="CF438" s="34" t="s">
        <v>4170</v>
      </c>
      <c r="CG438" s="34" t="s">
        <v>4170</v>
      </c>
      <c r="CH438" s="34" t="s">
        <v>4170</v>
      </c>
      <c r="CI438" s="34" t="s">
        <v>4170</v>
      </c>
      <c r="CJ438" s="34" t="s">
        <v>4170</v>
      </c>
      <c r="CK438" s="34" t="s">
        <v>4170</v>
      </c>
      <c r="CL438" s="34" t="s">
        <v>4170</v>
      </c>
      <c r="CM438" s="34" t="s">
        <v>4170</v>
      </c>
      <c r="CN438" s="34" t="s">
        <v>4170</v>
      </c>
      <c r="CO438" s="34" t="s">
        <v>4170</v>
      </c>
      <c r="CQ438" s="34" t="s">
        <v>1041</v>
      </c>
      <c r="CR438" s="34" t="s">
        <v>1041</v>
      </c>
      <c r="CS438" s="34" t="s">
        <v>1044</v>
      </c>
      <c r="CT438" s="34" t="s">
        <v>1041</v>
      </c>
      <c r="CU438" s="34" t="s">
        <v>1041</v>
      </c>
      <c r="CV438" s="34" t="s">
        <v>1041</v>
      </c>
      <c r="CW438" s="34" t="s">
        <v>1044</v>
      </c>
      <c r="CX438" s="34" t="s">
        <v>1044</v>
      </c>
      <c r="CY438" s="34" t="s">
        <v>3826</v>
      </c>
      <c r="CZ438" s="34" t="s">
        <v>3843</v>
      </c>
      <c r="DA438" s="34" t="s">
        <v>3861</v>
      </c>
      <c r="DB438" s="34" t="s">
        <v>1044</v>
      </c>
      <c r="DC438" s="34" t="s">
        <v>3871</v>
      </c>
      <c r="DD438" s="34" t="s">
        <v>3871</v>
      </c>
      <c r="DE438" s="34" t="s">
        <v>1041</v>
      </c>
      <c r="DF438" s="34" t="s">
        <v>3877</v>
      </c>
      <c r="DG438" s="34" t="s">
        <v>6360</v>
      </c>
      <c r="DH438" s="34" t="s">
        <v>4170</v>
      </c>
      <c r="DI438" s="34" t="s">
        <v>4170</v>
      </c>
      <c r="DJ438" s="34" t="s">
        <v>4170</v>
      </c>
      <c r="DK438" s="34" t="s">
        <v>4170</v>
      </c>
      <c r="DL438" s="34" t="s">
        <v>4170</v>
      </c>
      <c r="DM438" s="34" t="s">
        <v>4881</v>
      </c>
      <c r="DN438" s="34" t="s">
        <v>4881</v>
      </c>
      <c r="DO438" s="34" t="s">
        <v>4881</v>
      </c>
      <c r="DP438" s="34" t="s">
        <v>4170</v>
      </c>
      <c r="DQ438" s="34" t="s">
        <v>4170</v>
      </c>
      <c r="DR438" s="34" t="s">
        <v>4170</v>
      </c>
      <c r="DS438" s="34" t="s">
        <v>4170</v>
      </c>
      <c r="DT438" s="34" t="s">
        <v>4170</v>
      </c>
      <c r="DU438" s="34" t="s">
        <v>4170</v>
      </c>
      <c r="DV438" s="34" t="s">
        <v>4170</v>
      </c>
      <c r="DW438" s="34" t="s">
        <v>4170</v>
      </c>
      <c r="EC438" s="34" t="s">
        <v>3934</v>
      </c>
      <c r="ED438" s="34" t="s">
        <v>4170</v>
      </c>
      <c r="EE438" s="34" t="s">
        <v>4170</v>
      </c>
      <c r="EF438" s="34" t="s">
        <v>4170</v>
      </c>
      <c r="EG438" s="34" t="s">
        <v>4170</v>
      </c>
      <c r="EH438" s="34" t="s">
        <v>4170</v>
      </c>
      <c r="EI438" s="34" t="s">
        <v>4170</v>
      </c>
      <c r="EJ438" s="34" t="s">
        <v>4881</v>
      </c>
      <c r="EK438" s="34" t="s">
        <v>4170</v>
      </c>
      <c r="EL438" s="34" t="s">
        <v>4170</v>
      </c>
      <c r="EM438" s="34" t="s">
        <v>4170</v>
      </c>
      <c r="EN438" s="34" t="s">
        <v>4170</v>
      </c>
      <c r="EO438" s="34" t="s">
        <v>4170</v>
      </c>
      <c r="EP438" s="34" t="s">
        <v>4170</v>
      </c>
      <c r="ER438" s="34">
        <v>6000</v>
      </c>
      <c r="ES438" s="34" t="s">
        <v>3951</v>
      </c>
      <c r="ET438" s="34" t="s">
        <v>4170</v>
      </c>
      <c r="EU438" s="34" t="s">
        <v>4170</v>
      </c>
      <c r="EV438" s="34" t="s">
        <v>4170</v>
      </c>
      <c r="EW438" s="34" t="s">
        <v>4170</v>
      </c>
      <c r="EX438" s="34" t="s">
        <v>4881</v>
      </c>
      <c r="EY438" s="34" t="s">
        <v>4170</v>
      </c>
      <c r="EZ438" s="34" t="s">
        <v>4170</v>
      </c>
      <c r="FA438" s="34" t="s">
        <v>4170</v>
      </c>
      <c r="FB438" s="34" t="s">
        <v>4170</v>
      </c>
      <c r="FD438" s="34">
        <v>5600</v>
      </c>
      <c r="FE438" s="34">
        <v>1625</v>
      </c>
      <c r="FK438" s="34" t="s">
        <v>1044</v>
      </c>
      <c r="FM438" s="34" t="s">
        <v>3990</v>
      </c>
      <c r="GF438" s="34" t="s">
        <v>1044</v>
      </c>
      <c r="GG438" s="34" t="s">
        <v>4170</v>
      </c>
      <c r="GH438" s="34" t="s">
        <v>4170</v>
      </c>
      <c r="GI438" s="34" t="s">
        <v>4170</v>
      </c>
      <c r="GJ438" s="34" t="s">
        <v>4881</v>
      </c>
      <c r="GK438" s="34" t="s">
        <v>4170</v>
      </c>
      <c r="GL438" s="34" t="s">
        <v>4170</v>
      </c>
      <c r="GM438" s="34" t="s">
        <v>4170</v>
      </c>
      <c r="GO438" s="34">
        <v>4000</v>
      </c>
      <c r="GP438" s="34">
        <v>0</v>
      </c>
      <c r="GQ438" s="34">
        <v>0</v>
      </c>
      <c r="GR438" s="34">
        <v>2000</v>
      </c>
      <c r="GS438" s="34">
        <v>500</v>
      </c>
      <c r="GT438" s="34">
        <v>300</v>
      </c>
      <c r="GU438" s="34">
        <v>500</v>
      </c>
      <c r="GV438" s="34">
        <v>0</v>
      </c>
      <c r="GW438" s="34">
        <v>0</v>
      </c>
      <c r="GX438" s="34">
        <v>1000</v>
      </c>
      <c r="GY438" s="34">
        <v>6000</v>
      </c>
      <c r="GZ438" s="34">
        <v>0</v>
      </c>
      <c r="HA438" s="34">
        <v>0</v>
      </c>
      <c r="HB438" s="34">
        <v>0</v>
      </c>
      <c r="HC438" s="34">
        <v>0</v>
      </c>
      <c r="HD438" s="34">
        <v>0</v>
      </c>
      <c r="HE438" s="34">
        <v>0</v>
      </c>
      <c r="HF438" s="34" t="s">
        <v>1044</v>
      </c>
      <c r="HK438" s="34" t="s">
        <v>7323</v>
      </c>
      <c r="HL438" s="34" t="s">
        <v>4226</v>
      </c>
      <c r="HM438" s="34" t="s">
        <v>4546</v>
      </c>
      <c r="HN438" s="34" t="s">
        <v>5449</v>
      </c>
      <c r="HO438" s="34">
        <v>48.718791064389002</v>
      </c>
      <c r="HP438" s="34" t="s">
        <v>4896</v>
      </c>
      <c r="HQ438" s="34" t="s">
        <v>4316</v>
      </c>
      <c r="HR438" s="34" t="s">
        <v>4195</v>
      </c>
      <c r="HS438" s="34" t="s">
        <v>4255</v>
      </c>
      <c r="HT438" s="34" t="s">
        <v>4271</v>
      </c>
      <c r="HU438" s="34" t="s">
        <v>5342</v>
      </c>
      <c r="HV438" s="34" t="s">
        <v>5001</v>
      </c>
      <c r="HW438" s="34" t="s">
        <v>4560</v>
      </c>
      <c r="HX438" s="34" t="s">
        <v>3235</v>
      </c>
      <c r="HY438" s="34" t="s">
        <v>4299</v>
      </c>
      <c r="HZ438" s="34" t="s">
        <v>4929</v>
      </c>
      <c r="IA438" s="34" t="s">
        <v>4665</v>
      </c>
      <c r="IC438" s="34" t="s">
        <v>5274</v>
      </c>
      <c r="ID438" s="34" t="s">
        <v>4462</v>
      </c>
      <c r="II438" s="34" t="s">
        <v>5584</v>
      </c>
      <c r="IJ438" s="34">
        <v>2232.16</v>
      </c>
      <c r="IK438" s="34" t="s">
        <v>4587</v>
      </c>
      <c r="IQ438" s="34">
        <v>9857.16</v>
      </c>
      <c r="IR438" s="34" t="s">
        <v>1046</v>
      </c>
      <c r="IT438" s="34">
        <v>3285.72</v>
      </c>
      <c r="IU438" s="34" t="s">
        <v>5178</v>
      </c>
      <c r="IV438" s="34" t="s">
        <v>4170</v>
      </c>
      <c r="IW438" s="34" t="s">
        <v>4170</v>
      </c>
      <c r="IX438" s="34" t="s">
        <v>4472</v>
      </c>
      <c r="IY438" s="34" t="s">
        <v>4785</v>
      </c>
      <c r="IZ438" s="34" t="s">
        <v>4784</v>
      </c>
      <c r="JA438" s="34" t="s">
        <v>4785</v>
      </c>
      <c r="JB438" s="34" t="s">
        <v>4170</v>
      </c>
      <c r="JC438" s="34">
        <v>166.666666666667</v>
      </c>
      <c r="JD438" s="34">
        <v>1000</v>
      </c>
      <c r="JE438" s="34">
        <v>0</v>
      </c>
      <c r="JF438" s="34">
        <v>0</v>
      </c>
      <c r="JG438" s="34">
        <v>0</v>
      </c>
      <c r="JH438" s="34">
        <v>0</v>
      </c>
      <c r="JI438" s="34">
        <v>0</v>
      </c>
      <c r="JJ438" s="34">
        <v>0</v>
      </c>
      <c r="JK438" s="34">
        <v>0</v>
      </c>
      <c r="JL438" s="34">
        <v>7466.6666666666697</v>
      </c>
      <c r="JM438" s="34">
        <v>1000</v>
      </c>
      <c r="JN438" s="34">
        <v>8466.6666666666697</v>
      </c>
      <c r="JO438" s="34">
        <v>2488.8888888888901</v>
      </c>
      <c r="JP438" s="34">
        <v>333.33333333333297</v>
      </c>
      <c r="JQ438" s="34">
        <v>2822.2222222222199</v>
      </c>
      <c r="JR438" s="34">
        <v>0.47244094488188998</v>
      </c>
      <c r="JU438" s="34">
        <v>0.23622047244094499</v>
      </c>
      <c r="JV438" s="34">
        <v>5.9055118110236199E-2</v>
      </c>
      <c r="JW438" s="34">
        <v>3.5433070866141697E-2</v>
      </c>
      <c r="JX438" s="34">
        <v>5.9055118110236199E-2</v>
      </c>
      <c r="KA438" s="34">
        <v>1.9685039370078702E-2</v>
      </c>
      <c r="KB438" s="34">
        <v>0.118110236220472</v>
      </c>
      <c r="KI438" s="34" t="s">
        <v>6083</v>
      </c>
      <c r="KJ438" s="34" t="s">
        <v>5980</v>
      </c>
      <c r="KK438" s="34" t="s">
        <v>5178</v>
      </c>
      <c r="KL438" s="34" t="s">
        <v>4170</v>
      </c>
      <c r="KM438" s="34" t="s">
        <v>4711</v>
      </c>
      <c r="KN438" s="34" t="s">
        <v>4716</v>
      </c>
      <c r="KO438" s="34" t="s">
        <v>4170</v>
      </c>
      <c r="KP438" s="34" t="s">
        <v>4170</v>
      </c>
      <c r="KQ438" s="34" t="s">
        <v>4170</v>
      </c>
      <c r="KR438" s="34" t="s">
        <v>4170</v>
      </c>
      <c r="KS438" s="34" t="s">
        <v>4170</v>
      </c>
      <c r="KT438" s="34" t="s">
        <v>4170</v>
      </c>
      <c r="KU438" s="34" t="s">
        <v>5116</v>
      </c>
      <c r="KV438" s="34" t="s">
        <v>5153</v>
      </c>
      <c r="KW438" s="34" t="s">
        <v>5624</v>
      </c>
      <c r="KX438" s="34" t="s">
        <v>5644</v>
      </c>
      <c r="KY438" s="34" t="s">
        <v>5116</v>
      </c>
      <c r="KZ438" s="34" t="s">
        <v>5850</v>
      </c>
      <c r="LA438" s="34" t="s">
        <v>5992</v>
      </c>
    </row>
    <row r="439" spans="1:313">
      <c r="A439" s="34" t="s">
        <v>7324</v>
      </c>
      <c r="B439" s="34" t="s">
        <v>7311</v>
      </c>
      <c r="C439" s="34" t="s">
        <v>1039</v>
      </c>
      <c r="D439" s="34" t="s">
        <v>1041</v>
      </c>
      <c r="F439" s="34" t="s">
        <v>1041</v>
      </c>
      <c r="G439" s="34">
        <v>30</v>
      </c>
      <c r="H439" s="34" t="s">
        <v>1041</v>
      </c>
      <c r="I439" s="34" t="s">
        <v>1041</v>
      </c>
      <c r="J439" s="34" t="s">
        <v>440</v>
      </c>
      <c r="K439" s="34" t="s">
        <v>1077</v>
      </c>
      <c r="L439" s="34" t="s">
        <v>9537</v>
      </c>
      <c r="M439" s="34" t="s">
        <v>1548</v>
      </c>
      <c r="N439" s="34" t="s">
        <v>9538</v>
      </c>
      <c r="P439" s="34" t="s">
        <v>3065</v>
      </c>
      <c r="Q439" s="34" t="s">
        <v>3123</v>
      </c>
      <c r="R439" s="34" t="s">
        <v>6320</v>
      </c>
      <c r="S439" s="34">
        <v>3</v>
      </c>
      <c r="T439" s="34" t="s">
        <v>4881</v>
      </c>
      <c r="U439" s="34" t="s">
        <v>4881</v>
      </c>
      <c r="V439" s="34" t="s">
        <v>4881</v>
      </c>
      <c r="W439" s="34" t="s">
        <v>4881</v>
      </c>
      <c r="X439" s="34" t="s">
        <v>4170</v>
      </c>
      <c r="Y439" s="34" t="s">
        <v>4609</v>
      </c>
      <c r="Z439" s="34" t="s">
        <v>4881</v>
      </c>
      <c r="AA439" s="34" t="s">
        <v>4170</v>
      </c>
      <c r="AB439" s="34" t="s">
        <v>3681</v>
      </c>
      <c r="AD439" s="34" t="s">
        <v>3696</v>
      </c>
      <c r="AN439" s="34" t="s">
        <v>3719</v>
      </c>
      <c r="AO439" s="34" t="s">
        <v>1044</v>
      </c>
      <c r="BG439" s="34">
        <v>2</v>
      </c>
      <c r="BI439" s="34">
        <v>45</v>
      </c>
      <c r="BJ439" s="34" t="s">
        <v>1041</v>
      </c>
      <c r="BK439" s="34" t="s">
        <v>3727</v>
      </c>
      <c r="BM439" s="34" t="s">
        <v>3739</v>
      </c>
      <c r="BN439" s="34" t="s">
        <v>3745</v>
      </c>
      <c r="BO439" s="34" t="s">
        <v>4881</v>
      </c>
      <c r="BP439" s="34" t="s">
        <v>4170</v>
      </c>
      <c r="BQ439" s="34" t="s">
        <v>4170</v>
      </c>
      <c r="BR439" s="34" t="s">
        <v>4170</v>
      </c>
      <c r="BS439" s="34" t="s">
        <v>3751</v>
      </c>
      <c r="BT439" s="34" t="s">
        <v>3771</v>
      </c>
      <c r="BU439" s="34" t="s">
        <v>1044</v>
      </c>
      <c r="BV439" s="34" t="s">
        <v>1044</v>
      </c>
      <c r="BW439" s="34" t="s">
        <v>1044</v>
      </c>
      <c r="BX439" s="34" t="s">
        <v>3777</v>
      </c>
      <c r="BY439" s="34" t="s">
        <v>4881</v>
      </c>
      <c r="BZ439" s="34" t="s">
        <v>4170</v>
      </c>
      <c r="CA439" s="34" t="s">
        <v>4170</v>
      </c>
      <c r="CB439" s="34" t="s">
        <v>4170</v>
      </c>
      <c r="CC439" s="34" t="s">
        <v>4170</v>
      </c>
      <c r="CD439" s="34" t="s">
        <v>4170</v>
      </c>
      <c r="CE439" s="34" t="s">
        <v>4170</v>
      </c>
      <c r="CF439" s="34" t="s">
        <v>4170</v>
      </c>
      <c r="CG439" s="34" t="s">
        <v>4170</v>
      </c>
      <c r="CH439" s="34" t="s">
        <v>4170</v>
      </c>
      <c r="CI439" s="34" t="s">
        <v>4170</v>
      </c>
      <c r="CJ439" s="34" t="s">
        <v>4170</v>
      </c>
      <c r="CK439" s="34" t="s">
        <v>4170</v>
      </c>
      <c r="CL439" s="34" t="s">
        <v>4170</v>
      </c>
      <c r="CM439" s="34" t="s">
        <v>4170</v>
      </c>
      <c r="CN439" s="34" t="s">
        <v>4170</v>
      </c>
      <c r="CO439" s="34" t="s">
        <v>4170</v>
      </c>
      <c r="CQ439" s="34" t="s">
        <v>1041</v>
      </c>
      <c r="CR439" s="34" t="s">
        <v>1041</v>
      </c>
      <c r="CS439" s="34" t="s">
        <v>1044</v>
      </c>
      <c r="CT439" s="34" t="s">
        <v>1041</v>
      </c>
      <c r="CU439" s="34" t="s">
        <v>1041</v>
      </c>
      <c r="CV439" s="34" t="s">
        <v>1041</v>
      </c>
      <c r="CW439" s="34" t="s">
        <v>1044</v>
      </c>
      <c r="CX439" s="34" t="s">
        <v>1044</v>
      </c>
      <c r="CY439" s="34" t="s">
        <v>3823</v>
      </c>
      <c r="CZ439" s="34" t="s">
        <v>3843</v>
      </c>
      <c r="DA439" s="34" t="s">
        <v>3852</v>
      </c>
      <c r="DB439" s="34" t="s">
        <v>3868</v>
      </c>
      <c r="DC439" s="34" t="s">
        <v>1044</v>
      </c>
      <c r="DD439" s="34" t="s">
        <v>3871</v>
      </c>
      <c r="DE439" s="34" t="s">
        <v>1044</v>
      </c>
      <c r="DF439" s="34" t="s">
        <v>3877</v>
      </c>
      <c r="DG439" s="34" t="s">
        <v>6753</v>
      </c>
      <c r="DH439" s="34" t="s">
        <v>4170</v>
      </c>
      <c r="DI439" s="34" t="s">
        <v>4170</v>
      </c>
      <c r="DJ439" s="34" t="s">
        <v>4170</v>
      </c>
      <c r="DK439" s="34" t="s">
        <v>4170</v>
      </c>
      <c r="DL439" s="34" t="s">
        <v>4170</v>
      </c>
      <c r="DM439" s="34" t="s">
        <v>4881</v>
      </c>
      <c r="DN439" s="34" t="s">
        <v>4170</v>
      </c>
      <c r="DO439" s="34" t="s">
        <v>4170</v>
      </c>
      <c r="DP439" s="34" t="s">
        <v>4170</v>
      </c>
      <c r="DQ439" s="34" t="s">
        <v>4170</v>
      </c>
      <c r="DR439" s="34" t="s">
        <v>4881</v>
      </c>
      <c r="DS439" s="34" t="s">
        <v>4170</v>
      </c>
      <c r="DT439" s="34" t="s">
        <v>4170</v>
      </c>
      <c r="DU439" s="34" t="s">
        <v>4170</v>
      </c>
      <c r="DV439" s="34" t="s">
        <v>4170</v>
      </c>
      <c r="DW439" s="34" t="s">
        <v>4170</v>
      </c>
      <c r="EC439" s="34" t="s">
        <v>3919</v>
      </c>
      <c r="ED439" s="34" t="s">
        <v>4170</v>
      </c>
      <c r="EE439" s="34" t="s">
        <v>4881</v>
      </c>
      <c r="EF439" s="34" t="s">
        <v>4170</v>
      </c>
      <c r="EG439" s="34" t="s">
        <v>4170</v>
      </c>
      <c r="EH439" s="34" t="s">
        <v>4170</v>
      </c>
      <c r="EI439" s="34" t="s">
        <v>4170</v>
      </c>
      <c r="EJ439" s="34" t="s">
        <v>4170</v>
      </c>
      <c r="EK439" s="34" t="s">
        <v>4170</v>
      </c>
      <c r="EL439" s="34" t="s">
        <v>4170</v>
      </c>
      <c r="EM439" s="34" t="s">
        <v>4170</v>
      </c>
      <c r="EN439" s="34" t="s">
        <v>4170</v>
      </c>
      <c r="EO439" s="34" t="s">
        <v>4170</v>
      </c>
      <c r="EP439" s="34" t="s">
        <v>4170</v>
      </c>
      <c r="ER439" s="34">
        <v>1000</v>
      </c>
      <c r="FH439" s="34">
        <v>35000</v>
      </c>
      <c r="FK439" s="34" t="s">
        <v>3963</v>
      </c>
      <c r="FL439" s="34" t="s">
        <v>3978</v>
      </c>
      <c r="FM439" s="34" t="s">
        <v>3987</v>
      </c>
      <c r="GF439" s="34" t="s">
        <v>1044</v>
      </c>
      <c r="GG439" s="34" t="s">
        <v>4170</v>
      </c>
      <c r="GH439" s="34" t="s">
        <v>4170</v>
      </c>
      <c r="GI439" s="34" t="s">
        <v>4170</v>
      </c>
      <c r="GJ439" s="34" t="s">
        <v>4881</v>
      </c>
      <c r="GK439" s="34" t="s">
        <v>4170</v>
      </c>
      <c r="GL439" s="34" t="s">
        <v>4170</v>
      </c>
      <c r="GM439" s="34" t="s">
        <v>4170</v>
      </c>
      <c r="GO439" s="34">
        <v>6000</v>
      </c>
      <c r="GP439" s="34">
        <v>0</v>
      </c>
      <c r="GQ439" s="34">
        <v>9000</v>
      </c>
      <c r="GR439" s="34">
        <v>3800</v>
      </c>
      <c r="GS439" s="34">
        <v>1000</v>
      </c>
      <c r="GT439" s="34">
        <v>200</v>
      </c>
      <c r="GU439" s="34">
        <v>100</v>
      </c>
      <c r="GV439" s="34">
        <v>0</v>
      </c>
      <c r="GW439" s="34">
        <v>0</v>
      </c>
      <c r="GX439" s="34">
        <v>5000</v>
      </c>
      <c r="GY439" s="34">
        <v>4000</v>
      </c>
      <c r="GZ439" s="34">
        <v>2000</v>
      </c>
      <c r="HA439" s="34">
        <v>0</v>
      </c>
      <c r="HB439" s="34">
        <v>0</v>
      </c>
      <c r="HC439" s="34">
        <v>12000</v>
      </c>
      <c r="HD439" s="34">
        <v>0</v>
      </c>
      <c r="HE439" s="34">
        <v>0</v>
      </c>
      <c r="HF439" s="34" t="s">
        <v>1044</v>
      </c>
      <c r="HK439" s="34" t="s">
        <v>7325</v>
      </c>
      <c r="HL439" s="34" t="s">
        <v>4226</v>
      </c>
      <c r="HM439" s="34" t="s">
        <v>4539</v>
      </c>
      <c r="HN439" s="34" t="s">
        <v>5446</v>
      </c>
      <c r="HO439" s="34">
        <v>49.735819097678501</v>
      </c>
      <c r="HP439" s="34" t="s">
        <v>4896</v>
      </c>
      <c r="HQ439" s="34" t="s">
        <v>4316</v>
      </c>
      <c r="HR439" s="34" t="s">
        <v>4210</v>
      </c>
      <c r="HS439" s="34" t="s">
        <v>4228</v>
      </c>
      <c r="HT439" s="34" t="s">
        <v>4262</v>
      </c>
      <c r="HU439" s="34" t="s">
        <v>5341</v>
      </c>
      <c r="HV439" s="34" t="s">
        <v>5001</v>
      </c>
      <c r="HW439" s="34" t="s">
        <v>4560</v>
      </c>
      <c r="HX439" s="34" t="s">
        <v>3247</v>
      </c>
      <c r="HY439" s="34" t="s">
        <v>4299</v>
      </c>
      <c r="HZ439" s="34" t="s">
        <v>4933</v>
      </c>
      <c r="IA439" s="34" t="s">
        <v>4665</v>
      </c>
      <c r="IB439" s="34" t="s">
        <v>5665</v>
      </c>
      <c r="IC439" s="34" t="s">
        <v>5274</v>
      </c>
      <c r="ID439" s="34" t="s">
        <v>4462</v>
      </c>
      <c r="II439" s="34" t="s">
        <v>5111</v>
      </c>
      <c r="IN439" s="34" t="s">
        <v>5224</v>
      </c>
      <c r="IQ439" s="34">
        <v>36000</v>
      </c>
      <c r="IR439" s="34" t="s">
        <v>1046</v>
      </c>
      <c r="IS439" s="34" t="s">
        <v>5322</v>
      </c>
      <c r="IT439" s="34">
        <v>12000</v>
      </c>
      <c r="IU439" s="34" t="s">
        <v>5179</v>
      </c>
      <c r="IV439" s="34" t="s">
        <v>4170</v>
      </c>
      <c r="IW439" s="34" t="s">
        <v>4176</v>
      </c>
      <c r="IX439" s="34" t="s">
        <v>6121</v>
      </c>
      <c r="IY439" s="34" t="s">
        <v>4474</v>
      </c>
      <c r="IZ439" s="34" t="s">
        <v>4783</v>
      </c>
      <c r="JA439" s="34" t="s">
        <v>4711</v>
      </c>
      <c r="JB439" s="34" t="s">
        <v>4170</v>
      </c>
      <c r="JC439" s="34">
        <v>833.33333333333303</v>
      </c>
      <c r="JD439" s="34">
        <v>666.66666666666697</v>
      </c>
      <c r="JE439" s="34">
        <v>333.33333333333297</v>
      </c>
      <c r="JF439" s="34">
        <v>0</v>
      </c>
      <c r="JG439" s="34">
        <v>0</v>
      </c>
      <c r="JH439" s="34">
        <v>2000</v>
      </c>
      <c r="JI439" s="34">
        <v>0</v>
      </c>
      <c r="JJ439" s="34">
        <v>0</v>
      </c>
      <c r="JK439" s="34">
        <v>0</v>
      </c>
      <c r="JL439" s="34">
        <v>23266.666666666701</v>
      </c>
      <c r="JM439" s="34">
        <v>666.66666666666697</v>
      </c>
      <c r="JN439" s="34">
        <v>23933.333333333299</v>
      </c>
      <c r="JO439" s="34">
        <v>7755.5555555555602</v>
      </c>
      <c r="JP439" s="34">
        <v>222.222222222222</v>
      </c>
      <c r="JQ439" s="34">
        <v>7977.7777777777801</v>
      </c>
      <c r="JR439" s="34">
        <v>0.250696378830084</v>
      </c>
      <c r="JT439" s="34">
        <v>0.376044568245125</v>
      </c>
      <c r="JU439" s="34">
        <v>0.158774373259053</v>
      </c>
      <c r="JV439" s="34">
        <v>4.17827298050139E-2</v>
      </c>
      <c r="JW439" s="34">
        <v>8.3565459610027808E-3</v>
      </c>
      <c r="JX439" s="34">
        <v>4.1782729805013904E-3</v>
      </c>
      <c r="KA439" s="34">
        <v>3.4818941504178302E-2</v>
      </c>
      <c r="KB439" s="34">
        <v>2.78551532033426E-2</v>
      </c>
      <c r="KC439" s="34">
        <v>1.39275766016713E-2</v>
      </c>
      <c r="KF439" s="34">
        <v>8.3565459610027801E-2</v>
      </c>
      <c r="KJ439" s="34" t="s">
        <v>5979</v>
      </c>
      <c r="KK439" s="34" t="s">
        <v>5990</v>
      </c>
      <c r="KL439" s="34" t="s">
        <v>4170</v>
      </c>
      <c r="KM439" s="34" t="s">
        <v>4716</v>
      </c>
      <c r="KN439" s="34" t="s">
        <v>4716</v>
      </c>
      <c r="KO439" s="34" t="s">
        <v>5255</v>
      </c>
      <c r="KP439" s="34" t="s">
        <v>4170</v>
      </c>
      <c r="KQ439" s="34" t="s">
        <v>4170</v>
      </c>
      <c r="KR439" s="34" t="s">
        <v>4973</v>
      </c>
      <c r="KS439" s="34" t="s">
        <v>4170</v>
      </c>
      <c r="KT439" s="34" t="s">
        <v>4170</v>
      </c>
      <c r="KU439" s="34" t="s">
        <v>5113</v>
      </c>
      <c r="KV439" s="34" t="s">
        <v>5154</v>
      </c>
      <c r="KW439" s="34" t="s">
        <v>5624</v>
      </c>
      <c r="KX439" s="34" t="s">
        <v>5644</v>
      </c>
      <c r="KY439" s="34" t="s">
        <v>5953</v>
      </c>
      <c r="KZ439" s="34" t="s">
        <v>5154</v>
      </c>
      <c r="LA439" s="34" t="s">
        <v>5992</v>
      </c>
    </row>
    <row r="440" spans="1:313">
      <c r="A440" s="34" t="s">
        <v>7326</v>
      </c>
      <c r="B440" s="34" t="s">
        <v>7311</v>
      </c>
      <c r="C440" s="34" t="s">
        <v>1038</v>
      </c>
      <c r="D440" s="34" t="s">
        <v>1041</v>
      </c>
      <c r="F440" s="34" t="s">
        <v>1041</v>
      </c>
      <c r="G440" s="34">
        <v>37</v>
      </c>
      <c r="H440" s="34" t="s">
        <v>1041</v>
      </c>
      <c r="I440" s="34" t="s">
        <v>1041</v>
      </c>
      <c r="J440" s="34" t="s">
        <v>440</v>
      </c>
      <c r="K440" s="34" t="s">
        <v>1077</v>
      </c>
      <c r="L440" s="34" t="s">
        <v>9537</v>
      </c>
      <c r="M440" s="34" t="s">
        <v>1548</v>
      </c>
      <c r="N440" s="34" t="s">
        <v>9538</v>
      </c>
      <c r="P440" s="34" t="s">
        <v>3065</v>
      </c>
      <c r="Q440" s="34" t="s">
        <v>3123</v>
      </c>
      <c r="R440" s="34" t="s">
        <v>6362</v>
      </c>
      <c r="S440" s="34">
        <v>3</v>
      </c>
      <c r="T440" s="34" t="s">
        <v>4881</v>
      </c>
      <c r="U440" s="34" t="s">
        <v>4881</v>
      </c>
      <c r="V440" s="34" t="s">
        <v>4881</v>
      </c>
      <c r="W440" s="34" t="s">
        <v>4881</v>
      </c>
      <c r="X440" s="34" t="s">
        <v>4170</v>
      </c>
      <c r="Y440" s="34" t="s">
        <v>4609</v>
      </c>
      <c r="Z440" s="34" t="s">
        <v>4881</v>
      </c>
      <c r="AA440" s="34" t="s">
        <v>4170</v>
      </c>
      <c r="AB440" s="34" t="s">
        <v>3681</v>
      </c>
      <c r="AD440" s="34" t="s">
        <v>3696</v>
      </c>
      <c r="AN440" s="34" t="s">
        <v>3722</v>
      </c>
      <c r="AO440" s="34" t="s">
        <v>1044</v>
      </c>
      <c r="BG440" s="34">
        <v>2</v>
      </c>
      <c r="BI440" s="34">
        <v>40</v>
      </c>
      <c r="BJ440" s="34" t="s">
        <v>1041</v>
      </c>
      <c r="BK440" s="34" t="s">
        <v>3727</v>
      </c>
      <c r="BM440" s="34" t="s">
        <v>3739</v>
      </c>
      <c r="BN440" s="34" t="s">
        <v>3745</v>
      </c>
      <c r="BO440" s="34" t="s">
        <v>4881</v>
      </c>
      <c r="BP440" s="34" t="s">
        <v>4170</v>
      </c>
      <c r="BQ440" s="34" t="s">
        <v>4170</v>
      </c>
      <c r="BR440" s="34" t="s">
        <v>4170</v>
      </c>
      <c r="BS440" s="34" t="s">
        <v>3751</v>
      </c>
      <c r="BT440" s="34" t="s">
        <v>3771</v>
      </c>
      <c r="BU440" s="34" t="s">
        <v>1044</v>
      </c>
      <c r="BV440" s="34" t="s">
        <v>1044</v>
      </c>
      <c r="BW440" s="34" t="s">
        <v>1044</v>
      </c>
      <c r="BX440" s="34" t="s">
        <v>3777</v>
      </c>
      <c r="BY440" s="34" t="s">
        <v>4881</v>
      </c>
      <c r="BZ440" s="34" t="s">
        <v>4170</v>
      </c>
      <c r="CA440" s="34" t="s">
        <v>4170</v>
      </c>
      <c r="CB440" s="34" t="s">
        <v>4170</v>
      </c>
      <c r="CC440" s="34" t="s">
        <v>4170</v>
      </c>
      <c r="CD440" s="34" t="s">
        <v>4170</v>
      </c>
      <c r="CE440" s="34" t="s">
        <v>4170</v>
      </c>
      <c r="CF440" s="34" t="s">
        <v>4170</v>
      </c>
      <c r="CG440" s="34" t="s">
        <v>4170</v>
      </c>
      <c r="CH440" s="34" t="s">
        <v>4170</v>
      </c>
      <c r="CI440" s="34" t="s">
        <v>4170</v>
      </c>
      <c r="CJ440" s="34" t="s">
        <v>4170</v>
      </c>
      <c r="CK440" s="34" t="s">
        <v>4170</v>
      </c>
      <c r="CL440" s="34" t="s">
        <v>4170</v>
      </c>
      <c r="CM440" s="34" t="s">
        <v>4170</v>
      </c>
      <c r="CN440" s="34" t="s">
        <v>4170</v>
      </c>
      <c r="CO440" s="34" t="s">
        <v>4170</v>
      </c>
      <c r="CQ440" s="34" t="s">
        <v>1041</v>
      </c>
      <c r="CR440" s="34" t="s">
        <v>1041</v>
      </c>
      <c r="CS440" s="34" t="s">
        <v>1041</v>
      </c>
      <c r="CT440" s="34" t="s">
        <v>1041</v>
      </c>
      <c r="CU440" s="34" t="s">
        <v>1041</v>
      </c>
      <c r="CV440" s="34" t="s">
        <v>1041</v>
      </c>
      <c r="CW440" s="34" t="s">
        <v>1041</v>
      </c>
      <c r="CX440" s="34" t="s">
        <v>1044</v>
      </c>
      <c r="CY440" s="34" t="s">
        <v>3826</v>
      </c>
      <c r="CZ440" s="34" t="s">
        <v>3843</v>
      </c>
      <c r="DA440" s="34" t="s">
        <v>3861</v>
      </c>
      <c r="DB440" s="34" t="s">
        <v>1044</v>
      </c>
      <c r="DC440" s="34" t="s">
        <v>1044</v>
      </c>
      <c r="DD440" s="34" t="s">
        <v>3871</v>
      </c>
      <c r="DE440" s="34" t="s">
        <v>1044</v>
      </c>
      <c r="DF440" s="34" t="s">
        <v>3880</v>
      </c>
      <c r="DG440" s="34" t="s">
        <v>172</v>
      </c>
      <c r="DH440" s="34" t="s">
        <v>4170</v>
      </c>
      <c r="DI440" s="34" t="s">
        <v>4170</v>
      </c>
      <c r="DJ440" s="34" t="s">
        <v>4170</v>
      </c>
      <c r="DK440" s="34" t="s">
        <v>4170</v>
      </c>
      <c r="DL440" s="34" t="s">
        <v>4170</v>
      </c>
      <c r="DM440" s="34" t="s">
        <v>4170</v>
      </c>
      <c r="DN440" s="34" t="s">
        <v>4170</v>
      </c>
      <c r="DO440" s="34" t="s">
        <v>4170</v>
      </c>
      <c r="DP440" s="34" t="s">
        <v>4170</v>
      </c>
      <c r="DQ440" s="34" t="s">
        <v>4170</v>
      </c>
      <c r="DR440" s="34" t="s">
        <v>4881</v>
      </c>
      <c r="DS440" s="34" t="s">
        <v>4170</v>
      </c>
      <c r="DT440" s="34" t="s">
        <v>4170</v>
      </c>
      <c r="DU440" s="34" t="s">
        <v>4170</v>
      </c>
      <c r="DV440" s="34" t="s">
        <v>4170</v>
      </c>
      <c r="DW440" s="34" t="s">
        <v>4170</v>
      </c>
      <c r="FH440" s="34">
        <v>20000</v>
      </c>
      <c r="FK440" s="34" t="s">
        <v>3963</v>
      </c>
      <c r="FL440" s="34" t="s">
        <v>3978</v>
      </c>
      <c r="FM440" s="34" t="s">
        <v>3990</v>
      </c>
      <c r="GF440" s="34" t="s">
        <v>1044</v>
      </c>
      <c r="GG440" s="34" t="s">
        <v>4170</v>
      </c>
      <c r="GH440" s="34" t="s">
        <v>4170</v>
      </c>
      <c r="GI440" s="34" t="s">
        <v>4170</v>
      </c>
      <c r="GJ440" s="34" t="s">
        <v>4881</v>
      </c>
      <c r="GK440" s="34" t="s">
        <v>4170</v>
      </c>
      <c r="GL440" s="34" t="s">
        <v>4170</v>
      </c>
      <c r="GM440" s="34" t="s">
        <v>4170</v>
      </c>
      <c r="GO440" s="34">
        <v>6000</v>
      </c>
      <c r="GP440" s="34">
        <v>0</v>
      </c>
      <c r="GQ440" s="34">
        <v>10000</v>
      </c>
      <c r="GR440" s="34">
        <v>3000</v>
      </c>
      <c r="GS440" s="34">
        <v>500</v>
      </c>
      <c r="GT440" s="34">
        <v>200</v>
      </c>
      <c r="GU440" s="34">
        <v>300</v>
      </c>
      <c r="GV440" s="34">
        <v>0</v>
      </c>
      <c r="GW440" s="34">
        <v>0</v>
      </c>
      <c r="GX440" s="34">
        <v>3000</v>
      </c>
      <c r="GY440" s="34">
        <v>1000</v>
      </c>
      <c r="GZ440" s="34">
        <v>500</v>
      </c>
      <c r="HA440" s="34">
        <v>0</v>
      </c>
      <c r="HB440" s="34">
        <v>0</v>
      </c>
      <c r="HC440" s="34">
        <v>2000</v>
      </c>
      <c r="HD440" s="34">
        <v>1000</v>
      </c>
      <c r="HE440" s="34">
        <v>0</v>
      </c>
      <c r="HF440" s="34" t="s">
        <v>1044</v>
      </c>
      <c r="HK440" s="34" t="s">
        <v>7327</v>
      </c>
      <c r="HL440" s="34" t="s">
        <v>4226</v>
      </c>
      <c r="HM440" s="34" t="s">
        <v>4542</v>
      </c>
      <c r="HN440" s="34" t="s">
        <v>5447</v>
      </c>
      <c r="HO440" s="34">
        <v>38.664859833552299</v>
      </c>
      <c r="HP440" s="34" t="s">
        <v>4896</v>
      </c>
      <c r="HQ440" s="34" t="s">
        <v>4316</v>
      </c>
      <c r="HR440" s="34" t="s">
        <v>4210</v>
      </c>
      <c r="HS440" s="34" t="s">
        <v>4228</v>
      </c>
      <c r="HT440" s="34" t="s">
        <v>4262</v>
      </c>
      <c r="HU440" s="34" t="s">
        <v>5342</v>
      </c>
      <c r="HV440" s="34" t="s">
        <v>5001</v>
      </c>
      <c r="HW440" s="34" t="s">
        <v>4560</v>
      </c>
      <c r="HX440" s="34" t="s">
        <v>3244</v>
      </c>
      <c r="HY440" s="34" t="s">
        <v>4299</v>
      </c>
      <c r="HZ440" s="34" t="s">
        <v>4933</v>
      </c>
      <c r="IA440" s="34" t="s">
        <v>4666</v>
      </c>
      <c r="IC440" s="34" t="s">
        <v>5274</v>
      </c>
      <c r="ID440" s="34" t="s">
        <v>4462</v>
      </c>
      <c r="IN440" s="34" t="s">
        <v>4875</v>
      </c>
      <c r="IQ440" s="34">
        <v>20000</v>
      </c>
      <c r="IR440" s="34" t="s">
        <v>1046</v>
      </c>
      <c r="IS440" s="34" t="s">
        <v>5322</v>
      </c>
      <c r="IT440" s="34">
        <v>6666.6666666666697</v>
      </c>
      <c r="IU440" s="34" t="s">
        <v>5179</v>
      </c>
      <c r="IV440" s="34" t="s">
        <v>4170</v>
      </c>
      <c r="IW440" s="34" t="s">
        <v>4176</v>
      </c>
      <c r="IX440" s="34" t="s">
        <v>5374</v>
      </c>
      <c r="IY440" s="34" t="s">
        <v>4785</v>
      </c>
      <c r="IZ440" s="34" t="s">
        <v>4783</v>
      </c>
      <c r="JA440" s="34" t="s">
        <v>4784</v>
      </c>
      <c r="JB440" s="34" t="s">
        <v>4170</v>
      </c>
      <c r="JC440" s="34">
        <v>500</v>
      </c>
      <c r="JD440" s="34">
        <v>166.666666666667</v>
      </c>
      <c r="JE440" s="34">
        <v>83.3333333333333</v>
      </c>
      <c r="JF440" s="34">
        <v>0</v>
      </c>
      <c r="JG440" s="34">
        <v>0</v>
      </c>
      <c r="JH440" s="34">
        <v>333.33333333333297</v>
      </c>
      <c r="JI440" s="34">
        <v>166.666666666667</v>
      </c>
      <c r="JJ440" s="34">
        <v>0</v>
      </c>
      <c r="JK440" s="34">
        <v>0</v>
      </c>
      <c r="JL440" s="34">
        <v>20916.666666666701</v>
      </c>
      <c r="JM440" s="34">
        <v>333.33333333333297</v>
      </c>
      <c r="JN440" s="34">
        <v>21250</v>
      </c>
      <c r="JO440" s="34">
        <v>6972.2222222222199</v>
      </c>
      <c r="JP440" s="34">
        <v>111.111111111111</v>
      </c>
      <c r="JQ440" s="34">
        <v>7083.3333333333303</v>
      </c>
      <c r="JR440" s="34">
        <v>0.28235294117647097</v>
      </c>
      <c r="JT440" s="34">
        <v>0.47058823529411797</v>
      </c>
      <c r="JU440" s="34">
        <v>0.14117647058823499</v>
      </c>
      <c r="JV440" s="34">
        <v>2.3529411764705899E-2</v>
      </c>
      <c r="JW440" s="34">
        <v>9.4117647058823504E-3</v>
      </c>
      <c r="JX440" s="34">
        <v>1.41176470588235E-2</v>
      </c>
      <c r="KA440" s="34">
        <v>2.3529411764705899E-2</v>
      </c>
      <c r="KB440" s="34">
        <v>7.8431372549019607E-3</v>
      </c>
      <c r="KC440" s="34">
        <v>3.9215686274509803E-3</v>
      </c>
      <c r="KF440" s="34">
        <v>1.5686274509803901E-2</v>
      </c>
      <c r="KG440" s="34">
        <v>7.8431372549019607E-3</v>
      </c>
      <c r="KJ440" s="34" t="s">
        <v>5977</v>
      </c>
      <c r="KK440" s="34" t="s">
        <v>5989</v>
      </c>
      <c r="KL440" s="34" t="s">
        <v>4170</v>
      </c>
      <c r="KM440" s="34" t="s">
        <v>4714</v>
      </c>
      <c r="KN440" s="34" t="s">
        <v>5254</v>
      </c>
      <c r="KO440" s="34" t="s">
        <v>4352</v>
      </c>
      <c r="KP440" s="34" t="s">
        <v>4170</v>
      </c>
      <c r="KQ440" s="34" t="s">
        <v>4170</v>
      </c>
      <c r="KR440" s="34" t="s">
        <v>4714</v>
      </c>
      <c r="KS440" s="34" t="s">
        <v>4783</v>
      </c>
      <c r="KT440" s="34" t="s">
        <v>4170</v>
      </c>
      <c r="KU440" s="34" t="s">
        <v>5113</v>
      </c>
      <c r="KV440" s="34" t="s">
        <v>5154</v>
      </c>
      <c r="KW440" s="34" t="s">
        <v>5624</v>
      </c>
      <c r="KX440" s="34" t="s">
        <v>5643</v>
      </c>
      <c r="KY440" s="34" t="s">
        <v>5953</v>
      </c>
      <c r="KZ440" s="34" t="s">
        <v>5154</v>
      </c>
      <c r="LA440" s="34" t="s">
        <v>5992</v>
      </c>
    </row>
    <row r="441" spans="1:313">
      <c r="A441" s="34" t="s">
        <v>7328</v>
      </c>
      <c r="B441" s="34" t="s">
        <v>7311</v>
      </c>
      <c r="C441" s="34" t="s">
        <v>1037</v>
      </c>
      <c r="D441" s="34" t="s">
        <v>1041</v>
      </c>
      <c r="F441" s="34" t="s">
        <v>1041</v>
      </c>
      <c r="G441" s="34">
        <v>21</v>
      </c>
      <c r="H441" s="34" t="s">
        <v>1041</v>
      </c>
      <c r="I441" s="34" t="s">
        <v>1041</v>
      </c>
      <c r="J441" s="34" t="s">
        <v>440</v>
      </c>
      <c r="K441" s="34" t="s">
        <v>1077</v>
      </c>
      <c r="L441" s="34" t="s">
        <v>9537</v>
      </c>
      <c r="M441" s="34" t="s">
        <v>1548</v>
      </c>
      <c r="N441" s="34" t="s">
        <v>9538</v>
      </c>
      <c r="P441" s="34" t="s">
        <v>3065</v>
      </c>
      <c r="Q441" s="34" t="s">
        <v>3123</v>
      </c>
      <c r="R441" s="34" t="s">
        <v>6432</v>
      </c>
      <c r="S441" s="34">
        <v>2</v>
      </c>
      <c r="T441" s="34" t="s">
        <v>4881</v>
      </c>
      <c r="U441" s="34" t="s">
        <v>4170</v>
      </c>
      <c r="V441" s="34" t="s">
        <v>4170</v>
      </c>
      <c r="W441" s="34" t="s">
        <v>4881</v>
      </c>
      <c r="X441" s="34" t="s">
        <v>4881</v>
      </c>
      <c r="Y441" s="34" t="s">
        <v>4881</v>
      </c>
      <c r="Z441" s="34" t="s">
        <v>4881</v>
      </c>
      <c r="AA441" s="34" t="s">
        <v>4170</v>
      </c>
      <c r="AB441" s="34" t="s">
        <v>3681</v>
      </c>
      <c r="AD441" s="34" t="s">
        <v>3696</v>
      </c>
      <c r="AN441" s="34" t="s">
        <v>3722</v>
      </c>
      <c r="AO441" s="34" t="s">
        <v>1044</v>
      </c>
      <c r="BG441" s="34">
        <v>2</v>
      </c>
      <c r="BI441" s="34">
        <v>28</v>
      </c>
      <c r="BJ441" s="34" t="s">
        <v>1041</v>
      </c>
      <c r="BK441" s="34" t="s">
        <v>3727</v>
      </c>
      <c r="BM441" s="34" t="s">
        <v>3739</v>
      </c>
      <c r="BN441" s="34" t="s">
        <v>3745</v>
      </c>
      <c r="BO441" s="34" t="s">
        <v>4881</v>
      </c>
      <c r="BP441" s="34" t="s">
        <v>4170</v>
      </c>
      <c r="BQ441" s="34" t="s">
        <v>4170</v>
      </c>
      <c r="BR441" s="34" t="s">
        <v>4170</v>
      </c>
      <c r="BS441" s="34" t="s">
        <v>3754</v>
      </c>
      <c r="BT441" s="34" t="s">
        <v>3771</v>
      </c>
      <c r="BU441" s="34" t="s">
        <v>1044</v>
      </c>
      <c r="BV441" s="34" t="s">
        <v>1044</v>
      </c>
      <c r="BW441" s="34" t="s">
        <v>1044</v>
      </c>
      <c r="BX441" s="34" t="s">
        <v>3777</v>
      </c>
      <c r="BY441" s="34" t="s">
        <v>4881</v>
      </c>
      <c r="BZ441" s="34" t="s">
        <v>4170</v>
      </c>
      <c r="CA441" s="34" t="s">
        <v>4170</v>
      </c>
      <c r="CB441" s="34" t="s">
        <v>4170</v>
      </c>
      <c r="CC441" s="34" t="s">
        <v>4170</v>
      </c>
      <c r="CD441" s="34" t="s">
        <v>4170</v>
      </c>
      <c r="CE441" s="34" t="s">
        <v>4170</v>
      </c>
      <c r="CF441" s="34" t="s">
        <v>4170</v>
      </c>
      <c r="CG441" s="34" t="s">
        <v>4170</v>
      </c>
      <c r="CH441" s="34" t="s">
        <v>4170</v>
      </c>
      <c r="CI441" s="34" t="s">
        <v>4170</v>
      </c>
      <c r="CJ441" s="34" t="s">
        <v>4170</v>
      </c>
      <c r="CK441" s="34" t="s">
        <v>4170</v>
      </c>
      <c r="CL441" s="34" t="s">
        <v>4170</v>
      </c>
      <c r="CM441" s="34" t="s">
        <v>4170</v>
      </c>
      <c r="CN441" s="34" t="s">
        <v>4170</v>
      </c>
      <c r="CO441" s="34" t="s">
        <v>4170</v>
      </c>
      <c r="CQ441" s="34" t="s">
        <v>1041</v>
      </c>
      <c r="CR441" s="34" t="s">
        <v>1041</v>
      </c>
      <c r="CS441" s="34" t="s">
        <v>1044</v>
      </c>
      <c r="CT441" s="34" t="s">
        <v>1041</v>
      </c>
      <c r="CU441" s="34" t="s">
        <v>1041</v>
      </c>
      <c r="CV441" s="34" t="s">
        <v>1041</v>
      </c>
      <c r="CW441" s="34" t="s">
        <v>1044</v>
      </c>
      <c r="CX441" s="34" t="s">
        <v>1044</v>
      </c>
      <c r="CY441" s="34" t="s">
        <v>3823</v>
      </c>
      <c r="CZ441" s="34" t="s">
        <v>3843</v>
      </c>
      <c r="DA441" s="34" t="s">
        <v>3861</v>
      </c>
      <c r="DB441" s="34" t="s">
        <v>1044</v>
      </c>
      <c r="DC441" s="34" t="s">
        <v>1044</v>
      </c>
      <c r="DD441" s="34" t="s">
        <v>3871</v>
      </c>
      <c r="DE441" s="34" t="s">
        <v>1041</v>
      </c>
      <c r="DF441" s="34" t="s">
        <v>3877</v>
      </c>
      <c r="DG441" s="34" t="s">
        <v>169</v>
      </c>
      <c r="DH441" s="34" t="s">
        <v>4170</v>
      </c>
      <c r="DI441" s="34" t="s">
        <v>4881</v>
      </c>
      <c r="DJ441" s="34" t="s">
        <v>4170</v>
      </c>
      <c r="DK441" s="34" t="s">
        <v>4170</v>
      </c>
      <c r="DL441" s="34" t="s">
        <v>4170</v>
      </c>
      <c r="DM441" s="34" t="s">
        <v>4170</v>
      </c>
      <c r="DN441" s="34" t="s">
        <v>4170</v>
      </c>
      <c r="DO441" s="34" t="s">
        <v>4170</v>
      </c>
      <c r="DP441" s="34" t="s">
        <v>4170</v>
      </c>
      <c r="DQ441" s="34" t="s">
        <v>4170</v>
      </c>
      <c r="DR441" s="34" t="s">
        <v>4170</v>
      </c>
      <c r="DS441" s="34" t="s">
        <v>4170</v>
      </c>
      <c r="DT441" s="34" t="s">
        <v>4170</v>
      </c>
      <c r="DU441" s="34" t="s">
        <v>4170</v>
      </c>
      <c r="DV441" s="34" t="s">
        <v>4170</v>
      </c>
      <c r="DW441" s="34" t="s">
        <v>4170</v>
      </c>
      <c r="DY441" s="34">
        <v>20000</v>
      </c>
      <c r="FK441" s="34" t="s">
        <v>1044</v>
      </c>
      <c r="FM441" s="34" t="s">
        <v>3990</v>
      </c>
      <c r="GF441" s="34" t="s">
        <v>1044</v>
      </c>
      <c r="GG441" s="34" t="s">
        <v>4170</v>
      </c>
      <c r="GH441" s="34" t="s">
        <v>4170</v>
      </c>
      <c r="GI441" s="34" t="s">
        <v>4170</v>
      </c>
      <c r="GJ441" s="34" t="s">
        <v>4881</v>
      </c>
      <c r="GK441" s="34" t="s">
        <v>4170</v>
      </c>
      <c r="GL441" s="34" t="s">
        <v>4170</v>
      </c>
      <c r="GM441" s="34" t="s">
        <v>4170</v>
      </c>
      <c r="GO441" s="34">
        <v>10000</v>
      </c>
      <c r="GP441" s="34">
        <v>1000</v>
      </c>
      <c r="GQ441" s="34">
        <v>8000</v>
      </c>
      <c r="GR441" s="34">
        <v>2000</v>
      </c>
      <c r="GS441" s="34">
        <v>500</v>
      </c>
      <c r="GT441" s="34">
        <v>250</v>
      </c>
      <c r="GU441" s="34">
        <v>300</v>
      </c>
      <c r="GV441" s="34">
        <v>500</v>
      </c>
      <c r="GW441" s="34">
        <v>0</v>
      </c>
      <c r="GX441" s="34">
        <v>2000</v>
      </c>
      <c r="GY441" s="34">
        <v>3000</v>
      </c>
      <c r="GZ441" s="34">
        <v>0</v>
      </c>
      <c r="HA441" s="34">
        <v>0</v>
      </c>
      <c r="HB441" s="34">
        <v>0</v>
      </c>
      <c r="HC441" s="34">
        <v>0</v>
      </c>
      <c r="HD441" s="34">
        <v>0</v>
      </c>
      <c r="HE441" s="34">
        <v>0</v>
      </c>
      <c r="HF441" s="34" t="s">
        <v>1044</v>
      </c>
      <c r="HK441" s="34" t="s">
        <v>7329</v>
      </c>
      <c r="HL441" s="34" t="s">
        <v>4226</v>
      </c>
      <c r="HM441" s="34" t="s">
        <v>4539</v>
      </c>
      <c r="HN441" s="34" t="s">
        <v>5446</v>
      </c>
      <c r="HO441" s="34">
        <v>9.7240473061760806</v>
      </c>
      <c r="HP441" s="34" t="s">
        <v>4897</v>
      </c>
      <c r="HQ441" s="34" t="s">
        <v>4313</v>
      </c>
      <c r="HR441" s="34" t="s">
        <v>4186</v>
      </c>
      <c r="HS441" s="34" t="s">
        <v>4255</v>
      </c>
      <c r="HT441" s="34" t="s">
        <v>4271</v>
      </c>
      <c r="HU441" s="34" t="s">
        <v>5342</v>
      </c>
      <c r="HV441" s="34" t="s">
        <v>5001</v>
      </c>
      <c r="HW441" s="34" t="s">
        <v>4560</v>
      </c>
      <c r="HX441" s="34" t="s">
        <v>3235</v>
      </c>
      <c r="HY441" s="34" t="s">
        <v>4291</v>
      </c>
      <c r="HZ441" s="34" t="s">
        <v>4933</v>
      </c>
      <c r="IA441" s="34" t="s">
        <v>4666</v>
      </c>
      <c r="IC441" s="34" t="s">
        <v>5274</v>
      </c>
      <c r="ID441" s="34" t="s">
        <v>4462</v>
      </c>
      <c r="IE441" s="34" t="s">
        <v>5223</v>
      </c>
      <c r="IQ441" s="34">
        <v>20000</v>
      </c>
      <c r="IR441" s="34" t="s">
        <v>1046</v>
      </c>
      <c r="IT441" s="34">
        <v>10000</v>
      </c>
      <c r="IU441" s="34" t="s">
        <v>5181</v>
      </c>
      <c r="IV441" s="34" t="s">
        <v>4474</v>
      </c>
      <c r="IW441" s="34" t="s">
        <v>4176</v>
      </c>
      <c r="IX441" s="34" t="s">
        <v>4472</v>
      </c>
      <c r="IY441" s="34" t="s">
        <v>4785</v>
      </c>
      <c r="IZ441" s="34" t="s">
        <v>4784</v>
      </c>
      <c r="JA441" s="34" t="s">
        <v>4784</v>
      </c>
      <c r="JB441" s="34" t="s">
        <v>4714</v>
      </c>
      <c r="JC441" s="34">
        <v>333.33333333333297</v>
      </c>
      <c r="JD441" s="34">
        <v>500</v>
      </c>
      <c r="JE441" s="34">
        <v>0</v>
      </c>
      <c r="JF441" s="34">
        <v>0</v>
      </c>
      <c r="JG441" s="34">
        <v>0</v>
      </c>
      <c r="JH441" s="34">
        <v>0</v>
      </c>
      <c r="JI441" s="34">
        <v>0</v>
      </c>
      <c r="JJ441" s="34">
        <v>0</v>
      </c>
      <c r="JK441" s="34">
        <v>0</v>
      </c>
      <c r="JL441" s="34">
        <v>21383.333333333299</v>
      </c>
      <c r="JM441" s="34">
        <v>2000</v>
      </c>
      <c r="JN441" s="34">
        <v>23383.333333333299</v>
      </c>
      <c r="JO441" s="34">
        <v>10691.666666666701</v>
      </c>
      <c r="JP441" s="34">
        <v>1000</v>
      </c>
      <c r="JQ441" s="34">
        <v>11691.666666666701</v>
      </c>
      <c r="JR441" s="34">
        <v>0.42765502494654301</v>
      </c>
      <c r="JS441" s="34">
        <v>4.2765502494654301E-2</v>
      </c>
      <c r="JT441" s="34">
        <v>0.34212401995723501</v>
      </c>
      <c r="JU441" s="34">
        <v>8.5531004989308601E-2</v>
      </c>
      <c r="JV441" s="34">
        <v>2.1382751247327199E-2</v>
      </c>
      <c r="JW441" s="34">
        <v>1.0691375623663599E-2</v>
      </c>
      <c r="JX441" s="34">
        <v>1.28296507483963E-2</v>
      </c>
      <c r="JY441" s="34">
        <v>2.1382751247327199E-2</v>
      </c>
      <c r="KA441" s="34">
        <v>1.42551674982181E-2</v>
      </c>
      <c r="KB441" s="34">
        <v>2.1382751247327199E-2</v>
      </c>
      <c r="KJ441" s="34" t="s">
        <v>5977</v>
      </c>
      <c r="KK441" s="34" t="s">
        <v>5990</v>
      </c>
      <c r="KL441" s="34" t="s">
        <v>4170</v>
      </c>
      <c r="KM441" s="34" t="s">
        <v>4714</v>
      </c>
      <c r="KN441" s="34" t="s">
        <v>5255</v>
      </c>
      <c r="KO441" s="34" t="s">
        <v>4170</v>
      </c>
      <c r="KP441" s="34" t="s">
        <v>4170</v>
      </c>
      <c r="KQ441" s="34" t="s">
        <v>4170</v>
      </c>
      <c r="KR441" s="34" t="s">
        <v>4170</v>
      </c>
      <c r="KS441" s="34" t="s">
        <v>4170</v>
      </c>
      <c r="KT441" s="34" t="s">
        <v>4170</v>
      </c>
      <c r="KU441" s="34" t="s">
        <v>5113</v>
      </c>
      <c r="KV441" s="34" t="s">
        <v>5155</v>
      </c>
      <c r="KW441" s="34" t="s">
        <v>5621</v>
      </c>
      <c r="KX441" s="34" t="s">
        <v>5647</v>
      </c>
      <c r="KY441" s="34" t="s">
        <v>5953</v>
      </c>
      <c r="KZ441" s="34" t="s">
        <v>5155</v>
      </c>
      <c r="LA441" s="34" t="s">
        <v>5992</v>
      </c>
    </row>
    <row r="442" spans="1:313">
      <c r="A442" s="34" t="s">
        <v>7330</v>
      </c>
      <c r="B442" s="34" t="s">
        <v>7311</v>
      </c>
      <c r="C442" s="34" t="s">
        <v>1039</v>
      </c>
      <c r="D442" s="34" t="s">
        <v>1041</v>
      </c>
      <c r="F442" s="34" t="s">
        <v>1041</v>
      </c>
      <c r="G442" s="34">
        <v>27</v>
      </c>
      <c r="H442" s="34" t="s">
        <v>1041</v>
      </c>
      <c r="I442" s="34" t="s">
        <v>1041</v>
      </c>
      <c r="J442" s="34" t="s">
        <v>440</v>
      </c>
      <c r="K442" s="34" t="s">
        <v>1077</v>
      </c>
      <c r="L442" s="34" t="s">
        <v>9537</v>
      </c>
      <c r="M442" s="34" t="s">
        <v>1548</v>
      </c>
      <c r="N442" s="34" t="s">
        <v>9538</v>
      </c>
      <c r="P442" s="34" t="s">
        <v>3065</v>
      </c>
      <c r="Q442" s="34" t="s">
        <v>3123</v>
      </c>
      <c r="R442" s="34" t="s">
        <v>6323</v>
      </c>
      <c r="S442" s="34">
        <v>2</v>
      </c>
      <c r="T442" s="34" t="s">
        <v>4881</v>
      </c>
      <c r="U442" s="34" t="s">
        <v>4170</v>
      </c>
      <c r="V442" s="34" t="s">
        <v>4881</v>
      </c>
      <c r="W442" s="34" t="s">
        <v>4881</v>
      </c>
      <c r="X442" s="34" t="s">
        <v>4170</v>
      </c>
      <c r="Y442" s="34" t="s">
        <v>4881</v>
      </c>
      <c r="Z442" s="34" t="s">
        <v>4881</v>
      </c>
      <c r="AA442" s="34" t="s">
        <v>4170</v>
      </c>
      <c r="AB442" s="34" t="s">
        <v>3681</v>
      </c>
      <c r="AD442" s="34" t="s">
        <v>3696</v>
      </c>
      <c r="AN442" s="34" t="s">
        <v>3722</v>
      </c>
      <c r="AO442" s="34" t="s">
        <v>1044</v>
      </c>
      <c r="BG442" s="34">
        <v>2</v>
      </c>
      <c r="BI442" s="34">
        <v>40</v>
      </c>
      <c r="BJ442" s="34" t="s">
        <v>1041</v>
      </c>
      <c r="BK442" s="34" t="s">
        <v>3727</v>
      </c>
      <c r="BM442" s="34" t="s">
        <v>3739</v>
      </c>
      <c r="BN442" s="34" t="s">
        <v>3745</v>
      </c>
      <c r="BO442" s="34" t="s">
        <v>4881</v>
      </c>
      <c r="BP442" s="34" t="s">
        <v>4170</v>
      </c>
      <c r="BQ442" s="34" t="s">
        <v>4170</v>
      </c>
      <c r="BR442" s="34" t="s">
        <v>4170</v>
      </c>
      <c r="BS442" s="34" t="s">
        <v>3754</v>
      </c>
      <c r="BT442" s="34" t="s">
        <v>3771</v>
      </c>
      <c r="BU442" s="34" t="s">
        <v>1044</v>
      </c>
      <c r="BV442" s="34" t="s">
        <v>1044</v>
      </c>
      <c r="BW442" s="34" t="s">
        <v>1044</v>
      </c>
      <c r="BX442" s="34" t="s">
        <v>3777</v>
      </c>
      <c r="BY442" s="34" t="s">
        <v>4881</v>
      </c>
      <c r="BZ442" s="34" t="s">
        <v>4170</v>
      </c>
      <c r="CA442" s="34" t="s">
        <v>4170</v>
      </c>
      <c r="CB442" s="34" t="s">
        <v>4170</v>
      </c>
      <c r="CC442" s="34" t="s">
        <v>4170</v>
      </c>
      <c r="CD442" s="34" t="s">
        <v>4170</v>
      </c>
      <c r="CE442" s="34" t="s">
        <v>4170</v>
      </c>
      <c r="CF442" s="34" t="s">
        <v>4170</v>
      </c>
      <c r="CG442" s="34" t="s">
        <v>4170</v>
      </c>
      <c r="CH442" s="34" t="s">
        <v>4170</v>
      </c>
      <c r="CI442" s="34" t="s">
        <v>4170</v>
      </c>
      <c r="CJ442" s="34" t="s">
        <v>4170</v>
      </c>
      <c r="CK442" s="34" t="s">
        <v>4170</v>
      </c>
      <c r="CL442" s="34" t="s">
        <v>4170</v>
      </c>
      <c r="CM442" s="34" t="s">
        <v>4170</v>
      </c>
      <c r="CN442" s="34" t="s">
        <v>4170</v>
      </c>
      <c r="CO442" s="34" t="s">
        <v>4170</v>
      </c>
      <c r="CQ442" s="34" t="s">
        <v>1041</v>
      </c>
      <c r="CR442" s="34" t="s">
        <v>1041</v>
      </c>
      <c r="CS442" s="34" t="s">
        <v>1041</v>
      </c>
      <c r="CT442" s="34" t="s">
        <v>1041</v>
      </c>
      <c r="CU442" s="34" t="s">
        <v>1041</v>
      </c>
      <c r="CV442" s="34" t="s">
        <v>1041</v>
      </c>
      <c r="CW442" s="34" t="s">
        <v>1041</v>
      </c>
      <c r="CX442" s="34" t="s">
        <v>1041</v>
      </c>
      <c r="CY442" s="34" t="s">
        <v>3823</v>
      </c>
      <c r="CZ442" s="34" t="s">
        <v>3843</v>
      </c>
      <c r="DA442" s="34" t="s">
        <v>3861</v>
      </c>
      <c r="DB442" s="34" t="s">
        <v>3865</v>
      </c>
      <c r="DC442" s="34" t="s">
        <v>1044</v>
      </c>
      <c r="DD442" s="34" t="s">
        <v>3871</v>
      </c>
      <c r="DE442" s="34" t="s">
        <v>1041</v>
      </c>
      <c r="DF442" s="34" t="s">
        <v>3877</v>
      </c>
      <c r="DG442" s="34" t="s">
        <v>172</v>
      </c>
      <c r="DH442" s="34" t="s">
        <v>4170</v>
      </c>
      <c r="DI442" s="34" t="s">
        <v>4170</v>
      </c>
      <c r="DJ442" s="34" t="s">
        <v>4170</v>
      </c>
      <c r="DK442" s="34" t="s">
        <v>4170</v>
      </c>
      <c r="DL442" s="34" t="s">
        <v>4170</v>
      </c>
      <c r="DM442" s="34" t="s">
        <v>4170</v>
      </c>
      <c r="DN442" s="34" t="s">
        <v>4170</v>
      </c>
      <c r="DO442" s="34" t="s">
        <v>4170</v>
      </c>
      <c r="DP442" s="34" t="s">
        <v>4170</v>
      </c>
      <c r="DQ442" s="34" t="s">
        <v>4170</v>
      </c>
      <c r="DR442" s="34" t="s">
        <v>4881</v>
      </c>
      <c r="DS442" s="34" t="s">
        <v>4170</v>
      </c>
      <c r="DT442" s="34" t="s">
        <v>4170</v>
      </c>
      <c r="DU442" s="34" t="s">
        <v>4170</v>
      </c>
      <c r="DV442" s="34" t="s">
        <v>4170</v>
      </c>
      <c r="DW442" s="34" t="s">
        <v>4170</v>
      </c>
      <c r="FH442" s="34">
        <v>40000</v>
      </c>
      <c r="FK442" s="34" t="s">
        <v>3963</v>
      </c>
      <c r="FL442" s="34" t="s">
        <v>3978</v>
      </c>
      <c r="FM442" s="34" t="s">
        <v>3990</v>
      </c>
      <c r="GF442" s="34" t="s">
        <v>1044</v>
      </c>
      <c r="GG442" s="34" t="s">
        <v>4170</v>
      </c>
      <c r="GH442" s="34" t="s">
        <v>4170</v>
      </c>
      <c r="GI442" s="34" t="s">
        <v>4170</v>
      </c>
      <c r="GJ442" s="34" t="s">
        <v>4881</v>
      </c>
      <c r="GK442" s="34" t="s">
        <v>4170</v>
      </c>
      <c r="GL442" s="34" t="s">
        <v>4170</v>
      </c>
      <c r="GM442" s="34" t="s">
        <v>4170</v>
      </c>
      <c r="GO442" s="34">
        <v>8000</v>
      </c>
      <c r="GP442" s="34">
        <v>0</v>
      </c>
      <c r="GR442" s="34">
        <v>4000</v>
      </c>
      <c r="GS442" s="34">
        <v>2000</v>
      </c>
      <c r="GT442" s="34">
        <v>350</v>
      </c>
      <c r="GU442" s="34">
        <v>1000</v>
      </c>
      <c r="GV442" s="34">
        <v>0</v>
      </c>
      <c r="GW442" s="34">
        <v>500</v>
      </c>
      <c r="GY442" s="34">
        <v>500</v>
      </c>
      <c r="GZ442" s="34">
        <v>2000</v>
      </c>
      <c r="HA442" s="34">
        <v>0</v>
      </c>
      <c r="HB442" s="34">
        <v>0</v>
      </c>
      <c r="HC442" s="34">
        <v>0</v>
      </c>
      <c r="HD442" s="34">
        <v>0</v>
      </c>
      <c r="HE442" s="34">
        <v>0</v>
      </c>
      <c r="HF442" s="34" t="s">
        <v>1044</v>
      </c>
      <c r="HK442" s="34" t="s">
        <v>7331</v>
      </c>
      <c r="HL442" s="34" t="s">
        <v>4226</v>
      </c>
      <c r="HM442" s="34" t="s">
        <v>4539</v>
      </c>
      <c r="HN442" s="34" t="s">
        <v>5446</v>
      </c>
      <c r="HO442" s="34">
        <v>30.716162943495402</v>
      </c>
      <c r="HP442" s="34" t="s">
        <v>4895</v>
      </c>
      <c r="HQ442" s="34" t="s">
        <v>4313</v>
      </c>
      <c r="HR442" s="34" t="s">
        <v>4210</v>
      </c>
      <c r="HS442" s="34" t="s">
        <v>4228</v>
      </c>
      <c r="HT442" s="34" t="s">
        <v>4262</v>
      </c>
      <c r="HU442" s="34" t="s">
        <v>5341</v>
      </c>
      <c r="HV442" s="34" t="s">
        <v>5001</v>
      </c>
      <c r="HW442" s="34" t="s">
        <v>4560</v>
      </c>
      <c r="HX442" s="34" t="s">
        <v>3247</v>
      </c>
      <c r="HY442" s="34" t="s">
        <v>4299</v>
      </c>
      <c r="HZ442" s="34" t="s">
        <v>4933</v>
      </c>
      <c r="IA442" s="34" t="s">
        <v>4666</v>
      </c>
      <c r="IC442" s="34" t="s">
        <v>5274</v>
      </c>
      <c r="ID442" s="34" t="s">
        <v>4462</v>
      </c>
      <c r="IN442" s="34" t="s">
        <v>5224</v>
      </c>
      <c r="IQ442" s="34">
        <v>40000</v>
      </c>
      <c r="IR442" s="34" t="s">
        <v>1046</v>
      </c>
      <c r="IT442" s="34">
        <v>20000</v>
      </c>
      <c r="IU442" s="34" t="s">
        <v>5180</v>
      </c>
      <c r="IV442" s="34" t="s">
        <v>4170</v>
      </c>
      <c r="IX442" s="34" t="s">
        <v>6121</v>
      </c>
      <c r="IY442" s="34" t="s">
        <v>4472</v>
      </c>
      <c r="IZ442" s="34" t="s">
        <v>4785</v>
      </c>
      <c r="JA442" s="34" t="s">
        <v>4716</v>
      </c>
      <c r="JB442" s="34" t="s">
        <v>4170</v>
      </c>
      <c r="JD442" s="34">
        <v>83.3333333333333</v>
      </c>
      <c r="JE442" s="34">
        <v>333.33333333333297</v>
      </c>
      <c r="JF442" s="34">
        <v>0</v>
      </c>
      <c r="JG442" s="34">
        <v>0</v>
      </c>
      <c r="JH442" s="34">
        <v>0</v>
      </c>
      <c r="JI442" s="34">
        <v>0</v>
      </c>
      <c r="JJ442" s="34">
        <v>0</v>
      </c>
      <c r="JK442" s="34">
        <v>166.666666666667</v>
      </c>
      <c r="JL442" s="34">
        <v>15683.333333333299</v>
      </c>
      <c r="JM442" s="34">
        <v>250</v>
      </c>
      <c r="JN442" s="34">
        <v>15933.333333333299</v>
      </c>
      <c r="JO442" s="34">
        <v>7841.6666666666697</v>
      </c>
      <c r="JP442" s="34">
        <v>125</v>
      </c>
      <c r="JQ442" s="34">
        <v>7966.6666666666697</v>
      </c>
      <c r="JR442" s="34">
        <v>0.502092050209205</v>
      </c>
      <c r="JU442" s="34">
        <v>0.251046025104602</v>
      </c>
      <c r="JV442" s="34">
        <v>0.125523012552301</v>
      </c>
      <c r="JW442" s="34">
        <v>2.1966527196652701E-2</v>
      </c>
      <c r="JX442" s="34">
        <v>6.2761506276150597E-2</v>
      </c>
      <c r="JZ442" s="34">
        <v>1.0460251046025101E-2</v>
      </c>
      <c r="KB442" s="34">
        <v>5.2301255230125503E-3</v>
      </c>
      <c r="KC442" s="34">
        <v>2.0920502092050201E-2</v>
      </c>
      <c r="KJ442" s="34" t="s">
        <v>5979</v>
      </c>
      <c r="KK442" s="34" t="s">
        <v>5987</v>
      </c>
      <c r="KL442" s="34" t="s">
        <v>5794</v>
      </c>
      <c r="KN442" s="34" t="s">
        <v>4352</v>
      </c>
      <c r="KO442" s="34" t="s">
        <v>5255</v>
      </c>
      <c r="KP442" s="34" t="s">
        <v>4170</v>
      </c>
      <c r="KQ442" s="34" t="s">
        <v>4170</v>
      </c>
      <c r="KR442" s="34" t="s">
        <v>4170</v>
      </c>
      <c r="KS442" s="34" t="s">
        <v>4170</v>
      </c>
      <c r="KT442" s="34" t="s">
        <v>4170</v>
      </c>
      <c r="KU442" s="34" t="s">
        <v>5113</v>
      </c>
      <c r="KV442" s="34" t="s">
        <v>5154</v>
      </c>
      <c r="KW442" s="34" t="s">
        <v>5620</v>
      </c>
      <c r="KX442" s="34" t="s">
        <v>5643</v>
      </c>
      <c r="KY442" s="34" t="s">
        <v>5223</v>
      </c>
      <c r="KZ442" s="34" t="s">
        <v>5154</v>
      </c>
      <c r="LA442" s="34" t="s">
        <v>5992</v>
      </c>
    </row>
    <row r="443" spans="1:313">
      <c r="A443" s="34" t="s">
        <v>7332</v>
      </c>
      <c r="B443" s="34" t="s">
        <v>7311</v>
      </c>
      <c r="C443" s="34" t="s">
        <v>1036</v>
      </c>
      <c r="D443" s="34" t="s">
        <v>1041</v>
      </c>
      <c r="F443" s="34" t="s">
        <v>1041</v>
      </c>
      <c r="G443" s="34">
        <v>34</v>
      </c>
      <c r="H443" s="34" t="s">
        <v>1041</v>
      </c>
      <c r="I443" s="34" t="s">
        <v>1041</v>
      </c>
      <c r="J443" s="34" t="s">
        <v>442</v>
      </c>
      <c r="K443" s="34" t="s">
        <v>1077</v>
      </c>
      <c r="L443" s="34" t="s">
        <v>9537</v>
      </c>
      <c r="M443" s="34" t="s">
        <v>1548</v>
      </c>
      <c r="N443" s="34" t="s">
        <v>9538</v>
      </c>
      <c r="P443" s="34" t="s">
        <v>3065</v>
      </c>
      <c r="Q443" s="34" t="s">
        <v>3123</v>
      </c>
      <c r="R443" s="34" t="s">
        <v>6370</v>
      </c>
      <c r="S443" s="34">
        <v>1</v>
      </c>
      <c r="T443" s="34" t="s">
        <v>4170</v>
      </c>
      <c r="U443" s="34" t="s">
        <v>4170</v>
      </c>
      <c r="V443" s="34" t="s">
        <v>4170</v>
      </c>
      <c r="W443" s="34" t="s">
        <v>4170</v>
      </c>
      <c r="X443" s="34" t="s">
        <v>4881</v>
      </c>
      <c r="Y443" s="34" t="s">
        <v>4170</v>
      </c>
      <c r="Z443" s="34" t="s">
        <v>4881</v>
      </c>
      <c r="AA443" s="34" t="s">
        <v>4170</v>
      </c>
      <c r="AB443" s="34" t="s">
        <v>3681</v>
      </c>
      <c r="AD443" s="34" t="s">
        <v>3696</v>
      </c>
      <c r="AN443" s="34" t="s">
        <v>3722</v>
      </c>
      <c r="AO443" s="34" t="s">
        <v>1044</v>
      </c>
      <c r="BG443" s="34">
        <v>1</v>
      </c>
      <c r="BI443" s="34">
        <v>20</v>
      </c>
      <c r="BJ443" s="34" t="s">
        <v>1041</v>
      </c>
      <c r="BK443" s="34" t="s">
        <v>3727</v>
      </c>
      <c r="BM443" s="34" t="s">
        <v>3739</v>
      </c>
      <c r="BN443" s="34" t="s">
        <v>3745</v>
      </c>
      <c r="BO443" s="34" t="s">
        <v>4881</v>
      </c>
      <c r="BP443" s="34" t="s">
        <v>4170</v>
      </c>
      <c r="BQ443" s="34" t="s">
        <v>4170</v>
      </c>
      <c r="BR443" s="34" t="s">
        <v>4170</v>
      </c>
      <c r="BS443" s="34" t="s">
        <v>3754</v>
      </c>
      <c r="BT443" s="34" t="s">
        <v>3771</v>
      </c>
      <c r="BU443" s="34" t="s">
        <v>1044</v>
      </c>
      <c r="BV443" s="34" t="s">
        <v>1044</v>
      </c>
      <c r="BW443" s="34" t="s">
        <v>1044</v>
      </c>
      <c r="BX443" s="34" t="s">
        <v>3777</v>
      </c>
      <c r="BY443" s="34" t="s">
        <v>4881</v>
      </c>
      <c r="BZ443" s="34" t="s">
        <v>4170</v>
      </c>
      <c r="CA443" s="34" t="s">
        <v>4170</v>
      </c>
      <c r="CB443" s="34" t="s">
        <v>4170</v>
      </c>
      <c r="CC443" s="34" t="s">
        <v>4170</v>
      </c>
      <c r="CD443" s="34" t="s">
        <v>4170</v>
      </c>
      <c r="CE443" s="34" t="s">
        <v>4170</v>
      </c>
      <c r="CF443" s="34" t="s">
        <v>4170</v>
      </c>
      <c r="CG443" s="34" t="s">
        <v>4170</v>
      </c>
      <c r="CH443" s="34" t="s">
        <v>4170</v>
      </c>
      <c r="CI443" s="34" t="s">
        <v>4170</v>
      </c>
      <c r="CJ443" s="34" t="s">
        <v>4170</v>
      </c>
      <c r="CK443" s="34" t="s">
        <v>4170</v>
      </c>
      <c r="CL443" s="34" t="s">
        <v>4170</v>
      </c>
      <c r="CM443" s="34" t="s">
        <v>4170</v>
      </c>
      <c r="CN443" s="34" t="s">
        <v>4170</v>
      </c>
      <c r="CO443" s="34" t="s">
        <v>4170</v>
      </c>
      <c r="CQ443" s="34" t="s">
        <v>1041</v>
      </c>
      <c r="CR443" s="34" t="s">
        <v>1041</v>
      </c>
      <c r="CS443" s="34" t="s">
        <v>1041</v>
      </c>
      <c r="CT443" s="34" t="s">
        <v>1041</v>
      </c>
      <c r="CU443" s="34" t="s">
        <v>1041</v>
      </c>
      <c r="CV443" s="34" t="s">
        <v>1041</v>
      </c>
      <c r="CW443" s="34" t="s">
        <v>1041</v>
      </c>
      <c r="CX443" s="34" t="s">
        <v>1044</v>
      </c>
      <c r="CY443" s="34" t="s">
        <v>3826</v>
      </c>
      <c r="CZ443" s="34" t="s">
        <v>3843</v>
      </c>
      <c r="DA443" s="34" t="s">
        <v>3855</v>
      </c>
      <c r="DB443" s="34" t="s">
        <v>1044</v>
      </c>
      <c r="DC443" s="34" t="s">
        <v>1044</v>
      </c>
      <c r="DD443" s="34" t="s">
        <v>3871</v>
      </c>
      <c r="DE443" s="34" t="s">
        <v>1044</v>
      </c>
      <c r="DF443" s="34" t="s">
        <v>3877</v>
      </c>
      <c r="DG443" s="34" t="s">
        <v>3889</v>
      </c>
      <c r="DH443" s="34" t="s">
        <v>4170</v>
      </c>
      <c r="DI443" s="34" t="s">
        <v>4170</v>
      </c>
      <c r="DJ443" s="34" t="s">
        <v>4881</v>
      </c>
      <c r="DK443" s="34" t="s">
        <v>4170</v>
      </c>
      <c r="DL443" s="34" t="s">
        <v>4170</v>
      </c>
      <c r="DM443" s="34" t="s">
        <v>4170</v>
      </c>
      <c r="DN443" s="34" t="s">
        <v>4170</v>
      </c>
      <c r="DO443" s="34" t="s">
        <v>4170</v>
      </c>
      <c r="DP443" s="34" t="s">
        <v>4170</v>
      </c>
      <c r="DQ443" s="34" t="s">
        <v>4170</v>
      </c>
      <c r="DR443" s="34" t="s">
        <v>4170</v>
      </c>
      <c r="DS443" s="34" t="s">
        <v>4170</v>
      </c>
      <c r="DT443" s="34" t="s">
        <v>4170</v>
      </c>
      <c r="DU443" s="34" t="s">
        <v>4170</v>
      </c>
      <c r="DV443" s="34" t="s">
        <v>4170</v>
      </c>
      <c r="DW443" s="34" t="s">
        <v>4170</v>
      </c>
      <c r="FK443" s="34" t="s">
        <v>1044</v>
      </c>
      <c r="FM443" s="34" t="s">
        <v>3981</v>
      </c>
      <c r="FN443" s="34" t="s">
        <v>6433</v>
      </c>
      <c r="FO443" s="34" t="s">
        <v>4881</v>
      </c>
      <c r="FP443" s="34" t="s">
        <v>4881</v>
      </c>
      <c r="FQ443" s="34" t="s">
        <v>4881</v>
      </c>
      <c r="FR443" s="34" t="s">
        <v>4170</v>
      </c>
      <c r="FS443" s="34" t="s">
        <v>4170</v>
      </c>
      <c r="FT443" s="34" t="s">
        <v>4170</v>
      </c>
      <c r="FU443" s="34" t="s">
        <v>4881</v>
      </c>
      <c r="FV443" s="34" t="s">
        <v>4881</v>
      </c>
      <c r="FW443" s="34" t="s">
        <v>4881</v>
      </c>
      <c r="FX443" s="34" t="s">
        <v>4170</v>
      </c>
      <c r="FY443" s="34" t="s">
        <v>4170</v>
      </c>
      <c r="FZ443" s="34" t="s">
        <v>4170</v>
      </c>
      <c r="GA443" s="34" t="s">
        <v>4170</v>
      </c>
      <c r="GB443" s="34" t="s">
        <v>4170</v>
      </c>
      <c r="GC443" s="34" t="s">
        <v>4170</v>
      </c>
      <c r="GD443" s="34" t="s">
        <v>4170</v>
      </c>
      <c r="GF443" s="34" t="s">
        <v>1044</v>
      </c>
      <c r="GG443" s="34" t="s">
        <v>4170</v>
      </c>
      <c r="GH443" s="34" t="s">
        <v>4170</v>
      </c>
      <c r="GI443" s="34" t="s">
        <v>4170</v>
      </c>
      <c r="GJ443" s="34" t="s">
        <v>4881</v>
      </c>
      <c r="GK443" s="34" t="s">
        <v>4170</v>
      </c>
      <c r="GL443" s="34" t="s">
        <v>4170</v>
      </c>
      <c r="GM443" s="34" t="s">
        <v>4170</v>
      </c>
      <c r="GO443" s="34">
        <v>12000</v>
      </c>
      <c r="GP443" s="34">
        <v>0</v>
      </c>
      <c r="GQ443" s="34">
        <v>10000</v>
      </c>
      <c r="GR443" s="34">
        <v>3000</v>
      </c>
      <c r="GS443" s="34">
        <v>1000</v>
      </c>
      <c r="GT443" s="34">
        <v>300</v>
      </c>
      <c r="GU443" s="34">
        <v>2000</v>
      </c>
      <c r="GV443" s="34">
        <v>4000</v>
      </c>
      <c r="GW443" s="34">
        <v>0</v>
      </c>
      <c r="GX443" s="34">
        <v>6000</v>
      </c>
      <c r="GY443" s="34">
        <v>0</v>
      </c>
      <c r="GZ443" s="34">
        <v>0</v>
      </c>
      <c r="HA443" s="34">
        <v>0</v>
      </c>
      <c r="HB443" s="34">
        <v>0</v>
      </c>
      <c r="HC443" s="34">
        <v>0</v>
      </c>
      <c r="HD443" s="34">
        <v>0</v>
      </c>
      <c r="HE443" s="34">
        <v>10000</v>
      </c>
      <c r="HF443" s="34" t="s">
        <v>1044</v>
      </c>
      <c r="HK443" s="34" t="s">
        <v>7333</v>
      </c>
      <c r="HL443" s="34" t="s">
        <v>4226</v>
      </c>
      <c r="HM443" s="34" t="s">
        <v>4539</v>
      </c>
      <c r="HN443" s="34" t="s">
        <v>5452</v>
      </c>
      <c r="HO443" s="34">
        <v>46.714848883048603</v>
      </c>
      <c r="HP443" s="34" t="s">
        <v>4896</v>
      </c>
      <c r="HQ443" s="34" t="s">
        <v>4305</v>
      </c>
      <c r="HR443" s="34" t="s">
        <v>4186</v>
      </c>
      <c r="HS443" s="34" t="s">
        <v>4241</v>
      </c>
      <c r="HT443" s="34" t="s">
        <v>4271</v>
      </c>
      <c r="HU443" s="34" t="s">
        <v>5342</v>
      </c>
      <c r="HV443" s="34" t="s">
        <v>5001</v>
      </c>
      <c r="HW443" s="34" t="s">
        <v>4556</v>
      </c>
      <c r="HX443" s="34" t="s">
        <v>3238</v>
      </c>
      <c r="HY443" s="34" t="s">
        <v>4291</v>
      </c>
      <c r="HZ443" s="34" t="s">
        <v>4933</v>
      </c>
      <c r="IA443" s="34" t="s">
        <v>4666</v>
      </c>
      <c r="IC443" s="34" t="s">
        <v>5274</v>
      </c>
      <c r="ID443" s="34" t="s">
        <v>4462</v>
      </c>
      <c r="IR443" s="34" t="s">
        <v>1046</v>
      </c>
      <c r="IU443" s="34" t="s">
        <v>5181</v>
      </c>
      <c r="IV443" s="34" t="s">
        <v>4170</v>
      </c>
      <c r="IW443" s="34" t="s">
        <v>4176</v>
      </c>
      <c r="IX443" s="34" t="s">
        <v>5374</v>
      </c>
      <c r="IY443" s="34" t="s">
        <v>4474</v>
      </c>
      <c r="IZ443" s="34" t="s">
        <v>4784</v>
      </c>
      <c r="JA443" s="34" t="s">
        <v>5581</v>
      </c>
      <c r="JB443" s="34" t="s">
        <v>5850</v>
      </c>
      <c r="JC443" s="34">
        <v>1000</v>
      </c>
      <c r="JD443" s="34">
        <v>0</v>
      </c>
      <c r="JE443" s="34">
        <v>0</v>
      </c>
      <c r="JF443" s="34">
        <v>0</v>
      </c>
      <c r="JG443" s="34">
        <v>0</v>
      </c>
      <c r="JH443" s="34">
        <v>0</v>
      </c>
      <c r="JI443" s="34">
        <v>0</v>
      </c>
      <c r="JJ443" s="34">
        <v>1666.6666666666699</v>
      </c>
      <c r="JK443" s="34">
        <v>0</v>
      </c>
      <c r="JL443" s="34">
        <v>29300</v>
      </c>
      <c r="JM443" s="34">
        <v>5666.6666666666697</v>
      </c>
      <c r="JN443" s="34">
        <v>34966.666666666701</v>
      </c>
      <c r="JO443" s="34">
        <v>29300</v>
      </c>
      <c r="JP443" s="34">
        <v>5666.6666666666697</v>
      </c>
      <c r="JQ443" s="34">
        <v>34966.666666666701</v>
      </c>
      <c r="JR443" s="34">
        <v>0.34318398474737799</v>
      </c>
      <c r="JT443" s="34">
        <v>0.28598665395614897</v>
      </c>
      <c r="JU443" s="34">
        <v>8.5795996186844595E-2</v>
      </c>
      <c r="JV443" s="34">
        <v>2.8598665395614901E-2</v>
      </c>
      <c r="JW443" s="34">
        <v>8.5795996186844598E-3</v>
      </c>
      <c r="JX443" s="34">
        <v>5.7197330791229697E-2</v>
      </c>
      <c r="JY443" s="34">
        <v>0.11439466158245901</v>
      </c>
      <c r="KA443" s="34">
        <v>2.8598665395614901E-2</v>
      </c>
      <c r="KH443" s="34">
        <v>4.7664442326024799E-2</v>
      </c>
      <c r="KL443" s="34" t="s">
        <v>4170</v>
      </c>
      <c r="KM443" s="34" t="s">
        <v>4716</v>
      </c>
      <c r="KN443" s="34" t="s">
        <v>4170</v>
      </c>
      <c r="KO443" s="34" t="s">
        <v>4170</v>
      </c>
      <c r="KP443" s="34" t="s">
        <v>4170</v>
      </c>
      <c r="KQ443" s="34" t="s">
        <v>4170</v>
      </c>
      <c r="KR443" s="34" t="s">
        <v>4170</v>
      </c>
      <c r="KS443" s="34" t="s">
        <v>4170</v>
      </c>
      <c r="KT443" s="34" t="s">
        <v>5253</v>
      </c>
      <c r="KU443" s="34" t="s">
        <v>5114</v>
      </c>
      <c r="KV443" s="34" t="s">
        <v>4876</v>
      </c>
      <c r="KW443" s="34" t="s">
        <v>5625</v>
      </c>
      <c r="KX443" s="34" t="s">
        <v>5645</v>
      </c>
      <c r="KY443" s="34" t="s">
        <v>5954</v>
      </c>
      <c r="KZ443" s="34" t="s">
        <v>5224</v>
      </c>
    </row>
    <row r="444" spans="1:313">
      <c r="A444" s="34" t="s">
        <v>7334</v>
      </c>
      <c r="B444" s="34" t="s">
        <v>7311</v>
      </c>
      <c r="C444" s="34" t="s">
        <v>1038</v>
      </c>
      <c r="D444" s="34" t="s">
        <v>1041</v>
      </c>
      <c r="F444" s="34" t="s">
        <v>1041</v>
      </c>
      <c r="G444" s="34">
        <v>31</v>
      </c>
      <c r="H444" s="34" t="s">
        <v>1041</v>
      </c>
      <c r="I444" s="34" t="s">
        <v>1041</v>
      </c>
      <c r="J444" s="34" t="s">
        <v>440</v>
      </c>
      <c r="K444" s="34" t="s">
        <v>1077</v>
      </c>
      <c r="L444" s="34" t="s">
        <v>9537</v>
      </c>
      <c r="M444" s="34" t="s">
        <v>1548</v>
      </c>
      <c r="N444" s="34" t="s">
        <v>9538</v>
      </c>
      <c r="P444" s="34" t="s">
        <v>3065</v>
      </c>
      <c r="Q444" s="34" t="s">
        <v>3096</v>
      </c>
      <c r="R444" s="34" t="s">
        <v>6377</v>
      </c>
      <c r="S444" s="34">
        <v>2</v>
      </c>
      <c r="T444" s="34" t="s">
        <v>4881</v>
      </c>
      <c r="U444" s="34" t="s">
        <v>4170</v>
      </c>
      <c r="V444" s="34" t="s">
        <v>4170</v>
      </c>
      <c r="W444" s="34" t="s">
        <v>4609</v>
      </c>
      <c r="X444" s="34" t="s">
        <v>4170</v>
      </c>
      <c r="Y444" s="34" t="s">
        <v>4609</v>
      </c>
      <c r="Z444" s="34" t="s">
        <v>4170</v>
      </c>
      <c r="AA444" s="34" t="s">
        <v>4170</v>
      </c>
      <c r="AB444" s="34" t="s">
        <v>3681</v>
      </c>
      <c r="AD444" s="34" t="s">
        <v>3696</v>
      </c>
      <c r="AN444" s="34" t="s">
        <v>3722</v>
      </c>
      <c r="AO444" s="34" t="s">
        <v>1044</v>
      </c>
      <c r="BG444" s="34">
        <v>1</v>
      </c>
      <c r="BI444" s="34">
        <v>22</v>
      </c>
      <c r="BJ444" s="34" t="s">
        <v>1041</v>
      </c>
      <c r="BK444" s="34" t="s">
        <v>3727</v>
      </c>
      <c r="BM444" s="34" t="s">
        <v>3739</v>
      </c>
      <c r="BN444" s="34" t="s">
        <v>3745</v>
      </c>
      <c r="BO444" s="34" t="s">
        <v>4881</v>
      </c>
      <c r="BP444" s="34" t="s">
        <v>4170</v>
      </c>
      <c r="BQ444" s="34" t="s">
        <v>4170</v>
      </c>
      <c r="BR444" s="34" t="s">
        <v>4170</v>
      </c>
      <c r="BS444" s="34" t="s">
        <v>3751</v>
      </c>
      <c r="BT444" s="34" t="s">
        <v>3739</v>
      </c>
      <c r="BU444" s="34" t="s">
        <v>1044</v>
      </c>
      <c r="BV444" s="34" t="s">
        <v>1044</v>
      </c>
      <c r="BW444" s="34" t="s">
        <v>1044</v>
      </c>
      <c r="BX444" s="34" t="s">
        <v>3777</v>
      </c>
      <c r="BY444" s="34" t="s">
        <v>4881</v>
      </c>
      <c r="BZ444" s="34" t="s">
        <v>4170</v>
      </c>
      <c r="CA444" s="34" t="s">
        <v>4170</v>
      </c>
      <c r="CB444" s="34" t="s">
        <v>4170</v>
      </c>
      <c r="CC444" s="34" t="s">
        <v>4170</v>
      </c>
      <c r="CD444" s="34" t="s">
        <v>4170</v>
      </c>
      <c r="CE444" s="34" t="s">
        <v>4170</v>
      </c>
      <c r="CF444" s="34" t="s">
        <v>4170</v>
      </c>
      <c r="CG444" s="34" t="s">
        <v>4170</v>
      </c>
      <c r="CH444" s="34" t="s">
        <v>4170</v>
      </c>
      <c r="CI444" s="34" t="s">
        <v>4170</v>
      </c>
      <c r="CJ444" s="34" t="s">
        <v>4170</v>
      </c>
      <c r="CK444" s="34" t="s">
        <v>4170</v>
      </c>
      <c r="CL444" s="34" t="s">
        <v>4170</v>
      </c>
      <c r="CM444" s="34" t="s">
        <v>4170</v>
      </c>
      <c r="CN444" s="34" t="s">
        <v>4170</v>
      </c>
      <c r="CO444" s="34" t="s">
        <v>4170</v>
      </c>
      <c r="CQ444" s="34" t="s">
        <v>1041</v>
      </c>
      <c r="CR444" s="34" t="s">
        <v>1041</v>
      </c>
      <c r="CS444" s="34" t="s">
        <v>1041</v>
      </c>
      <c r="CT444" s="34" t="s">
        <v>1041</v>
      </c>
      <c r="CU444" s="34" t="s">
        <v>1041</v>
      </c>
      <c r="CV444" s="34" t="s">
        <v>1041</v>
      </c>
      <c r="CW444" s="34" t="s">
        <v>1044</v>
      </c>
      <c r="CX444" s="34" t="s">
        <v>1044</v>
      </c>
      <c r="CY444" s="34" t="s">
        <v>3826</v>
      </c>
      <c r="CZ444" s="34" t="s">
        <v>3843</v>
      </c>
      <c r="DA444" s="34" t="s">
        <v>3861</v>
      </c>
      <c r="DB444" s="34" t="s">
        <v>3868</v>
      </c>
      <c r="DC444" s="34" t="s">
        <v>3868</v>
      </c>
      <c r="DD444" s="34" t="s">
        <v>3871</v>
      </c>
      <c r="DE444" s="34" t="s">
        <v>1044</v>
      </c>
      <c r="DF444" s="34" t="s">
        <v>3880</v>
      </c>
      <c r="DG444" s="34" t="s">
        <v>169</v>
      </c>
      <c r="DH444" s="34" t="s">
        <v>4170</v>
      </c>
      <c r="DI444" s="34" t="s">
        <v>4881</v>
      </c>
      <c r="DJ444" s="34" t="s">
        <v>4170</v>
      </c>
      <c r="DK444" s="34" t="s">
        <v>4170</v>
      </c>
      <c r="DL444" s="34" t="s">
        <v>4170</v>
      </c>
      <c r="DM444" s="34" t="s">
        <v>4170</v>
      </c>
      <c r="DN444" s="34" t="s">
        <v>4170</v>
      </c>
      <c r="DO444" s="34" t="s">
        <v>4170</v>
      </c>
      <c r="DP444" s="34" t="s">
        <v>4170</v>
      </c>
      <c r="DQ444" s="34" t="s">
        <v>4170</v>
      </c>
      <c r="DR444" s="34" t="s">
        <v>4170</v>
      </c>
      <c r="DS444" s="34" t="s">
        <v>4170</v>
      </c>
      <c r="DT444" s="34" t="s">
        <v>4170</v>
      </c>
      <c r="DU444" s="34" t="s">
        <v>4170</v>
      </c>
      <c r="DV444" s="34" t="s">
        <v>4170</v>
      </c>
      <c r="DW444" s="34" t="s">
        <v>4170</v>
      </c>
      <c r="DY444" s="34">
        <v>15000</v>
      </c>
      <c r="FK444" s="34" t="s">
        <v>1044</v>
      </c>
      <c r="FM444" s="34" t="s">
        <v>3990</v>
      </c>
      <c r="GF444" s="34" t="s">
        <v>1044</v>
      </c>
      <c r="GG444" s="34" t="s">
        <v>4170</v>
      </c>
      <c r="GH444" s="34" t="s">
        <v>4170</v>
      </c>
      <c r="GI444" s="34" t="s">
        <v>4170</v>
      </c>
      <c r="GJ444" s="34" t="s">
        <v>4881</v>
      </c>
      <c r="GK444" s="34" t="s">
        <v>4170</v>
      </c>
      <c r="GL444" s="34" t="s">
        <v>4170</v>
      </c>
      <c r="GM444" s="34" t="s">
        <v>4170</v>
      </c>
      <c r="GO444" s="34">
        <v>5000</v>
      </c>
      <c r="GP444" s="34">
        <v>0</v>
      </c>
      <c r="GQ444" s="34">
        <v>6000</v>
      </c>
      <c r="GR444" s="34">
        <v>2800</v>
      </c>
      <c r="GS444" s="34">
        <v>500</v>
      </c>
      <c r="GT444" s="34">
        <v>200</v>
      </c>
      <c r="GU444" s="34">
        <v>200</v>
      </c>
      <c r="GV444" s="34">
        <v>0</v>
      </c>
      <c r="GW444" s="34">
        <v>0</v>
      </c>
      <c r="GX444" s="34">
        <v>0</v>
      </c>
      <c r="GY444" s="34">
        <v>2000</v>
      </c>
      <c r="GZ444" s="34">
        <v>2000</v>
      </c>
      <c r="HA444" s="34">
        <v>0</v>
      </c>
      <c r="HB444" s="34">
        <v>0</v>
      </c>
      <c r="HC444" s="34">
        <v>0</v>
      </c>
      <c r="HD444" s="34">
        <v>0</v>
      </c>
      <c r="HE444" s="34">
        <v>0</v>
      </c>
      <c r="HF444" s="34" t="s">
        <v>1044</v>
      </c>
      <c r="HK444" s="34" t="s">
        <v>7335</v>
      </c>
      <c r="HL444" s="34" t="s">
        <v>4226</v>
      </c>
      <c r="HM444" s="34" t="s">
        <v>4539</v>
      </c>
      <c r="HN444" s="34" t="s">
        <v>5446</v>
      </c>
      <c r="HO444" s="34">
        <v>48.718791064389002</v>
      </c>
      <c r="HP444" s="34" t="s">
        <v>4896</v>
      </c>
      <c r="HQ444" s="34" t="s">
        <v>4313</v>
      </c>
      <c r="HR444" s="34" t="s">
        <v>4186</v>
      </c>
      <c r="HS444" s="34" t="s">
        <v>4235</v>
      </c>
      <c r="HT444" s="34" t="s">
        <v>4271</v>
      </c>
      <c r="HU444" s="34" t="s">
        <v>5342</v>
      </c>
      <c r="HV444" s="34" t="s">
        <v>5001</v>
      </c>
      <c r="HW444" s="34" t="s">
        <v>4556</v>
      </c>
      <c r="HX444" s="34" t="s">
        <v>3238</v>
      </c>
      <c r="HY444" s="34" t="s">
        <v>4291</v>
      </c>
      <c r="HZ444" s="34" t="s">
        <v>4933</v>
      </c>
      <c r="IA444" s="34" t="s">
        <v>4666</v>
      </c>
      <c r="IC444" s="34" t="s">
        <v>5274</v>
      </c>
      <c r="ID444" s="34" t="s">
        <v>4462</v>
      </c>
      <c r="IE444" s="34" t="s">
        <v>5112</v>
      </c>
      <c r="IQ444" s="34">
        <v>15000</v>
      </c>
      <c r="IR444" s="34" t="s">
        <v>1046</v>
      </c>
      <c r="IT444" s="34">
        <v>7500</v>
      </c>
      <c r="IU444" s="34" t="s">
        <v>5179</v>
      </c>
      <c r="IV444" s="34" t="s">
        <v>4170</v>
      </c>
      <c r="IW444" s="34" t="s">
        <v>4175</v>
      </c>
      <c r="IX444" s="34" t="s">
        <v>5374</v>
      </c>
      <c r="IY444" s="34" t="s">
        <v>4785</v>
      </c>
      <c r="IZ444" s="34" t="s">
        <v>4783</v>
      </c>
      <c r="JA444" s="34" t="s">
        <v>4711</v>
      </c>
      <c r="JB444" s="34" t="s">
        <v>4170</v>
      </c>
      <c r="JC444" s="34">
        <v>0</v>
      </c>
      <c r="JD444" s="34">
        <v>333.33333333333297</v>
      </c>
      <c r="JE444" s="34">
        <v>333.33333333333297</v>
      </c>
      <c r="JF444" s="34">
        <v>0</v>
      </c>
      <c r="JG444" s="34">
        <v>0</v>
      </c>
      <c r="JH444" s="34">
        <v>0</v>
      </c>
      <c r="JI444" s="34">
        <v>0</v>
      </c>
      <c r="JJ444" s="34">
        <v>0</v>
      </c>
      <c r="JK444" s="34">
        <v>0</v>
      </c>
      <c r="JL444" s="34">
        <v>15033.333333333299</v>
      </c>
      <c r="JM444" s="34">
        <v>333.33333333333297</v>
      </c>
      <c r="JN444" s="34">
        <v>15366.666666666701</v>
      </c>
      <c r="JO444" s="34">
        <v>7516.6666666666697</v>
      </c>
      <c r="JP444" s="34">
        <v>166.666666666667</v>
      </c>
      <c r="JQ444" s="34">
        <v>7683.3333333333303</v>
      </c>
      <c r="JR444" s="34">
        <v>0.32537960954446898</v>
      </c>
      <c r="JT444" s="34">
        <v>0.39045553145336198</v>
      </c>
      <c r="JU444" s="34">
        <v>0.18221258134490201</v>
      </c>
      <c r="JV444" s="34">
        <v>3.2537960954446901E-2</v>
      </c>
      <c r="JW444" s="34">
        <v>1.30151843817787E-2</v>
      </c>
      <c r="JX444" s="34">
        <v>1.30151843817787E-2</v>
      </c>
      <c r="KB444" s="34">
        <v>2.1691973969631202E-2</v>
      </c>
      <c r="KC444" s="34">
        <v>2.1691973969631202E-2</v>
      </c>
      <c r="KJ444" s="34" t="s">
        <v>5977</v>
      </c>
      <c r="KK444" s="34" t="s">
        <v>5990</v>
      </c>
      <c r="KL444" s="34" t="s">
        <v>4170</v>
      </c>
      <c r="KM444" s="34" t="s">
        <v>4170</v>
      </c>
      <c r="KN444" s="34" t="s">
        <v>5255</v>
      </c>
      <c r="KO444" s="34" t="s">
        <v>5255</v>
      </c>
      <c r="KP444" s="34" t="s">
        <v>4170</v>
      </c>
      <c r="KQ444" s="34" t="s">
        <v>4170</v>
      </c>
      <c r="KR444" s="34" t="s">
        <v>4170</v>
      </c>
      <c r="KS444" s="34" t="s">
        <v>4170</v>
      </c>
      <c r="KT444" s="34" t="s">
        <v>4170</v>
      </c>
      <c r="KU444" s="34" t="s">
        <v>5113</v>
      </c>
      <c r="KV444" s="34" t="s">
        <v>5154</v>
      </c>
      <c r="KW444" s="34" t="s">
        <v>5624</v>
      </c>
      <c r="KX444" s="34" t="s">
        <v>5644</v>
      </c>
      <c r="KY444" s="34" t="s">
        <v>5223</v>
      </c>
      <c r="KZ444" s="34" t="s">
        <v>5154</v>
      </c>
      <c r="LA444" s="34" t="s">
        <v>5992</v>
      </c>
    </row>
    <row r="445" spans="1:313">
      <c r="A445" s="34" t="s">
        <v>7336</v>
      </c>
      <c r="B445" s="34" t="s">
        <v>7311</v>
      </c>
      <c r="C445" s="34" t="s">
        <v>1039</v>
      </c>
      <c r="D445" s="34" t="s">
        <v>1041</v>
      </c>
      <c r="F445" s="34" t="s">
        <v>1041</v>
      </c>
      <c r="G445" s="34">
        <v>34</v>
      </c>
      <c r="H445" s="34" t="s">
        <v>1041</v>
      </c>
      <c r="I445" s="34" t="s">
        <v>1041</v>
      </c>
      <c r="J445" s="34" t="s">
        <v>442</v>
      </c>
      <c r="K445" s="34" t="s">
        <v>1077</v>
      </c>
      <c r="L445" s="34" t="s">
        <v>9537</v>
      </c>
      <c r="M445" s="34" t="s">
        <v>1548</v>
      </c>
      <c r="N445" s="34" t="s">
        <v>9538</v>
      </c>
      <c r="P445" s="34" t="s">
        <v>3065</v>
      </c>
      <c r="Q445" s="34" t="s">
        <v>3120</v>
      </c>
      <c r="R445" s="34" t="s">
        <v>6315</v>
      </c>
      <c r="S445" s="34">
        <v>1</v>
      </c>
      <c r="T445" s="34" t="s">
        <v>4170</v>
      </c>
      <c r="U445" s="34" t="s">
        <v>4170</v>
      </c>
      <c r="V445" s="34" t="s">
        <v>4170</v>
      </c>
      <c r="W445" s="34" t="s">
        <v>4170</v>
      </c>
      <c r="X445" s="34" t="s">
        <v>4881</v>
      </c>
      <c r="Y445" s="34" t="s">
        <v>4170</v>
      </c>
      <c r="Z445" s="34" t="s">
        <v>4881</v>
      </c>
      <c r="AA445" s="34" t="s">
        <v>4170</v>
      </c>
      <c r="AB445" s="34" t="s">
        <v>3684</v>
      </c>
      <c r="AD445" s="34" t="s">
        <v>3696</v>
      </c>
      <c r="AN445" s="34" t="s">
        <v>3719</v>
      </c>
      <c r="AO445" s="34" t="s">
        <v>1044</v>
      </c>
      <c r="BG445" s="34">
        <v>1</v>
      </c>
      <c r="BI445" s="34">
        <v>30</v>
      </c>
      <c r="BJ445" s="34" t="s">
        <v>1041</v>
      </c>
      <c r="BK445" s="34" t="s">
        <v>3727</v>
      </c>
      <c r="BM445" s="34" t="s">
        <v>3739</v>
      </c>
      <c r="BN445" s="34" t="s">
        <v>3745</v>
      </c>
      <c r="BO445" s="34" t="s">
        <v>4881</v>
      </c>
      <c r="BP445" s="34" t="s">
        <v>4170</v>
      </c>
      <c r="BQ445" s="34" t="s">
        <v>4170</v>
      </c>
      <c r="BR445" s="34" t="s">
        <v>4170</v>
      </c>
      <c r="BS445" s="34" t="s">
        <v>3754</v>
      </c>
      <c r="BT445" s="34" t="s">
        <v>3771</v>
      </c>
      <c r="BU445" s="34" t="s">
        <v>1044</v>
      </c>
      <c r="BV445" s="34" t="s">
        <v>1044</v>
      </c>
      <c r="BW445" s="34" t="s">
        <v>1044</v>
      </c>
      <c r="BX445" s="34" t="s">
        <v>3777</v>
      </c>
      <c r="BY445" s="34" t="s">
        <v>4881</v>
      </c>
      <c r="BZ445" s="34" t="s">
        <v>4170</v>
      </c>
      <c r="CA445" s="34" t="s">
        <v>4170</v>
      </c>
      <c r="CB445" s="34" t="s">
        <v>4170</v>
      </c>
      <c r="CC445" s="34" t="s">
        <v>4170</v>
      </c>
      <c r="CD445" s="34" t="s">
        <v>4170</v>
      </c>
      <c r="CE445" s="34" t="s">
        <v>4170</v>
      </c>
      <c r="CF445" s="34" t="s">
        <v>4170</v>
      </c>
      <c r="CG445" s="34" t="s">
        <v>4170</v>
      </c>
      <c r="CH445" s="34" t="s">
        <v>4170</v>
      </c>
      <c r="CI445" s="34" t="s">
        <v>4170</v>
      </c>
      <c r="CJ445" s="34" t="s">
        <v>4170</v>
      </c>
      <c r="CK445" s="34" t="s">
        <v>4170</v>
      </c>
      <c r="CL445" s="34" t="s">
        <v>4170</v>
      </c>
      <c r="CM445" s="34" t="s">
        <v>4170</v>
      </c>
      <c r="CN445" s="34" t="s">
        <v>4170</v>
      </c>
      <c r="CO445" s="34" t="s">
        <v>4170</v>
      </c>
      <c r="CQ445" s="34" t="s">
        <v>1041</v>
      </c>
      <c r="CR445" s="34" t="s">
        <v>1041</v>
      </c>
      <c r="CS445" s="34" t="s">
        <v>1041</v>
      </c>
      <c r="CT445" s="34" t="s">
        <v>1041</v>
      </c>
      <c r="CU445" s="34" t="s">
        <v>1041</v>
      </c>
      <c r="CV445" s="34" t="s">
        <v>1041</v>
      </c>
      <c r="CW445" s="34" t="s">
        <v>1044</v>
      </c>
      <c r="CX445" s="34" t="s">
        <v>1044</v>
      </c>
      <c r="CY445" s="34" t="s">
        <v>3826</v>
      </c>
      <c r="CZ445" s="34" t="s">
        <v>3843</v>
      </c>
      <c r="DA445" s="34" t="s">
        <v>3861</v>
      </c>
      <c r="DB445" s="34" t="s">
        <v>1044</v>
      </c>
      <c r="DC445" s="34" t="s">
        <v>3871</v>
      </c>
      <c r="DD445" s="34" t="s">
        <v>3871</v>
      </c>
      <c r="DE445" s="34" t="s">
        <v>1041</v>
      </c>
      <c r="DF445" s="34" t="s">
        <v>3877</v>
      </c>
      <c r="DG445" s="34" t="s">
        <v>169</v>
      </c>
      <c r="DH445" s="34" t="s">
        <v>4170</v>
      </c>
      <c r="DI445" s="34" t="s">
        <v>4881</v>
      </c>
      <c r="DJ445" s="34" t="s">
        <v>4170</v>
      </c>
      <c r="DK445" s="34" t="s">
        <v>4170</v>
      </c>
      <c r="DL445" s="34" t="s">
        <v>4170</v>
      </c>
      <c r="DM445" s="34" t="s">
        <v>4170</v>
      </c>
      <c r="DN445" s="34" t="s">
        <v>4170</v>
      </c>
      <c r="DO445" s="34" t="s">
        <v>4170</v>
      </c>
      <c r="DP445" s="34" t="s">
        <v>4170</v>
      </c>
      <c r="DQ445" s="34" t="s">
        <v>4170</v>
      </c>
      <c r="DR445" s="34" t="s">
        <v>4170</v>
      </c>
      <c r="DS445" s="34" t="s">
        <v>4170</v>
      </c>
      <c r="DT445" s="34" t="s">
        <v>4170</v>
      </c>
      <c r="DU445" s="34" t="s">
        <v>4170</v>
      </c>
      <c r="DV445" s="34" t="s">
        <v>4170</v>
      </c>
      <c r="DW445" s="34" t="s">
        <v>4170</v>
      </c>
      <c r="DY445" s="34">
        <v>15000</v>
      </c>
      <c r="FK445" s="34" t="s">
        <v>1044</v>
      </c>
      <c r="FM445" s="34" t="s">
        <v>3990</v>
      </c>
      <c r="GF445" s="34" t="s">
        <v>1044</v>
      </c>
      <c r="GG445" s="34" t="s">
        <v>4170</v>
      </c>
      <c r="GH445" s="34" t="s">
        <v>4170</v>
      </c>
      <c r="GI445" s="34" t="s">
        <v>4170</v>
      </c>
      <c r="GJ445" s="34" t="s">
        <v>4881</v>
      </c>
      <c r="GK445" s="34" t="s">
        <v>4170</v>
      </c>
      <c r="GL445" s="34" t="s">
        <v>4170</v>
      </c>
      <c r="GM445" s="34" t="s">
        <v>4170</v>
      </c>
      <c r="GO445" s="34">
        <v>5000</v>
      </c>
      <c r="GP445" s="34">
        <v>1000</v>
      </c>
      <c r="GQ445" s="34">
        <v>0</v>
      </c>
      <c r="GR445" s="34">
        <v>2000</v>
      </c>
      <c r="GS445" s="34">
        <v>100</v>
      </c>
      <c r="GT445" s="34">
        <v>250</v>
      </c>
      <c r="GU445" s="34">
        <v>100</v>
      </c>
      <c r="GV445" s="34">
        <v>0</v>
      </c>
      <c r="GW445" s="34">
        <v>0</v>
      </c>
      <c r="GX445" s="34">
        <v>2000</v>
      </c>
      <c r="GY445" s="34">
        <v>200</v>
      </c>
      <c r="GZ445" s="34">
        <v>0</v>
      </c>
      <c r="HA445" s="34">
        <v>0</v>
      </c>
      <c r="HB445" s="34">
        <v>0</v>
      </c>
      <c r="HC445" s="34">
        <v>0</v>
      </c>
      <c r="HD445" s="34">
        <v>0</v>
      </c>
      <c r="HE445" s="34">
        <v>0</v>
      </c>
      <c r="HF445" s="34" t="s">
        <v>3071</v>
      </c>
      <c r="HK445" s="34" t="s">
        <v>7337</v>
      </c>
      <c r="HL445" s="34" t="s">
        <v>4226</v>
      </c>
      <c r="HM445" s="34" t="s">
        <v>4539</v>
      </c>
      <c r="HN445" s="34" t="s">
        <v>5452</v>
      </c>
      <c r="HO445" s="34">
        <v>26.6740582566798</v>
      </c>
      <c r="HP445" s="34" t="s">
        <v>4895</v>
      </c>
      <c r="HQ445" s="34" t="s">
        <v>4305</v>
      </c>
      <c r="HR445" s="34" t="s">
        <v>4186</v>
      </c>
      <c r="HS445" s="34" t="s">
        <v>4241</v>
      </c>
      <c r="HT445" s="34" t="s">
        <v>4271</v>
      </c>
      <c r="HU445" s="34" t="s">
        <v>5342</v>
      </c>
      <c r="HV445" s="34" t="s">
        <v>5001</v>
      </c>
      <c r="HW445" s="34" t="s">
        <v>4556</v>
      </c>
      <c r="HX445" s="34" t="s">
        <v>3238</v>
      </c>
      <c r="HY445" s="34" t="s">
        <v>4291</v>
      </c>
      <c r="HZ445" s="34" t="s">
        <v>4933</v>
      </c>
      <c r="IA445" s="34" t="s">
        <v>4666</v>
      </c>
      <c r="IC445" s="34" t="s">
        <v>5274</v>
      </c>
      <c r="ID445" s="34" t="s">
        <v>4462</v>
      </c>
      <c r="IE445" s="34" t="s">
        <v>5112</v>
      </c>
      <c r="IQ445" s="34">
        <v>15000</v>
      </c>
      <c r="IR445" s="34" t="s">
        <v>1046</v>
      </c>
      <c r="IT445" s="34">
        <v>15000</v>
      </c>
      <c r="IU445" s="34" t="s">
        <v>5179</v>
      </c>
      <c r="IV445" s="34" t="s">
        <v>4474</v>
      </c>
      <c r="IW445" s="34" t="s">
        <v>4170</v>
      </c>
      <c r="IX445" s="34" t="s">
        <v>4472</v>
      </c>
      <c r="IY445" s="34" t="s">
        <v>5373</v>
      </c>
      <c r="IZ445" s="34" t="s">
        <v>4784</v>
      </c>
      <c r="JA445" s="34" t="s">
        <v>4711</v>
      </c>
      <c r="JB445" s="34" t="s">
        <v>4170</v>
      </c>
      <c r="JC445" s="34">
        <v>333.33333333333297</v>
      </c>
      <c r="JD445" s="34">
        <v>33.3333333333333</v>
      </c>
      <c r="JE445" s="34">
        <v>0</v>
      </c>
      <c r="JF445" s="34">
        <v>0</v>
      </c>
      <c r="JG445" s="34">
        <v>0</v>
      </c>
      <c r="JH445" s="34">
        <v>0</v>
      </c>
      <c r="JI445" s="34">
        <v>0</v>
      </c>
      <c r="JJ445" s="34">
        <v>0</v>
      </c>
      <c r="JK445" s="34">
        <v>0</v>
      </c>
      <c r="JL445" s="34">
        <v>7783.3333333333303</v>
      </c>
      <c r="JM445" s="34">
        <v>1033.3333333333301</v>
      </c>
      <c r="JN445" s="34">
        <v>8816.6666666666697</v>
      </c>
      <c r="JO445" s="34">
        <v>7783.3333333333303</v>
      </c>
      <c r="JP445" s="34">
        <v>1033.3333333333301</v>
      </c>
      <c r="JQ445" s="34">
        <v>8816.6666666666697</v>
      </c>
      <c r="JR445" s="34">
        <v>0.56710775047258999</v>
      </c>
      <c r="JS445" s="34">
        <v>0.113421550094518</v>
      </c>
      <c r="JU445" s="34">
        <v>0.226843100189036</v>
      </c>
      <c r="JV445" s="34">
        <v>1.13421550094518E-2</v>
      </c>
      <c r="JW445" s="34">
        <v>2.83553875236295E-2</v>
      </c>
      <c r="JX445" s="34">
        <v>1.13421550094518E-2</v>
      </c>
      <c r="KA445" s="34">
        <v>3.7807183364839299E-2</v>
      </c>
      <c r="KB445" s="34">
        <v>3.7807183364839299E-3</v>
      </c>
      <c r="KJ445" s="34" t="s">
        <v>5977</v>
      </c>
      <c r="KK445" s="34" t="s">
        <v>5987</v>
      </c>
      <c r="KL445" s="34" t="s">
        <v>4170</v>
      </c>
      <c r="KM445" s="34" t="s">
        <v>4714</v>
      </c>
      <c r="KN445" s="34" t="s">
        <v>4352</v>
      </c>
      <c r="KO445" s="34" t="s">
        <v>4170</v>
      </c>
      <c r="KP445" s="34" t="s">
        <v>4170</v>
      </c>
      <c r="KQ445" s="34" t="s">
        <v>4170</v>
      </c>
      <c r="KR445" s="34" t="s">
        <v>4170</v>
      </c>
      <c r="KS445" s="34" t="s">
        <v>4170</v>
      </c>
      <c r="KT445" s="34" t="s">
        <v>4170</v>
      </c>
      <c r="KU445" s="34" t="s">
        <v>5116</v>
      </c>
      <c r="KV445" s="34" t="s">
        <v>5154</v>
      </c>
      <c r="KW445" s="34" t="s">
        <v>5621</v>
      </c>
      <c r="KX445" s="34" t="s">
        <v>5647</v>
      </c>
      <c r="KY445" s="34" t="s">
        <v>5116</v>
      </c>
      <c r="KZ445" s="34" t="s">
        <v>5155</v>
      </c>
      <c r="LA445" s="34" t="s">
        <v>5992</v>
      </c>
    </row>
    <row r="446" spans="1:313">
      <c r="A446" s="34" t="s">
        <v>7338</v>
      </c>
      <c r="B446" s="34" t="s">
        <v>7311</v>
      </c>
      <c r="C446" s="34" t="s">
        <v>1037</v>
      </c>
      <c r="D446" s="34" t="s">
        <v>1041</v>
      </c>
      <c r="F446" s="34" t="s">
        <v>1041</v>
      </c>
      <c r="G446" s="34">
        <v>47</v>
      </c>
      <c r="H446" s="34" t="s">
        <v>1041</v>
      </c>
      <c r="I446" s="34" t="s">
        <v>1041</v>
      </c>
      <c r="J446" s="34" t="s">
        <v>440</v>
      </c>
      <c r="K446" s="34" t="s">
        <v>1077</v>
      </c>
      <c r="L446" s="34" t="s">
        <v>9537</v>
      </c>
      <c r="M446" s="34" t="s">
        <v>1548</v>
      </c>
      <c r="N446" s="34" t="s">
        <v>9538</v>
      </c>
      <c r="P446" s="34" t="s">
        <v>3065</v>
      </c>
      <c r="Q446" s="34" t="s">
        <v>3123</v>
      </c>
      <c r="R446" s="34" t="s">
        <v>6320</v>
      </c>
      <c r="S446" s="34">
        <v>5</v>
      </c>
      <c r="T446" s="34" t="s">
        <v>4609</v>
      </c>
      <c r="U446" s="34" t="s">
        <v>4881</v>
      </c>
      <c r="V446" s="34" t="s">
        <v>4170</v>
      </c>
      <c r="W446" s="34" t="s">
        <v>4609</v>
      </c>
      <c r="X446" s="34" t="s">
        <v>4609</v>
      </c>
      <c r="Y446" s="34" t="s">
        <v>4848</v>
      </c>
      <c r="Z446" s="34" t="s">
        <v>4609</v>
      </c>
      <c r="AA446" s="34" t="s">
        <v>4170</v>
      </c>
      <c r="AB446" s="34" t="s">
        <v>3681</v>
      </c>
      <c r="AD446" s="34" t="s">
        <v>3696</v>
      </c>
      <c r="AN446" s="34" t="s">
        <v>3722</v>
      </c>
      <c r="AO446" s="34" t="s">
        <v>1044</v>
      </c>
      <c r="BG446" s="34">
        <v>2</v>
      </c>
      <c r="BI446" s="34">
        <v>50</v>
      </c>
      <c r="BJ446" s="34" t="s">
        <v>1041</v>
      </c>
      <c r="BK446" s="34" t="s">
        <v>3727</v>
      </c>
      <c r="BM446" s="34" t="s">
        <v>3739</v>
      </c>
      <c r="BN446" s="34" t="s">
        <v>3745</v>
      </c>
      <c r="BO446" s="34" t="s">
        <v>4881</v>
      </c>
      <c r="BP446" s="34" t="s">
        <v>4170</v>
      </c>
      <c r="BQ446" s="34" t="s">
        <v>4170</v>
      </c>
      <c r="BR446" s="34" t="s">
        <v>4170</v>
      </c>
      <c r="BS446" s="34" t="s">
        <v>3754</v>
      </c>
      <c r="BT446" s="34" t="s">
        <v>3771</v>
      </c>
      <c r="BU446" s="34" t="s">
        <v>1044</v>
      </c>
      <c r="BV446" s="34" t="s">
        <v>1044</v>
      </c>
      <c r="BW446" s="34" t="s">
        <v>1044</v>
      </c>
      <c r="BX446" s="34" t="s">
        <v>3777</v>
      </c>
      <c r="BY446" s="34" t="s">
        <v>4881</v>
      </c>
      <c r="BZ446" s="34" t="s">
        <v>4170</v>
      </c>
      <c r="CA446" s="34" t="s">
        <v>4170</v>
      </c>
      <c r="CB446" s="34" t="s">
        <v>4170</v>
      </c>
      <c r="CC446" s="34" t="s">
        <v>4170</v>
      </c>
      <c r="CD446" s="34" t="s">
        <v>4170</v>
      </c>
      <c r="CE446" s="34" t="s">
        <v>4170</v>
      </c>
      <c r="CF446" s="34" t="s">
        <v>4170</v>
      </c>
      <c r="CG446" s="34" t="s">
        <v>4170</v>
      </c>
      <c r="CH446" s="34" t="s">
        <v>4170</v>
      </c>
      <c r="CI446" s="34" t="s">
        <v>4170</v>
      </c>
      <c r="CJ446" s="34" t="s">
        <v>4170</v>
      </c>
      <c r="CK446" s="34" t="s">
        <v>4170</v>
      </c>
      <c r="CL446" s="34" t="s">
        <v>4170</v>
      </c>
      <c r="CM446" s="34" t="s">
        <v>4170</v>
      </c>
      <c r="CN446" s="34" t="s">
        <v>4170</v>
      </c>
      <c r="CO446" s="34" t="s">
        <v>4170</v>
      </c>
      <c r="CQ446" s="34" t="s">
        <v>1041</v>
      </c>
      <c r="CR446" s="34" t="s">
        <v>1041</v>
      </c>
      <c r="CS446" s="34" t="s">
        <v>1041</v>
      </c>
      <c r="CT446" s="34" t="s">
        <v>1041</v>
      </c>
      <c r="CU446" s="34" t="s">
        <v>1041</v>
      </c>
      <c r="CV446" s="34" t="s">
        <v>1041</v>
      </c>
      <c r="CW446" s="34" t="s">
        <v>1044</v>
      </c>
      <c r="CX446" s="34" t="s">
        <v>1044</v>
      </c>
      <c r="CY446" s="34" t="s">
        <v>3823</v>
      </c>
      <c r="CZ446" s="34" t="s">
        <v>3843</v>
      </c>
      <c r="DA446" s="34" t="s">
        <v>3855</v>
      </c>
      <c r="DB446" s="34" t="s">
        <v>1044</v>
      </c>
      <c r="DC446" s="34" t="s">
        <v>1044</v>
      </c>
      <c r="DD446" s="34" t="s">
        <v>3871</v>
      </c>
      <c r="DE446" s="34" t="s">
        <v>1041</v>
      </c>
      <c r="DF446" s="34" t="s">
        <v>3877</v>
      </c>
      <c r="DG446" s="34" t="s">
        <v>3889</v>
      </c>
      <c r="DH446" s="34" t="s">
        <v>4170</v>
      </c>
      <c r="DI446" s="34" t="s">
        <v>4170</v>
      </c>
      <c r="DJ446" s="34" t="s">
        <v>4881</v>
      </c>
      <c r="DK446" s="34" t="s">
        <v>4170</v>
      </c>
      <c r="DL446" s="34" t="s">
        <v>4170</v>
      </c>
      <c r="DM446" s="34" t="s">
        <v>4170</v>
      </c>
      <c r="DN446" s="34" t="s">
        <v>4170</v>
      </c>
      <c r="DO446" s="34" t="s">
        <v>4170</v>
      </c>
      <c r="DP446" s="34" t="s">
        <v>4170</v>
      </c>
      <c r="DQ446" s="34" t="s">
        <v>4170</v>
      </c>
      <c r="DR446" s="34" t="s">
        <v>4170</v>
      </c>
      <c r="DS446" s="34" t="s">
        <v>4170</v>
      </c>
      <c r="DT446" s="34" t="s">
        <v>4170</v>
      </c>
      <c r="DU446" s="34" t="s">
        <v>4170</v>
      </c>
      <c r="DV446" s="34" t="s">
        <v>4170</v>
      </c>
      <c r="DW446" s="34" t="s">
        <v>4170</v>
      </c>
      <c r="FK446" s="34" t="s">
        <v>1044</v>
      </c>
      <c r="FM446" s="34" t="s">
        <v>3981</v>
      </c>
      <c r="FN446" s="34" t="s">
        <v>6302</v>
      </c>
      <c r="FO446" s="34" t="s">
        <v>4881</v>
      </c>
      <c r="FP446" s="34" t="s">
        <v>4881</v>
      </c>
      <c r="FQ446" s="34" t="s">
        <v>4881</v>
      </c>
      <c r="FR446" s="34" t="s">
        <v>4170</v>
      </c>
      <c r="FS446" s="34" t="s">
        <v>4170</v>
      </c>
      <c r="FT446" s="34" t="s">
        <v>4170</v>
      </c>
      <c r="FU446" s="34" t="s">
        <v>4170</v>
      </c>
      <c r="FV446" s="34" t="s">
        <v>4170</v>
      </c>
      <c r="FW446" s="34" t="s">
        <v>4170</v>
      </c>
      <c r="FX446" s="34" t="s">
        <v>4170</v>
      </c>
      <c r="FY446" s="34" t="s">
        <v>4170</v>
      </c>
      <c r="FZ446" s="34" t="s">
        <v>4170</v>
      </c>
      <c r="GA446" s="34" t="s">
        <v>4170</v>
      </c>
      <c r="GB446" s="34" t="s">
        <v>4170</v>
      </c>
      <c r="GC446" s="34" t="s">
        <v>4170</v>
      </c>
      <c r="GD446" s="34" t="s">
        <v>4170</v>
      </c>
      <c r="GF446" s="34" t="s">
        <v>1044</v>
      </c>
      <c r="GG446" s="34" t="s">
        <v>4170</v>
      </c>
      <c r="GH446" s="34" t="s">
        <v>4170</v>
      </c>
      <c r="GI446" s="34" t="s">
        <v>4170</v>
      </c>
      <c r="GJ446" s="34" t="s">
        <v>4881</v>
      </c>
      <c r="GK446" s="34" t="s">
        <v>4170</v>
      </c>
      <c r="GL446" s="34" t="s">
        <v>4170</v>
      </c>
      <c r="GM446" s="34" t="s">
        <v>4170</v>
      </c>
      <c r="GO446" s="34">
        <v>10000</v>
      </c>
      <c r="GP446" s="34">
        <v>1000</v>
      </c>
      <c r="GQ446" s="34">
        <v>9000</v>
      </c>
      <c r="GR446" s="34">
        <v>4000</v>
      </c>
      <c r="GS446" s="34">
        <v>10000</v>
      </c>
      <c r="GT446" s="34">
        <v>400</v>
      </c>
      <c r="GU446" s="34">
        <v>300</v>
      </c>
      <c r="GV446" s="34">
        <v>1000</v>
      </c>
      <c r="GW446" s="34">
        <v>1000</v>
      </c>
      <c r="GX446" s="34">
        <v>5000</v>
      </c>
      <c r="GY446" s="34">
        <v>4000</v>
      </c>
      <c r="GZ446" s="34">
        <v>2000</v>
      </c>
      <c r="HA446" s="34">
        <v>0</v>
      </c>
      <c r="HB446" s="34">
        <v>0</v>
      </c>
      <c r="HC446" s="34">
        <v>0</v>
      </c>
      <c r="HD446" s="34">
        <v>0</v>
      </c>
      <c r="HE446" s="34">
        <v>0</v>
      </c>
      <c r="HF446" s="34" t="s">
        <v>1044</v>
      </c>
      <c r="HK446" s="34" t="s">
        <v>7339</v>
      </c>
      <c r="HL446" s="34" t="s">
        <v>4226</v>
      </c>
      <c r="HM446" s="34" t="s">
        <v>4542</v>
      </c>
      <c r="HN446" s="34" t="s">
        <v>5447</v>
      </c>
      <c r="HO446" s="34">
        <v>49.735819097678501</v>
      </c>
      <c r="HP446" s="34" t="s">
        <v>4896</v>
      </c>
      <c r="HQ446" s="34" t="s">
        <v>4323</v>
      </c>
      <c r="HR446" s="34" t="s">
        <v>4219</v>
      </c>
      <c r="HS446" s="34" t="s">
        <v>4248</v>
      </c>
      <c r="HT446" s="34" t="s">
        <v>4262</v>
      </c>
      <c r="HU446" s="34" t="s">
        <v>5341</v>
      </c>
      <c r="HV446" s="34" t="s">
        <v>5001</v>
      </c>
      <c r="HW446" s="34" t="s">
        <v>4560</v>
      </c>
      <c r="HX446" s="34" t="s">
        <v>3238</v>
      </c>
      <c r="HY446" s="34" t="s">
        <v>4291</v>
      </c>
      <c r="HZ446" s="34" t="s">
        <v>4933</v>
      </c>
      <c r="IA446" s="34" t="s">
        <v>4666</v>
      </c>
      <c r="IC446" s="34" t="s">
        <v>5274</v>
      </c>
      <c r="ID446" s="34" t="s">
        <v>4462</v>
      </c>
      <c r="IR446" s="34" t="s">
        <v>1046</v>
      </c>
      <c r="IU446" s="34" t="s">
        <v>5181</v>
      </c>
      <c r="IV446" s="34" t="s">
        <v>4474</v>
      </c>
      <c r="IW446" s="34" t="s">
        <v>4176</v>
      </c>
      <c r="IX446" s="34" t="s">
        <v>6121</v>
      </c>
      <c r="IY446" s="34" t="s">
        <v>5375</v>
      </c>
      <c r="IZ446" s="34" t="s">
        <v>4785</v>
      </c>
      <c r="JA446" s="34" t="s">
        <v>4784</v>
      </c>
      <c r="JB446" s="34" t="s">
        <v>4716</v>
      </c>
      <c r="JC446" s="34">
        <v>833.33333333333303</v>
      </c>
      <c r="JD446" s="34">
        <v>666.66666666666697</v>
      </c>
      <c r="JE446" s="34">
        <v>333.33333333333297</v>
      </c>
      <c r="JF446" s="34">
        <v>0</v>
      </c>
      <c r="JG446" s="34">
        <v>0</v>
      </c>
      <c r="JH446" s="34">
        <v>0</v>
      </c>
      <c r="JI446" s="34">
        <v>0</v>
      </c>
      <c r="JJ446" s="34">
        <v>0</v>
      </c>
      <c r="JK446" s="34">
        <v>333.33333333333297</v>
      </c>
      <c r="JL446" s="34">
        <v>34866.666666666701</v>
      </c>
      <c r="JM446" s="34">
        <v>3000</v>
      </c>
      <c r="JN446" s="34">
        <v>37866.666666666701</v>
      </c>
      <c r="JO446" s="34">
        <v>6973.3333333333303</v>
      </c>
      <c r="JP446" s="34">
        <v>600</v>
      </c>
      <c r="JQ446" s="34">
        <v>7573.3333333333303</v>
      </c>
      <c r="JR446" s="34">
        <v>0.264084507042254</v>
      </c>
      <c r="JS446" s="34">
        <v>2.64084507042254E-2</v>
      </c>
      <c r="JT446" s="34">
        <v>0.23767605633802799</v>
      </c>
      <c r="JU446" s="34">
        <v>0.105633802816901</v>
      </c>
      <c r="JV446" s="34">
        <v>0.264084507042254</v>
      </c>
      <c r="JW446" s="34">
        <v>1.0563380281690101E-2</v>
      </c>
      <c r="JX446" s="34">
        <v>7.9225352112676107E-3</v>
      </c>
      <c r="JY446" s="34">
        <v>2.64084507042254E-2</v>
      </c>
      <c r="JZ446" s="34">
        <v>8.8028169014084494E-3</v>
      </c>
      <c r="KA446" s="34">
        <v>2.2007042253521101E-2</v>
      </c>
      <c r="KB446" s="34">
        <v>1.7605633802816899E-2</v>
      </c>
      <c r="KC446" s="34">
        <v>8.8028169014084494E-3</v>
      </c>
      <c r="KL446" s="34" t="s">
        <v>5796</v>
      </c>
      <c r="KM446" s="34" t="s">
        <v>4716</v>
      </c>
      <c r="KN446" s="34" t="s">
        <v>4716</v>
      </c>
      <c r="KO446" s="34" t="s">
        <v>5255</v>
      </c>
      <c r="KP446" s="34" t="s">
        <v>4170</v>
      </c>
      <c r="KQ446" s="34" t="s">
        <v>4170</v>
      </c>
      <c r="KR446" s="34" t="s">
        <v>4170</v>
      </c>
      <c r="KS446" s="34" t="s">
        <v>4170</v>
      </c>
      <c r="KT446" s="34" t="s">
        <v>4170</v>
      </c>
      <c r="KU446" s="34" t="s">
        <v>5114</v>
      </c>
      <c r="KV446" s="34" t="s">
        <v>5154</v>
      </c>
      <c r="KW446" s="34" t="s">
        <v>5623</v>
      </c>
      <c r="KX446" s="34" t="s">
        <v>5646</v>
      </c>
      <c r="KY446" s="34" t="s">
        <v>5954</v>
      </c>
      <c r="KZ446" s="34" t="s">
        <v>5154</v>
      </c>
    </row>
    <row r="447" spans="1:313">
      <c r="A447" s="34" t="s">
        <v>7340</v>
      </c>
      <c r="B447" s="34" t="s">
        <v>7311</v>
      </c>
      <c r="C447" s="34" t="s">
        <v>1036</v>
      </c>
      <c r="D447" s="34" t="s">
        <v>1041</v>
      </c>
      <c r="F447" s="34" t="s">
        <v>1041</v>
      </c>
      <c r="G447" s="34">
        <v>46</v>
      </c>
      <c r="H447" s="34" t="s">
        <v>1041</v>
      </c>
      <c r="I447" s="34" t="s">
        <v>1041</v>
      </c>
      <c r="J447" s="34" t="s">
        <v>440</v>
      </c>
      <c r="K447" s="34" t="s">
        <v>1077</v>
      </c>
      <c r="L447" s="34" t="s">
        <v>9537</v>
      </c>
      <c r="M447" s="34" t="s">
        <v>1548</v>
      </c>
      <c r="N447" s="34" t="s">
        <v>9538</v>
      </c>
      <c r="P447" s="34" t="s">
        <v>3065</v>
      </c>
      <c r="Q447" s="34" t="s">
        <v>3132</v>
      </c>
      <c r="R447" s="34" t="s">
        <v>6320</v>
      </c>
      <c r="S447" s="34">
        <v>1</v>
      </c>
      <c r="T447" s="34" t="s">
        <v>4881</v>
      </c>
      <c r="U447" s="34" t="s">
        <v>4170</v>
      </c>
      <c r="V447" s="34" t="s">
        <v>4170</v>
      </c>
      <c r="W447" s="34" t="s">
        <v>4881</v>
      </c>
      <c r="X447" s="34" t="s">
        <v>4170</v>
      </c>
      <c r="Y447" s="34" t="s">
        <v>4881</v>
      </c>
      <c r="Z447" s="34" t="s">
        <v>4170</v>
      </c>
      <c r="AA447" s="34" t="s">
        <v>4170</v>
      </c>
      <c r="AB447" s="34" t="s">
        <v>3684</v>
      </c>
      <c r="AD447" s="34" t="s">
        <v>3699</v>
      </c>
      <c r="AE447" s="34" t="s">
        <v>3714</v>
      </c>
      <c r="AF447" s="34" t="s">
        <v>4170</v>
      </c>
      <c r="AG447" s="34" t="s">
        <v>4170</v>
      </c>
      <c r="AH447" s="34" t="s">
        <v>4170</v>
      </c>
      <c r="AI447" s="34" t="s">
        <v>4881</v>
      </c>
      <c r="AJ447" s="34" t="s">
        <v>4170</v>
      </c>
      <c r="AK447" s="34" t="s">
        <v>4170</v>
      </c>
      <c r="AL447" s="34" t="s">
        <v>4170</v>
      </c>
      <c r="AN447" s="34" t="s">
        <v>3719</v>
      </c>
      <c r="AO447" s="34" t="s">
        <v>1044</v>
      </c>
      <c r="BG447" s="34">
        <v>1</v>
      </c>
      <c r="BI447" s="34">
        <v>20</v>
      </c>
      <c r="BJ447" s="34" t="s">
        <v>1041</v>
      </c>
      <c r="BK447" s="34" t="s">
        <v>3727</v>
      </c>
      <c r="BM447" s="34" t="s">
        <v>3739</v>
      </c>
      <c r="BN447" s="34" t="s">
        <v>3745</v>
      </c>
      <c r="BO447" s="34" t="s">
        <v>4881</v>
      </c>
      <c r="BP447" s="34" t="s">
        <v>4170</v>
      </c>
      <c r="BQ447" s="34" t="s">
        <v>4170</v>
      </c>
      <c r="BR447" s="34" t="s">
        <v>4170</v>
      </c>
      <c r="BS447" s="34" t="s">
        <v>3754</v>
      </c>
      <c r="BT447" s="34" t="s">
        <v>3771</v>
      </c>
      <c r="BU447" s="34" t="s">
        <v>1044</v>
      </c>
      <c r="BV447" s="34" t="s">
        <v>1044</v>
      </c>
      <c r="BW447" s="34" t="s">
        <v>1044</v>
      </c>
      <c r="BX447" s="34" t="s">
        <v>3777</v>
      </c>
      <c r="BY447" s="34" t="s">
        <v>4881</v>
      </c>
      <c r="BZ447" s="34" t="s">
        <v>4170</v>
      </c>
      <c r="CA447" s="34" t="s">
        <v>4170</v>
      </c>
      <c r="CB447" s="34" t="s">
        <v>4170</v>
      </c>
      <c r="CC447" s="34" t="s">
        <v>4170</v>
      </c>
      <c r="CD447" s="34" t="s">
        <v>4170</v>
      </c>
      <c r="CE447" s="34" t="s">
        <v>4170</v>
      </c>
      <c r="CF447" s="34" t="s">
        <v>4170</v>
      </c>
      <c r="CG447" s="34" t="s">
        <v>4170</v>
      </c>
      <c r="CH447" s="34" t="s">
        <v>4170</v>
      </c>
      <c r="CI447" s="34" t="s">
        <v>4170</v>
      </c>
      <c r="CJ447" s="34" t="s">
        <v>4170</v>
      </c>
      <c r="CK447" s="34" t="s">
        <v>4170</v>
      </c>
      <c r="CL447" s="34" t="s">
        <v>4170</v>
      </c>
      <c r="CM447" s="34" t="s">
        <v>4170</v>
      </c>
      <c r="CN447" s="34" t="s">
        <v>4170</v>
      </c>
      <c r="CO447" s="34" t="s">
        <v>4170</v>
      </c>
      <c r="CQ447" s="34" t="s">
        <v>1041</v>
      </c>
      <c r="CR447" s="34" t="s">
        <v>1041</v>
      </c>
      <c r="CS447" s="34" t="s">
        <v>1041</v>
      </c>
      <c r="CT447" s="34" t="s">
        <v>1041</v>
      </c>
      <c r="CU447" s="34" t="s">
        <v>1041</v>
      </c>
      <c r="CV447" s="34" t="s">
        <v>1041</v>
      </c>
      <c r="CW447" s="34" t="s">
        <v>1041</v>
      </c>
      <c r="CX447" s="34" t="s">
        <v>1044</v>
      </c>
      <c r="CY447" s="34" t="s">
        <v>3826</v>
      </c>
      <c r="CZ447" s="34" t="s">
        <v>3846</v>
      </c>
      <c r="DA447" s="34" t="s">
        <v>3855</v>
      </c>
      <c r="DB447" s="34" t="s">
        <v>3868</v>
      </c>
      <c r="DC447" s="34" t="s">
        <v>3871</v>
      </c>
      <c r="DD447" s="34" t="s">
        <v>3871</v>
      </c>
      <c r="DE447" s="34" t="s">
        <v>1041</v>
      </c>
      <c r="DF447" s="34" t="s">
        <v>3877</v>
      </c>
      <c r="DG447" s="34" t="s">
        <v>6305</v>
      </c>
      <c r="DH447" s="34" t="s">
        <v>4170</v>
      </c>
      <c r="DI447" s="34" t="s">
        <v>4170</v>
      </c>
      <c r="DJ447" s="34" t="s">
        <v>4170</v>
      </c>
      <c r="DK447" s="34" t="s">
        <v>4170</v>
      </c>
      <c r="DL447" s="34" t="s">
        <v>4170</v>
      </c>
      <c r="DM447" s="34" t="s">
        <v>4170</v>
      </c>
      <c r="DN447" s="34" t="s">
        <v>4881</v>
      </c>
      <c r="DO447" s="34" t="s">
        <v>4881</v>
      </c>
      <c r="DP447" s="34" t="s">
        <v>4170</v>
      </c>
      <c r="DQ447" s="34" t="s">
        <v>4170</v>
      </c>
      <c r="DR447" s="34" t="s">
        <v>4170</v>
      </c>
      <c r="DS447" s="34" t="s">
        <v>4170</v>
      </c>
      <c r="DT447" s="34" t="s">
        <v>4170</v>
      </c>
      <c r="DU447" s="34" t="s">
        <v>4170</v>
      </c>
      <c r="DV447" s="34" t="s">
        <v>4170</v>
      </c>
      <c r="DW447" s="34" t="s">
        <v>4170</v>
      </c>
      <c r="ES447" s="34" t="s">
        <v>3922</v>
      </c>
      <c r="ET447" s="34" t="s">
        <v>4170</v>
      </c>
      <c r="EU447" s="34" t="s">
        <v>4881</v>
      </c>
      <c r="EV447" s="34" t="s">
        <v>4170</v>
      </c>
      <c r="EW447" s="34" t="s">
        <v>4170</v>
      </c>
      <c r="EX447" s="34" t="s">
        <v>4170</v>
      </c>
      <c r="EY447" s="34" t="s">
        <v>4170</v>
      </c>
      <c r="EZ447" s="34" t="s">
        <v>4170</v>
      </c>
      <c r="FA447" s="34" t="s">
        <v>4170</v>
      </c>
      <c r="FB447" s="34" t="s">
        <v>4170</v>
      </c>
      <c r="FD447" s="34">
        <v>2600</v>
      </c>
      <c r="FE447" s="34">
        <v>1625</v>
      </c>
      <c r="FK447" s="34" t="s">
        <v>1044</v>
      </c>
      <c r="FM447" s="34" t="s">
        <v>3981</v>
      </c>
      <c r="FN447" s="34" t="s">
        <v>7243</v>
      </c>
      <c r="FO447" s="34" t="s">
        <v>4881</v>
      </c>
      <c r="FP447" s="34" t="s">
        <v>4170</v>
      </c>
      <c r="FQ447" s="34" t="s">
        <v>4881</v>
      </c>
      <c r="FR447" s="34" t="s">
        <v>4881</v>
      </c>
      <c r="FS447" s="34" t="s">
        <v>4170</v>
      </c>
      <c r="FT447" s="34" t="s">
        <v>4170</v>
      </c>
      <c r="FU447" s="34" t="s">
        <v>4881</v>
      </c>
      <c r="FV447" s="34" t="s">
        <v>4881</v>
      </c>
      <c r="FW447" s="34" t="s">
        <v>4881</v>
      </c>
      <c r="FX447" s="34" t="s">
        <v>4170</v>
      </c>
      <c r="FY447" s="34" t="s">
        <v>4170</v>
      </c>
      <c r="FZ447" s="34" t="s">
        <v>4170</v>
      </c>
      <c r="GA447" s="34" t="s">
        <v>4170</v>
      </c>
      <c r="GB447" s="34" t="s">
        <v>4170</v>
      </c>
      <c r="GC447" s="34" t="s">
        <v>4170</v>
      </c>
      <c r="GD447" s="34" t="s">
        <v>4170</v>
      </c>
      <c r="GF447" s="34" t="s">
        <v>1044</v>
      </c>
      <c r="GG447" s="34" t="s">
        <v>4170</v>
      </c>
      <c r="GH447" s="34" t="s">
        <v>4170</v>
      </c>
      <c r="GI447" s="34" t="s">
        <v>4170</v>
      </c>
      <c r="GJ447" s="34" t="s">
        <v>4881</v>
      </c>
      <c r="GK447" s="34" t="s">
        <v>4170</v>
      </c>
      <c r="GL447" s="34" t="s">
        <v>4170</v>
      </c>
      <c r="GM447" s="34" t="s">
        <v>4170</v>
      </c>
      <c r="GO447" s="34">
        <v>4000</v>
      </c>
      <c r="GP447" s="34">
        <v>0</v>
      </c>
      <c r="GQ447" s="34">
        <v>0</v>
      </c>
      <c r="GR447" s="34">
        <v>2700</v>
      </c>
      <c r="GS447" s="34">
        <v>0</v>
      </c>
      <c r="GT447" s="34">
        <v>100</v>
      </c>
      <c r="GU447" s="34">
        <v>200</v>
      </c>
      <c r="GV447" s="34">
        <v>0</v>
      </c>
      <c r="GW447" s="34">
        <v>0</v>
      </c>
      <c r="GX447" s="34">
        <v>900</v>
      </c>
      <c r="GY447" s="34">
        <v>300</v>
      </c>
      <c r="GZ447" s="34">
        <v>600</v>
      </c>
      <c r="HA447" s="34">
        <v>0</v>
      </c>
      <c r="HB447" s="34">
        <v>0</v>
      </c>
      <c r="HC447" s="34">
        <v>0</v>
      </c>
      <c r="HD447" s="34">
        <v>0</v>
      </c>
      <c r="HE447" s="34">
        <v>0</v>
      </c>
      <c r="HF447" s="34" t="s">
        <v>1044</v>
      </c>
      <c r="HK447" s="34" t="s">
        <v>7341</v>
      </c>
      <c r="HL447" s="34" t="s">
        <v>4226</v>
      </c>
      <c r="HM447" s="34" t="s">
        <v>4542</v>
      </c>
      <c r="HN447" s="34" t="s">
        <v>5447</v>
      </c>
      <c r="HO447" s="34">
        <v>49.735819097678501</v>
      </c>
      <c r="HP447" s="34" t="s">
        <v>4896</v>
      </c>
      <c r="HQ447" s="34" t="s">
        <v>4305</v>
      </c>
      <c r="HR447" s="34" t="s">
        <v>4186</v>
      </c>
      <c r="HS447" s="34" t="s">
        <v>4235</v>
      </c>
      <c r="HT447" s="34" t="s">
        <v>4271</v>
      </c>
      <c r="HU447" s="34" t="s">
        <v>5342</v>
      </c>
      <c r="HV447" s="34" t="s">
        <v>5001</v>
      </c>
      <c r="HW447" s="34" t="s">
        <v>4560</v>
      </c>
      <c r="HX447" s="34" t="s">
        <v>3247</v>
      </c>
      <c r="HY447" s="34" t="s">
        <v>4299</v>
      </c>
      <c r="HZ447" s="34" t="s">
        <v>4933</v>
      </c>
      <c r="IA447" s="34" t="s">
        <v>4665</v>
      </c>
      <c r="IC447" s="34" t="s">
        <v>5274</v>
      </c>
      <c r="ID447" s="34" t="s">
        <v>4462</v>
      </c>
      <c r="IJ447" s="34">
        <v>1036.3599999999999</v>
      </c>
      <c r="IK447" s="34" t="s">
        <v>4587</v>
      </c>
      <c r="IQ447" s="34">
        <v>2661.36</v>
      </c>
      <c r="IR447" s="34" t="s">
        <v>1046</v>
      </c>
      <c r="IT447" s="34">
        <v>2661.36</v>
      </c>
      <c r="IU447" s="34" t="s">
        <v>5178</v>
      </c>
      <c r="IV447" s="34" t="s">
        <v>4170</v>
      </c>
      <c r="IW447" s="34" t="s">
        <v>4170</v>
      </c>
      <c r="IX447" s="34" t="s">
        <v>5374</v>
      </c>
      <c r="IY447" s="34" t="s">
        <v>4170</v>
      </c>
      <c r="IZ447" s="34" t="s">
        <v>4352</v>
      </c>
      <c r="JA447" s="34" t="s">
        <v>4711</v>
      </c>
      <c r="JB447" s="34" t="s">
        <v>4170</v>
      </c>
      <c r="JC447" s="34">
        <v>150</v>
      </c>
      <c r="JD447" s="34">
        <v>50</v>
      </c>
      <c r="JE447" s="34">
        <v>100</v>
      </c>
      <c r="JF447" s="34">
        <v>0</v>
      </c>
      <c r="JG447" s="34">
        <v>0</v>
      </c>
      <c r="JH447" s="34">
        <v>0</v>
      </c>
      <c r="JI447" s="34">
        <v>0</v>
      </c>
      <c r="JJ447" s="34">
        <v>0</v>
      </c>
      <c r="JK447" s="34">
        <v>0</v>
      </c>
      <c r="JL447" s="34">
        <v>7250</v>
      </c>
      <c r="JM447" s="34">
        <v>50</v>
      </c>
      <c r="JN447" s="34">
        <v>7300</v>
      </c>
      <c r="JO447" s="34">
        <v>7250</v>
      </c>
      <c r="JP447" s="34">
        <v>50</v>
      </c>
      <c r="JQ447" s="34">
        <v>7300</v>
      </c>
      <c r="JR447" s="34">
        <v>0.54794520547945202</v>
      </c>
      <c r="JU447" s="34">
        <v>0.36986301369863001</v>
      </c>
      <c r="JW447" s="34">
        <v>1.3698630136986301E-2</v>
      </c>
      <c r="JX447" s="34">
        <v>2.7397260273972601E-2</v>
      </c>
      <c r="KA447" s="34">
        <v>2.0547945205479499E-2</v>
      </c>
      <c r="KB447" s="34">
        <v>6.8493150684931503E-3</v>
      </c>
      <c r="KC447" s="34">
        <v>1.3698630136986301E-2</v>
      </c>
      <c r="KI447" s="34" t="s">
        <v>6082</v>
      </c>
      <c r="KJ447" s="34" t="s">
        <v>5976</v>
      </c>
      <c r="KK447" s="34" t="s">
        <v>5178</v>
      </c>
      <c r="KL447" s="34" t="s">
        <v>4170</v>
      </c>
      <c r="KM447" s="34" t="s">
        <v>4711</v>
      </c>
      <c r="KN447" s="34" t="s">
        <v>4352</v>
      </c>
      <c r="KO447" s="34" t="s">
        <v>4352</v>
      </c>
      <c r="KP447" s="34" t="s">
        <v>4170</v>
      </c>
      <c r="KQ447" s="34" t="s">
        <v>4170</v>
      </c>
      <c r="KR447" s="34" t="s">
        <v>4170</v>
      </c>
      <c r="KS447" s="34" t="s">
        <v>4170</v>
      </c>
      <c r="KT447" s="34" t="s">
        <v>4170</v>
      </c>
      <c r="KU447" s="34" t="s">
        <v>5116</v>
      </c>
      <c r="KV447" s="34" t="s">
        <v>5154</v>
      </c>
      <c r="KW447" s="34" t="s">
        <v>5620</v>
      </c>
      <c r="KX447" s="34" t="s">
        <v>5643</v>
      </c>
      <c r="KY447" s="34" t="s">
        <v>5116</v>
      </c>
      <c r="KZ447" s="34" t="s">
        <v>5154</v>
      </c>
      <c r="LA447" s="34" t="s">
        <v>5992</v>
      </c>
    </row>
    <row r="448" spans="1:313">
      <c r="A448" s="34" t="s">
        <v>7342</v>
      </c>
      <c r="B448" s="34" t="s">
        <v>7311</v>
      </c>
      <c r="C448" s="34" t="s">
        <v>1038</v>
      </c>
      <c r="D448" s="34" t="s">
        <v>1041</v>
      </c>
      <c r="F448" s="34" t="s">
        <v>1041</v>
      </c>
      <c r="G448" s="34">
        <v>60</v>
      </c>
      <c r="H448" s="34" t="s">
        <v>1041</v>
      </c>
      <c r="I448" s="34" t="s">
        <v>1041</v>
      </c>
      <c r="J448" s="34" t="s">
        <v>440</v>
      </c>
      <c r="K448" s="34" t="s">
        <v>1095</v>
      </c>
      <c r="L448" s="34" t="s">
        <v>9614</v>
      </c>
      <c r="M448" s="34" t="s">
        <v>1885</v>
      </c>
      <c r="N448" s="34" t="s">
        <v>9648</v>
      </c>
      <c r="P448" s="34" t="s">
        <v>3068</v>
      </c>
      <c r="Q448" s="34" t="s">
        <v>3123</v>
      </c>
      <c r="R448" s="34" t="s">
        <v>6733</v>
      </c>
      <c r="S448" s="34">
        <v>1</v>
      </c>
      <c r="T448" s="34" t="s">
        <v>4170</v>
      </c>
      <c r="U448" s="34" t="s">
        <v>4170</v>
      </c>
      <c r="V448" s="34" t="s">
        <v>4170</v>
      </c>
      <c r="W448" s="34" t="s">
        <v>4881</v>
      </c>
      <c r="X448" s="34" t="s">
        <v>4170</v>
      </c>
      <c r="Y448" s="34" t="s">
        <v>4881</v>
      </c>
      <c r="Z448" s="34" t="s">
        <v>4170</v>
      </c>
      <c r="AA448" s="34" t="s">
        <v>4170</v>
      </c>
      <c r="AB448" s="34" t="s">
        <v>3684</v>
      </c>
      <c r="AD448" s="34" t="s">
        <v>3699</v>
      </c>
      <c r="AE448" s="34" t="s">
        <v>3711</v>
      </c>
      <c r="AF448" s="34" t="s">
        <v>4170</v>
      </c>
      <c r="AG448" s="34" t="s">
        <v>4170</v>
      </c>
      <c r="AH448" s="34" t="s">
        <v>4881</v>
      </c>
      <c r="AI448" s="34" t="s">
        <v>4170</v>
      </c>
      <c r="AJ448" s="34" t="s">
        <v>4170</v>
      </c>
      <c r="AK448" s="34" t="s">
        <v>4170</v>
      </c>
      <c r="AL448" s="34" t="s">
        <v>4170</v>
      </c>
      <c r="AN448" s="34" t="s">
        <v>3719</v>
      </c>
      <c r="AO448" s="34" t="s">
        <v>1044</v>
      </c>
      <c r="BG448" s="34">
        <v>1</v>
      </c>
      <c r="BI448" s="34">
        <v>18</v>
      </c>
      <c r="BJ448" s="34" t="s">
        <v>1041</v>
      </c>
      <c r="BK448" s="34" t="s">
        <v>3730</v>
      </c>
      <c r="BM448" s="34" t="s">
        <v>3742</v>
      </c>
      <c r="BN448" s="34" t="s">
        <v>3745</v>
      </c>
      <c r="BO448" s="34" t="s">
        <v>4881</v>
      </c>
      <c r="BP448" s="34" t="s">
        <v>4170</v>
      </c>
      <c r="BQ448" s="34" t="s">
        <v>4170</v>
      </c>
      <c r="BR448" s="34" t="s">
        <v>4170</v>
      </c>
      <c r="BS448" s="34" t="s">
        <v>3760</v>
      </c>
      <c r="BT448" s="34" t="s">
        <v>3774</v>
      </c>
      <c r="BU448" s="34" t="s">
        <v>1044</v>
      </c>
      <c r="BV448" s="34" t="s">
        <v>1044</v>
      </c>
      <c r="BW448" s="34" t="s">
        <v>1044</v>
      </c>
      <c r="BX448" s="34" t="s">
        <v>3777</v>
      </c>
      <c r="BY448" s="34" t="s">
        <v>4881</v>
      </c>
      <c r="BZ448" s="34" t="s">
        <v>4170</v>
      </c>
      <c r="CA448" s="34" t="s">
        <v>4170</v>
      </c>
      <c r="CB448" s="34" t="s">
        <v>4170</v>
      </c>
      <c r="CC448" s="34" t="s">
        <v>4170</v>
      </c>
      <c r="CD448" s="34" t="s">
        <v>4170</v>
      </c>
      <c r="CE448" s="34" t="s">
        <v>4170</v>
      </c>
      <c r="CF448" s="34" t="s">
        <v>4170</v>
      </c>
      <c r="CG448" s="34" t="s">
        <v>4170</v>
      </c>
      <c r="CH448" s="34" t="s">
        <v>4170</v>
      </c>
      <c r="CI448" s="34" t="s">
        <v>4170</v>
      </c>
      <c r="CJ448" s="34" t="s">
        <v>4170</v>
      </c>
      <c r="CK448" s="34" t="s">
        <v>4170</v>
      </c>
      <c r="CL448" s="34" t="s">
        <v>4170</v>
      </c>
      <c r="CM448" s="34" t="s">
        <v>4170</v>
      </c>
      <c r="CN448" s="34" t="s">
        <v>4170</v>
      </c>
      <c r="CO448" s="34" t="s">
        <v>4170</v>
      </c>
      <c r="CQ448" s="34" t="s">
        <v>1041</v>
      </c>
      <c r="CR448" s="34" t="s">
        <v>1041</v>
      </c>
      <c r="CS448" s="34" t="s">
        <v>1044</v>
      </c>
      <c r="CT448" s="34" t="s">
        <v>1044</v>
      </c>
      <c r="CU448" s="34" t="s">
        <v>1041</v>
      </c>
      <c r="CV448" s="34" t="s">
        <v>1044</v>
      </c>
      <c r="CW448" s="34" t="s">
        <v>1044</v>
      </c>
      <c r="CX448" s="34" t="s">
        <v>1044</v>
      </c>
      <c r="CY448" s="34" t="s">
        <v>3826</v>
      </c>
      <c r="CZ448" s="34" t="s">
        <v>3846</v>
      </c>
      <c r="DA448" s="34" t="s">
        <v>3855</v>
      </c>
      <c r="DB448" s="34" t="s">
        <v>1044</v>
      </c>
      <c r="DC448" s="34" t="s">
        <v>1044</v>
      </c>
      <c r="DD448" s="34" t="s">
        <v>3871</v>
      </c>
      <c r="DE448" s="34" t="s">
        <v>1044</v>
      </c>
      <c r="DF448" s="34" t="s">
        <v>3880</v>
      </c>
      <c r="DG448" s="34" t="s">
        <v>157</v>
      </c>
      <c r="DH448" s="34" t="s">
        <v>4170</v>
      </c>
      <c r="DI448" s="34" t="s">
        <v>4170</v>
      </c>
      <c r="DJ448" s="34" t="s">
        <v>4170</v>
      </c>
      <c r="DK448" s="34" t="s">
        <v>4170</v>
      </c>
      <c r="DL448" s="34" t="s">
        <v>4170</v>
      </c>
      <c r="DM448" s="34" t="s">
        <v>4170</v>
      </c>
      <c r="DN448" s="34" t="s">
        <v>4170</v>
      </c>
      <c r="DO448" s="34" t="s">
        <v>4881</v>
      </c>
      <c r="DP448" s="34" t="s">
        <v>4170</v>
      </c>
      <c r="DQ448" s="34" t="s">
        <v>4170</v>
      </c>
      <c r="DR448" s="34" t="s">
        <v>4170</v>
      </c>
      <c r="DS448" s="34" t="s">
        <v>4170</v>
      </c>
      <c r="DT448" s="34" t="s">
        <v>4170</v>
      </c>
      <c r="DU448" s="34" t="s">
        <v>4170</v>
      </c>
      <c r="DV448" s="34" t="s">
        <v>4170</v>
      </c>
      <c r="DW448" s="34" t="s">
        <v>4170</v>
      </c>
      <c r="FE448" s="34">
        <v>1625</v>
      </c>
      <c r="FK448" s="34" t="s">
        <v>1044</v>
      </c>
      <c r="FM448" s="34" t="s">
        <v>3981</v>
      </c>
      <c r="FN448" s="34" t="s">
        <v>7343</v>
      </c>
      <c r="FO448" s="34" t="s">
        <v>4170</v>
      </c>
      <c r="FP448" s="34" t="s">
        <v>4170</v>
      </c>
      <c r="FQ448" s="34" t="s">
        <v>4881</v>
      </c>
      <c r="FR448" s="34" t="s">
        <v>4170</v>
      </c>
      <c r="FS448" s="34" t="s">
        <v>4170</v>
      </c>
      <c r="FT448" s="34" t="s">
        <v>4170</v>
      </c>
      <c r="FU448" s="34" t="s">
        <v>4170</v>
      </c>
      <c r="FV448" s="34" t="s">
        <v>4170</v>
      </c>
      <c r="FW448" s="34" t="s">
        <v>4881</v>
      </c>
      <c r="FX448" s="34" t="s">
        <v>4170</v>
      </c>
      <c r="FY448" s="34" t="s">
        <v>4170</v>
      </c>
      <c r="FZ448" s="34" t="s">
        <v>4170</v>
      </c>
      <c r="GA448" s="34" t="s">
        <v>4170</v>
      </c>
      <c r="GB448" s="34" t="s">
        <v>4881</v>
      </c>
      <c r="GC448" s="34" t="s">
        <v>4170</v>
      </c>
      <c r="GD448" s="34" t="s">
        <v>4170</v>
      </c>
      <c r="GE448" s="34" t="s">
        <v>7344</v>
      </c>
      <c r="GF448" s="34" t="s">
        <v>1044</v>
      </c>
      <c r="GG448" s="34" t="s">
        <v>4170</v>
      </c>
      <c r="GH448" s="34" t="s">
        <v>4170</v>
      </c>
      <c r="GI448" s="34" t="s">
        <v>4170</v>
      </c>
      <c r="GJ448" s="34" t="s">
        <v>4881</v>
      </c>
      <c r="GK448" s="34" t="s">
        <v>4170</v>
      </c>
      <c r="GL448" s="34" t="s">
        <v>4170</v>
      </c>
      <c r="GM448" s="34" t="s">
        <v>4170</v>
      </c>
      <c r="GO448" s="34">
        <v>800</v>
      </c>
      <c r="GP448" s="34">
        <v>0</v>
      </c>
      <c r="GQ448" s="34">
        <v>500</v>
      </c>
      <c r="GR448" s="34">
        <v>250</v>
      </c>
      <c r="GS448" s="34">
        <v>50</v>
      </c>
      <c r="GT448" s="34">
        <v>80</v>
      </c>
      <c r="GU448" s="34">
        <v>100</v>
      </c>
      <c r="GV448" s="34">
        <v>0</v>
      </c>
      <c r="GW448" s="34">
        <v>0</v>
      </c>
      <c r="GX448" s="34">
        <v>0</v>
      </c>
      <c r="GY448" s="34">
        <v>200</v>
      </c>
      <c r="GZ448" s="34">
        <v>0</v>
      </c>
      <c r="HA448" s="34">
        <v>0</v>
      </c>
      <c r="HB448" s="34">
        <v>0</v>
      </c>
      <c r="HC448" s="34">
        <v>0</v>
      </c>
      <c r="HD448" s="34">
        <v>0</v>
      </c>
      <c r="HE448" s="34">
        <v>0</v>
      </c>
      <c r="HF448" s="34" t="s">
        <v>1044</v>
      </c>
      <c r="HK448" s="34" t="s">
        <v>7345</v>
      </c>
      <c r="HL448" s="34" t="s">
        <v>4226</v>
      </c>
      <c r="HM448" s="34" t="s">
        <v>4546</v>
      </c>
      <c r="HN448" s="34" t="s">
        <v>5449</v>
      </c>
      <c r="HO448" s="34">
        <v>14.6504051686378</v>
      </c>
      <c r="HP448" s="34" t="s">
        <v>4894</v>
      </c>
      <c r="HQ448" s="34" t="s">
        <v>4305</v>
      </c>
      <c r="HR448" s="34" t="s">
        <v>4195</v>
      </c>
      <c r="HS448" s="34" t="s">
        <v>4235</v>
      </c>
      <c r="HT448" s="34" t="s">
        <v>4271</v>
      </c>
      <c r="HU448" s="34" t="s">
        <v>5342</v>
      </c>
      <c r="HV448" s="34" t="s">
        <v>5001</v>
      </c>
      <c r="HW448" s="34" t="s">
        <v>4560</v>
      </c>
      <c r="HX448" s="34" t="s">
        <v>3238</v>
      </c>
      <c r="HY448" s="34" t="s">
        <v>4299</v>
      </c>
      <c r="HZ448" s="34" t="s">
        <v>4933</v>
      </c>
      <c r="IA448" s="34" t="s">
        <v>4665</v>
      </c>
      <c r="IB448" s="34" t="s">
        <v>5665</v>
      </c>
      <c r="IC448" s="34" t="s">
        <v>5274</v>
      </c>
      <c r="ID448" s="34" t="s">
        <v>4462</v>
      </c>
      <c r="IK448" s="34" t="s">
        <v>4587</v>
      </c>
      <c r="IQ448" s="34">
        <v>1625</v>
      </c>
      <c r="IR448" s="34" t="s">
        <v>1046</v>
      </c>
      <c r="IT448" s="34">
        <v>1625</v>
      </c>
      <c r="IU448" s="34" t="s">
        <v>5177</v>
      </c>
      <c r="IV448" s="34" t="s">
        <v>4170</v>
      </c>
      <c r="IW448" s="34" t="s">
        <v>4171</v>
      </c>
      <c r="IX448" s="34" t="s">
        <v>6120</v>
      </c>
      <c r="IY448" s="34" t="s">
        <v>5373</v>
      </c>
      <c r="IZ448" s="34" t="s">
        <v>4352</v>
      </c>
      <c r="JA448" s="34" t="s">
        <v>4711</v>
      </c>
      <c r="JB448" s="34" t="s">
        <v>4170</v>
      </c>
      <c r="JC448" s="34">
        <v>0</v>
      </c>
      <c r="JD448" s="34">
        <v>33.3333333333333</v>
      </c>
      <c r="JE448" s="34">
        <v>0</v>
      </c>
      <c r="JF448" s="34">
        <v>0</v>
      </c>
      <c r="JG448" s="34">
        <v>0</v>
      </c>
      <c r="JH448" s="34">
        <v>0</v>
      </c>
      <c r="JI448" s="34">
        <v>0</v>
      </c>
      <c r="JJ448" s="34">
        <v>0</v>
      </c>
      <c r="JK448" s="34">
        <v>0</v>
      </c>
      <c r="JL448" s="34">
        <v>1780</v>
      </c>
      <c r="JM448" s="34">
        <v>33.3333333333333</v>
      </c>
      <c r="JN448" s="34">
        <v>1813.3333333333301</v>
      </c>
      <c r="JO448" s="34">
        <v>1780</v>
      </c>
      <c r="JP448" s="34">
        <v>33.3333333333333</v>
      </c>
      <c r="JQ448" s="34">
        <v>1813.3333333333301</v>
      </c>
      <c r="JR448" s="34">
        <v>0.441176470588235</v>
      </c>
      <c r="JT448" s="34">
        <v>0.27573529411764702</v>
      </c>
      <c r="JU448" s="34">
        <v>0.13786764705882401</v>
      </c>
      <c r="JV448" s="34">
        <v>2.7573529411764702E-2</v>
      </c>
      <c r="JW448" s="34">
        <v>4.4117647058823498E-2</v>
      </c>
      <c r="JX448" s="34">
        <v>5.5147058823529403E-2</v>
      </c>
      <c r="KB448" s="34">
        <v>1.8382352941176499E-2</v>
      </c>
      <c r="KJ448" s="34" t="s">
        <v>5976</v>
      </c>
      <c r="KK448" s="34" t="s">
        <v>5177</v>
      </c>
      <c r="KL448" s="34" t="s">
        <v>4170</v>
      </c>
      <c r="KM448" s="34" t="s">
        <v>4170</v>
      </c>
      <c r="KN448" s="34" t="s">
        <v>4352</v>
      </c>
      <c r="KO448" s="34" t="s">
        <v>4170</v>
      </c>
      <c r="KP448" s="34" t="s">
        <v>4170</v>
      </c>
      <c r="KQ448" s="34" t="s">
        <v>4170</v>
      </c>
      <c r="KR448" s="34" t="s">
        <v>4170</v>
      </c>
      <c r="KS448" s="34" t="s">
        <v>4170</v>
      </c>
      <c r="KT448" s="34" t="s">
        <v>4170</v>
      </c>
      <c r="KU448" s="34" t="s">
        <v>4973</v>
      </c>
      <c r="KV448" s="34" t="s">
        <v>5151</v>
      </c>
      <c r="KW448" s="34" t="s">
        <v>5620</v>
      </c>
      <c r="KX448" s="34" t="s">
        <v>5643</v>
      </c>
      <c r="KY448" s="34" t="s">
        <v>5952</v>
      </c>
      <c r="KZ448" s="34" t="s">
        <v>5971</v>
      </c>
      <c r="LA448" s="34" t="s">
        <v>5993</v>
      </c>
    </row>
    <row r="449" spans="1:313">
      <c r="A449" s="34" t="s">
        <v>7346</v>
      </c>
      <c r="B449" s="34" t="s">
        <v>7311</v>
      </c>
      <c r="C449" s="34" t="s">
        <v>1039</v>
      </c>
      <c r="D449" s="34" t="s">
        <v>1041</v>
      </c>
      <c r="F449" s="34" t="s">
        <v>1041</v>
      </c>
      <c r="G449" s="34">
        <v>87</v>
      </c>
      <c r="H449" s="34" t="s">
        <v>1041</v>
      </c>
      <c r="I449" s="34" t="s">
        <v>1041</v>
      </c>
      <c r="J449" s="34" t="s">
        <v>440</v>
      </c>
      <c r="K449" s="34" t="s">
        <v>1161</v>
      </c>
      <c r="L449" s="34" t="s">
        <v>9578</v>
      </c>
      <c r="M449" s="34" t="s">
        <v>1161</v>
      </c>
      <c r="N449" s="34" t="s">
        <v>9579</v>
      </c>
      <c r="P449" s="34" t="s">
        <v>3065</v>
      </c>
      <c r="Q449" s="34" t="s">
        <v>3138</v>
      </c>
      <c r="R449" s="34" t="s">
        <v>6337</v>
      </c>
      <c r="S449" s="34">
        <v>1</v>
      </c>
      <c r="T449" s="34" t="s">
        <v>4170</v>
      </c>
      <c r="U449" s="34" t="s">
        <v>4170</v>
      </c>
      <c r="V449" s="34" t="s">
        <v>4170</v>
      </c>
      <c r="W449" s="34" t="s">
        <v>4881</v>
      </c>
      <c r="X449" s="34" t="s">
        <v>4170</v>
      </c>
      <c r="Y449" s="34" t="s">
        <v>4881</v>
      </c>
      <c r="Z449" s="34" t="s">
        <v>4170</v>
      </c>
      <c r="AA449" s="34" t="s">
        <v>4170</v>
      </c>
      <c r="AB449" s="34" t="s">
        <v>3684</v>
      </c>
      <c r="AD449" s="34" t="s">
        <v>3702</v>
      </c>
      <c r="AE449" s="34" t="s">
        <v>7109</v>
      </c>
      <c r="AF449" s="34" t="s">
        <v>4170</v>
      </c>
      <c r="AG449" s="34" t="s">
        <v>4170</v>
      </c>
      <c r="AH449" s="34" t="s">
        <v>4881</v>
      </c>
      <c r="AI449" s="34" t="s">
        <v>4881</v>
      </c>
      <c r="AJ449" s="34" t="s">
        <v>4170</v>
      </c>
      <c r="AK449" s="34" t="s">
        <v>4170</v>
      </c>
      <c r="AL449" s="34" t="s">
        <v>4170</v>
      </c>
      <c r="AN449" s="34" t="s">
        <v>3719</v>
      </c>
      <c r="AO449" s="34" t="s">
        <v>1044</v>
      </c>
      <c r="BG449" s="34">
        <v>1</v>
      </c>
      <c r="BI449" s="34">
        <v>18</v>
      </c>
      <c r="BJ449" s="34" t="s">
        <v>1041</v>
      </c>
      <c r="BK449" s="34" t="s">
        <v>3727</v>
      </c>
      <c r="BM449" s="34" t="s">
        <v>3739</v>
      </c>
      <c r="BN449" s="34" t="s">
        <v>3745</v>
      </c>
      <c r="BO449" s="34" t="s">
        <v>4881</v>
      </c>
      <c r="BP449" s="34" t="s">
        <v>4170</v>
      </c>
      <c r="BQ449" s="34" t="s">
        <v>4170</v>
      </c>
      <c r="BR449" s="34" t="s">
        <v>4170</v>
      </c>
      <c r="BS449" s="34" t="s">
        <v>3754</v>
      </c>
      <c r="BT449" s="34" t="s">
        <v>3771</v>
      </c>
      <c r="BU449" s="34" t="s">
        <v>1044</v>
      </c>
      <c r="BV449" s="34" t="s">
        <v>1044</v>
      </c>
      <c r="BW449" s="34" t="s">
        <v>1044</v>
      </c>
      <c r="BX449" s="34" t="s">
        <v>3777</v>
      </c>
      <c r="BY449" s="34" t="s">
        <v>4881</v>
      </c>
      <c r="BZ449" s="34" t="s">
        <v>4170</v>
      </c>
      <c r="CA449" s="34" t="s">
        <v>4170</v>
      </c>
      <c r="CB449" s="34" t="s">
        <v>4170</v>
      </c>
      <c r="CC449" s="34" t="s">
        <v>4170</v>
      </c>
      <c r="CD449" s="34" t="s">
        <v>4170</v>
      </c>
      <c r="CE449" s="34" t="s">
        <v>4170</v>
      </c>
      <c r="CF449" s="34" t="s">
        <v>4170</v>
      </c>
      <c r="CG449" s="34" t="s">
        <v>4170</v>
      </c>
      <c r="CH449" s="34" t="s">
        <v>4170</v>
      </c>
      <c r="CI449" s="34" t="s">
        <v>4170</v>
      </c>
      <c r="CJ449" s="34" t="s">
        <v>4170</v>
      </c>
      <c r="CK449" s="34" t="s">
        <v>4170</v>
      </c>
      <c r="CL449" s="34" t="s">
        <v>4170</v>
      </c>
      <c r="CM449" s="34" t="s">
        <v>4170</v>
      </c>
      <c r="CN449" s="34" t="s">
        <v>4170</v>
      </c>
      <c r="CO449" s="34" t="s">
        <v>4170</v>
      </c>
      <c r="CQ449" s="34" t="s">
        <v>1041</v>
      </c>
      <c r="CR449" s="34" t="s">
        <v>1041</v>
      </c>
      <c r="CS449" s="34" t="s">
        <v>1044</v>
      </c>
      <c r="CT449" s="34" t="s">
        <v>1044</v>
      </c>
      <c r="CU449" s="34" t="s">
        <v>1041</v>
      </c>
      <c r="CV449" s="34" t="s">
        <v>1041</v>
      </c>
      <c r="CW449" s="34" t="s">
        <v>1044</v>
      </c>
      <c r="CX449" s="34" t="s">
        <v>1044</v>
      </c>
      <c r="CY449" s="34" t="s">
        <v>3829</v>
      </c>
      <c r="CZ449" s="34" t="s">
        <v>3846</v>
      </c>
      <c r="DA449" s="34" t="s">
        <v>3861</v>
      </c>
      <c r="DB449" s="34" t="s">
        <v>3871</v>
      </c>
      <c r="DC449" s="34" t="s">
        <v>3871</v>
      </c>
      <c r="DD449" s="34" t="s">
        <v>3871</v>
      </c>
      <c r="DE449" s="34" t="s">
        <v>1044</v>
      </c>
      <c r="DF449" s="34" t="s">
        <v>3880</v>
      </c>
      <c r="DG449" s="34" t="s">
        <v>6305</v>
      </c>
      <c r="DH449" s="34" t="s">
        <v>4170</v>
      </c>
      <c r="DI449" s="34" t="s">
        <v>4170</v>
      </c>
      <c r="DJ449" s="34" t="s">
        <v>4170</v>
      </c>
      <c r="DK449" s="34" t="s">
        <v>4170</v>
      </c>
      <c r="DL449" s="34" t="s">
        <v>4170</v>
      </c>
      <c r="DM449" s="34" t="s">
        <v>4170</v>
      </c>
      <c r="DN449" s="34" t="s">
        <v>4881</v>
      </c>
      <c r="DO449" s="34" t="s">
        <v>4881</v>
      </c>
      <c r="DP449" s="34" t="s">
        <v>4170</v>
      </c>
      <c r="DQ449" s="34" t="s">
        <v>4170</v>
      </c>
      <c r="DR449" s="34" t="s">
        <v>4170</v>
      </c>
      <c r="DS449" s="34" t="s">
        <v>4170</v>
      </c>
      <c r="DT449" s="34" t="s">
        <v>4170</v>
      </c>
      <c r="DU449" s="34" t="s">
        <v>4170</v>
      </c>
      <c r="DV449" s="34" t="s">
        <v>4170</v>
      </c>
      <c r="DW449" s="34" t="s">
        <v>4170</v>
      </c>
      <c r="ES449" s="34" t="s">
        <v>3951</v>
      </c>
      <c r="ET449" s="34" t="s">
        <v>4170</v>
      </c>
      <c r="EU449" s="34" t="s">
        <v>4170</v>
      </c>
      <c r="EV449" s="34" t="s">
        <v>4170</v>
      </c>
      <c r="EW449" s="34" t="s">
        <v>4170</v>
      </c>
      <c r="EX449" s="34" t="s">
        <v>4881</v>
      </c>
      <c r="EY449" s="34" t="s">
        <v>4170</v>
      </c>
      <c r="EZ449" s="34" t="s">
        <v>4170</v>
      </c>
      <c r="FA449" s="34" t="s">
        <v>4170</v>
      </c>
      <c r="FB449" s="34" t="s">
        <v>4170</v>
      </c>
      <c r="FD449" s="34">
        <v>4000</v>
      </c>
      <c r="FE449" s="34">
        <v>1625</v>
      </c>
      <c r="FK449" s="34" t="s">
        <v>1044</v>
      </c>
      <c r="FM449" s="34" t="s">
        <v>3990</v>
      </c>
      <c r="GF449" s="34" t="s">
        <v>1044</v>
      </c>
      <c r="GG449" s="34" t="s">
        <v>4170</v>
      </c>
      <c r="GH449" s="34" t="s">
        <v>4170</v>
      </c>
      <c r="GI449" s="34" t="s">
        <v>4170</v>
      </c>
      <c r="GJ449" s="34" t="s">
        <v>4881</v>
      </c>
      <c r="GK449" s="34" t="s">
        <v>4170</v>
      </c>
      <c r="GL449" s="34" t="s">
        <v>4170</v>
      </c>
      <c r="GM449" s="34" t="s">
        <v>4170</v>
      </c>
      <c r="GO449" s="34">
        <v>500</v>
      </c>
      <c r="GP449" s="34">
        <v>0</v>
      </c>
      <c r="GQ449" s="34">
        <v>0</v>
      </c>
      <c r="GR449" s="34">
        <v>0</v>
      </c>
      <c r="GS449" s="34">
        <v>200</v>
      </c>
      <c r="GT449" s="34">
        <v>50</v>
      </c>
      <c r="GU449" s="34">
        <v>0</v>
      </c>
      <c r="GV449" s="34">
        <v>0</v>
      </c>
      <c r="GW449" s="34">
        <v>0</v>
      </c>
      <c r="GX449" s="34">
        <v>0</v>
      </c>
      <c r="GY449" s="34">
        <v>6000</v>
      </c>
      <c r="GZ449" s="34">
        <v>500</v>
      </c>
      <c r="HA449" s="34">
        <v>0</v>
      </c>
      <c r="HB449" s="34">
        <v>0</v>
      </c>
      <c r="HC449" s="34">
        <v>0</v>
      </c>
      <c r="HD449" s="34">
        <v>0</v>
      </c>
      <c r="HE449" s="34">
        <v>0</v>
      </c>
      <c r="HF449" s="34" t="s">
        <v>1044</v>
      </c>
      <c r="HK449" s="34" t="s">
        <v>7347</v>
      </c>
      <c r="HL449" s="34" t="s">
        <v>4226</v>
      </c>
      <c r="HM449" s="34" t="s">
        <v>4546</v>
      </c>
      <c r="HN449" s="34" t="s">
        <v>5449</v>
      </c>
      <c r="HO449" s="34">
        <v>16.6871988611476</v>
      </c>
      <c r="HP449" s="34" t="s">
        <v>4894</v>
      </c>
      <c r="HQ449" s="34" t="s">
        <v>4305</v>
      </c>
      <c r="HR449" s="34" t="s">
        <v>4195</v>
      </c>
      <c r="HS449" s="34" t="s">
        <v>4235</v>
      </c>
      <c r="HT449" s="34" t="s">
        <v>4271</v>
      </c>
      <c r="HU449" s="34" t="s">
        <v>5342</v>
      </c>
      <c r="HV449" s="34" t="s">
        <v>5001</v>
      </c>
      <c r="HW449" s="34" t="s">
        <v>4560</v>
      </c>
      <c r="HX449" s="34" t="s">
        <v>3226</v>
      </c>
      <c r="HY449" s="34" t="s">
        <v>4299</v>
      </c>
      <c r="HZ449" s="34" t="s">
        <v>4933</v>
      </c>
      <c r="IA449" s="34" t="s">
        <v>4665</v>
      </c>
      <c r="IB449" s="34" t="s">
        <v>5665</v>
      </c>
      <c r="IC449" s="34" t="s">
        <v>5274</v>
      </c>
      <c r="ID449" s="34" t="s">
        <v>4462</v>
      </c>
      <c r="IJ449" s="34">
        <v>1594.4</v>
      </c>
      <c r="IK449" s="34" t="s">
        <v>4587</v>
      </c>
      <c r="IQ449" s="34">
        <v>3219.4</v>
      </c>
      <c r="IR449" s="34" t="s">
        <v>1046</v>
      </c>
      <c r="IT449" s="34">
        <v>3219.4</v>
      </c>
      <c r="IU449" s="34" t="s">
        <v>5177</v>
      </c>
      <c r="IV449" s="34" t="s">
        <v>4170</v>
      </c>
      <c r="IW449" s="34" t="s">
        <v>4170</v>
      </c>
      <c r="IX449" s="34" t="s">
        <v>4170</v>
      </c>
      <c r="IY449" s="34" t="s">
        <v>5373</v>
      </c>
      <c r="IZ449" s="34" t="s">
        <v>4352</v>
      </c>
      <c r="JA449" s="34" t="s">
        <v>4170</v>
      </c>
      <c r="JB449" s="34" t="s">
        <v>4170</v>
      </c>
      <c r="JC449" s="34">
        <v>0</v>
      </c>
      <c r="JD449" s="34">
        <v>1000</v>
      </c>
      <c r="JE449" s="34">
        <v>83.3333333333333</v>
      </c>
      <c r="JF449" s="34">
        <v>0</v>
      </c>
      <c r="JG449" s="34">
        <v>0</v>
      </c>
      <c r="JH449" s="34">
        <v>0</v>
      </c>
      <c r="JI449" s="34">
        <v>0</v>
      </c>
      <c r="JJ449" s="34">
        <v>0</v>
      </c>
      <c r="JK449" s="34">
        <v>0</v>
      </c>
      <c r="JL449" s="34">
        <v>833.33333333333303</v>
      </c>
      <c r="JM449" s="34">
        <v>1000</v>
      </c>
      <c r="JN449" s="34">
        <v>1833.3333333333301</v>
      </c>
      <c r="JO449" s="34">
        <v>833.33333333333303</v>
      </c>
      <c r="JP449" s="34">
        <v>1000</v>
      </c>
      <c r="JQ449" s="34">
        <v>1833.3333333333301</v>
      </c>
      <c r="JR449" s="34">
        <v>0.27272727272727298</v>
      </c>
      <c r="JV449" s="34">
        <v>0.109090909090909</v>
      </c>
      <c r="JW449" s="34">
        <v>2.7272727272727299E-2</v>
      </c>
      <c r="KB449" s="34">
        <v>0.54545454545454497</v>
      </c>
      <c r="KC449" s="34">
        <v>4.54545454545454E-2</v>
      </c>
      <c r="KI449" s="34" t="s">
        <v>6083</v>
      </c>
      <c r="KJ449" s="34" t="s">
        <v>5976</v>
      </c>
      <c r="KK449" s="34" t="s">
        <v>5178</v>
      </c>
      <c r="KL449" s="34" t="s">
        <v>4170</v>
      </c>
      <c r="KM449" s="34" t="s">
        <v>4170</v>
      </c>
      <c r="KN449" s="34" t="s">
        <v>4716</v>
      </c>
      <c r="KO449" s="34" t="s">
        <v>4352</v>
      </c>
      <c r="KP449" s="34" t="s">
        <v>4170</v>
      </c>
      <c r="KQ449" s="34" t="s">
        <v>4170</v>
      </c>
      <c r="KR449" s="34" t="s">
        <v>4170</v>
      </c>
      <c r="KS449" s="34" t="s">
        <v>4170</v>
      </c>
      <c r="KT449" s="34" t="s">
        <v>4170</v>
      </c>
      <c r="KU449" s="34" t="s">
        <v>5111</v>
      </c>
      <c r="KV449" s="34" t="s">
        <v>5111</v>
      </c>
      <c r="KW449" s="34" t="s">
        <v>5624</v>
      </c>
      <c r="KX449" s="34" t="s">
        <v>5647</v>
      </c>
      <c r="KY449" s="34" t="s">
        <v>5952</v>
      </c>
      <c r="KZ449" s="34" t="s">
        <v>5971</v>
      </c>
      <c r="LA449" s="34" t="s">
        <v>5992</v>
      </c>
    </row>
    <row r="450" spans="1:313">
      <c r="A450" s="34" t="s">
        <v>7348</v>
      </c>
      <c r="B450" s="34" t="s">
        <v>7311</v>
      </c>
      <c r="C450" s="34" t="s">
        <v>1039</v>
      </c>
      <c r="D450" s="34" t="s">
        <v>1041</v>
      </c>
      <c r="F450" s="34" t="s">
        <v>1041</v>
      </c>
      <c r="G450" s="34">
        <v>28</v>
      </c>
      <c r="H450" s="34" t="s">
        <v>1041</v>
      </c>
      <c r="I450" s="34" t="s">
        <v>1041</v>
      </c>
      <c r="J450" s="34" t="s">
        <v>442</v>
      </c>
      <c r="K450" s="34" t="s">
        <v>1077</v>
      </c>
      <c r="L450" s="34" t="s">
        <v>9537</v>
      </c>
      <c r="M450" s="34" t="s">
        <v>1548</v>
      </c>
      <c r="N450" s="34" t="s">
        <v>9538</v>
      </c>
      <c r="P450" s="34" t="s">
        <v>3065</v>
      </c>
      <c r="Q450" s="34" t="s">
        <v>3111</v>
      </c>
      <c r="R450" s="34" t="s">
        <v>6382</v>
      </c>
      <c r="S450" s="34">
        <v>1</v>
      </c>
      <c r="T450" s="34" t="s">
        <v>4170</v>
      </c>
      <c r="U450" s="34" t="s">
        <v>4170</v>
      </c>
      <c r="V450" s="34" t="s">
        <v>4170</v>
      </c>
      <c r="W450" s="34" t="s">
        <v>4170</v>
      </c>
      <c r="X450" s="34" t="s">
        <v>4881</v>
      </c>
      <c r="Y450" s="34" t="s">
        <v>4170</v>
      </c>
      <c r="Z450" s="34" t="s">
        <v>4881</v>
      </c>
      <c r="AA450" s="34" t="s">
        <v>4170</v>
      </c>
      <c r="AB450" s="34" t="s">
        <v>3681</v>
      </c>
      <c r="AD450" s="34" t="s">
        <v>3696</v>
      </c>
      <c r="AN450" s="34" t="s">
        <v>3719</v>
      </c>
      <c r="AO450" s="34" t="s">
        <v>1044</v>
      </c>
      <c r="BG450" s="34">
        <v>1</v>
      </c>
      <c r="BI450" s="34">
        <v>20</v>
      </c>
      <c r="BJ450" s="34" t="s">
        <v>1041</v>
      </c>
      <c r="BK450" s="34" t="s">
        <v>3727</v>
      </c>
      <c r="BM450" s="34" t="s">
        <v>3739</v>
      </c>
      <c r="BN450" s="34" t="s">
        <v>3745</v>
      </c>
      <c r="BO450" s="34" t="s">
        <v>4881</v>
      </c>
      <c r="BP450" s="34" t="s">
        <v>4170</v>
      </c>
      <c r="BQ450" s="34" t="s">
        <v>4170</v>
      </c>
      <c r="BR450" s="34" t="s">
        <v>4170</v>
      </c>
      <c r="BS450" s="34" t="s">
        <v>3754</v>
      </c>
      <c r="BT450" s="34" t="s">
        <v>3771</v>
      </c>
      <c r="BU450" s="34" t="s">
        <v>1044</v>
      </c>
      <c r="BV450" s="34" t="s">
        <v>1044</v>
      </c>
      <c r="BW450" s="34" t="s">
        <v>1044</v>
      </c>
      <c r="BX450" s="34" t="s">
        <v>3777</v>
      </c>
      <c r="BY450" s="34" t="s">
        <v>4881</v>
      </c>
      <c r="BZ450" s="34" t="s">
        <v>4170</v>
      </c>
      <c r="CA450" s="34" t="s">
        <v>4170</v>
      </c>
      <c r="CB450" s="34" t="s">
        <v>4170</v>
      </c>
      <c r="CC450" s="34" t="s">
        <v>4170</v>
      </c>
      <c r="CD450" s="34" t="s">
        <v>4170</v>
      </c>
      <c r="CE450" s="34" t="s">
        <v>4170</v>
      </c>
      <c r="CF450" s="34" t="s">
        <v>4170</v>
      </c>
      <c r="CG450" s="34" t="s">
        <v>4170</v>
      </c>
      <c r="CH450" s="34" t="s">
        <v>4170</v>
      </c>
      <c r="CI450" s="34" t="s">
        <v>4170</v>
      </c>
      <c r="CJ450" s="34" t="s">
        <v>4170</v>
      </c>
      <c r="CK450" s="34" t="s">
        <v>4170</v>
      </c>
      <c r="CL450" s="34" t="s">
        <v>4170</v>
      </c>
      <c r="CM450" s="34" t="s">
        <v>4170</v>
      </c>
      <c r="CN450" s="34" t="s">
        <v>4170</v>
      </c>
      <c r="CO450" s="34" t="s">
        <v>4170</v>
      </c>
      <c r="CQ450" s="34" t="s">
        <v>1041</v>
      </c>
      <c r="CR450" s="34" t="s">
        <v>1041</v>
      </c>
      <c r="CS450" s="34" t="s">
        <v>1041</v>
      </c>
      <c r="CT450" s="34" t="s">
        <v>1041</v>
      </c>
      <c r="CU450" s="34" t="s">
        <v>1041</v>
      </c>
      <c r="CV450" s="34" t="s">
        <v>1041</v>
      </c>
      <c r="CW450" s="34" t="s">
        <v>1041</v>
      </c>
      <c r="CX450" s="34" t="s">
        <v>1044</v>
      </c>
      <c r="CY450" s="34" t="s">
        <v>3823</v>
      </c>
      <c r="CZ450" s="34" t="s">
        <v>3840</v>
      </c>
      <c r="DA450" s="34" t="s">
        <v>3861</v>
      </c>
      <c r="DB450" s="34" t="s">
        <v>1044</v>
      </c>
      <c r="DC450" s="34" t="s">
        <v>1044</v>
      </c>
      <c r="DD450" s="34" t="s">
        <v>3871</v>
      </c>
      <c r="DE450" s="34" t="s">
        <v>1041</v>
      </c>
      <c r="DF450" s="34" t="s">
        <v>3874</v>
      </c>
      <c r="DG450" s="34" t="s">
        <v>169</v>
      </c>
      <c r="DH450" s="34" t="s">
        <v>4170</v>
      </c>
      <c r="DI450" s="34" t="s">
        <v>4881</v>
      </c>
      <c r="DJ450" s="34" t="s">
        <v>4170</v>
      </c>
      <c r="DK450" s="34" t="s">
        <v>4170</v>
      </c>
      <c r="DL450" s="34" t="s">
        <v>4170</v>
      </c>
      <c r="DM450" s="34" t="s">
        <v>4170</v>
      </c>
      <c r="DN450" s="34" t="s">
        <v>4170</v>
      </c>
      <c r="DO450" s="34" t="s">
        <v>4170</v>
      </c>
      <c r="DP450" s="34" t="s">
        <v>4170</v>
      </c>
      <c r="DQ450" s="34" t="s">
        <v>4170</v>
      </c>
      <c r="DR450" s="34" t="s">
        <v>4170</v>
      </c>
      <c r="DS450" s="34" t="s">
        <v>4170</v>
      </c>
      <c r="DT450" s="34" t="s">
        <v>4170</v>
      </c>
      <c r="DU450" s="34" t="s">
        <v>4170</v>
      </c>
      <c r="DV450" s="34" t="s">
        <v>4170</v>
      </c>
      <c r="DW450" s="34" t="s">
        <v>4170</v>
      </c>
      <c r="DY450" s="34">
        <v>40000</v>
      </c>
      <c r="FK450" s="34" t="s">
        <v>1044</v>
      </c>
      <c r="FM450" s="34" t="s">
        <v>3987</v>
      </c>
      <c r="GF450" s="34" t="s">
        <v>1044</v>
      </c>
      <c r="GG450" s="34" t="s">
        <v>4170</v>
      </c>
      <c r="GH450" s="34" t="s">
        <v>4170</v>
      </c>
      <c r="GI450" s="34" t="s">
        <v>4170</v>
      </c>
      <c r="GJ450" s="34" t="s">
        <v>4881</v>
      </c>
      <c r="GK450" s="34" t="s">
        <v>4170</v>
      </c>
      <c r="GL450" s="34" t="s">
        <v>4170</v>
      </c>
      <c r="GM450" s="34" t="s">
        <v>4170</v>
      </c>
      <c r="GO450" s="34">
        <v>7000</v>
      </c>
      <c r="GP450" s="34">
        <v>0</v>
      </c>
      <c r="GQ450" s="34">
        <v>8000</v>
      </c>
      <c r="GR450" s="34">
        <v>2000</v>
      </c>
      <c r="GS450" s="34">
        <v>200</v>
      </c>
      <c r="GT450" s="34">
        <v>350</v>
      </c>
      <c r="GU450" s="34">
        <v>500</v>
      </c>
      <c r="GV450" s="34">
        <v>1000</v>
      </c>
      <c r="GW450" s="34">
        <v>2500</v>
      </c>
      <c r="GX450" s="34">
        <v>3000</v>
      </c>
      <c r="GY450" s="34">
        <v>500</v>
      </c>
      <c r="GZ450" s="34">
        <v>1000</v>
      </c>
      <c r="HA450" s="34">
        <v>0</v>
      </c>
      <c r="HB450" s="34">
        <v>0</v>
      </c>
      <c r="HC450" s="34">
        <v>0</v>
      </c>
      <c r="HD450" s="34">
        <v>0</v>
      </c>
      <c r="HE450" s="34">
        <v>0</v>
      </c>
      <c r="HF450" s="34" t="s">
        <v>1044</v>
      </c>
      <c r="HK450" s="34" t="s">
        <v>7349</v>
      </c>
      <c r="HL450" s="34" t="s">
        <v>4226</v>
      </c>
      <c r="HM450" s="34" t="s">
        <v>4539</v>
      </c>
      <c r="HN450" s="34" t="s">
        <v>5452</v>
      </c>
      <c r="HO450" s="34">
        <v>20.696452036793701</v>
      </c>
      <c r="HP450" s="34" t="s">
        <v>4894</v>
      </c>
      <c r="HQ450" s="34" t="s">
        <v>4305</v>
      </c>
      <c r="HR450" s="34" t="s">
        <v>4186</v>
      </c>
      <c r="HS450" s="34" t="s">
        <v>4241</v>
      </c>
      <c r="HT450" s="34" t="s">
        <v>4271</v>
      </c>
      <c r="HU450" s="34" t="s">
        <v>5342</v>
      </c>
      <c r="HV450" s="34" t="s">
        <v>5001</v>
      </c>
      <c r="HW450" s="34" t="s">
        <v>4556</v>
      </c>
      <c r="HX450" s="34" t="s">
        <v>3241</v>
      </c>
      <c r="HY450" s="34" t="s">
        <v>4291</v>
      </c>
      <c r="HZ450" s="34" t="s">
        <v>4933</v>
      </c>
      <c r="IA450" s="34" t="s">
        <v>4665</v>
      </c>
      <c r="IC450" s="34" t="s">
        <v>5274</v>
      </c>
      <c r="ID450" s="34" t="s">
        <v>4462</v>
      </c>
      <c r="IE450" s="34" t="s">
        <v>5224</v>
      </c>
      <c r="IQ450" s="34">
        <v>40000</v>
      </c>
      <c r="IR450" s="34" t="s">
        <v>1046</v>
      </c>
      <c r="IT450" s="34">
        <v>40000</v>
      </c>
      <c r="IU450" s="34" t="s">
        <v>5180</v>
      </c>
      <c r="IV450" s="34" t="s">
        <v>4170</v>
      </c>
      <c r="IW450" s="34" t="s">
        <v>4176</v>
      </c>
      <c r="IX450" s="34" t="s">
        <v>4472</v>
      </c>
      <c r="IY450" s="34" t="s">
        <v>5373</v>
      </c>
      <c r="IZ450" s="34" t="s">
        <v>4785</v>
      </c>
      <c r="JA450" s="34" t="s">
        <v>4785</v>
      </c>
      <c r="JB450" s="34" t="s">
        <v>4716</v>
      </c>
      <c r="JC450" s="34">
        <v>500</v>
      </c>
      <c r="JD450" s="34">
        <v>83.3333333333333</v>
      </c>
      <c r="JE450" s="34">
        <v>166.666666666667</v>
      </c>
      <c r="JF450" s="34">
        <v>0</v>
      </c>
      <c r="JG450" s="34">
        <v>0</v>
      </c>
      <c r="JH450" s="34">
        <v>0</v>
      </c>
      <c r="JI450" s="34">
        <v>0</v>
      </c>
      <c r="JJ450" s="34">
        <v>0</v>
      </c>
      <c r="JK450" s="34">
        <v>833.33333333333303</v>
      </c>
      <c r="JL450" s="34">
        <v>18716.666666666701</v>
      </c>
      <c r="JM450" s="34">
        <v>1916.6666666666699</v>
      </c>
      <c r="JN450" s="34">
        <v>20633.333333333299</v>
      </c>
      <c r="JO450" s="34">
        <v>18716.666666666701</v>
      </c>
      <c r="JP450" s="34">
        <v>1916.6666666666699</v>
      </c>
      <c r="JQ450" s="34">
        <v>20633.333333333299</v>
      </c>
      <c r="JR450" s="34">
        <v>0.339256865912762</v>
      </c>
      <c r="JT450" s="34">
        <v>0.38772213247172899</v>
      </c>
      <c r="JU450" s="34">
        <v>9.6930533117932094E-2</v>
      </c>
      <c r="JV450" s="34">
        <v>9.6930533117932094E-3</v>
      </c>
      <c r="JW450" s="34">
        <v>1.6962843295638099E-2</v>
      </c>
      <c r="JX450" s="34">
        <v>2.4232633279482999E-2</v>
      </c>
      <c r="JY450" s="34">
        <v>4.8465266558966102E-2</v>
      </c>
      <c r="JZ450" s="34">
        <v>4.0387722132471701E-2</v>
      </c>
      <c r="KA450" s="34">
        <v>2.4232633279482999E-2</v>
      </c>
      <c r="KB450" s="34">
        <v>4.0387722132471703E-3</v>
      </c>
      <c r="KC450" s="34">
        <v>8.0775444264943406E-3</v>
      </c>
      <c r="KJ450" s="34" t="s">
        <v>5979</v>
      </c>
      <c r="KK450" s="34" t="s">
        <v>5988</v>
      </c>
      <c r="KL450" s="34" t="s">
        <v>5797</v>
      </c>
      <c r="KM450" s="34" t="s">
        <v>4714</v>
      </c>
      <c r="KN450" s="34" t="s">
        <v>4352</v>
      </c>
      <c r="KO450" s="34" t="s">
        <v>5254</v>
      </c>
      <c r="KP450" s="34" t="s">
        <v>4170</v>
      </c>
      <c r="KQ450" s="34" t="s">
        <v>4170</v>
      </c>
      <c r="KR450" s="34" t="s">
        <v>4170</v>
      </c>
      <c r="KS450" s="34" t="s">
        <v>4170</v>
      </c>
      <c r="KT450" s="34" t="s">
        <v>4170</v>
      </c>
      <c r="KU450" s="34" t="s">
        <v>5113</v>
      </c>
      <c r="KV450" s="34" t="s">
        <v>5152</v>
      </c>
      <c r="KW450" s="34" t="s">
        <v>5621</v>
      </c>
      <c r="KX450" s="34" t="s">
        <v>5647</v>
      </c>
      <c r="KY450" s="34" t="s">
        <v>5953</v>
      </c>
      <c r="KZ450" s="34" t="s">
        <v>5224</v>
      </c>
      <c r="LA450" s="34" t="s">
        <v>5992</v>
      </c>
    </row>
    <row r="451" spans="1:313">
      <c r="A451" s="34" t="s">
        <v>7350</v>
      </c>
      <c r="B451" s="34" t="s">
        <v>7311</v>
      </c>
      <c r="C451" s="34" t="s">
        <v>1037</v>
      </c>
      <c r="D451" s="34" t="s">
        <v>1041</v>
      </c>
      <c r="F451" s="34" t="s">
        <v>1041</v>
      </c>
      <c r="G451" s="34">
        <v>48</v>
      </c>
      <c r="H451" s="34" t="s">
        <v>1041</v>
      </c>
      <c r="I451" s="34" t="s">
        <v>1041</v>
      </c>
      <c r="J451" s="34" t="s">
        <v>442</v>
      </c>
      <c r="K451" s="34" t="s">
        <v>1074</v>
      </c>
      <c r="L451" s="34" t="s">
        <v>9555</v>
      </c>
      <c r="M451" s="34" t="s">
        <v>1494</v>
      </c>
      <c r="N451" s="34" t="s">
        <v>9556</v>
      </c>
      <c r="P451" s="34" t="s">
        <v>3065</v>
      </c>
      <c r="Q451" s="34" t="s">
        <v>3123</v>
      </c>
      <c r="R451" s="34" t="s">
        <v>6552</v>
      </c>
      <c r="S451" s="34">
        <v>2</v>
      </c>
      <c r="T451" s="34" t="s">
        <v>4881</v>
      </c>
      <c r="U451" s="34" t="s">
        <v>4170</v>
      </c>
      <c r="V451" s="34" t="s">
        <v>4170</v>
      </c>
      <c r="W451" s="34" t="s">
        <v>4881</v>
      </c>
      <c r="X451" s="34" t="s">
        <v>4881</v>
      </c>
      <c r="Y451" s="34" t="s">
        <v>4881</v>
      </c>
      <c r="Z451" s="34" t="s">
        <v>4881</v>
      </c>
      <c r="AA451" s="34" t="s">
        <v>4170</v>
      </c>
      <c r="AB451" s="34" t="s">
        <v>3684</v>
      </c>
      <c r="AD451" s="34" t="s">
        <v>3699</v>
      </c>
      <c r="AE451" s="34" t="s">
        <v>3711</v>
      </c>
      <c r="AF451" s="34" t="s">
        <v>4170</v>
      </c>
      <c r="AG451" s="34" t="s">
        <v>4170</v>
      </c>
      <c r="AH451" s="34" t="s">
        <v>4881</v>
      </c>
      <c r="AI451" s="34" t="s">
        <v>4170</v>
      </c>
      <c r="AJ451" s="34" t="s">
        <v>4170</v>
      </c>
      <c r="AK451" s="34" t="s">
        <v>4170</v>
      </c>
      <c r="AL451" s="34" t="s">
        <v>4170</v>
      </c>
      <c r="AN451" s="34" t="s">
        <v>3719</v>
      </c>
      <c r="AO451" s="34" t="s">
        <v>1044</v>
      </c>
      <c r="BG451" s="34">
        <v>2</v>
      </c>
      <c r="BI451" s="34">
        <v>22</v>
      </c>
      <c r="BJ451" s="34" t="s">
        <v>1041</v>
      </c>
      <c r="BK451" s="34" t="s">
        <v>3727</v>
      </c>
      <c r="BM451" s="34" t="s">
        <v>3742</v>
      </c>
      <c r="BN451" s="34" t="s">
        <v>3745</v>
      </c>
      <c r="BO451" s="34" t="s">
        <v>4881</v>
      </c>
      <c r="BP451" s="34" t="s">
        <v>4170</v>
      </c>
      <c r="BQ451" s="34" t="s">
        <v>4170</v>
      </c>
      <c r="BR451" s="34" t="s">
        <v>4170</v>
      </c>
      <c r="BS451" s="34" t="s">
        <v>3754</v>
      </c>
      <c r="BT451" s="34" t="s">
        <v>3739</v>
      </c>
      <c r="BU451" s="34" t="s">
        <v>1044</v>
      </c>
      <c r="BV451" s="34" t="s">
        <v>1041</v>
      </c>
      <c r="BW451" s="34" t="s">
        <v>1044</v>
      </c>
      <c r="BX451" s="34" t="s">
        <v>3777</v>
      </c>
      <c r="BY451" s="34" t="s">
        <v>4881</v>
      </c>
      <c r="BZ451" s="34" t="s">
        <v>4170</v>
      </c>
      <c r="CA451" s="34" t="s">
        <v>4170</v>
      </c>
      <c r="CB451" s="34" t="s">
        <v>4170</v>
      </c>
      <c r="CC451" s="34" t="s">
        <v>4170</v>
      </c>
      <c r="CD451" s="34" t="s">
        <v>4170</v>
      </c>
      <c r="CE451" s="34" t="s">
        <v>4170</v>
      </c>
      <c r="CF451" s="34" t="s">
        <v>4170</v>
      </c>
      <c r="CG451" s="34" t="s">
        <v>4170</v>
      </c>
      <c r="CH451" s="34" t="s">
        <v>4170</v>
      </c>
      <c r="CI451" s="34" t="s">
        <v>4170</v>
      </c>
      <c r="CJ451" s="34" t="s">
        <v>4170</v>
      </c>
      <c r="CK451" s="34" t="s">
        <v>4170</v>
      </c>
      <c r="CL451" s="34" t="s">
        <v>4170</v>
      </c>
      <c r="CM451" s="34" t="s">
        <v>4170</v>
      </c>
      <c r="CN451" s="34" t="s">
        <v>4170</v>
      </c>
      <c r="CO451" s="34" t="s">
        <v>4170</v>
      </c>
      <c r="CQ451" s="34" t="s">
        <v>1041</v>
      </c>
      <c r="CR451" s="34" t="s">
        <v>1041</v>
      </c>
      <c r="CS451" s="34" t="s">
        <v>1044</v>
      </c>
      <c r="CT451" s="34" t="s">
        <v>1041</v>
      </c>
      <c r="CU451" s="34" t="s">
        <v>1041</v>
      </c>
      <c r="CV451" s="34" t="s">
        <v>1044</v>
      </c>
      <c r="CW451" s="34" t="s">
        <v>1044</v>
      </c>
      <c r="CX451" s="34" t="s">
        <v>1041</v>
      </c>
      <c r="CY451" s="34" t="s">
        <v>3829</v>
      </c>
      <c r="CZ451" s="34" t="s">
        <v>3843</v>
      </c>
      <c r="DA451" s="34" t="s">
        <v>3858</v>
      </c>
      <c r="DB451" s="34" t="s">
        <v>3868</v>
      </c>
      <c r="DC451" s="34" t="s">
        <v>3871</v>
      </c>
      <c r="DD451" s="34" t="s">
        <v>3871</v>
      </c>
      <c r="DE451" s="34" t="s">
        <v>1044</v>
      </c>
      <c r="DF451" s="34" t="s">
        <v>3877</v>
      </c>
      <c r="DG451" s="34" t="s">
        <v>171</v>
      </c>
      <c r="DH451" s="34" t="s">
        <v>4170</v>
      </c>
      <c r="DI451" s="34" t="s">
        <v>4170</v>
      </c>
      <c r="DJ451" s="34" t="s">
        <v>4170</v>
      </c>
      <c r="DK451" s="34" t="s">
        <v>4170</v>
      </c>
      <c r="DL451" s="34" t="s">
        <v>4170</v>
      </c>
      <c r="DM451" s="34" t="s">
        <v>4170</v>
      </c>
      <c r="DN451" s="34" t="s">
        <v>4170</v>
      </c>
      <c r="DO451" s="34" t="s">
        <v>4170</v>
      </c>
      <c r="DP451" s="34" t="s">
        <v>4170</v>
      </c>
      <c r="DQ451" s="34" t="s">
        <v>4881</v>
      </c>
      <c r="DR451" s="34" t="s">
        <v>4170</v>
      </c>
      <c r="DS451" s="34" t="s">
        <v>4170</v>
      </c>
      <c r="DT451" s="34" t="s">
        <v>4170</v>
      </c>
      <c r="DU451" s="34" t="s">
        <v>4170</v>
      </c>
      <c r="DV451" s="34" t="s">
        <v>4170</v>
      </c>
      <c r="DW451" s="34" t="s">
        <v>4170</v>
      </c>
      <c r="FG451" s="34">
        <v>3000</v>
      </c>
      <c r="FK451" s="34" t="s">
        <v>3963</v>
      </c>
      <c r="FL451" s="34" t="s">
        <v>3975</v>
      </c>
      <c r="FM451" s="34" t="s">
        <v>3990</v>
      </c>
      <c r="GF451" s="34" t="s">
        <v>1044</v>
      </c>
      <c r="GG451" s="34" t="s">
        <v>4170</v>
      </c>
      <c r="GH451" s="34" t="s">
        <v>4170</v>
      </c>
      <c r="GI451" s="34" t="s">
        <v>4170</v>
      </c>
      <c r="GJ451" s="34" t="s">
        <v>4881</v>
      </c>
      <c r="GK451" s="34" t="s">
        <v>4170</v>
      </c>
      <c r="GL451" s="34" t="s">
        <v>4170</v>
      </c>
      <c r="GM451" s="34" t="s">
        <v>4170</v>
      </c>
      <c r="GO451" s="34">
        <v>1000</v>
      </c>
      <c r="GP451" s="34">
        <v>0</v>
      </c>
      <c r="GQ451" s="34">
        <v>0</v>
      </c>
      <c r="GR451" s="34">
        <v>3000</v>
      </c>
      <c r="GS451" s="34">
        <v>100</v>
      </c>
      <c r="GT451" s="34">
        <v>80</v>
      </c>
      <c r="GU451" s="34">
        <v>0</v>
      </c>
      <c r="GV451" s="34">
        <v>0</v>
      </c>
      <c r="GW451" s="34">
        <v>0</v>
      </c>
      <c r="GX451" s="34">
        <v>0</v>
      </c>
      <c r="GY451" s="34">
        <v>1200</v>
      </c>
      <c r="GZ451" s="34">
        <v>0</v>
      </c>
      <c r="HA451" s="34">
        <v>5000</v>
      </c>
      <c r="HB451" s="34">
        <v>0</v>
      </c>
      <c r="HC451" s="34">
        <v>0</v>
      </c>
      <c r="HD451" s="34">
        <v>0</v>
      </c>
      <c r="HE451" s="34">
        <v>0</v>
      </c>
      <c r="HF451" s="34" t="s">
        <v>1044</v>
      </c>
      <c r="HK451" s="34" t="s">
        <v>7351</v>
      </c>
      <c r="HL451" s="34" t="s">
        <v>4226</v>
      </c>
      <c r="HM451" s="34" t="s">
        <v>4542</v>
      </c>
      <c r="HN451" s="34" t="s">
        <v>5453</v>
      </c>
      <c r="HO451" s="34">
        <v>39.6832566798073</v>
      </c>
      <c r="HP451" s="34" t="s">
        <v>4896</v>
      </c>
      <c r="HQ451" s="34" t="s">
        <v>4313</v>
      </c>
      <c r="HR451" s="34" t="s">
        <v>4186</v>
      </c>
      <c r="HS451" s="34" t="s">
        <v>4255</v>
      </c>
      <c r="HT451" s="34" t="s">
        <v>4271</v>
      </c>
      <c r="HU451" s="34" t="s">
        <v>5342</v>
      </c>
      <c r="HV451" s="34" t="s">
        <v>5002</v>
      </c>
      <c r="HW451" s="34" t="s">
        <v>3302</v>
      </c>
      <c r="HX451" s="34" t="s">
        <v>3229</v>
      </c>
      <c r="HY451" s="34" t="s">
        <v>4299</v>
      </c>
      <c r="HZ451" s="34" t="s">
        <v>4933</v>
      </c>
      <c r="IA451" s="34" t="s">
        <v>4665</v>
      </c>
      <c r="IC451" s="34" t="s">
        <v>5275</v>
      </c>
      <c r="ID451" s="34" t="s">
        <v>4461</v>
      </c>
      <c r="IM451" s="34" t="s">
        <v>5582</v>
      </c>
      <c r="IQ451" s="34">
        <v>3000</v>
      </c>
      <c r="IR451" s="34" t="s">
        <v>1046</v>
      </c>
      <c r="IT451" s="34">
        <v>1500</v>
      </c>
      <c r="IU451" s="34" t="s">
        <v>5177</v>
      </c>
      <c r="IV451" s="34" t="s">
        <v>4170</v>
      </c>
      <c r="IW451" s="34" t="s">
        <v>4170</v>
      </c>
      <c r="IX451" s="34" t="s">
        <v>5374</v>
      </c>
      <c r="IY451" s="34" t="s">
        <v>5373</v>
      </c>
      <c r="IZ451" s="34" t="s">
        <v>4352</v>
      </c>
      <c r="JA451" s="34" t="s">
        <v>4170</v>
      </c>
      <c r="JB451" s="34" t="s">
        <v>4170</v>
      </c>
      <c r="JC451" s="34">
        <v>0</v>
      </c>
      <c r="JD451" s="34">
        <v>200</v>
      </c>
      <c r="JE451" s="34">
        <v>0</v>
      </c>
      <c r="JF451" s="34">
        <v>833.33333333333303</v>
      </c>
      <c r="JG451" s="34">
        <v>0</v>
      </c>
      <c r="JH451" s="34">
        <v>0</v>
      </c>
      <c r="JI451" s="34">
        <v>0</v>
      </c>
      <c r="JJ451" s="34">
        <v>0</v>
      </c>
      <c r="JK451" s="34">
        <v>0</v>
      </c>
      <c r="JL451" s="34">
        <v>4180</v>
      </c>
      <c r="JM451" s="34">
        <v>1033.3333333333301</v>
      </c>
      <c r="JN451" s="34">
        <v>5213.3333333333303</v>
      </c>
      <c r="JO451" s="34">
        <v>2090</v>
      </c>
      <c r="JP451" s="34">
        <v>516.66666666666697</v>
      </c>
      <c r="JQ451" s="34">
        <v>2606.6666666666702</v>
      </c>
      <c r="JR451" s="34">
        <v>0.19181585677749399</v>
      </c>
      <c r="JU451" s="34">
        <v>0.57544757033248095</v>
      </c>
      <c r="JV451" s="34">
        <v>1.9181585677749399E-2</v>
      </c>
      <c r="JW451" s="34">
        <v>1.5345268542199499E-2</v>
      </c>
      <c r="KB451" s="34">
        <v>3.8363171355498701E-2</v>
      </c>
      <c r="KD451" s="34">
        <v>0.15984654731457801</v>
      </c>
      <c r="KJ451" s="34" t="s">
        <v>5976</v>
      </c>
      <c r="KK451" s="34" t="s">
        <v>5177</v>
      </c>
      <c r="KL451" s="34" t="s">
        <v>4170</v>
      </c>
      <c r="KM451" s="34" t="s">
        <v>4170</v>
      </c>
      <c r="KN451" s="34" t="s">
        <v>5254</v>
      </c>
      <c r="KO451" s="34" t="s">
        <v>4170</v>
      </c>
      <c r="KP451" s="34" t="s">
        <v>4354</v>
      </c>
      <c r="KQ451" s="34" t="s">
        <v>4170</v>
      </c>
      <c r="KR451" s="34" t="s">
        <v>4170</v>
      </c>
      <c r="KS451" s="34" t="s">
        <v>4170</v>
      </c>
      <c r="KT451" s="34" t="s">
        <v>4170</v>
      </c>
      <c r="KU451" s="34" t="s">
        <v>4973</v>
      </c>
      <c r="KV451" s="34" t="s">
        <v>5151</v>
      </c>
      <c r="KW451" s="34" t="s">
        <v>5621</v>
      </c>
      <c r="KX451" s="34" t="s">
        <v>5646</v>
      </c>
      <c r="KY451" s="34" t="s">
        <v>5116</v>
      </c>
      <c r="KZ451" s="34" t="s">
        <v>5850</v>
      </c>
      <c r="LA451" s="34" t="s">
        <v>5993</v>
      </c>
    </row>
    <row r="452" spans="1:313">
      <c r="A452" s="34" t="s">
        <v>7352</v>
      </c>
      <c r="B452" s="34" t="s">
        <v>7311</v>
      </c>
      <c r="C452" s="34" t="s">
        <v>1036</v>
      </c>
      <c r="D452" s="34" t="s">
        <v>1041</v>
      </c>
      <c r="F452" s="34" t="s">
        <v>1041</v>
      </c>
      <c r="G452" s="34">
        <v>25</v>
      </c>
      <c r="H452" s="34" t="s">
        <v>1041</v>
      </c>
      <c r="I452" s="34" t="s">
        <v>1041</v>
      </c>
      <c r="J452" s="34" t="s">
        <v>440</v>
      </c>
      <c r="K452" s="34" t="s">
        <v>1077</v>
      </c>
      <c r="L452" s="34" t="s">
        <v>9537</v>
      </c>
      <c r="M452" s="34" t="s">
        <v>1548</v>
      </c>
      <c r="N452" s="34" t="s">
        <v>9538</v>
      </c>
      <c r="P452" s="34" t="s">
        <v>3065</v>
      </c>
      <c r="Q452" s="34" t="s">
        <v>3123</v>
      </c>
      <c r="R452" s="34" t="s">
        <v>6320</v>
      </c>
      <c r="S452" s="34">
        <v>3</v>
      </c>
      <c r="T452" s="34" t="s">
        <v>4881</v>
      </c>
      <c r="U452" s="34" t="s">
        <v>4170</v>
      </c>
      <c r="V452" s="34" t="s">
        <v>4881</v>
      </c>
      <c r="W452" s="34" t="s">
        <v>4609</v>
      </c>
      <c r="X452" s="34" t="s">
        <v>4170</v>
      </c>
      <c r="Y452" s="34" t="s">
        <v>4609</v>
      </c>
      <c r="Z452" s="34" t="s">
        <v>4881</v>
      </c>
      <c r="AA452" s="34" t="s">
        <v>4170</v>
      </c>
      <c r="AB452" s="34" t="s">
        <v>3684</v>
      </c>
      <c r="AD452" s="34" t="s">
        <v>3699</v>
      </c>
      <c r="AE452" s="34" t="s">
        <v>3711</v>
      </c>
      <c r="AF452" s="34" t="s">
        <v>4170</v>
      </c>
      <c r="AG452" s="34" t="s">
        <v>4170</v>
      </c>
      <c r="AH452" s="34" t="s">
        <v>4881</v>
      </c>
      <c r="AI452" s="34" t="s">
        <v>4170</v>
      </c>
      <c r="AJ452" s="34" t="s">
        <v>4170</v>
      </c>
      <c r="AK452" s="34" t="s">
        <v>4170</v>
      </c>
      <c r="AL452" s="34" t="s">
        <v>4170</v>
      </c>
      <c r="AN452" s="34" t="s">
        <v>3719</v>
      </c>
      <c r="AO452" s="34" t="s">
        <v>1044</v>
      </c>
      <c r="BG452" s="34">
        <v>2</v>
      </c>
      <c r="BI452" s="34">
        <v>30</v>
      </c>
      <c r="BJ452" s="34" t="s">
        <v>1041</v>
      </c>
      <c r="BK452" s="34" t="s">
        <v>3727</v>
      </c>
      <c r="BM452" s="34" t="s">
        <v>3739</v>
      </c>
      <c r="BN452" s="34" t="s">
        <v>3745</v>
      </c>
      <c r="BO452" s="34" t="s">
        <v>4881</v>
      </c>
      <c r="BP452" s="34" t="s">
        <v>4170</v>
      </c>
      <c r="BQ452" s="34" t="s">
        <v>4170</v>
      </c>
      <c r="BR452" s="34" t="s">
        <v>4170</v>
      </c>
      <c r="BS452" s="34" t="s">
        <v>3754</v>
      </c>
      <c r="BT452" s="34" t="s">
        <v>3771</v>
      </c>
      <c r="BU452" s="34" t="s">
        <v>1044</v>
      </c>
      <c r="BV452" s="34" t="s">
        <v>1044</v>
      </c>
      <c r="BW452" s="34" t="s">
        <v>1044</v>
      </c>
      <c r="BX452" s="34" t="s">
        <v>3777</v>
      </c>
      <c r="BY452" s="34" t="s">
        <v>4881</v>
      </c>
      <c r="BZ452" s="34" t="s">
        <v>4170</v>
      </c>
      <c r="CA452" s="34" t="s">
        <v>4170</v>
      </c>
      <c r="CB452" s="34" t="s">
        <v>4170</v>
      </c>
      <c r="CC452" s="34" t="s">
        <v>4170</v>
      </c>
      <c r="CD452" s="34" t="s">
        <v>4170</v>
      </c>
      <c r="CE452" s="34" t="s">
        <v>4170</v>
      </c>
      <c r="CF452" s="34" t="s">
        <v>4170</v>
      </c>
      <c r="CG452" s="34" t="s">
        <v>4170</v>
      </c>
      <c r="CH452" s="34" t="s">
        <v>4170</v>
      </c>
      <c r="CI452" s="34" t="s">
        <v>4170</v>
      </c>
      <c r="CJ452" s="34" t="s">
        <v>4170</v>
      </c>
      <c r="CK452" s="34" t="s">
        <v>4170</v>
      </c>
      <c r="CL452" s="34" t="s">
        <v>4170</v>
      </c>
      <c r="CM452" s="34" t="s">
        <v>4170</v>
      </c>
      <c r="CN452" s="34" t="s">
        <v>4170</v>
      </c>
      <c r="CO452" s="34" t="s">
        <v>4170</v>
      </c>
      <c r="CQ452" s="34" t="s">
        <v>1041</v>
      </c>
      <c r="CR452" s="34" t="s">
        <v>1041</v>
      </c>
      <c r="CS452" s="34" t="s">
        <v>1041</v>
      </c>
      <c r="CT452" s="34" t="s">
        <v>1041</v>
      </c>
      <c r="CU452" s="34" t="s">
        <v>1041</v>
      </c>
      <c r="CV452" s="34" t="s">
        <v>1041</v>
      </c>
      <c r="CW452" s="34" t="s">
        <v>1041</v>
      </c>
      <c r="CX452" s="34" t="s">
        <v>1044</v>
      </c>
      <c r="CY452" s="34" t="s">
        <v>3826</v>
      </c>
      <c r="CZ452" s="34" t="s">
        <v>3843</v>
      </c>
      <c r="DA452" s="34" t="s">
        <v>3861</v>
      </c>
      <c r="DB452" s="34" t="s">
        <v>1044</v>
      </c>
      <c r="DC452" s="34" t="s">
        <v>1044</v>
      </c>
      <c r="DD452" s="34" t="s">
        <v>3871</v>
      </c>
      <c r="DE452" s="34" t="s">
        <v>1041</v>
      </c>
      <c r="DF452" s="34" t="s">
        <v>3877</v>
      </c>
      <c r="DG452" s="34" t="s">
        <v>169</v>
      </c>
      <c r="DH452" s="34" t="s">
        <v>4170</v>
      </c>
      <c r="DI452" s="34" t="s">
        <v>4881</v>
      </c>
      <c r="DJ452" s="34" t="s">
        <v>4170</v>
      </c>
      <c r="DK452" s="34" t="s">
        <v>4170</v>
      </c>
      <c r="DL452" s="34" t="s">
        <v>4170</v>
      </c>
      <c r="DM452" s="34" t="s">
        <v>4170</v>
      </c>
      <c r="DN452" s="34" t="s">
        <v>4170</v>
      </c>
      <c r="DO452" s="34" t="s">
        <v>4170</v>
      </c>
      <c r="DP452" s="34" t="s">
        <v>4170</v>
      </c>
      <c r="DQ452" s="34" t="s">
        <v>4170</v>
      </c>
      <c r="DR452" s="34" t="s">
        <v>4170</v>
      </c>
      <c r="DS452" s="34" t="s">
        <v>4170</v>
      </c>
      <c r="DT452" s="34" t="s">
        <v>4170</v>
      </c>
      <c r="DU452" s="34" t="s">
        <v>4170</v>
      </c>
      <c r="DV452" s="34" t="s">
        <v>4170</v>
      </c>
      <c r="DW452" s="34" t="s">
        <v>4170</v>
      </c>
      <c r="DY452" s="34">
        <v>10000</v>
      </c>
      <c r="FK452" s="34" t="s">
        <v>1044</v>
      </c>
      <c r="FM452" s="34" t="s">
        <v>3071</v>
      </c>
      <c r="GF452" s="34" t="s">
        <v>1044</v>
      </c>
      <c r="GG452" s="34" t="s">
        <v>4170</v>
      </c>
      <c r="GH452" s="34" t="s">
        <v>4170</v>
      </c>
      <c r="GI452" s="34" t="s">
        <v>4170</v>
      </c>
      <c r="GJ452" s="34" t="s">
        <v>4881</v>
      </c>
      <c r="GK452" s="34" t="s">
        <v>4170</v>
      </c>
      <c r="GL452" s="34" t="s">
        <v>4170</v>
      </c>
      <c r="GM452" s="34" t="s">
        <v>4170</v>
      </c>
      <c r="GO452" s="34">
        <v>6000</v>
      </c>
      <c r="GP452" s="34">
        <v>0</v>
      </c>
      <c r="GQ452" s="34">
        <v>0</v>
      </c>
      <c r="GR452" s="34">
        <v>3000</v>
      </c>
      <c r="GS452" s="34">
        <v>2000</v>
      </c>
      <c r="GT452" s="34">
        <v>300</v>
      </c>
      <c r="GU452" s="34">
        <v>300</v>
      </c>
      <c r="GV452" s="34">
        <v>0</v>
      </c>
      <c r="GW452" s="34">
        <v>0</v>
      </c>
      <c r="GX452" s="34">
        <v>2000</v>
      </c>
      <c r="GY452" s="34">
        <v>1500</v>
      </c>
      <c r="GZ452" s="34">
        <v>0</v>
      </c>
      <c r="HA452" s="34">
        <v>0</v>
      </c>
      <c r="HB452" s="34">
        <v>0</v>
      </c>
      <c r="HC452" s="34">
        <v>0</v>
      </c>
      <c r="HD452" s="34">
        <v>0</v>
      </c>
      <c r="HE452" s="34">
        <v>0</v>
      </c>
      <c r="HF452" s="34" t="s">
        <v>1044</v>
      </c>
      <c r="HK452" s="34" t="s">
        <v>7353</v>
      </c>
      <c r="HL452" s="34" t="s">
        <v>4226</v>
      </c>
      <c r="HM452" s="34" t="s">
        <v>4539</v>
      </c>
      <c r="HN452" s="34" t="s">
        <v>5446</v>
      </c>
      <c r="HO452" s="34">
        <v>49.735819097678501</v>
      </c>
      <c r="HP452" s="34" t="s">
        <v>4896</v>
      </c>
      <c r="HQ452" s="34" t="s">
        <v>4316</v>
      </c>
      <c r="HR452" s="34" t="s">
        <v>4219</v>
      </c>
      <c r="HS452" s="34" t="s">
        <v>4228</v>
      </c>
      <c r="HT452" s="34" t="s">
        <v>4262</v>
      </c>
      <c r="HU452" s="34" t="s">
        <v>5341</v>
      </c>
      <c r="HV452" s="34" t="s">
        <v>5001</v>
      </c>
      <c r="HW452" s="34" t="s">
        <v>4560</v>
      </c>
      <c r="HX452" s="34" t="s">
        <v>3241</v>
      </c>
      <c r="HY452" s="34" t="s">
        <v>4291</v>
      </c>
      <c r="HZ452" s="34" t="s">
        <v>4933</v>
      </c>
      <c r="IA452" s="34" t="s">
        <v>4665</v>
      </c>
      <c r="IC452" s="34" t="s">
        <v>5274</v>
      </c>
      <c r="ID452" s="34" t="s">
        <v>4462</v>
      </c>
      <c r="IE452" s="34" t="s">
        <v>4879</v>
      </c>
      <c r="IQ452" s="34">
        <v>10000</v>
      </c>
      <c r="IR452" s="34" t="s">
        <v>1046</v>
      </c>
      <c r="IT452" s="34">
        <v>3333.3333333333298</v>
      </c>
      <c r="IU452" s="34" t="s">
        <v>5179</v>
      </c>
      <c r="IV452" s="34" t="s">
        <v>4170</v>
      </c>
      <c r="IW452" s="34" t="s">
        <v>4170</v>
      </c>
      <c r="IX452" s="34" t="s">
        <v>5374</v>
      </c>
      <c r="IY452" s="34" t="s">
        <v>4472</v>
      </c>
      <c r="IZ452" s="34" t="s">
        <v>4784</v>
      </c>
      <c r="JA452" s="34" t="s">
        <v>4784</v>
      </c>
      <c r="JB452" s="34" t="s">
        <v>4170</v>
      </c>
      <c r="JC452" s="34">
        <v>333.33333333333297</v>
      </c>
      <c r="JD452" s="34">
        <v>250</v>
      </c>
      <c r="JE452" s="34">
        <v>0</v>
      </c>
      <c r="JF452" s="34">
        <v>0</v>
      </c>
      <c r="JG452" s="34">
        <v>0</v>
      </c>
      <c r="JH452" s="34">
        <v>0</v>
      </c>
      <c r="JI452" s="34">
        <v>0</v>
      </c>
      <c r="JJ452" s="34">
        <v>0</v>
      </c>
      <c r="JK452" s="34">
        <v>0</v>
      </c>
      <c r="JL452" s="34">
        <v>11933.333333333299</v>
      </c>
      <c r="JM452" s="34">
        <v>250</v>
      </c>
      <c r="JN452" s="34">
        <v>12183.333333333299</v>
      </c>
      <c r="JO452" s="34">
        <v>3977.7777777777801</v>
      </c>
      <c r="JP452" s="34">
        <v>83.3333333333333</v>
      </c>
      <c r="JQ452" s="34">
        <v>4061.1111111111099</v>
      </c>
      <c r="JR452" s="34">
        <v>0.49247606019151802</v>
      </c>
      <c r="JU452" s="34">
        <v>0.24623803009575901</v>
      </c>
      <c r="JV452" s="34">
        <v>0.16415868673050599</v>
      </c>
      <c r="JW452" s="34">
        <v>2.4623803009575899E-2</v>
      </c>
      <c r="JX452" s="34">
        <v>2.4623803009575899E-2</v>
      </c>
      <c r="KA452" s="34">
        <v>2.7359781121751001E-2</v>
      </c>
      <c r="KB452" s="34">
        <v>2.05198358413133E-2</v>
      </c>
      <c r="KJ452" s="34" t="s">
        <v>5980</v>
      </c>
      <c r="KK452" s="34" t="s">
        <v>5178</v>
      </c>
      <c r="KL452" s="34" t="s">
        <v>4170</v>
      </c>
      <c r="KM452" s="34" t="s">
        <v>4714</v>
      </c>
      <c r="KN452" s="34" t="s">
        <v>5254</v>
      </c>
      <c r="KO452" s="34" t="s">
        <v>4170</v>
      </c>
      <c r="KP452" s="34" t="s">
        <v>4170</v>
      </c>
      <c r="KQ452" s="34" t="s">
        <v>4170</v>
      </c>
      <c r="KR452" s="34" t="s">
        <v>4170</v>
      </c>
      <c r="KS452" s="34" t="s">
        <v>4170</v>
      </c>
      <c r="KT452" s="34" t="s">
        <v>4170</v>
      </c>
      <c r="KU452" s="34" t="s">
        <v>5112</v>
      </c>
      <c r="KV452" s="34" t="s">
        <v>5153</v>
      </c>
      <c r="KW452" s="34" t="s">
        <v>5620</v>
      </c>
      <c r="KX452" s="34" t="s">
        <v>5643</v>
      </c>
      <c r="KY452" s="34" t="s">
        <v>5112</v>
      </c>
      <c r="KZ452" s="34" t="s">
        <v>5850</v>
      </c>
      <c r="LA452" s="34" t="s">
        <v>5992</v>
      </c>
    </row>
    <row r="453" spans="1:313">
      <c r="A453" s="34" t="s">
        <v>7354</v>
      </c>
      <c r="B453" s="34" t="s">
        <v>7311</v>
      </c>
      <c r="C453" s="34" t="s">
        <v>1037</v>
      </c>
      <c r="D453" s="34" t="s">
        <v>1041</v>
      </c>
      <c r="F453" s="34" t="s">
        <v>1041</v>
      </c>
      <c r="G453" s="34">
        <v>39</v>
      </c>
      <c r="H453" s="34" t="s">
        <v>1041</v>
      </c>
      <c r="I453" s="34" t="s">
        <v>1041</v>
      </c>
      <c r="J453" s="34" t="s">
        <v>440</v>
      </c>
      <c r="K453" s="34" t="s">
        <v>1068</v>
      </c>
      <c r="L453" s="34" t="s">
        <v>9557</v>
      </c>
      <c r="M453" s="34" t="s">
        <v>1306</v>
      </c>
      <c r="N453" s="34" t="s">
        <v>9558</v>
      </c>
      <c r="P453" s="34" t="s">
        <v>3065</v>
      </c>
      <c r="Q453" s="34" t="s">
        <v>3123</v>
      </c>
      <c r="R453" s="34" t="s">
        <v>6326</v>
      </c>
      <c r="S453" s="34">
        <v>3</v>
      </c>
      <c r="T453" s="34" t="s">
        <v>4881</v>
      </c>
      <c r="U453" s="34" t="s">
        <v>4170</v>
      </c>
      <c r="V453" s="34" t="s">
        <v>4609</v>
      </c>
      <c r="W453" s="34" t="s">
        <v>4881</v>
      </c>
      <c r="X453" s="34" t="s">
        <v>4170</v>
      </c>
      <c r="Y453" s="34" t="s">
        <v>4881</v>
      </c>
      <c r="Z453" s="34" t="s">
        <v>4609</v>
      </c>
      <c r="AA453" s="34" t="s">
        <v>4170</v>
      </c>
      <c r="AB453" s="34" t="s">
        <v>3681</v>
      </c>
      <c r="AD453" s="34" t="s">
        <v>3696</v>
      </c>
      <c r="AN453" s="34" t="s">
        <v>3722</v>
      </c>
      <c r="AO453" s="34" t="s">
        <v>1044</v>
      </c>
      <c r="BG453" s="34">
        <v>3</v>
      </c>
      <c r="BI453" s="34">
        <v>50</v>
      </c>
      <c r="BJ453" s="34" t="s">
        <v>1041</v>
      </c>
      <c r="BK453" s="34" t="s">
        <v>3727</v>
      </c>
      <c r="BM453" s="34" t="s">
        <v>3739</v>
      </c>
      <c r="BN453" s="34" t="s">
        <v>3745</v>
      </c>
      <c r="BO453" s="34" t="s">
        <v>4881</v>
      </c>
      <c r="BP453" s="34" t="s">
        <v>4170</v>
      </c>
      <c r="BQ453" s="34" t="s">
        <v>4170</v>
      </c>
      <c r="BR453" s="34" t="s">
        <v>4170</v>
      </c>
      <c r="BS453" s="34" t="s">
        <v>3754</v>
      </c>
      <c r="BT453" s="34" t="s">
        <v>3771</v>
      </c>
      <c r="BU453" s="34" t="s">
        <v>1044</v>
      </c>
      <c r="BV453" s="34" t="s">
        <v>1041</v>
      </c>
      <c r="BW453" s="34" t="s">
        <v>1044</v>
      </c>
      <c r="BX453" s="34" t="s">
        <v>3777</v>
      </c>
      <c r="BY453" s="34" t="s">
        <v>4881</v>
      </c>
      <c r="BZ453" s="34" t="s">
        <v>4170</v>
      </c>
      <c r="CA453" s="34" t="s">
        <v>4170</v>
      </c>
      <c r="CB453" s="34" t="s">
        <v>4170</v>
      </c>
      <c r="CC453" s="34" t="s">
        <v>4170</v>
      </c>
      <c r="CD453" s="34" t="s">
        <v>4170</v>
      </c>
      <c r="CE453" s="34" t="s">
        <v>4170</v>
      </c>
      <c r="CF453" s="34" t="s">
        <v>4170</v>
      </c>
      <c r="CG453" s="34" t="s">
        <v>4170</v>
      </c>
      <c r="CH453" s="34" t="s">
        <v>4170</v>
      </c>
      <c r="CI453" s="34" t="s">
        <v>4170</v>
      </c>
      <c r="CJ453" s="34" t="s">
        <v>4170</v>
      </c>
      <c r="CK453" s="34" t="s">
        <v>4170</v>
      </c>
      <c r="CL453" s="34" t="s">
        <v>4170</v>
      </c>
      <c r="CM453" s="34" t="s">
        <v>4170</v>
      </c>
      <c r="CN453" s="34" t="s">
        <v>4170</v>
      </c>
      <c r="CO453" s="34" t="s">
        <v>4170</v>
      </c>
      <c r="CQ453" s="34" t="s">
        <v>1041</v>
      </c>
      <c r="CR453" s="34" t="s">
        <v>1041</v>
      </c>
      <c r="CS453" s="34" t="s">
        <v>1044</v>
      </c>
      <c r="CT453" s="34" t="s">
        <v>1041</v>
      </c>
      <c r="CU453" s="34" t="s">
        <v>1041</v>
      </c>
      <c r="CV453" s="34" t="s">
        <v>1041</v>
      </c>
      <c r="CW453" s="34" t="s">
        <v>1041</v>
      </c>
      <c r="CX453" s="34" t="s">
        <v>1041</v>
      </c>
      <c r="CY453" s="34" t="s">
        <v>3826</v>
      </c>
      <c r="CZ453" s="34" t="s">
        <v>3846</v>
      </c>
      <c r="DA453" s="34" t="s">
        <v>3855</v>
      </c>
      <c r="DB453" s="34" t="s">
        <v>1044</v>
      </c>
      <c r="DC453" s="34" t="s">
        <v>1044</v>
      </c>
      <c r="DD453" s="34" t="s">
        <v>3871</v>
      </c>
      <c r="DE453" s="34" t="s">
        <v>1041</v>
      </c>
      <c r="DF453" s="34" t="s">
        <v>3880</v>
      </c>
      <c r="DG453" s="34" t="s">
        <v>171</v>
      </c>
      <c r="DH453" s="34" t="s">
        <v>4170</v>
      </c>
      <c r="DI453" s="34" t="s">
        <v>4170</v>
      </c>
      <c r="DJ453" s="34" t="s">
        <v>4170</v>
      </c>
      <c r="DK453" s="34" t="s">
        <v>4170</v>
      </c>
      <c r="DL453" s="34" t="s">
        <v>4170</v>
      </c>
      <c r="DM453" s="34" t="s">
        <v>4170</v>
      </c>
      <c r="DN453" s="34" t="s">
        <v>4170</v>
      </c>
      <c r="DO453" s="34" t="s">
        <v>4170</v>
      </c>
      <c r="DP453" s="34" t="s">
        <v>4170</v>
      </c>
      <c r="DQ453" s="34" t="s">
        <v>4881</v>
      </c>
      <c r="DR453" s="34" t="s">
        <v>4170</v>
      </c>
      <c r="DS453" s="34" t="s">
        <v>4170</v>
      </c>
      <c r="DT453" s="34" t="s">
        <v>4170</v>
      </c>
      <c r="DU453" s="34" t="s">
        <v>4170</v>
      </c>
      <c r="DV453" s="34" t="s">
        <v>4170</v>
      </c>
      <c r="DW453" s="34" t="s">
        <v>4170</v>
      </c>
      <c r="FG453" s="34">
        <v>10000</v>
      </c>
      <c r="FK453" s="34" t="s">
        <v>3957</v>
      </c>
      <c r="FL453" s="34" t="s">
        <v>3969</v>
      </c>
      <c r="FM453" s="34" t="s">
        <v>3981</v>
      </c>
      <c r="FN453" s="34" t="s">
        <v>6302</v>
      </c>
      <c r="FO453" s="34" t="s">
        <v>4881</v>
      </c>
      <c r="FP453" s="34" t="s">
        <v>4881</v>
      </c>
      <c r="FQ453" s="34" t="s">
        <v>4881</v>
      </c>
      <c r="FR453" s="34" t="s">
        <v>4170</v>
      </c>
      <c r="FS453" s="34" t="s">
        <v>4170</v>
      </c>
      <c r="FT453" s="34" t="s">
        <v>4170</v>
      </c>
      <c r="FU453" s="34" t="s">
        <v>4170</v>
      </c>
      <c r="FV453" s="34" t="s">
        <v>4170</v>
      </c>
      <c r="FW453" s="34" t="s">
        <v>4170</v>
      </c>
      <c r="FX453" s="34" t="s">
        <v>4170</v>
      </c>
      <c r="FY453" s="34" t="s">
        <v>4170</v>
      </c>
      <c r="FZ453" s="34" t="s">
        <v>4170</v>
      </c>
      <c r="GA453" s="34" t="s">
        <v>4170</v>
      </c>
      <c r="GB453" s="34" t="s">
        <v>4170</v>
      </c>
      <c r="GC453" s="34" t="s">
        <v>4170</v>
      </c>
      <c r="GD453" s="34" t="s">
        <v>4170</v>
      </c>
      <c r="GF453" s="34" t="s">
        <v>1044</v>
      </c>
      <c r="GG453" s="34" t="s">
        <v>4170</v>
      </c>
      <c r="GH453" s="34" t="s">
        <v>4170</v>
      </c>
      <c r="GI453" s="34" t="s">
        <v>4170</v>
      </c>
      <c r="GJ453" s="34" t="s">
        <v>4881</v>
      </c>
      <c r="GK453" s="34" t="s">
        <v>4170</v>
      </c>
      <c r="GL453" s="34" t="s">
        <v>4170</v>
      </c>
      <c r="GM453" s="34" t="s">
        <v>4170</v>
      </c>
      <c r="GO453" s="34">
        <v>15000</v>
      </c>
      <c r="GP453" s="34">
        <v>0</v>
      </c>
      <c r="GQ453" s="34">
        <v>9000</v>
      </c>
      <c r="GR453" s="34">
        <v>3500</v>
      </c>
      <c r="GS453" s="34">
        <v>500</v>
      </c>
      <c r="GT453" s="34">
        <v>700</v>
      </c>
      <c r="GU453" s="34">
        <v>1000</v>
      </c>
      <c r="GV453" s="34">
        <v>500</v>
      </c>
      <c r="GW453" s="34">
        <v>0</v>
      </c>
      <c r="GX453" s="34">
        <v>5000</v>
      </c>
      <c r="GY453" s="34">
        <v>4000</v>
      </c>
      <c r="GZ453" s="34">
        <v>1500</v>
      </c>
      <c r="HA453" s="34">
        <v>0</v>
      </c>
      <c r="HB453" s="34">
        <v>0</v>
      </c>
      <c r="HC453" s="34">
        <v>19800</v>
      </c>
      <c r="HD453" s="34">
        <v>0</v>
      </c>
      <c r="HE453" s="34">
        <v>0</v>
      </c>
      <c r="HF453" s="34" t="s">
        <v>1044</v>
      </c>
      <c r="HK453" s="34" t="s">
        <v>7355</v>
      </c>
      <c r="HL453" s="34" t="s">
        <v>4226</v>
      </c>
      <c r="HM453" s="34" t="s">
        <v>4542</v>
      </c>
      <c r="HN453" s="34" t="s">
        <v>5447</v>
      </c>
      <c r="HO453" s="34">
        <v>22.700394218134001</v>
      </c>
      <c r="HP453" s="34" t="s">
        <v>4894</v>
      </c>
      <c r="HQ453" s="34" t="s">
        <v>4316</v>
      </c>
      <c r="HR453" s="34" t="s">
        <v>4210</v>
      </c>
      <c r="HS453" s="34" t="s">
        <v>4228</v>
      </c>
      <c r="HT453" s="34" t="s">
        <v>4262</v>
      </c>
      <c r="HU453" s="34" t="s">
        <v>5342</v>
      </c>
      <c r="HV453" s="34" t="s">
        <v>5001</v>
      </c>
      <c r="HW453" s="34" t="s">
        <v>3302</v>
      </c>
      <c r="HX453" s="34" t="s">
        <v>3244</v>
      </c>
      <c r="HY453" s="34" t="s">
        <v>4299</v>
      </c>
      <c r="HZ453" s="34" t="s">
        <v>4933</v>
      </c>
      <c r="IA453" s="34" t="s">
        <v>4665</v>
      </c>
      <c r="IB453" s="34" t="s">
        <v>5665</v>
      </c>
      <c r="IC453" s="34" t="s">
        <v>5274</v>
      </c>
      <c r="ID453" s="34" t="s">
        <v>4461</v>
      </c>
      <c r="IM453" s="34" t="s">
        <v>5928</v>
      </c>
      <c r="IQ453" s="34">
        <v>10000</v>
      </c>
      <c r="IR453" s="34" t="s">
        <v>1046</v>
      </c>
      <c r="IS453" s="34" t="s">
        <v>5322</v>
      </c>
      <c r="IT453" s="34">
        <v>3333.3333333333298</v>
      </c>
      <c r="IU453" s="34" t="s">
        <v>5181</v>
      </c>
      <c r="IV453" s="34" t="s">
        <v>4170</v>
      </c>
      <c r="IW453" s="34" t="s">
        <v>4176</v>
      </c>
      <c r="IX453" s="34" t="s">
        <v>6121</v>
      </c>
      <c r="IY453" s="34" t="s">
        <v>4785</v>
      </c>
      <c r="IZ453" s="34" t="s">
        <v>4354</v>
      </c>
      <c r="JA453" s="34" t="s">
        <v>4716</v>
      </c>
      <c r="JB453" s="34" t="s">
        <v>4714</v>
      </c>
      <c r="JC453" s="34">
        <v>833.33333333333303</v>
      </c>
      <c r="JD453" s="34">
        <v>666.66666666666697</v>
      </c>
      <c r="JE453" s="34">
        <v>250</v>
      </c>
      <c r="JF453" s="34">
        <v>0</v>
      </c>
      <c r="JG453" s="34">
        <v>0</v>
      </c>
      <c r="JH453" s="34">
        <v>3300</v>
      </c>
      <c r="JI453" s="34">
        <v>0</v>
      </c>
      <c r="JJ453" s="34">
        <v>0</v>
      </c>
      <c r="JK453" s="34">
        <v>0</v>
      </c>
      <c r="JL453" s="34">
        <v>34083.333333333299</v>
      </c>
      <c r="JM453" s="34">
        <v>1166.6666666666699</v>
      </c>
      <c r="JN453" s="34">
        <v>35250</v>
      </c>
      <c r="JO453" s="34">
        <v>11361.1111111111</v>
      </c>
      <c r="JP453" s="34">
        <v>388.88888888888903</v>
      </c>
      <c r="JQ453" s="34">
        <v>11750</v>
      </c>
      <c r="JR453" s="34">
        <v>0.42553191489361702</v>
      </c>
      <c r="JT453" s="34">
        <v>0.25531914893617003</v>
      </c>
      <c r="JU453" s="34">
        <v>9.9290780141844004E-2</v>
      </c>
      <c r="JV453" s="34">
        <v>1.41843971631206E-2</v>
      </c>
      <c r="JW453" s="34">
        <v>1.9858156028368799E-2</v>
      </c>
      <c r="JX453" s="34">
        <v>2.8368794326241099E-2</v>
      </c>
      <c r="JY453" s="34">
        <v>1.41843971631206E-2</v>
      </c>
      <c r="KA453" s="34">
        <v>2.3640661938534299E-2</v>
      </c>
      <c r="KB453" s="34">
        <v>1.8912529550827398E-2</v>
      </c>
      <c r="KC453" s="34">
        <v>7.09219858156028E-3</v>
      </c>
      <c r="KF453" s="34">
        <v>9.3617021276595699E-2</v>
      </c>
      <c r="KJ453" s="34" t="s">
        <v>5980</v>
      </c>
      <c r="KK453" s="34" t="s">
        <v>5178</v>
      </c>
      <c r="KL453" s="34" t="s">
        <v>4170</v>
      </c>
      <c r="KM453" s="34" t="s">
        <v>4716</v>
      </c>
      <c r="KN453" s="34" t="s">
        <v>4716</v>
      </c>
      <c r="KO453" s="34" t="s">
        <v>5254</v>
      </c>
      <c r="KP453" s="34" t="s">
        <v>4170</v>
      </c>
      <c r="KQ453" s="34" t="s">
        <v>4170</v>
      </c>
      <c r="KR453" s="34" t="s">
        <v>4973</v>
      </c>
      <c r="KS453" s="34" t="s">
        <v>4170</v>
      </c>
      <c r="KT453" s="34" t="s">
        <v>4170</v>
      </c>
      <c r="KU453" s="34" t="s">
        <v>5114</v>
      </c>
      <c r="KV453" s="34" t="s">
        <v>5155</v>
      </c>
      <c r="KW453" s="34" t="s">
        <v>5621</v>
      </c>
      <c r="KX453" s="34" t="s">
        <v>5644</v>
      </c>
      <c r="KY453" s="34" t="s">
        <v>5954</v>
      </c>
      <c r="KZ453" s="34" t="s">
        <v>5155</v>
      </c>
      <c r="LA453" s="34" t="s">
        <v>5992</v>
      </c>
    </row>
    <row r="454" spans="1:313">
      <c r="A454" s="34" t="s">
        <v>7356</v>
      </c>
      <c r="B454" s="34" t="s">
        <v>7311</v>
      </c>
      <c r="C454" s="34" t="s">
        <v>1039</v>
      </c>
      <c r="D454" s="34" t="s">
        <v>1041</v>
      </c>
      <c r="F454" s="34" t="s">
        <v>1041</v>
      </c>
      <c r="G454" s="34">
        <v>73</v>
      </c>
      <c r="H454" s="34" t="s">
        <v>1041</v>
      </c>
      <c r="I454" s="34" t="s">
        <v>1041</v>
      </c>
      <c r="J454" s="34" t="s">
        <v>442</v>
      </c>
      <c r="K454" s="34" t="s">
        <v>1128</v>
      </c>
      <c r="L454" s="34" t="s">
        <v>9616</v>
      </c>
      <c r="M454" s="34" t="s">
        <v>2468</v>
      </c>
      <c r="N454" s="34" t="s">
        <v>9617</v>
      </c>
      <c r="P454" s="34" t="s">
        <v>3065</v>
      </c>
      <c r="Q454" s="34" t="s">
        <v>3120</v>
      </c>
      <c r="R454" s="34" t="s">
        <v>6377</v>
      </c>
      <c r="S454" s="34">
        <v>1</v>
      </c>
      <c r="T454" s="34" t="s">
        <v>4170</v>
      </c>
      <c r="U454" s="34" t="s">
        <v>4170</v>
      </c>
      <c r="V454" s="34" t="s">
        <v>4170</v>
      </c>
      <c r="W454" s="34" t="s">
        <v>4170</v>
      </c>
      <c r="X454" s="34" t="s">
        <v>4881</v>
      </c>
      <c r="Y454" s="34" t="s">
        <v>4170</v>
      </c>
      <c r="Z454" s="34" t="s">
        <v>4881</v>
      </c>
      <c r="AA454" s="34" t="s">
        <v>4170</v>
      </c>
      <c r="AB454" s="34" t="s">
        <v>3684</v>
      </c>
      <c r="AD454" s="34" t="s">
        <v>3699</v>
      </c>
      <c r="AE454" s="34" t="s">
        <v>3714</v>
      </c>
      <c r="AF454" s="34" t="s">
        <v>4170</v>
      </c>
      <c r="AG454" s="34" t="s">
        <v>4170</v>
      </c>
      <c r="AH454" s="34" t="s">
        <v>4170</v>
      </c>
      <c r="AI454" s="34" t="s">
        <v>4881</v>
      </c>
      <c r="AJ454" s="34" t="s">
        <v>4170</v>
      </c>
      <c r="AK454" s="34" t="s">
        <v>4170</v>
      </c>
      <c r="AL454" s="34" t="s">
        <v>4170</v>
      </c>
      <c r="AN454" s="34" t="s">
        <v>3719</v>
      </c>
      <c r="AO454" s="34" t="s">
        <v>1044</v>
      </c>
      <c r="BG454" s="34">
        <v>1</v>
      </c>
      <c r="BI454" s="34">
        <v>15</v>
      </c>
      <c r="BJ454" s="34" t="s">
        <v>1041</v>
      </c>
      <c r="BK454" s="34" t="s">
        <v>3727</v>
      </c>
      <c r="BM454" s="34" t="s">
        <v>3742</v>
      </c>
      <c r="BN454" s="34" t="s">
        <v>3748</v>
      </c>
      <c r="BO454" s="34" t="s">
        <v>4170</v>
      </c>
      <c r="BP454" s="34" t="s">
        <v>4881</v>
      </c>
      <c r="BQ454" s="34" t="s">
        <v>4170</v>
      </c>
      <c r="BR454" s="34" t="s">
        <v>4170</v>
      </c>
      <c r="BS454" s="34" t="s">
        <v>3760</v>
      </c>
      <c r="BT454" s="34" t="s">
        <v>1044</v>
      </c>
      <c r="BU454" s="34" t="s">
        <v>1044</v>
      </c>
      <c r="BV454" s="34" t="s">
        <v>1044</v>
      </c>
      <c r="BW454" s="34" t="s">
        <v>1044</v>
      </c>
      <c r="BX454" s="34" t="s">
        <v>3807</v>
      </c>
      <c r="BY454" s="34" t="s">
        <v>4170</v>
      </c>
      <c r="BZ454" s="34" t="s">
        <v>4170</v>
      </c>
      <c r="CA454" s="34" t="s">
        <v>4170</v>
      </c>
      <c r="CB454" s="34" t="s">
        <v>4170</v>
      </c>
      <c r="CC454" s="34" t="s">
        <v>4170</v>
      </c>
      <c r="CD454" s="34" t="s">
        <v>4170</v>
      </c>
      <c r="CE454" s="34" t="s">
        <v>4170</v>
      </c>
      <c r="CF454" s="34" t="s">
        <v>4170</v>
      </c>
      <c r="CG454" s="34" t="s">
        <v>4170</v>
      </c>
      <c r="CH454" s="34" t="s">
        <v>4170</v>
      </c>
      <c r="CI454" s="34" t="s">
        <v>4881</v>
      </c>
      <c r="CJ454" s="34" t="s">
        <v>4170</v>
      </c>
      <c r="CK454" s="34" t="s">
        <v>4170</v>
      </c>
      <c r="CL454" s="34" t="s">
        <v>4170</v>
      </c>
      <c r="CM454" s="34" t="s">
        <v>4170</v>
      </c>
      <c r="CN454" s="34" t="s">
        <v>4170</v>
      </c>
      <c r="CO454" s="34" t="s">
        <v>4170</v>
      </c>
      <c r="CQ454" s="34" t="s">
        <v>1041</v>
      </c>
      <c r="CR454" s="34" t="s">
        <v>1041</v>
      </c>
      <c r="CS454" s="34" t="s">
        <v>1044</v>
      </c>
      <c r="CT454" s="34" t="s">
        <v>1044</v>
      </c>
      <c r="CU454" s="34" t="s">
        <v>1041</v>
      </c>
      <c r="CV454" s="34" t="s">
        <v>1044</v>
      </c>
      <c r="CW454" s="34" t="s">
        <v>1044</v>
      </c>
      <c r="CX454" s="34" t="s">
        <v>1044</v>
      </c>
      <c r="CY454" s="34" t="s">
        <v>3826</v>
      </c>
      <c r="CZ454" s="34" t="s">
        <v>3843</v>
      </c>
      <c r="DA454" s="34" t="s">
        <v>3861</v>
      </c>
      <c r="DB454" s="34" t="s">
        <v>1044</v>
      </c>
      <c r="DC454" s="34" t="s">
        <v>3871</v>
      </c>
      <c r="DD454" s="34" t="s">
        <v>3871</v>
      </c>
      <c r="DE454" s="34" t="s">
        <v>1044</v>
      </c>
      <c r="DF454" s="34" t="s">
        <v>3880</v>
      </c>
      <c r="DG454" s="34" t="s">
        <v>6305</v>
      </c>
      <c r="DH454" s="34" t="s">
        <v>4170</v>
      </c>
      <c r="DI454" s="34" t="s">
        <v>4170</v>
      </c>
      <c r="DJ454" s="34" t="s">
        <v>4170</v>
      </c>
      <c r="DK454" s="34" t="s">
        <v>4170</v>
      </c>
      <c r="DL454" s="34" t="s">
        <v>4170</v>
      </c>
      <c r="DM454" s="34" t="s">
        <v>4170</v>
      </c>
      <c r="DN454" s="34" t="s">
        <v>4881</v>
      </c>
      <c r="DO454" s="34" t="s">
        <v>4881</v>
      </c>
      <c r="DP454" s="34" t="s">
        <v>4170</v>
      </c>
      <c r="DQ454" s="34" t="s">
        <v>4170</v>
      </c>
      <c r="DR454" s="34" t="s">
        <v>4170</v>
      </c>
      <c r="DS454" s="34" t="s">
        <v>4170</v>
      </c>
      <c r="DT454" s="34" t="s">
        <v>4170</v>
      </c>
      <c r="DU454" s="34" t="s">
        <v>4170</v>
      </c>
      <c r="DV454" s="34" t="s">
        <v>4170</v>
      </c>
      <c r="DW454" s="34" t="s">
        <v>4170</v>
      </c>
      <c r="ES454" s="34" t="s">
        <v>3951</v>
      </c>
      <c r="ET454" s="34" t="s">
        <v>4170</v>
      </c>
      <c r="EU454" s="34" t="s">
        <v>4170</v>
      </c>
      <c r="EV454" s="34" t="s">
        <v>4170</v>
      </c>
      <c r="EW454" s="34" t="s">
        <v>4170</v>
      </c>
      <c r="EX454" s="34" t="s">
        <v>4881</v>
      </c>
      <c r="EY454" s="34" t="s">
        <v>4170</v>
      </c>
      <c r="EZ454" s="34" t="s">
        <v>4170</v>
      </c>
      <c r="FA454" s="34" t="s">
        <v>4170</v>
      </c>
      <c r="FB454" s="34" t="s">
        <v>4170</v>
      </c>
      <c r="FD454" s="34">
        <v>3500</v>
      </c>
      <c r="FE454" s="34">
        <v>1625</v>
      </c>
      <c r="FK454" s="34" t="s">
        <v>1044</v>
      </c>
      <c r="FM454" s="34" t="s">
        <v>3990</v>
      </c>
      <c r="GF454" s="34" t="s">
        <v>1044</v>
      </c>
      <c r="GG454" s="34" t="s">
        <v>4170</v>
      </c>
      <c r="GH454" s="34" t="s">
        <v>4170</v>
      </c>
      <c r="GI454" s="34" t="s">
        <v>4170</v>
      </c>
      <c r="GJ454" s="34" t="s">
        <v>4881</v>
      </c>
      <c r="GK454" s="34" t="s">
        <v>4170</v>
      </c>
      <c r="GL454" s="34" t="s">
        <v>4170</v>
      </c>
      <c r="GM454" s="34" t="s">
        <v>4170</v>
      </c>
      <c r="GO454" s="34">
        <v>500</v>
      </c>
      <c r="GP454" s="34">
        <v>0</v>
      </c>
      <c r="GQ454" s="34">
        <v>0</v>
      </c>
      <c r="GR454" s="34">
        <v>700</v>
      </c>
      <c r="GS454" s="34">
        <v>50</v>
      </c>
      <c r="GT454" s="34">
        <v>50</v>
      </c>
      <c r="GU454" s="34">
        <v>0</v>
      </c>
      <c r="GV454" s="34">
        <v>0</v>
      </c>
      <c r="GW454" s="34">
        <v>0</v>
      </c>
      <c r="GX454" s="34">
        <v>0</v>
      </c>
      <c r="GY454" s="34">
        <v>600</v>
      </c>
      <c r="GZ454" s="34">
        <v>0</v>
      </c>
      <c r="HA454" s="34">
        <v>0</v>
      </c>
      <c r="HB454" s="34">
        <v>700</v>
      </c>
      <c r="HC454" s="34">
        <v>0</v>
      </c>
      <c r="HD454" s="34">
        <v>0</v>
      </c>
      <c r="HE454" s="34">
        <v>0</v>
      </c>
      <c r="HF454" s="34" t="s">
        <v>1044</v>
      </c>
      <c r="HK454" s="34" t="s">
        <v>7357</v>
      </c>
      <c r="HL454" s="34" t="s">
        <v>4226</v>
      </c>
      <c r="HM454" s="34" t="s">
        <v>4546</v>
      </c>
      <c r="HN454" s="34" t="s">
        <v>5455</v>
      </c>
      <c r="HO454" s="34">
        <v>48.718791064389002</v>
      </c>
      <c r="HP454" s="34" t="s">
        <v>4896</v>
      </c>
      <c r="HQ454" s="34" t="s">
        <v>4305</v>
      </c>
      <c r="HR454" s="34" t="s">
        <v>4195</v>
      </c>
      <c r="HS454" s="34" t="s">
        <v>4241</v>
      </c>
      <c r="HT454" s="34" t="s">
        <v>4271</v>
      </c>
      <c r="HU454" s="34" t="s">
        <v>5342</v>
      </c>
      <c r="HV454" s="34" t="s">
        <v>5001</v>
      </c>
      <c r="HW454" s="34" t="s">
        <v>4560</v>
      </c>
      <c r="HX454" s="34" t="s">
        <v>3229</v>
      </c>
      <c r="HY454" s="34" t="s">
        <v>4299</v>
      </c>
      <c r="HZ454" s="34" t="s">
        <v>4933</v>
      </c>
      <c r="IA454" s="34" t="s">
        <v>4666</v>
      </c>
      <c r="IC454" s="34" t="s">
        <v>5274</v>
      </c>
      <c r="ID454" s="34" t="s">
        <v>4462</v>
      </c>
      <c r="IJ454" s="34">
        <v>1395.1</v>
      </c>
      <c r="IK454" s="34" t="s">
        <v>4587</v>
      </c>
      <c r="IQ454" s="34">
        <v>3020.1</v>
      </c>
      <c r="IR454" s="34" t="s">
        <v>1046</v>
      </c>
      <c r="IT454" s="34">
        <v>3020.1</v>
      </c>
      <c r="IU454" s="34" t="s">
        <v>5177</v>
      </c>
      <c r="IV454" s="34" t="s">
        <v>4170</v>
      </c>
      <c r="IW454" s="34" t="s">
        <v>4170</v>
      </c>
      <c r="IX454" s="34" t="s">
        <v>6120</v>
      </c>
      <c r="IY454" s="34" t="s">
        <v>5373</v>
      </c>
      <c r="IZ454" s="34" t="s">
        <v>4352</v>
      </c>
      <c r="JA454" s="34" t="s">
        <v>4170</v>
      </c>
      <c r="JB454" s="34" t="s">
        <v>4170</v>
      </c>
      <c r="JC454" s="34">
        <v>0</v>
      </c>
      <c r="JD454" s="34">
        <v>100</v>
      </c>
      <c r="JE454" s="34">
        <v>0</v>
      </c>
      <c r="JF454" s="34">
        <v>0</v>
      </c>
      <c r="JG454" s="34">
        <v>116.666666666667</v>
      </c>
      <c r="JH454" s="34">
        <v>0</v>
      </c>
      <c r="JI454" s="34">
        <v>0</v>
      </c>
      <c r="JJ454" s="34">
        <v>0</v>
      </c>
      <c r="JK454" s="34">
        <v>0</v>
      </c>
      <c r="JL454" s="34">
        <v>1300</v>
      </c>
      <c r="JM454" s="34">
        <v>216.666666666667</v>
      </c>
      <c r="JN454" s="34">
        <v>1516.6666666666699</v>
      </c>
      <c r="JO454" s="34">
        <v>1300</v>
      </c>
      <c r="JP454" s="34">
        <v>216.666666666667</v>
      </c>
      <c r="JQ454" s="34">
        <v>1516.6666666666699</v>
      </c>
      <c r="JR454" s="34">
        <v>0.32967032967033</v>
      </c>
      <c r="JU454" s="34">
        <v>0.46153846153846201</v>
      </c>
      <c r="JV454" s="34">
        <v>3.2967032967033003E-2</v>
      </c>
      <c r="JW454" s="34">
        <v>3.2967032967033003E-2</v>
      </c>
      <c r="KB454" s="34">
        <v>6.5934065934065894E-2</v>
      </c>
      <c r="KE454" s="34">
        <v>7.69230769230769E-2</v>
      </c>
      <c r="KI454" s="34" t="s">
        <v>6082</v>
      </c>
      <c r="KJ454" s="34" t="s">
        <v>5976</v>
      </c>
      <c r="KK454" s="34" t="s">
        <v>5178</v>
      </c>
      <c r="KL454" s="34" t="s">
        <v>4170</v>
      </c>
      <c r="KM454" s="34" t="s">
        <v>4170</v>
      </c>
      <c r="KN454" s="34" t="s">
        <v>4352</v>
      </c>
      <c r="KO454" s="34" t="s">
        <v>4170</v>
      </c>
      <c r="KP454" s="34" t="s">
        <v>4170</v>
      </c>
      <c r="KQ454" s="34" t="s">
        <v>4353</v>
      </c>
      <c r="KR454" s="34" t="s">
        <v>4170</v>
      </c>
      <c r="KS454" s="34" t="s">
        <v>4170</v>
      </c>
      <c r="KT454" s="34" t="s">
        <v>4170</v>
      </c>
      <c r="KU454" s="34" t="s">
        <v>4973</v>
      </c>
      <c r="KV454" s="34" t="s">
        <v>5151</v>
      </c>
      <c r="KW454" s="34" t="s">
        <v>5620</v>
      </c>
      <c r="KX454" s="34" t="s">
        <v>5644</v>
      </c>
      <c r="KY454" s="34" t="s">
        <v>5952</v>
      </c>
      <c r="KZ454" s="34" t="s">
        <v>5971</v>
      </c>
      <c r="LA454" s="34" t="s">
        <v>5992</v>
      </c>
    </row>
    <row r="455" spans="1:313">
      <c r="A455" s="34" t="s">
        <v>7358</v>
      </c>
      <c r="B455" s="34" t="s">
        <v>7311</v>
      </c>
      <c r="C455" s="34" t="s">
        <v>1038</v>
      </c>
      <c r="D455" s="34" t="s">
        <v>1041</v>
      </c>
      <c r="F455" s="34" t="s">
        <v>1041</v>
      </c>
      <c r="G455" s="34">
        <v>29</v>
      </c>
      <c r="H455" s="34" t="s">
        <v>1041</v>
      </c>
      <c r="I455" s="34" t="s">
        <v>1041</v>
      </c>
      <c r="J455" s="34" t="s">
        <v>440</v>
      </c>
      <c r="K455" s="34" t="s">
        <v>1077</v>
      </c>
      <c r="L455" s="34" t="s">
        <v>9537</v>
      </c>
      <c r="M455" s="34" t="s">
        <v>1548</v>
      </c>
      <c r="N455" s="34" t="s">
        <v>9538</v>
      </c>
      <c r="P455" s="34" t="s">
        <v>3065</v>
      </c>
      <c r="Q455" s="34" t="s">
        <v>3123</v>
      </c>
      <c r="R455" s="34" t="s">
        <v>6548</v>
      </c>
      <c r="S455" s="34">
        <v>3</v>
      </c>
      <c r="T455" s="34" t="s">
        <v>4881</v>
      </c>
      <c r="U455" s="34" t="s">
        <v>4170</v>
      </c>
      <c r="V455" s="34" t="s">
        <v>4881</v>
      </c>
      <c r="W455" s="34" t="s">
        <v>4881</v>
      </c>
      <c r="X455" s="34" t="s">
        <v>4881</v>
      </c>
      <c r="Y455" s="34" t="s">
        <v>4881</v>
      </c>
      <c r="Z455" s="34" t="s">
        <v>4609</v>
      </c>
      <c r="AA455" s="34" t="s">
        <v>4170</v>
      </c>
      <c r="AB455" s="34" t="s">
        <v>3681</v>
      </c>
      <c r="AD455" s="34" t="s">
        <v>3696</v>
      </c>
      <c r="AN455" s="34" t="s">
        <v>3722</v>
      </c>
      <c r="AO455" s="34" t="s">
        <v>1044</v>
      </c>
      <c r="BG455" s="34">
        <v>2</v>
      </c>
      <c r="BI455" s="34">
        <v>40</v>
      </c>
      <c r="BJ455" s="34" t="s">
        <v>1041</v>
      </c>
      <c r="BK455" s="34" t="s">
        <v>3727</v>
      </c>
      <c r="BM455" s="34" t="s">
        <v>3739</v>
      </c>
      <c r="BN455" s="34" t="s">
        <v>3745</v>
      </c>
      <c r="BO455" s="34" t="s">
        <v>4881</v>
      </c>
      <c r="BP455" s="34" t="s">
        <v>4170</v>
      </c>
      <c r="BQ455" s="34" t="s">
        <v>4170</v>
      </c>
      <c r="BR455" s="34" t="s">
        <v>4170</v>
      </c>
      <c r="BS455" s="34" t="s">
        <v>3754</v>
      </c>
      <c r="BT455" s="34" t="s">
        <v>3771</v>
      </c>
      <c r="BU455" s="34" t="s">
        <v>1044</v>
      </c>
      <c r="BV455" s="34" t="s">
        <v>1044</v>
      </c>
      <c r="BW455" s="34" t="s">
        <v>1044</v>
      </c>
      <c r="BX455" s="34" t="s">
        <v>3777</v>
      </c>
      <c r="BY455" s="34" t="s">
        <v>4881</v>
      </c>
      <c r="BZ455" s="34" t="s">
        <v>4170</v>
      </c>
      <c r="CA455" s="34" t="s">
        <v>4170</v>
      </c>
      <c r="CB455" s="34" t="s">
        <v>4170</v>
      </c>
      <c r="CC455" s="34" t="s">
        <v>4170</v>
      </c>
      <c r="CD455" s="34" t="s">
        <v>4170</v>
      </c>
      <c r="CE455" s="34" t="s">
        <v>4170</v>
      </c>
      <c r="CF455" s="34" t="s">
        <v>4170</v>
      </c>
      <c r="CG455" s="34" t="s">
        <v>4170</v>
      </c>
      <c r="CH455" s="34" t="s">
        <v>4170</v>
      </c>
      <c r="CI455" s="34" t="s">
        <v>4170</v>
      </c>
      <c r="CJ455" s="34" t="s">
        <v>4170</v>
      </c>
      <c r="CK455" s="34" t="s">
        <v>4170</v>
      </c>
      <c r="CL455" s="34" t="s">
        <v>4170</v>
      </c>
      <c r="CM455" s="34" t="s">
        <v>4170</v>
      </c>
      <c r="CN455" s="34" t="s">
        <v>4170</v>
      </c>
      <c r="CO455" s="34" t="s">
        <v>4170</v>
      </c>
      <c r="CQ455" s="34" t="s">
        <v>1041</v>
      </c>
      <c r="CR455" s="34" t="s">
        <v>1041</v>
      </c>
      <c r="CS455" s="34" t="s">
        <v>1044</v>
      </c>
      <c r="CT455" s="34" t="s">
        <v>1041</v>
      </c>
      <c r="CU455" s="34" t="s">
        <v>1041</v>
      </c>
      <c r="CV455" s="34" t="s">
        <v>1041</v>
      </c>
      <c r="CW455" s="34" t="s">
        <v>1041</v>
      </c>
      <c r="CX455" s="34" t="s">
        <v>1044</v>
      </c>
      <c r="CY455" s="34" t="s">
        <v>3826</v>
      </c>
      <c r="CZ455" s="34" t="s">
        <v>3843</v>
      </c>
      <c r="DA455" s="34" t="s">
        <v>3861</v>
      </c>
      <c r="DB455" s="34" t="s">
        <v>3868</v>
      </c>
      <c r="DC455" s="34" t="s">
        <v>3868</v>
      </c>
      <c r="DD455" s="34" t="s">
        <v>3871</v>
      </c>
      <c r="DE455" s="34" t="s">
        <v>1044</v>
      </c>
      <c r="DF455" s="34" t="s">
        <v>3877</v>
      </c>
      <c r="DG455" s="34" t="s">
        <v>169</v>
      </c>
      <c r="DH455" s="34" t="s">
        <v>4170</v>
      </c>
      <c r="DI455" s="34" t="s">
        <v>4881</v>
      </c>
      <c r="DJ455" s="34" t="s">
        <v>4170</v>
      </c>
      <c r="DK455" s="34" t="s">
        <v>4170</v>
      </c>
      <c r="DL455" s="34" t="s">
        <v>4170</v>
      </c>
      <c r="DM455" s="34" t="s">
        <v>4170</v>
      </c>
      <c r="DN455" s="34" t="s">
        <v>4170</v>
      </c>
      <c r="DO455" s="34" t="s">
        <v>4170</v>
      </c>
      <c r="DP455" s="34" t="s">
        <v>4170</v>
      </c>
      <c r="DQ455" s="34" t="s">
        <v>4170</v>
      </c>
      <c r="DR455" s="34" t="s">
        <v>4170</v>
      </c>
      <c r="DS455" s="34" t="s">
        <v>4170</v>
      </c>
      <c r="DT455" s="34" t="s">
        <v>4170</v>
      </c>
      <c r="DU455" s="34" t="s">
        <v>4170</v>
      </c>
      <c r="DV455" s="34" t="s">
        <v>4170</v>
      </c>
      <c r="DW455" s="34" t="s">
        <v>4170</v>
      </c>
      <c r="DY455" s="34">
        <v>15000</v>
      </c>
      <c r="FK455" s="34" t="s">
        <v>1044</v>
      </c>
      <c r="FM455" s="34" t="s">
        <v>3984</v>
      </c>
      <c r="FN455" s="34" t="s">
        <v>6487</v>
      </c>
      <c r="FO455" s="34" t="s">
        <v>4881</v>
      </c>
      <c r="FP455" s="34" t="s">
        <v>4881</v>
      </c>
      <c r="FQ455" s="34" t="s">
        <v>4170</v>
      </c>
      <c r="FR455" s="34" t="s">
        <v>4170</v>
      </c>
      <c r="FS455" s="34" t="s">
        <v>4170</v>
      </c>
      <c r="FT455" s="34" t="s">
        <v>4170</v>
      </c>
      <c r="FU455" s="34" t="s">
        <v>4170</v>
      </c>
      <c r="FV455" s="34" t="s">
        <v>4170</v>
      </c>
      <c r="FW455" s="34" t="s">
        <v>4170</v>
      </c>
      <c r="FX455" s="34" t="s">
        <v>4170</v>
      </c>
      <c r="FY455" s="34" t="s">
        <v>4170</v>
      </c>
      <c r="FZ455" s="34" t="s">
        <v>4170</v>
      </c>
      <c r="GA455" s="34" t="s">
        <v>4170</v>
      </c>
      <c r="GB455" s="34" t="s">
        <v>4170</v>
      </c>
      <c r="GC455" s="34" t="s">
        <v>4170</v>
      </c>
      <c r="GD455" s="34" t="s">
        <v>4170</v>
      </c>
      <c r="GF455" s="34" t="s">
        <v>1044</v>
      </c>
      <c r="GG455" s="34" t="s">
        <v>4170</v>
      </c>
      <c r="GH455" s="34" t="s">
        <v>4170</v>
      </c>
      <c r="GI455" s="34" t="s">
        <v>4170</v>
      </c>
      <c r="GJ455" s="34" t="s">
        <v>4881</v>
      </c>
      <c r="GK455" s="34" t="s">
        <v>4170</v>
      </c>
      <c r="GL455" s="34" t="s">
        <v>4170</v>
      </c>
      <c r="GM455" s="34" t="s">
        <v>4170</v>
      </c>
      <c r="GO455" s="34">
        <v>10000</v>
      </c>
      <c r="GP455" s="34">
        <v>0</v>
      </c>
      <c r="GQ455" s="34">
        <v>12000</v>
      </c>
      <c r="GR455" s="34">
        <v>3000</v>
      </c>
      <c r="GS455" s="34">
        <v>500</v>
      </c>
      <c r="GT455" s="34">
        <v>300</v>
      </c>
      <c r="GU455" s="34">
        <v>500</v>
      </c>
      <c r="GV455" s="34">
        <v>0</v>
      </c>
      <c r="GW455" s="34">
        <v>0</v>
      </c>
      <c r="GX455" s="34">
        <v>2000</v>
      </c>
      <c r="GY455" s="34">
        <v>1500</v>
      </c>
      <c r="GZ455" s="34">
        <v>600</v>
      </c>
      <c r="HA455" s="34">
        <v>0</v>
      </c>
      <c r="HB455" s="34">
        <v>0</v>
      </c>
      <c r="HC455" s="34">
        <v>0</v>
      </c>
      <c r="HD455" s="34">
        <v>0</v>
      </c>
      <c r="HE455" s="34">
        <v>0</v>
      </c>
      <c r="HF455" s="34" t="s">
        <v>1044</v>
      </c>
      <c r="HK455" s="34" t="s">
        <v>7359</v>
      </c>
      <c r="HL455" s="34" t="s">
        <v>4226</v>
      </c>
      <c r="HM455" s="34" t="s">
        <v>4539</v>
      </c>
      <c r="HN455" s="34" t="s">
        <v>5446</v>
      </c>
      <c r="HO455" s="34">
        <v>12.713534822601799</v>
      </c>
      <c r="HP455" s="34" t="s">
        <v>4894</v>
      </c>
      <c r="HQ455" s="34" t="s">
        <v>4316</v>
      </c>
      <c r="HR455" s="34" t="s">
        <v>4219</v>
      </c>
      <c r="HS455" s="34" t="s">
        <v>4248</v>
      </c>
      <c r="HT455" s="34" t="s">
        <v>4262</v>
      </c>
      <c r="HU455" s="34" t="s">
        <v>5342</v>
      </c>
      <c r="HV455" s="34" t="s">
        <v>5001</v>
      </c>
      <c r="HW455" s="34" t="s">
        <v>4560</v>
      </c>
      <c r="HX455" s="34" t="s">
        <v>3244</v>
      </c>
      <c r="HY455" s="34" t="s">
        <v>4291</v>
      </c>
      <c r="HZ455" s="34" t="s">
        <v>4933</v>
      </c>
      <c r="IA455" s="34" t="s">
        <v>4665</v>
      </c>
      <c r="IC455" s="34" t="s">
        <v>5274</v>
      </c>
      <c r="ID455" s="34" t="s">
        <v>4462</v>
      </c>
      <c r="IE455" s="34" t="s">
        <v>5112</v>
      </c>
      <c r="IQ455" s="34">
        <v>15000</v>
      </c>
      <c r="IR455" s="34" t="s">
        <v>1046</v>
      </c>
      <c r="IS455" s="34" t="s">
        <v>5323</v>
      </c>
      <c r="IT455" s="34">
        <v>5000</v>
      </c>
      <c r="IU455" s="34" t="s">
        <v>5181</v>
      </c>
      <c r="IV455" s="34" t="s">
        <v>4170</v>
      </c>
      <c r="IW455" s="34" t="s">
        <v>4172</v>
      </c>
      <c r="IX455" s="34" t="s">
        <v>5374</v>
      </c>
      <c r="IY455" s="34" t="s">
        <v>4785</v>
      </c>
      <c r="IZ455" s="34" t="s">
        <v>4784</v>
      </c>
      <c r="JA455" s="34" t="s">
        <v>4785</v>
      </c>
      <c r="JB455" s="34" t="s">
        <v>4170</v>
      </c>
      <c r="JC455" s="34">
        <v>333.33333333333297</v>
      </c>
      <c r="JD455" s="34">
        <v>250</v>
      </c>
      <c r="JE455" s="34">
        <v>100</v>
      </c>
      <c r="JF455" s="34">
        <v>0</v>
      </c>
      <c r="JG455" s="34">
        <v>0</v>
      </c>
      <c r="JH455" s="34">
        <v>0</v>
      </c>
      <c r="JI455" s="34">
        <v>0</v>
      </c>
      <c r="JJ455" s="34">
        <v>0</v>
      </c>
      <c r="JK455" s="34">
        <v>0</v>
      </c>
      <c r="JL455" s="34">
        <v>26733.333333333299</v>
      </c>
      <c r="JM455" s="34">
        <v>250</v>
      </c>
      <c r="JN455" s="34">
        <v>26983.333333333299</v>
      </c>
      <c r="JO455" s="34">
        <v>8911.1111111111095</v>
      </c>
      <c r="JP455" s="34">
        <v>83.3333333333333</v>
      </c>
      <c r="JQ455" s="34">
        <v>8994.4444444444398</v>
      </c>
      <c r="JR455" s="34">
        <v>0.37059913526868399</v>
      </c>
      <c r="JT455" s="34">
        <v>0.44471896232242097</v>
      </c>
      <c r="JU455" s="34">
        <v>0.11117974058060499</v>
      </c>
      <c r="JV455" s="34">
        <v>1.8529956763434201E-2</v>
      </c>
      <c r="JW455" s="34">
        <v>1.11179740580605E-2</v>
      </c>
      <c r="JX455" s="34">
        <v>1.8529956763434201E-2</v>
      </c>
      <c r="KA455" s="34">
        <v>1.23533045089561E-2</v>
      </c>
      <c r="KB455" s="34">
        <v>9.2649783817171094E-3</v>
      </c>
      <c r="KC455" s="34">
        <v>3.7059913526868399E-3</v>
      </c>
      <c r="KJ455" s="34" t="s">
        <v>5977</v>
      </c>
      <c r="KK455" s="34" t="s">
        <v>5989</v>
      </c>
      <c r="KL455" s="34" t="s">
        <v>4170</v>
      </c>
      <c r="KM455" s="34" t="s">
        <v>4714</v>
      </c>
      <c r="KN455" s="34" t="s">
        <v>5254</v>
      </c>
      <c r="KO455" s="34" t="s">
        <v>4352</v>
      </c>
      <c r="KP455" s="34" t="s">
        <v>4170</v>
      </c>
      <c r="KQ455" s="34" t="s">
        <v>4170</v>
      </c>
      <c r="KR455" s="34" t="s">
        <v>4170</v>
      </c>
      <c r="KS455" s="34" t="s">
        <v>4170</v>
      </c>
      <c r="KT455" s="34" t="s">
        <v>4170</v>
      </c>
      <c r="KU455" s="34" t="s">
        <v>5114</v>
      </c>
      <c r="KV455" s="34" t="s">
        <v>5155</v>
      </c>
      <c r="KW455" s="34" t="s">
        <v>5620</v>
      </c>
      <c r="KX455" s="34" t="s">
        <v>5643</v>
      </c>
      <c r="KY455" s="34" t="s">
        <v>5953</v>
      </c>
      <c r="KZ455" s="34" t="s">
        <v>5155</v>
      </c>
      <c r="LA455" s="34" t="s">
        <v>5992</v>
      </c>
    </row>
    <row r="456" spans="1:313">
      <c r="A456" s="34" t="s">
        <v>7360</v>
      </c>
      <c r="B456" s="34" t="s">
        <v>7311</v>
      </c>
      <c r="C456" s="34" t="s">
        <v>1037</v>
      </c>
      <c r="D456" s="34" t="s">
        <v>1041</v>
      </c>
      <c r="F456" s="34" t="s">
        <v>1041</v>
      </c>
      <c r="G456" s="34">
        <v>42</v>
      </c>
      <c r="H456" s="34" t="s">
        <v>1041</v>
      </c>
      <c r="I456" s="34" t="s">
        <v>1041</v>
      </c>
      <c r="J456" s="34" t="s">
        <v>442</v>
      </c>
      <c r="K456" s="34" t="s">
        <v>1077</v>
      </c>
      <c r="L456" s="34" t="s">
        <v>9537</v>
      </c>
      <c r="M456" s="34" t="s">
        <v>1548</v>
      </c>
      <c r="N456" s="34" t="s">
        <v>9538</v>
      </c>
      <c r="P456" s="34" t="s">
        <v>3065</v>
      </c>
      <c r="Q456" s="34" t="s">
        <v>3123</v>
      </c>
      <c r="R456" s="34" t="s">
        <v>6320</v>
      </c>
      <c r="S456" s="34">
        <v>2</v>
      </c>
      <c r="T456" s="34" t="s">
        <v>4170</v>
      </c>
      <c r="U456" s="34" t="s">
        <v>4170</v>
      </c>
      <c r="V456" s="34" t="s">
        <v>4170</v>
      </c>
      <c r="W456" s="34" t="s">
        <v>4881</v>
      </c>
      <c r="X456" s="34" t="s">
        <v>4881</v>
      </c>
      <c r="Y456" s="34" t="s">
        <v>4881</v>
      </c>
      <c r="Z456" s="34" t="s">
        <v>4881</v>
      </c>
      <c r="AA456" s="34" t="s">
        <v>4170</v>
      </c>
      <c r="AB456" s="34" t="s">
        <v>3687</v>
      </c>
      <c r="AD456" s="34" t="s">
        <v>3702</v>
      </c>
      <c r="AE456" s="34" t="s">
        <v>3705</v>
      </c>
      <c r="AF456" s="34" t="s">
        <v>4881</v>
      </c>
      <c r="AG456" s="34" t="s">
        <v>4170</v>
      </c>
      <c r="AH456" s="34" t="s">
        <v>4170</v>
      </c>
      <c r="AI456" s="34" t="s">
        <v>4170</v>
      </c>
      <c r="AJ456" s="34" t="s">
        <v>4170</v>
      </c>
      <c r="AK456" s="34" t="s">
        <v>4170</v>
      </c>
      <c r="AL456" s="34" t="s">
        <v>4170</v>
      </c>
      <c r="AN456" s="34" t="s">
        <v>3722</v>
      </c>
      <c r="AO456" s="34" t="s">
        <v>3071</v>
      </c>
      <c r="BG456" s="34">
        <v>1</v>
      </c>
      <c r="BH456" s="34" t="s">
        <v>4140</v>
      </c>
      <c r="BI456" s="34">
        <v>16</v>
      </c>
      <c r="BJ456" s="34" t="s">
        <v>1041</v>
      </c>
      <c r="BK456" s="34" t="s">
        <v>3727</v>
      </c>
      <c r="BM456" s="34" t="s">
        <v>3739</v>
      </c>
      <c r="BN456" s="34" t="s">
        <v>1044</v>
      </c>
      <c r="BO456" s="34" t="s">
        <v>4170</v>
      </c>
      <c r="BP456" s="34" t="s">
        <v>4170</v>
      </c>
      <c r="BQ456" s="34" t="s">
        <v>4881</v>
      </c>
      <c r="BR456" s="34" t="s">
        <v>4170</v>
      </c>
      <c r="BS456" s="34" t="s">
        <v>3751</v>
      </c>
      <c r="BT456" s="34" t="s">
        <v>3771</v>
      </c>
      <c r="BU456" s="34" t="s">
        <v>1044</v>
      </c>
      <c r="BV456" s="34" t="s">
        <v>1044</v>
      </c>
      <c r="BW456" s="34" t="s">
        <v>1044</v>
      </c>
      <c r="BX456" s="34" t="s">
        <v>3777</v>
      </c>
      <c r="BY456" s="34" t="s">
        <v>4881</v>
      </c>
      <c r="BZ456" s="34" t="s">
        <v>4170</v>
      </c>
      <c r="CA456" s="34" t="s">
        <v>4170</v>
      </c>
      <c r="CB456" s="34" t="s">
        <v>4170</v>
      </c>
      <c r="CC456" s="34" t="s">
        <v>4170</v>
      </c>
      <c r="CD456" s="34" t="s">
        <v>4170</v>
      </c>
      <c r="CE456" s="34" t="s">
        <v>4170</v>
      </c>
      <c r="CF456" s="34" t="s">
        <v>4170</v>
      </c>
      <c r="CG456" s="34" t="s">
        <v>4170</v>
      </c>
      <c r="CH456" s="34" t="s">
        <v>4170</v>
      </c>
      <c r="CI456" s="34" t="s">
        <v>4170</v>
      </c>
      <c r="CJ456" s="34" t="s">
        <v>4170</v>
      </c>
      <c r="CK456" s="34" t="s">
        <v>4170</v>
      </c>
      <c r="CL456" s="34" t="s">
        <v>4170</v>
      </c>
      <c r="CM456" s="34" t="s">
        <v>4170</v>
      </c>
      <c r="CN456" s="34" t="s">
        <v>4170</v>
      </c>
      <c r="CO456" s="34" t="s">
        <v>4170</v>
      </c>
      <c r="CQ456" s="34" t="s">
        <v>1041</v>
      </c>
      <c r="CR456" s="34" t="s">
        <v>1041</v>
      </c>
      <c r="CS456" s="34" t="s">
        <v>1044</v>
      </c>
      <c r="CT456" s="34" t="s">
        <v>1044</v>
      </c>
      <c r="CU456" s="34" t="s">
        <v>1041</v>
      </c>
      <c r="CV456" s="34" t="s">
        <v>1041</v>
      </c>
      <c r="CW456" s="34" t="s">
        <v>1044</v>
      </c>
      <c r="CX456" s="34" t="s">
        <v>1044</v>
      </c>
      <c r="CY456" s="34" t="s">
        <v>3829</v>
      </c>
      <c r="CZ456" s="34" t="s">
        <v>3843</v>
      </c>
      <c r="DA456" s="34" t="s">
        <v>3861</v>
      </c>
      <c r="DB456" s="34" t="s">
        <v>3871</v>
      </c>
      <c r="DC456" s="34" t="s">
        <v>3871</v>
      </c>
      <c r="DD456" s="34" t="s">
        <v>3871</v>
      </c>
      <c r="DE456" s="34" t="s">
        <v>1044</v>
      </c>
      <c r="DF456" s="34" t="s">
        <v>3877</v>
      </c>
      <c r="DG456" s="34" t="s">
        <v>6305</v>
      </c>
      <c r="DH456" s="34" t="s">
        <v>4170</v>
      </c>
      <c r="DI456" s="34" t="s">
        <v>4170</v>
      </c>
      <c r="DJ456" s="34" t="s">
        <v>4170</v>
      </c>
      <c r="DK456" s="34" t="s">
        <v>4170</v>
      </c>
      <c r="DL456" s="34" t="s">
        <v>4170</v>
      </c>
      <c r="DM456" s="34" t="s">
        <v>4170</v>
      </c>
      <c r="DN456" s="34" t="s">
        <v>4881</v>
      </c>
      <c r="DO456" s="34" t="s">
        <v>4881</v>
      </c>
      <c r="DP456" s="34" t="s">
        <v>4170</v>
      </c>
      <c r="DQ456" s="34" t="s">
        <v>4170</v>
      </c>
      <c r="DR456" s="34" t="s">
        <v>4170</v>
      </c>
      <c r="DS456" s="34" t="s">
        <v>4170</v>
      </c>
      <c r="DT456" s="34" t="s">
        <v>4170</v>
      </c>
      <c r="DU456" s="34" t="s">
        <v>4170</v>
      </c>
      <c r="DV456" s="34" t="s">
        <v>4170</v>
      </c>
      <c r="DW456" s="34" t="s">
        <v>4170</v>
      </c>
      <c r="ES456" s="34" t="s">
        <v>3951</v>
      </c>
      <c r="ET456" s="34" t="s">
        <v>4170</v>
      </c>
      <c r="EU456" s="34" t="s">
        <v>4170</v>
      </c>
      <c r="EV456" s="34" t="s">
        <v>4170</v>
      </c>
      <c r="EW456" s="34" t="s">
        <v>4170</v>
      </c>
      <c r="EX456" s="34" t="s">
        <v>4881</v>
      </c>
      <c r="EY456" s="34" t="s">
        <v>4170</v>
      </c>
      <c r="EZ456" s="34" t="s">
        <v>4170</v>
      </c>
      <c r="FA456" s="34" t="s">
        <v>4170</v>
      </c>
      <c r="FB456" s="34" t="s">
        <v>4170</v>
      </c>
      <c r="FD456" s="34">
        <v>4200</v>
      </c>
      <c r="FE456" s="34">
        <v>1625</v>
      </c>
      <c r="FK456" s="34" t="s">
        <v>1044</v>
      </c>
      <c r="FM456" s="34" t="s">
        <v>3990</v>
      </c>
      <c r="GF456" s="34" t="s">
        <v>1044</v>
      </c>
      <c r="GG456" s="34" t="s">
        <v>4170</v>
      </c>
      <c r="GH456" s="34" t="s">
        <v>4170</v>
      </c>
      <c r="GI456" s="34" t="s">
        <v>4170</v>
      </c>
      <c r="GJ456" s="34" t="s">
        <v>4881</v>
      </c>
      <c r="GK456" s="34" t="s">
        <v>4170</v>
      </c>
      <c r="GL456" s="34" t="s">
        <v>4170</v>
      </c>
      <c r="GM456" s="34" t="s">
        <v>4170</v>
      </c>
      <c r="GO456" s="34">
        <v>0</v>
      </c>
      <c r="GP456" s="34">
        <v>0</v>
      </c>
      <c r="GQ456" s="34">
        <v>0</v>
      </c>
      <c r="GR456" s="34">
        <v>0</v>
      </c>
      <c r="GS456" s="34">
        <v>1000</v>
      </c>
      <c r="GT456" s="34">
        <v>60</v>
      </c>
      <c r="GU456" s="34">
        <v>0</v>
      </c>
      <c r="GV456" s="34">
        <v>0</v>
      </c>
      <c r="GW456" s="34">
        <v>0</v>
      </c>
      <c r="GX456" s="34">
        <v>0</v>
      </c>
      <c r="GY456" s="34">
        <v>625</v>
      </c>
      <c r="GZ456" s="34">
        <v>0</v>
      </c>
      <c r="HA456" s="34">
        <v>0</v>
      </c>
      <c r="HB456" s="34">
        <v>0</v>
      </c>
      <c r="HC456" s="34">
        <v>0</v>
      </c>
      <c r="HD456" s="34">
        <v>0</v>
      </c>
      <c r="HE456" s="34">
        <v>0</v>
      </c>
      <c r="HF456" s="34" t="s">
        <v>1044</v>
      </c>
      <c r="HK456" s="34" t="s">
        <v>7361</v>
      </c>
      <c r="HL456" s="34" t="s">
        <v>4226</v>
      </c>
      <c r="HM456" s="34" t="s">
        <v>4542</v>
      </c>
      <c r="HN456" s="34" t="s">
        <v>5453</v>
      </c>
      <c r="HO456" s="34">
        <v>49.735819097678501</v>
      </c>
      <c r="HP456" s="34" t="s">
        <v>4896</v>
      </c>
      <c r="HQ456" s="34" t="s">
        <v>4313</v>
      </c>
      <c r="HR456" s="34" t="s">
        <v>4210</v>
      </c>
      <c r="HS456" s="34" t="s">
        <v>4255</v>
      </c>
      <c r="HT456" s="34" t="s">
        <v>4271</v>
      </c>
      <c r="HU456" s="34" t="s">
        <v>5342</v>
      </c>
      <c r="HV456" s="34" t="s">
        <v>5001</v>
      </c>
      <c r="HW456" s="34" t="s">
        <v>4560</v>
      </c>
      <c r="HX456" s="34" t="s">
        <v>3244</v>
      </c>
      <c r="HY456" s="34" t="s">
        <v>4299</v>
      </c>
      <c r="HZ456" s="34" t="s">
        <v>4929</v>
      </c>
      <c r="IA456" s="34" t="s">
        <v>4665</v>
      </c>
      <c r="IB456" s="34" t="s">
        <v>5665</v>
      </c>
      <c r="IC456" s="34" t="s">
        <v>5274</v>
      </c>
      <c r="ID456" s="34" t="s">
        <v>4462</v>
      </c>
      <c r="IJ456" s="34">
        <v>1674.12</v>
      </c>
      <c r="IK456" s="34" t="s">
        <v>4587</v>
      </c>
      <c r="IQ456" s="34">
        <v>3299.12</v>
      </c>
      <c r="IR456" s="34" t="s">
        <v>1046</v>
      </c>
      <c r="IT456" s="34">
        <v>1649.56</v>
      </c>
      <c r="IU456" s="34" t="s">
        <v>4170</v>
      </c>
      <c r="IV456" s="34" t="s">
        <v>4170</v>
      </c>
      <c r="IW456" s="34" t="s">
        <v>4170</v>
      </c>
      <c r="IX456" s="34" t="s">
        <v>4170</v>
      </c>
      <c r="IY456" s="34" t="s">
        <v>4474</v>
      </c>
      <c r="IZ456" s="34" t="s">
        <v>4352</v>
      </c>
      <c r="JA456" s="34" t="s">
        <v>4170</v>
      </c>
      <c r="JB456" s="34" t="s">
        <v>4170</v>
      </c>
      <c r="JC456" s="34">
        <v>0</v>
      </c>
      <c r="JD456" s="34">
        <v>104.166666666667</v>
      </c>
      <c r="JE456" s="34">
        <v>0</v>
      </c>
      <c r="JF456" s="34">
        <v>0</v>
      </c>
      <c r="JG456" s="34">
        <v>0</v>
      </c>
      <c r="JH456" s="34">
        <v>0</v>
      </c>
      <c r="JI456" s="34">
        <v>0</v>
      </c>
      <c r="JJ456" s="34">
        <v>0</v>
      </c>
      <c r="JK456" s="34">
        <v>0</v>
      </c>
      <c r="JL456" s="34">
        <v>1060</v>
      </c>
      <c r="JM456" s="34">
        <v>104.166666666667</v>
      </c>
      <c r="JN456" s="34">
        <v>1164.1666666666699</v>
      </c>
      <c r="JO456" s="34">
        <v>530</v>
      </c>
      <c r="JP456" s="34">
        <v>52.0833333333333</v>
      </c>
      <c r="JQ456" s="34">
        <v>582.08333333333303</v>
      </c>
      <c r="JV456" s="34">
        <v>0.85898353614889</v>
      </c>
      <c r="JW456" s="34">
        <v>5.1539012168933397E-2</v>
      </c>
      <c r="KB456" s="34">
        <v>8.9477451682176107E-2</v>
      </c>
      <c r="KI456" s="34" t="s">
        <v>6083</v>
      </c>
      <c r="KJ456" s="34" t="s">
        <v>5976</v>
      </c>
      <c r="KK456" s="34" t="s">
        <v>5177</v>
      </c>
      <c r="KL456" s="34" t="s">
        <v>4170</v>
      </c>
      <c r="KM456" s="34" t="s">
        <v>4170</v>
      </c>
      <c r="KN456" s="34" t="s">
        <v>5254</v>
      </c>
      <c r="KO456" s="34" t="s">
        <v>4170</v>
      </c>
      <c r="KP456" s="34" t="s">
        <v>4170</v>
      </c>
      <c r="KQ456" s="34" t="s">
        <v>4170</v>
      </c>
      <c r="KR456" s="34" t="s">
        <v>4170</v>
      </c>
      <c r="KS456" s="34" t="s">
        <v>4170</v>
      </c>
      <c r="KT456" s="34" t="s">
        <v>4170</v>
      </c>
      <c r="KU456" s="34" t="s">
        <v>4973</v>
      </c>
      <c r="KV456" s="34" t="s">
        <v>5111</v>
      </c>
      <c r="KW456" s="34" t="s">
        <v>5620</v>
      </c>
      <c r="KX456" s="34" t="s">
        <v>5643</v>
      </c>
      <c r="KY456" s="34" t="s">
        <v>5952</v>
      </c>
      <c r="KZ456" s="34" t="s">
        <v>5971</v>
      </c>
      <c r="LA456" s="34" t="s">
        <v>5993</v>
      </c>
    </row>
    <row r="457" spans="1:313">
      <c r="A457" s="34" t="s">
        <v>7362</v>
      </c>
      <c r="B457" s="34" t="s">
        <v>7311</v>
      </c>
      <c r="C457" s="34" t="s">
        <v>1036</v>
      </c>
      <c r="D457" s="34" t="s">
        <v>1041</v>
      </c>
      <c r="F457" s="34" t="s">
        <v>1041</v>
      </c>
      <c r="G457" s="34">
        <v>30</v>
      </c>
      <c r="H457" s="34" t="s">
        <v>1041</v>
      </c>
      <c r="I457" s="34" t="s">
        <v>1041</v>
      </c>
      <c r="J457" s="34" t="s">
        <v>442</v>
      </c>
      <c r="K457" s="34" t="s">
        <v>1077</v>
      </c>
      <c r="L457" s="34" t="s">
        <v>9537</v>
      </c>
      <c r="M457" s="34" t="s">
        <v>1548</v>
      </c>
      <c r="N457" s="34" t="s">
        <v>9538</v>
      </c>
      <c r="P457" s="34" t="s">
        <v>3065</v>
      </c>
      <c r="Q457" s="34" t="s">
        <v>3123</v>
      </c>
      <c r="R457" s="34" t="s">
        <v>6704</v>
      </c>
      <c r="S457" s="34">
        <v>1</v>
      </c>
      <c r="T457" s="34" t="s">
        <v>4170</v>
      </c>
      <c r="U457" s="34" t="s">
        <v>4170</v>
      </c>
      <c r="V457" s="34" t="s">
        <v>4170</v>
      </c>
      <c r="W457" s="34" t="s">
        <v>4170</v>
      </c>
      <c r="X457" s="34" t="s">
        <v>4881</v>
      </c>
      <c r="Y457" s="34" t="s">
        <v>4170</v>
      </c>
      <c r="Z457" s="34" t="s">
        <v>4881</v>
      </c>
      <c r="AA457" s="34" t="s">
        <v>4170</v>
      </c>
      <c r="AB457" s="34" t="s">
        <v>3681</v>
      </c>
      <c r="AD457" s="34" t="s">
        <v>3696</v>
      </c>
      <c r="AN457" s="34" t="s">
        <v>3722</v>
      </c>
      <c r="AO457" s="34" t="s">
        <v>1044</v>
      </c>
      <c r="BG457" s="34">
        <v>1</v>
      </c>
      <c r="BI457" s="34">
        <v>20</v>
      </c>
      <c r="BJ457" s="34" t="s">
        <v>1041</v>
      </c>
      <c r="BK457" s="34" t="s">
        <v>3727</v>
      </c>
      <c r="BM457" s="34" t="s">
        <v>3739</v>
      </c>
      <c r="BN457" s="34" t="s">
        <v>3745</v>
      </c>
      <c r="BO457" s="34" t="s">
        <v>4881</v>
      </c>
      <c r="BP457" s="34" t="s">
        <v>4170</v>
      </c>
      <c r="BQ457" s="34" t="s">
        <v>4170</v>
      </c>
      <c r="BR457" s="34" t="s">
        <v>4170</v>
      </c>
      <c r="BS457" s="34" t="s">
        <v>3754</v>
      </c>
      <c r="BT457" s="34" t="s">
        <v>3771</v>
      </c>
      <c r="BU457" s="34" t="s">
        <v>1044</v>
      </c>
      <c r="BV457" s="34" t="s">
        <v>1044</v>
      </c>
      <c r="BW457" s="34" t="s">
        <v>1044</v>
      </c>
      <c r="BX457" s="34" t="s">
        <v>3777</v>
      </c>
      <c r="BY457" s="34" t="s">
        <v>4881</v>
      </c>
      <c r="BZ457" s="34" t="s">
        <v>4170</v>
      </c>
      <c r="CA457" s="34" t="s">
        <v>4170</v>
      </c>
      <c r="CB457" s="34" t="s">
        <v>4170</v>
      </c>
      <c r="CC457" s="34" t="s">
        <v>4170</v>
      </c>
      <c r="CD457" s="34" t="s">
        <v>4170</v>
      </c>
      <c r="CE457" s="34" t="s">
        <v>4170</v>
      </c>
      <c r="CF457" s="34" t="s">
        <v>4170</v>
      </c>
      <c r="CG457" s="34" t="s">
        <v>4170</v>
      </c>
      <c r="CH457" s="34" t="s">
        <v>4170</v>
      </c>
      <c r="CI457" s="34" t="s">
        <v>4170</v>
      </c>
      <c r="CJ457" s="34" t="s">
        <v>4170</v>
      </c>
      <c r="CK457" s="34" t="s">
        <v>4170</v>
      </c>
      <c r="CL457" s="34" t="s">
        <v>4170</v>
      </c>
      <c r="CM457" s="34" t="s">
        <v>4170</v>
      </c>
      <c r="CN457" s="34" t="s">
        <v>4170</v>
      </c>
      <c r="CO457" s="34" t="s">
        <v>4170</v>
      </c>
      <c r="CQ457" s="34" t="s">
        <v>1041</v>
      </c>
      <c r="CR457" s="34" t="s">
        <v>1041</v>
      </c>
      <c r="CS457" s="34" t="s">
        <v>1041</v>
      </c>
      <c r="CT457" s="34" t="s">
        <v>1041</v>
      </c>
      <c r="CU457" s="34" t="s">
        <v>1041</v>
      </c>
      <c r="CV457" s="34" t="s">
        <v>1041</v>
      </c>
      <c r="CW457" s="34" t="s">
        <v>1041</v>
      </c>
      <c r="CX457" s="34" t="s">
        <v>1044</v>
      </c>
      <c r="CY457" s="34" t="s">
        <v>3823</v>
      </c>
      <c r="CZ457" s="34" t="s">
        <v>3843</v>
      </c>
      <c r="DA457" s="34" t="s">
        <v>3855</v>
      </c>
      <c r="DB457" s="34" t="s">
        <v>1044</v>
      </c>
      <c r="DC457" s="34" t="s">
        <v>1044</v>
      </c>
      <c r="DD457" s="34" t="s">
        <v>3871</v>
      </c>
      <c r="DE457" s="34" t="s">
        <v>1044</v>
      </c>
      <c r="DF457" s="34" t="s">
        <v>3877</v>
      </c>
      <c r="DG457" s="34" t="s">
        <v>3889</v>
      </c>
      <c r="DH457" s="34" t="s">
        <v>4170</v>
      </c>
      <c r="DI457" s="34" t="s">
        <v>4170</v>
      </c>
      <c r="DJ457" s="34" t="s">
        <v>4881</v>
      </c>
      <c r="DK457" s="34" t="s">
        <v>4170</v>
      </c>
      <c r="DL457" s="34" t="s">
        <v>4170</v>
      </c>
      <c r="DM457" s="34" t="s">
        <v>4170</v>
      </c>
      <c r="DN457" s="34" t="s">
        <v>4170</v>
      </c>
      <c r="DO457" s="34" t="s">
        <v>4170</v>
      </c>
      <c r="DP457" s="34" t="s">
        <v>4170</v>
      </c>
      <c r="DQ457" s="34" t="s">
        <v>4170</v>
      </c>
      <c r="DR457" s="34" t="s">
        <v>4170</v>
      </c>
      <c r="DS457" s="34" t="s">
        <v>4170</v>
      </c>
      <c r="DT457" s="34" t="s">
        <v>4170</v>
      </c>
      <c r="DU457" s="34" t="s">
        <v>4170</v>
      </c>
      <c r="DV457" s="34" t="s">
        <v>4170</v>
      </c>
      <c r="DW457" s="34" t="s">
        <v>4170</v>
      </c>
      <c r="FK457" s="34" t="s">
        <v>1044</v>
      </c>
      <c r="FM457" s="34" t="s">
        <v>3981</v>
      </c>
      <c r="FN457" s="34" t="s">
        <v>7363</v>
      </c>
      <c r="FO457" s="34" t="s">
        <v>4170</v>
      </c>
      <c r="FP457" s="34" t="s">
        <v>4881</v>
      </c>
      <c r="FQ457" s="34" t="s">
        <v>4881</v>
      </c>
      <c r="FR457" s="34" t="s">
        <v>4170</v>
      </c>
      <c r="FS457" s="34" t="s">
        <v>4170</v>
      </c>
      <c r="FT457" s="34" t="s">
        <v>4170</v>
      </c>
      <c r="FU457" s="34" t="s">
        <v>4881</v>
      </c>
      <c r="FV457" s="34" t="s">
        <v>4881</v>
      </c>
      <c r="FW457" s="34" t="s">
        <v>4881</v>
      </c>
      <c r="FX457" s="34" t="s">
        <v>4170</v>
      </c>
      <c r="FY457" s="34" t="s">
        <v>4170</v>
      </c>
      <c r="FZ457" s="34" t="s">
        <v>4170</v>
      </c>
      <c r="GA457" s="34" t="s">
        <v>4170</v>
      </c>
      <c r="GB457" s="34" t="s">
        <v>4170</v>
      </c>
      <c r="GC457" s="34" t="s">
        <v>4170</v>
      </c>
      <c r="GD457" s="34" t="s">
        <v>4170</v>
      </c>
      <c r="GF457" s="34" t="s">
        <v>1044</v>
      </c>
      <c r="GG457" s="34" t="s">
        <v>4170</v>
      </c>
      <c r="GH457" s="34" t="s">
        <v>4170</v>
      </c>
      <c r="GI457" s="34" t="s">
        <v>4170</v>
      </c>
      <c r="GJ457" s="34" t="s">
        <v>4881</v>
      </c>
      <c r="GK457" s="34" t="s">
        <v>4170</v>
      </c>
      <c r="GL457" s="34" t="s">
        <v>4170</v>
      </c>
      <c r="GM457" s="34" t="s">
        <v>4170</v>
      </c>
      <c r="GO457" s="34">
        <v>10000</v>
      </c>
      <c r="GP457" s="34">
        <v>2000</v>
      </c>
      <c r="GQ457" s="34">
        <v>8000</v>
      </c>
      <c r="GR457" s="34">
        <v>2000</v>
      </c>
      <c r="GS457" s="34">
        <v>500</v>
      </c>
      <c r="GT457" s="34">
        <v>200</v>
      </c>
      <c r="GU457" s="34">
        <v>1000</v>
      </c>
      <c r="GV457" s="34">
        <v>4000</v>
      </c>
      <c r="GW457" s="34">
        <v>0</v>
      </c>
      <c r="GX457" s="34">
        <v>5000</v>
      </c>
      <c r="GY457" s="34">
        <v>0</v>
      </c>
      <c r="GZ457" s="34">
        <v>0</v>
      </c>
      <c r="HA457" s="34">
        <v>0</v>
      </c>
      <c r="HB457" s="34">
        <v>0</v>
      </c>
      <c r="HC457" s="34">
        <v>0</v>
      </c>
      <c r="HD457" s="34">
        <v>0</v>
      </c>
      <c r="HE457" s="34">
        <v>10000</v>
      </c>
      <c r="HF457" s="34" t="s">
        <v>1044</v>
      </c>
      <c r="HK457" s="34" t="s">
        <v>7364</v>
      </c>
      <c r="HL457" s="34" t="s">
        <v>4226</v>
      </c>
      <c r="HM457" s="34" t="s">
        <v>4539</v>
      </c>
      <c r="HN457" s="34" t="s">
        <v>5452</v>
      </c>
      <c r="HO457" s="34">
        <v>34.724047306176097</v>
      </c>
      <c r="HP457" s="34" t="s">
        <v>4895</v>
      </c>
      <c r="HQ457" s="34" t="s">
        <v>4305</v>
      </c>
      <c r="HR457" s="34" t="s">
        <v>4186</v>
      </c>
      <c r="HS457" s="34" t="s">
        <v>4241</v>
      </c>
      <c r="HT457" s="34" t="s">
        <v>4271</v>
      </c>
      <c r="HU457" s="34" t="s">
        <v>5342</v>
      </c>
      <c r="HV457" s="34" t="s">
        <v>5001</v>
      </c>
      <c r="HW457" s="34" t="s">
        <v>4556</v>
      </c>
      <c r="HX457" s="34" t="s">
        <v>3235</v>
      </c>
      <c r="HY457" s="34" t="s">
        <v>4291</v>
      </c>
      <c r="HZ457" s="34" t="s">
        <v>4933</v>
      </c>
      <c r="IA457" s="34" t="s">
        <v>4666</v>
      </c>
      <c r="IC457" s="34" t="s">
        <v>5274</v>
      </c>
      <c r="ID457" s="34" t="s">
        <v>4462</v>
      </c>
      <c r="IR457" s="34" t="s">
        <v>1046</v>
      </c>
      <c r="IU457" s="34" t="s">
        <v>5181</v>
      </c>
      <c r="IV457" s="34" t="s">
        <v>4472</v>
      </c>
      <c r="IW457" s="34" t="s">
        <v>4176</v>
      </c>
      <c r="IX457" s="34" t="s">
        <v>4472</v>
      </c>
      <c r="IY457" s="34" t="s">
        <v>4785</v>
      </c>
      <c r="IZ457" s="34" t="s">
        <v>4783</v>
      </c>
      <c r="JA457" s="34" t="s">
        <v>4716</v>
      </c>
      <c r="JB457" s="34" t="s">
        <v>5850</v>
      </c>
      <c r="JC457" s="34">
        <v>833.33333333333303</v>
      </c>
      <c r="JD457" s="34">
        <v>0</v>
      </c>
      <c r="JE457" s="34">
        <v>0</v>
      </c>
      <c r="JF457" s="34">
        <v>0</v>
      </c>
      <c r="JG457" s="34">
        <v>0</v>
      </c>
      <c r="JH457" s="34">
        <v>0</v>
      </c>
      <c r="JI457" s="34">
        <v>0</v>
      </c>
      <c r="JJ457" s="34">
        <v>1666.6666666666699</v>
      </c>
      <c r="JK457" s="34">
        <v>0</v>
      </c>
      <c r="JL457" s="34">
        <v>22533.333333333299</v>
      </c>
      <c r="JM457" s="34">
        <v>7666.6666666666697</v>
      </c>
      <c r="JN457" s="34">
        <v>30200</v>
      </c>
      <c r="JO457" s="34">
        <v>22533.333333333299</v>
      </c>
      <c r="JP457" s="34">
        <v>7666.6666666666697</v>
      </c>
      <c r="JQ457" s="34">
        <v>30200</v>
      </c>
      <c r="JR457" s="34">
        <v>0.33112582781457001</v>
      </c>
      <c r="JS457" s="34">
        <v>6.6225165562913899E-2</v>
      </c>
      <c r="JT457" s="34">
        <v>0.26490066225165598</v>
      </c>
      <c r="JU457" s="34">
        <v>6.6225165562913899E-2</v>
      </c>
      <c r="JV457" s="34">
        <v>1.6556291390728499E-2</v>
      </c>
      <c r="JW457" s="34">
        <v>6.6225165562913899E-3</v>
      </c>
      <c r="JX457" s="34">
        <v>3.3112582781456998E-2</v>
      </c>
      <c r="JY457" s="34">
        <v>0.13245033112582799</v>
      </c>
      <c r="KA457" s="34">
        <v>2.7593818984547502E-2</v>
      </c>
      <c r="KH457" s="34">
        <v>5.5187637969094899E-2</v>
      </c>
      <c r="KL457" s="34" t="s">
        <v>4170</v>
      </c>
      <c r="KM457" s="34" t="s">
        <v>4716</v>
      </c>
      <c r="KN457" s="34" t="s">
        <v>4170</v>
      </c>
      <c r="KO457" s="34" t="s">
        <v>4170</v>
      </c>
      <c r="KP457" s="34" t="s">
        <v>4170</v>
      </c>
      <c r="KQ457" s="34" t="s">
        <v>4170</v>
      </c>
      <c r="KR457" s="34" t="s">
        <v>4170</v>
      </c>
      <c r="KS457" s="34" t="s">
        <v>4170</v>
      </c>
      <c r="KT457" s="34" t="s">
        <v>5253</v>
      </c>
      <c r="KU457" s="34" t="s">
        <v>5113</v>
      </c>
      <c r="KV457" s="34" t="s">
        <v>4876</v>
      </c>
      <c r="KW457" s="34" t="s">
        <v>5625</v>
      </c>
      <c r="KX457" s="34" t="s">
        <v>5585</v>
      </c>
      <c r="KY457" s="34" t="s">
        <v>5954</v>
      </c>
      <c r="KZ457" s="34" t="s">
        <v>5224</v>
      </c>
    </row>
    <row r="458" spans="1:313">
      <c r="A458" s="34" t="s">
        <v>7365</v>
      </c>
      <c r="B458" s="34" t="s">
        <v>7311</v>
      </c>
      <c r="C458" s="34" t="s">
        <v>1038</v>
      </c>
      <c r="D458" s="34" t="s">
        <v>1041</v>
      </c>
      <c r="F458" s="34" t="s">
        <v>1041</v>
      </c>
      <c r="G458" s="34">
        <v>50</v>
      </c>
      <c r="H458" s="34" t="s">
        <v>1041</v>
      </c>
      <c r="I458" s="34" t="s">
        <v>1041</v>
      </c>
      <c r="J458" s="34" t="s">
        <v>440</v>
      </c>
      <c r="K458" s="34" t="s">
        <v>1077</v>
      </c>
      <c r="L458" s="34" t="s">
        <v>9537</v>
      </c>
      <c r="M458" s="34" t="s">
        <v>1548</v>
      </c>
      <c r="N458" s="34" t="s">
        <v>9538</v>
      </c>
      <c r="P458" s="34" t="s">
        <v>3065</v>
      </c>
      <c r="Q458" s="34" t="s">
        <v>3123</v>
      </c>
      <c r="R458" s="34" t="s">
        <v>6552</v>
      </c>
      <c r="S458" s="34">
        <v>2</v>
      </c>
      <c r="T458" s="34" t="s">
        <v>4881</v>
      </c>
      <c r="U458" s="34" t="s">
        <v>4170</v>
      </c>
      <c r="V458" s="34" t="s">
        <v>4170</v>
      </c>
      <c r="W458" s="34" t="s">
        <v>4881</v>
      </c>
      <c r="X458" s="34" t="s">
        <v>4881</v>
      </c>
      <c r="Y458" s="34" t="s">
        <v>4881</v>
      </c>
      <c r="Z458" s="34" t="s">
        <v>4881</v>
      </c>
      <c r="AA458" s="34" t="s">
        <v>4170</v>
      </c>
      <c r="AB458" s="34" t="s">
        <v>3681</v>
      </c>
      <c r="AD458" s="34" t="s">
        <v>3696</v>
      </c>
      <c r="AN458" s="34" t="s">
        <v>3722</v>
      </c>
      <c r="AO458" s="34" t="s">
        <v>1044</v>
      </c>
      <c r="BG458" s="34">
        <v>2</v>
      </c>
      <c r="BI458" s="34">
        <v>42</v>
      </c>
      <c r="BJ458" s="34" t="s">
        <v>1041</v>
      </c>
      <c r="BK458" s="34" t="s">
        <v>3727</v>
      </c>
      <c r="BM458" s="34" t="s">
        <v>3739</v>
      </c>
      <c r="BN458" s="34" t="s">
        <v>3745</v>
      </c>
      <c r="BO458" s="34" t="s">
        <v>4881</v>
      </c>
      <c r="BP458" s="34" t="s">
        <v>4170</v>
      </c>
      <c r="BQ458" s="34" t="s">
        <v>4170</v>
      </c>
      <c r="BR458" s="34" t="s">
        <v>4170</v>
      </c>
      <c r="BS458" s="34" t="s">
        <v>3754</v>
      </c>
      <c r="BT458" s="34" t="s">
        <v>3771</v>
      </c>
      <c r="BU458" s="34" t="s">
        <v>1044</v>
      </c>
      <c r="BV458" s="34" t="s">
        <v>1044</v>
      </c>
      <c r="BW458" s="34" t="s">
        <v>1044</v>
      </c>
      <c r="BX458" s="34" t="s">
        <v>3777</v>
      </c>
      <c r="BY458" s="34" t="s">
        <v>4881</v>
      </c>
      <c r="BZ458" s="34" t="s">
        <v>4170</v>
      </c>
      <c r="CA458" s="34" t="s">
        <v>4170</v>
      </c>
      <c r="CB458" s="34" t="s">
        <v>4170</v>
      </c>
      <c r="CC458" s="34" t="s">
        <v>4170</v>
      </c>
      <c r="CD458" s="34" t="s">
        <v>4170</v>
      </c>
      <c r="CE458" s="34" t="s">
        <v>4170</v>
      </c>
      <c r="CF458" s="34" t="s">
        <v>4170</v>
      </c>
      <c r="CG458" s="34" t="s">
        <v>4170</v>
      </c>
      <c r="CH458" s="34" t="s">
        <v>4170</v>
      </c>
      <c r="CI458" s="34" t="s">
        <v>4170</v>
      </c>
      <c r="CJ458" s="34" t="s">
        <v>4170</v>
      </c>
      <c r="CK458" s="34" t="s">
        <v>4170</v>
      </c>
      <c r="CL458" s="34" t="s">
        <v>4170</v>
      </c>
      <c r="CM458" s="34" t="s">
        <v>4170</v>
      </c>
      <c r="CN458" s="34" t="s">
        <v>4170</v>
      </c>
      <c r="CO458" s="34" t="s">
        <v>4170</v>
      </c>
      <c r="CQ458" s="34" t="s">
        <v>1041</v>
      </c>
      <c r="CR458" s="34" t="s">
        <v>1041</v>
      </c>
      <c r="CS458" s="34" t="s">
        <v>1041</v>
      </c>
      <c r="CT458" s="34" t="s">
        <v>1041</v>
      </c>
      <c r="CU458" s="34" t="s">
        <v>1041</v>
      </c>
      <c r="CV458" s="34" t="s">
        <v>1041</v>
      </c>
      <c r="CW458" s="34" t="s">
        <v>1041</v>
      </c>
      <c r="CX458" s="34" t="s">
        <v>1044</v>
      </c>
      <c r="CY458" s="34" t="s">
        <v>3826</v>
      </c>
      <c r="CZ458" s="34" t="s">
        <v>3843</v>
      </c>
      <c r="DA458" s="34" t="s">
        <v>3855</v>
      </c>
      <c r="DB458" s="34" t="s">
        <v>1044</v>
      </c>
      <c r="DC458" s="34" t="s">
        <v>1044</v>
      </c>
      <c r="DD458" s="34" t="s">
        <v>3871</v>
      </c>
      <c r="DE458" s="34" t="s">
        <v>1044</v>
      </c>
      <c r="DF458" s="34" t="s">
        <v>3877</v>
      </c>
      <c r="DG458" s="34" t="s">
        <v>169</v>
      </c>
      <c r="DH458" s="34" t="s">
        <v>4170</v>
      </c>
      <c r="DI458" s="34" t="s">
        <v>4881</v>
      </c>
      <c r="DJ458" s="34" t="s">
        <v>4170</v>
      </c>
      <c r="DK458" s="34" t="s">
        <v>4170</v>
      </c>
      <c r="DL458" s="34" t="s">
        <v>4170</v>
      </c>
      <c r="DM458" s="34" t="s">
        <v>4170</v>
      </c>
      <c r="DN458" s="34" t="s">
        <v>4170</v>
      </c>
      <c r="DO458" s="34" t="s">
        <v>4170</v>
      </c>
      <c r="DP458" s="34" t="s">
        <v>4170</v>
      </c>
      <c r="DQ458" s="34" t="s">
        <v>4170</v>
      </c>
      <c r="DR458" s="34" t="s">
        <v>4170</v>
      </c>
      <c r="DS458" s="34" t="s">
        <v>4170</v>
      </c>
      <c r="DT458" s="34" t="s">
        <v>4170</v>
      </c>
      <c r="DU458" s="34" t="s">
        <v>4170</v>
      </c>
      <c r="DV458" s="34" t="s">
        <v>4170</v>
      </c>
      <c r="DW458" s="34" t="s">
        <v>4170</v>
      </c>
      <c r="DY458" s="34">
        <v>60000</v>
      </c>
      <c r="FK458" s="34" t="s">
        <v>1044</v>
      </c>
      <c r="FM458" s="34" t="s">
        <v>3984</v>
      </c>
      <c r="FN458" s="34" t="s">
        <v>7366</v>
      </c>
      <c r="FO458" s="34" t="s">
        <v>4881</v>
      </c>
      <c r="FP458" s="34" t="s">
        <v>4881</v>
      </c>
      <c r="FQ458" s="34" t="s">
        <v>4881</v>
      </c>
      <c r="FR458" s="34" t="s">
        <v>4881</v>
      </c>
      <c r="FS458" s="34" t="s">
        <v>4170</v>
      </c>
      <c r="FT458" s="34" t="s">
        <v>4170</v>
      </c>
      <c r="FU458" s="34" t="s">
        <v>4881</v>
      </c>
      <c r="FV458" s="34" t="s">
        <v>4881</v>
      </c>
      <c r="FW458" s="34" t="s">
        <v>4881</v>
      </c>
      <c r="FX458" s="34" t="s">
        <v>4170</v>
      </c>
      <c r="FY458" s="34" t="s">
        <v>4170</v>
      </c>
      <c r="FZ458" s="34" t="s">
        <v>4170</v>
      </c>
      <c r="GA458" s="34" t="s">
        <v>4881</v>
      </c>
      <c r="GB458" s="34" t="s">
        <v>4170</v>
      </c>
      <c r="GC458" s="34" t="s">
        <v>4170</v>
      </c>
      <c r="GD458" s="34" t="s">
        <v>4170</v>
      </c>
      <c r="GF458" s="34" t="s">
        <v>1044</v>
      </c>
      <c r="GG458" s="34" t="s">
        <v>4170</v>
      </c>
      <c r="GH458" s="34" t="s">
        <v>4170</v>
      </c>
      <c r="GI458" s="34" t="s">
        <v>4170</v>
      </c>
      <c r="GJ458" s="34" t="s">
        <v>4881</v>
      </c>
      <c r="GK458" s="34" t="s">
        <v>4170</v>
      </c>
      <c r="GL458" s="34" t="s">
        <v>4170</v>
      </c>
      <c r="GM458" s="34" t="s">
        <v>4170</v>
      </c>
      <c r="GO458" s="34">
        <v>10000</v>
      </c>
      <c r="GP458" s="34">
        <v>1000</v>
      </c>
      <c r="GQ458" s="34">
        <v>12000</v>
      </c>
      <c r="GR458" s="34">
        <v>6000</v>
      </c>
      <c r="GS458" s="34">
        <v>1000</v>
      </c>
      <c r="GT458" s="34">
        <v>500</v>
      </c>
      <c r="GU458" s="34">
        <v>500</v>
      </c>
      <c r="GV458" s="34">
        <v>0</v>
      </c>
      <c r="GW458" s="34">
        <v>1000</v>
      </c>
      <c r="GX458" s="34">
        <v>3000</v>
      </c>
      <c r="GY458" s="34">
        <v>2000</v>
      </c>
      <c r="GZ458" s="34">
        <v>3000</v>
      </c>
      <c r="HA458" s="34">
        <v>0</v>
      </c>
      <c r="HB458" s="34">
        <v>1000</v>
      </c>
      <c r="HC458" s="34">
        <v>0</v>
      </c>
      <c r="HD458" s="34">
        <v>2000</v>
      </c>
      <c r="HE458" s="34">
        <v>0</v>
      </c>
      <c r="HF458" s="34" t="s">
        <v>1044</v>
      </c>
      <c r="HK458" s="34" t="s">
        <v>7367</v>
      </c>
      <c r="HL458" s="34" t="s">
        <v>4226</v>
      </c>
      <c r="HM458" s="34" t="s">
        <v>4542</v>
      </c>
      <c r="HN458" s="34" t="s">
        <v>5447</v>
      </c>
      <c r="HO458" s="34">
        <v>39.6832566798073</v>
      </c>
      <c r="HP458" s="34" t="s">
        <v>4896</v>
      </c>
      <c r="HQ458" s="34" t="s">
        <v>4313</v>
      </c>
      <c r="HR458" s="34" t="s">
        <v>4186</v>
      </c>
      <c r="HS458" s="34" t="s">
        <v>4255</v>
      </c>
      <c r="HT458" s="34" t="s">
        <v>4271</v>
      </c>
      <c r="HU458" s="34" t="s">
        <v>5342</v>
      </c>
      <c r="HV458" s="34" t="s">
        <v>5001</v>
      </c>
      <c r="HW458" s="34" t="s">
        <v>4560</v>
      </c>
      <c r="HX458" s="34" t="s">
        <v>3238</v>
      </c>
      <c r="HY458" s="34" t="s">
        <v>4291</v>
      </c>
      <c r="HZ458" s="34" t="s">
        <v>4933</v>
      </c>
      <c r="IA458" s="34" t="s">
        <v>4666</v>
      </c>
      <c r="IC458" s="34" t="s">
        <v>5274</v>
      </c>
      <c r="ID458" s="34" t="s">
        <v>4462</v>
      </c>
      <c r="IE458" s="34" t="s">
        <v>5115</v>
      </c>
      <c r="IQ458" s="34">
        <v>60000</v>
      </c>
      <c r="IR458" s="34" t="s">
        <v>1046</v>
      </c>
      <c r="IT458" s="34">
        <v>30000</v>
      </c>
      <c r="IU458" s="34" t="s">
        <v>5181</v>
      </c>
      <c r="IV458" s="34" t="s">
        <v>4474</v>
      </c>
      <c r="IW458" s="34" t="s">
        <v>4172</v>
      </c>
      <c r="IX458" s="34" t="s">
        <v>5179</v>
      </c>
      <c r="IY458" s="34" t="s">
        <v>4474</v>
      </c>
      <c r="IZ458" s="34" t="s">
        <v>4785</v>
      </c>
      <c r="JA458" s="34" t="s">
        <v>4785</v>
      </c>
      <c r="JB458" s="34" t="s">
        <v>4170</v>
      </c>
      <c r="JC458" s="34">
        <v>500</v>
      </c>
      <c r="JD458" s="34">
        <v>333.33333333333297</v>
      </c>
      <c r="JE458" s="34">
        <v>500</v>
      </c>
      <c r="JF458" s="34">
        <v>0</v>
      </c>
      <c r="JG458" s="34">
        <v>166.666666666667</v>
      </c>
      <c r="JH458" s="34">
        <v>0</v>
      </c>
      <c r="JI458" s="34">
        <v>333.33333333333297</v>
      </c>
      <c r="JJ458" s="34">
        <v>0</v>
      </c>
      <c r="JK458" s="34">
        <v>333.33333333333297</v>
      </c>
      <c r="JL458" s="34">
        <v>31000</v>
      </c>
      <c r="JM458" s="34">
        <v>2166.6666666666702</v>
      </c>
      <c r="JN458" s="34">
        <v>33166.666666666701</v>
      </c>
      <c r="JO458" s="34">
        <v>15500</v>
      </c>
      <c r="JP458" s="34">
        <v>1083.3333333333301</v>
      </c>
      <c r="JQ458" s="34">
        <v>16583.333333333299</v>
      </c>
      <c r="JR458" s="34">
        <v>0.30150753768844202</v>
      </c>
      <c r="JS458" s="34">
        <v>3.0150753768844199E-2</v>
      </c>
      <c r="JT458" s="34">
        <v>0.361809045226131</v>
      </c>
      <c r="JU458" s="34">
        <v>0.180904522613065</v>
      </c>
      <c r="JV458" s="34">
        <v>3.0150753768844199E-2</v>
      </c>
      <c r="JW458" s="34">
        <v>1.5075376884422099E-2</v>
      </c>
      <c r="JX458" s="34">
        <v>1.5075376884422099E-2</v>
      </c>
      <c r="JZ458" s="34">
        <v>1.00502512562814E-2</v>
      </c>
      <c r="KA458" s="34">
        <v>1.5075376884422099E-2</v>
      </c>
      <c r="KB458" s="34">
        <v>1.00502512562814E-2</v>
      </c>
      <c r="KC458" s="34">
        <v>1.5075376884422099E-2</v>
      </c>
      <c r="KE458" s="34">
        <v>5.0251256281407001E-3</v>
      </c>
      <c r="KG458" s="34">
        <v>1.00502512562814E-2</v>
      </c>
      <c r="KJ458" s="34" t="s">
        <v>5981</v>
      </c>
      <c r="KK458" s="34" t="s">
        <v>5988</v>
      </c>
      <c r="KL458" s="34" t="s">
        <v>5796</v>
      </c>
      <c r="KM458" s="34" t="s">
        <v>4714</v>
      </c>
      <c r="KN458" s="34" t="s">
        <v>5255</v>
      </c>
      <c r="KO458" s="34" t="s">
        <v>5255</v>
      </c>
      <c r="KP458" s="34" t="s">
        <v>4170</v>
      </c>
      <c r="KQ458" s="34" t="s">
        <v>4353</v>
      </c>
      <c r="KR458" s="34" t="s">
        <v>4170</v>
      </c>
      <c r="KS458" s="34" t="s">
        <v>5708</v>
      </c>
      <c r="KT458" s="34" t="s">
        <v>4170</v>
      </c>
      <c r="KU458" s="34" t="s">
        <v>5114</v>
      </c>
      <c r="KV458" s="34" t="s">
        <v>5152</v>
      </c>
      <c r="KW458" s="34" t="s">
        <v>5621</v>
      </c>
      <c r="KX458" s="34" t="s">
        <v>5647</v>
      </c>
      <c r="KY458" s="34" t="s">
        <v>5954</v>
      </c>
      <c r="KZ458" s="34" t="s">
        <v>5152</v>
      </c>
      <c r="LA458" s="34" t="s">
        <v>5992</v>
      </c>
    </row>
    <row r="459" spans="1:313">
      <c r="A459" s="34" t="s">
        <v>7368</v>
      </c>
      <c r="B459" s="34" t="s">
        <v>7311</v>
      </c>
      <c r="C459" s="34" t="s">
        <v>1038</v>
      </c>
      <c r="D459" s="34" t="s">
        <v>1041</v>
      </c>
      <c r="F459" s="34" t="s">
        <v>1041</v>
      </c>
      <c r="G459" s="34">
        <v>30</v>
      </c>
      <c r="H459" s="34" t="s">
        <v>1041</v>
      </c>
      <c r="I459" s="34" t="s">
        <v>1041</v>
      </c>
      <c r="J459" s="34" t="s">
        <v>440</v>
      </c>
      <c r="K459" s="34" t="s">
        <v>1119</v>
      </c>
      <c r="L459" s="34" t="s">
        <v>9563</v>
      </c>
      <c r="M459" s="34" t="s">
        <v>2295</v>
      </c>
      <c r="N459" s="34" t="s">
        <v>9564</v>
      </c>
      <c r="P459" s="34" t="s">
        <v>3065</v>
      </c>
      <c r="Q459" s="34" t="s">
        <v>3099</v>
      </c>
      <c r="R459" s="34" t="s">
        <v>6307</v>
      </c>
      <c r="S459" s="34">
        <v>3</v>
      </c>
      <c r="T459" s="34" t="s">
        <v>4881</v>
      </c>
      <c r="U459" s="34" t="s">
        <v>4881</v>
      </c>
      <c r="V459" s="34" t="s">
        <v>4881</v>
      </c>
      <c r="W459" s="34" t="s">
        <v>4881</v>
      </c>
      <c r="X459" s="34" t="s">
        <v>4170</v>
      </c>
      <c r="Y459" s="34" t="s">
        <v>4609</v>
      </c>
      <c r="Z459" s="34" t="s">
        <v>4881</v>
      </c>
      <c r="AA459" s="34" t="s">
        <v>4170</v>
      </c>
      <c r="AB459" s="34" t="s">
        <v>3681</v>
      </c>
      <c r="AD459" s="34" t="s">
        <v>3696</v>
      </c>
      <c r="AN459" s="34" t="s">
        <v>3722</v>
      </c>
      <c r="AO459" s="34" t="s">
        <v>1044</v>
      </c>
      <c r="BG459" s="34">
        <v>1</v>
      </c>
      <c r="BI459" s="34">
        <v>26</v>
      </c>
      <c r="BJ459" s="34" t="s">
        <v>1041</v>
      </c>
      <c r="BK459" s="34" t="s">
        <v>3727</v>
      </c>
      <c r="BM459" s="34" t="s">
        <v>3739</v>
      </c>
      <c r="BN459" s="34" t="s">
        <v>3745</v>
      </c>
      <c r="BO459" s="34" t="s">
        <v>4881</v>
      </c>
      <c r="BP459" s="34" t="s">
        <v>4170</v>
      </c>
      <c r="BQ459" s="34" t="s">
        <v>4170</v>
      </c>
      <c r="BR459" s="34" t="s">
        <v>4170</v>
      </c>
      <c r="BS459" s="34" t="s">
        <v>3754</v>
      </c>
      <c r="BT459" s="34" t="s">
        <v>3771</v>
      </c>
      <c r="BU459" s="34" t="s">
        <v>1044</v>
      </c>
      <c r="BV459" s="34" t="s">
        <v>1041</v>
      </c>
      <c r="BW459" s="34" t="s">
        <v>1044</v>
      </c>
      <c r="BX459" s="34" t="s">
        <v>3783</v>
      </c>
      <c r="BY459" s="34" t="s">
        <v>4170</v>
      </c>
      <c r="BZ459" s="34" t="s">
        <v>4170</v>
      </c>
      <c r="CA459" s="34" t="s">
        <v>4881</v>
      </c>
      <c r="CB459" s="34" t="s">
        <v>4170</v>
      </c>
      <c r="CC459" s="34" t="s">
        <v>4170</v>
      </c>
      <c r="CD459" s="34" t="s">
        <v>4170</v>
      </c>
      <c r="CE459" s="34" t="s">
        <v>4170</v>
      </c>
      <c r="CF459" s="34" t="s">
        <v>4170</v>
      </c>
      <c r="CG459" s="34" t="s">
        <v>4170</v>
      </c>
      <c r="CH459" s="34" t="s">
        <v>4170</v>
      </c>
      <c r="CI459" s="34" t="s">
        <v>4170</v>
      </c>
      <c r="CJ459" s="34" t="s">
        <v>4170</v>
      </c>
      <c r="CK459" s="34" t="s">
        <v>4170</v>
      </c>
      <c r="CL459" s="34" t="s">
        <v>4170</v>
      </c>
      <c r="CM459" s="34" t="s">
        <v>4170</v>
      </c>
      <c r="CN459" s="34" t="s">
        <v>4170</v>
      </c>
      <c r="CO459" s="34" t="s">
        <v>4170</v>
      </c>
      <c r="CQ459" s="34" t="s">
        <v>1041</v>
      </c>
      <c r="CR459" s="34" t="s">
        <v>1041</v>
      </c>
      <c r="CS459" s="34" t="s">
        <v>1041</v>
      </c>
      <c r="CT459" s="34" t="s">
        <v>1041</v>
      </c>
      <c r="CU459" s="34" t="s">
        <v>1041</v>
      </c>
      <c r="CV459" s="34" t="s">
        <v>1041</v>
      </c>
      <c r="CW459" s="34" t="s">
        <v>1041</v>
      </c>
      <c r="CX459" s="34" t="s">
        <v>1044</v>
      </c>
      <c r="CY459" s="34" t="s">
        <v>3826</v>
      </c>
      <c r="CZ459" s="34" t="s">
        <v>3846</v>
      </c>
      <c r="DA459" s="34" t="s">
        <v>3861</v>
      </c>
      <c r="DB459" s="34" t="s">
        <v>3868</v>
      </c>
      <c r="DC459" s="34" t="s">
        <v>3868</v>
      </c>
      <c r="DD459" s="34" t="s">
        <v>3871</v>
      </c>
      <c r="DE459" s="34" t="s">
        <v>1044</v>
      </c>
      <c r="DF459" s="34" t="s">
        <v>3880</v>
      </c>
      <c r="DG459" s="34" t="s">
        <v>6439</v>
      </c>
      <c r="DH459" s="34" t="s">
        <v>4170</v>
      </c>
      <c r="DI459" s="34" t="s">
        <v>4881</v>
      </c>
      <c r="DJ459" s="34" t="s">
        <v>4170</v>
      </c>
      <c r="DK459" s="34" t="s">
        <v>4170</v>
      </c>
      <c r="DL459" s="34" t="s">
        <v>4170</v>
      </c>
      <c r="DM459" s="34" t="s">
        <v>4170</v>
      </c>
      <c r="DN459" s="34" t="s">
        <v>4170</v>
      </c>
      <c r="DO459" s="34" t="s">
        <v>4170</v>
      </c>
      <c r="DP459" s="34" t="s">
        <v>4170</v>
      </c>
      <c r="DQ459" s="34" t="s">
        <v>4170</v>
      </c>
      <c r="DR459" s="34" t="s">
        <v>4881</v>
      </c>
      <c r="DS459" s="34" t="s">
        <v>4170</v>
      </c>
      <c r="DT459" s="34" t="s">
        <v>4170</v>
      </c>
      <c r="DU459" s="34" t="s">
        <v>4170</v>
      </c>
      <c r="DV459" s="34" t="s">
        <v>4170</v>
      </c>
      <c r="DW459" s="34" t="s">
        <v>4170</v>
      </c>
      <c r="DY459" s="34">
        <v>13000</v>
      </c>
      <c r="FH459" s="34">
        <v>4000</v>
      </c>
      <c r="FK459" s="34" t="s">
        <v>3963</v>
      </c>
      <c r="FL459" s="34" t="s">
        <v>3975</v>
      </c>
      <c r="FM459" s="34" t="s">
        <v>3990</v>
      </c>
      <c r="GF459" s="34" t="s">
        <v>1044</v>
      </c>
      <c r="GG459" s="34" t="s">
        <v>4170</v>
      </c>
      <c r="GH459" s="34" t="s">
        <v>4170</v>
      </c>
      <c r="GI459" s="34" t="s">
        <v>4170</v>
      </c>
      <c r="GJ459" s="34" t="s">
        <v>4881</v>
      </c>
      <c r="GK459" s="34" t="s">
        <v>4170</v>
      </c>
      <c r="GL459" s="34" t="s">
        <v>4170</v>
      </c>
      <c r="GM459" s="34" t="s">
        <v>4170</v>
      </c>
      <c r="GO459" s="34">
        <v>4000</v>
      </c>
      <c r="GP459" s="34">
        <v>0</v>
      </c>
      <c r="GQ459" s="34">
        <v>5000</v>
      </c>
      <c r="GR459" s="34">
        <v>2500</v>
      </c>
      <c r="GS459" s="34">
        <v>300</v>
      </c>
      <c r="GT459" s="34">
        <v>600</v>
      </c>
      <c r="GU459" s="34">
        <v>1000</v>
      </c>
      <c r="GV459" s="34">
        <v>0</v>
      </c>
      <c r="GW459" s="34">
        <v>0</v>
      </c>
      <c r="GX459" s="34">
        <v>5000</v>
      </c>
      <c r="GY459" s="34">
        <v>2000</v>
      </c>
      <c r="GZ459" s="34">
        <v>1500</v>
      </c>
      <c r="HA459" s="34">
        <v>0</v>
      </c>
      <c r="HB459" s="34">
        <v>1000</v>
      </c>
      <c r="HC459" s="34">
        <v>400</v>
      </c>
      <c r="HD459" s="34">
        <v>600</v>
      </c>
      <c r="HE459" s="34">
        <v>0</v>
      </c>
      <c r="HF459" s="34" t="s">
        <v>1044</v>
      </c>
      <c r="HK459" s="34" t="s">
        <v>7369</v>
      </c>
      <c r="HL459" s="34" t="s">
        <v>4226</v>
      </c>
      <c r="HM459" s="34" t="s">
        <v>4539</v>
      </c>
      <c r="HN459" s="34" t="s">
        <v>5446</v>
      </c>
      <c r="HO459" s="34">
        <v>36.727989487516403</v>
      </c>
      <c r="HP459" s="34" t="s">
        <v>4896</v>
      </c>
      <c r="HQ459" s="34" t="s">
        <v>4316</v>
      </c>
      <c r="HR459" s="34" t="s">
        <v>4210</v>
      </c>
      <c r="HS459" s="34" t="s">
        <v>4228</v>
      </c>
      <c r="HT459" s="34" t="s">
        <v>4262</v>
      </c>
      <c r="HU459" s="34" t="s">
        <v>5342</v>
      </c>
      <c r="HV459" s="34" t="s">
        <v>5001</v>
      </c>
      <c r="HW459" s="34" t="s">
        <v>4556</v>
      </c>
      <c r="HX459" s="34" t="s">
        <v>3244</v>
      </c>
      <c r="HY459" s="34" t="s">
        <v>4291</v>
      </c>
      <c r="HZ459" s="34" t="s">
        <v>4933</v>
      </c>
      <c r="IA459" s="34" t="s">
        <v>4665</v>
      </c>
      <c r="IB459" s="34" t="s">
        <v>5665</v>
      </c>
      <c r="IC459" s="34" t="s">
        <v>5274</v>
      </c>
      <c r="ID459" s="34" t="s">
        <v>4461</v>
      </c>
      <c r="IE459" s="34" t="s">
        <v>5112</v>
      </c>
      <c r="IN459" s="34" t="s">
        <v>5850</v>
      </c>
      <c r="IQ459" s="34">
        <v>17000</v>
      </c>
      <c r="IR459" s="34" t="s">
        <v>1046</v>
      </c>
      <c r="IS459" s="34" t="s">
        <v>5322</v>
      </c>
      <c r="IT459" s="34">
        <v>5666.6666666666697</v>
      </c>
      <c r="IU459" s="34" t="s">
        <v>5178</v>
      </c>
      <c r="IV459" s="34" t="s">
        <v>4170</v>
      </c>
      <c r="IW459" s="34" t="s">
        <v>4174</v>
      </c>
      <c r="IX459" s="34" t="s">
        <v>5374</v>
      </c>
      <c r="IY459" s="34" t="s">
        <v>5373</v>
      </c>
      <c r="IZ459" s="34" t="s">
        <v>4354</v>
      </c>
      <c r="JA459" s="34" t="s">
        <v>4716</v>
      </c>
      <c r="JB459" s="34" t="s">
        <v>4170</v>
      </c>
      <c r="JC459" s="34">
        <v>833.33333333333303</v>
      </c>
      <c r="JD459" s="34">
        <v>333.33333333333297</v>
      </c>
      <c r="JE459" s="34">
        <v>250</v>
      </c>
      <c r="JF459" s="34">
        <v>0</v>
      </c>
      <c r="JG459" s="34">
        <v>166.666666666667</v>
      </c>
      <c r="JH459" s="34">
        <v>66.6666666666667</v>
      </c>
      <c r="JI459" s="34">
        <v>100</v>
      </c>
      <c r="JJ459" s="34">
        <v>0</v>
      </c>
      <c r="JK459" s="34">
        <v>0</v>
      </c>
      <c r="JL459" s="34">
        <v>14550</v>
      </c>
      <c r="JM459" s="34">
        <v>600</v>
      </c>
      <c r="JN459" s="34">
        <v>15150</v>
      </c>
      <c r="JO459" s="34">
        <v>4850</v>
      </c>
      <c r="JP459" s="34">
        <v>200</v>
      </c>
      <c r="JQ459" s="34">
        <v>5050</v>
      </c>
      <c r="JR459" s="34">
        <v>0.264026402640264</v>
      </c>
      <c r="JT459" s="34">
        <v>0.33003300330032997</v>
      </c>
      <c r="JU459" s="34">
        <v>0.16501650165016499</v>
      </c>
      <c r="JV459" s="34">
        <v>1.9801980198019799E-2</v>
      </c>
      <c r="JW459" s="34">
        <v>3.9603960396039598E-2</v>
      </c>
      <c r="JX459" s="34">
        <v>6.6006600660066E-2</v>
      </c>
      <c r="KA459" s="34">
        <v>5.5005500550055E-2</v>
      </c>
      <c r="KB459" s="34">
        <v>2.2002200220022E-2</v>
      </c>
      <c r="KC459" s="34">
        <v>1.65016501650165E-2</v>
      </c>
      <c r="KE459" s="34">
        <v>1.1001100110011E-2</v>
      </c>
      <c r="KF459" s="34">
        <v>4.4004400440044002E-3</v>
      </c>
      <c r="KG459" s="34">
        <v>6.6006600660065999E-3</v>
      </c>
      <c r="KJ459" s="34" t="s">
        <v>5977</v>
      </c>
      <c r="KK459" s="34" t="s">
        <v>5989</v>
      </c>
      <c r="KL459" s="34" t="s">
        <v>4170</v>
      </c>
      <c r="KM459" s="34" t="s">
        <v>4716</v>
      </c>
      <c r="KN459" s="34" t="s">
        <v>5255</v>
      </c>
      <c r="KO459" s="34" t="s">
        <v>5254</v>
      </c>
      <c r="KP459" s="34" t="s">
        <v>4170</v>
      </c>
      <c r="KQ459" s="34" t="s">
        <v>4353</v>
      </c>
      <c r="KR459" s="34" t="s">
        <v>4975</v>
      </c>
      <c r="KS459" s="34" t="s">
        <v>5709</v>
      </c>
      <c r="KT459" s="34" t="s">
        <v>4170</v>
      </c>
      <c r="KU459" s="34" t="s">
        <v>5112</v>
      </c>
      <c r="KV459" s="34" t="s">
        <v>5153</v>
      </c>
      <c r="KW459" s="34" t="s">
        <v>5624</v>
      </c>
      <c r="KX459" s="34" t="s">
        <v>5644</v>
      </c>
      <c r="KY459" s="34" t="s">
        <v>5223</v>
      </c>
      <c r="KZ459" s="34" t="s">
        <v>5154</v>
      </c>
      <c r="LA459" s="34" t="s">
        <v>5992</v>
      </c>
    </row>
    <row r="460" spans="1:313">
      <c r="A460" s="34" t="s">
        <v>7370</v>
      </c>
      <c r="B460" s="34" t="s">
        <v>7371</v>
      </c>
      <c r="C460" s="34" t="s">
        <v>1039</v>
      </c>
      <c r="D460" s="34" t="s">
        <v>1041</v>
      </c>
      <c r="F460" s="34" t="s">
        <v>1041</v>
      </c>
      <c r="G460" s="34">
        <v>30</v>
      </c>
      <c r="H460" s="34" t="s">
        <v>1041</v>
      </c>
      <c r="I460" s="34" t="s">
        <v>1041</v>
      </c>
      <c r="J460" s="34" t="s">
        <v>440</v>
      </c>
      <c r="K460" s="34" t="s">
        <v>1077</v>
      </c>
      <c r="L460" s="34" t="s">
        <v>9537</v>
      </c>
      <c r="M460" s="34" t="s">
        <v>1548</v>
      </c>
      <c r="N460" s="34" t="s">
        <v>9538</v>
      </c>
      <c r="P460" s="34" t="s">
        <v>3065</v>
      </c>
      <c r="Q460" s="34" t="s">
        <v>3123</v>
      </c>
      <c r="R460" s="34" t="s">
        <v>6301</v>
      </c>
      <c r="S460" s="34">
        <v>3</v>
      </c>
      <c r="T460" s="34" t="s">
        <v>4881</v>
      </c>
      <c r="U460" s="34" t="s">
        <v>4170</v>
      </c>
      <c r="V460" s="34" t="s">
        <v>4881</v>
      </c>
      <c r="W460" s="34" t="s">
        <v>4881</v>
      </c>
      <c r="X460" s="34" t="s">
        <v>4881</v>
      </c>
      <c r="Y460" s="34" t="s">
        <v>4881</v>
      </c>
      <c r="Z460" s="34" t="s">
        <v>4609</v>
      </c>
      <c r="AA460" s="34" t="s">
        <v>4170</v>
      </c>
      <c r="AB460" s="34" t="s">
        <v>3681</v>
      </c>
      <c r="AD460" s="34" t="s">
        <v>3696</v>
      </c>
      <c r="AN460" s="34" t="s">
        <v>3722</v>
      </c>
      <c r="AO460" s="34" t="s">
        <v>1044</v>
      </c>
      <c r="BG460" s="34">
        <v>2</v>
      </c>
      <c r="BI460" s="34">
        <v>55</v>
      </c>
      <c r="BJ460" s="34" t="s">
        <v>1041</v>
      </c>
      <c r="BK460" s="34" t="s">
        <v>3727</v>
      </c>
      <c r="BM460" s="34" t="s">
        <v>3739</v>
      </c>
      <c r="BN460" s="34" t="s">
        <v>3745</v>
      </c>
      <c r="BO460" s="34" t="s">
        <v>4881</v>
      </c>
      <c r="BP460" s="34" t="s">
        <v>4170</v>
      </c>
      <c r="BQ460" s="34" t="s">
        <v>4170</v>
      </c>
      <c r="BR460" s="34" t="s">
        <v>4170</v>
      </c>
      <c r="BS460" s="34" t="s">
        <v>3754</v>
      </c>
      <c r="BT460" s="34" t="s">
        <v>3771</v>
      </c>
      <c r="BU460" s="34" t="s">
        <v>1044</v>
      </c>
      <c r="BV460" s="34" t="s">
        <v>1044</v>
      </c>
      <c r="BW460" s="34" t="s">
        <v>1044</v>
      </c>
      <c r="BX460" s="34" t="s">
        <v>3777</v>
      </c>
      <c r="BY460" s="34" t="s">
        <v>4881</v>
      </c>
      <c r="BZ460" s="34" t="s">
        <v>4170</v>
      </c>
      <c r="CA460" s="34" t="s">
        <v>4170</v>
      </c>
      <c r="CB460" s="34" t="s">
        <v>4170</v>
      </c>
      <c r="CC460" s="34" t="s">
        <v>4170</v>
      </c>
      <c r="CD460" s="34" t="s">
        <v>4170</v>
      </c>
      <c r="CE460" s="34" t="s">
        <v>4170</v>
      </c>
      <c r="CF460" s="34" t="s">
        <v>4170</v>
      </c>
      <c r="CG460" s="34" t="s">
        <v>4170</v>
      </c>
      <c r="CH460" s="34" t="s">
        <v>4170</v>
      </c>
      <c r="CI460" s="34" t="s">
        <v>4170</v>
      </c>
      <c r="CJ460" s="34" t="s">
        <v>4170</v>
      </c>
      <c r="CK460" s="34" t="s">
        <v>4170</v>
      </c>
      <c r="CL460" s="34" t="s">
        <v>4170</v>
      </c>
      <c r="CM460" s="34" t="s">
        <v>4170</v>
      </c>
      <c r="CN460" s="34" t="s">
        <v>4170</v>
      </c>
      <c r="CO460" s="34" t="s">
        <v>4170</v>
      </c>
      <c r="CQ460" s="34" t="s">
        <v>1041</v>
      </c>
      <c r="CR460" s="34" t="s">
        <v>1041</v>
      </c>
      <c r="CS460" s="34" t="s">
        <v>1041</v>
      </c>
      <c r="CT460" s="34" t="s">
        <v>1041</v>
      </c>
      <c r="CU460" s="34" t="s">
        <v>1041</v>
      </c>
      <c r="CV460" s="34" t="s">
        <v>1041</v>
      </c>
      <c r="CW460" s="34" t="s">
        <v>1041</v>
      </c>
      <c r="CX460" s="34" t="s">
        <v>1041</v>
      </c>
      <c r="CY460" s="34" t="s">
        <v>3823</v>
      </c>
      <c r="CZ460" s="34" t="s">
        <v>3843</v>
      </c>
      <c r="DA460" s="34" t="s">
        <v>3855</v>
      </c>
      <c r="DB460" s="34" t="s">
        <v>1044</v>
      </c>
      <c r="DC460" s="34" t="s">
        <v>1044</v>
      </c>
      <c r="DD460" s="34" t="s">
        <v>3871</v>
      </c>
      <c r="DE460" s="34" t="s">
        <v>1041</v>
      </c>
      <c r="DF460" s="34" t="s">
        <v>3877</v>
      </c>
      <c r="DG460" s="34" t="s">
        <v>169</v>
      </c>
      <c r="DH460" s="34" t="s">
        <v>4170</v>
      </c>
      <c r="DI460" s="34" t="s">
        <v>4881</v>
      </c>
      <c r="DJ460" s="34" t="s">
        <v>4170</v>
      </c>
      <c r="DK460" s="34" t="s">
        <v>4170</v>
      </c>
      <c r="DL460" s="34" t="s">
        <v>4170</v>
      </c>
      <c r="DM460" s="34" t="s">
        <v>4170</v>
      </c>
      <c r="DN460" s="34" t="s">
        <v>4170</v>
      </c>
      <c r="DO460" s="34" t="s">
        <v>4170</v>
      </c>
      <c r="DP460" s="34" t="s">
        <v>4170</v>
      </c>
      <c r="DQ460" s="34" t="s">
        <v>4170</v>
      </c>
      <c r="DR460" s="34" t="s">
        <v>4170</v>
      </c>
      <c r="DS460" s="34" t="s">
        <v>4170</v>
      </c>
      <c r="DT460" s="34" t="s">
        <v>4170</v>
      </c>
      <c r="DU460" s="34" t="s">
        <v>4170</v>
      </c>
      <c r="DV460" s="34" t="s">
        <v>4170</v>
      </c>
      <c r="DW460" s="34" t="s">
        <v>4170</v>
      </c>
      <c r="DY460" s="34">
        <v>50000</v>
      </c>
      <c r="FK460" s="34" t="s">
        <v>1044</v>
      </c>
      <c r="FM460" s="34" t="s">
        <v>3981</v>
      </c>
      <c r="FN460" s="34" t="s">
        <v>6691</v>
      </c>
      <c r="FO460" s="34" t="s">
        <v>4881</v>
      </c>
      <c r="FP460" s="34" t="s">
        <v>4881</v>
      </c>
      <c r="FQ460" s="34" t="s">
        <v>4881</v>
      </c>
      <c r="FR460" s="34" t="s">
        <v>4881</v>
      </c>
      <c r="FS460" s="34" t="s">
        <v>4170</v>
      </c>
      <c r="FT460" s="34" t="s">
        <v>4170</v>
      </c>
      <c r="FU460" s="34" t="s">
        <v>4170</v>
      </c>
      <c r="FV460" s="34" t="s">
        <v>4170</v>
      </c>
      <c r="FW460" s="34" t="s">
        <v>4170</v>
      </c>
      <c r="FX460" s="34" t="s">
        <v>4170</v>
      </c>
      <c r="FY460" s="34" t="s">
        <v>4170</v>
      </c>
      <c r="FZ460" s="34" t="s">
        <v>4170</v>
      </c>
      <c r="GA460" s="34" t="s">
        <v>4170</v>
      </c>
      <c r="GB460" s="34" t="s">
        <v>4170</v>
      </c>
      <c r="GC460" s="34" t="s">
        <v>4170</v>
      </c>
      <c r="GD460" s="34" t="s">
        <v>4170</v>
      </c>
      <c r="GF460" s="34" t="s">
        <v>1044</v>
      </c>
      <c r="GG460" s="34" t="s">
        <v>4170</v>
      </c>
      <c r="GH460" s="34" t="s">
        <v>4170</v>
      </c>
      <c r="GI460" s="34" t="s">
        <v>4170</v>
      </c>
      <c r="GJ460" s="34" t="s">
        <v>4881</v>
      </c>
      <c r="GK460" s="34" t="s">
        <v>4170</v>
      </c>
      <c r="GL460" s="34" t="s">
        <v>4170</v>
      </c>
      <c r="GM460" s="34" t="s">
        <v>4170</v>
      </c>
      <c r="GO460" s="34">
        <v>7000</v>
      </c>
      <c r="GP460" s="34">
        <v>0</v>
      </c>
      <c r="GQ460" s="34">
        <v>15000</v>
      </c>
      <c r="GR460" s="34">
        <v>4000</v>
      </c>
      <c r="GS460" s="34">
        <v>500</v>
      </c>
      <c r="GT460" s="34">
        <v>500</v>
      </c>
      <c r="GU460" s="34">
        <v>1500</v>
      </c>
      <c r="GV460" s="34">
        <v>3000</v>
      </c>
      <c r="GW460" s="34">
        <v>3000</v>
      </c>
      <c r="GX460" s="34">
        <v>14999</v>
      </c>
      <c r="GY460" s="34">
        <v>3000</v>
      </c>
      <c r="GZ460" s="34">
        <v>4000</v>
      </c>
      <c r="HA460" s="34">
        <v>0</v>
      </c>
      <c r="HB460" s="34">
        <v>0</v>
      </c>
      <c r="HC460" s="34">
        <v>56000</v>
      </c>
      <c r="HD460" s="34">
        <v>0</v>
      </c>
      <c r="HE460" s="34">
        <v>0</v>
      </c>
      <c r="HF460" s="34" t="s">
        <v>1044</v>
      </c>
      <c r="HK460" s="34" t="s">
        <v>7372</v>
      </c>
      <c r="HL460" s="34" t="s">
        <v>4226</v>
      </c>
      <c r="HM460" s="34" t="s">
        <v>4539</v>
      </c>
      <c r="HN460" s="34" t="s">
        <v>5446</v>
      </c>
      <c r="HO460" s="34">
        <v>7.7201051248357402</v>
      </c>
      <c r="HP460" s="34" t="s">
        <v>4897</v>
      </c>
      <c r="HQ460" s="34" t="s">
        <v>4316</v>
      </c>
      <c r="HR460" s="34" t="s">
        <v>4219</v>
      </c>
      <c r="HS460" s="34" t="s">
        <v>4248</v>
      </c>
      <c r="HT460" s="34" t="s">
        <v>4262</v>
      </c>
      <c r="HU460" s="34" t="s">
        <v>5342</v>
      </c>
      <c r="HV460" s="34" t="s">
        <v>5001</v>
      </c>
      <c r="HW460" s="34" t="s">
        <v>4560</v>
      </c>
      <c r="HX460" s="34" t="s">
        <v>3247</v>
      </c>
      <c r="HY460" s="34" t="s">
        <v>4291</v>
      </c>
      <c r="HZ460" s="34" t="s">
        <v>4933</v>
      </c>
      <c r="IA460" s="34" t="s">
        <v>4666</v>
      </c>
      <c r="IB460" s="34" t="s">
        <v>5665</v>
      </c>
      <c r="IC460" s="34" t="s">
        <v>5274</v>
      </c>
      <c r="ID460" s="34" t="s">
        <v>4462</v>
      </c>
      <c r="IE460" s="34" t="s">
        <v>5115</v>
      </c>
      <c r="IQ460" s="34">
        <v>50000</v>
      </c>
      <c r="IR460" s="34" t="s">
        <v>1046</v>
      </c>
      <c r="IS460" s="34" t="s">
        <v>5322</v>
      </c>
      <c r="IT460" s="34">
        <v>16666.666666666701</v>
      </c>
      <c r="IU460" s="34" t="s">
        <v>5180</v>
      </c>
      <c r="IV460" s="34" t="s">
        <v>4170</v>
      </c>
      <c r="IW460" s="34" t="s">
        <v>4172</v>
      </c>
      <c r="IX460" s="34" t="s">
        <v>6121</v>
      </c>
      <c r="IY460" s="34" t="s">
        <v>4785</v>
      </c>
      <c r="IZ460" s="34" t="s">
        <v>4785</v>
      </c>
      <c r="JA460" s="34" t="s">
        <v>5581</v>
      </c>
      <c r="JB460" s="34" t="s">
        <v>5850</v>
      </c>
      <c r="JC460" s="34">
        <v>2499.8333333333298</v>
      </c>
      <c r="JD460" s="34">
        <v>500</v>
      </c>
      <c r="JE460" s="34">
        <v>666.66666666666697</v>
      </c>
      <c r="JF460" s="34">
        <v>0</v>
      </c>
      <c r="JG460" s="34">
        <v>0</v>
      </c>
      <c r="JH460" s="34">
        <v>9333.3333333333303</v>
      </c>
      <c r="JI460" s="34">
        <v>0</v>
      </c>
      <c r="JJ460" s="34">
        <v>0</v>
      </c>
      <c r="JK460" s="34">
        <v>1000</v>
      </c>
      <c r="JL460" s="34">
        <v>40999.833333333299</v>
      </c>
      <c r="JM460" s="34">
        <v>4500</v>
      </c>
      <c r="JN460" s="34">
        <v>45499.833333333299</v>
      </c>
      <c r="JO460" s="34">
        <v>13666.6111111111</v>
      </c>
      <c r="JP460" s="34">
        <v>1500</v>
      </c>
      <c r="JQ460" s="34">
        <v>15166.6111111111</v>
      </c>
      <c r="JR460" s="34">
        <v>0.15384671738724301</v>
      </c>
      <c r="JT460" s="34">
        <v>0.329671537258378</v>
      </c>
      <c r="JU460" s="34">
        <v>8.7912409935567495E-2</v>
      </c>
      <c r="JV460" s="34">
        <v>1.09890512419459E-2</v>
      </c>
      <c r="JW460" s="34">
        <v>1.09890512419459E-2</v>
      </c>
      <c r="JX460" s="34">
        <v>3.2967153725837799E-2</v>
      </c>
      <c r="JY460" s="34">
        <v>6.5934307451675597E-2</v>
      </c>
      <c r="JZ460" s="34">
        <v>2.1978102483891902E-2</v>
      </c>
      <c r="KA460" s="34">
        <v>5.4941593192649102E-2</v>
      </c>
      <c r="KB460" s="34">
        <v>1.09890512419459E-2</v>
      </c>
      <c r="KC460" s="34">
        <v>1.4652068322594599E-2</v>
      </c>
      <c r="KF460" s="34">
        <v>0.20512895651632401</v>
      </c>
      <c r="KJ460" s="34" t="s">
        <v>5979</v>
      </c>
      <c r="KK460" s="34" t="s">
        <v>5987</v>
      </c>
      <c r="KL460" s="34" t="s">
        <v>5797</v>
      </c>
      <c r="KM460" s="34" t="s">
        <v>4713</v>
      </c>
      <c r="KN460" s="34" t="s">
        <v>5255</v>
      </c>
      <c r="KO460" s="34" t="s">
        <v>4716</v>
      </c>
      <c r="KP460" s="34" t="s">
        <v>4170</v>
      </c>
      <c r="KQ460" s="34" t="s">
        <v>4170</v>
      </c>
      <c r="KR460" s="34" t="s">
        <v>4974</v>
      </c>
      <c r="KS460" s="34" t="s">
        <v>4170</v>
      </c>
      <c r="KT460" s="34" t="s">
        <v>4170</v>
      </c>
      <c r="KU460" s="34" t="s">
        <v>5115</v>
      </c>
      <c r="KV460" s="34" t="s">
        <v>5152</v>
      </c>
      <c r="KW460" s="34" t="s">
        <v>5623</v>
      </c>
      <c r="KX460" s="34" t="s">
        <v>5647</v>
      </c>
      <c r="KY460" s="34" t="s">
        <v>5954</v>
      </c>
      <c r="KZ460" s="34" t="s">
        <v>5152</v>
      </c>
      <c r="LA460" s="34" t="s">
        <v>5992</v>
      </c>
    </row>
    <row r="461" spans="1:313">
      <c r="A461" s="34" t="s">
        <v>7373</v>
      </c>
      <c r="B461" s="34" t="s">
        <v>7371</v>
      </c>
      <c r="C461" s="34" t="s">
        <v>1036</v>
      </c>
      <c r="D461" s="34" t="s">
        <v>1041</v>
      </c>
      <c r="F461" s="34" t="s">
        <v>1041</v>
      </c>
      <c r="G461" s="34">
        <v>66</v>
      </c>
      <c r="H461" s="34" t="s">
        <v>1041</v>
      </c>
      <c r="I461" s="34" t="s">
        <v>1041</v>
      </c>
      <c r="J461" s="34" t="s">
        <v>440</v>
      </c>
      <c r="K461" s="34" t="s">
        <v>1092</v>
      </c>
      <c r="L461" s="34" t="s">
        <v>9634</v>
      </c>
      <c r="M461" s="34" t="s">
        <v>1804</v>
      </c>
      <c r="N461" s="34" t="s">
        <v>9635</v>
      </c>
      <c r="P461" s="34" t="s">
        <v>3065</v>
      </c>
      <c r="Q461" s="34" t="s">
        <v>3123</v>
      </c>
      <c r="R461" s="34" t="s">
        <v>6320</v>
      </c>
      <c r="S461" s="34">
        <v>2</v>
      </c>
      <c r="T461" s="34" t="s">
        <v>4170</v>
      </c>
      <c r="U461" s="34" t="s">
        <v>4170</v>
      </c>
      <c r="V461" s="34" t="s">
        <v>4170</v>
      </c>
      <c r="W461" s="34" t="s">
        <v>4609</v>
      </c>
      <c r="X461" s="34" t="s">
        <v>4170</v>
      </c>
      <c r="Y461" s="34" t="s">
        <v>4609</v>
      </c>
      <c r="Z461" s="34" t="s">
        <v>4170</v>
      </c>
      <c r="AA461" s="34" t="s">
        <v>4170</v>
      </c>
      <c r="AB461" s="34" t="s">
        <v>3684</v>
      </c>
      <c r="AD461" s="34" t="s">
        <v>3696</v>
      </c>
      <c r="AN461" s="34" t="s">
        <v>3719</v>
      </c>
      <c r="AO461" s="34" t="s">
        <v>1044</v>
      </c>
      <c r="BG461" s="34">
        <v>1</v>
      </c>
      <c r="BI461" s="34">
        <v>20</v>
      </c>
      <c r="BJ461" s="34" t="s">
        <v>1041</v>
      </c>
      <c r="BK461" s="34" t="s">
        <v>3727</v>
      </c>
      <c r="BM461" s="34" t="s">
        <v>3739</v>
      </c>
      <c r="BN461" s="34" t="s">
        <v>3745</v>
      </c>
      <c r="BO461" s="34" t="s">
        <v>4881</v>
      </c>
      <c r="BP461" s="34" t="s">
        <v>4170</v>
      </c>
      <c r="BQ461" s="34" t="s">
        <v>4170</v>
      </c>
      <c r="BR461" s="34" t="s">
        <v>4170</v>
      </c>
      <c r="BS461" s="34" t="s">
        <v>3754</v>
      </c>
      <c r="BT461" s="34" t="s">
        <v>3771</v>
      </c>
      <c r="BU461" s="34" t="s">
        <v>1044</v>
      </c>
      <c r="BV461" s="34" t="s">
        <v>1044</v>
      </c>
      <c r="BW461" s="34" t="s">
        <v>1044</v>
      </c>
      <c r="BX461" s="34" t="s">
        <v>3777</v>
      </c>
      <c r="BY461" s="34" t="s">
        <v>4881</v>
      </c>
      <c r="BZ461" s="34" t="s">
        <v>4170</v>
      </c>
      <c r="CA461" s="34" t="s">
        <v>4170</v>
      </c>
      <c r="CB461" s="34" t="s">
        <v>4170</v>
      </c>
      <c r="CC461" s="34" t="s">
        <v>4170</v>
      </c>
      <c r="CD461" s="34" t="s">
        <v>4170</v>
      </c>
      <c r="CE461" s="34" t="s">
        <v>4170</v>
      </c>
      <c r="CF461" s="34" t="s">
        <v>4170</v>
      </c>
      <c r="CG461" s="34" t="s">
        <v>4170</v>
      </c>
      <c r="CH461" s="34" t="s">
        <v>4170</v>
      </c>
      <c r="CI461" s="34" t="s">
        <v>4170</v>
      </c>
      <c r="CJ461" s="34" t="s">
        <v>4170</v>
      </c>
      <c r="CK461" s="34" t="s">
        <v>4170</v>
      </c>
      <c r="CL461" s="34" t="s">
        <v>4170</v>
      </c>
      <c r="CM461" s="34" t="s">
        <v>4170</v>
      </c>
      <c r="CN461" s="34" t="s">
        <v>4170</v>
      </c>
      <c r="CO461" s="34" t="s">
        <v>4170</v>
      </c>
      <c r="CQ461" s="34" t="s">
        <v>1041</v>
      </c>
      <c r="CR461" s="34" t="s">
        <v>1041</v>
      </c>
      <c r="CS461" s="34" t="s">
        <v>1044</v>
      </c>
      <c r="CT461" s="34" t="s">
        <v>1041</v>
      </c>
      <c r="CU461" s="34" t="s">
        <v>1041</v>
      </c>
      <c r="CV461" s="34" t="s">
        <v>1041</v>
      </c>
      <c r="CW461" s="34" t="s">
        <v>1044</v>
      </c>
      <c r="CX461" s="34" t="s">
        <v>1044</v>
      </c>
      <c r="CY461" s="34" t="s">
        <v>3826</v>
      </c>
      <c r="CZ461" s="34" t="s">
        <v>3846</v>
      </c>
      <c r="DA461" s="34" t="s">
        <v>3855</v>
      </c>
      <c r="DB461" s="34" t="s">
        <v>1044</v>
      </c>
      <c r="DC461" s="34" t="s">
        <v>3871</v>
      </c>
      <c r="DD461" s="34" t="s">
        <v>3871</v>
      </c>
      <c r="DE461" s="34" t="s">
        <v>1041</v>
      </c>
      <c r="DF461" s="34" t="s">
        <v>3877</v>
      </c>
      <c r="DG461" s="34" t="s">
        <v>6390</v>
      </c>
      <c r="DH461" s="34" t="s">
        <v>4170</v>
      </c>
      <c r="DI461" s="34" t="s">
        <v>4170</v>
      </c>
      <c r="DJ461" s="34" t="s">
        <v>4170</v>
      </c>
      <c r="DK461" s="34" t="s">
        <v>4170</v>
      </c>
      <c r="DL461" s="34" t="s">
        <v>4170</v>
      </c>
      <c r="DM461" s="34" t="s">
        <v>4881</v>
      </c>
      <c r="DN461" s="34" t="s">
        <v>4881</v>
      </c>
      <c r="DO461" s="34" t="s">
        <v>4170</v>
      </c>
      <c r="DP461" s="34" t="s">
        <v>4170</v>
      </c>
      <c r="DQ461" s="34" t="s">
        <v>4170</v>
      </c>
      <c r="DR461" s="34" t="s">
        <v>4170</v>
      </c>
      <c r="DS461" s="34" t="s">
        <v>4170</v>
      </c>
      <c r="DT461" s="34" t="s">
        <v>4170</v>
      </c>
      <c r="DU461" s="34" t="s">
        <v>4170</v>
      </c>
      <c r="DV461" s="34" t="s">
        <v>4170</v>
      </c>
      <c r="DW461" s="34" t="s">
        <v>4170</v>
      </c>
      <c r="EC461" s="34" t="s">
        <v>3934</v>
      </c>
      <c r="ED461" s="34" t="s">
        <v>4170</v>
      </c>
      <c r="EE461" s="34" t="s">
        <v>4170</v>
      </c>
      <c r="EF461" s="34" t="s">
        <v>4170</v>
      </c>
      <c r="EG461" s="34" t="s">
        <v>4170</v>
      </c>
      <c r="EH461" s="34" t="s">
        <v>4170</v>
      </c>
      <c r="EI461" s="34" t="s">
        <v>4170</v>
      </c>
      <c r="EJ461" s="34" t="s">
        <v>4881</v>
      </c>
      <c r="EK461" s="34" t="s">
        <v>4170</v>
      </c>
      <c r="EL461" s="34" t="s">
        <v>4170</v>
      </c>
      <c r="EM461" s="34" t="s">
        <v>4170</v>
      </c>
      <c r="EN461" s="34" t="s">
        <v>4170</v>
      </c>
      <c r="EO461" s="34" t="s">
        <v>4170</v>
      </c>
      <c r="EP461" s="34" t="s">
        <v>4170</v>
      </c>
      <c r="ER461" s="34">
        <v>3300</v>
      </c>
      <c r="ES461" s="34" t="s">
        <v>3951</v>
      </c>
      <c r="ET461" s="34" t="s">
        <v>4170</v>
      </c>
      <c r="EU461" s="34" t="s">
        <v>4170</v>
      </c>
      <c r="EV461" s="34" t="s">
        <v>4170</v>
      </c>
      <c r="EW461" s="34" t="s">
        <v>4170</v>
      </c>
      <c r="EX461" s="34" t="s">
        <v>4881</v>
      </c>
      <c r="EY461" s="34" t="s">
        <v>4170</v>
      </c>
      <c r="EZ461" s="34" t="s">
        <v>4170</v>
      </c>
      <c r="FA461" s="34" t="s">
        <v>4170</v>
      </c>
      <c r="FB461" s="34" t="s">
        <v>4170</v>
      </c>
      <c r="FD461" s="34">
        <v>5000</v>
      </c>
      <c r="FK461" s="34" t="s">
        <v>1044</v>
      </c>
      <c r="FM461" s="34" t="s">
        <v>3987</v>
      </c>
      <c r="GF461" s="34" t="s">
        <v>1044</v>
      </c>
      <c r="GG461" s="34" t="s">
        <v>4170</v>
      </c>
      <c r="GH461" s="34" t="s">
        <v>4170</v>
      </c>
      <c r="GI461" s="34" t="s">
        <v>4170</v>
      </c>
      <c r="GJ461" s="34" t="s">
        <v>4881</v>
      </c>
      <c r="GK461" s="34" t="s">
        <v>4170</v>
      </c>
      <c r="GL461" s="34" t="s">
        <v>4170</v>
      </c>
      <c r="GM461" s="34" t="s">
        <v>4170</v>
      </c>
      <c r="GO461" s="34">
        <v>1500</v>
      </c>
      <c r="GP461" s="34">
        <v>0</v>
      </c>
      <c r="GQ461" s="34">
        <v>0</v>
      </c>
      <c r="GR461" s="34">
        <v>1700</v>
      </c>
      <c r="GS461" s="34">
        <v>1500</v>
      </c>
      <c r="GT461" s="34">
        <v>60</v>
      </c>
      <c r="GU461" s="34">
        <v>50</v>
      </c>
      <c r="GV461" s="34">
        <v>0</v>
      </c>
      <c r="GW461" s="34">
        <v>0</v>
      </c>
      <c r="GX461" s="34">
        <v>0</v>
      </c>
      <c r="GY461" s="34">
        <v>3600</v>
      </c>
      <c r="GZ461" s="34">
        <v>0</v>
      </c>
      <c r="HA461" s="34">
        <v>0</v>
      </c>
      <c r="HB461" s="34">
        <v>0</v>
      </c>
      <c r="HC461" s="34">
        <v>0</v>
      </c>
      <c r="HD461" s="34">
        <v>0</v>
      </c>
      <c r="HE461" s="34">
        <v>0</v>
      </c>
      <c r="HF461" s="34" t="s">
        <v>1044</v>
      </c>
      <c r="HK461" s="34" t="s">
        <v>7374</v>
      </c>
      <c r="HL461" s="34" t="s">
        <v>4226</v>
      </c>
      <c r="HM461" s="34" t="s">
        <v>4546</v>
      </c>
      <c r="HN461" s="34" t="s">
        <v>5449</v>
      </c>
      <c r="HO461" s="34">
        <v>49.768670608847998</v>
      </c>
      <c r="HP461" s="34" t="s">
        <v>4896</v>
      </c>
      <c r="HQ461" s="34" t="s">
        <v>4313</v>
      </c>
      <c r="HR461" s="34" t="s">
        <v>4195</v>
      </c>
      <c r="HS461" s="34" t="s">
        <v>4235</v>
      </c>
      <c r="HT461" s="34" t="s">
        <v>4271</v>
      </c>
      <c r="HU461" s="34" t="s">
        <v>5342</v>
      </c>
      <c r="HV461" s="34" t="s">
        <v>5001</v>
      </c>
      <c r="HW461" s="34" t="s">
        <v>4560</v>
      </c>
      <c r="HX461" s="34" t="s">
        <v>3241</v>
      </c>
      <c r="HY461" s="34" t="s">
        <v>4299</v>
      </c>
      <c r="HZ461" s="34" t="s">
        <v>4929</v>
      </c>
      <c r="IA461" s="34" t="s">
        <v>4665</v>
      </c>
      <c r="IB461" s="34" t="s">
        <v>5665</v>
      </c>
      <c r="IC461" s="34" t="s">
        <v>5274</v>
      </c>
      <c r="ID461" s="34" t="s">
        <v>4462</v>
      </c>
      <c r="II461" s="34" t="s">
        <v>5583</v>
      </c>
      <c r="IJ461" s="34">
        <v>1993</v>
      </c>
      <c r="IQ461" s="34">
        <v>5293</v>
      </c>
      <c r="IR461" s="34" t="s">
        <v>1046</v>
      </c>
      <c r="IT461" s="34">
        <v>2646.5</v>
      </c>
      <c r="IU461" s="34" t="s">
        <v>5177</v>
      </c>
      <c r="IV461" s="34" t="s">
        <v>4170</v>
      </c>
      <c r="IW461" s="34" t="s">
        <v>4170</v>
      </c>
      <c r="IX461" s="34" t="s">
        <v>4472</v>
      </c>
      <c r="IY461" s="34" t="s">
        <v>4472</v>
      </c>
      <c r="IZ461" s="34" t="s">
        <v>4352</v>
      </c>
      <c r="JA461" s="34" t="s">
        <v>4711</v>
      </c>
      <c r="JB461" s="34" t="s">
        <v>4170</v>
      </c>
      <c r="JC461" s="34">
        <v>0</v>
      </c>
      <c r="JD461" s="34">
        <v>600</v>
      </c>
      <c r="JE461" s="34">
        <v>0</v>
      </c>
      <c r="JF461" s="34">
        <v>0</v>
      </c>
      <c r="JG461" s="34">
        <v>0</v>
      </c>
      <c r="JH461" s="34">
        <v>0</v>
      </c>
      <c r="JI461" s="34">
        <v>0</v>
      </c>
      <c r="JJ461" s="34">
        <v>0</v>
      </c>
      <c r="JK461" s="34">
        <v>0</v>
      </c>
      <c r="JL461" s="34">
        <v>4810</v>
      </c>
      <c r="JM461" s="34">
        <v>600</v>
      </c>
      <c r="JN461" s="34">
        <v>5410</v>
      </c>
      <c r="JO461" s="34">
        <v>2405</v>
      </c>
      <c r="JP461" s="34">
        <v>300</v>
      </c>
      <c r="JQ461" s="34">
        <v>2705</v>
      </c>
      <c r="JR461" s="34">
        <v>0.277264325323475</v>
      </c>
      <c r="JU461" s="34">
        <v>0.31423290203327198</v>
      </c>
      <c r="JV461" s="34">
        <v>0.277264325323475</v>
      </c>
      <c r="JW461" s="34">
        <v>1.1090573012939E-2</v>
      </c>
      <c r="JX461" s="34">
        <v>9.2421441774491707E-3</v>
      </c>
      <c r="KB461" s="34">
        <v>0.11090573012939001</v>
      </c>
      <c r="KI461" s="34" t="s">
        <v>6083</v>
      </c>
      <c r="KJ461" s="34" t="s">
        <v>5980</v>
      </c>
      <c r="KK461" s="34" t="s">
        <v>5178</v>
      </c>
      <c r="KL461" s="34" t="s">
        <v>4170</v>
      </c>
      <c r="KM461" s="34" t="s">
        <v>4170</v>
      </c>
      <c r="KN461" s="34" t="s">
        <v>4716</v>
      </c>
      <c r="KO461" s="34" t="s">
        <v>4170</v>
      </c>
      <c r="KP461" s="34" t="s">
        <v>4170</v>
      </c>
      <c r="KQ461" s="34" t="s">
        <v>4170</v>
      </c>
      <c r="KR461" s="34" t="s">
        <v>4170</v>
      </c>
      <c r="KS461" s="34" t="s">
        <v>4170</v>
      </c>
      <c r="KT461" s="34" t="s">
        <v>4170</v>
      </c>
      <c r="KU461" s="34" t="s">
        <v>4973</v>
      </c>
      <c r="KV461" s="34" t="s">
        <v>5153</v>
      </c>
      <c r="KW461" s="34" t="s">
        <v>5624</v>
      </c>
      <c r="KX461" s="34" t="s">
        <v>5644</v>
      </c>
      <c r="KY461" s="34" t="s">
        <v>5116</v>
      </c>
      <c r="KZ461" s="34" t="s">
        <v>5850</v>
      </c>
      <c r="LA461" s="34" t="s">
        <v>5992</v>
      </c>
    </row>
    <row r="462" spans="1:313">
      <c r="A462" s="34" t="s">
        <v>7375</v>
      </c>
      <c r="B462" s="34" t="s">
        <v>7371</v>
      </c>
      <c r="C462" s="34" t="s">
        <v>1037</v>
      </c>
      <c r="D462" s="34" t="s">
        <v>1041</v>
      </c>
      <c r="F462" s="34" t="s">
        <v>1041</v>
      </c>
      <c r="G462" s="34">
        <v>36</v>
      </c>
      <c r="H462" s="34" t="s">
        <v>1041</v>
      </c>
      <c r="I462" s="34" t="s">
        <v>1041</v>
      </c>
      <c r="J462" s="34" t="s">
        <v>442</v>
      </c>
      <c r="K462" s="34" t="s">
        <v>1056</v>
      </c>
      <c r="L462" s="34" t="s">
        <v>9543</v>
      </c>
      <c r="M462" s="34" t="s">
        <v>1185</v>
      </c>
      <c r="N462" s="34" t="s">
        <v>9575</v>
      </c>
      <c r="P462" s="34" t="s">
        <v>3065</v>
      </c>
      <c r="Q462" s="34" t="s">
        <v>3120</v>
      </c>
      <c r="R462" s="34" t="s">
        <v>6320</v>
      </c>
      <c r="S462" s="34">
        <v>2</v>
      </c>
      <c r="T462" s="34" t="s">
        <v>4881</v>
      </c>
      <c r="U462" s="34" t="s">
        <v>4170</v>
      </c>
      <c r="V462" s="34" t="s">
        <v>4170</v>
      </c>
      <c r="W462" s="34" t="s">
        <v>4881</v>
      </c>
      <c r="X462" s="34" t="s">
        <v>4881</v>
      </c>
      <c r="Y462" s="34" t="s">
        <v>4881</v>
      </c>
      <c r="Z462" s="34" t="s">
        <v>4881</v>
      </c>
      <c r="AA462" s="34" t="s">
        <v>4170</v>
      </c>
      <c r="AB462" s="34" t="s">
        <v>3681</v>
      </c>
      <c r="AD462" s="34" t="s">
        <v>3696</v>
      </c>
      <c r="AN462" s="34" t="s">
        <v>3719</v>
      </c>
      <c r="AO462" s="34" t="s">
        <v>1044</v>
      </c>
      <c r="BG462" s="34">
        <v>2</v>
      </c>
      <c r="BI462" s="34">
        <v>28</v>
      </c>
      <c r="BJ462" s="34" t="s">
        <v>1041</v>
      </c>
      <c r="BK462" s="34" t="s">
        <v>3727</v>
      </c>
      <c r="BM462" s="34" t="s">
        <v>3739</v>
      </c>
      <c r="BN462" s="34" t="s">
        <v>3745</v>
      </c>
      <c r="BO462" s="34" t="s">
        <v>4881</v>
      </c>
      <c r="BP462" s="34" t="s">
        <v>4170</v>
      </c>
      <c r="BQ462" s="34" t="s">
        <v>4170</v>
      </c>
      <c r="BR462" s="34" t="s">
        <v>4170</v>
      </c>
      <c r="BS462" s="34" t="s">
        <v>3754</v>
      </c>
      <c r="BT462" s="34" t="s">
        <v>3771</v>
      </c>
      <c r="BU462" s="34" t="s">
        <v>1044</v>
      </c>
      <c r="BV462" s="34" t="s">
        <v>1044</v>
      </c>
      <c r="BW462" s="34" t="s">
        <v>1044</v>
      </c>
      <c r="BX462" s="34" t="s">
        <v>3777</v>
      </c>
      <c r="BY462" s="34" t="s">
        <v>4881</v>
      </c>
      <c r="BZ462" s="34" t="s">
        <v>4170</v>
      </c>
      <c r="CA462" s="34" t="s">
        <v>4170</v>
      </c>
      <c r="CB462" s="34" t="s">
        <v>4170</v>
      </c>
      <c r="CC462" s="34" t="s">
        <v>4170</v>
      </c>
      <c r="CD462" s="34" t="s">
        <v>4170</v>
      </c>
      <c r="CE462" s="34" t="s">
        <v>4170</v>
      </c>
      <c r="CF462" s="34" t="s">
        <v>4170</v>
      </c>
      <c r="CG462" s="34" t="s">
        <v>4170</v>
      </c>
      <c r="CH462" s="34" t="s">
        <v>4170</v>
      </c>
      <c r="CI462" s="34" t="s">
        <v>4170</v>
      </c>
      <c r="CJ462" s="34" t="s">
        <v>4170</v>
      </c>
      <c r="CK462" s="34" t="s">
        <v>4170</v>
      </c>
      <c r="CL462" s="34" t="s">
        <v>4170</v>
      </c>
      <c r="CM462" s="34" t="s">
        <v>4170</v>
      </c>
      <c r="CN462" s="34" t="s">
        <v>4170</v>
      </c>
      <c r="CO462" s="34" t="s">
        <v>4170</v>
      </c>
      <c r="CQ462" s="34" t="s">
        <v>1041</v>
      </c>
      <c r="CR462" s="34" t="s">
        <v>1041</v>
      </c>
      <c r="CS462" s="34" t="s">
        <v>1044</v>
      </c>
      <c r="CT462" s="34" t="s">
        <v>1041</v>
      </c>
      <c r="CU462" s="34" t="s">
        <v>1041</v>
      </c>
      <c r="CV462" s="34" t="s">
        <v>1041</v>
      </c>
      <c r="CW462" s="34" t="s">
        <v>1044</v>
      </c>
      <c r="CX462" s="34" t="s">
        <v>1044</v>
      </c>
      <c r="CY462" s="34" t="s">
        <v>3826</v>
      </c>
      <c r="CZ462" s="34" t="s">
        <v>3843</v>
      </c>
      <c r="DA462" s="34" t="s">
        <v>3861</v>
      </c>
      <c r="DB462" s="34" t="s">
        <v>1044</v>
      </c>
      <c r="DC462" s="34" t="s">
        <v>3871</v>
      </c>
      <c r="DD462" s="34" t="s">
        <v>3871</v>
      </c>
      <c r="DE462" s="34" t="s">
        <v>1041</v>
      </c>
      <c r="DF462" s="34" t="s">
        <v>3877</v>
      </c>
      <c r="DG462" s="34" t="s">
        <v>169</v>
      </c>
      <c r="DH462" s="34" t="s">
        <v>4170</v>
      </c>
      <c r="DI462" s="34" t="s">
        <v>4881</v>
      </c>
      <c r="DJ462" s="34" t="s">
        <v>4170</v>
      </c>
      <c r="DK462" s="34" t="s">
        <v>4170</v>
      </c>
      <c r="DL462" s="34" t="s">
        <v>4170</v>
      </c>
      <c r="DM462" s="34" t="s">
        <v>4170</v>
      </c>
      <c r="DN462" s="34" t="s">
        <v>4170</v>
      </c>
      <c r="DO462" s="34" t="s">
        <v>4170</v>
      </c>
      <c r="DP462" s="34" t="s">
        <v>4170</v>
      </c>
      <c r="DQ462" s="34" t="s">
        <v>4170</v>
      </c>
      <c r="DR462" s="34" t="s">
        <v>4170</v>
      </c>
      <c r="DS462" s="34" t="s">
        <v>4170</v>
      </c>
      <c r="DT462" s="34" t="s">
        <v>4170</v>
      </c>
      <c r="DU462" s="34" t="s">
        <v>4170</v>
      </c>
      <c r="DV462" s="34" t="s">
        <v>4170</v>
      </c>
      <c r="DW462" s="34" t="s">
        <v>4170</v>
      </c>
      <c r="DY462" s="34">
        <v>8000</v>
      </c>
      <c r="FK462" s="34" t="s">
        <v>1044</v>
      </c>
      <c r="FM462" s="34" t="s">
        <v>3990</v>
      </c>
      <c r="GF462" s="34" t="s">
        <v>1044</v>
      </c>
      <c r="GG462" s="34" t="s">
        <v>4170</v>
      </c>
      <c r="GH462" s="34" t="s">
        <v>4170</v>
      </c>
      <c r="GI462" s="34" t="s">
        <v>4170</v>
      </c>
      <c r="GJ462" s="34" t="s">
        <v>4881</v>
      </c>
      <c r="GK462" s="34" t="s">
        <v>4170</v>
      </c>
      <c r="GL462" s="34" t="s">
        <v>4170</v>
      </c>
      <c r="GM462" s="34" t="s">
        <v>4170</v>
      </c>
      <c r="GO462" s="34">
        <v>4000</v>
      </c>
      <c r="GP462" s="34">
        <v>1000</v>
      </c>
      <c r="GQ462" s="34">
        <v>0</v>
      </c>
      <c r="GR462" s="34">
        <v>2000</v>
      </c>
      <c r="GS462" s="34">
        <v>500</v>
      </c>
      <c r="GT462" s="34">
        <v>200</v>
      </c>
      <c r="GU462" s="34">
        <v>0</v>
      </c>
      <c r="GV462" s="34">
        <v>0</v>
      </c>
      <c r="GW462" s="34">
        <v>0</v>
      </c>
      <c r="GX462" s="34">
        <v>1500</v>
      </c>
      <c r="GY462" s="34">
        <v>600</v>
      </c>
      <c r="GZ462" s="34">
        <v>0</v>
      </c>
      <c r="HA462" s="34">
        <v>0</v>
      </c>
      <c r="HB462" s="34">
        <v>0</v>
      </c>
      <c r="HC462" s="34">
        <v>0</v>
      </c>
      <c r="HD462" s="34">
        <v>0</v>
      </c>
      <c r="HE462" s="34">
        <v>0</v>
      </c>
      <c r="HF462" s="34" t="s">
        <v>1044</v>
      </c>
      <c r="HK462" s="34" t="s">
        <v>7376</v>
      </c>
      <c r="HL462" s="34" t="s">
        <v>4226</v>
      </c>
      <c r="HM462" s="34" t="s">
        <v>4542</v>
      </c>
      <c r="HN462" s="34" t="s">
        <v>5453</v>
      </c>
      <c r="HO462" s="34">
        <v>49.768670608847998</v>
      </c>
      <c r="HP462" s="34" t="s">
        <v>4896</v>
      </c>
      <c r="HQ462" s="34" t="s">
        <v>4313</v>
      </c>
      <c r="HR462" s="34" t="s">
        <v>4186</v>
      </c>
      <c r="HS462" s="34" t="s">
        <v>4255</v>
      </c>
      <c r="HT462" s="34" t="s">
        <v>4271</v>
      </c>
      <c r="HU462" s="34" t="s">
        <v>5342</v>
      </c>
      <c r="HV462" s="34" t="s">
        <v>5002</v>
      </c>
      <c r="HW462" s="34" t="s">
        <v>3302</v>
      </c>
      <c r="HX462" s="34" t="s">
        <v>3232</v>
      </c>
      <c r="HY462" s="34" t="s">
        <v>4291</v>
      </c>
      <c r="HZ462" s="34" t="s">
        <v>4933</v>
      </c>
      <c r="IA462" s="34" t="s">
        <v>4666</v>
      </c>
      <c r="IC462" s="34" t="s">
        <v>5274</v>
      </c>
      <c r="ID462" s="34" t="s">
        <v>4462</v>
      </c>
      <c r="IE462" s="34" t="s">
        <v>4879</v>
      </c>
      <c r="IQ462" s="34">
        <v>8000</v>
      </c>
      <c r="IR462" s="34" t="s">
        <v>1046</v>
      </c>
      <c r="IT462" s="34">
        <v>4000</v>
      </c>
      <c r="IU462" s="34" t="s">
        <v>5178</v>
      </c>
      <c r="IV462" s="34" t="s">
        <v>4474</v>
      </c>
      <c r="IW462" s="34" t="s">
        <v>4170</v>
      </c>
      <c r="IX462" s="34" t="s">
        <v>4472</v>
      </c>
      <c r="IY462" s="34" t="s">
        <v>4785</v>
      </c>
      <c r="IZ462" s="34" t="s">
        <v>4783</v>
      </c>
      <c r="JA462" s="34" t="s">
        <v>4170</v>
      </c>
      <c r="JB462" s="34" t="s">
        <v>4170</v>
      </c>
      <c r="JC462" s="34">
        <v>250</v>
      </c>
      <c r="JD462" s="34">
        <v>100</v>
      </c>
      <c r="JE462" s="34">
        <v>0</v>
      </c>
      <c r="JF462" s="34">
        <v>0</v>
      </c>
      <c r="JG462" s="34">
        <v>0</v>
      </c>
      <c r="JH462" s="34">
        <v>0</v>
      </c>
      <c r="JI462" s="34">
        <v>0</v>
      </c>
      <c r="JJ462" s="34">
        <v>0</v>
      </c>
      <c r="JK462" s="34">
        <v>0</v>
      </c>
      <c r="JL462" s="34">
        <v>6950</v>
      </c>
      <c r="JM462" s="34">
        <v>1100</v>
      </c>
      <c r="JN462" s="34">
        <v>8050</v>
      </c>
      <c r="JO462" s="34">
        <v>3475</v>
      </c>
      <c r="JP462" s="34">
        <v>550</v>
      </c>
      <c r="JQ462" s="34">
        <v>4025</v>
      </c>
      <c r="JR462" s="34">
        <v>0.49689440993788803</v>
      </c>
      <c r="JS462" s="34">
        <v>0.12422360248447201</v>
      </c>
      <c r="JU462" s="34">
        <v>0.24844720496894401</v>
      </c>
      <c r="JV462" s="34">
        <v>6.2111801242236003E-2</v>
      </c>
      <c r="JW462" s="34">
        <v>2.4844720496894401E-2</v>
      </c>
      <c r="KA462" s="34">
        <v>3.1055900621118002E-2</v>
      </c>
      <c r="KB462" s="34">
        <v>1.2422360248447201E-2</v>
      </c>
      <c r="KJ462" s="34" t="s">
        <v>5980</v>
      </c>
      <c r="KK462" s="34" t="s">
        <v>5178</v>
      </c>
      <c r="KL462" s="34" t="s">
        <v>4170</v>
      </c>
      <c r="KM462" s="34" t="s">
        <v>4714</v>
      </c>
      <c r="KN462" s="34" t="s">
        <v>4352</v>
      </c>
      <c r="KO462" s="34" t="s">
        <v>4170</v>
      </c>
      <c r="KP462" s="34" t="s">
        <v>4170</v>
      </c>
      <c r="KQ462" s="34" t="s">
        <v>4170</v>
      </c>
      <c r="KR462" s="34" t="s">
        <v>4170</v>
      </c>
      <c r="KS462" s="34" t="s">
        <v>4170</v>
      </c>
      <c r="KT462" s="34" t="s">
        <v>4170</v>
      </c>
      <c r="KU462" s="34" t="s">
        <v>5116</v>
      </c>
      <c r="KV462" s="34" t="s">
        <v>5153</v>
      </c>
      <c r="KW462" s="34" t="s">
        <v>5621</v>
      </c>
      <c r="KX462" s="34" t="s">
        <v>5646</v>
      </c>
      <c r="KY462" s="34" t="s">
        <v>5116</v>
      </c>
      <c r="KZ462" s="34" t="s">
        <v>5850</v>
      </c>
      <c r="LA462" s="34" t="s">
        <v>5992</v>
      </c>
    </row>
    <row r="463" spans="1:313">
      <c r="A463" s="34" t="s">
        <v>7377</v>
      </c>
      <c r="B463" s="34" t="s">
        <v>7371</v>
      </c>
      <c r="C463" s="34" t="s">
        <v>1039</v>
      </c>
      <c r="D463" s="34" t="s">
        <v>1041</v>
      </c>
      <c r="F463" s="34" t="s">
        <v>1041</v>
      </c>
      <c r="G463" s="34">
        <v>24</v>
      </c>
      <c r="H463" s="34" t="s">
        <v>1041</v>
      </c>
      <c r="I463" s="34" t="s">
        <v>1041</v>
      </c>
      <c r="J463" s="34" t="s">
        <v>440</v>
      </c>
      <c r="K463" s="34" t="s">
        <v>1077</v>
      </c>
      <c r="L463" s="34" t="s">
        <v>9537</v>
      </c>
      <c r="M463" s="34" t="s">
        <v>1548</v>
      </c>
      <c r="N463" s="34" t="s">
        <v>9538</v>
      </c>
      <c r="P463" s="34" t="s">
        <v>3065</v>
      </c>
      <c r="Q463" s="34" t="s">
        <v>3123</v>
      </c>
      <c r="R463" s="34" t="s">
        <v>6304</v>
      </c>
      <c r="S463" s="34">
        <v>1</v>
      </c>
      <c r="T463" s="34" t="s">
        <v>4881</v>
      </c>
      <c r="U463" s="34" t="s">
        <v>4170</v>
      </c>
      <c r="V463" s="34" t="s">
        <v>4170</v>
      </c>
      <c r="W463" s="34" t="s">
        <v>4881</v>
      </c>
      <c r="X463" s="34" t="s">
        <v>4170</v>
      </c>
      <c r="Y463" s="34" t="s">
        <v>4881</v>
      </c>
      <c r="Z463" s="34" t="s">
        <v>4170</v>
      </c>
      <c r="AA463" s="34" t="s">
        <v>4170</v>
      </c>
      <c r="AB463" s="34" t="s">
        <v>3681</v>
      </c>
      <c r="AD463" s="34" t="s">
        <v>3696</v>
      </c>
      <c r="AN463" s="34" t="s">
        <v>3722</v>
      </c>
      <c r="AO463" s="34" t="s">
        <v>1044</v>
      </c>
      <c r="BG463" s="34">
        <v>1</v>
      </c>
      <c r="BI463" s="34">
        <v>20</v>
      </c>
      <c r="BJ463" s="34" t="s">
        <v>1041</v>
      </c>
      <c r="BK463" s="34" t="s">
        <v>3727</v>
      </c>
      <c r="BM463" s="34" t="s">
        <v>3739</v>
      </c>
      <c r="BN463" s="34" t="s">
        <v>3745</v>
      </c>
      <c r="BO463" s="34" t="s">
        <v>4881</v>
      </c>
      <c r="BP463" s="34" t="s">
        <v>4170</v>
      </c>
      <c r="BQ463" s="34" t="s">
        <v>4170</v>
      </c>
      <c r="BR463" s="34" t="s">
        <v>4170</v>
      </c>
      <c r="BS463" s="34" t="s">
        <v>3751</v>
      </c>
      <c r="BT463" s="34" t="s">
        <v>3771</v>
      </c>
      <c r="BU463" s="34" t="s">
        <v>1044</v>
      </c>
      <c r="BV463" s="34" t="s">
        <v>1044</v>
      </c>
      <c r="BW463" s="34" t="s">
        <v>1044</v>
      </c>
      <c r="BX463" s="34" t="s">
        <v>3777</v>
      </c>
      <c r="BY463" s="34" t="s">
        <v>4881</v>
      </c>
      <c r="BZ463" s="34" t="s">
        <v>4170</v>
      </c>
      <c r="CA463" s="34" t="s">
        <v>4170</v>
      </c>
      <c r="CB463" s="34" t="s">
        <v>4170</v>
      </c>
      <c r="CC463" s="34" t="s">
        <v>4170</v>
      </c>
      <c r="CD463" s="34" t="s">
        <v>4170</v>
      </c>
      <c r="CE463" s="34" t="s">
        <v>4170</v>
      </c>
      <c r="CF463" s="34" t="s">
        <v>4170</v>
      </c>
      <c r="CG463" s="34" t="s">
        <v>4170</v>
      </c>
      <c r="CH463" s="34" t="s">
        <v>4170</v>
      </c>
      <c r="CI463" s="34" t="s">
        <v>4170</v>
      </c>
      <c r="CJ463" s="34" t="s">
        <v>4170</v>
      </c>
      <c r="CK463" s="34" t="s">
        <v>4170</v>
      </c>
      <c r="CL463" s="34" t="s">
        <v>4170</v>
      </c>
      <c r="CM463" s="34" t="s">
        <v>4170</v>
      </c>
      <c r="CN463" s="34" t="s">
        <v>4170</v>
      </c>
      <c r="CO463" s="34" t="s">
        <v>4170</v>
      </c>
      <c r="CQ463" s="34" t="s">
        <v>1041</v>
      </c>
      <c r="CR463" s="34" t="s">
        <v>1041</v>
      </c>
      <c r="CS463" s="34" t="s">
        <v>1041</v>
      </c>
      <c r="CT463" s="34" t="s">
        <v>1041</v>
      </c>
      <c r="CU463" s="34" t="s">
        <v>1041</v>
      </c>
      <c r="CV463" s="34" t="s">
        <v>1041</v>
      </c>
      <c r="CW463" s="34" t="s">
        <v>1041</v>
      </c>
      <c r="CX463" s="34" t="s">
        <v>1044</v>
      </c>
      <c r="CY463" s="34" t="s">
        <v>3823</v>
      </c>
      <c r="CZ463" s="34" t="s">
        <v>3843</v>
      </c>
      <c r="DA463" s="34" t="s">
        <v>3855</v>
      </c>
      <c r="DB463" s="34" t="s">
        <v>1044</v>
      </c>
      <c r="DC463" s="34" t="s">
        <v>1044</v>
      </c>
      <c r="DD463" s="34" t="s">
        <v>3871</v>
      </c>
      <c r="DE463" s="34" t="s">
        <v>1041</v>
      </c>
      <c r="DF463" s="34" t="s">
        <v>3877</v>
      </c>
      <c r="DG463" s="34" t="s">
        <v>171</v>
      </c>
      <c r="DH463" s="34" t="s">
        <v>4170</v>
      </c>
      <c r="DI463" s="34" t="s">
        <v>4170</v>
      </c>
      <c r="DJ463" s="34" t="s">
        <v>4170</v>
      </c>
      <c r="DK463" s="34" t="s">
        <v>4170</v>
      </c>
      <c r="DL463" s="34" t="s">
        <v>4170</v>
      </c>
      <c r="DM463" s="34" t="s">
        <v>4170</v>
      </c>
      <c r="DN463" s="34" t="s">
        <v>4170</v>
      </c>
      <c r="DO463" s="34" t="s">
        <v>4170</v>
      </c>
      <c r="DP463" s="34" t="s">
        <v>4170</v>
      </c>
      <c r="DQ463" s="34" t="s">
        <v>4881</v>
      </c>
      <c r="DR463" s="34" t="s">
        <v>4170</v>
      </c>
      <c r="DS463" s="34" t="s">
        <v>4170</v>
      </c>
      <c r="DT463" s="34" t="s">
        <v>4170</v>
      </c>
      <c r="DU463" s="34" t="s">
        <v>4170</v>
      </c>
      <c r="DV463" s="34" t="s">
        <v>4170</v>
      </c>
      <c r="DW463" s="34" t="s">
        <v>4170</v>
      </c>
      <c r="FG463" s="34">
        <v>25000</v>
      </c>
      <c r="FK463" s="34" t="s">
        <v>3963</v>
      </c>
      <c r="FL463" s="34" t="s">
        <v>3978</v>
      </c>
      <c r="FM463" s="34" t="s">
        <v>3990</v>
      </c>
      <c r="GF463" s="34" t="s">
        <v>1044</v>
      </c>
      <c r="GG463" s="34" t="s">
        <v>4170</v>
      </c>
      <c r="GH463" s="34" t="s">
        <v>4170</v>
      </c>
      <c r="GI463" s="34" t="s">
        <v>4170</v>
      </c>
      <c r="GJ463" s="34" t="s">
        <v>4881</v>
      </c>
      <c r="GK463" s="34" t="s">
        <v>4170</v>
      </c>
      <c r="GL463" s="34" t="s">
        <v>4170</v>
      </c>
      <c r="GM463" s="34" t="s">
        <v>4170</v>
      </c>
      <c r="GO463" s="34">
        <v>8000</v>
      </c>
      <c r="GP463" s="34">
        <v>0</v>
      </c>
      <c r="GQ463" s="34">
        <v>8000</v>
      </c>
      <c r="GR463" s="34">
        <v>4000</v>
      </c>
      <c r="GS463" s="34">
        <v>300</v>
      </c>
      <c r="GT463" s="34">
        <v>250</v>
      </c>
      <c r="GU463" s="34">
        <v>100</v>
      </c>
      <c r="GV463" s="34">
        <v>0</v>
      </c>
      <c r="GW463" s="34">
        <v>0</v>
      </c>
      <c r="GX463" s="34">
        <v>0</v>
      </c>
      <c r="GY463" s="34">
        <v>0</v>
      </c>
      <c r="GZ463" s="34">
        <v>0</v>
      </c>
      <c r="HA463" s="34">
        <v>0</v>
      </c>
      <c r="HB463" s="34">
        <v>500</v>
      </c>
      <c r="HC463" s="34">
        <v>0</v>
      </c>
      <c r="HD463" s="34">
        <v>0</v>
      </c>
      <c r="HE463" s="34">
        <v>0</v>
      </c>
      <c r="HF463" s="34" t="s">
        <v>1044</v>
      </c>
      <c r="HK463" s="34" t="s">
        <v>7378</v>
      </c>
      <c r="HL463" s="34" t="s">
        <v>4226</v>
      </c>
      <c r="HM463" s="34" t="s">
        <v>4539</v>
      </c>
      <c r="HN463" s="34" t="s">
        <v>5446</v>
      </c>
      <c r="HO463" s="34">
        <v>4.7292487954445903</v>
      </c>
      <c r="HP463" s="34" t="s">
        <v>4898</v>
      </c>
      <c r="HQ463" s="34" t="s">
        <v>4305</v>
      </c>
      <c r="HR463" s="34" t="s">
        <v>4186</v>
      </c>
      <c r="HS463" s="34" t="s">
        <v>4235</v>
      </c>
      <c r="HT463" s="34" t="s">
        <v>4271</v>
      </c>
      <c r="HU463" s="34" t="s">
        <v>5342</v>
      </c>
      <c r="HV463" s="34" t="s">
        <v>5001</v>
      </c>
      <c r="HW463" s="34" t="s">
        <v>3302</v>
      </c>
      <c r="HX463" s="34" t="s">
        <v>3244</v>
      </c>
      <c r="HY463" s="34" t="s">
        <v>4299</v>
      </c>
      <c r="HZ463" s="34" t="s">
        <v>4933</v>
      </c>
      <c r="IA463" s="34" t="s">
        <v>4666</v>
      </c>
      <c r="IC463" s="34" t="s">
        <v>5274</v>
      </c>
      <c r="ID463" s="34" t="s">
        <v>4462</v>
      </c>
      <c r="IM463" s="34" t="s">
        <v>5622</v>
      </c>
      <c r="IQ463" s="34">
        <v>25000</v>
      </c>
      <c r="IR463" s="34" t="s">
        <v>1046</v>
      </c>
      <c r="IT463" s="34">
        <v>25000</v>
      </c>
      <c r="IU463" s="34" t="s">
        <v>5180</v>
      </c>
      <c r="IV463" s="34" t="s">
        <v>4170</v>
      </c>
      <c r="IW463" s="34" t="s">
        <v>4176</v>
      </c>
      <c r="IX463" s="34" t="s">
        <v>6121</v>
      </c>
      <c r="IY463" s="34" t="s">
        <v>5373</v>
      </c>
      <c r="IZ463" s="34" t="s">
        <v>4784</v>
      </c>
      <c r="JA463" s="34" t="s">
        <v>4711</v>
      </c>
      <c r="JB463" s="34" t="s">
        <v>4170</v>
      </c>
      <c r="JC463" s="34">
        <v>0</v>
      </c>
      <c r="JD463" s="34">
        <v>0</v>
      </c>
      <c r="JE463" s="34">
        <v>0</v>
      </c>
      <c r="JF463" s="34">
        <v>0</v>
      </c>
      <c r="JG463" s="34">
        <v>83.3333333333333</v>
      </c>
      <c r="JH463" s="34">
        <v>0</v>
      </c>
      <c r="JI463" s="34">
        <v>0</v>
      </c>
      <c r="JJ463" s="34">
        <v>0</v>
      </c>
      <c r="JK463" s="34">
        <v>0</v>
      </c>
      <c r="JL463" s="34">
        <v>20650</v>
      </c>
      <c r="JM463" s="34">
        <v>83.3333333333333</v>
      </c>
      <c r="JN463" s="34">
        <v>20733.333333333299</v>
      </c>
      <c r="JO463" s="34">
        <v>20650</v>
      </c>
      <c r="JP463" s="34">
        <v>83.3333333333333</v>
      </c>
      <c r="JQ463" s="34">
        <v>20733.333333333299</v>
      </c>
      <c r="JR463" s="34">
        <v>0.38585209003215398</v>
      </c>
      <c r="JT463" s="34">
        <v>0.38585209003215398</v>
      </c>
      <c r="JU463" s="34">
        <v>0.19292604501607699</v>
      </c>
      <c r="JV463" s="34">
        <v>1.4469453376205799E-2</v>
      </c>
      <c r="JW463" s="34">
        <v>1.20578778135048E-2</v>
      </c>
      <c r="JX463" s="34">
        <v>4.8231511254019296E-3</v>
      </c>
      <c r="KE463" s="34">
        <v>4.0192926045016101E-3</v>
      </c>
      <c r="KJ463" s="34" t="s">
        <v>5978</v>
      </c>
      <c r="KK463" s="34" t="s">
        <v>5988</v>
      </c>
      <c r="KL463" s="34" t="s">
        <v>4170</v>
      </c>
      <c r="KM463" s="34" t="s">
        <v>4170</v>
      </c>
      <c r="KN463" s="34" t="s">
        <v>4170</v>
      </c>
      <c r="KO463" s="34" t="s">
        <v>4170</v>
      </c>
      <c r="KP463" s="34" t="s">
        <v>4170</v>
      </c>
      <c r="KQ463" s="34" t="s">
        <v>4352</v>
      </c>
      <c r="KR463" s="34" t="s">
        <v>4170</v>
      </c>
      <c r="KS463" s="34" t="s">
        <v>4170</v>
      </c>
      <c r="KT463" s="34" t="s">
        <v>4170</v>
      </c>
      <c r="KU463" s="34" t="s">
        <v>5113</v>
      </c>
      <c r="KV463" s="34" t="s">
        <v>4876</v>
      </c>
      <c r="KW463" s="34" t="s">
        <v>5620</v>
      </c>
      <c r="KX463" s="34" t="s">
        <v>5643</v>
      </c>
      <c r="KY463" s="34" t="s">
        <v>5953</v>
      </c>
      <c r="KZ463" s="34" t="s">
        <v>5224</v>
      </c>
      <c r="LA463" s="34" t="s">
        <v>5992</v>
      </c>
    </row>
    <row r="464" spans="1:313">
      <c r="A464" s="34" t="s">
        <v>7379</v>
      </c>
      <c r="B464" s="34" t="s">
        <v>7371</v>
      </c>
      <c r="C464" s="34" t="s">
        <v>1038</v>
      </c>
      <c r="D464" s="34" t="s">
        <v>1041</v>
      </c>
      <c r="F464" s="34" t="s">
        <v>1041</v>
      </c>
      <c r="G464" s="34">
        <v>39</v>
      </c>
      <c r="H464" s="34" t="s">
        <v>1041</v>
      </c>
      <c r="I464" s="34" t="s">
        <v>1041</v>
      </c>
      <c r="J464" s="34" t="s">
        <v>440</v>
      </c>
      <c r="K464" s="34" t="s">
        <v>1074</v>
      </c>
      <c r="L464" s="34" t="s">
        <v>9555</v>
      </c>
      <c r="M464" s="34" t="s">
        <v>1494</v>
      </c>
      <c r="N464" s="34" t="s">
        <v>9556</v>
      </c>
      <c r="P464" s="34" t="s">
        <v>3065</v>
      </c>
      <c r="Q464" s="34" t="s">
        <v>3123</v>
      </c>
      <c r="R464" s="34" t="s">
        <v>6320</v>
      </c>
      <c r="S464" s="34">
        <v>1</v>
      </c>
      <c r="T464" s="34" t="s">
        <v>4881</v>
      </c>
      <c r="U464" s="34" t="s">
        <v>4170</v>
      </c>
      <c r="V464" s="34" t="s">
        <v>4170</v>
      </c>
      <c r="W464" s="34" t="s">
        <v>4881</v>
      </c>
      <c r="X464" s="34" t="s">
        <v>4170</v>
      </c>
      <c r="Y464" s="34" t="s">
        <v>4881</v>
      </c>
      <c r="Z464" s="34" t="s">
        <v>4170</v>
      </c>
      <c r="AA464" s="34" t="s">
        <v>4170</v>
      </c>
      <c r="AB464" s="34" t="s">
        <v>3681</v>
      </c>
      <c r="AD464" s="34" t="s">
        <v>3702</v>
      </c>
      <c r="AE464" s="34" t="s">
        <v>3711</v>
      </c>
      <c r="AF464" s="34" t="s">
        <v>4170</v>
      </c>
      <c r="AG464" s="34" t="s">
        <v>4170</v>
      </c>
      <c r="AH464" s="34" t="s">
        <v>4881</v>
      </c>
      <c r="AI464" s="34" t="s">
        <v>4170</v>
      </c>
      <c r="AJ464" s="34" t="s">
        <v>4170</v>
      </c>
      <c r="AK464" s="34" t="s">
        <v>4170</v>
      </c>
      <c r="AL464" s="34" t="s">
        <v>4170</v>
      </c>
      <c r="AN464" s="34" t="s">
        <v>3719</v>
      </c>
      <c r="AO464" s="34" t="s">
        <v>1044</v>
      </c>
      <c r="BG464" s="34">
        <v>1</v>
      </c>
      <c r="BI464" s="34">
        <v>17</v>
      </c>
      <c r="BJ464" s="34" t="s">
        <v>1041</v>
      </c>
      <c r="BK464" s="34" t="s">
        <v>3727</v>
      </c>
      <c r="BM464" s="34" t="s">
        <v>3739</v>
      </c>
      <c r="BN464" s="34" t="s">
        <v>3745</v>
      </c>
      <c r="BO464" s="34" t="s">
        <v>4881</v>
      </c>
      <c r="BP464" s="34" t="s">
        <v>4170</v>
      </c>
      <c r="BQ464" s="34" t="s">
        <v>4170</v>
      </c>
      <c r="BR464" s="34" t="s">
        <v>4170</v>
      </c>
      <c r="BS464" s="34" t="s">
        <v>3751</v>
      </c>
      <c r="BT464" s="34" t="s">
        <v>3739</v>
      </c>
      <c r="BU464" s="34" t="s">
        <v>1044</v>
      </c>
      <c r="BV464" s="34" t="s">
        <v>1044</v>
      </c>
      <c r="BW464" s="34" t="s">
        <v>1044</v>
      </c>
      <c r="BX464" s="34" t="s">
        <v>3777</v>
      </c>
      <c r="BY464" s="34" t="s">
        <v>4881</v>
      </c>
      <c r="BZ464" s="34" t="s">
        <v>4170</v>
      </c>
      <c r="CA464" s="34" t="s">
        <v>4170</v>
      </c>
      <c r="CB464" s="34" t="s">
        <v>4170</v>
      </c>
      <c r="CC464" s="34" t="s">
        <v>4170</v>
      </c>
      <c r="CD464" s="34" t="s">
        <v>4170</v>
      </c>
      <c r="CE464" s="34" t="s">
        <v>4170</v>
      </c>
      <c r="CF464" s="34" t="s">
        <v>4170</v>
      </c>
      <c r="CG464" s="34" t="s">
        <v>4170</v>
      </c>
      <c r="CH464" s="34" t="s">
        <v>4170</v>
      </c>
      <c r="CI464" s="34" t="s">
        <v>4170</v>
      </c>
      <c r="CJ464" s="34" t="s">
        <v>4170</v>
      </c>
      <c r="CK464" s="34" t="s">
        <v>4170</v>
      </c>
      <c r="CL464" s="34" t="s">
        <v>4170</v>
      </c>
      <c r="CM464" s="34" t="s">
        <v>4170</v>
      </c>
      <c r="CN464" s="34" t="s">
        <v>4170</v>
      </c>
      <c r="CO464" s="34" t="s">
        <v>4170</v>
      </c>
      <c r="CQ464" s="34" t="s">
        <v>1041</v>
      </c>
      <c r="CR464" s="34" t="s">
        <v>1044</v>
      </c>
      <c r="CS464" s="34" t="s">
        <v>1041</v>
      </c>
      <c r="CT464" s="34" t="s">
        <v>1041</v>
      </c>
      <c r="CU464" s="34" t="s">
        <v>1041</v>
      </c>
      <c r="CV464" s="34" t="s">
        <v>1041</v>
      </c>
      <c r="CW464" s="34" t="s">
        <v>1041</v>
      </c>
      <c r="CX464" s="34" t="s">
        <v>1044</v>
      </c>
      <c r="CY464" s="34" t="s">
        <v>3826</v>
      </c>
      <c r="CZ464" s="34" t="s">
        <v>3843</v>
      </c>
      <c r="DA464" s="34" t="s">
        <v>3855</v>
      </c>
      <c r="DB464" s="34" t="s">
        <v>3871</v>
      </c>
      <c r="DC464" s="34" t="s">
        <v>3871</v>
      </c>
      <c r="DD464" s="34" t="s">
        <v>3871</v>
      </c>
      <c r="DE464" s="34" t="s">
        <v>1044</v>
      </c>
      <c r="DF464" s="34" t="s">
        <v>3880</v>
      </c>
      <c r="DG464" s="34" t="s">
        <v>3884</v>
      </c>
      <c r="DH464" s="34" t="s">
        <v>4881</v>
      </c>
      <c r="DI464" s="34" t="s">
        <v>4170</v>
      </c>
      <c r="DJ464" s="34" t="s">
        <v>4170</v>
      </c>
      <c r="DK464" s="34" t="s">
        <v>4170</v>
      </c>
      <c r="DL464" s="34" t="s">
        <v>4170</v>
      </c>
      <c r="DM464" s="34" t="s">
        <v>4170</v>
      </c>
      <c r="DN464" s="34" t="s">
        <v>4170</v>
      </c>
      <c r="DO464" s="34" t="s">
        <v>4170</v>
      </c>
      <c r="DP464" s="34" t="s">
        <v>4170</v>
      </c>
      <c r="DQ464" s="34" t="s">
        <v>4170</v>
      </c>
      <c r="DR464" s="34" t="s">
        <v>4170</v>
      </c>
      <c r="DS464" s="34" t="s">
        <v>4170</v>
      </c>
      <c r="DT464" s="34" t="s">
        <v>4170</v>
      </c>
      <c r="DU464" s="34" t="s">
        <v>4170</v>
      </c>
      <c r="DV464" s="34" t="s">
        <v>4170</v>
      </c>
      <c r="DW464" s="34" t="s">
        <v>4170</v>
      </c>
      <c r="FK464" s="34" t="s">
        <v>1044</v>
      </c>
      <c r="FM464" s="34" t="s">
        <v>3984</v>
      </c>
      <c r="FN464" s="34" t="s">
        <v>7380</v>
      </c>
      <c r="FO464" s="34" t="s">
        <v>4881</v>
      </c>
      <c r="FP464" s="34" t="s">
        <v>4170</v>
      </c>
      <c r="FQ464" s="34" t="s">
        <v>4170</v>
      </c>
      <c r="FR464" s="34" t="s">
        <v>4170</v>
      </c>
      <c r="FS464" s="34" t="s">
        <v>4170</v>
      </c>
      <c r="FT464" s="34" t="s">
        <v>4170</v>
      </c>
      <c r="FU464" s="34" t="s">
        <v>4170</v>
      </c>
      <c r="FV464" s="34" t="s">
        <v>4881</v>
      </c>
      <c r="FW464" s="34" t="s">
        <v>4881</v>
      </c>
      <c r="FX464" s="34" t="s">
        <v>4170</v>
      </c>
      <c r="FY464" s="34" t="s">
        <v>4881</v>
      </c>
      <c r="FZ464" s="34" t="s">
        <v>4170</v>
      </c>
      <c r="GA464" s="34" t="s">
        <v>4170</v>
      </c>
      <c r="GB464" s="34" t="s">
        <v>4170</v>
      </c>
      <c r="GC464" s="34" t="s">
        <v>4170</v>
      </c>
      <c r="GD464" s="34" t="s">
        <v>4170</v>
      </c>
      <c r="GF464" s="34" t="s">
        <v>1044</v>
      </c>
      <c r="GG464" s="34" t="s">
        <v>4170</v>
      </c>
      <c r="GH464" s="34" t="s">
        <v>4170</v>
      </c>
      <c r="GI464" s="34" t="s">
        <v>4170</v>
      </c>
      <c r="GJ464" s="34" t="s">
        <v>4881</v>
      </c>
      <c r="GK464" s="34" t="s">
        <v>4170</v>
      </c>
      <c r="GL464" s="34" t="s">
        <v>4170</v>
      </c>
      <c r="GM464" s="34" t="s">
        <v>4170</v>
      </c>
      <c r="GO464" s="34">
        <v>2000</v>
      </c>
      <c r="GP464" s="34">
        <v>0</v>
      </c>
      <c r="GQ464" s="34">
        <v>0</v>
      </c>
      <c r="GR464" s="34">
        <v>0</v>
      </c>
      <c r="GS464" s="34">
        <v>0</v>
      </c>
      <c r="GT464" s="34">
        <v>140</v>
      </c>
      <c r="GU464" s="34">
        <v>200</v>
      </c>
      <c r="GV464" s="34">
        <v>0</v>
      </c>
      <c r="GW464" s="34">
        <v>0</v>
      </c>
      <c r="GX464" s="34">
        <v>1000</v>
      </c>
      <c r="GY464" s="34">
        <v>0</v>
      </c>
      <c r="GZ464" s="34">
        <v>500</v>
      </c>
      <c r="HA464" s="34">
        <v>0</v>
      </c>
      <c r="HB464" s="34">
        <v>0</v>
      </c>
      <c r="HC464" s="34">
        <v>0</v>
      </c>
      <c r="HD464" s="34">
        <v>0</v>
      </c>
      <c r="HE464" s="34">
        <v>0</v>
      </c>
      <c r="HF464" s="34" t="s">
        <v>1044</v>
      </c>
      <c r="HK464" s="34" t="s">
        <v>7381</v>
      </c>
      <c r="HL464" s="34" t="s">
        <v>4226</v>
      </c>
      <c r="HM464" s="34" t="s">
        <v>4542</v>
      </c>
      <c r="HN464" s="34" t="s">
        <v>5447</v>
      </c>
      <c r="HO464" s="34">
        <v>49.768670608847998</v>
      </c>
      <c r="HP464" s="34" t="s">
        <v>4896</v>
      </c>
      <c r="HQ464" s="34" t="s">
        <v>4305</v>
      </c>
      <c r="HR464" s="34" t="s">
        <v>4186</v>
      </c>
      <c r="HS464" s="34" t="s">
        <v>4235</v>
      </c>
      <c r="HT464" s="34" t="s">
        <v>4271</v>
      </c>
      <c r="HU464" s="34" t="s">
        <v>5342</v>
      </c>
      <c r="HV464" s="34" t="s">
        <v>5001</v>
      </c>
      <c r="HW464" s="34" t="s">
        <v>3302</v>
      </c>
      <c r="HX464" s="34" t="s">
        <v>3244</v>
      </c>
      <c r="HY464" s="34" t="s">
        <v>4299</v>
      </c>
      <c r="HZ464" s="34" t="s">
        <v>4933</v>
      </c>
      <c r="IA464" s="34" t="s">
        <v>4666</v>
      </c>
      <c r="IC464" s="34" t="s">
        <v>5274</v>
      </c>
      <c r="ID464" s="34" t="s">
        <v>4462</v>
      </c>
      <c r="IR464" s="34" t="s">
        <v>1046</v>
      </c>
      <c r="IU464" s="34" t="s">
        <v>5177</v>
      </c>
      <c r="IV464" s="34" t="s">
        <v>4170</v>
      </c>
      <c r="IW464" s="34" t="s">
        <v>4170</v>
      </c>
      <c r="IX464" s="34" t="s">
        <v>4170</v>
      </c>
      <c r="IY464" s="34" t="s">
        <v>4170</v>
      </c>
      <c r="IZ464" s="34" t="s">
        <v>4783</v>
      </c>
      <c r="JA464" s="34" t="s">
        <v>4711</v>
      </c>
      <c r="JB464" s="34" t="s">
        <v>4170</v>
      </c>
      <c r="JC464" s="34">
        <v>166.666666666667</v>
      </c>
      <c r="JD464" s="34">
        <v>0</v>
      </c>
      <c r="JE464" s="34">
        <v>83.3333333333333</v>
      </c>
      <c r="JF464" s="34">
        <v>0</v>
      </c>
      <c r="JG464" s="34">
        <v>0</v>
      </c>
      <c r="JH464" s="34">
        <v>0</v>
      </c>
      <c r="JI464" s="34">
        <v>0</v>
      </c>
      <c r="JJ464" s="34">
        <v>0</v>
      </c>
      <c r="JK464" s="34">
        <v>0</v>
      </c>
      <c r="JL464" s="34">
        <v>2590</v>
      </c>
      <c r="JM464" s="34">
        <v>0</v>
      </c>
      <c r="JN464" s="34">
        <v>2590</v>
      </c>
      <c r="JO464" s="34">
        <v>2590</v>
      </c>
      <c r="JP464" s="34">
        <v>0</v>
      </c>
      <c r="JQ464" s="34">
        <v>2590</v>
      </c>
      <c r="JR464" s="34">
        <v>0.77220077220077199</v>
      </c>
      <c r="JW464" s="34">
        <v>5.4054054054054099E-2</v>
      </c>
      <c r="JX464" s="34">
        <v>7.7220077220077205E-2</v>
      </c>
      <c r="KA464" s="34">
        <v>6.4350064350064407E-2</v>
      </c>
      <c r="KC464" s="34">
        <v>3.2175032175032203E-2</v>
      </c>
      <c r="KL464" s="34" t="s">
        <v>4170</v>
      </c>
      <c r="KM464" s="34" t="s">
        <v>4711</v>
      </c>
      <c r="KN464" s="34" t="s">
        <v>4170</v>
      </c>
      <c r="KO464" s="34" t="s">
        <v>4352</v>
      </c>
      <c r="KP464" s="34" t="s">
        <v>4170</v>
      </c>
      <c r="KQ464" s="34" t="s">
        <v>4170</v>
      </c>
      <c r="KR464" s="34" t="s">
        <v>4170</v>
      </c>
      <c r="KS464" s="34" t="s">
        <v>4170</v>
      </c>
      <c r="KT464" s="34" t="s">
        <v>4170</v>
      </c>
      <c r="KU464" s="34" t="s">
        <v>4973</v>
      </c>
      <c r="KV464" s="34" t="s">
        <v>5153</v>
      </c>
      <c r="KW464" s="34" t="s">
        <v>4170</v>
      </c>
      <c r="KX464" s="34" t="s">
        <v>4170</v>
      </c>
      <c r="KY464" s="34" t="s">
        <v>5952</v>
      </c>
      <c r="KZ464" s="34" t="s">
        <v>5850</v>
      </c>
    </row>
    <row r="465" spans="1:313">
      <c r="A465" s="34" t="s">
        <v>7382</v>
      </c>
      <c r="B465" s="34" t="s">
        <v>7371</v>
      </c>
      <c r="C465" s="34" t="s">
        <v>1036</v>
      </c>
      <c r="D465" s="34" t="s">
        <v>1041</v>
      </c>
      <c r="F465" s="34" t="s">
        <v>1041</v>
      </c>
      <c r="G465" s="34">
        <v>35</v>
      </c>
      <c r="H465" s="34" t="s">
        <v>1041</v>
      </c>
      <c r="I465" s="34" t="s">
        <v>1041</v>
      </c>
      <c r="J465" s="34" t="s">
        <v>440</v>
      </c>
      <c r="K465" s="34" t="s">
        <v>1077</v>
      </c>
      <c r="L465" s="34" t="s">
        <v>9537</v>
      </c>
      <c r="M465" s="34" t="s">
        <v>1548</v>
      </c>
      <c r="N465" s="34" t="s">
        <v>9538</v>
      </c>
      <c r="P465" s="34" t="s">
        <v>3065</v>
      </c>
      <c r="Q465" s="34" t="s">
        <v>3123</v>
      </c>
      <c r="R465" s="34" t="s">
        <v>6569</v>
      </c>
      <c r="S465" s="34">
        <v>4</v>
      </c>
      <c r="T465" s="34" t="s">
        <v>4881</v>
      </c>
      <c r="U465" s="34" t="s">
        <v>4170</v>
      </c>
      <c r="V465" s="34" t="s">
        <v>4609</v>
      </c>
      <c r="W465" s="34" t="s">
        <v>4609</v>
      </c>
      <c r="X465" s="34" t="s">
        <v>4170</v>
      </c>
      <c r="Y465" s="34" t="s">
        <v>4609</v>
      </c>
      <c r="Z465" s="34" t="s">
        <v>4609</v>
      </c>
      <c r="AA465" s="34" t="s">
        <v>4170</v>
      </c>
      <c r="AB465" s="34" t="s">
        <v>3681</v>
      </c>
      <c r="AD465" s="34" t="s">
        <v>3696</v>
      </c>
      <c r="AN465" s="34" t="s">
        <v>3722</v>
      </c>
      <c r="AO465" s="34" t="s">
        <v>1044</v>
      </c>
      <c r="BG465" s="34">
        <v>3</v>
      </c>
      <c r="BI465" s="34">
        <v>45</v>
      </c>
      <c r="BJ465" s="34" t="s">
        <v>1041</v>
      </c>
      <c r="BK465" s="34" t="s">
        <v>3727</v>
      </c>
      <c r="BM465" s="34" t="s">
        <v>3739</v>
      </c>
      <c r="BN465" s="34" t="s">
        <v>3745</v>
      </c>
      <c r="BO465" s="34" t="s">
        <v>4881</v>
      </c>
      <c r="BP465" s="34" t="s">
        <v>4170</v>
      </c>
      <c r="BQ465" s="34" t="s">
        <v>4170</v>
      </c>
      <c r="BR465" s="34" t="s">
        <v>4170</v>
      </c>
      <c r="BS465" s="34" t="s">
        <v>3754</v>
      </c>
      <c r="BT465" s="34" t="s">
        <v>3771</v>
      </c>
      <c r="BU465" s="34" t="s">
        <v>1044</v>
      </c>
      <c r="BV465" s="34" t="s">
        <v>1044</v>
      </c>
      <c r="BW465" s="34" t="s">
        <v>1044</v>
      </c>
      <c r="BX465" s="34" t="s">
        <v>3777</v>
      </c>
      <c r="BY465" s="34" t="s">
        <v>4881</v>
      </c>
      <c r="BZ465" s="34" t="s">
        <v>4170</v>
      </c>
      <c r="CA465" s="34" t="s">
        <v>4170</v>
      </c>
      <c r="CB465" s="34" t="s">
        <v>4170</v>
      </c>
      <c r="CC465" s="34" t="s">
        <v>4170</v>
      </c>
      <c r="CD465" s="34" t="s">
        <v>4170</v>
      </c>
      <c r="CE465" s="34" t="s">
        <v>4170</v>
      </c>
      <c r="CF465" s="34" t="s">
        <v>4170</v>
      </c>
      <c r="CG465" s="34" t="s">
        <v>4170</v>
      </c>
      <c r="CH465" s="34" t="s">
        <v>4170</v>
      </c>
      <c r="CI465" s="34" t="s">
        <v>4170</v>
      </c>
      <c r="CJ465" s="34" t="s">
        <v>4170</v>
      </c>
      <c r="CK465" s="34" t="s">
        <v>4170</v>
      </c>
      <c r="CL465" s="34" t="s">
        <v>4170</v>
      </c>
      <c r="CM465" s="34" t="s">
        <v>4170</v>
      </c>
      <c r="CN465" s="34" t="s">
        <v>4170</v>
      </c>
      <c r="CO465" s="34" t="s">
        <v>4170</v>
      </c>
      <c r="CQ465" s="34" t="s">
        <v>1041</v>
      </c>
      <c r="CR465" s="34" t="s">
        <v>1041</v>
      </c>
      <c r="CS465" s="34" t="s">
        <v>1041</v>
      </c>
      <c r="CT465" s="34" t="s">
        <v>1041</v>
      </c>
      <c r="CU465" s="34" t="s">
        <v>1041</v>
      </c>
      <c r="CV465" s="34" t="s">
        <v>1041</v>
      </c>
      <c r="CW465" s="34" t="s">
        <v>1041</v>
      </c>
      <c r="CX465" s="34" t="s">
        <v>1044</v>
      </c>
      <c r="CY465" s="34" t="s">
        <v>3826</v>
      </c>
      <c r="CZ465" s="34" t="s">
        <v>3843</v>
      </c>
      <c r="DA465" s="34" t="s">
        <v>3855</v>
      </c>
      <c r="DB465" s="34" t="s">
        <v>1044</v>
      </c>
      <c r="DC465" s="34" t="s">
        <v>1044</v>
      </c>
      <c r="DD465" s="34" t="s">
        <v>3871</v>
      </c>
      <c r="DE465" s="34" t="s">
        <v>1044</v>
      </c>
      <c r="DF465" s="34" t="s">
        <v>3877</v>
      </c>
      <c r="DG465" s="34" t="s">
        <v>172</v>
      </c>
      <c r="DH465" s="34" t="s">
        <v>4170</v>
      </c>
      <c r="DI465" s="34" t="s">
        <v>4170</v>
      </c>
      <c r="DJ465" s="34" t="s">
        <v>4170</v>
      </c>
      <c r="DK465" s="34" t="s">
        <v>4170</v>
      </c>
      <c r="DL465" s="34" t="s">
        <v>4170</v>
      </c>
      <c r="DM465" s="34" t="s">
        <v>4170</v>
      </c>
      <c r="DN465" s="34" t="s">
        <v>4170</v>
      </c>
      <c r="DO465" s="34" t="s">
        <v>4170</v>
      </c>
      <c r="DP465" s="34" t="s">
        <v>4170</v>
      </c>
      <c r="DQ465" s="34" t="s">
        <v>4170</v>
      </c>
      <c r="DR465" s="34" t="s">
        <v>4881</v>
      </c>
      <c r="DS465" s="34" t="s">
        <v>4170</v>
      </c>
      <c r="DT465" s="34" t="s">
        <v>4170</v>
      </c>
      <c r="DU465" s="34" t="s">
        <v>4170</v>
      </c>
      <c r="DV465" s="34" t="s">
        <v>4170</v>
      </c>
      <c r="DW465" s="34" t="s">
        <v>4170</v>
      </c>
      <c r="FK465" s="34" t="s">
        <v>3963</v>
      </c>
      <c r="FL465" s="34" t="s">
        <v>3978</v>
      </c>
      <c r="FM465" s="34" t="s">
        <v>3987</v>
      </c>
      <c r="GF465" s="34" t="s">
        <v>1044</v>
      </c>
      <c r="GG465" s="34" t="s">
        <v>4170</v>
      </c>
      <c r="GH465" s="34" t="s">
        <v>4170</v>
      </c>
      <c r="GI465" s="34" t="s">
        <v>4170</v>
      </c>
      <c r="GJ465" s="34" t="s">
        <v>4881</v>
      </c>
      <c r="GK465" s="34" t="s">
        <v>4170</v>
      </c>
      <c r="GL465" s="34" t="s">
        <v>4170</v>
      </c>
      <c r="GM465" s="34" t="s">
        <v>4170</v>
      </c>
      <c r="GO465" s="34">
        <v>9000</v>
      </c>
      <c r="GP465" s="34">
        <v>0</v>
      </c>
      <c r="GQ465" s="34">
        <v>9000</v>
      </c>
      <c r="GR465" s="34">
        <v>3000</v>
      </c>
      <c r="GS465" s="34">
        <v>1000</v>
      </c>
      <c r="GT465" s="34">
        <v>400</v>
      </c>
      <c r="GU465" s="34">
        <v>2000</v>
      </c>
      <c r="GV465" s="34">
        <v>3000</v>
      </c>
      <c r="GW465" s="34">
        <v>0</v>
      </c>
      <c r="GX465" s="34">
        <v>5000</v>
      </c>
      <c r="GY465" s="34">
        <v>0</v>
      </c>
      <c r="GZ465" s="34">
        <v>0</v>
      </c>
      <c r="HA465" s="34">
        <v>0</v>
      </c>
      <c r="HB465" s="34">
        <v>0</v>
      </c>
      <c r="HC465" s="34">
        <v>90000</v>
      </c>
      <c r="HD465" s="34">
        <v>0</v>
      </c>
      <c r="HE465" s="34">
        <v>0</v>
      </c>
      <c r="HF465" s="34" t="s">
        <v>1044</v>
      </c>
      <c r="HK465" s="34" t="s">
        <v>7383</v>
      </c>
      <c r="HL465" s="34" t="s">
        <v>4226</v>
      </c>
      <c r="HM465" s="34" t="s">
        <v>4542</v>
      </c>
      <c r="HN465" s="34" t="s">
        <v>5447</v>
      </c>
      <c r="HO465" s="34">
        <v>35.775295663600502</v>
      </c>
      <c r="HP465" s="34" t="s">
        <v>4895</v>
      </c>
      <c r="HQ465" s="34" t="s">
        <v>4316</v>
      </c>
      <c r="HR465" s="34" t="s">
        <v>4203</v>
      </c>
      <c r="HS465" s="34" t="s">
        <v>4228</v>
      </c>
      <c r="HT465" s="34" t="s">
        <v>4262</v>
      </c>
      <c r="HU465" s="34" t="s">
        <v>5342</v>
      </c>
      <c r="HV465" s="34" t="s">
        <v>5001</v>
      </c>
      <c r="HW465" s="34" t="s">
        <v>4560</v>
      </c>
      <c r="HX465" s="34" t="s">
        <v>3241</v>
      </c>
      <c r="HY465" s="34" t="s">
        <v>4299</v>
      </c>
      <c r="HZ465" s="34" t="s">
        <v>4933</v>
      </c>
      <c r="IA465" s="34" t="s">
        <v>4666</v>
      </c>
      <c r="IC465" s="34" t="s">
        <v>5274</v>
      </c>
      <c r="ID465" s="34" t="s">
        <v>4462</v>
      </c>
      <c r="IR465" s="34" t="s">
        <v>1046</v>
      </c>
      <c r="IS465" s="34" t="s">
        <v>5322</v>
      </c>
      <c r="IU465" s="34" t="s">
        <v>5180</v>
      </c>
      <c r="IV465" s="34" t="s">
        <v>4170</v>
      </c>
      <c r="IW465" s="34" t="s">
        <v>4176</v>
      </c>
      <c r="IX465" s="34" t="s">
        <v>5374</v>
      </c>
      <c r="IY465" s="34" t="s">
        <v>4474</v>
      </c>
      <c r="IZ465" s="34" t="s">
        <v>4785</v>
      </c>
      <c r="JA465" s="34" t="s">
        <v>5581</v>
      </c>
      <c r="JB465" s="34" t="s">
        <v>5850</v>
      </c>
      <c r="JC465" s="34">
        <v>833.33333333333303</v>
      </c>
      <c r="JD465" s="34">
        <v>0</v>
      </c>
      <c r="JE465" s="34">
        <v>0</v>
      </c>
      <c r="JF465" s="34">
        <v>0</v>
      </c>
      <c r="JG465" s="34">
        <v>0</v>
      </c>
      <c r="JH465" s="34">
        <v>15000</v>
      </c>
      <c r="JI465" s="34">
        <v>0</v>
      </c>
      <c r="JJ465" s="34">
        <v>0</v>
      </c>
      <c r="JK465" s="34">
        <v>0</v>
      </c>
      <c r="JL465" s="34">
        <v>40233.333333333299</v>
      </c>
      <c r="JM465" s="34">
        <v>3000</v>
      </c>
      <c r="JN465" s="34">
        <v>43233.333333333299</v>
      </c>
      <c r="JO465" s="34">
        <v>10058.333333333299</v>
      </c>
      <c r="JP465" s="34">
        <v>750</v>
      </c>
      <c r="JQ465" s="34">
        <v>10808.333333333299</v>
      </c>
      <c r="JR465" s="34">
        <v>0.208172706245181</v>
      </c>
      <c r="JT465" s="34">
        <v>0.208172706245181</v>
      </c>
      <c r="JU465" s="34">
        <v>6.9390902081727102E-2</v>
      </c>
      <c r="JV465" s="34">
        <v>2.3130300693908999E-2</v>
      </c>
      <c r="JW465" s="34">
        <v>9.2521202775636101E-3</v>
      </c>
      <c r="JX465" s="34">
        <v>4.6260601387817998E-2</v>
      </c>
      <c r="JY465" s="34">
        <v>6.9390902081727102E-2</v>
      </c>
      <c r="KA465" s="34">
        <v>1.9275250578257502E-2</v>
      </c>
      <c r="KF465" s="34">
        <v>0.34695451040863501</v>
      </c>
      <c r="KL465" s="34" t="s">
        <v>4170</v>
      </c>
      <c r="KM465" s="34" t="s">
        <v>4716</v>
      </c>
      <c r="KN465" s="34" t="s">
        <v>4170</v>
      </c>
      <c r="KO465" s="34" t="s">
        <v>4170</v>
      </c>
      <c r="KP465" s="34" t="s">
        <v>4170</v>
      </c>
      <c r="KQ465" s="34" t="s">
        <v>4170</v>
      </c>
      <c r="KR465" s="34" t="s">
        <v>4974</v>
      </c>
      <c r="KS465" s="34" t="s">
        <v>4170</v>
      </c>
      <c r="KT465" s="34" t="s">
        <v>4170</v>
      </c>
      <c r="KU465" s="34" t="s">
        <v>5115</v>
      </c>
      <c r="KV465" s="34" t="s">
        <v>5155</v>
      </c>
      <c r="KW465" s="34" t="s">
        <v>5623</v>
      </c>
      <c r="KX465" s="34" t="s">
        <v>5646</v>
      </c>
      <c r="KY465" s="34" t="s">
        <v>5954</v>
      </c>
      <c r="KZ465" s="34" t="s">
        <v>5155</v>
      </c>
    </row>
    <row r="466" spans="1:313">
      <c r="A466" s="34" t="s">
        <v>7384</v>
      </c>
      <c r="B466" s="34" t="s">
        <v>7371</v>
      </c>
      <c r="C466" s="34" t="s">
        <v>1037</v>
      </c>
      <c r="D466" s="34" t="s">
        <v>1041</v>
      </c>
      <c r="F466" s="34" t="s">
        <v>1041</v>
      </c>
      <c r="G466" s="34">
        <v>33</v>
      </c>
      <c r="H466" s="34" t="s">
        <v>1041</v>
      </c>
      <c r="I466" s="34" t="s">
        <v>1041</v>
      </c>
      <c r="J466" s="34" t="s">
        <v>442</v>
      </c>
      <c r="K466" s="34" t="s">
        <v>1137</v>
      </c>
      <c r="L466" s="34" t="s">
        <v>9547</v>
      </c>
      <c r="M466" s="34" t="s">
        <v>2656</v>
      </c>
      <c r="N466" s="34" t="s">
        <v>9649</v>
      </c>
      <c r="P466" s="34" t="s">
        <v>3068</v>
      </c>
      <c r="Q466" s="34" t="s">
        <v>3123</v>
      </c>
      <c r="R466" s="34" t="s">
        <v>6355</v>
      </c>
      <c r="S466" s="34">
        <v>4</v>
      </c>
      <c r="T466" s="34" t="s">
        <v>4170</v>
      </c>
      <c r="U466" s="34" t="s">
        <v>4170</v>
      </c>
      <c r="V466" s="34" t="s">
        <v>4881</v>
      </c>
      <c r="W466" s="34" t="s">
        <v>4881</v>
      </c>
      <c r="X466" s="34" t="s">
        <v>4609</v>
      </c>
      <c r="Y466" s="34" t="s">
        <v>4881</v>
      </c>
      <c r="Z466" s="34" t="s">
        <v>4848</v>
      </c>
      <c r="AA466" s="34" t="s">
        <v>4170</v>
      </c>
      <c r="AB466" s="34" t="s">
        <v>3681</v>
      </c>
      <c r="AD466" s="34" t="s">
        <v>3696</v>
      </c>
      <c r="AN466" s="34" t="s">
        <v>3719</v>
      </c>
      <c r="AO466" s="34" t="s">
        <v>1044</v>
      </c>
      <c r="BG466" s="34">
        <v>3</v>
      </c>
      <c r="BI466" s="34">
        <v>60</v>
      </c>
      <c r="BJ466" s="34" t="s">
        <v>1041</v>
      </c>
      <c r="BK466" s="34" t="s">
        <v>3727</v>
      </c>
      <c r="BM466" s="34" t="s">
        <v>3739</v>
      </c>
      <c r="BN466" s="34" t="s">
        <v>3745</v>
      </c>
      <c r="BO466" s="34" t="s">
        <v>4881</v>
      </c>
      <c r="BP466" s="34" t="s">
        <v>4170</v>
      </c>
      <c r="BQ466" s="34" t="s">
        <v>4170</v>
      </c>
      <c r="BR466" s="34" t="s">
        <v>4170</v>
      </c>
      <c r="BS466" s="34" t="s">
        <v>3754</v>
      </c>
      <c r="BT466" s="34" t="s">
        <v>3771</v>
      </c>
      <c r="BU466" s="34" t="s">
        <v>1044</v>
      </c>
      <c r="BV466" s="34" t="s">
        <v>1044</v>
      </c>
      <c r="BW466" s="34" t="s">
        <v>1044</v>
      </c>
      <c r="BX466" s="34" t="s">
        <v>3777</v>
      </c>
      <c r="BY466" s="34" t="s">
        <v>4881</v>
      </c>
      <c r="BZ466" s="34" t="s">
        <v>4170</v>
      </c>
      <c r="CA466" s="34" t="s">
        <v>4170</v>
      </c>
      <c r="CB466" s="34" t="s">
        <v>4170</v>
      </c>
      <c r="CC466" s="34" t="s">
        <v>4170</v>
      </c>
      <c r="CD466" s="34" t="s">
        <v>4170</v>
      </c>
      <c r="CE466" s="34" t="s">
        <v>4170</v>
      </c>
      <c r="CF466" s="34" t="s">
        <v>4170</v>
      </c>
      <c r="CG466" s="34" t="s">
        <v>4170</v>
      </c>
      <c r="CH466" s="34" t="s">
        <v>4170</v>
      </c>
      <c r="CI466" s="34" t="s">
        <v>4170</v>
      </c>
      <c r="CJ466" s="34" t="s">
        <v>4170</v>
      </c>
      <c r="CK466" s="34" t="s">
        <v>4170</v>
      </c>
      <c r="CL466" s="34" t="s">
        <v>4170</v>
      </c>
      <c r="CM466" s="34" t="s">
        <v>4170</v>
      </c>
      <c r="CN466" s="34" t="s">
        <v>4170</v>
      </c>
      <c r="CO466" s="34" t="s">
        <v>4170</v>
      </c>
      <c r="CQ466" s="34" t="s">
        <v>1041</v>
      </c>
      <c r="CR466" s="34" t="s">
        <v>1041</v>
      </c>
      <c r="CS466" s="34" t="s">
        <v>1041</v>
      </c>
      <c r="CT466" s="34" t="s">
        <v>1041</v>
      </c>
      <c r="CU466" s="34" t="s">
        <v>1041</v>
      </c>
      <c r="CV466" s="34" t="s">
        <v>1041</v>
      </c>
      <c r="CW466" s="34" t="s">
        <v>1041</v>
      </c>
      <c r="CX466" s="34" t="s">
        <v>1044</v>
      </c>
      <c r="CY466" s="34" t="s">
        <v>3823</v>
      </c>
      <c r="CZ466" s="34" t="s">
        <v>3843</v>
      </c>
      <c r="DA466" s="34" t="s">
        <v>3852</v>
      </c>
      <c r="DB466" s="34" t="s">
        <v>1044</v>
      </c>
      <c r="DC466" s="34" t="s">
        <v>3871</v>
      </c>
      <c r="DD466" s="34" t="s">
        <v>3871</v>
      </c>
      <c r="DE466" s="34" t="s">
        <v>1041</v>
      </c>
      <c r="DF466" s="34" t="s">
        <v>3877</v>
      </c>
      <c r="DG466" s="34" t="s">
        <v>169</v>
      </c>
      <c r="DH466" s="34" t="s">
        <v>4170</v>
      </c>
      <c r="DI466" s="34" t="s">
        <v>4881</v>
      </c>
      <c r="DJ466" s="34" t="s">
        <v>4170</v>
      </c>
      <c r="DK466" s="34" t="s">
        <v>4170</v>
      </c>
      <c r="DL466" s="34" t="s">
        <v>4170</v>
      </c>
      <c r="DM466" s="34" t="s">
        <v>4170</v>
      </c>
      <c r="DN466" s="34" t="s">
        <v>4170</v>
      </c>
      <c r="DO466" s="34" t="s">
        <v>4170</v>
      </c>
      <c r="DP466" s="34" t="s">
        <v>4170</v>
      </c>
      <c r="DQ466" s="34" t="s">
        <v>4170</v>
      </c>
      <c r="DR466" s="34" t="s">
        <v>4170</v>
      </c>
      <c r="DS466" s="34" t="s">
        <v>4170</v>
      </c>
      <c r="DT466" s="34" t="s">
        <v>4170</v>
      </c>
      <c r="DU466" s="34" t="s">
        <v>4170</v>
      </c>
      <c r="DV466" s="34" t="s">
        <v>4170</v>
      </c>
      <c r="DW466" s="34" t="s">
        <v>4170</v>
      </c>
      <c r="FK466" s="34" t="s">
        <v>1044</v>
      </c>
      <c r="FM466" s="34" t="s">
        <v>3987</v>
      </c>
      <c r="GF466" s="34" t="s">
        <v>1044</v>
      </c>
      <c r="GG466" s="34" t="s">
        <v>4170</v>
      </c>
      <c r="GH466" s="34" t="s">
        <v>4170</v>
      </c>
      <c r="GI466" s="34" t="s">
        <v>4170</v>
      </c>
      <c r="GJ466" s="34" t="s">
        <v>4881</v>
      </c>
      <c r="GK466" s="34" t="s">
        <v>4170</v>
      </c>
      <c r="GL466" s="34" t="s">
        <v>4170</v>
      </c>
      <c r="GM466" s="34" t="s">
        <v>4170</v>
      </c>
      <c r="GO466" s="34">
        <v>2500</v>
      </c>
      <c r="GP466" s="34">
        <v>0</v>
      </c>
      <c r="GQ466" s="34">
        <v>0</v>
      </c>
      <c r="GR466" s="34">
        <v>1000</v>
      </c>
      <c r="GS466" s="34">
        <v>1000</v>
      </c>
      <c r="GT466" s="34">
        <v>500</v>
      </c>
      <c r="GU466" s="34">
        <v>500</v>
      </c>
      <c r="GV466" s="34">
        <v>0</v>
      </c>
      <c r="GW466" s="34">
        <v>2000</v>
      </c>
      <c r="GX466" s="34">
        <v>20000</v>
      </c>
      <c r="GY466" s="34">
        <v>20000</v>
      </c>
      <c r="GZ466" s="34">
        <v>14000</v>
      </c>
      <c r="HA466" s="34">
        <v>0</v>
      </c>
      <c r="HB466" s="34">
        <v>0</v>
      </c>
      <c r="HC466" s="34">
        <v>0</v>
      </c>
      <c r="HD466" s="34">
        <v>0</v>
      </c>
      <c r="HE466" s="34">
        <v>20000</v>
      </c>
      <c r="HF466" s="34" t="s">
        <v>1044</v>
      </c>
      <c r="HK466" s="34" t="s">
        <v>7385</v>
      </c>
      <c r="HL466" s="34" t="s">
        <v>4226</v>
      </c>
      <c r="HM466" s="34" t="s">
        <v>4539</v>
      </c>
      <c r="HN466" s="34" t="s">
        <v>5452</v>
      </c>
      <c r="HO466" s="34">
        <v>23.751642575558499</v>
      </c>
      <c r="HP466" s="34" t="s">
        <v>4894</v>
      </c>
      <c r="HQ466" s="34" t="s">
        <v>4316</v>
      </c>
      <c r="HR466" s="34" t="s">
        <v>4203</v>
      </c>
      <c r="HS466" s="34" t="s">
        <v>4248</v>
      </c>
      <c r="HT466" s="34" t="s">
        <v>4262</v>
      </c>
      <c r="HU466" s="34" t="s">
        <v>5342</v>
      </c>
      <c r="HV466" s="34" t="s">
        <v>5001</v>
      </c>
      <c r="HW466" s="34" t="s">
        <v>4556</v>
      </c>
      <c r="HX466" s="34" t="s">
        <v>3244</v>
      </c>
      <c r="HY466" s="34" t="s">
        <v>4291</v>
      </c>
      <c r="HZ466" s="34" t="s">
        <v>4933</v>
      </c>
      <c r="IA466" s="34" t="s">
        <v>4666</v>
      </c>
      <c r="IB466" s="34" t="s">
        <v>5665</v>
      </c>
      <c r="IC466" s="34" t="s">
        <v>5274</v>
      </c>
      <c r="ID466" s="34" t="s">
        <v>4462</v>
      </c>
      <c r="IR466" s="34" t="s">
        <v>1046</v>
      </c>
      <c r="IS466" s="34" t="s">
        <v>5322</v>
      </c>
      <c r="IU466" s="34" t="s">
        <v>5178</v>
      </c>
      <c r="IV466" s="34" t="s">
        <v>4170</v>
      </c>
      <c r="IW466" s="34" t="s">
        <v>4170</v>
      </c>
      <c r="IX466" s="34" t="s">
        <v>6120</v>
      </c>
      <c r="IY466" s="34" t="s">
        <v>4474</v>
      </c>
      <c r="IZ466" s="34" t="s">
        <v>4785</v>
      </c>
      <c r="JA466" s="34" t="s">
        <v>4785</v>
      </c>
      <c r="JB466" s="34" t="s">
        <v>4170</v>
      </c>
      <c r="JC466" s="34">
        <v>3333.3333333333298</v>
      </c>
      <c r="JD466" s="34">
        <v>3333.3333333333298</v>
      </c>
      <c r="JE466" s="34">
        <v>2333.3333333333298</v>
      </c>
      <c r="JF466" s="34">
        <v>0</v>
      </c>
      <c r="JG466" s="34">
        <v>0</v>
      </c>
      <c r="JH466" s="34">
        <v>0</v>
      </c>
      <c r="JI466" s="34">
        <v>0</v>
      </c>
      <c r="JJ466" s="34">
        <v>3333.3333333333298</v>
      </c>
      <c r="JK466" s="34">
        <v>666.66666666666697</v>
      </c>
      <c r="JL466" s="34">
        <v>11166.666666666701</v>
      </c>
      <c r="JM466" s="34">
        <v>7333.3333333333303</v>
      </c>
      <c r="JN466" s="34">
        <v>18500</v>
      </c>
      <c r="JO466" s="34">
        <v>2791.6666666666702</v>
      </c>
      <c r="JP466" s="34">
        <v>1833.3333333333301</v>
      </c>
      <c r="JQ466" s="34">
        <v>4625</v>
      </c>
      <c r="JR466" s="34">
        <v>0.135135135135135</v>
      </c>
      <c r="JU466" s="34">
        <v>5.4054054054054099E-2</v>
      </c>
      <c r="JV466" s="34">
        <v>5.4054054054054099E-2</v>
      </c>
      <c r="JW466" s="34">
        <v>2.7027027027027001E-2</v>
      </c>
      <c r="JX466" s="34">
        <v>2.7027027027027001E-2</v>
      </c>
      <c r="JZ466" s="34">
        <v>3.6036036036036001E-2</v>
      </c>
      <c r="KA466" s="34">
        <v>0.18018018018018001</v>
      </c>
      <c r="KB466" s="34">
        <v>0.18018018018018001</v>
      </c>
      <c r="KC466" s="34">
        <v>0.126126126126126</v>
      </c>
      <c r="KH466" s="34">
        <v>0.18018018018018001</v>
      </c>
      <c r="KL466" s="34" t="s">
        <v>5797</v>
      </c>
      <c r="KM466" s="34" t="s">
        <v>4715</v>
      </c>
      <c r="KN466" s="34" t="s">
        <v>4715</v>
      </c>
      <c r="KO466" s="34" t="s">
        <v>5253</v>
      </c>
      <c r="KP466" s="34" t="s">
        <v>4170</v>
      </c>
      <c r="KQ466" s="34" t="s">
        <v>4170</v>
      </c>
      <c r="KR466" s="34" t="s">
        <v>4170</v>
      </c>
      <c r="KS466" s="34" t="s">
        <v>4170</v>
      </c>
      <c r="KT466" s="34" t="s">
        <v>5927</v>
      </c>
      <c r="KU466" s="34" t="s">
        <v>5112</v>
      </c>
      <c r="KV466" s="34" t="s">
        <v>5153</v>
      </c>
      <c r="KW466" s="34" t="s">
        <v>5625</v>
      </c>
      <c r="KX466" s="34" t="s">
        <v>5647</v>
      </c>
      <c r="KY466" s="34" t="s">
        <v>5223</v>
      </c>
      <c r="KZ466" s="34" t="s">
        <v>5850</v>
      </c>
    </row>
    <row r="467" spans="1:313">
      <c r="A467" s="34" t="s">
        <v>7386</v>
      </c>
      <c r="B467" s="34" t="s">
        <v>7371</v>
      </c>
      <c r="C467" s="34" t="s">
        <v>1039</v>
      </c>
      <c r="D467" s="34" t="s">
        <v>1041</v>
      </c>
      <c r="F467" s="34" t="s">
        <v>1041</v>
      </c>
      <c r="G467" s="34">
        <v>50</v>
      </c>
      <c r="H467" s="34" t="s">
        <v>1041</v>
      </c>
      <c r="I467" s="34" t="s">
        <v>1041</v>
      </c>
      <c r="J467" s="34" t="s">
        <v>440</v>
      </c>
      <c r="K467" s="34" t="s">
        <v>1116</v>
      </c>
      <c r="L467" s="34" t="s">
        <v>9576</v>
      </c>
      <c r="M467" s="34" t="s">
        <v>2256</v>
      </c>
      <c r="N467" s="34" t="s">
        <v>9622</v>
      </c>
      <c r="P467" s="34" t="s">
        <v>3065</v>
      </c>
      <c r="Q467" s="34" t="s">
        <v>3138</v>
      </c>
      <c r="R467" s="34" t="s">
        <v>6320</v>
      </c>
      <c r="S467" s="34">
        <v>1</v>
      </c>
      <c r="T467" s="34" t="s">
        <v>4881</v>
      </c>
      <c r="U467" s="34" t="s">
        <v>4170</v>
      </c>
      <c r="V467" s="34" t="s">
        <v>4170</v>
      </c>
      <c r="W467" s="34" t="s">
        <v>4881</v>
      </c>
      <c r="X467" s="34" t="s">
        <v>4170</v>
      </c>
      <c r="Y467" s="34" t="s">
        <v>4881</v>
      </c>
      <c r="Z467" s="34" t="s">
        <v>4170</v>
      </c>
      <c r="AA467" s="34" t="s">
        <v>4170</v>
      </c>
      <c r="AB467" s="34" t="s">
        <v>3684</v>
      </c>
      <c r="AD467" s="34" t="s">
        <v>3699</v>
      </c>
      <c r="AE467" s="34" t="s">
        <v>7109</v>
      </c>
      <c r="AF467" s="34" t="s">
        <v>4170</v>
      </c>
      <c r="AG467" s="34" t="s">
        <v>4170</v>
      </c>
      <c r="AH467" s="34" t="s">
        <v>4881</v>
      </c>
      <c r="AI467" s="34" t="s">
        <v>4881</v>
      </c>
      <c r="AJ467" s="34" t="s">
        <v>4170</v>
      </c>
      <c r="AK467" s="34" t="s">
        <v>4170</v>
      </c>
      <c r="AL467" s="34" t="s">
        <v>4170</v>
      </c>
      <c r="AN467" s="34" t="s">
        <v>3719</v>
      </c>
      <c r="AO467" s="34" t="s">
        <v>1044</v>
      </c>
      <c r="BG467" s="34">
        <v>1</v>
      </c>
      <c r="BI467" s="34">
        <v>15</v>
      </c>
      <c r="BJ467" s="34" t="s">
        <v>1041</v>
      </c>
      <c r="BK467" s="34" t="s">
        <v>3730</v>
      </c>
      <c r="BM467" s="34" t="s">
        <v>3742</v>
      </c>
      <c r="BN467" s="34" t="s">
        <v>3748</v>
      </c>
      <c r="BO467" s="34" t="s">
        <v>4170</v>
      </c>
      <c r="BP467" s="34" t="s">
        <v>4881</v>
      </c>
      <c r="BQ467" s="34" t="s">
        <v>4170</v>
      </c>
      <c r="BR467" s="34" t="s">
        <v>4170</v>
      </c>
      <c r="BS467" s="34" t="s">
        <v>3760</v>
      </c>
      <c r="BT467" s="34" t="s">
        <v>1044</v>
      </c>
      <c r="BU467" s="34" t="s">
        <v>1041</v>
      </c>
      <c r="BV467" s="34" t="s">
        <v>1041</v>
      </c>
      <c r="BW467" s="34" t="s">
        <v>1044</v>
      </c>
      <c r="BX467" s="34" t="s">
        <v>3807</v>
      </c>
      <c r="BY467" s="34" t="s">
        <v>4170</v>
      </c>
      <c r="BZ467" s="34" t="s">
        <v>4170</v>
      </c>
      <c r="CA467" s="34" t="s">
        <v>4170</v>
      </c>
      <c r="CB467" s="34" t="s">
        <v>4170</v>
      </c>
      <c r="CC467" s="34" t="s">
        <v>4170</v>
      </c>
      <c r="CD467" s="34" t="s">
        <v>4170</v>
      </c>
      <c r="CE467" s="34" t="s">
        <v>4170</v>
      </c>
      <c r="CF467" s="34" t="s">
        <v>4170</v>
      </c>
      <c r="CG467" s="34" t="s">
        <v>4170</v>
      </c>
      <c r="CH467" s="34" t="s">
        <v>4170</v>
      </c>
      <c r="CI467" s="34" t="s">
        <v>4881</v>
      </c>
      <c r="CJ467" s="34" t="s">
        <v>4170</v>
      </c>
      <c r="CK467" s="34" t="s">
        <v>4170</v>
      </c>
      <c r="CL467" s="34" t="s">
        <v>4170</v>
      </c>
      <c r="CM467" s="34" t="s">
        <v>4170</v>
      </c>
      <c r="CN467" s="34" t="s">
        <v>4170</v>
      </c>
      <c r="CO467" s="34" t="s">
        <v>4170</v>
      </c>
      <c r="CQ467" s="34" t="s">
        <v>1041</v>
      </c>
      <c r="CR467" s="34" t="s">
        <v>1044</v>
      </c>
      <c r="CS467" s="34" t="s">
        <v>1044</v>
      </c>
      <c r="CT467" s="34" t="s">
        <v>1044</v>
      </c>
      <c r="CU467" s="34" t="s">
        <v>1041</v>
      </c>
      <c r="CV467" s="34" t="s">
        <v>1044</v>
      </c>
      <c r="CW467" s="34" t="s">
        <v>1044</v>
      </c>
      <c r="CX467" s="34" t="s">
        <v>1044</v>
      </c>
      <c r="CY467" s="34" t="s">
        <v>3826</v>
      </c>
      <c r="CZ467" s="34" t="s">
        <v>3843</v>
      </c>
      <c r="DA467" s="34" t="s">
        <v>3861</v>
      </c>
      <c r="DB467" s="34" t="s">
        <v>3868</v>
      </c>
      <c r="DC467" s="34" t="s">
        <v>3871</v>
      </c>
      <c r="DD467" s="34" t="s">
        <v>3871</v>
      </c>
      <c r="DE467" s="34" t="s">
        <v>1044</v>
      </c>
      <c r="DF467" s="34" t="s">
        <v>3877</v>
      </c>
      <c r="DG467" s="34" t="s">
        <v>6612</v>
      </c>
      <c r="DH467" s="34" t="s">
        <v>4170</v>
      </c>
      <c r="DI467" s="34" t="s">
        <v>4170</v>
      </c>
      <c r="DJ467" s="34" t="s">
        <v>4170</v>
      </c>
      <c r="DK467" s="34" t="s">
        <v>4881</v>
      </c>
      <c r="DL467" s="34" t="s">
        <v>4170</v>
      </c>
      <c r="DM467" s="34" t="s">
        <v>4170</v>
      </c>
      <c r="DN467" s="34" t="s">
        <v>4170</v>
      </c>
      <c r="DO467" s="34" t="s">
        <v>4881</v>
      </c>
      <c r="DP467" s="34" t="s">
        <v>4170</v>
      </c>
      <c r="DQ467" s="34" t="s">
        <v>4170</v>
      </c>
      <c r="DR467" s="34" t="s">
        <v>4170</v>
      </c>
      <c r="DS467" s="34" t="s">
        <v>4170</v>
      </c>
      <c r="DT467" s="34" t="s">
        <v>4170</v>
      </c>
      <c r="DU467" s="34" t="s">
        <v>4170</v>
      </c>
      <c r="DV467" s="34" t="s">
        <v>4170</v>
      </c>
      <c r="DW467" s="34" t="s">
        <v>4170</v>
      </c>
      <c r="EA467" s="34">
        <v>2000</v>
      </c>
      <c r="FE467" s="34">
        <v>1625</v>
      </c>
      <c r="FK467" s="34" t="s">
        <v>1044</v>
      </c>
      <c r="FM467" s="34" t="s">
        <v>3990</v>
      </c>
      <c r="GF467" s="34" t="s">
        <v>1044</v>
      </c>
      <c r="GG467" s="34" t="s">
        <v>4170</v>
      </c>
      <c r="GH467" s="34" t="s">
        <v>4170</v>
      </c>
      <c r="GI467" s="34" t="s">
        <v>4170</v>
      </c>
      <c r="GJ467" s="34" t="s">
        <v>4881</v>
      </c>
      <c r="GK467" s="34" t="s">
        <v>4170</v>
      </c>
      <c r="GL467" s="34" t="s">
        <v>4170</v>
      </c>
      <c r="GM467" s="34" t="s">
        <v>4170</v>
      </c>
      <c r="GO467" s="34">
        <v>1000</v>
      </c>
      <c r="GP467" s="34">
        <v>0</v>
      </c>
      <c r="GQ467" s="34">
        <v>0</v>
      </c>
      <c r="GR467" s="34">
        <v>700</v>
      </c>
      <c r="GS467" s="34">
        <v>50</v>
      </c>
      <c r="GT467" s="34">
        <v>80</v>
      </c>
      <c r="GU467" s="34">
        <v>100</v>
      </c>
      <c r="GV467" s="34">
        <v>0</v>
      </c>
      <c r="GW467" s="34">
        <v>0</v>
      </c>
      <c r="GX467" s="34">
        <v>0</v>
      </c>
      <c r="GY467" s="34">
        <v>300</v>
      </c>
      <c r="GZ467" s="34">
        <v>0</v>
      </c>
      <c r="HA467" s="34">
        <v>0</v>
      </c>
      <c r="HB467" s="34">
        <v>0</v>
      </c>
      <c r="HC467" s="34">
        <v>0</v>
      </c>
      <c r="HD467" s="34">
        <v>0</v>
      </c>
      <c r="HE467" s="34">
        <v>0</v>
      </c>
      <c r="HF467" s="34" t="s">
        <v>1044</v>
      </c>
      <c r="HK467" s="34" t="s">
        <v>7387</v>
      </c>
      <c r="HL467" s="34" t="s">
        <v>4226</v>
      </c>
      <c r="HM467" s="34" t="s">
        <v>4542</v>
      </c>
      <c r="HN467" s="34" t="s">
        <v>5447</v>
      </c>
      <c r="HO467" s="34">
        <v>49.768670608847998</v>
      </c>
      <c r="HP467" s="34" t="s">
        <v>4896</v>
      </c>
      <c r="HQ467" s="34" t="s">
        <v>4305</v>
      </c>
      <c r="HR467" s="34" t="s">
        <v>4186</v>
      </c>
      <c r="HS467" s="34" t="s">
        <v>4235</v>
      </c>
      <c r="HT467" s="34" t="s">
        <v>4271</v>
      </c>
      <c r="HU467" s="34" t="s">
        <v>5342</v>
      </c>
      <c r="HV467" s="34" t="s">
        <v>5001</v>
      </c>
      <c r="HW467" s="34" t="s">
        <v>4556</v>
      </c>
      <c r="HX467" s="34" t="s">
        <v>3232</v>
      </c>
      <c r="HY467" s="34" t="s">
        <v>4291</v>
      </c>
      <c r="HZ467" s="34" t="s">
        <v>4933</v>
      </c>
      <c r="IA467" s="34" t="s">
        <v>4666</v>
      </c>
      <c r="IC467" s="34" t="s">
        <v>5274</v>
      </c>
      <c r="ID467" s="34" t="s">
        <v>4461</v>
      </c>
      <c r="IG467" s="34" t="s">
        <v>4874</v>
      </c>
      <c r="IK467" s="34" t="s">
        <v>4587</v>
      </c>
      <c r="IQ467" s="34">
        <v>3625</v>
      </c>
      <c r="IR467" s="34" t="s">
        <v>1046</v>
      </c>
      <c r="IT467" s="34">
        <v>3625</v>
      </c>
      <c r="IU467" s="34" t="s">
        <v>5177</v>
      </c>
      <c r="IV467" s="34" t="s">
        <v>4170</v>
      </c>
      <c r="IW467" s="34" t="s">
        <v>4170</v>
      </c>
      <c r="IX467" s="34" t="s">
        <v>6120</v>
      </c>
      <c r="IY467" s="34" t="s">
        <v>5373</v>
      </c>
      <c r="IZ467" s="34" t="s">
        <v>4352</v>
      </c>
      <c r="JA467" s="34" t="s">
        <v>4711</v>
      </c>
      <c r="JB467" s="34" t="s">
        <v>4170</v>
      </c>
      <c r="JC467" s="34">
        <v>0</v>
      </c>
      <c r="JD467" s="34">
        <v>50</v>
      </c>
      <c r="JE467" s="34">
        <v>0</v>
      </c>
      <c r="JF467" s="34">
        <v>0</v>
      </c>
      <c r="JG467" s="34">
        <v>0</v>
      </c>
      <c r="JH467" s="34">
        <v>0</v>
      </c>
      <c r="JI467" s="34">
        <v>0</v>
      </c>
      <c r="JJ467" s="34">
        <v>0</v>
      </c>
      <c r="JK467" s="34">
        <v>0</v>
      </c>
      <c r="JL467" s="34">
        <v>1930</v>
      </c>
      <c r="JM467" s="34">
        <v>50</v>
      </c>
      <c r="JN467" s="34">
        <v>1980</v>
      </c>
      <c r="JO467" s="34">
        <v>1930</v>
      </c>
      <c r="JP467" s="34">
        <v>50</v>
      </c>
      <c r="JQ467" s="34">
        <v>1980</v>
      </c>
      <c r="JR467" s="34">
        <v>0.50505050505050497</v>
      </c>
      <c r="JU467" s="34">
        <v>0.35353535353535398</v>
      </c>
      <c r="JV467" s="34">
        <v>2.5252525252525301E-2</v>
      </c>
      <c r="JW467" s="34">
        <v>4.0404040404040401E-2</v>
      </c>
      <c r="JX467" s="34">
        <v>5.0505050505050497E-2</v>
      </c>
      <c r="KB467" s="34">
        <v>2.5252525252525301E-2</v>
      </c>
      <c r="KJ467" s="34" t="s">
        <v>5976</v>
      </c>
      <c r="KK467" s="34" t="s">
        <v>5178</v>
      </c>
      <c r="KL467" s="34" t="s">
        <v>4170</v>
      </c>
      <c r="KM467" s="34" t="s">
        <v>4170</v>
      </c>
      <c r="KN467" s="34" t="s">
        <v>4352</v>
      </c>
      <c r="KO467" s="34" t="s">
        <v>4170</v>
      </c>
      <c r="KP467" s="34" t="s">
        <v>4170</v>
      </c>
      <c r="KQ467" s="34" t="s">
        <v>4170</v>
      </c>
      <c r="KR467" s="34" t="s">
        <v>4170</v>
      </c>
      <c r="KS467" s="34" t="s">
        <v>4170</v>
      </c>
      <c r="KT467" s="34" t="s">
        <v>4170</v>
      </c>
      <c r="KU467" s="34" t="s">
        <v>4973</v>
      </c>
      <c r="KV467" s="34" t="s">
        <v>5151</v>
      </c>
      <c r="KW467" s="34" t="s">
        <v>5620</v>
      </c>
      <c r="KX467" s="34" t="s">
        <v>5643</v>
      </c>
      <c r="KY467" s="34" t="s">
        <v>5952</v>
      </c>
      <c r="KZ467" s="34" t="s">
        <v>5971</v>
      </c>
      <c r="LA467" s="34" t="s">
        <v>5992</v>
      </c>
    </row>
    <row r="468" spans="1:313">
      <c r="A468" s="34" t="s">
        <v>7388</v>
      </c>
      <c r="B468" s="34" t="s">
        <v>7371</v>
      </c>
      <c r="C468" s="34" t="s">
        <v>1038</v>
      </c>
      <c r="D468" s="34" t="s">
        <v>1041</v>
      </c>
      <c r="F468" s="34" t="s">
        <v>1041</v>
      </c>
      <c r="G468" s="34">
        <v>37</v>
      </c>
      <c r="H468" s="34" t="s">
        <v>1041</v>
      </c>
      <c r="I468" s="34" t="s">
        <v>1041</v>
      </c>
      <c r="J468" s="34" t="s">
        <v>440</v>
      </c>
      <c r="K468" s="34" t="s">
        <v>1077</v>
      </c>
      <c r="L468" s="34" t="s">
        <v>9537</v>
      </c>
      <c r="M468" s="34" t="s">
        <v>1548</v>
      </c>
      <c r="N468" s="34" t="s">
        <v>9538</v>
      </c>
      <c r="P468" s="34" t="s">
        <v>3065</v>
      </c>
      <c r="Q468" s="34" t="s">
        <v>3120</v>
      </c>
      <c r="R468" s="34" t="s">
        <v>6432</v>
      </c>
      <c r="S468" s="34">
        <v>2</v>
      </c>
      <c r="T468" s="34" t="s">
        <v>4881</v>
      </c>
      <c r="U468" s="34" t="s">
        <v>4170</v>
      </c>
      <c r="V468" s="34" t="s">
        <v>4881</v>
      </c>
      <c r="W468" s="34" t="s">
        <v>4881</v>
      </c>
      <c r="X468" s="34" t="s">
        <v>4170</v>
      </c>
      <c r="Y468" s="34" t="s">
        <v>4881</v>
      </c>
      <c r="Z468" s="34" t="s">
        <v>4881</v>
      </c>
      <c r="AA468" s="34" t="s">
        <v>4170</v>
      </c>
      <c r="AB468" s="34" t="s">
        <v>3681</v>
      </c>
      <c r="AD468" s="34" t="s">
        <v>3696</v>
      </c>
      <c r="AN468" s="34" t="s">
        <v>3719</v>
      </c>
      <c r="AO468" s="34" t="s">
        <v>1044</v>
      </c>
      <c r="BG468" s="34">
        <v>1</v>
      </c>
      <c r="BI468" s="34">
        <v>20</v>
      </c>
      <c r="BJ468" s="34" t="s">
        <v>1041</v>
      </c>
      <c r="BK468" s="34" t="s">
        <v>3727</v>
      </c>
      <c r="BM468" s="34" t="s">
        <v>3739</v>
      </c>
      <c r="BN468" s="34" t="s">
        <v>3745</v>
      </c>
      <c r="BO468" s="34" t="s">
        <v>4881</v>
      </c>
      <c r="BP468" s="34" t="s">
        <v>4170</v>
      </c>
      <c r="BQ468" s="34" t="s">
        <v>4170</v>
      </c>
      <c r="BR468" s="34" t="s">
        <v>4170</v>
      </c>
      <c r="BS468" s="34" t="s">
        <v>3754</v>
      </c>
      <c r="BT468" s="34" t="s">
        <v>3771</v>
      </c>
      <c r="BU468" s="34" t="s">
        <v>1044</v>
      </c>
      <c r="BV468" s="34" t="s">
        <v>1044</v>
      </c>
      <c r="BW468" s="34" t="s">
        <v>1044</v>
      </c>
      <c r="BX468" s="34" t="s">
        <v>3777</v>
      </c>
      <c r="BY468" s="34" t="s">
        <v>4881</v>
      </c>
      <c r="BZ468" s="34" t="s">
        <v>4170</v>
      </c>
      <c r="CA468" s="34" t="s">
        <v>4170</v>
      </c>
      <c r="CB468" s="34" t="s">
        <v>4170</v>
      </c>
      <c r="CC468" s="34" t="s">
        <v>4170</v>
      </c>
      <c r="CD468" s="34" t="s">
        <v>4170</v>
      </c>
      <c r="CE468" s="34" t="s">
        <v>4170</v>
      </c>
      <c r="CF468" s="34" t="s">
        <v>4170</v>
      </c>
      <c r="CG468" s="34" t="s">
        <v>4170</v>
      </c>
      <c r="CH468" s="34" t="s">
        <v>4170</v>
      </c>
      <c r="CI468" s="34" t="s">
        <v>4170</v>
      </c>
      <c r="CJ468" s="34" t="s">
        <v>4170</v>
      </c>
      <c r="CK468" s="34" t="s">
        <v>4170</v>
      </c>
      <c r="CL468" s="34" t="s">
        <v>4170</v>
      </c>
      <c r="CM468" s="34" t="s">
        <v>4170</v>
      </c>
      <c r="CN468" s="34" t="s">
        <v>4170</v>
      </c>
      <c r="CO468" s="34" t="s">
        <v>4170</v>
      </c>
      <c r="CQ468" s="34" t="s">
        <v>1041</v>
      </c>
      <c r="CR468" s="34" t="s">
        <v>1041</v>
      </c>
      <c r="CS468" s="34" t="s">
        <v>1041</v>
      </c>
      <c r="CT468" s="34" t="s">
        <v>1041</v>
      </c>
      <c r="CU468" s="34" t="s">
        <v>1041</v>
      </c>
      <c r="CV468" s="34" t="s">
        <v>1041</v>
      </c>
      <c r="CW468" s="34" t="s">
        <v>1044</v>
      </c>
      <c r="CX468" s="34" t="s">
        <v>1044</v>
      </c>
      <c r="CY468" s="34" t="s">
        <v>3826</v>
      </c>
      <c r="CZ468" s="34" t="s">
        <v>3843</v>
      </c>
      <c r="DA468" s="34" t="s">
        <v>3861</v>
      </c>
      <c r="DB468" s="34" t="s">
        <v>1044</v>
      </c>
      <c r="DC468" s="34" t="s">
        <v>1044</v>
      </c>
      <c r="DD468" s="34" t="s">
        <v>3871</v>
      </c>
      <c r="DE468" s="34" t="s">
        <v>1044</v>
      </c>
      <c r="DF468" s="34" t="s">
        <v>3877</v>
      </c>
      <c r="DG468" s="34" t="s">
        <v>172</v>
      </c>
      <c r="DH468" s="34" t="s">
        <v>4170</v>
      </c>
      <c r="DI468" s="34" t="s">
        <v>4170</v>
      </c>
      <c r="DJ468" s="34" t="s">
        <v>4170</v>
      </c>
      <c r="DK468" s="34" t="s">
        <v>4170</v>
      </c>
      <c r="DL468" s="34" t="s">
        <v>4170</v>
      </c>
      <c r="DM468" s="34" t="s">
        <v>4170</v>
      </c>
      <c r="DN468" s="34" t="s">
        <v>4170</v>
      </c>
      <c r="DO468" s="34" t="s">
        <v>4170</v>
      </c>
      <c r="DP468" s="34" t="s">
        <v>4170</v>
      </c>
      <c r="DQ468" s="34" t="s">
        <v>4170</v>
      </c>
      <c r="DR468" s="34" t="s">
        <v>4881</v>
      </c>
      <c r="DS468" s="34" t="s">
        <v>4170</v>
      </c>
      <c r="DT468" s="34" t="s">
        <v>4170</v>
      </c>
      <c r="DU468" s="34" t="s">
        <v>4170</v>
      </c>
      <c r="DV468" s="34" t="s">
        <v>4170</v>
      </c>
      <c r="DW468" s="34" t="s">
        <v>4170</v>
      </c>
      <c r="FH468" s="34">
        <v>25000</v>
      </c>
      <c r="FK468" s="34" t="s">
        <v>3963</v>
      </c>
      <c r="FL468" s="34" t="s">
        <v>3978</v>
      </c>
      <c r="FM468" s="34" t="s">
        <v>3990</v>
      </c>
      <c r="GF468" s="34" t="s">
        <v>1044</v>
      </c>
      <c r="GG468" s="34" t="s">
        <v>4170</v>
      </c>
      <c r="GH468" s="34" t="s">
        <v>4170</v>
      </c>
      <c r="GI468" s="34" t="s">
        <v>4170</v>
      </c>
      <c r="GJ468" s="34" t="s">
        <v>4881</v>
      </c>
      <c r="GK468" s="34" t="s">
        <v>4170</v>
      </c>
      <c r="GL468" s="34" t="s">
        <v>4170</v>
      </c>
      <c r="GM468" s="34" t="s">
        <v>4170</v>
      </c>
      <c r="GO468" s="34">
        <v>8000</v>
      </c>
      <c r="GP468" s="34">
        <v>0</v>
      </c>
      <c r="GQ468" s="34">
        <v>7000</v>
      </c>
      <c r="GR468" s="34">
        <v>3000</v>
      </c>
      <c r="GS468" s="34">
        <v>1000</v>
      </c>
      <c r="GT468" s="34">
        <v>500</v>
      </c>
      <c r="GU468" s="34">
        <v>2000</v>
      </c>
      <c r="GV468" s="34">
        <v>1000</v>
      </c>
      <c r="GW468" s="34">
        <v>3000</v>
      </c>
      <c r="GX468" s="34">
        <v>2000</v>
      </c>
      <c r="GY468" s="34">
        <v>5000</v>
      </c>
      <c r="GZ468" s="34">
        <v>7000</v>
      </c>
      <c r="HA468" s="34">
        <v>0</v>
      </c>
      <c r="HB468" s="34">
        <v>0</v>
      </c>
      <c r="HC468" s="34">
        <v>20000</v>
      </c>
      <c r="HD468" s="34">
        <v>1000</v>
      </c>
      <c r="HE468" s="34">
        <v>0</v>
      </c>
      <c r="HF468" s="34" t="s">
        <v>1044</v>
      </c>
      <c r="HK468" s="34" t="s">
        <v>7389</v>
      </c>
      <c r="HL468" s="34" t="s">
        <v>4226</v>
      </c>
      <c r="HM468" s="34" t="s">
        <v>4542</v>
      </c>
      <c r="HN468" s="34" t="s">
        <v>5447</v>
      </c>
      <c r="HO468" s="34">
        <v>9.7568988173456006</v>
      </c>
      <c r="HP468" s="34" t="s">
        <v>4897</v>
      </c>
      <c r="HQ468" s="34" t="s">
        <v>4313</v>
      </c>
      <c r="HR468" s="34" t="s">
        <v>4210</v>
      </c>
      <c r="HS468" s="34" t="s">
        <v>4228</v>
      </c>
      <c r="HT468" s="34" t="s">
        <v>4262</v>
      </c>
      <c r="HU468" s="34" t="s">
        <v>5342</v>
      </c>
      <c r="HV468" s="34" t="s">
        <v>5001</v>
      </c>
      <c r="HW468" s="34" t="s">
        <v>4560</v>
      </c>
      <c r="HX468" s="34" t="s">
        <v>3244</v>
      </c>
      <c r="HY468" s="34" t="s">
        <v>4299</v>
      </c>
      <c r="HZ468" s="34" t="s">
        <v>4933</v>
      </c>
      <c r="IA468" s="34" t="s">
        <v>4666</v>
      </c>
      <c r="IB468" s="34" t="s">
        <v>5665</v>
      </c>
      <c r="IC468" s="34" t="s">
        <v>5274</v>
      </c>
      <c r="ID468" s="34" t="s">
        <v>4462</v>
      </c>
      <c r="IN468" s="34" t="s">
        <v>5224</v>
      </c>
      <c r="IQ468" s="34">
        <v>25000</v>
      </c>
      <c r="IR468" s="34" t="s">
        <v>1046</v>
      </c>
      <c r="IS468" s="34" t="s">
        <v>5322</v>
      </c>
      <c r="IT468" s="34">
        <v>12500</v>
      </c>
      <c r="IU468" s="34" t="s">
        <v>5180</v>
      </c>
      <c r="IV468" s="34" t="s">
        <v>4170</v>
      </c>
      <c r="IW468" s="34" t="s">
        <v>4175</v>
      </c>
      <c r="IX468" s="34" t="s">
        <v>5374</v>
      </c>
      <c r="IY468" s="34" t="s">
        <v>4474</v>
      </c>
      <c r="IZ468" s="34" t="s">
        <v>4785</v>
      </c>
      <c r="JA468" s="34" t="s">
        <v>5581</v>
      </c>
      <c r="JB468" s="34" t="s">
        <v>4716</v>
      </c>
      <c r="JC468" s="34">
        <v>333.33333333333297</v>
      </c>
      <c r="JD468" s="34">
        <v>833.33333333333303</v>
      </c>
      <c r="JE468" s="34">
        <v>1166.6666666666699</v>
      </c>
      <c r="JF468" s="34">
        <v>0</v>
      </c>
      <c r="JG468" s="34">
        <v>0</v>
      </c>
      <c r="JH468" s="34">
        <v>3333.3333333333298</v>
      </c>
      <c r="JI468" s="34">
        <v>166.666666666667</v>
      </c>
      <c r="JJ468" s="34">
        <v>0</v>
      </c>
      <c r="JK468" s="34">
        <v>1000</v>
      </c>
      <c r="JL468" s="34">
        <v>26333.333333333299</v>
      </c>
      <c r="JM468" s="34">
        <v>3000</v>
      </c>
      <c r="JN468" s="34">
        <v>29333.333333333299</v>
      </c>
      <c r="JO468" s="34">
        <v>13166.666666666701</v>
      </c>
      <c r="JP468" s="34">
        <v>1500</v>
      </c>
      <c r="JQ468" s="34">
        <v>14666.666666666701</v>
      </c>
      <c r="JR468" s="34">
        <v>0.27272727272727298</v>
      </c>
      <c r="JT468" s="34">
        <v>0.23863636363636401</v>
      </c>
      <c r="JU468" s="34">
        <v>0.102272727272727</v>
      </c>
      <c r="JV468" s="34">
        <v>3.4090909090909102E-2</v>
      </c>
      <c r="JW468" s="34">
        <v>1.7045454545454499E-2</v>
      </c>
      <c r="JX468" s="34">
        <v>6.8181818181818205E-2</v>
      </c>
      <c r="JY468" s="34">
        <v>3.4090909090909102E-2</v>
      </c>
      <c r="JZ468" s="34">
        <v>3.4090909090909102E-2</v>
      </c>
      <c r="KA468" s="34">
        <v>1.13636363636364E-2</v>
      </c>
      <c r="KB468" s="34">
        <v>2.8409090909090901E-2</v>
      </c>
      <c r="KC468" s="34">
        <v>3.97727272727273E-2</v>
      </c>
      <c r="KF468" s="34">
        <v>0.11363636363636399</v>
      </c>
      <c r="KG468" s="34">
        <v>5.6818181818181802E-3</v>
      </c>
      <c r="KJ468" s="34" t="s">
        <v>5978</v>
      </c>
      <c r="KK468" s="34" t="s">
        <v>5987</v>
      </c>
      <c r="KL468" s="34" t="s">
        <v>5797</v>
      </c>
      <c r="KM468" s="34" t="s">
        <v>4714</v>
      </c>
      <c r="KN468" s="34" t="s">
        <v>4716</v>
      </c>
      <c r="KO468" s="34" t="s">
        <v>5253</v>
      </c>
      <c r="KP468" s="34" t="s">
        <v>4170</v>
      </c>
      <c r="KQ468" s="34" t="s">
        <v>4170</v>
      </c>
      <c r="KR468" s="34" t="s">
        <v>4973</v>
      </c>
      <c r="KS468" s="34" t="s">
        <v>4783</v>
      </c>
      <c r="KT468" s="34" t="s">
        <v>4170</v>
      </c>
      <c r="KU468" s="34" t="s">
        <v>5114</v>
      </c>
      <c r="KV468" s="34" t="s">
        <v>5152</v>
      </c>
      <c r="KW468" s="34" t="s">
        <v>5623</v>
      </c>
      <c r="KX468" s="34" t="s">
        <v>5647</v>
      </c>
      <c r="KY468" s="34" t="s">
        <v>5953</v>
      </c>
      <c r="KZ468" s="34" t="s">
        <v>5152</v>
      </c>
      <c r="LA468" s="34" t="s">
        <v>5992</v>
      </c>
    </row>
    <row r="469" spans="1:313">
      <c r="A469" s="34" t="s">
        <v>7390</v>
      </c>
      <c r="B469" s="34" t="s">
        <v>7371</v>
      </c>
      <c r="C469" s="34" t="s">
        <v>1037</v>
      </c>
      <c r="D469" s="34" t="s">
        <v>1041</v>
      </c>
      <c r="F469" s="34" t="s">
        <v>1041</v>
      </c>
      <c r="G469" s="34">
        <v>39</v>
      </c>
      <c r="H469" s="34" t="s">
        <v>1041</v>
      </c>
      <c r="I469" s="34" t="s">
        <v>1041</v>
      </c>
      <c r="J469" s="34" t="s">
        <v>440</v>
      </c>
      <c r="K469" s="34" t="s">
        <v>1077</v>
      </c>
      <c r="L469" s="34" t="s">
        <v>9537</v>
      </c>
      <c r="M469" s="34" t="s">
        <v>1548</v>
      </c>
      <c r="N469" s="34" t="s">
        <v>9538</v>
      </c>
      <c r="P469" s="34" t="s">
        <v>3065</v>
      </c>
      <c r="Q469" s="34" t="s">
        <v>3123</v>
      </c>
      <c r="R469" s="34" t="s">
        <v>6320</v>
      </c>
      <c r="S469" s="34">
        <v>1</v>
      </c>
      <c r="T469" s="34" t="s">
        <v>4881</v>
      </c>
      <c r="U469" s="34" t="s">
        <v>4170</v>
      </c>
      <c r="V469" s="34" t="s">
        <v>4170</v>
      </c>
      <c r="W469" s="34" t="s">
        <v>4881</v>
      </c>
      <c r="X469" s="34" t="s">
        <v>4170</v>
      </c>
      <c r="Y469" s="34" t="s">
        <v>4881</v>
      </c>
      <c r="Z469" s="34" t="s">
        <v>4170</v>
      </c>
      <c r="AA469" s="34" t="s">
        <v>4170</v>
      </c>
      <c r="AB469" s="34" t="s">
        <v>3684</v>
      </c>
      <c r="AD469" s="34" t="s">
        <v>3702</v>
      </c>
      <c r="AE469" s="34" t="s">
        <v>3711</v>
      </c>
      <c r="AF469" s="34" t="s">
        <v>4170</v>
      </c>
      <c r="AG469" s="34" t="s">
        <v>4170</v>
      </c>
      <c r="AH469" s="34" t="s">
        <v>4881</v>
      </c>
      <c r="AI469" s="34" t="s">
        <v>4170</v>
      </c>
      <c r="AJ469" s="34" t="s">
        <v>4170</v>
      </c>
      <c r="AK469" s="34" t="s">
        <v>4170</v>
      </c>
      <c r="AL469" s="34" t="s">
        <v>4170</v>
      </c>
      <c r="AN469" s="34" t="s">
        <v>3719</v>
      </c>
      <c r="AO469" s="34" t="s">
        <v>1044</v>
      </c>
      <c r="BG469" s="34">
        <v>1</v>
      </c>
      <c r="BI469" s="34">
        <v>14</v>
      </c>
      <c r="BJ469" s="34" t="s">
        <v>1041</v>
      </c>
      <c r="BK469" s="34" t="s">
        <v>3727</v>
      </c>
      <c r="BM469" s="34" t="s">
        <v>3739</v>
      </c>
      <c r="BN469" s="34" t="s">
        <v>3745</v>
      </c>
      <c r="BO469" s="34" t="s">
        <v>4881</v>
      </c>
      <c r="BP469" s="34" t="s">
        <v>4170</v>
      </c>
      <c r="BQ469" s="34" t="s">
        <v>4170</v>
      </c>
      <c r="BR469" s="34" t="s">
        <v>4170</v>
      </c>
      <c r="BS469" s="34" t="s">
        <v>3751</v>
      </c>
      <c r="BT469" s="34" t="s">
        <v>3739</v>
      </c>
      <c r="BU469" s="34" t="s">
        <v>1044</v>
      </c>
      <c r="BV469" s="34" t="s">
        <v>1044</v>
      </c>
      <c r="BW469" s="34" t="s">
        <v>1044</v>
      </c>
      <c r="BX469" s="34" t="s">
        <v>3777</v>
      </c>
      <c r="BY469" s="34" t="s">
        <v>4881</v>
      </c>
      <c r="BZ469" s="34" t="s">
        <v>4170</v>
      </c>
      <c r="CA469" s="34" t="s">
        <v>4170</v>
      </c>
      <c r="CB469" s="34" t="s">
        <v>4170</v>
      </c>
      <c r="CC469" s="34" t="s">
        <v>4170</v>
      </c>
      <c r="CD469" s="34" t="s">
        <v>4170</v>
      </c>
      <c r="CE469" s="34" t="s">
        <v>4170</v>
      </c>
      <c r="CF469" s="34" t="s">
        <v>4170</v>
      </c>
      <c r="CG469" s="34" t="s">
        <v>4170</v>
      </c>
      <c r="CH469" s="34" t="s">
        <v>4170</v>
      </c>
      <c r="CI469" s="34" t="s">
        <v>4170</v>
      </c>
      <c r="CJ469" s="34" t="s">
        <v>4170</v>
      </c>
      <c r="CK469" s="34" t="s">
        <v>4170</v>
      </c>
      <c r="CL469" s="34" t="s">
        <v>4170</v>
      </c>
      <c r="CM469" s="34" t="s">
        <v>4170</v>
      </c>
      <c r="CN469" s="34" t="s">
        <v>4170</v>
      </c>
      <c r="CO469" s="34" t="s">
        <v>4170</v>
      </c>
      <c r="CQ469" s="34" t="s">
        <v>1041</v>
      </c>
      <c r="CR469" s="34" t="s">
        <v>1041</v>
      </c>
      <c r="CS469" s="34" t="s">
        <v>1044</v>
      </c>
      <c r="CT469" s="34" t="s">
        <v>1044</v>
      </c>
      <c r="CU469" s="34" t="s">
        <v>1041</v>
      </c>
      <c r="CV469" s="34" t="s">
        <v>1041</v>
      </c>
      <c r="CW469" s="34" t="s">
        <v>1044</v>
      </c>
      <c r="CX469" s="34" t="s">
        <v>1044</v>
      </c>
      <c r="CY469" s="34" t="s">
        <v>3826</v>
      </c>
      <c r="CZ469" s="34" t="s">
        <v>3843</v>
      </c>
      <c r="DA469" s="34" t="s">
        <v>3855</v>
      </c>
      <c r="DB469" s="34" t="s">
        <v>3871</v>
      </c>
      <c r="DC469" s="34" t="s">
        <v>3871</v>
      </c>
      <c r="DD469" s="34" t="s">
        <v>3871</v>
      </c>
      <c r="DE469" s="34" t="s">
        <v>1044</v>
      </c>
      <c r="DF469" s="34" t="s">
        <v>3877</v>
      </c>
      <c r="DG469" s="34" t="s">
        <v>3884</v>
      </c>
      <c r="DH469" s="34" t="s">
        <v>4881</v>
      </c>
      <c r="DI469" s="34" t="s">
        <v>4170</v>
      </c>
      <c r="DJ469" s="34" t="s">
        <v>4170</v>
      </c>
      <c r="DK469" s="34" t="s">
        <v>4170</v>
      </c>
      <c r="DL469" s="34" t="s">
        <v>4170</v>
      </c>
      <c r="DM469" s="34" t="s">
        <v>4170</v>
      </c>
      <c r="DN469" s="34" t="s">
        <v>4170</v>
      </c>
      <c r="DO469" s="34" t="s">
        <v>4170</v>
      </c>
      <c r="DP469" s="34" t="s">
        <v>4170</v>
      </c>
      <c r="DQ469" s="34" t="s">
        <v>4170</v>
      </c>
      <c r="DR469" s="34" t="s">
        <v>4170</v>
      </c>
      <c r="DS469" s="34" t="s">
        <v>4170</v>
      </c>
      <c r="DT469" s="34" t="s">
        <v>4170</v>
      </c>
      <c r="DU469" s="34" t="s">
        <v>4170</v>
      </c>
      <c r="DV469" s="34" t="s">
        <v>4170</v>
      </c>
      <c r="DW469" s="34" t="s">
        <v>4170</v>
      </c>
      <c r="FK469" s="34" t="s">
        <v>1044</v>
      </c>
      <c r="FM469" s="34" t="s">
        <v>3981</v>
      </c>
      <c r="FN469" s="34" t="s">
        <v>6654</v>
      </c>
      <c r="FO469" s="34" t="s">
        <v>4881</v>
      </c>
      <c r="FP469" s="34" t="s">
        <v>4170</v>
      </c>
      <c r="FQ469" s="34" t="s">
        <v>4170</v>
      </c>
      <c r="FR469" s="34" t="s">
        <v>4170</v>
      </c>
      <c r="FS469" s="34" t="s">
        <v>4170</v>
      </c>
      <c r="FT469" s="34" t="s">
        <v>4170</v>
      </c>
      <c r="FU469" s="34" t="s">
        <v>4170</v>
      </c>
      <c r="FV469" s="34" t="s">
        <v>4881</v>
      </c>
      <c r="FW469" s="34" t="s">
        <v>4881</v>
      </c>
      <c r="FX469" s="34" t="s">
        <v>4170</v>
      </c>
      <c r="FY469" s="34" t="s">
        <v>4170</v>
      </c>
      <c r="FZ469" s="34" t="s">
        <v>4170</v>
      </c>
      <c r="GA469" s="34" t="s">
        <v>4170</v>
      </c>
      <c r="GB469" s="34" t="s">
        <v>4170</v>
      </c>
      <c r="GC469" s="34" t="s">
        <v>4170</v>
      </c>
      <c r="GD469" s="34" t="s">
        <v>4170</v>
      </c>
      <c r="GF469" s="34" t="s">
        <v>1044</v>
      </c>
      <c r="GG469" s="34" t="s">
        <v>4170</v>
      </c>
      <c r="GH469" s="34" t="s">
        <v>4170</v>
      </c>
      <c r="GI469" s="34" t="s">
        <v>4170</v>
      </c>
      <c r="GJ469" s="34" t="s">
        <v>4881</v>
      </c>
      <c r="GK469" s="34" t="s">
        <v>4170</v>
      </c>
      <c r="GL469" s="34" t="s">
        <v>4170</v>
      </c>
      <c r="GM469" s="34" t="s">
        <v>4170</v>
      </c>
      <c r="GO469" s="34">
        <v>1000</v>
      </c>
      <c r="GP469" s="34">
        <v>0</v>
      </c>
      <c r="GQ469" s="34">
        <v>0</v>
      </c>
      <c r="GR469" s="34">
        <v>0</v>
      </c>
      <c r="GS469" s="34">
        <v>200</v>
      </c>
      <c r="GT469" s="34">
        <v>120</v>
      </c>
      <c r="GU469" s="34">
        <v>100</v>
      </c>
      <c r="GV469" s="34">
        <v>0</v>
      </c>
      <c r="GW469" s="34">
        <v>0</v>
      </c>
      <c r="GX469" s="34">
        <v>0</v>
      </c>
      <c r="GY469" s="34">
        <v>350</v>
      </c>
      <c r="GZ469" s="34">
        <v>0</v>
      </c>
      <c r="HA469" s="34">
        <v>0</v>
      </c>
      <c r="HB469" s="34">
        <v>0</v>
      </c>
      <c r="HC469" s="34">
        <v>0</v>
      </c>
      <c r="HD469" s="34">
        <v>0</v>
      </c>
      <c r="HE469" s="34">
        <v>0</v>
      </c>
      <c r="HF469" s="34" t="s">
        <v>1044</v>
      </c>
      <c r="HK469" s="34" t="s">
        <v>7391</v>
      </c>
      <c r="HL469" s="34" t="s">
        <v>4226</v>
      </c>
      <c r="HM469" s="34" t="s">
        <v>4542</v>
      </c>
      <c r="HN469" s="34" t="s">
        <v>5447</v>
      </c>
      <c r="HO469" s="34">
        <v>49.768670608847998</v>
      </c>
      <c r="HP469" s="34" t="s">
        <v>4896</v>
      </c>
      <c r="HQ469" s="34" t="s">
        <v>4305</v>
      </c>
      <c r="HR469" s="34" t="s">
        <v>4186</v>
      </c>
      <c r="HS469" s="34" t="s">
        <v>4235</v>
      </c>
      <c r="HT469" s="34" t="s">
        <v>4271</v>
      </c>
      <c r="HU469" s="34" t="s">
        <v>5342</v>
      </c>
      <c r="HV469" s="34" t="s">
        <v>5001</v>
      </c>
      <c r="HW469" s="34" t="s">
        <v>3302</v>
      </c>
      <c r="HX469" s="34" t="s">
        <v>3232</v>
      </c>
      <c r="HY469" s="34" t="s">
        <v>4299</v>
      </c>
      <c r="HZ469" s="34" t="s">
        <v>4933</v>
      </c>
      <c r="IA469" s="34" t="s">
        <v>4666</v>
      </c>
      <c r="IC469" s="34" t="s">
        <v>5274</v>
      </c>
      <c r="ID469" s="34" t="s">
        <v>4462</v>
      </c>
      <c r="IR469" s="34" t="s">
        <v>1046</v>
      </c>
      <c r="IU469" s="34" t="s">
        <v>5177</v>
      </c>
      <c r="IV469" s="34" t="s">
        <v>4170</v>
      </c>
      <c r="IW469" s="34" t="s">
        <v>4170</v>
      </c>
      <c r="IX469" s="34" t="s">
        <v>4170</v>
      </c>
      <c r="IY469" s="34" t="s">
        <v>5373</v>
      </c>
      <c r="IZ469" s="34" t="s">
        <v>4783</v>
      </c>
      <c r="JA469" s="34" t="s">
        <v>4711</v>
      </c>
      <c r="JB469" s="34" t="s">
        <v>4170</v>
      </c>
      <c r="JC469" s="34">
        <v>0</v>
      </c>
      <c r="JD469" s="34">
        <v>58.3333333333333</v>
      </c>
      <c r="JE469" s="34">
        <v>0</v>
      </c>
      <c r="JF469" s="34">
        <v>0</v>
      </c>
      <c r="JG469" s="34">
        <v>0</v>
      </c>
      <c r="JH469" s="34">
        <v>0</v>
      </c>
      <c r="JI469" s="34">
        <v>0</v>
      </c>
      <c r="JJ469" s="34">
        <v>0</v>
      </c>
      <c r="JK469" s="34">
        <v>0</v>
      </c>
      <c r="JL469" s="34">
        <v>1420</v>
      </c>
      <c r="JM469" s="34">
        <v>58.3333333333333</v>
      </c>
      <c r="JN469" s="34">
        <v>1478.3333333333301</v>
      </c>
      <c r="JO469" s="34">
        <v>1420</v>
      </c>
      <c r="JP469" s="34">
        <v>58.3333333333333</v>
      </c>
      <c r="JQ469" s="34">
        <v>1478.3333333333301</v>
      </c>
      <c r="JR469" s="34">
        <v>0.67643742953776798</v>
      </c>
      <c r="JV469" s="34">
        <v>0.13528748590755399</v>
      </c>
      <c r="JW469" s="34">
        <v>8.1172491544532099E-2</v>
      </c>
      <c r="JX469" s="34">
        <v>6.76437429537768E-2</v>
      </c>
      <c r="KB469" s="34">
        <v>3.9458850056369801E-2</v>
      </c>
      <c r="KL469" s="34" t="s">
        <v>4170</v>
      </c>
      <c r="KM469" s="34" t="s">
        <v>4170</v>
      </c>
      <c r="KN469" s="34" t="s">
        <v>4352</v>
      </c>
      <c r="KO469" s="34" t="s">
        <v>4170</v>
      </c>
      <c r="KP469" s="34" t="s">
        <v>4170</v>
      </c>
      <c r="KQ469" s="34" t="s">
        <v>4170</v>
      </c>
      <c r="KR469" s="34" t="s">
        <v>4170</v>
      </c>
      <c r="KS469" s="34" t="s">
        <v>4170</v>
      </c>
      <c r="KT469" s="34" t="s">
        <v>4170</v>
      </c>
      <c r="KU469" s="34" t="s">
        <v>4973</v>
      </c>
      <c r="KV469" s="34" t="s">
        <v>5151</v>
      </c>
      <c r="KW469" s="34" t="s">
        <v>5620</v>
      </c>
      <c r="KX469" s="34" t="s">
        <v>5643</v>
      </c>
      <c r="KY469" s="34" t="s">
        <v>5952</v>
      </c>
      <c r="KZ469" s="34" t="s">
        <v>5971</v>
      </c>
    </row>
    <row r="470" spans="1:313">
      <c r="A470" s="34" t="s">
        <v>7392</v>
      </c>
      <c r="B470" s="34" t="s">
        <v>7371</v>
      </c>
      <c r="C470" s="34" t="s">
        <v>1036</v>
      </c>
      <c r="D470" s="34" t="s">
        <v>1041</v>
      </c>
      <c r="F470" s="34" t="s">
        <v>1041</v>
      </c>
      <c r="G470" s="34">
        <v>25</v>
      </c>
      <c r="H470" s="34" t="s">
        <v>1041</v>
      </c>
      <c r="I470" s="34" t="s">
        <v>1041</v>
      </c>
      <c r="J470" s="34" t="s">
        <v>440</v>
      </c>
      <c r="K470" s="34" t="s">
        <v>1068</v>
      </c>
      <c r="L470" s="34" t="s">
        <v>9557</v>
      </c>
      <c r="M470" s="34" t="s">
        <v>1306</v>
      </c>
      <c r="N470" s="34" t="s">
        <v>9558</v>
      </c>
      <c r="P470" s="34" t="s">
        <v>3065</v>
      </c>
      <c r="Q470" s="34" t="s">
        <v>3123</v>
      </c>
      <c r="R470" s="34" t="s">
        <v>6333</v>
      </c>
      <c r="S470" s="34">
        <v>3</v>
      </c>
      <c r="T470" s="34" t="s">
        <v>4848</v>
      </c>
      <c r="U470" s="34" t="s">
        <v>4170</v>
      </c>
      <c r="V470" s="34" t="s">
        <v>4170</v>
      </c>
      <c r="W470" s="34" t="s">
        <v>4848</v>
      </c>
      <c r="X470" s="34" t="s">
        <v>4170</v>
      </c>
      <c r="Y470" s="34" t="s">
        <v>4848</v>
      </c>
      <c r="Z470" s="34" t="s">
        <v>4170</v>
      </c>
      <c r="AA470" s="34" t="s">
        <v>4170</v>
      </c>
      <c r="AB470" s="34" t="s">
        <v>3681</v>
      </c>
      <c r="AD470" s="34" t="s">
        <v>3696</v>
      </c>
      <c r="AN470" s="34" t="s">
        <v>3719</v>
      </c>
      <c r="AO470" s="34" t="s">
        <v>1044</v>
      </c>
      <c r="BG470" s="34">
        <v>2</v>
      </c>
      <c r="BI470" s="34">
        <v>35</v>
      </c>
      <c r="BJ470" s="34" t="s">
        <v>1041</v>
      </c>
      <c r="BK470" s="34" t="s">
        <v>3727</v>
      </c>
      <c r="BM470" s="34" t="s">
        <v>3739</v>
      </c>
      <c r="BN470" s="34" t="s">
        <v>3745</v>
      </c>
      <c r="BO470" s="34" t="s">
        <v>4881</v>
      </c>
      <c r="BP470" s="34" t="s">
        <v>4170</v>
      </c>
      <c r="BQ470" s="34" t="s">
        <v>4170</v>
      </c>
      <c r="BR470" s="34" t="s">
        <v>4170</v>
      </c>
      <c r="BS470" s="34" t="s">
        <v>3754</v>
      </c>
      <c r="BT470" s="34" t="s">
        <v>3771</v>
      </c>
      <c r="BU470" s="34" t="s">
        <v>1044</v>
      </c>
      <c r="BV470" s="34" t="s">
        <v>1044</v>
      </c>
      <c r="BW470" s="34" t="s">
        <v>1044</v>
      </c>
      <c r="BX470" s="34" t="s">
        <v>3777</v>
      </c>
      <c r="BY470" s="34" t="s">
        <v>4881</v>
      </c>
      <c r="BZ470" s="34" t="s">
        <v>4170</v>
      </c>
      <c r="CA470" s="34" t="s">
        <v>4170</v>
      </c>
      <c r="CB470" s="34" t="s">
        <v>4170</v>
      </c>
      <c r="CC470" s="34" t="s">
        <v>4170</v>
      </c>
      <c r="CD470" s="34" t="s">
        <v>4170</v>
      </c>
      <c r="CE470" s="34" t="s">
        <v>4170</v>
      </c>
      <c r="CF470" s="34" t="s">
        <v>4170</v>
      </c>
      <c r="CG470" s="34" t="s">
        <v>4170</v>
      </c>
      <c r="CH470" s="34" t="s">
        <v>4170</v>
      </c>
      <c r="CI470" s="34" t="s">
        <v>4170</v>
      </c>
      <c r="CJ470" s="34" t="s">
        <v>4170</v>
      </c>
      <c r="CK470" s="34" t="s">
        <v>4170</v>
      </c>
      <c r="CL470" s="34" t="s">
        <v>4170</v>
      </c>
      <c r="CM470" s="34" t="s">
        <v>4170</v>
      </c>
      <c r="CN470" s="34" t="s">
        <v>4170</v>
      </c>
      <c r="CO470" s="34" t="s">
        <v>4170</v>
      </c>
      <c r="CQ470" s="34" t="s">
        <v>1041</v>
      </c>
      <c r="CR470" s="34" t="s">
        <v>1041</v>
      </c>
      <c r="CS470" s="34" t="s">
        <v>1041</v>
      </c>
      <c r="CT470" s="34" t="s">
        <v>1041</v>
      </c>
      <c r="CU470" s="34" t="s">
        <v>1041</v>
      </c>
      <c r="CV470" s="34" t="s">
        <v>1041</v>
      </c>
      <c r="CW470" s="34" t="s">
        <v>1041</v>
      </c>
      <c r="CX470" s="34" t="s">
        <v>1044</v>
      </c>
      <c r="CY470" s="34" t="s">
        <v>3823</v>
      </c>
      <c r="CZ470" s="34" t="s">
        <v>3840</v>
      </c>
      <c r="DA470" s="34" t="s">
        <v>3861</v>
      </c>
      <c r="DB470" s="34" t="s">
        <v>1044</v>
      </c>
      <c r="DC470" s="34" t="s">
        <v>1044</v>
      </c>
      <c r="DD470" s="34" t="s">
        <v>3871</v>
      </c>
      <c r="DE470" s="34" t="s">
        <v>1044</v>
      </c>
      <c r="DF470" s="34" t="s">
        <v>3877</v>
      </c>
      <c r="DG470" s="34" t="s">
        <v>172</v>
      </c>
      <c r="DH470" s="34" t="s">
        <v>4170</v>
      </c>
      <c r="DI470" s="34" t="s">
        <v>4170</v>
      </c>
      <c r="DJ470" s="34" t="s">
        <v>4170</v>
      </c>
      <c r="DK470" s="34" t="s">
        <v>4170</v>
      </c>
      <c r="DL470" s="34" t="s">
        <v>4170</v>
      </c>
      <c r="DM470" s="34" t="s">
        <v>4170</v>
      </c>
      <c r="DN470" s="34" t="s">
        <v>4170</v>
      </c>
      <c r="DO470" s="34" t="s">
        <v>4170</v>
      </c>
      <c r="DP470" s="34" t="s">
        <v>4170</v>
      </c>
      <c r="DQ470" s="34" t="s">
        <v>4170</v>
      </c>
      <c r="DR470" s="34" t="s">
        <v>4881</v>
      </c>
      <c r="DS470" s="34" t="s">
        <v>4170</v>
      </c>
      <c r="DT470" s="34" t="s">
        <v>4170</v>
      </c>
      <c r="DU470" s="34" t="s">
        <v>4170</v>
      </c>
      <c r="DV470" s="34" t="s">
        <v>4170</v>
      </c>
      <c r="DW470" s="34" t="s">
        <v>4170</v>
      </c>
      <c r="FK470" s="34" t="s">
        <v>3963</v>
      </c>
      <c r="FL470" s="34" t="s">
        <v>3978</v>
      </c>
      <c r="FM470" s="34" t="s">
        <v>3990</v>
      </c>
      <c r="GF470" s="34" t="s">
        <v>1044</v>
      </c>
      <c r="GG470" s="34" t="s">
        <v>4170</v>
      </c>
      <c r="GH470" s="34" t="s">
        <v>4170</v>
      </c>
      <c r="GI470" s="34" t="s">
        <v>4170</v>
      </c>
      <c r="GJ470" s="34" t="s">
        <v>4881</v>
      </c>
      <c r="GK470" s="34" t="s">
        <v>4170</v>
      </c>
      <c r="GL470" s="34" t="s">
        <v>4170</v>
      </c>
      <c r="GM470" s="34" t="s">
        <v>4170</v>
      </c>
      <c r="GP470" s="34">
        <v>0</v>
      </c>
      <c r="GQ470" s="34">
        <v>6000</v>
      </c>
      <c r="GR470" s="34">
        <v>2000</v>
      </c>
      <c r="GT470" s="34">
        <v>150</v>
      </c>
      <c r="GV470" s="34">
        <v>0</v>
      </c>
      <c r="GW470" s="34">
        <v>0</v>
      </c>
      <c r="GX470" s="34">
        <v>3000</v>
      </c>
      <c r="GY470" s="34">
        <v>1000</v>
      </c>
      <c r="GZ470" s="34">
        <v>1000</v>
      </c>
      <c r="HA470" s="34">
        <v>0</v>
      </c>
      <c r="HB470" s="34">
        <v>0</v>
      </c>
      <c r="HC470" s="34">
        <v>0</v>
      </c>
      <c r="HD470" s="34">
        <v>0</v>
      </c>
      <c r="HE470" s="34">
        <v>0</v>
      </c>
      <c r="HF470" s="34" t="s">
        <v>1044</v>
      </c>
      <c r="HK470" s="34" t="s">
        <v>7393</v>
      </c>
      <c r="HL470" s="34" t="s">
        <v>4226</v>
      </c>
      <c r="HM470" s="34" t="s">
        <v>4539</v>
      </c>
      <c r="HN470" s="34" t="s">
        <v>5446</v>
      </c>
      <c r="HO470" s="34">
        <v>47.766097240473101</v>
      </c>
      <c r="HP470" s="34" t="s">
        <v>4896</v>
      </c>
      <c r="HQ470" s="34" t="s">
        <v>4316</v>
      </c>
      <c r="HR470" s="34" t="s">
        <v>4186</v>
      </c>
      <c r="HS470" s="34" t="s">
        <v>4235</v>
      </c>
      <c r="HT470" s="34" t="s">
        <v>4271</v>
      </c>
      <c r="HU470" s="34" t="s">
        <v>5342</v>
      </c>
      <c r="HV470" s="34" t="s">
        <v>5001</v>
      </c>
      <c r="HW470" s="34" t="s">
        <v>4560</v>
      </c>
      <c r="HX470" s="34" t="s">
        <v>3232</v>
      </c>
      <c r="HY470" s="34" t="s">
        <v>4299</v>
      </c>
      <c r="HZ470" s="34" t="s">
        <v>4933</v>
      </c>
      <c r="IA470" s="34" t="s">
        <v>4666</v>
      </c>
      <c r="IB470" s="34" t="s">
        <v>5665</v>
      </c>
      <c r="IC470" s="34" t="s">
        <v>5274</v>
      </c>
      <c r="ID470" s="34" t="s">
        <v>4462</v>
      </c>
      <c r="IR470" s="34" t="s">
        <v>1046</v>
      </c>
      <c r="IV470" s="34" t="s">
        <v>4170</v>
      </c>
      <c r="IW470" s="34" t="s">
        <v>4175</v>
      </c>
      <c r="IX470" s="34" t="s">
        <v>4472</v>
      </c>
      <c r="IZ470" s="34" t="s">
        <v>4783</v>
      </c>
      <c r="JB470" s="34" t="s">
        <v>4170</v>
      </c>
      <c r="JC470" s="34">
        <v>500</v>
      </c>
      <c r="JD470" s="34">
        <v>166.666666666667</v>
      </c>
      <c r="JE470" s="34">
        <v>166.666666666667</v>
      </c>
      <c r="JF470" s="34">
        <v>0</v>
      </c>
      <c r="JG470" s="34">
        <v>0</v>
      </c>
      <c r="JH470" s="34">
        <v>0</v>
      </c>
      <c r="JI470" s="34">
        <v>0</v>
      </c>
      <c r="JJ470" s="34">
        <v>0</v>
      </c>
      <c r="JK470" s="34">
        <v>0</v>
      </c>
      <c r="JL470" s="34">
        <v>8816.6666666666697</v>
      </c>
      <c r="JM470" s="34">
        <v>166.666666666667</v>
      </c>
      <c r="JN470" s="34">
        <v>8983.3333333333303</v>
      </c>
      <c r="JO470" s="34">
        <v>2938.8888888888901</v>
      </c>
      <c r="JP470" s="34">
        <v>55.5555555555556</v>
      </c>
      <c r="JQ470" s="34">
        <v>2994.4444444444398</v>
      </c>
      <c r="JT470" s="34">
        <v>0.66790352504638195</v>
      </c>
      <c r="JU470" s="34">
        <v>0.222634508348794</v>
      </c>
      <c r="JW470" s="34">
        <v>1.6697588126159599E-2</v>
      </c>
      <c r="KA470" s="34">
        <v>5.5658627087198501E-2</v>
      </c>
      <c r="KB470" s="34">
        <v>1.8552875695732801E-2</v>
      </c>
      <c r="KC470" s="34">
        <v>1.8552875695732801E-2</v>
      </c>
      <c r="KL470" s="34" t="s">
        <v>4170</v>
      </c>
      <c r="KM470" s="34" t="s">
        <v>4714</v>
      </c>
      <c r="KN470" s="34" t="s">
        <v>5254</v>
      </c>
      <c r="KO470" s="34" t="s">
        <v>5254</v>
      </c>
      <c r="KP470" s="34" t="s">
        <v>4170</v>
      </c>
      <c r="KQ470" s="34" t="s">
        <v>4170</v>
      </c>
      <c r="KR470" s="34" t="s">
        <v>4170</v>
      </c>
      <c r="KS470" s="34" t="s">
        <v>4170</v>
      </c>
      <c r="KT470" s="34" t="s">
        <v>4170</v>
      </c>
      <c r="KU470" s="34" t="s">
        <v>5116</v>
      </c>
      <c r="KV470" s="34" t="s">
        <v>5153</v>
      </c>
      <c r="KW470" s="34" t="s">
        <v>5620</v>
      </c>
      <c r="KX470" s="34" t="s">
        <v>5643</v>
      </c>
      <c r="KY470" s="34" t="s">
        <v>5116</v>
      </c>
      <c r="KZ470" s="34" t="s">
        <v>5850</v>
      </c>
    </row>
    <row r="471" spans="1:313">
      <c r="A471" s="34" t="s">
        <v>7394</v>
      </c>
      <c r="B471" s="34" t="s">
        <v>7371</v>
      </c>
      <c r="C471" s="34" t="s">
        <v>1037</v>
      </c>
      <c r="D471" s="34" t="s">
        <v>1041</v>
      </c>
      <c r="F471" s="34" t="s">
        <v>1041</v>
      </c>
      <c r="G471" s="34">
        <v>31</v>
      </c>
      <c r="H471" s="34" t="s">
        <v>1041</v>
      </c>
      <c r="I471" s="34" t="s">
        <v>1041</v>
      </c>
      <c r="J471" s="34" t="s">
        <v>440</v>
      </c>
      <c r="K471" s="34" t="s">
        <v>1077</v>
      </c>
      <c r="L471" s="34" t="s">
        <v>9537</v>
      </c>
      <c r="M471" s="34" t="s">
        <v>1548</v>
      </c>
      <c r="N471" s="34" t="s">
        <v>9538</v>
      </c>
      <c r="P471" s="34" t="s">
        <v>3065</v>
      </c>
      <c r="Q471" s="34" t="s">
        <v>3123</v>
      </c>
      <c r="R471" s="34" t="s">
        <v>6407</v>
      </c>
      <c r="S471" s="34">
        <v>2</v>
      </c>
      <c r="T471" s="34" t="s">
        <v>4881</v>
      </c>
      <c r="U471" s="34" t="s">
        <v>4170</v>
      </c>
      <c r="V471" s="34" t="s">
        <v>4881</v>
      </c>
      <c r="W471" s="34" t="s">
        <v>4881</v>
      </c>
      <c r="X471" s="34" t="s">
        <v>4170</v>
      </c>
      <c r="Y471" s="34" t="s">
        <v>4881</v>
      </c>
      <c r="Z471" s="34" t="s">
        <v>4881</v>
      </c>
      <c r="AA471" s="34" t="s">
        <v>4170</v>
      </c>
      <c r="AB471" s="34" t="s">
        <v>3681</v>
      </c>
      <c r="AD471" s="34" t="s">
        <v>3696</v>
      </c>
      <c r="AN471" s="34" t="s">
        <v>3719</v>
      </c>
      <c r="AO471" s="34" t="s">
        <v>1044</v>
      </c>
      <c r="BG471" s="34">
        <v>2</v>
      </c>
      <c r="BI471" s="34">
        <v>32</v>
      </c>
      <c r="BJ471" s="34" t="s">
        <v>1041</v>
      </c>
      <c r="BK471" s="34" t="s">
        <v>3727</v>
      </c>
      <c r="BM471" s="34" t="s">
        <v>3739</v>
      </c>
      <c r="BN471" s="34" t="s">
        <v>3745</v>
      </c>
      <c r="BO471" s="34" t="s">
        <v>4881</v>
      </c>
      <c r="BP471" s="34" t="s">
        <v>4170</v>
      </c>
      <c r="BQ471" s="34" t="s">
        <v>4170</v>
      </c>
      <c r="BR471" s="34" t="s">
        <v>4170</v>
      </c>
      <c r="BS471" s="34" t="s">
        <v>3754</v>
      </c>
      <c r="BT471" s="34" t="s">
        <v>3771</v>
      </c>
      <c r="BU471" s="34" t="s">
        <v>1044</v>
      </c>
      <c r="BV471" s="34" t="s">
        <v>1044</v>
      </c>
      <c r="BW471" s="34" t="s">
        <v>1044</v>
      </c>
      <c r="BX471" s="34" t="s">
        <v>3777</v>
      </c>
      <c r="BY471" s="34" t="s">
        <v>4881</v>
      </c>
      <c r="BZ471" s="34" t="s">
        <v>4170</v>
      </c>
      <c r="CA471" s="34" t="s">
        <v>4170</v>
      </c>
      <c r="CB471" s="34" t="s">
        <v>4170</v>
      </c>
      <c r="CC471" s="34" t="s">
        <v>4170</v>
      </c>
      <c r="CD471" s="34" t="s">
        <v>4170</v>
      </c>
      <c r="CE471" s="34" t="s">
        <v>4170</v>
      </c>
      <c r="CF471" s="34" t="s">
        <v>4170</v>
      </c>
      <c r="CG471" s="34" t="s">
        <v>4170</v>
      </c>
      <c r="CH471" s="34" t="s">
        <v>4170</v>
      </c>
      <c r="CI471" s="34" t="s">
        <v>4170</v>
      </c>
      <c r="CJ471" s="34" t="s">
        <v>4170</v>
      </c>
      <c r="CK471" s="34" t="s">
        <v>4170</v>
      </c>
      <c r="CL471" s="34" t="s">
        <v>4170</v>
      </c>
      <c r="CM471" s="34" t="s">
        <v>4170</v>
      </c>
      <c r="CN471" s="34" t="s">
        <v>4170</v>
      </c>
      <c r="CO471" s="34" t="s">
        <v>4170</v>
      </c>
      <c r="CQ471" s="34" t="s">
        <v>1041</v>
      </c>
      <c r="CR471" s="34" t="s">
        <v>1041</v>
      </c>
      <c r="CS471" s="34" t="s">
        <v>1041</v>
      </c>
      <c r="CT471" s="34" t="s">
        <v>1041</v>
      </c>
      <c r="CU471" s="34" t="s">
        <v>1041</v>
      </c>
      <c r="CV471" s="34" t="s">
        <v>1041</v>
      </c>
      <c r="CW471" s="34" t="s">
        <v>1044</v>
      </c>
      <c r="CX471" s="34" t="s">
        <v>1044</v>
      </c>
      <c r="CY471" s="34" t="s">
        <v>3826</v>
      </c>
      <c r="CZ471" s="34" t="s">
        <v>3843</v>
      </c>
      <c r="DA471" s="34" t="s">
        <v>3855</v>
      </c>
      <c r="DB471" s="34" t="s">
        <v>1044</v>
      </c>
      <c r="DC471" s="34" t="s">
        <v>3871</v>
      </c>
      <c r="DD471" s="34" t="s">
        <v>3871</v>
      </c>
      <c r="DE471" s="34" t="s">
        <v>1041</v>
      </c>
      <c r="DF471" s="34" t="s">
        <v>3877</v>
      </c>
      <c r="DG471" s="34" t="s">
        <v>6636</v>
      </c>
      <c r="DH471" s="34" t="s">
        <v>4170</v>
      </c>
      <c r="DI471" s="34" t="s">
        <v>4170</v>
      </c>
      <c r="DJ471" s="34" t="s">
        <v>4170</v>
      </c>
      <c r="DK471" s="34" t="s">
        <v>4170</v>
      </c>
      <c r="DL471" s="34" t="s">
        <v>4170</v>
      </c>
      <c r="DM471" s="34" t="s">
        <v>4881</v>
      </c>
      <c r="DN471" s="34" t="s">
        <v>4170</v>
      </c>
      <c r="DO471" s="34" t="s">
        <v>4170</v>
      </c>
      <c r="DP471" s="34" t="s">
        <v>4170</v>
      </c>
      <c r="DQ471" s="34" t="s">
        <v>4881</v>
      </c>
      <c r="DR471" s="34" t="s">
        <v>4170</v>
      </c>
      <c r="DS471" s="34" t="s">
        <v>4170</v>
      </c>
      <c r="DT471" s="34" t="s">
        <v>4170</v>
      </c>
      <c r="DU471" s="34" t="s">
        <v>4170</v>
      </c>
      <c r="DV471" s="34" t="s">
        <v>4170</v>
      </c>
      <c r="DW471" s="34" t="s">
        <v>4170</v>
      </c>
      <c r="EC471" s="34" t="s">
        <v>3919</v>
      </c>
      <c r="ED471" s="34" t="s">
        <v>4170</v>
      </c>
      <c r="EE471" s="34" t="s">
        <v>4881</v>
      </c>
      <c r="EF471" s="34" t="s">
        <v>4170</v>
      </c>
      <c r="EG471" s="34" t="s">
        <v>4170</v>
      </c>
      <c r="EH471" s="34" t="s">
        <v>4170</v>
      </c>
      <c r="EI471" s="34" t="s">
        <v>4170</v>
      </c>
      <c r="EJ471" s="34" t="s">
        <v>4170</v>
      </c>
      <c r="EK471" s="34" t="s">
        <v>4170</v>
      </c>
      <c r="EL471" s="34" t="s">
        <v>4170</v>
      </c>
      <c r="EM471" s="34" t="s">
        <v>4170</v>
      </c>
      <c r="EN471" s="34" t="s">
        <v>4170</v>
      </c>
      <c r="EO471" s="34" t="s">
        <v>4170</v>
      </c>
      <c r="EP471" s="34" t="s">
        <v>4170</v>
      </c>
      <c r="ER471" s="34">
        <v>1000</v>
      </c>
      <c r="FG471" s="34">
        <v>5000</v>
      </c>
      <c r="FK471" s="34" t="s">
        <v>3957</v>
      </c>
      <c r="FL471" s="34" t="s">
        <v>3969</v>
      </c>
      <c r="FM471" s="34" t="s">
        <v>3981</v>
      </c>
      <c r="FN471" s="34" t="s">
        <v>6526</v>
      </c>
      <c r="FO471" s="34" t="s">
        <v>4881</v>
      </c>
      <c r="FP471" s="34" t="s">
        <v>4170</v>
      </c>
      <c r="FQ471" s="34" t="s">
        <v>4881</v>
      </c>
      <c r="FR471" s="34" t="s">
        <v>4170</v>
      </c>
      <c r="FS471" s="34" t="s">
        <v>4170</v>
      </c>
      <c r="FT471" s="34" t="s">
        <v>4170</v>
      </c>
      <c r="FU471" s="34" t="s">
        <v>4170</v>
      </c>
      <c r="FV471" s="34" t="s">
        <v>4170</v>
      </c>
      <c r="FW471" s="34" t="s">
        <v>4170</v>
      </c>
      <c r="FX471" s="34" t="s">
        <v>4170</v>
      </c>
      <c r="FY471" s="34" t="s">
        <v>4170</v>
      </c>
      <c r="FZ471" s="34" t="s">
        <v>4170</v>
      </c>
      <c r="GA471" s="34" t="s">
        <v>4170</v>
      </c>
      <c r="GB471" s="34" t="s">
        <v>4170</v>
      </c>
      <c r="GC471" s="34" t="s">
        <v>4170</v>
      </c>
      <c r="GD471" s="34" t="s">
        <v>4170</v>
      </c>
      <c r="GF471" s="34" t="s">
        <v>1044</v>
      </c>
      <c r="GG471" s="34" t="s">
        <v>4170</v>
      </c>
      <c r="GH471" s="34" t="s">
        <v>4170</v>
      </c>
      <c r="GI471" s="34" t="s">
        <v>4170</v>
      </c>
      <c r="GJ471" s="34" t="s">
        <v>4881</v>
      </c>
      <c r="GK471" s="34" t="s">
        <v>4170</v>
      </c>
      <c r="GL471" s="34" t="s">
        <v>4170</v>
      </c>
      <c r="GM471" s="34" t="s">
        <v>4170</v>
      </c>
      <c r="GO471" s="34">
        <v>1000</v>
      </c>
      <c r="GP471" s="34">
        <v>0</v>
      </c>
      <c r="GQ471" s="34">
        <v>0</v>
      </c>
      <c r="GR471" s="34">
        <v>2000</v>
      </c>
      <c r="GS471" s="34">
        <v>1000</v>
      </c>
      <c r="GT471" s="34">
        <v>60</v>
      </c>
      <c r="GU471" s="34">
        <v>0</v>
      </c>
      <c r="GV471" s="34">
        <v>0</v>
      </c>
      <c r="GW471" s="34">
        <v>0</v>
      </c>
      <c r="GX471" s="34">
        <v>4000</v>
      </c>
      <c r="GY471" s="34">
        <v>1500</v>
      </c>
      <c r="GZ471" s="34">
        <v>0</v>
      </c>
      <c r="HA471" s="34">
        <v>0</v>
      </c>
      <c r="HB471" s="34">
        <v>0</v>
      </c>
      <c r="HC471" s="34">
        <v>0</v>
      </c>
      <c r="HD471" s="34">
        <v>0</v>
      </c>
      <c r="HE471" s="34">
        <v>0</v>
      </c>
      <c r="HF471" s="34" t="s">
        <v>1044</v>
      </c>
      <c r="HK471" s="34" t="s">
        <v>7395</v>
      </c>
      <c r="HL471" s="34" t="s">
        <v>4226</v>
      </c>
      <c r="HM471" s="34" t="s">
        <v>4539</v>
      </c>
      <c r="HN471" s="34" t="s">
        <v>5446</v>
      </c>
      <c r="HO471" s="34">
        <v>43.725361366622899</v>
      </c>
      <c r="HP471" s="34" t="s">
        <v>4896</v>
      </c>
      <c r="HQ471" s="34" t="s">
        <v>4313</v>
      </c>
      <c r="HR471" s="34" t="s">
        <v>4210</v>
      </c>
      <c r="HS471" s="34" t="s">
        <v>4228</v>
      </c>
      <c r="HT471" s="34" t="s">
        <v>4262</v>
      </c>
      <c r="HU471" s="34" t="s">
        <v>5341</v>
      </c>
      <c r="HV471" s="34" t="s">
        <v>5001</v>
      </c>
      <c r="HW471" s="34" t="s">
        <v>4560</v>
      </c>
      <c r="HX471" s="34" t="s">
        <v>3247</v>
      </c>
      <c r="HY471" s="34" t="s">
        <v>4299</v>
      </c>
      <c r="HZ471" s="34" t="s">
        <v>4933</v>
      </c>
      <c r="IA471" s="34" t="s">
        <v>4666</v>
      </c>
      <c r="IC471" s="34" t="s">
        <v>5274</v>
      </c>
      <c r="ID471" s="34" t="s">
        <v>4462</v>
      </c>
      <c r="II471" s="34" t="s">
        <v>5111</v>
      </c>
      <c r="IM471" s="34" t="s">
        <v>6040</v>
      </c>
      <c r="IQ471" s="34">
        <v>6000</v>
      </c>
      <c r="IR471" s="34" t="s">
        <v>1046</v>
      </c>
      <c r="IT471" s="34">
        <v>3000</v>
      </c>
      <c r="IU471" s="34" t="s">
        <v>5177</v>
      </c>
      <c r="IV471" s="34" t="s">
        <v>4170</v>
      </c>
      <c r="IW471" s="34" t="s">
        <v>4170</v>
      </c>
      <c r="IX471" s="34" t="s">
        <v>4472</v>
      </c>
      <c r="IY471" s="34" t="s">
        <v>4474</v>
      </c>
      <c r="IZ471" s="34" t="s">
        <v>4352</v>
      </c>
      <c r="JA471" s="34" t="s">
        <v>4170</v>
      </c>
      <c r="JB471" s="34" t="s">
        <v>4170</v>
      </c>
      <c r="JC471" s="34">
        <v>666.66666666666697</v>
      </c>
      <c r="JD471" s="34">
        <v>250</v>
      </c>
      <c r="JE471" s="34">
        <v>0</v>
      </c>
      <c r="JF471" s="34">
        <v>0</v>
      </c>
      <c r="JG471" s="34">
        <v>0</v>
      </c>
      <c r="JH471" s="34">
        <v>0</v>
      </c>
      <c r="JI471" s="34">
        <v>0</v>
      </c>
      <c r="JJ471" s="34">
        <v>0</v>
      </c>
      <c r="JK471" s="34">
        <v>0</v>
      </c>
      <c r="JL471" s="34">
        <v>4726.6666666666697</v>
      </c>
      <c r="JM471" s="34">
        <v>250</v>
      </c>
      <c r="JN471" s="34">
        <v>4976.6666666666697</v>
      </c>
      <c r="JO471" s="34">
        <v>2363.3333333333298</v>
      </c>
      <c r="JP471" s="34">
        <v>125</v>
      </c>
      <c r="JQ471" s="34">
        <v>2488.3333333333298</v>
      </c>
      <c r="JR471" s="34">
        <v>0.20093770931011401</v>
      </c>
      <c r="JU471" s="34">
        <v>0.40187541862022802</v>
      </c>
      <c r="JV471" s="34">
        <v>0.20093770931011401</v>
      </c>
      <c r="JW471" s="34">
        <v>1.20562625586068E-2</v>
      </c>
      <c r="KA471" s="34">
        <v>0.13395847287340901</v>
      </c>
      <c r="KB471" s="34">
        <v>5.0234427327528502E-2</v>
      </c>
      <c r="KJ471" s="34" t="s">
        <v>5980</v>
      </c>
      <c r="KK471" s="34" t="s">
        <v>5178</v>
      </c>
      <c r="KL471" s="34" t="s">
        <v>4170</v>
      </c>
      <c r="KM471" s="34" t="s">
        <v>4716</v>
      </c>
      <c r="KN471" s="34" t="s">
        <v>5254</v>
      </c>
      <c r="KO471" s="34" t="s">
        <v>4170</v>
      </c>
      <c r="KP471" s="34" t="s">
        <v>4170</v>
      </c>
      <c r="KQ471" s="34" t="s">
        <v>4170</v>
      </c>
      <c r="KR471" s="34" t="s">
        <v>4170</v>
      </c>
      <c r="KS471" s="34" t="s">
        <v>4170</v>
      </c>
      <c r="KT471" s="34" t="s">
        <v>4170</v>
      </c>
      <c r="KU471" s="34" t="s">
        <v>4973</v>
      </c>
      <c r="KV471" s="34" t="s">
        <v>5153</v>
      </c>
      <c r="KW471" s="34" t="s">
        <v>5620</v>
      </c>
      <c r="KX471" s="34" t="s">
        <v>5643</v>
      </c>
      <c r="KY471" s="34" t="s">
        <v>5952</v>
      </c>
      <c r="KZ471" s="34" t="s">
        <v>5850</v>
      </c>
      <c r="LA471" s="34" t="s">
        <v>5992</v>
      </c>
    </row>
    <row r="472" spans="1:313">
      <c r="A472" s="34" t="s">
        <v>7396</v>
      </c>
      <c r="B472" s="34" t="s">
        <v>7371</v>
      </c>
      <c r="C472" s="34" t="s">
        <v>1036</v>
      </c>
      <c r="D472" s="34" t="s">
        <v>1041</v>
      </c>
      <c r="F472" s="34" t="s">
        <v>1041</v>
      </c>
      <c r="G472" s="34">
        <v>35</v>
      </c>
      <c r="H472" s="34" t="s">
        <v>1041</v>
      </c>
      <c r="I472" s="34" t="s">
        <v>1041</v>
      </c>
      <c r="J472" s="34" t="s">
        <v>440</v>
      </c>
      <c r="K472" s="34" t="s">
        <v>1077</v>
      </c>
      <c r="L472" s="34" t="s">
        <v>9537</v>
      </c>
      <c r="M472" s="34" t="s">
        <v>1548</v>
      </c>
      <c r="N472" s="34" t="s">
        <v>9538</v>
      </c>
      <c r="P472" s="34" t="s">
        <v>3065</v>
      </c>
      <c r="Q472" s="34" t="s">
        <v>3123</v>
      </c>
      <c r="R472" s="34" t="s">
        <v>6370</v>
      </c>
      <c r="S472" s="34">
        <v>2</v>
      </c>
      <c r="T472" s="34" t="s">
        <v>4881</v>
      </c>
      <c r="U472" s="34" t="s">
        <v>4881</v>
      </c>
      <c r="V472" s="34" t="s">
        <v>4170</v>
      </c>
      <c r="W472" s="34" t="s">
        <v>4881</v>
      </c>
      <c r="X472" s="34" t="s">
        <v>4170</v>
      </c>
      <c r="Y472" s="34" t="s">
        <v>4609</v>
      </c>
      <c r="Z472" s="34" t="s">
        <v>4170</v>
      </c>
      <c r="AA472" s="34" t="s">
        <v>4170</v>
      </c>
      <c r="AB472" s="34" t="s">
        <v>3681</v>
      </c>
      <c r="AD472" s="34" t="s">
        <v>3696</v>
      </c>
      <c r="AN472" s="34" t="s">
        <v>3722</v>
      </c>
      <c r="AO472" s="34" t="s">
        <v>1044</v>
      </c>
      <c r="BG472" s="34">
        <v>2</v>
      </c>
      <c r="BI472" s="34">
        <v>30</v>
      </c>
      <c r="BJ472" s="34" t="s">
        <v>1041</v>
      </c>
      <c r="BK472" s="34" t="s">
        <v>3727</v>
      </c>
      <c r="BM472" s="34" t="s">
        <v>3739</v>
      </c>
      <c r="BN472" s="34" t="s">
        <v>3745</v>
      </c>
      <c r="BO472" s="34" t="s">
        <v>4881</v>
      </c>
      <c r="BP472" s="34" t="s">
        <v>4170</v>
      </c>
      <c r="BQ472" s="34" t="s">
        <v>4170</v>
      </c>
      <c r="BR472" s="34" t="s">
        <v>4170</v>
      </c>
      <c r="BS472" s="34" t="s">
        <v>3751</v>
      </c>
      <c r="BT472" s="34" t="s">
        <v>3771</v>
      </c>
      <c r="BU472" s="34" t="s">
        <v>1044</v>
      </c>
      <c r="BV472" s="34" t="s">
        <v>1044</v>
      </c>
      <c r="BW472" s="34" t="s">
        <v>1044</v>
      </c>
      <c r="BX472" s="34" t="s">
        <v>3777</v>
      </c>
      <c r="BY472" s="34" t="s">
        <v>4881</v>
      </c>
      <c r="BZ472" s="34" t="s">
        <v>4170</v>
      </c>
      <c r="CA472" s="34" t="s">
        <v>4170</v>
      </c>
      <c r="CB472" s="34" t="s">
        <v>4170</v>
      </c>
      <c r="CC472" s="34" t="s">
        <v>4170</v>
      </c>
      <c r="CD472" s="34" t="s">
        <v>4170</v>
      </c>
      <c r="CE472" s="34" t="s">
        <v>4170</v>
      </c>
      <c r="CF472" s="34" t="s">
        <v>4170</v>
      </c>
      <c r="CG472" s="34" t="s">
        <v>4170</v>
      </c>
      <c r="CH472" s="34" t="s">
        <v>4170</v>
      </c>
      <c r="CI472" s="34" t="s">
        <v>4170</v>
      </c>
      <c r="CJ472" s="34" t="s">
        <v>4170</v>
      </c>
      <c r="CK472" s="34" t="s">
        <v>4170</v>
      </c>
      <c r="CL472" s="34" t="s">
        <v>4170</v>
      </c>
      <c r="CM472" s="34" t="s">
        <v>4170</v>
      </c>
      <c r="CN472" s="34" t="s">
        <v>4170</v>
      </c>
      <c r="CO472" s="34" t="s">
        <v>4170</v>
      </c>
      <c r="CQ472" s="34" t="s">
        <v>1041</v>
      </c>
      <c r="CR472" s="34" t="s">
        <v>1041</v>
      </c>
      <c r="CS472" s="34" t="s">
        <v>1041</v>
      </c>
      <c r="CT472" s="34" t="s">
        <v>1041</v>
      </c>
      <c r="CU472" s="34" t="s">
        <v>1041</v>
      </c>
      <c r="CV472" s="34" t="s">
        <v>1041</v>
      </c>
      <c r="CW472" s="34" t="s">
        <v>1044</v>
      </c>
      <c r="CX472" s="34" t="s">
        <v>1044</v>
      </c>
      <c r="CY472" s="34" t="s">
        <v>3826</v>
      </c>
      <c r="CZ472" s="34" t="s">
        <v>3843</v>
      </c>
      <c r="DA472" s="34" t="s">
        <v>3861</v>
      </c>
      <c r="DB472" s="34" t="s">
        <v>1044</v>
      </c>
      <c r="DC472" s="34" t="s">
        <v>1044</v>
      </c>
      <c r="DD472" s="34" t="s">
        <v>3871</v>
      </c>
      <c r="DE472" s="34" t="s">
        <v>1044</v>
      </c>
      <c r="DF472" s="34" t="s">
        <v>3877</v>
      </c>
      <c r="DG472" s="34" t="s">
        <v>172</v>
      </c>
      <c r="DH472" s="34" t="s">
        <v>4170</v>
      </c>
      <c r="DI472" s="34" t="s">
        <v>4170</v>
      </c>
      <c r="DJ472" s="34" t="s">
        <v>4170</v>
      </c>
      <c r="DK472" s="34" t="s">
        <v>4170</v>
      </c>
      <c r="DL472" s="34" t="s">
        <v>4170</v>
      </c>
      <c r="DM472" s="34" t="s">
        <v>4170</v>
      </c>
      <c r="DN472" s="34" t="s">
        <v>4170</v>
      </c>
      <c r="DO472" s="34" t="s">
        <v>4170</v>
      </c>
      <c r="DP472" s="34" t="s">
        <v>4170</v>
      </c>
      <c r="DQ472" s="34" t="s">
        <v>4170</v>
      </c>
      <c r="DR472" s="34" t="s">
        <v>4881</v>
      </c>
      <c r="DS472" s="34" t="s">
        <v>4170</v>
      </c>
      <c r="DT472" s="34" t="s">
        <v>4170</v>
      </c>
      <c r="DU472" s="34" t="s">
        <v>4170</v>
      </c>
      <c r="DV472" s="34" t="s">
        <v>4170</v>
      </c>
      <c r="DW472" s="34" t="s">
        <v>4170</v>
      </c>
      <c r="FK472" s="34" t="s">
        <v>3963</v>
      </c>
      <c r="FL472" s="34" t="s">
        <v>3978</v>
      </c>
      <c r="FM472" s="34" t="s">
        <v>3987</v>
      </c>
      <c r="GF472" s="34" t="s">
        <v>1044</v>
      </c>
      <c r="GG472" s="34" t="s">
        <v>4170</v>
      </c>
      <c r="GH472" s="34" t="s">
        <v>4170</v>
      </c>
      <c r="GI472" s="34" t="s">
        <v>4170</v>
      </c>
      <c r="GJ472" s="34" t="s">
        <v>4881</v>
      </c>
      <c r="GK472" s="34" t="s">
        <v>4170</v>
      </c>
      <c r="GL472" s="34" t="s">
        <v>4170</v>
      </c>
      <c r="GM472" s="34" t="s">
        <v>4170</v>
      </c>
      <c r="GO472" s="34">
        <v>6000</v>
      </c>
      <c r="GP472" s="34">
        <v>0</v>
      </c>
      <c r="GQ472" s="34">
        <v>8000</v>
      </c>
      <c r="GR472" s="34">
        <v>3000</v>
      </c>
      <c r="GS472" s="34">
        <v>2000</v>
      </c>
      <c r="GT472" s="34">
        <v>200</v>
      </c>
      <c r="GU472" s="34">
        <v>2000</v>
      </c>
      <c r="GV472" s="34">
        <v>2000</v>
      </c>
      <c r="GW472" s="34">
        <v>0</v>
      </c>
      <c r="GX472" s="34">
        <v>4000</v>
      </c>
      <c r="GY472" s="34">
        <v>300</v>
      </c>
      <c r="GZ472" s="34">
        <v>0</v>
      </c>
      <c r="HA472" s="34">
        <v>0</v>
      </c>
      <c r="HB472" s="34">
        <v>0</v>
      </c>
      <c r="HC472" s="34">
        <v>10000</v>
      </c>
      <c r="HD472" s="34">
        <v>0</v>
      </c>
      <c r="HE472" s="34">
        <v>0</v>
      </c>
      <c r="HF472" s="34" t="s">
        <v>1044</v>
      </c>
      <c r="HK472" s="34" t="s">
        <v>7397</v>
      </c>
      <c r="HL472" s="34" t="s">
        <v>4226</v>
      </c>
      <c r="HM472" s="34" t="s">
        <v>4542</v>
      </c>
      <c r="HN472" s="34" t="s">
        <v>5447</v>
      </c>
      <c r="HO472" s="34">
        <v>46.7477003942181</v>
      </c>
      <c r="HP472" s="34" t="s">
        <v>4896</v>
      </c>
      <c r="HQ472" s="34" t="s">
        <v>4313</v>
      </c>
      <c r="HR472" s="34" t="s">
        <v>4210</v>
      </c>
      <c r="HS472" s="34" t="s">
        <v>4228</v>
      </c>
      <c r="HT472" s="34" t="s">
        <v>4262</v>
      </c>
      <c r="HU472" s="34" t="s">
        <v>5342</v>
      </c>
      <c r="HV472" s="34" t="s">
        <v>5001</v>
      </c>
      <c r="HW472" s="34" t="s">
        <v>4560</v>
      </c>
      <c r="HX472" s="34" t="s">
        <v>3241</v>
      </c>
      <c r="HY472" s="34" t="s">
        <v>4299</v>
      </c>
      <c r="HZ472" s="34" t="s">
        <v>4933</v>
      </c>
      <c r="IA472" s="34" t="s">
        <v>4666</v>
      </c>
      <c r="IC472" s="34" t="s">
        <v>5274</v>
      </c>
      <c r="ID472" s="34" t="s">
        <v>4462</v>
      </c>
      <c r="IR472" s="34" t="s">
        <v>1046</v>
      </c>
      <c r="IS472" s="34" t="s">
        <v>5322</v>
      </c>
      <c r="IU472" s="34" t="s">
        <v>5179</v>
      </c>
      <c r="IV472" s="34" t="s">
        <v>4170</v>
      </c>
      <c r="IW472" s="34" t="s">
        <v>4176</v>
      </c>
      <c r="IX472" s="34" t="s">
        <v>5374</v>
      </c>
      <c r="IY472" s="34" t="s">
        <v>4472</v>
      </c>
      <c r="IZ472" s="34" t="s">
        <v>4783</v>
      </c>
      <c r="JA472" s="34" t="s">
        <v>5581</v>
      </c>
      <c r="JB472" s="34" t="s">
        <v>5581</v>
      </c>
      <c r="JC472" s="34">
        <v>666.66666666666697</v>
      </c>
      <c r="JD472" s="34">
        <v>50</v>
      </c>
      <c r="JE472" s="34">
        <v>0</v>
      </c>
      <c r="JF472" s="34">
        <v>0</v>
      </c>
      <c r="JG472" s="34">
        <v>0</v>
      </c>
      <c r="JH472" s="34">
        <v>1666.6666666666699</v>
      </c>
      <c r="JI472" s="34">
        <v>0</v>
      </c>
      <c r="JJ472" s="34">
        <v>0</v>
      </c>
      <c r="JK472" s="34">
        <v>0</v>
      </c>
      <c r="JL472" s="34">
        <v>23533.333333333299</v>
      </c>
      <c r="JM472" s="34">
        <v>2050</v>
      </c>
      <c r="JN472" s="34">
        <v>25583.333333333299</v>
      </c>
      <c r="JO472" s="34">
        <v>11766.666666666701</v>
      </c>
      <c r="JP472" s="34">
        <v>1025</v>
      </c>
      <c r="JQ472" s="34">
        <v>12791.666666666701</v>
      </c>
      <c r="JR472" s="34">
        <v>0.23452768729641699</v>
      </c>
      <c r="JT472" s="34">
        <v>0.312703583061889</v>
      </c>
      <c r="JU472" s="34">
        <v>0.11726384364820799</v>
      </c>
      <c r="JV472" s="34">
        <v>7.8175895765472306E-2</v>
      </c>
      <c r="JW472" s="34">
        <v>7.8175895765472299E-3</v>
      </c>
      <c r="JX472" s="34">
        <v>7.8175895765472306E-2</v>
      </c>
      <c r="JY472" s="34">
        <v>7.8175895765472306E-2</v>
      </c>
      <c r="KA472" s="34">
        <v>2.6058631921824098E-2</v>
      </c>
      <c r="KB472" s="34">
        <v>1.9543973941368101E-3</v>
      </c>
      <c r="KF472" s="34">
        <v>6.5146579804560303E-2</v>
      </c>
      <c r="KL472" s="34" t="s">
        <v>4170</v>
      </c>
      <c r="KM472" s="34" t="s">
        <v>4716</v>
      </c>
      <c r="KN472" s="34" t="s">
        <v>4352</v>
      </c>
      <c r="KO472" s="34" t="s">
        <v>4170</v>
      </c>
      <c r="KP472" s="34" t="s">
        <v>4170</v>
      </c>
      <c r="KQ472" s="34" t="s">
        <v>4170</v>
      </c>
      <c r="KR472" s="34" t="s">
        <v>4973</v>
      </c>
      <c r="KS472" s="34" t="s">
        <v>4170</v>
      </c>
      <c r="KT472" s="34" t="s">
        <v>4170</v>
      </c>
      <c r="KU472" s="34" t="s">
        <v>5113</v>
      </c>
      <c r="KV472" s="34" t="s">
        <v>5155</v>
      </c>
      <c r="KW472" s="34" t="s">
        <v>5621</v>
      </c>
      <c r="KX472" s="34" t="s">
        <v>5647</v>
      </c>
      <c r="KY472" s="34" t="s">
        <v>5953</v>
      </c>
      <c r="KZ472" s="34" t="s">
        <v>5152</v>
      </c>
    </row>
    <row r="473" spans="1:313">
      <c r="A473" s="34" t="s">
        <v>7398</v>
      </c>
      <c r="B473" s="34" t="s">
        <v>7371</v>
      </c>
      <c r="C473" s="34" t="s">
        <v>1039</v>
      </c>
      <c r="D473" s="34" t="s">
        <v>1041</v>
      </c>
      <c r="F473" s="34" t="s">
        <v>1041</v>
      </c>
      <c r="G473" s="34">
        <v>40</v>
      </c>
      <c r="H473" s="34" t="s">
        <v>1041</v>
      </c>
      <c r="I473" s="34" t="s">
        <v>1041</v>
      </c>
      <c r="J473" s="34" t="s">
        <v>440</v>
      </c>
      <c r="K473" s="34" t="s">
        <v>1077</v>
      </c>
      <c r="L473" s="34" t="s">
        <v>9537</v>
      </c>
      <c r="M473" s="34" t="s">
        <v>1548</v>
      </c>
      <c r="N473" s="34" t="s">
        <v>9538</v>
      </c>
      <c r="P473" s="34" t="s">
        <v>3065</v>
      </c>
      <c r="Q473" s="34" t="s">
        <v>3123</v>
      </c>
      <c r="R473" s="34" t="s">
        <v>6320</v>
      </c>
      <c r="S473" s="34">
        <v>3</v>
      </c>
      <c r="T473" s="34" t="s">
        <v>4881</v>
      </c>
      <c r="U473" s="34" t="s">
        <v>4170</v>
      </c>
      <c r="V473" s="34" t="s">
        <v>4881</v>
      </c>
      <c r="W473" s="34" t="s">
        <v>4881</v>
      </c>
      <c r="X473" s="34" t="s">
        <v>4881</v>
      </c>
      <c r="Y473" s="34" t="s">
        <v>4881</v>
      </c>
      <c r="Z473" s="34" t="s">
        <v>4609</v>
      </c>
      <c r="AA473" s="34" t="s">
        <v>4170</v>
      </c>
      <c r="AB473" s="34" t="s">
        <v>3684</v>
      </c>
      <c r="AD473" s="34" t="s">
        <v>3696</v>
      </c>
      <c r="AN473" s="34" t="s">
        <v>3719</v>
      </c>
      <c r="AO473" s="34" t="s">
        <v>1044</v>
      </c>
      <c r="BG473" s="34">
        <v>2</v>
      </c>
      <c r="BI473" s="34">
        <v>35</v>
      </c>
      <c r="BJ473" s="34" t="s">
        <v>1041</v>
      </c>
      <c r="BK473" s="34" t="s">
        <v>3727</v>
      </c>
      <c r="BM473" s="34" t="s">
        <v>3739</v>
      </c>
      <c r="BN473" s="34" t="s">
        <v>3745</v>
      </c>
      <c r="BO473" s="34" t="s">
        <v>4881</v>
      </c>
      <c r="BP473" s="34" t="s">
        <v>4170</v>
      </c>
      <c r="BQ473" s="34" t="s">
        <v>4170</v>
      </c>
      <c r="BR473" s="34" t="s">
        <v>4170</v>
      </c>
      <c r="BS473" s="34" t="s">
        <v>3763</v>
      </c>
      <c r="BT473" s="34" t="s">
        <v>3771</v>
      </c>
      <c r="BU473" s="34" t="s">
        <v>1044</v>
      </c>
      <c r="BV473" s="34" t="s">
        <v>1041</v>
      </c>
      <c r="BW473" s="34" t="s">
        <v>1044</v>
      </c>
      <c r="BX473" s="34" t="s">
        <v>3777</v>
      </c>
      <c r="BY473" s="34" t="s">
        <v>4881</v>
      </c>
      <c r="BZ473" s="34" t="s">
        <v>4170</v>
      </c>
      <c r="CA473" s="34" t="s">
        <v>4170</v>
      </c>
      <c r="CB473" s="34" t="s">
        <v>4170</v>
      </c>
      <c r="CC473" s="34" t="s">
        <v>4170</v>
      </c>
      <c r="CD473" s="34" t="s">
        <v>4170</v>
      </c>
      <c r="CE473" s="34" t="s">
        <v>4170</v>
      </c>
      <c r="CF473" s="34" t="s">
        <v>4170</v>
      </c>
      <c r="CG473" s="34" t="s">
        <v>4170</v>
      </c>
      <c r="CH473" s="34" t="s">
        <v>4170</v>
      </c>
      <c r="CI473" s="34" t="s">
        <v>4170</v>
      </c>
      <c r="CJ473" s="34" t="s">
        <v>4170</v>
      </c>
      <c r="CK473" s="34" t="s">
        <v>4170</v>
      </c>
      <c r="CL473" s="34" t="s">
        <v>4170</v>
      </c>
      <c r="CM473" s="34" t="s">
        <v>4170</v>
      </c>
      <c r="CN473" s="34" t="s">
        <v>4170</v>
      </c>
      <c r="CO473" s="34" t="s">
        <v>4170</v>
      </c>
      <c r="CQ473" s="34" t="s">
        <v>1041</v>
      </c>
      <c r="CR473" s="34" t="s">
        <v>1041</v>
      </c>
      <c r="CS473" s="34" t="s">
        <v>1041</v>
      </c>
      <c r="CT473" s="34" t="s">
        <v>1041</v>
      </c>
      <c r="CU473" s="34" t="s">
        <v>1041</v>
      </c>
      <c r="CV473" s="34" t="s">
        <v>1041</v>
      </c>
      <c r="CW473" s="34" t="s">
        <v>1041</v>
      </c>
      <c r="CX473" s="34" t="s">
        <v>1044</v>
      </c>
      <c r="CY473" s="34" t="s">
        <v>3823</v>
      </c>
      <c r="CZ473" s="34" t="s">
        <v>3843</v>
      </c>
      <c r="DA473" s="34" t="s">
        <v>3861</v>
      </c>
      <c r="DB473" s="34" t="s">
        <v>3865</v>
      </c>
      <c r="DC473" s="34" t="s">
        <v>3871</v>
      </c>
      <c r="DD473" s="34" t="s">
        <v>3871</v>
      </c>
      <c r="DE473" s="34" t="s">
        <v>1041</v>
      </c>
      <c r="DF473" s="34" t="s">
        <v>3877</v>
      </c>
      <c r="DG473" s="34" t="s">
        <v>169</v>
      </c>
      <c r="DH473" s="34" t="s">
        <v>4170</v>
      </c>
      <c r="DI473" s="34" t="s">
        <v>4881</v>
      </c>
      <c r="DJ473" s="34" t="s">
        <v>4170</v>
      </c>
      <c r="DK473" s="34" t="s">
        <v>4170</v>
      </c>
      <c r="DL473" s="34" t="s">
        <v>4170</v>
      </c>
      <c r="DM473" s="34" t="s">
        <v>4170</v>
      </c>
      <c r="DN473" s="34" t="s">
        <v>4170</v>
      </c>
      <c r="DO473" s="34" t="s">
        <v>4170</v>
      </c>
      <c r="DP473" s="34" t="s">
        <v>4170</v>
      </c>
      <c r="DQ473" s="34" t="s">
        <v>4170</v>
      </c>
      <c r="DR473" s="34" t="s">
        <v>4170</v>
      </c>
      <c r="DS473" s="34" t="s">
        <v>4170</v>
      </c>
      <c r="DT473" s="34" t="s">
        <v>4170</v>
      </c>
      <c r="DU473" s="34" t="s">
        <v>4170</v>
      </c>
      <c r="DV473" s="34" t="s">
        <v>4170</v>
      </c>
      <c r="DW473" s="34" t="s">
        <v>4170</v>
      </c>
      <c r="DY473" s="34">
        <v>15000</v>
      </c>
      <c r="FK473" s="34" t="s">
        <v>1044</v>
      </c>
      <c r="FM473" s="34" t="s">
        <v>3990</v>
      </c>
      <c r="GF473" s="34" t="s">
        <v>1044</v>
      </c>
      <c r="GG473" s="34" t="s">
        <v>4170</v>
      </c>
      <c r="GH473" s="34" t="s">
        <v>4170</v>
      </c>
      <c r="GI473" s="34" t="s">
        <v>4170</v>
      </c>
      <c r="GJ473" s="34" t="s">
        <v>4881</v>
      </c>
      <c r="GK473" s="34" t="s">
        <v>4170</v>
      </c>
      <c r="GL473" s="34" t="s">
        <v>4170</v>
      </c>
      <c r="GM473" s="34" t="s">
        <v>4170</v>
      </c>
      <c r="GO473" s="34">
        <v>4000</v>
      </c>
      <c r="GP473" s="34">
        <v>0</v>
      </c>
      <c r="GQ473" s="34">
        <v>0</v>
      </c>
      <c r="GR473" s="34">
        <v>6000</v>
      </c>
      <c r="GS473" s="34">
        <v>300</v>
      </c>
      <c r="GT473" s="34">
        <v>300</v>
      </c>
      <c r="GU473" s="34">
        <v>200</v>
      </c>
      <c r="GV473" s="34">
        <v>0</v>
      </c>
      <c r="GW473" s="34">
        <v>0</v>
      </c>
      <c r="GX473" s="34">
        <v>0</v>
      </c>
      <c r="GY473" s="34">
        <v>300</v>
      </c>
      <c r="GZ473" s="34">
        <v>0</v>
      </c>
      <c r="HA473" s="34">
        <v>0</v>
      </c>
      <c r="HB473" s="34">
        <v>0</v>
      </c>
      <c r="HC473" s="34">
        <v>1200</v>
      </c>
      <c r="HD473" s="34">
        <v>0</v>
      </c>
      <c r="HE473" s="34">
        <v>0</v>
      </c>
      <c r="HF473" s="34" t="s">
        <v>1044</v>
      </c>
      <c r="HK473" s="34" t="s">
        <v>7399</v>
      </c>
      <c r="HL473" s="34" t="s">
        <v>4226</v>
      </c>
      <c r="HM473" s="34" t="s">
        <v>4542</v>
      </c>
      <c r="HN473" s="34" t="s">
        <v>5447</v>
      </c>
      <c r="HO473" s="34">
        <v>49.768670608847998</v>
      </c>
      <c r="HP473" s="34" t="s">
        <v>4896</v>
      </c>
      <c r="HQ473" s="34" t="s">
        <v>4316</v>
      </c>
      <c r="HR473" s="34" t="s">
        <v>4219</v>
      </c>
      <c r="HS473" s="34" t="s">
        <v>4248</v>
      </c>
      <c r="HT473" s="34" t="s">
        <v>4262</v>
      </c>
      <c r="HU473" s="34" t="s">
        <v>5342</v>
      </c>
      <c r="HV473" s="34" t="s">
        <v>5001</v>
      </c>
      <c r="HW473" s="34" t="s">
        <v>4556</v>
      </c>
      <c r="HX473" s="34" t="s">
        <v>3232</v>
      </c>
      <c r="HY473" s="34" t="s">
        <v>4291</v>
      </c>
      <c r="HZ473" s="34" t="s">
        <v>4933</v>
      </c>
      <c r="IA473" s="34" t="s">
        <v>4666</v>
      </c>
      <c r="IC473" s="34" t="s">
        <v>5274</v>
      </c>
      <c r="ID473" s="34" t="s">
        <v>4461</v>
      </c>
      <c r="IE473" s="34" t="s">
        <v>5112</v>
      </c>
      <c r="IQ473" s="34">
        <v>15000</v>
      </c>
      <c r="IR473" s="34" t="s">
        <v>1046</v>
      </c>
      <c r="IS473" s="34" t="s">
        <v>5322</v>
      </c>
      <c r="IT473" s="34">
        <v>5000</v>
      </c>
      <c r="IU473" s="34" t="s">
        <v>5178</v>
      </c>
      <c r="IV473" s="34" t="s">
        <v>4170</v>
      </c>
      <c r="IW473" s="34" t="s">
        <v>4170</v>
      </c>
      <c r="IX473" s="34" t="s">
        <v>5179</v>
      </c>
      <c r="IY473" s="34" t="s">
        <v>5373</v>
      </c>
      <c r="IZ473" s="34" t="s">
        <v>4784</v>
      </c>
      <c r="JA473" s="34" t="s">
        <v>4711</v>
      </c>
      <c r="JB473" s="34" t="s">
        <v>4170</v>
      </c>
      <c r="JC473" s="34">
        <v>0</v>
      </c>
      <c r="JD473" s="34">
        <v>50</v>
      </c>
      <c r="JE473" s="34">
        <v>0</v>
      </c>
      <c r="JF473" s="34">
        <v>0</v>
      </c>
      <c r="JG473" s="34">
        <v>0</v>
      </c>
      <c r="JH473" s="34">
        <v>200</v>
      </c>
      <c r="JI473" s="34">
        <v>0</v>
      </c>
      <c r="JJ473" s="34">
        <v>0</v>
      </c>
      <c r="JK473" s="34">
        <v>0</v>
      </c>
      <c r="JL473" s="34">
        <v>11000</v>
      </c>
      <c r="JM473" s="34">
        <v>50</v>
      </c>
      <c r="JN473" s="34">
        <v>11050</v>
      </c>
      <c r="JO473" s="34">
        <v>3666.6666666666702</v>
      </c>
      <c r="JP473" s="34">
        <v>16.6666666666667</v>
      </c>
      <c r="JQ473" s="34">
        <v>3683.3333333333298</v>
      </c>
      <c r="JR473" s="34">
        <v>0.361990950226244</v>
      </c>
      <c r="JU473" s="34">
        <v>0.54298642533936603</v>
      </c>
      <c r="JV473" s="34">
        <v>2.7149321266968299E-2</v>
      </c>
      <c r="JW473" s="34">
        <v>2.7149321266968299E-2</v>
      </c>
      <c r="JX473" s="34">
        <v>1.8099547511312201E-2</v>
      </c>
      <c r="KB473" s="34">
        <v>4.5248868778280504E-3</v>
      </c>
      <c r="KF473" s="34">
        <v>1.8099547511312201E-2</v>
      </c>
      <c r="KJ473" s="34" t="s">
        <v>5977</v>
      </c>
      <c r="KK473" s="34" t="s">
        <v>5989</v>
      </c>
      <c r="KL473" s="34" t="s">
        <v>4170</v>
      </c>
      <c r="KM473" s="34" t="s">
        <v>4170</v>
      </c>
      <c r="KN473" s="34" t="s">
        <v>4352</v>
      </c>
      <c r="KO473" s="34" t="s">
        <v>4170</v>
      </c>
      <c r="KP473" s="34" t="s">
        <v>4170</v>
      </c>
      <c r="KQ473" s="34" t="s">
        <v>4170</v>
      </c>
      <c r="KR473" s="34" t="s">
        <v>4975</v>
      </c>
      <c r="KS473" s="34" t="s">
        <v>4170</v>
      </c>
      <c r="KT473" s="34" t="s">
        <v>4170</v>
      </c>
      <c r="KU473" s="34" t="s">
        <v>5112</v>
      </c>
      <c r="KV473" s="34" t="s">
        <v>5153</v>
      </c>
      <c r="KW473" s="34" t="s">
        <v>5620</v>
      </c>
      <c r="KX473" s="34" t="s">
        <v>5643</v>
      </c>
      <c r="KY473" s="34" t="s">
        <v>5112</v>
      </c>
      <c r="KZ473" s="34" t="s">
        <v>5850</v>
      </c>
      <c r="LA473" s="34" t="s">
        <v>5992</v>
      </c>
    </row>
    <row r="474" spans="1:313">
      <c r="A474" s="34" t="s">
        <v>7400</v>
      </c>
      <c r="B474" s="34" t="s">
        <v>7371</v>
      </c>
      <c r="C474" s="34" t="s">
        <v>1038</v>
      </c>
      <c r="D474" s="34" t="s">
        <v>1041</v>
      </c>
      <c r="F474" s="34" t="s">
        <v>1041</v>
      </c>
      <c r="G474" s="34">
        <v>30</v>
      </c>
      <c r="H474" s="34" t="s">
        <v>1041</v>
      </c>
      <c r="I474" s="34" t="s">
        <v>1041</v>
      </c>
      <c r="J474" s="34" t="s">
        <v>440</v>
      </c>
      <c r="K474" s="34" t="s">
        <v>1068</v>
      </c>
      <c r="L474" s="34" t="s">
        <v>9557</v>
      </c>
      <c r="M474" s="34" t="s">
        <v>1306</v>
      </c>
      <c r="N474" s="34" t="s">
        <v>9558</v>
      </c>
      <c r="P474" s="34" t="s">
        <v>3065</v>
      </c>
      <c r="Q474" s="34" t="s">
        <v>3123</v>
      </c>
      <c r="R474" s="34" t="s">
        <v>6344</v>
      </c>
      <c r="S474" s="34">
        <v>3</v>
      </c>
      <c r="T474" s="34" t="s">
        <v>4881</v>
      </c>
      <c r="U474" s="34" t="s">
        <v>4170</v>
      </c>
      <c r="V474" s="34" t="s">
        <v>4881</v>
      </c>
      <c r="W474" s="34" t="s">
        <v>4881</v>
      </c>
      <c r="X474" s="34" t="s">
        <v>4881</v>
      </c>
      <c r="Y474" s="34" t="s">
        <v>4881</v>
      </c>
      <c r="Z474" s="34" t="s">
        <v>4609</v>
      </c>
      <c r="AA474" s="34" t="s">
        <v>4170</v>
      </c>
      <c r="AB474" s="34" t="s">
        <v>3681</v>
      </c>
      <c r="AD474" s="34" t="s">
        <v>3696</v>
      </c>
      <c r="AN474" s="34" t="s">
        <v>3722</v>
      </c>
      <c r="AO474" s="34" t="s">
        <v>1044</v>
      </c>
      <c r="BG474" s="34">
        <v>1</v>
      </c>
      <c r="BI474" s="34">
        <v>26</v>
      </c>
      <c r="BJ474" s="34" t="s">
        <v>1041</v>
      </c>
      <c r="BK474" s="34" t="s">
        <v>3727</v>
      </c>
      <c r="BM474" s="34" t="s">
        <v>3739</v>
      </c>
      <c r="BN474" s="34" t="s">
        <v>3745</v>
      </c>
      <c r="BO474" s="34" t="s">
        <v>4881</v>
      </c>
      <c r="BP474" s="34" t="s">
        <v>4170</v>
      </c>
      <c r="BQ474" s="34" t="s">
        <v>4170</v>
      </c>
      <c r="BR474" s="34" t="s">
        <v>4170</v>
      </c>
      <c r="BS474" s="34" t="s">
        <v>3754</v>
      </c>
      <c r="BT474" s="34" t="s">
        <v>3771</v>
      </c>
      <c r="BU474" s="34" t="s">
        <v>1044</v>
      </c>
      <c r="BV474" s="34" t="s">
        <v>1044</v>
      </c>
      <c r="BW474" s="34" t="s">
        <v>1044</v>
      </c>
      <c r="BX474" s="34" t="s">
        <v>3783</v>
      </c>
      <c r="BY474" s="34" t="s">
        <v>4170</v>
      </c>
      <c r="BZ474" s="34" t="s">
        <v>4170</v>
      </c>
      <c r="CA474" s="34" t="s">
        <v>4881</v>
      </c>
      <c r="CB474" s="34" t="s">
        <v>4170</v>
      </c>
      <c r="CC474" s="34" t="s">
        <v>4170</v>
      </c>
      <c r="CD474" s="34" t="s">
        <v>4170</v>
      </c>
      <c r="CE474" s="34" t="s">
        <v>4170</v>
      </c>
      <c r="CF474" s="34" t="s">
        <v>4170</v>
      </c>
      <c r="CG474" s="34" t="s">
        <v>4170</v>
      </c>
      <c r="CH474" s="34" t="s">
        <v>4170</v>
      </c>
      <c r="CI474" s="34" t="s">
        <v>4170</v>
      </c>
      <c r="CJ474" s="34" t="s">
        <v>4170</v>
      </c>
      <c r="CK474" s="34" t="s">
        <v>4170</v>
      </c>
      <c r="CL474" s="34" t="s">
        <v>4170</v>
      </c>
      <c r="CM474" s="34" t="s">
        <v>4170</v>
      </c>
      <c r="CN474" s="34" t="s">
        <v>4170</v>
      </c>
      <c r="CO474" s="34" t="s">
        <v>4170</v>
      </c>
      <c r="CQ474" s="34" t="s">
        <v>1041</v>
      </c>
      <c r="CR474" s="34" t="s">
        <v>1041</v>
      </c>
      <c r="CS474" s="34" t="s">
        <v>1041</v>
      </c>
      <c r="CT474" s="34" t="s">
        <v>1041</v>
      </c>
      <c r="CU474" s="34" t="s">
        <v>1041</v>
      </c>
      <c r="CV474" s="34" t="s">
        <v>1041</v>
      </c>
      <c r="CW474" s="34" t="s">
        <v>1041</v>
      </c>
      <c r="CX474" s="34" t="s">
        <v>1044</v>
      </c>
      <c r="CY474" s="34" t="s">
        <v>3826</v>
      </c>
      <c r="CZ474" s="34" t="s">
        <v>3843</v>
      </c>
      <c r="DA474" s="34" t="s">
        <v>3855</v>
      </c>
      <c r="DB474" s="34" t="s">
        <v>1044</v>
      </c>
      <c r="DC474" s="34" t="s">
        <v>1044</v>
      </c>
      <c r="DD474" s="34" t="s">
        <v>3871</v>
      </c>
      <c r="DE474" s="34" t="s">
        <v>1044</v>
      </c>
      <c r="DF474" s="34" t="s">
        <v>3877</v>
      </c>
      <c r="DG474" s="34" t="s">
        <v>169</v>
      </c>
      <c r="DH474" s="34" t="s">
        <v>4170</v>
      </c>
      <c r="DI474" s="34" t="s">
        <v>4881</v>
      </c>
      <c r="DJ474" s="34" t="s">
        <v>4170</v>
      </c>
      <c r="DK474" s="34" t="s">
        <v>4170</v>
      </c>
      <c r="DL474" s="34" t="s">
        <v>4170</v>
      </c>
      <c r="DM474" s="34" t="s">
        <v>4170</v>
      </c>
      <c r="DN474" s="34" t="s">
        <v>4170</v>
      </c>
      <c r="DO474" s="34" t="s">
        <v>4170</v>
      </c>
      <c r="DP474" s="34" t="s">
        <v>4170</v>
      </c>
      <c r="DQ474" s="34" t="s">
        <v>4170</v>
      </c>
      <c r="DR474" s="34" t="s">
        <v>4170</v>
      </c>
      <c r="DS474" s="34" t="s">
        <v>4170</v>
      </c>
      <c r="DT474" s="34" t="s">
        <v>4170</v>
      </c>
      <c r="DU474" s="34" t="s">
        <v>4170</v>
      </c>
      <c r="DV474" s="34" t="s">
        <v>4170</v>
      </c>
      <c r="DW474" s="34" t="s">
        <v>4170</v>
      </c>
      <c r="FK474" s="34" t="s">
        <v>1044</v>
      </c>
      <c r="FM474" s="34" t="s">
        <v>3984</v>
      </c>
      <c r="FN474" s="34" t="s">
        <v>6302</v>
      </c>
      <c r="FO474" s="34" t="s">
        <v>4881</v>
      </c>
      <c r="FP474" s="34" t="s">
        <v>4881</v>
      </c>
      <c r="FQ474" s="34" t="s">
        <v>4881</v>
      </c>
      <c r="FR474" s="34" t="s">
        <v>4170</v>
      </c>
      <c r="FS474" s="34" t="s">
        <v>4170</v>
      </c>
      <c r="FT474" s="34" t="s">
        <v>4170</v>
      </c>
      <c r="FU474" s="34" t="s">
        <v>4170</v>
      </c>
      <c r="FV474" s="34" t="s">
        <v>4170</v>
      </c>
      <c r="FW474" s="34" t="s">
        <v>4170</v>
      </c>
      <c r="FX474" s="34" t="s">
        <v>4170</v>
      </c>
      <c r="FY474" s="34" t="s">
        <v>4170</v>
      </c>
      <c r="FZ474" s="34" t="s">
        <v>4170</v>
      </c>
      <c r="GA474" s="34" t="s">
        <v>4170</v>
      </c>
      <c r="GB474" s="34" t="s">
        <v>4170</v>
      </c>
      <c r="GC474" s="34" t="s">
        <v>4170</v>
      </c>
      <c r="GD474" s="34" t="s">
        <v>4170</v>
      </c>
      <c r="GF474" s="34" t="s">
        <v>1044</v>
      </c>
      <c r="GG474" s="34" t="s">
        <v>4170</v>
      </c>
      <c r="GH474" s="34" t="s">
        <v>4170</v>
      </c>
      <c r="GI474" s="34" t="s">
        <v>4170</v>
      </c>
      <c r="GJ474" s="34" t="s">
        <v>4881</v>
      </c>
      <c r="GK474" s="34" t="s">
        <v>4170</v>
      </c>
      <c r="GL474" s="34" t="s">
        <v>4170</v>
      </c>
      <c r="GM474" s="34" t="s">
        <v>4170</v>
      </c>
      <c r="GO474" s="34">
        <v>12000</v>
      </c>
      <c r="GP474" s="34">
        <v>0</v>
      </c>
      <c r="GQ474" s="34">
        <v>8000</v>
      </c>
      <c r="GR474" s="34">
        <v>3000</v>
      </c>
      <c r="GS474" s="34">
        <v>500</v>
      </c>
      <c r="GT474" s="34">
        <v>300</v>
      </c>
      <c r="GU474" s="34">
        <v>1000</v>
      </c>
      <c r="GV474" s="34">
        <v>1000</v>
      </c>
      <c r="GW474" s="34">
        <v>1000</v>
      </c>
      <c r="GX474" s="34">
        <v>3000</v>
      </c>
      <c r="GY474" s="34">
        <v>2000</v>
      </c>
      <c r="GZ474" s="34">
        <v>0</v>
      </c>
      <c r="HA474" s="34">
        <v>0</v>
      </c>
      <c r="HB474" s="34">
        <v>1000</v>
      </c>
      <c r="HC474" s="34">
        <v>0</v>
      </c>
      <c r="HD474" s="34">
        <v>0</v>
      </c>
      <c r="HE474" s="34">
        <v>0</v>
      </c>
      <c r="HF474" s="34" t="s">
        <v>1044</v>
      </c>
      <c r="HK474" s="34" t="s">
        <v>7401</v>
      </c>
      <c r="HL474" s="34" t="s">
        <v>4226</v>
      </c>
      <c r="HM474" s="34" t="s">
        <v>4539</v>
      </c>
      <c r="HN474" s="34" t="s">
        <v>5446</v>
      </c>
      <c r="HO474" s="34">
        <v>28.7437034603592</v>
      </c>
      <c r="HP474" s="34" t="s">
        <v>4895</v>
      </c>
      <c r="HQ474" s="34" t="s">
        <v>4316</v>
      </c>
      <c r="HR474" s="34" t="s">
        <v>4219</v>
      </c>
      <c r="HS474" s="34" t="s">
        <v>4248</v>
      </c>
      <c r="HT474" s="34" t="s">
        <v>4262</v>
      </c>
      <c r="HU474" s="34" t="s">
        <v>5342</v>
      </c>
      <c r="HV474" s="34" t="s">
        <v>5001</v>
      </c>
      <c r="HW474" s="34" t="s">
        <v>4560</v>
      </c>
      <c r="HX474" s="34" t="s">
        <v>3244</v>
      </c>
      <c r="HY474" s="34" t="s">
        <v>4291</v>
      </c>
      <c r="HZ474" s="34" t="s">
        <v>4933</v>
      </c>
      <c r="IA474" s="34" t="s">
        <v>4666</v>
      </c>
      <c r="IC474" s="34" t="s">
        <v>5274</v>
      </c>
      <c r="ID474" s="34" t="s">
        <v>4462</v>
      </c>
      <c r="IR474" s="34" t="s">
        <v>1046</v>
      </c>
      <c r="IS474" s="34" t="s">
        <v>5322</v>
      </c>
      <c r="IU474" s="34" t="s">
        <v>5181</v>
      </c>
      <c r="IV474" s="34" t="s">
        <v>4170</v>
      </c>
      <c r="IW474" s="34" t="s">
        <v>4176</v>
      </c>
      <c r="IX474" s="34" t="s">
        <v>5374</v>
      </c>
      <c r="IY474" s="34" t="s">
        <v>4785</v>
      </c>
      <c r="IZ474" s="34" t="s">
        <v>4784</v>
      </c>
      <c r="JA474" s="34" t="s">
        <v>4716</v>
      </c>
      <c r="JB474" s="34" t="s">
        <v>4716</v>
      </c>
      <c r="JC474" s="34">
        <v>500</v>
      </c>
      <c r="JD474" s="34">
        <v>333.33333333333297</v>
      </c>
      <c r="JE474" s="34">
        <v>0</v>
      </c>
      <c r="JF474" s="34">
        <v>0</v>
      </c>
      <c r="JG474" s="34">
        <v>166.666666666667</v>
      </c>
      <c r="JH474" s="34">
        <v>0</v>
      </c>
      <c r="JI474" s="34">
        <v>0</v>
      </c>
      <c r="JJ474" s="34">
        <v>0</v>
      </c>
      <c r="JK474" s="34">
        <v>333.33333333333297</v>
      </c>
      <c r="JL474" s="34">
        <v>25300</v>
      </c>
      <c r="JM474" s="34">
        <v>1833.3333333333301</v>
      </c>
      <c r="JN474" s="34">
        <v>27133.333333333299</v>
      </c>
      <c r="JO474" s="34">
        <v>8433.3333333333303</v>
      </c>
      <c r="JP474" s="34">
        <v>611.11111111111097</v>
      </c>
      <c r="JQ474" s="34">
        <v>9044.4444444444398</v>
      </c>
      <c r="JR474" s="34">
        <v>0.44226044226044198</v>
      </c>
      <c r="JT474" s="34">
        <v>0.294840294840295</v>
      </c>
      <c r="JU474" s="34">
        <v>0.11056511056511099</v>
      </c>
      <c r="JV474" s="34">
        <v>1.84275184275184E-2</v>
      </c>
      <c r="JW474" s="34">
        <v>1.1056511056511099E-2</v>
      </c>
      <c r="JX474" s="34">
        <v>3.6855036855036903E-2</v>
      </c>
      <c r="JY474" s="34">
        <v>3.6855036855036903E-2</v>
      </c>
      <c r="JZ474" s="34">
        <v>1.22850122850123E-2</v>
      </c>
      <c r="KA474" s="34">
        <v>1.84275184275184E-2</v>
      </c>
      <c r="KB474" s="34">
        <v>1.22850122850123E-2</v>
      </c>
      <c r="KE474" s="34">
        <v>6.1425061425061404E-3</v>
      </c>
      <c r="KL474" s="34" t="s">
        <v>5796</v>
      </c>
      <c r="KM474" s="34" t="s">
        <v>4714</v>
      </c>
      <c r="KN474" s="34" t="s">
        <v>5255</v>
      </c>
      <c r="KO474" s="34" t="s">
        <v>4170</v>
      </c>
      <c r="KP474" s="34" t="s">
        <v>4170</v>
      </c>
      <c r="KQ474" s="34" t="s">
        <v>4353</v>
      </c>
      <c r="KR474" s="34" t="s">
        <v>4170</v>
      </c>
      <c r="KS474" s="34" t="s">
        <v>4170</v>
      </c>
      <c r="KT474" s="34" t="s">
        <v>4170</v>
      </c>
      <c r="KU474" s="34" t="s">
        <v>5114</v>
      </c>
      <c r="KV474" s="34" t="s">
        <v>5155</v>
      </c>
      <c r="KW474" s="34" t="s">
        <v>5621</v>
      </c>
      <c r="KX474" s="34" t="s">
        <v>5646</v>
      </c>
      <c r="KY474" s="34" t="s">
        <v>5953</v>
      </c>
      <c r="KZ474" s="34" t="s">
        <v>5155</v>
      </c>
    </row>
    <row r="475" spans="1:313">
      <c r="A475" s="34" t="s">
        <v>7402</v>
      </c>
      <c r="B475" s="34" t="s">
        <v>7371</v>
      </c>
      <c r="C475" s="34" t="s">
        <v>1037</v>
      </c>
      <c r="D475" s="34" t="s">
        <v>1041</v>
      </c>
      <c r="F475" s="34" t="s">
        <v>1041</v>
      </c>
      <c r="G475" s="34">
        <v>34</v>
      </c>
      <c r="H475" s="34" t="s">
        <v>1041</v>
      </c>
      <c r="I475" s="34" t="s">
        <v>1041</v>
      </c>
      <c r="J475" s="34" t="s">
        <v>440</v>
      </c>
      <c r="K475" s="34" t="s">
        <v>1077</v>
      </c>
      <c r="L475" s="34" t="s">
        <v>9537</v>
      </c>
      <c r="M475" s="34" t="s">
        <v>1548</v>
      </c>
      <c r="N475" s="34" t="s">
        <v>9538</v>
      </c>
      <c r="P475" s="34" t="s">
        <v>3065</v>
      </c>
      <c r="Q475" s="34" t="s">
        <v>3123</v>
      </c>
      <c r="R475" s="34" t="s">
        <v>6548</v>
      </c>
      <c r="S475" s="34">
        <v>4</v>
      </c>
      <c r="T475" s="34" t="s">
        <v>4609</v>
      </c>
      <c r="U475" s="34" t="s">
        <v>4609</v>
      </c>
      <c r="V475" s="34" t="s">
        <v>4170</v>
      </c>
      <c r="W475" s="34" t="s">
        <v>4881</v>
      </c>
      <c r="X475" s="34" t="s">
        <v>4881</v>
      </c>
      <c r="Y475" s="34" t="s">
        <v>4848</v>
      </c>
      <c r="Z475" s="34" t="s">
        <v>4881</v>
      </c>
      <c r="AA475" s="34" t="s">
        <v>4170</v>
      </c>
      <c r="AB475" s="34" t="s">
        <v>3681</v>
      </c>
      <c r="AD475" s="34" t="s">
        <v>3696</v>
      </c>
      <c r="AN475" s="34" t="s">
        <v>3722</v>
      </c>
      <c r="AO475" s="34" t="s">
        <v>1044</v>
      </c>
      <c r="BG475" s="34">
        <v>2</v>
      </c>
      <c r="BI475" s="34">
        <v>40</v>
      </c>
      <c r="BJ475" s="34" t="s">
        <v>1041</v>
      </c>
      <c r="BK475" s="34" t="s">
        <v>3727</v>
      </c>
      <c r="BM475" s="34" t="s">
        <v>3739</v>
      </c>
      <c r="BN475" s="34" t="s">
        <v>3745</v>
      </c>
      <c r="BO475" s="34" t="s">
        <v>4881</v>
      </c>
      <c r="BP475" s="34" t="s">
        <v>4170</v>
      </c>
      <c r="BQ475" s="34" t="s">
        <v>4170</v>
      </c>
      <c r="BR475" s="34" t="s">
        <v>4170</v>
      </c>
      <c r="BS475" s="34" t="s">
        <v>3751</v>
      </c>
      <c r="BT475" s="34" t="s">
        <v>3739</v>
      </c>
      <c r="BU475" s="34" t="s">
        <v>1044</v>
      </c>
      <c r="BV475" s="34" t="s">
        <v>1044</v>
      </c>
      <c r="BW475" s="34" t="s">
        <v>1044</v>
      </c>
      <c r="BX475" s="34" t="s">
        <v>3777</v>
      </c>
      <c r="BY475" s="34" t="s">
        <v>4881</v>
      </c>
      <c r="BZ475" s="34" t="s">
        <v>4170</v>
      </c>
      <c r="CA475" s="34" t="s">
        <v>4170</v>
      </c>
      <c r="CB475" s="34" t="s">
        <v>4170</v>
      </c>
      <c r="CC475" s="34" t="s">
        <v>4170</v>
      </c>
      <c r="CD475" s="34" t="s">
        <v>4170</v>
      </c>
      <c r="CE475" s="34" t="s">
        <v>4170</v>
      </c>
      <c r="CF475" s="34" t="s">
        <v>4170</v>
      </c>
      <c r="CG475" s="34" t="s">
        <v>4170</v>
      </c>
      <c r="CH475" s="34" t="s">
        <v>4170</v>
      </c>
      <c r="CI475" s="34" t="s">
        <v>4170</v>
      </c>
      <c r="CJ475" s="34" t="s">
        <v>4170</v>
      </c>
      <c r="CK475" s="34" t="s">
        <v>4170</v>
      </c>
      <c r="CL475" s="34" t="s">
        <v>4170</v>
      </c>
      <c r="CM475" s="34" t="s">
        <v>4170</v>
      </c>
      <c r="CN475" s="34" t="s">
        <v>4170</v>
      </c>
      <c r="CO475" s="34" t="s">
        <v>4170</v>
      </c>
      <c r="CQ475" s="34" t="s">
        <v>1041</v>
      </c>
      <c r="CR475" s="34" t="s">
        <v>1041</v>
      </c>
      <c r="CS475" s="34" t="s">
        <v>1044</v>
      </c>
      <c r="CT475" s="34" t="s">
        <v>1041</v>
      </c>
      <c r="CU475" s="34" t="s">
        <v>1041</v>
      </c>
      <c r="CV475" s="34" t="s">
        <v>1041</v>
      </c>
      <c r="CW475" s="34" t="s">
        <v>1041</v>
      </c>
      <c r="CX475" s="34" t="s">
        <v>1041</v>
      </c>
      <c r="CY475" s="34" t="s">
        <v>3823</v>
      </c>
      <c r="CZ475" s="34" t="s">
        <v>3843</v>
      </c>
      <c r="DA475" s="34" t="s">
        <v>3861</v>
      </c>
      <c r="DB475" s="34" t="s">
        <v>1044</v>
      </c>
      <c r="DC475" s="34" t="s">
        <v>1044</v>
      </c>
      <c r="DD475" s="34" t="s">
        <v>3871</v>
      </c>
      <c r="DE475" s="34" t="s">
        <v>1041</v>
      </c>
      <c r="DF475" s="34" t="s">
        <v>3877</v>
      </c>
      <c r="DG475" s="34" t="s">
        <v>6425</v>
      </c>
      <c r="DH475" s="34" t="s">
        <v>4170</v>
      </c>
      <c r="DI475" s="34" t="s">
        <v>4881</v>
      </c>
      <c r="DJ475" s="34" t="s">
        <v>4881</v>
      </c>
      <c r="DK475" s="34" t="s">
        <v>4170</v>
      </c>
      <c r="DL475" s="34" t="s">
        <v>4170</v>
      </c>
      <c r="DM475" s="34" t="s">
        <v>4170</v>
      </c>
      <c r="DN475" s="34" t="s">
        <v>4170</v>
      </c>
      <c r="DO475" s="34" t="s">
        <v>4170</v>
      </c>
      <c r="DP475" s="34" t="s">
        <v>4170</v>
      </c>
      <c r="DQ475" s="34" t="s">
        <v>4170</v>
      </c>
      <c r="DR475" s="34" t="s">
        <v>4170</v>
      </c>
      <c r="DS475" s="34" t="s">
        <v>4170</v>
      </c>
      <c r="DT475" s="34" t="s">
        <v>4170</v>
      </c>
      <c r="DU475" s="34" t="s">
        <v>4170</v>
      </c>
      <c r="DV475" s="34" t="s">
        <v>4170</v>
      </c>
      <c r="DW475" s="34" t="s">
        <v>4170</v>
      </c>
      <c r="DZ475" s="34">
        <v>5000</v>
      </c>
      <c r="FK475" s="34" t="s">
        <v>1044</v>
      </c>
      <c r="FM475" s="34" t="s">
        <v>3981</v>
      </c>
      <c r="FN475" s="34" t="s">
        <v>6302</v>
      </c>
      <c r="FO475" s="34" t="s">
        <v>4881</v>
      </c>
      <c r="FP475" s="34" t="s">
        <v>4881</v>
      </c>
      <c r="FQ475" s="34" t="s">
        <v>4881</v>
      </c>
      <c r="FR475" s="34" t="s">
        <v>4170</v>
      </c>
      <c r="FS475" s="34" t="s">
        <v>4170</v>
      </c>
      <c r="FT475" s="34" t="s">
        <v>4170</v>
      </c>
      <c r="FU475" s="34" t="s">
        <v>4170</v>
      </c>
      <c r="FV475" s="34" t="s">
        <v>4170</v>
      </c>
      <c r="FW475" s="34" t="s">
        <v>4170</v>
      </c>
      <c r="FX475" s="34" t="s">
        <v>4170</v>
      </c>
      <c r="FY475" s="34" t="s">
        <v>4170</v>
      </c>
      <c r="FZ475" s="34" t="s">
        <v>4170</v>
      </c>
      <c r="GA475" s="34" t="s">
        <v>4170</v>
      </c>
      <c r="GB475" s="34" t="s">
        <v>4170</v>
      </c>
      <c r="GC475" s="34" t="s">
        <v>4170</v>
      </c>
      <c r="GD475" s="34" t="s">
        <v>4170</v>
      </c>
      <c r="GF475" s="34" t="s">
        <v>1044</v>
      </c>
      <c r="GG475" s="34" t="s">
        <v>4170</v>
      </c>
      <c r="GH475" s="34" t="s">
        <v>4170</v>
      </c>
      <c r="GI475" s="34" t="s">
        <v>4170</v>
      </c>
      <c r="GJ475" s="34" t="s">
        <v>4881</v>
      </c>
      <c r="GK475" s="34" t="s">
        <v>4170</v>
      </c>
      <c r="GL475" s="34" t="s">
        <v>4170</v>
      </c>
      <c r="GM475" s="34" t="s">
        <v>4170</v>
      </c>
      <c r="GO475" s="34">
        <v>10000</v>
      </c>
      <c r="GP475" s="34">
        <v>0</v>
      </c>
      <c r="GQ475" s="34">
        <v>12000</v>
      </c>
      <c r="GR475" s="34">
        <v>6000</v>
      </c>
      <c r="GS475" s="34">
        <v>500</v>
      </c>
      <c r="GT475" s="34">
        <v>450</v>
      </c>
      <c r="GU475" s="34">
        <v>600</v>
      </c>
      <c r="GV475" s="34">
        <v>0</v>
      </c>
      <c r="GW475" s="34">
        <v>0</v>
      </c>
      <c r="GX475" s="34">
        <v>10000</v>
      </c>
      <c r="GY475" s="34">
        <v>10000</v>
      </c>
      <c r="GZ475" s="34">
        <v>3000</v>
      </c>
      <c r="HA475" s="34">
        <v>0</v>
      </c>
      <c r="HB475" s="34">
        <v>0</v>
      </c>
      <c r="HC475" s="34">
        <v>62400</v>
      </c>
      <c r="HD475" s="34">
        <v>0</v>
      </c>
      <c r="HE475" s="34">
        <v>0</v>
      </c>
      <c r="HF475" s="34" t="s">
        <v>1044</v>
      </c>
      <c r="HK475" s="34" t="s">
        <v>7403</v>
      </c>
      <c r="HL475" s="34" t="s">
        <v>4226</v>
      </c>
      <c r="HM475" s="34" t="s">
        <v>4539</v>
      </c>
      <c r="HN475" s="34" t="s">
        <v>5446</v>
      </c>
      <c r="HO475" s="34">
        <v>12.746386333771399</v>
      </c>
      <c r="HP475" s="34" t="s">
        <v>4894</v>
      </c>
      <c r="HQ475" s="34" t="s">
        <v>4316</v>
      </c>
      <c r="HR475" s="34" t="s">
        <v>4219</v>
      </c>
      <c r="HS475" s="34" t="s">
        <v>4248</v>
      </c>
      <c r="HT475" s="34" t="s">
        <v>4262</v>
      </c>
      <c r="HU475" s="34" t="s">
        <v>5342</v>
      </c>
      <c r="HV475" s="34" t="s">
        <v>5001</v>
      </c>
      <c r="HW475" s="34" t="s">
        <v>4556</v>
      </c>
      <c r="HX475" s="34" t="s">
        <v>3244</v>
      </c>
      <c r="HY475" s="34" t="s">
        <v>4291</v>
      </c>
      <c r="HZ475" s="34" t="s">
        <v>4929</v>
      </c>
      <c r="IA475" s="34" t="s">
        <v>4665</v>
      </c>
      <c r="IC475" s="34" t="s">
        <v>5274</v>
      </c>
      <c r="ID475" s="34" t="s">
        <v>4462</v>
      </c>
      <c r="IF475" s="34" t="s">
        <v>4878</v>
      </c>
      <c r="IQ475" s="34">
        <v>5000</v>
      </c>
      <c r="IR475" s="34" t="s">
        <v>1046</v>
      </c>
      <c r="IS475" s="34" t="s">
        <v>5322</v>
      </c>
      <c r="IT475" s="34">
        <v>1250</v>
      </c>
      <c r="IU475" s="34" t="s">
        <v>5181</v>
      </c>
      <c r="IV475" s="34" t="s">
        <v>4170</v>
      </c>
      <c r="IW475" s="34" t="s">
        <v>4172</v>
      </c>
      <c r="IX475" s="34" t="s">
        <v>5179</v>
      </c>
      <c r="IY475" s="34" t="s">
        <v>4785</v>
      </c>
      <c r="IZ475" s="34" t="s">
        <v>4785</v>
      </c>
      <c r="JA475" s="34" t="s">
        <v>4716</v>
      </c>
      <c r="JB475" s="34" t="s">
        <v>4170</v>
      </c>
      <c r="JC475" s="34">
        <v>1666.6666666666699</v>
      </c>
      <c r="JD475" s="34">
        <v>1666.6666666666699</v>
      </c>
      <c r="JE475" s="34">
        <v>500</v>
      </c>
      <c r="JF475" s="34">
        <v>0</v>
      </c>
      <c r="JG475" s="34">
        <v>0</v>
      </c>
      <c r="JH475" s="34">
        <v>10400</v>
      </c>
      <c r="JI475" s="34">
        <v>0</v>
      </c>
      <c r="JJ475" s="34">
        <v>0</v>
      </c>
      <c r="JK475" s="34">
        <v>0</v>
      </c>
      <c r="JL475" s="34">
        <v>42116.666666666701</v>
      </c>
      <c r="JM475" s="34">
        <v>1666.6666666666699</v>
      </c>
      <c r="JN475" s="34">
        <v>43783.333333333299</v>
      </c>
      <c r="JO475" s="34">
        <v>10529.166666666701</v>
      </c>
      <c r="JP475" s="34">
        <v>416.66666666666703</v>
      </c>
      <c r="JQ475" s="34">
        <v>10945.833333333299</v>
      </c>
      <c r="JR475" s="34">
        <v>0.22839741149600301</v>
      </c>
      <c r="JT475" s="34">
        <v>0.274076893795204</v>
      </c>
      <c r="JU475" s="34">
        <v>0.137038446897602</v>
      </c>
      <c r="JV475" s="34">
        <v>1.1419870574800201E-2</v>
      </c>
      <c r="JW475" s="34">
        <v>1.02778835173201E-2</v>
      </c>
      <c r="JX475" s="34">
        <v>1.37038446897602E-2</v>
      </c>
      <c r="KA475" s="34">
        <v>3.80662352493338E-2</v>
      </c>
      <c r="KB475" s="34">
        <v>3.80662352493338E-2</v>
      </c>
      <c r="KC475" s="34">
        <v>1.1419870574800201E-2</v>
      </c>
      <c r="KF475" s="34">
        <v>0.23753330795584299</v>
      </c>
      <c r="KJ475" s="34" t="s">
        <v>5976</v>
      </c>
      <c r="KK475" s="34" t="s">
        <v>5177</v>
      </c>
      <c r="KL475" s="34" t="s">
        <v>4170</v>
      </c>
      <c r="KM475" s="34" t="s">
        <v>4712</v>
      </c>
      <c r="KN475" s="34" t="s">
        <v>5253</v>
      </c>
      <c r="KO475" s="34" t="s">
        <v>5255</v>
      </c>
      <c r="KP475" s="34" t="s">
        <v>4170</v>
      </c>
      <c r="KQ475" s="34" t="s">
        <v>4170</v>
      </c>
      <c r="KR475" s="34" t="s">
        <v>4974</v>
      </c>
      <c r="KS475" s="34" t="s">
        <v>4170</v>
      </c>
      <c r="KT475" s="34" t="s">
        <v>4170</v>
      </c>
      <c r="KU475" s="34" t="s">
        <v>5115</v>
      </c>
      <c r="KV475" s="34" t="s">
        <v>5155</v>
      </c>
      <c r="KW475" s="34" t="s">
        <v>5621</v>
      </c>
      <c r="KX475" s="34" t="s">
        <v>5646</v>
      </c>
      <c r="KY475" s="34" t="s">
        <v>5954</v>
      </c>
      <c r="KZ475" s="34" t="s">
        <v>5155</v>
      </c>
      <c r="LA475" s="34" t="s">
        <v>5993</v>
      </c>
    </row>
    <row r="476" spans="1:313">
      <c r="A476" s="34" t="s">
        <v>7404</v>
      </c>
      <c r="B476" s="34" t="s">
        <v>7371</v>
      </c>
      <c r="C476" s="34" t="s">
        <v>1039</v>
      </c>
      <c r="D476" s="34" t="s">
        <v>1041</v>
      </c>
      <c r="F476" s="34" t="s">
        <v>1041</v>
      </c>
      <c r="G476" s="34">
        <v>20</v>
      </c>
      <c r="H476" s="34" t="s">
        <v>1041</v>
      </c>
      <c r="I476" s="34" t="s">
        <v>1041</v>
      </c>
      <c r="J476" s="34" t="s">
        <v>440</v>
      </c>
      <c r="K476" s="34" t="s">
        <v>1077</v>
      </c>
      <c r="L476" s="34" t="s">
        <v>9537</v>
      </c>
      <c r="M476" s="34" t="s">
        <v>1548</v>
      </c>
      <c r="N476" s="34" t="s">
        <v>9538</v>
      </c>
      <c r="P476" s="34" t="s">
        <v>3065</v>
      </c>
      <c r="Q476" s="34" t="s">
        <v>3123</v>
      </c>
      <c r="R476" s="34" t="s">
        <v>6370</v>
      </c>
      <c r="S476" s="34">
        <v>1</v>
      </c>
      <c r="T476" s="34" t="s">
        <v>4881</v>
      </c>
      <c r="U476" s="34" t="s">
        <v>4170</v>
      </c>
      <c r="V476" s="34" t="s">
        <v>4170</v>
      </c>
      <c r="W476" s="34" t="s">
        <v>4881</v>
      </c>
      <c r="X476" s="34" t="s">
        <v>4170</v>
      </c>
      <c r="Y476" s="34" t="s">
        <v>4881</v>
      </c>
      <c r="Z476" s="34" t="s">
        <v>4170</v>
      </c>
      <c r="AA476" s="34" t="s">
        <v>4170</v>
      </c>
      <c r="AB476" s="34" t="s">
        <v>3684</v>
      </c>
      <c r="AD476" s="34" t="s">
        <v>3699</v>
      </c>
      <c r="AE476" s="34" t="s">
        <v>3711</v>
      </c>
      <c r="AF476" s="34" t="s">
        <v>4170</v>
      </c>
      <c r="AG476" s="34" t="s">
        <v>4170</v>
      </c>
      <c r="AH476" s="34" t="s">
        <v>4881</v>
      </c>
      <c r="AI476" s="34" t="s">
        <v>4170</v>
      </c>
      <c r="AJ476" s="34" t="s">
        <v>4170</v>
      </c>
      <c r="AK476" s="34" t="s">
        <v>4170</v>
      </c>
      <c r="AL476" s="34" t="s">
        <v>4170</v>
      </c>
      <c r="AN476" s="34" t="s">
        <v>3719</v>
      </c>
      <c r="AO476" s="34" t="s">
        <v>1044</v>
      </c>
      <c r="BG476" s="34">
        <v>1</v>
      </c>
      <c r="BI476" s="34">
        <v>15</v>
      </c>
      <c r="BJ476" s="34" t="s">
        <v>1041</v>
      </c>
      <c r="BK476" s="34" t="s">
        <v>3727</v>
      </c>
      <c r="BM476" s="34" t="s">
        <v>3739</v>
      </c>
      <c r="BN476" s="34" t="s">
        <v>3745</v>
      </c>
      <c r="BO476" s="34" t="s">
        <v>4881</v>
      </c>
      <c r="BP476" s="34" t="s">
        <v>4170</v>
      </c>
      <c r="BQ476" s="34" t="s">
        <v>4170</v>
      </c>
      <c r="BR476" s="34" t="s">
        <v>4170</v>
      </c>
      <c r="BS476" s="34" t="s">
        <v>3754</v>
      </c>
      <c r="BT476" s="34" t="s">
        <v>3771</v>
      </c>
      <c r="BU476" s="34" t="s">
        <v>1044</v>
      </c>
      <c r="BV476" s="34" t="s">
        <v>1044</v>
      </c>
      <c r="BW476" s="34" t="s">
        <v>1044</v>
      </c>
      <c r="BX476" s="34" t="s">
        <v>3777</v>
      </c>
      <c r="BY476" s="34" t="s">
        <v>4881</v>
      </c>
      <c r="BZ476" s="34" t="s">
        <v>4170</v>
      </c>
      <c r="CA476" s="34" t="s">
        <v>4170</v>
      </c>
      <c r="CB476" s="34" t="s">
        <v>4170</v>
      </c>
      <c r="CC476" s="34" t="s">
        <v>4170</v>
      </c>
      <c r="CD476" s="34" t="s">
        <v>4170</v>
      </c>
      <c r="CE476" s="34" t="s">
        <v>4170</v>
      </c>
      <c r="CF476" s="34" t="s">
        <v>4170</v>
      </c>
      <c r="CG476" s="34" t="s">
        <v>4170</v>
      </c>
      <c r="CH476" s="34" t="s">
        <v>4170</v>
      </c>
      <c r="CI476" s="34" t="s">
        <v>4170</v>
      </c>
      <c r="CJ476" s="34" t="s">
        <v>4170</v>
      </c>
      <c r="CK476" s="34" t="s">
        <v>4170</v>
      </c>
      <c r="CL476" s="34" t="s">
        <v>4170</v>
      </c>
      <c r="CM476" s="34" t="s">
        <v>4170</v>
      </c>
      <c r="CN476" s="34" t="s">
        <v>4170</v>
      </c>
      <c r="CO476" s="34" t="s">
        <v>4170</v>
      </c>
      <c r="CQ476" s="34" t="s">
        <v>1041</v>
      </c>
      <c r="CR476" s="34" t="s">
        <v>1041</v>
      </c>
      <c r="CS476" s="34" t="s">
        <v>1041</v>
      </c>
      <c r="CT476" s="34" t="s">
        <v>1041</v>
      </c>
      <c r="CU476" s="34" t="s">
        <v>1041</v>
      </c>
      <c r="CV476" s="34" t="s">
        <v>1041</v>
      </c>
      <c r="CW476" s="34" t="s">
        <v>1041</v>
      </c>
      <c r="CX476" s="34" t="s">
        <v>1044</v>
      </c>
      <c r="CY476" s="34" t="s">
        <v>3823</v>
      </c>
      <c r="CZ476" s="34" t="s">
        <v>3843</v>
      </c>
      <c r="DA476" s="34" t="s">
        <v>3861</v>
      </c>
      <c r="DB476" s="34" t="s">
        <v>1044</v>
      </c>
      <c r="DC476" s="34" t="s">
        <v>3871</v>
      </c>
      <c r="DD476" s="34" t="s">
        <v>3871</v>
      </c>
      <c r="DE476" s="34" t="s">
        <v>1041</v>
      </c>
      <c r="DF476" s="34" t="s">
        <v>3877</v>
      </c>
      <c r="DG476" s="34" t="s">
        <v>6636</v>
      </c>
      <c r="DH476" s="34" t="s">
        <v>4170</v>
      </c>
      <c r="DI476" s="34" t="s">
        <v>4170</v>
      </c>
      <c r="DJ476" s="34" t="s">
        <v>4170</v>
      </c>
      <c r="DK476" s="34" t="s">
        <v>4170</v>
      </c>
      <c r="DL476" s="34" t="s">
        <v>4170</v>
      </c>
      <c r="DM476" s="34" t="s">
        <v>4881</v>
      </c>
      <c r="DN476" s="34" t="s">
        <v>4170</v>
      </c>
      <c r="DO476" s="34" t="s">
        <v>4170</v>
      </c>
      <c r="DP476" s="34" t="s">
        <v>4170</v>
      </c>
      <c r="DQ476" s="34" t="s">
        <v>4881</v>
      </c>
      <c r="DR476" s="34" t="s">
        <v>4170</v>
      </c>
      <c r="DS476" s="34" t="s">
        <v>4170</v>
      </c>
      <c r="DT476" s="34" t="s">
        <v>4170</v>
      </c>
      <c r="DU476" s="34" t="s">
        <v>4170</v>
      </c>
      <c r="DV476" s="34" t="s">
        <v>4170</v>
      </c>
      <c r="DW476" s="34" t="s">
        <v>4170</v>
      </c>
      <c r="EC476" s="34" t="s">
        <v>452</v>
      </c>
      <c r="ED476" s="34" t="s">
        <v>4170</v>
      </c>
      <c r="EE476" s="34" t="s">
        <v>4170</v>
      </c>
      <c r="EF476" s="34" t="s">
        <v>4170</v>
      </c>
      <c r="EG476" s="34" t="s">
        <v>4170</v>
      </c>
      <c r="EH476" s="34" t="s">
        <v>4170</v>
      </c>
      <c r="EI476" s="34" t="s">
        <v>4170</v>
      </c>
      <c r="EJ476" s="34" t="s">
        <v>4170</v>
      </c>
      <c r="EK476" s="34" t="s">
        <v>4170</v>
      </c>
      <c r="EL476" s="34" t="s">
        <v>4170</v>
      </c>
      <c r="EM476" s="34" t="s">
        <v>4170</v>
      </c>
      <c r="EN476" s="34" t="s">
        <v>4881</v>
      </c>
      <c r="EO476" s="34" t="s">
        <v>4170</v>
      </c>
      <c r="EP476" s="34" t="s">
        <v>4170</v>
      </c>
      <c r="EQ476" s="34" t="s">
        <v>7039</v>
      </c>
      <c r="ER476" s="34">
        <v>2000</v>
      </c>
      <c r="FK476" s="34" t="s">
        <v>3960</v>
      </c>
      <c r="FL476" s="34" t="s">
        <v>3975</v>
      </c>
      <c r="FM476" s="34" t="s">
        <v>3990</v>
      </c>
      <c r="GF476" s="34" t="s">
        <v>1044</v>
      </c>
      <c r="GG476" s="34" t="s">
        <v>4170</v>
      </c>
      <c r="GH476" s="34" t="s">
        <v>4170</v>
      </c>
      <c r="GI476" s="34" t="s">
        <v>4170</v>
      </c>
      <c r="GJ476" s="34" t="s">
        <v>4881</v>
      </c>
      <c r="GK476" s="34" t="s">
        <v>4170</v>
      </c>
      <c r="GL476" s="34" t="s">
        <v>4170</v>
      </c>
      <c r="GM476" s="34" t="s">
        <v>4170</v>
      </c>
      <c r="GO476" s="34">
        <v>4000</v>
      </c>
      <c r="GP476" s="34">
        <v>0</v>
      </c>
      <c r="GQ476" s="34">
        <v>0</v>
      </c>
      <c r="GR476" s="34">
        <v>1000</v>
      </c>
      <c r="GS476" s="34">
        <v>500</v>
      </c>
      <c r="GT476" s="34">
        <v>300</v>
      </c>
      <c r="GU476" s="34">
        <v>100</v>
      </c>
      <c r="GV476" s="34">
        <v>500</v>
      </c>
      <c r="GW476" s="34">
        <v>0</v>
      </c>
      <c r="GX476" s="34">
        <v>2000</v>
      </c>
      <c r="GY476" s="34">
        <v>0</v>
      </c>
      <c r="GZ476" s="34">
        <v>0</v>
      </c>
      <c r="HA476" s="34">
        <v>0</v>
      </c>
      <c r="HB476" s="34">
        <v>0</v>
      </c>
      <c r="HC476" s="34">
        <v>200</v>
      </c>
      <c r="HD476" s="34">
        <v>0</v>
      </c>
      <c r="HE476" s="34">
        <v>0</v>
      </c>
      <c r="HF476" s="34" t="s">
        <v>1044</v>
      </c>
      <c r="HK476" s="34" t="s">
        <v>7405</v>
      </c>
      <c r="HL476" s="34" t="s">
        <v>4226</v>
      </c>
      <c r="HM476" s="34" t="s">
        <v>4539</v>
      </c>
      <c r="HN476" s="34" t="s">
        <v>5446</v>
      </c>
      <c r="HO476" s="34">
        <v>46.7477003942181</v>
      </c>
      <c r="HP476" s="34" t="s">
        <v>4896</v>
      </c>
      <c r="HQ476" s="34" t="s">
        <v>4305</v>
      </c>
      <c r="HR476" s="34" t="s">
        <v>4186</v>
      </c>
      <c r="HS476" s="34" t="s">
        <v>4235</v>
      </c>
      <c r="HT476" s="34" t="s">
        <v>4271</v>
      </c>
      <c r="HU476" s="34" t="s">
        <v>5342</v>
      </c>
      <c r="HV476" s="34" t="s">
        <v>5001</v>
      </c>
      <c r="HW476" s="34" t="s">
        <v>3302</v>
      </c>
      <c r="HX476" s="34" t="s">
        <v>3232</v>
      </c>
      <c r="HY476" s="34" t="s">
        <v>4299</v>
      </c>
      <c r="HZ476" s="34" t="s">
        <v>4933</v>
      </c>
      <c r="IA476" s="34" t="s">
        <v>4666</v>
      </c>
      <c r="IC476" s="34" t="s">
        <v>5274</v>
      </c>
      <c r="ID476" s="34" t="s">
        <v>4462</v>
      </c>
      <c r="II476" s="34" t="s">
        <v>5581</v>
      </c>
      <c r="IQ476" s="34">
        <v>2000</v>
      </c>
      <c r="IR476" s="34" t="s">
        <v>1046</v>
      </c>
      <c r="IT476" s="34">
        <v>2000</v>
      </c>
      <c r="IU476" s="34" t="s">
        <v>5178</v>
      </c>
      <c r="IV476" s="34" t="s">
        <v>4170</v>
      </c>
      <c r="IW476" s="34" t="s">
        <v>4170</v>
      </c>
      <c r="IX476" s="34" t="s">
        <v>6120</v>
      </c>
      <c r="IY476" s="34" t="s">
        <v>4785</v>
      </c>
      <c r="IZ476" s="34" t="s">
        <v>4784</v>
      </c>
      <c r="JA476" s="34" t="s">
        <v>4711</v>
      </c>
      <c r="JB476" s="34" t="s">
        <v>4714</v>
      </c>
      <c r="JC476" s="34">
        <v>333.33333333333297</v>
      </c>
      <c r="JD476" s="34">
        <v>0</v>
      </c>
      <c r="JE476" s="34">
        <v>0</v>
      </c>
      <c r="JF476" s="34">
        <v>0</v>
      </c>
      <c r="JG476" s="34">
        <v>0</v>
      </c>
      <c r="JH476" s="34">
        <v>33.3333333333333</v>
      </c>
      <c r="JI476" s="34">
        <v>0</v>
      </c>
      <c r="JJ476" s="34">
        <v>0</v>
      </c>
      <c r="JK476" s="34">
        <v>0</v>
      </c>
      <c r="JL476" s="34">
        <v>6266.6666666666697</v>
      </c>
      <c r="JM476" s="34">
        <v>500</v>
      </c>
      <c r="JN476" s="34">
        <v>6766.6666666666697</v>
      </c>
      <c r="JO476" s="34">
        <v>6266.6666666666697</v>
      </c>
      <c r="JP476" s="34">
        <v>500</v>
      </c>
      <c r="JQ476" s="34">
        <v>6766.6666666666697</v>
      </c>
      <c r="JR476" s="34">
        <v>0.59113300492610799</v>
      </c>
      <c r="JU476" s="34">
        <v>0.147783251231527</v>
      </c>
      <c r="JV476" s="34">
        <v>7.3891625615763498E-2</v>
      </c>
      <c r="JW476" s="34">
        <v>4.4334975369458102E-2</v>
      </c>
      <c r="JX476" s="34">
        <v>1.47783251231527E-2</v>
      </c>
      <c r="JY476" s="34">
        <v>7.3891625615763498E-2</v>
      </c>
      <c r="KA476" s="34">
        <v>4.9261083743842402E-2</v>
      </c>
      <c r="KF476" s="34">
        <v>4.92610837438424E-3</v>
      </c>
      <c r="KJ476" s="34" t="s">
        <v>5976</v>
      </c>
      <c r="KK476" s="34" t="s">
        <v>5177</v>
      </c>
      <c r="KL476" s="34" t="s">
        <v>4170</v>
      </c>
      <c r="KM476" s="34" t="s">
        <v>4714</v>
      </c>
      <c r="KN476" s="34" t="s">
        <v>4170</v>
      </c>
      <c r="KO476" s="34" t="s">
        <v>4170</v>
      </c>
      <c r="KP476" s="34" t="s">
        <v>4170</v>
      </c>
      <c r="KQ476" s="34" t="s">
        <v>4170</v>
      </c>
      <c r="KR476" s="34" t="s">
        <v>4972</v>
      </c>
      <c r="KS476" s="34" t="s">
        <v>4170</v>
      </c>
      <c r="KT476" s="34" t="s">
        <v>4170</v>
      </c>
      <c r="KU476" s="34" t="s">
        <v>5116</v>
      </c>
      <c r="KV476" s="34" t="s">
        <v>5154</v>
      </c>
      <c r="KW476" s="34" t="s">
        <v>5624</v>
      </c>
      <c r="KX476" s="34" t="s">
        <v>5646</v>
      </c>
      <c r="KY476" s="34" t="s">
        <v>5116</v>
      </c>
      <c r="KZ476" s="34" t="s">
        <v>5154</v>
      </c>
      <c r="LA476" s="34" t="s">
        <v>5993</v>
      </c>
    </row>
    <row r="477" spans="1:313">
      <c r="A477" s="34" t="s">
        <v>7406</v>
      </c>
      <c r="B477" s="34" t="s">
        <v>7371</v>
      </c>
      <c r="C477" s="34" t="s">
        <v>1036</v>
      </c>
      <c r="D477" s="34" t="s">
        <v>1041</v>
      </c>
      <c r="F477" s="34" t="s">
        <v>1041</v>
      </c>
      <c r="G477" s="34">
        <v>67</v>
      </c>
      <c r="H477" s="34" t="s">
        <v>1041</v>
      </c>
      <c r="I477" s="34" t="s">
        <v>1041</v>
      </c>
      <c r="J477" s="34" t="s">
        <v>440</v>
      </c>
      <c r="K477" s="34" t="s">
        <v>1086</v>
      </c>
      <c r="L477" s="34" t="s">
        <v>9545</v>
      </c>
      <c r="M477" s="34" t="s">
        <v>1685</v>
      </c>
      <c r="N477" s="34" t="s">
        <v>9546</v>
      </c>
      <c r="P477" s="34" t="s">
        <v>3065</v>
      </c>
      <c r="Q477" s="34" t="s">
        <v>3093</v>
      </c>
      <c r="R477" s="34" t="s">
        <v>6320</v>
      </c>
      <c r="S477" s="34">
        <v>1</v>
      </c>
      <c r="T477" s="34" t="s">
        <v>4170</v>
      </c>
      <c r="U477" s="34" t="s">
        <v>4170</v>
      </c>
      <c r="V477" s="34" t="s">
        <v>4170</v>
      </c>
      <c r="W477" s="34" t="s">
        <v>4881</v>
      </c>
      <c r="X477" s="34" t="s">
        <v>4170</v>
      </c>
      <c r="Y477" s="34" t="s">
        <v>4881</v>
      </c>
      <c r="Z477" s="34" t="s">
        <v>4170</v>
      </c>
      <c r="AA477" s="34" t="s">
        <v>4170</v>
      </c>
      <c r="AB477" s="34" t="s">
        <v>3687</v>
      </c>
      <c r="AD477" s="34" t="s">
        <v>3702</v>
      </c>
      <c r="AE477" s="34" t="s">
        <v>3705</v>
      </c>
      <c r="AF477" s="34" t="s">
        <v>4881</v>
      </c>
      <c r="AG477" s="34" t="s">
        <v>4170</v>
      </c>
      <c r="AH477" s="34" t="s">
        <v>4170</v>
      </c>
      <c r="AI477" s="34" t="s">
        <v>4170</v>
      </c>
      <c r="AJ477" s="34" t="s">
        <v>4170</v>
      </c>
      <c r="AK477" s="34" t="s">
        <v>4170</v>
      </c>
      <c r="AL477" s="34" t="s">
        <v>4170</v>
      </c>
      <c r="AN477" s="34" t="s">
        <v>3722</v>
      </c>
      <c r="AO477" s="34" t="s">
        <v>3071</v>
      </c>
      <c r="BG477" s="34">
        <v>1</v>
      </c>
      <c r="BH477" s="34" t="s">
        <v>4143</v>
      </c>
      <c r="BI477" s="34">
        <v>12</v>
      </c>
      <c r="BJ477" s="34" t="s">
        <v>1041</v>
      </c>
      <c r="BK477" s="34" t="s">
        <v>3727</v>
      </c>
      <c r="BM477" s="34" t="s">
        <v>3739</v>
      </c>
      <c r="BN477" s="34" t="s">
        <v>1044</v>
      </c>
      <c r="BO477" s="34" t="s">
        <v>4170</v>
      </c>
      <c r="BP477" s="34" t="s">
        <v>4170</v>
      </c>
      <c r="BQ477" s="34" t="s">
        <v>4881</v>
      </c>
      <c r="BR477" s="34" t="s">
        <v>4170</v>
      </c>
      <c r="BS477" s="34" t="s">
        <v>3071</v>
      </c>
      <c r="BT477" s="34" t="s">
        <v>3771</v>
      </c>
      <c r="BU477" s="34" t="s">
        <v>1044</v>
      </c>
      <c r="BV477" s="34" t="s">
        <v>1041</v>
      </c>
      <c r="BW477" s="34" t="s">
        <v>1044</v>
      </c>
      <c r="BX477" s="34" t="s">
        <v>7407</v>
      </c>
      <c r="BY477" s="34" t="s">
        <v>4170</v>
      </c>
      <c r="BZ477" s="34" t="s">
        <v>4170</v>
      </c>
      <c r="CA477" s="34" t="s">
        <v>4881</v>
      </c>
      <c r="CB477" s="34" t="s">
        <v>4170</v>
      </c>
      <c r="CC477" s="34" t="s">
        <v>4881</v>
      </c>
      <c r="CD477" s="34" t="s">
        <v>4170</v>
      </c>
      <c r="CE477" s="34" t="s">
        <v>4170</v>
      </c>
      <c r="CF477" s="34" t="s">
        <v>4170</v>
      </c>
      <c r="CG477" s="34" t="s">
        <v>4170</v>
      </c>
      <c r="CH477" s="34" t="s">
        <v>4170</v>
      </c>
      <c r="CI477" s="34" t="s">
        <v>4170</v>
      </c>
      <c r="CJ477" s="34" t="s">
        <v>4170</v>
      </c>
      <c r="CK477" s="34" t="s">
        <v>4170</v>
      </c>
      <c r="CL477" s="34" t="s">
        <v>4170</v>
      </c>
      <c r="CM477" s="34" t="s">
        <v>4170</v>
      </c>
      <c r="CN477" s="34" t="s">
        <v>4170</v>
      </c>
      <c r="CO477" s="34" t="s">
        <v>4170</v>
      </c>
      <c r="CQ477" s="34" t="s">
        <v>1041</v>
      </c>
      <c r="CR477" s="34" t="s">
        <v>1041</v>
      </c>
      <c r="CS477" s="34" t="s">
        <v>1044</v>
      </c>
      <c r="CT477" s="34" t="s">
        <v>1041</v>
      </c>
      <c r="CU477" s="34" t="s">
        <v>1041</v>
      </c>
      <c r="CV477" s="34" t="s">
        <v>1041</v>
      </c>
      <c r="CW477" s="34" t="s">
        <v>1044</v>
      </c>
      <c r="CX477" s="34" t="s">
        <v>1044</v>
      </c>
      <c r="CY477" s="34" t="s">
        <v>3826</v>
      </c>
      <c r="CZ477" s="34" t="s">
        <v>3843</v>
      </c>
      <c r="DA477" s="34" t="s">
        <v>3861</v>
      </c>
      <c r="DB477" s="34" t="s">
        <v>3871</v>
      </c>
      <c r="DC477" s="34" t="s">
        <v>3871</v>
      </c>
      <c r="DD477" s="34" t="s">
        <v>3871</v>
      </c>
      <c r="DE477" s="34" t="s">
        <v>1044</v>
      </c>
      <c r="DF477" s="34" t="s">
        <v>3880</v>
      </c>
      <c r="DG477" s="34" t="s">
        <v>6305</v>
      </c>
      <c r="DH477" s="34" t="s">
        <v>4170</v>
      </c>
      <c r="DI477" s="34" t="s">
        <v>4170</v>
      </c>
      <c r="DJ477" s="34" t="s">
        <v>4170</v>
      </c>
      <c r="DK477" s="34" t="s">
        <v>4170</v>
      </c>
      <c r="DL477" s="34" t="s">
        <v>4170</v>
      </c>
      <c r="DM477" s="34" t="s">
        <v>4170</v>
      </c>
      <c r="DN477" s="34" t="s">
        <v>4881</v>
      </c>
      <c r="DO477" s="34" t="s">
        <v>4881</v>
      </c>
      <c r="DP477" s="34" t="s">
        <v>4170</v>
      </c>
      <c r="DQ477" s="34" t="s">
        <v>4170</v>
      </c>
      <c r="DR477" s="34" t="s">
        <v>4170</v>
      </c>
      <c r="DS477" s="34" t="s">
        <v>4170</v>
      </c>
      <c r="DT477" s="34" t="s">
        <v>4170</v>
      </c>
      <c r="DU477" s="34" t="s">
        <v>4170</v>
      </c>
      <c r="DV477" s="34" t="s">
        <v>4170</v>
      </c>
      <c r="DW477" s="34" t="s">
        <v>4170</v>
      </c>
      <c r="ES477" s="34" t="s">
        <v>3951</v>
      </c>
      <c r="ET477" s="34" t="s">
        <v>4170</v>
      </c>
      <c r="EU477" s="34" t="s">
        <v>4170</v>
      </c>
      <c r="EV477" s="34" t="s">
        <v>4170</v>
      </c>
      <c r="EW477" s="34" t="s">
        <v>4170</v>
      </c>
      <c r="EX477" s="34" t="s">
        <v>4881</v>
      </c>
      <c r="EY477" s="34" t="s">
        <v>4170</v>
      </c>
      <c r="EZ477" s="34" t="s">
        <v>4170</v>
      </c>
      <c r="FA477" s="34" t="s">
        <v>4170</v>
      </c>
      <c r="FB477" s="34" t="s">
        <v>4170</v>
      </c>
      <c r="FD477" s="34">
        <v>7300</v>
      </c>
      <c r="FE477" s="34">
        <v>1625</v>
      </c>
      <c r="FK477" s="34" t="s">
        <v>1044</v>
      </c>
      <c r="FM477" s="34" t="s">
        <v>3990</v>
      </c>
      <c r="GF477" s="34" t="s">
        <v>1044</v>
      </c>
      <c r="GG477" s="34" t="s">
        <v>4170</v>
      </c>
      <c r="GH477" s="34" t="s">
        <v>4170</v>
      </c>
      <c r="GI477" s="34" t="s">
        <v>4170</v>
      </c>
      <c r="GJ477" s="34" t="s">
        <v>4881</v>
      </c>
      <c r="GK477" s="34" t="s">
        <v>4170</v>
      </c>
      <c r="GL477" s="34" t="s">
        <v>4170</v>
      </c>
      <c r="GM477" s="34" t="s">
        <v>4170</v>
      </c>
      <c r="GO477" s="34">
        <v>500</v>
      </c>
      <c r="GP477" s="34">
        <v>0</v>
      </c>
      <c r="GQ477" s="34">
        <v>0</v>
      </c>
      <c r="GR477" s="34">
        <v>0</v>
      </c>
      <c r="GS477" s="34">
        <v>200</v>
      </c>
      <c r="GT477" s="34">
        <v>100</v>
      </c>
      <c r="GU477" s="34">
        <v>500</v>
      </c>
      <c r="GV477" s="34">
        <v>0</v>
      </c>
      <c r="GW477" s="34">
        <v>0</v>
      </c>
      <c r="GX477" s="34">
        <v>2000</v>
      </c>
      <c r="GY477" s="34">
        <v>5000</v>
      </c>
      <c r="GZ477" s="34">
        <v>2000</v>
      </c>
      <c r="HA477" s="34">
        <v>0</v>
      </c>
      <c r="HB477" s="34">
        <v>0</v>
      </c>
      <c r="HC477" s="34">
        <v>0</v>
      </c>
      <c r="HD477" s="34">
        <v>0</v>
      </c>
      <c r="HE477" s="34">
        <v>0</v>
      </c>
      <c r="HF477" s="34" t="s">
        <v>1044</v>
      </c>
      <c r="HK477" s="34" t="s">
        <v>7408</v>
      </c>
      <c r="HL477" s="34" t="s">
        <v>4226</v>
      </c>
      <c r="HM477" s="34" t="s">
        <v>4546</v>
      </c>
      <c r="HN477" s="34" t="s">
        <v>5449</v>
      </c>
      <c r="HO477" s="34">
        <v>49.768670608847998</v>
      </c>
      <c r="HP477" s="34" t="s">
        <v>4896</v>
      </c>
      <c r="HQ477" s="34" t="s">
        <v>4305</v>
      </c>
      <c r="HR477" s="34" t="s">
        <v>4195</v>
      </c>
      <c r="HS477" s="34" t="s">
        <v>4235</v>
      </c>
      <c r="HT477" s="34" t="s">
        <v>4271</v>
      </c>
      <c r="HU477" s="34" t="s">
        <v>5342</v>
      </c>
      <c r="HV477" s="34" t="s">
        <v>5001</v>
      </c>
      <c r="HW477" s="34" t="s">
        <v>4560</v>
      </c>
      <c r="HX477" s="34" t="s">
        <v>3235</v>
      </c>
      <c r="HY477" s="34" t="s">
        <v>4299</v>
      </c>
      <c r="HZ477" s="34" t="s">
        <v>4929</v>
      </c>
      <c r="IA477" s="34" t="s">
        <v>4665</v>
      </c>
      <c r="IB477" s="34" t="s">
        <v>5665</v>
      </c>
      <c r="IC477" s="34" t="s">
        <v>5274</v>
      </c>
      <c r="ID477" s="34" t="s">
        <v>4461</v>
      </c>
      <c r="IJ477" s="34">
        <v>2909.78</v>
      </c>
      <c r="IK477" s="34" t="s">
        <v>4587</v>
      </c>
      <c r="IQ477" s="34">
        <v>4534.78</v>
      </c>
      <c r="IR477" s="34" t="s">
        <v>1046</v>
      </c>
      <c r="IT477" s="34">
        <v>4534.78</v>
      </c>
      <c r="IU477" s="34" t="s">
        <v>5177</v>
      </c>
      <c r="IV477" s="34" t="s">
        <v>4170</v>
      </c>
      <c r="IW477" s="34" t="s">
        <v>4170</v>
      </c>
      <c r="IX477" s="34" t="s">
        <v>4170</v>
      </c>
      <c r="IY477" s="34" t="s">
        <v>5373</v>
      </c>
      <c r="IZ477" s="34" t="s">
        <v>4352</v>
      </c>
      <c r="JA477" s="34" t="s">
        <v>4785</v>
      </c>
      <c r="JB477" s="34" t="s">
        <v>4170</v>
      </c>
      <c r="JC477" s="34">
        <v>333.33333333333297</v>
      </c>
      <c r="JD477" s="34">
        <v>833.33333333333303</v>
      </c>
      <c r="JE477" s="34">
        <v>333.33333333333297</v>
      </c>
      <c r="JF477" s="34">
        <v>0</v>
      </c>
      <c r="JG477" s="34">
        <v>0</v>
      </c>
      <c r="JH477" s="34">
        <v>0</v>
      </c>
      <c r="JI477" s="34">
        <v>0</v>
      </c>
      <c r="JJ477" s="34">
        <v>0</v>
      </c>
      <c r="JK477" s="34">
        <v>0</v>
      </c>
      <c r="JL477" s="34">
        <v>1966.6666666666699</v>
      </c>
      <c r="JM477" s="34">
        <v>833.33333333333303</v>
      </c>
      <c r="JN477" s="34">
        <v>2800</v>
      </c>
      <c r="JO477" s="34">
        <v>1966.6666666666699</v>
      </c>
      <c r="JP477" s="34">
        <v>833.33333333333303</v>
      </c>
      <c r="JQ477" s="34">
        <v>2800</v>
      </c>
      <c r="JR477" s="34">
        <v>0.17857142857142899</v>
      </c>
      <c r="JV477" s="34">
        <v>7.1428571428571397E-2</v>
      </c>
      <c r="JW477" s="34">
        <v>3.5714285714285698E-2</v>
      </c>
      <c r="JX477" s="34">
        <v>0.17857142857142899</v>
      </c>
      <c r="KA477" s="34">
        <v>0.119047619047619</v>
      </c>
      <c r="KB477" s="34">
        <v>0.297619047619048</v>
      </c>
      <c r="KC477" s="34">
        <v>0.119047619047619</v>
      </c>
      <c r="KI477" s="34" t="s">
        <v>6083</v>
      </c>
      <c r="KJ477" s="34" t="s">
        <v>5976</v>
      </c>
      <c r="KK477" s="34" t="s">
        <v>5989</v>
      </c>
      <c r="KL477" s="34" t="s">
        <v>4170</v>
      </c>
      <c r="KM477" s="34" t="s">
        <v>4714</v>
      </c>
      <c r="KN477" s="34" t="s">
        <v>4716</v>
      </c>
      <c r="KO477" s="34" t="s">
        <v>5255</v>
      </c>
      <c r="KP477" s="34" t="s">
        <v>4170</v>
      </c>
      <c r="KQ477" s="34" t="s">
        <v>4170</v>
      </c>
      <c r="KR477" s="34" t="s">
        <v>4170</v>
      </c>
      <c r="KS477" s="34" t="s">
        <v>4170</v>
      </c>
      <c r="KT477" s="34" t="s">
        <v>4170</v>
      </c>
      <c r="KU477" s="34" t="s">
        <v>4973</v>
      </c>
      <c r="KV477" s="34" t="s">
        <v>5151</v>
      </c>
      <c r="KW477" s="34" t="s">
        <v>5624</v>
      </c>
      <c r="KX477" s="34" t="s">
        <v>5646</v>
      </c>
      <c r="KY477" s="34" t="s">
        <v>5952</v>
      </c>
      <c r="KZ477" s="34" t="s">
        <v>5850</v>
      </c>
      <c r="LA477" s="34" t="s">
        <v>5992</v>
      </c>
    </row>
    <row r="478" spans="1:313">
      <c r="A478" s="34" t="s">
        <v>7409</v>
      </c>
      <c r="B478" s="34" t="s">
        <v>7371</v>
      </c>
      <c r="C478" s="34" t="s">
        <v>1038</v>
      </c>
      <c r="D478" s="34" t="s">
        <v>1041</v>
      </c>
      <c r="F478" s="34" t="s">
        <v>1041</v>
      </c>
      <c r="G478" s="34">
        <v>32</v>
      </c>
      <c r="H478" s="34" t="s">
        <v>1041</v>
      </c>
      <c r="I478" s="34" t="s">
        <v>1041</v>
      </c>
      <c r="J478" s="34" t="s">
        <v>440</v>
      </c>
      <c r="K478" s="34" t="s">
        <v>1161</v>
      </c>
      <c r="L478" s="34" t="s">
        <v>9578</v>
      </c>
      <c r="M478" s="34" t="s">
        <v>1161</v>
      </c>
      <c r="N478" s="34" t="s">
        <v>9579</v>
      </c>
      <c r="P478" s="34" t="s">
        <v>3065</v>
      </c>
      <c r="Q478" s="34" t="s">
        <v>3120</v>
      </c>
      <c r="R478" s="34" t="s">
        <v>6320</v>
      </c>
      <c r="S478" s="34">
        <v>2</v>
      </c>
      <c r="T478" s="34" t="s">
        <v>4881</v>
      </c>
      <c r="U478" s="34" t="s">
        <v>4881</v>
      </c>
      <c r="V478" s="34" t="s">
        <v>4170</v>
      </c>
      <c r="W478" s="34" t="s">
        <v>4881</v>
      </c>
      <c r="X478" s="34" t="s">
        <v>4170</v>
      </c>
      <c r="Y478" s="34" t="s">
        <v>4609</v>
      </c>
      <c r="Z478" s="34" t="s">
        <v>4170</v>
      </c>
      <c r="AA478" s="34" t="s">
        <v>4170</v>
      </c>
      <c r="AB478" s="34" t="s">
        <v>3681</v>
      </c>
      <c r="AD478" s="34" t="s">
        <v>3696</v>
      </c>
      <c r="AN478" s="34" t="s">
        <v>3719</v>
      </c>
      <c r="AO478" s="34" t="s">
        <v>1044</v>
      </c>
      <c r="BG478" s="34">
        <v>1</v>
      </c>
      <c r="BI478" s="34">
        <v>28</v>
      </c>
      <c r="BJ478" s="34" t="s">
        <v>1041</v>
      </c>
      <c r="BK478" s="34" t="s">
        <v>3727</v>
      </c>
      <c r="BM478" s="34" t="s">
        <v>3739</v>
      </c>
      <c r="BN478" s="34" t="s">
        <v>3745</v>
      </c>
      <c r="BO478" s="34" t="s">
        <v>4881</v>
      </c>
      <c r="BP478" s="34" t="s">
        <v>4170</v>
      </c>
      <c r="BQ478" s="34" t="s">
        <v>4170</v>
      </c>
      <c r="BR478" s="34" t="s">
        <v>4170</v>
      </c>
      <c r="BS478" s="34" t="s">
        <v>3754</v>
      </c>
      <c r="BT478" s="34" t="s">
        <v>3771</v>
      </c>
      <c r="BU478" s="34" t="s">
        <v>1044</v>
      </c>
      <c r="BV478" s="34" t="s">
        <v>1044</v>
      </c>
      <c r="BW478" s="34" t="s">
        <v>1044</v>
      </c>
      <c r="BX478" s="34" t="s">
        <v>3777</v>
      </c>
      <c r="BY478" s="34" t="s">
        <v>4881</v>
      </c>
      <c r="BZ478" s="34" t="s">
        <v>4170</v>
      </c>
      <c r="CA478" s="34" t="s">
        <v>4170</v>
      </c>
      <c r="CB478" s="34" t="s">
        <v>4170</v>
      </c>
      <c r="CC478" s="34" t="s">
        <v>4170</v>
      </c>
      <c r="CD478" s="34" t="s">
        <v>4170</v>
      </c>
      <c r="CE478" s="34" t="s">
        <v>4170</v>
      </c>
      <c r="CF478" s="34" t="s">
        <v>4170</v>
      </c>
      <c r="CG478" s="34" t="s">
        <v>4170</v>
      </c>
      <c r="CH478" s="34" t="s">
        <v>4170</v>
      </c>
      <c r="CI478" s="34" t="s">
        <v>4170</v>
      </c>
      <c r="CJ478" s="34" t="s">
        <v>4170</v>
      </c>
      <c r="CK478" s="34" t="s">
        <v>4170</v>
      </c>
      <c r="CL478" s="34" t="s">
        <v>4170</v>
      </c>
      <c r="CM478" s="34" t="s">
        <v>4170</v>
      </c>
      <c r="CN478" s="34" t="s">
        <v>4170</v>
      </c>
      <c r="CO478" s="34" t="s">
        <v>4170</v>
      </c>
      <c r="CQ478" s="34" t="s">
        <v>1041</v>
      </c>
      <c r="CR478" s="34" t="s">
        <v>1041</v>
      </c>
      <c r="CS478" s="34" t="s">
        <v>1041</v>
      </c>
      <c r="CT478" s="34" t="s">
        <v>1041</v>
      </c>
      <c r="CU478" s="34" t="s">
        <v>1041</v>
      </c>
      <c r="CV478" s="34" t="s">
        <v>1041</v>
      </c>
      <c r="CW478" s="34" t="s">
        <v>1044</v>
      </c>
      <c r="CX478" s="34" t="s">
        <v>1044</v>
      </c>
      <c r="CY478" s="34" t="s">
        <v>3826</v>
      </c>
      <c r="CZ478" s="34" t="s">
        <v>3843</v>
      </c>
      <c r="DA478" s="34" t="s">
        <v>3861</v>
      </c>
      <c r="DB478" s="34" t="s">
        <v>3868</v>
      </c>
      <c r="DC478" s="34" t="s">
        <v>3868</v>
      </c>
      <c r="DD478" s="34" t="s">
        <v>3871</v>
      </c>
      <c r="DE478" s="34" t="s">
        <v>1044</v>
      </c>
      <c r="DF478" s="34" t="s">
        <v>3877</v>
      </c>
      <c r="DG478" s="34" t="s">
        <v>169</v>
      </c>
      <c r="DH478" s="34" t="s">
        <v>4170</v>
      </c>
      <c r="DI478" s="34" t="s">
        <v>4881</v>
      </c>
      <c r="DJ478" s="34" t="s">
        <v>4170</v>
      </c>
      <c r="DK478" s="34" t="s">
        <v>4170</v>
      </c>
      <c r="DL478" s="34" t="s">
        <v>4170</v>
      </c>
      <c r="DM478" s="34" t="s">
        <v>4170</v>
      </c>
      <c r="DN478" s="34" t="s">
        <v>4170</v>
      </c>
      <c r="DO478" s="34" t="s">
        <v>4170</v>
      </c>
      <c r="DP478" s="34" t="s">
        <v>4170</v>
      </c>
      <c r="DQ478" s="34" t="s">
        <v>4170</v>
      </c>
      <c r="DR478" s="34" t="s">
        <v>4170</v>
      </c>
      <c r="DS478" s="34" t="s">
        <v>4170</v>
      </c>
      <c r="DT478" s="34" t="s">
        <v>4170</v>
      </c>
      <c r="DU478" s="34" t="s">
        <v>4170</v>
      </c>
      <c r="DV478" s="34" t="s">
        <v>4170</v>
      </c>
      <c r="DW478" s="34" t="s">
        <v>4170</v>
      </c>
      <c r="FK478" s="34" t="s">
        <v>1044</v>
      </c>
      <c r="FM478" s="34" t="s">
        <v>3990</v>
      </c>
      <c r="GF478" s="34" t="s">
        <v>1044</v>
      </c>
      <c r="GG478" s="34" t="s">
        <v>4170</v>
      </c>
      <c r="GH478" s="34" t="s">
        <v>4170</v>
      </c>
      <c r="GI478" s="34" t="s">
        <v>4170</v>
      </c>
      <c r="GJ478" s="34" t="s">
        <v>4881</v>
      </c>
      <c r="GK478" s="34" t="s">
        <v>4170</v>
      </c>
      <c r="GL478" s="34" t="s">
        <v>4170</v>
      </c>
      <c r="GM478" s="34" t="s">
        <v>4170</v>
      </c>
      <c r="GO478" s="34">
        <v>5000</v>
      </c>
      <c r="GP478" s="34">
        <v>500</v>
      </c>
      <c r="GQ478" s="34">
        <v>4000</v>
      </c>
      <c r="GR478" s="34">
        <v>1800</v>
      </c>
      <c r="GS478" s="34">
        <v>500</v>
      </c>
      <c r="GT478" s="34">
        <v>400</v>
      </c>
      <c r="GU478" s="34">
        <v>1000</v>
      </c>
      <c r="GV478" s="34">
        <v>500</v>
      </c>
      <c r="GW478" s="34">
        <v>0</v>
      </c>
      <c r="GX478" s="34">
        <v>5000</v>
      </c>
      <c r="GY478" s="34">
        <v>1000</v>
      </c>
      <c r="GZ478" s="34">
        <v>1000</v>
      </c>
      <c r="HA478" s="34">
        <v>0</v>
      </c>
      <c r="HB478" s="34">
        <v>0</v>
      </c>
      <c r="HC478" s="34">
        <v>0</v>
      </c>
      <c r="HD478" s="34">
        <v>0</v>
      </c>
      <c r="HE478" s="34">
        <v>0</v>
      </c>
      <c r="HF478" s="34" t="s">
        <v>1044</v>
      </c>
      <c r="HK478" s="34" t="s">
        <v>7410</v>
      </c>
      <c r="HL478" s="34" t="s">
        <v>4226</v>
      </c>
      <c r="HM478" s="34" t="s">
        <v>4539</v>
      </c>
      <c r="HN478" s="34" t="s">
        <v>5446</v>
      </c>
      <c r="HO478" s="34">
        <v>49.768670608847998</v>
      </c>
      <c r="HP478" s="34" t="s">
        <v>4896</v>
      </c>
      <c r="HQ478" s="34" t="s">
        <v>4313</v>
      </c>
      <c r="HR478" s="34" t="s">
        <v>4210</v>
      </c>
      <c r="HS478" s="34" t="s">
        <v>4228</v>
      </c>
      <c r="HT478" s="34" t="s">
        <v>4262</v>
      </c>
      <c r="HU478" s="34" t="s">
        <v>5342</v>
      </c>
      <c r="HV478" s="34" t="s">
        <v>5001</v>
      </c>
      <c r="HW478" s="34" t="s">
        <v>4556</v>
      </c>
      <c r="HX478" s="34" t="s">
        <v>3244</v>
      </c>
      <c r="HY478" s="34" t="s">
        <v>4291</v>
      </c>
      <c r="HZ478" s="34" t="s">
        <v>4933</v>
      </c>
      <c r="IA478" s="34" t="s">
        <v>4666</v>
      </c>
      <c r="IC478" s="34" t="s">
        <v>5274</v>
      </c>
      <c r="ID478" s="34" t="s">
        <v>4462</v>
      </c>
      <c r="IR478" s="34" t="s">
        <v>1046</v>
      </c>
      <c r="IS478" s="34" t="s">
        <v>5322</v>
      </c>
      <c r="IU478" s="34" t="s">
        <v>5179</v>
      </c>
      <c r="IV478" s="34" t="s">
        <v>4471</v>
      </c>
      <c r="IW478" s="34" t="s">
        <v>4174</v>
      </c>
      <c r="IX478" s="34" t="s">
        <v>4472</v>
      </c>
      <c r="IY478" s="34" t="s">
        <v>4785</v>
      </c>
      <c r="IZ478" s="34" t="s">
        <v>4785</v>
      </c>
      <c r="JA478" s="34" t="s">
        <v>4716</v>
      </c>
      <c r="JB478" s="34" t="s">
        <v>4714</v>
      </c>
      <c r="JC478" s="34">
        <v>833.33333333333303</v>
      </c>
      <c r="JD478" s="34">
        <v>166.666666666667</v>
      </c>
      <c r="JE478" s="34">
        <v>166.666666666667</v>
      </c>
      <c r="JF478" s="34">
        <v>0</v>
      </c>
      <c r="JG478" s="34">
        <v>0</v>
      </c>
      <c r="JH478" s="34">
        <v>0</v>
      </c>
      <c r="JI478" s="34">
        <v>0</v>
      </c>
      <c r="JJ478" s="34">
        <v>0</v>
      </c>
      <c r="JK478" s="34">
        <v>0</v>
      </c>
      <c r="JL478" s="34">
        <v>13700</v>
      </c>
      <c r="JM478" s="34">
        <v>1166.6666666666699</v>
      </c>
      <c r="JN478" s="34">
        <v>14866.666666666701</v>
      </c>
      <c r="JO478" s="34">
        <v>6850</v>
      </c>
      <c r="JP478" s="34">
        <v>583.33333333333303</v>
      </c>
      <c r="JQ478" s="34">
        <v>7433.3333333333303</v>
      </c>
      <c r="JR478" s="34">
        <v>0.33632286995515698</v>
      </c>
      <c r="JS478" s="34">
        <v>3.3632286995515702E-2</v>
      </c>
      <c r="JT478" s="34">
        <v>0.269058295964126</v>
      </c>
      <c r="JU478" s="34">
        <v>0.121076233183857</v>
      </c>
      <c r="JV478" s="34">
        <v>3.3632286995515702E-2</v>
      </c>
      <c r="JW478" s="34">
        <v>2.6905829596412599E-2</v>
      </c>
      <c r="JX478" s="34">
        <v>6.7264573991031404E-2</v>
      </c>
      <c r="JY478" s="34">
        <v>3.3632286995515702E-2</v>
      </c>
      <c r="KA478" s="34">
        <v>5.60538116591928E-2</v>
      </c>
      <c r="KB478" s="34">
        <v>1.1210762331838601E-2</v>
      </c>
      <c r="KC478" s="34">
        <v>1.1210762331838601E-2</v>
      </c>
      <c r="KL478" s="34" t="s">
        <v>4170</v>
      </c>
      <c r="KM478" s="34" t="s">
        <v>4716</v>
      </c>
      <c r="KN478" s="34" t="s">
        <v>5254</v>
      </c>
      <c r="KO478" s="34" t="s">
        <v>5254</v>
      </c>
      <c r="KP478" s="34" t="s">
        <v>4170</v>
      </c>
      <c r="KQ478" s="34" t="s">
        <v>4170</v>
      </c>
      <c r="KR478" s="34" t="s">
        <v>4170</v>
      </c>
      <c r="KS478" s="34" t="s">
        <v>4170</v>
      </c>
      <c r="KT478" s="34" t="s">
        <v>4170</v>
      </c>
      <c r="KU478" s="34" t="s">
        <v>5112</v>
      </c>
      <c r="KV478" s="34" t="s">
        <v>5154</v>
      </c>
      <c r="KW478" s="34" t="s">
        <v>5621</v>
      </c>
      <c r="KX478" s="34" t="s">
        <v>5646</v>
      </c>
      <c r="KY478" s="34" t="s">
        <v>5112</v>
      </c>
      <c r="KZ478" s="34" t="s">
        <v>5154</v>
      </c>
    </row>
    <row r="479" spans="1:313">
      <c r="A479" s="34" t="s">
        <v>7411</v>
      </c>
      <c r="B479" s="34" t="s">
        <v>7371</v>
      </c>
      <c r="C479" s="34" t="s">
        <v>1037</v>
      </c>
      <c r="D479" s="34" t="s">
        <v>1041</v>
      </c>
      <c r="F479" s="34" t="s">
        <v>1041</v>
      </c>
      <c r="G479" s="34">
        <v>46</v>
      </c>
      <c r="H479" s="34" t="s">
        <v>1041</v>
      </c>
      <c r="I479" s="34" t="s">
        <v>1041</v>
      </c>
      <c r="J479" s="34" t="s">
        <v>440</v>
      </c>
      <c r="K479" s="34" t="s">
        <v>1077</v>
      </c>
      <c r="L479" s="34" t="s">
        <v>9537</v>
      </c>
      <c r="M479" s="34" t="s">
        <v>1548</v>
      </c>
      <c r="N479" s="34" t="s">
        <v>9538</v>
      </c>
      <c r="P479" s="34" t="s">
        <v>3065</v>
      </c>
      <c r="Q479" s="34" t="s">
        <v>3123</v>
      </c>
      <c r="R479" s="34" t="s">
        <v>6323</v>
      </c>
      <c r="S479" s="34">
        <v>2</v>
      </c>
      <c r="T479" s="34" t="s">
        <v>4881</v>
      </c>
      <c r="U479" s="34" t="s">
        <v>4881</v>
      </c>
      <c r="V479" s="34" t="s">
        <v>4170</v>
      </c>
      <c r="W479" s="34" t="s">
        <v>4881</v>
      </c>
      <c r="X479" s="34" t="s">
        <v>4170</v>
      </c>
      <c r="Y479" s="34" t="s">
        <v>4609</v>
      </c>
      <c r="Z479" s="34" t="s">
        <v>4170</v>
      </c>
      <c r="AA479" s="34" t="s">
        <v>4170</v>
      </c>
      <c r="AB479" s="34" t="s">
        <v>3681</v>
      </c>
      <c r="AD479" s="34" t="s">
        <v>3696</v>
      </c>
      <c r="AN479" s="34" t="s">
        <v>3722</v>
      </c>
      <c r="AO479" s="34" t="s">
        <v>1044</v>
      </c>
      <c r="BG479" s="34">
        <v>2</v>
      </c>
      <c r="BI479" s="34">
        <v>40</v>
      </c>
      <c r="BJ479" s="34" t="s">
        <v>1041</v>
      </c>
      <c r="BK479" s="34" t="s">
        <v>3727</v>
      </c>
      <c r="BM479" s="34" t="s">
        <v>3739</v>
      </c>
      <c r="BN479" s="34" t="s">
        <v>1044</v>
      </c>
      <c r="BO479" s="34" t="s">
        <v>4170</v>
      </c>
      <c r="BP479" s="34" t="s">
        <v>4170</v>
      </c>
      <c r="BQ479" s="34" t="s">
        <v>4881</v>
      </c>
      <c r="BR479" s="34" t="s">
        <v>4170</v>
      </c>
      <c r="BS479" s="34" t="s">
        <v>3754</v>
      </c>
      <c r="BT479" s="34" t="s">
        <v>3771</v>
      </c>
      <c r="BU479" s="34" t="s">
        <v>1044</v>
      </c>
      <c r="BV479" s="34" t="s">
        <v>1044</v>
      </c>
      <c r="BW479" s="34" t="s">
        <v>1044</v>
      </c>
      <c r="BX479" s="34" t="s">
        <v>3777</v>
      </c>
      <c r="BY479" s="34" t="s">
        <v>4881</v>
      </c>
      <c r="BZ479" s="34" t="s">
        <v>4170</v>
      </c>
      <c r="CA479" s="34" t="s">
        <v>4170</v>
      </c>
      <c r="CB479" s="34" t="s">
        <v>4170</v>
      </c>
      <c r="CC479" s="34" t="s">
        <v>4170</v>
      </c>
      <c r="CD479" s="34" t="s">
        <v>4170</v>
      </c>
      <c r="CE479" s="34" t="s">
        <v>4170</v>
      </c>
      <c r="CF479" s="34" t="s">
        <v>4170</v>
      </c>
      <c r="CG479" s="34" t="s">
        <v>4170</v>
      </c>
      <c r="CH479" s="34" t="s">
        <v>4170</v>
      </c>
      <c r="CI479" s="34" t="s">
        <v>4170</v>
      </c>
      <c r="CJ479" s="34" t="s">
        <v>4170</v>
      </c>
      <c r="CK479" s="34" t="s">
        <v>4170</v>
      </c>
      <c r="CL479" s="34" t="s">
        <v>4170</v>
      </c>
      <c r="CM479" s="34" t="s">
        <v>4170</v>
      </c>
      <c r="CN479" s="34" t="s">
        <v>4170</v>
      </c>
      <c r="CO479" s="34" t="s">
        <v>4170</v>
      </c>
      <c r="CQ479" s="34" t="s">
        <v>1041</v>
      </c>
      <c r="CR479" s="34" t="s">
        <v>1041</v>
      </c>
      <c r="CS479" s="34" t="s">
        <v>1041</v>
      </c>
      <c r="CT479" s="34" t="s">
        <v>1041</v>
      </c>
      <c r="CU479" s="34" t="s">
        <v>1041</v>
      </c>
      <c r="CV479" s="34" t="s">
        <v>1041</v>
      </c>
      <c r="CW479" s="34" t="s">
        <v>1041</v>
      </c>
      <c r="CX479" s="34" t="s">
        <v>1041</v>
      </c>
      <c r="CY479" s="34" t="s">
        <v>3823</v>
      </c>
      <c r="CZ479" s="34" t="s">
        <v>3843</v>
      </c>
      <c r="DA479" s="34" t="s">
        <v>3855</v>
      </c>
      <c r="DB479" s="34" t="s">
        <v>1044</v>
      </c>
      <c r="DC479" s="34" t="s">
        <v>1044</v>
      </c>
      <c r="DD479" s="34" t="s">
        <v>3871</v>
      </c>
      <c r="DE479" s="34" t="s">
        <v>1041</v>
      </c>
      <c r="DF479" s="34" t="s">
        <v>3877</v>
      </c>
      <c r="DG479" s="34" t="s">
        <v>171</v>
      </c>
      <c r="DH479" s="34" t="s">
        <v>4170</v>
      </c>
      <c r="DI479" s="34" t="s">
        <v>4170</v>
      </c>
      <c r="DJ479" s="34" t="s">
        <v>4170</v>
      </c>
      <c r="DK479" s="34" t="s">
        <v>4170</v>
      </c>
      <c r="DL479" s="34" t="s">
        <v>4170</v>
      </c>
      <c r="DM479" s="34" t="s">
        <v>4170</v>
      </c>
      <c r="DN479" s="34" t="s">
        <v>4170</v>
      </c>
      <c r="DO479" s="34" t="s">
        <v>4170</v>
      </c>
      <c r="DP479" s="34" t="s">
        <v>4170</v>
      </c>
      <c r="DQ479" s="34" t="s">
        <v>4881</v>
      </c>
      <c r="DR479" s="34" t="s">
        <v>4170</v>
      </c>
      <c r="DS479" s="34" t="s">
        <v>4170</v>
      </c>
      <c r="DT479" s="34" t="s">
        <v>4170</v>
      </c>
      <c r="DU479" s="34" t="s">
        <v>4170</v>
      </c>
      <c r="DV479" s="34" t="s">
        <v>4170</v>
      </c>
      <c r="DW479" s="34" t="s">
        <v>4170</v>
      </c>
      <c r="FK479" s="34" t="s">
        <v>3963</v>
      </c>
      <c r="FL479" s="34" t="s">
        <v>3978</v>
      </c>
      <c r="FM479" s="34" t="s">
        <v>3981</v>
      </c>
      <c r="FN479" s="34" t="s">
        <v>6302</v>
      </c>
      <c r="FO479" s="34" t="s">
        <v>4881</v>
      </c>
      <c r="FP479" s="34" t="s">
        <v>4881</v>
      </c>
      <c r="FQ479" s="34" t="s">
        <v>4881</v>
      </c>
      <c r="FR479" s="34" t="s">
        <v>4170</v>
      </c>
      <c r="FS479" s="34" t="s">
        <v>4170</v>
      </c>
      <c r="FT479" s="34" t="s">
        <v>4170</v>
      </c>
      <c r="FU479" s="34" t="s">
        <v>4170</v>
      </c>
      <c r="FV479" s="34" t="s">
        <v>4170</v>
      </c>
      <c r="FW479" s="34" t="s">
        <v>4170</v>
      </c>
      <c r="FX479" s="34" t="s">
        <v>4170</v>
      </c>
      <c r="FY479" s="34" t="s">
        <v>4170</v>
      </c>
      <c r="FZ479" s="34" t="s">
        <v>4170</v>
      </c>
      <c r="GA479" s="34" t="s">
        <v>4170</v>
      </c>
      <c r="GB479" s="34" t="s">
        <v>4170</v>
      </c>
      <c r="GC479" s="34" t="s">
        <v>4170</v>
      </c>
      <c r="GD479" s="34" t="s">
        <v>4170</v>
      </c>
      <c r="GF479" s="34" t="s">
        <v>1044</v>
      </c>
      <c r="GG479" s="34" t="s">
        <v>4170</v>
      </c>
      <c r="GH479" s="34" t="s">
        <v>4170</v>
      </c>
      <c r="GI479" s="34" t="s">
        <v>4170</v>
      </c>
      <c r="GJ479" s="34" t="s">
        <v>4881</v>
      </c>
      <c r="GK479" s="34" t="s">
        <v>4170</v>
      </c>
      <c r="GL479" s="34" t="s">
        <v>4170</v>
      </c>
      <c r="GM479" s="34" t="s">
        <v>4170</v>
      </c>
      <c r="GO479" s="34">
        <v>12000</v>
      </c>
      <c r="GP479" s="34">
        <v>0</v>
      </c>
      <c r="GQ479" s="34">
        <v>20000</v>
      </c>
      <c r="GR479" s="34">
        <v>5000</v>
      </c>
      <c r="GS479" s="34">
        <v>1000</v>
      </c>
      <c r="GT479" s="34">
        <v>300</v>
      </c>
      <c r="GU479" s="34">
        <v>2000</v>
      </c>
      <c r="GV479" s="34">
        <v>2000</v>
      </c>
      <c r="GW479" s="34">
        <v>1000</v>
      </c>
      <c r="GX479" s="34">
        <v>12000</v>
      </c>
      <c r="GY479" s="34">
        <v>20000</v>
      </c>
      <c r="GZ479" s="34">
        <v>60000</v>
      </c>
      <c r="HA479" s="34">
        <v>0</v>
      </c>
      <c r="HB479" s="34">
        <v>0</v>
      </c>
      <c r="HC479" s="34">
        <v>12000</v>
      </c>
      <c r="HD479" s="34">
        <v>0</v>
      </c>
      <c r="HE479" s="34">
        <v>0</v>
      </c>
      <c r="HF479" s="34" t="s">
        <v>1044</v>
      </c>
      <c r="HK479" s="34" t="s">
        <v>7412</v>
      </c>
      <c r="HL479" s="34" t="s">
        <v>4226</v>
      </c>
      <c r="HM479" s="34" t="s">
        <v>4542</v>
      </c>
      <c r="HN479" s="34" t="s">
        <v>5447</v>
      </c>
      <c r="HO479" s="34">
        <v>30.749014454664898</v>
      </c>
      <c r="HP479" s="34" t="s">
        <v>4895</v>
      </c>
      <c r="HQ479" s="34" t="s">
        <v>4313</v>
      </c>
      <c r="HR479" s="34" t="s">
        <v>4210</v>
      </c>
      <c r="HS479" s="34" t="s">
        <v>4228</v>
      </c>
      <c r="HT479" s="34" t="s">
        <v>4262</v>
      </c>
      <c r="HU479" s="34" t="s">
        <v>5342</v>
      </c>
      <c r="HV479" s="34" t="s">
        <v>5001</v>
      </c>
      <c r="HW479" s="34" t="s">
        <v>4560</v>
      </c>
      <c r="HX479" s="34" t="s">
        <v>3235</v>
      </c>
      <c r="HY479" s="34" t="s">
        <v>4299</v>
      </c>
      <c r="HZ479" s="34" t="s">
        <v>4933</v>
      </c>
      <c r="IA479" s="34" t="s">
        <v>4666</v>
      </c>
      <c r="IC479" s="34" t="s">
        <v>5274</v>
      </c>
      <c r="ID479" s="34" t="s">
        <v>4462</v>
      </c>
      <c r="IR479" s="34" t="s">
        <v>1046</v>
      </c>
      <c r="IS479" s="34" t="s">
        <v>5322</v>
      </c>
      <c r="IU479" s="34" t="s">
        <v>5181</v>
      </c>
      <c r="IV479" s="34" t="s">
        <v>4170</v>
      </c>
      <c r="IW479" s="34" t="s">
        <v>4173</v>
      </c>
      <c r="IX479" s="34" t="s">
        <v>5179</v>
      </c>
      <c r="IY479" s="34" t="s">
        <v>4474</v>
      </c>
      <c r="IZ479" s="34" t="s">
        <v>4784</v>
      </c>
      <c r="JA479" s="34" t="s">
        <v>5581</v>
      </c>
      <c r="JB479" s="34" t="s">
        <v>5581</v>
      </c>
      <c r="JC479" s="34">
        <v>2000</v>
      </c>
      <c r="JD479" s="34">
        <v>3333.3333333333298</v>
      </c>
      <c r="JE479" s="34">
        <v>10000</v>
      </c>
      <c r="JF479" s="34">
        <v>0</v>
      </c>
      <c r="JG479" s="34">
        <v>0</v>
      </c>
      <c r="JH479" s="34">
        <v>2000</v>
      </c>
      <c r="JI479" s="34">
        <v>0</v>
      </c>
      <c r="JJ479" s="34">
        <v>0</v>
      </c>
      <c r="JK479" s="34">
        <v>333.33333333333297</v>
      </c>
      <c r="JL479" s="34">
        <v>54300</v>
      </c>
      <c r="JM479" s="34">
        <v>5666.6666666666697</v>
      </c>
      <c r="JN479" s="34">
        <v>59966.666666666701</v>
      </c>
      <c r="JO479" s="34">
        <v>27150</v>
      </c>
      <c r="JP479" s="34">
        <v>2833.3333333333298</v>
      </c>
      <c r="JQ479" s="34">
        <v>29983.333333333299</v>
      </c>
      <c r="JR479" s="34">
        <v>0.20011117287381899</v>
      </c>
      <c r="JT479" s="34">
        <v>0.33351862145636502</v>
      </c>
      <c r="JU479" s="34">
        <v>8.3379655364091199E-2</v>
      </c>
      <c r="JV479" s="34">
        <v>1.6675931072818201E-2</v>
      </c>
      <c r="JW479" s="34">
        <v>5.0027793218454701E-3</v>
      </c>
      <c r="JX479" s="34">
        <v>3.3351862145636499E-2</v>
      </c>
      <c r="JY479" s="34">
        <v>3.3351862145636499E-2</v>
      </c>
      <c r="JZ479" s="34">
        <v>5.5586436909394101E-3</v>
      </c>
      <c r="KA479" s="34">
        <v>3.3351862145636499E-2</v>
      </c>
      <c r="KB479" s="34">
        <v>5.5586436909394098E-2</v>
      </c>
      <c r="KC479" s="34">
        <v>0.16675931072818201</v>
      </c>
      <c r="KF479" s="34">
        <v>3.3351862145636499E-2</v>
      </c>
      <c r="KL479" s="34" t="s">
        <v>5796</v>
      </c>
      <c r="KM479" s="34" t="s">
        <v>4713</v>
      </c>
      <c r="KN479" s="34" t="s">
        <v>4715</v>
      </c>
      <c r="KO479" s="34" t="s">
        <v>4715</v>
      </c>
      <c r="KP479" s="34" t="s">
        <v>4170</v>
      </c>
      <c r="KQ479" s="34" t="s">
        <v>4170</v>
      </c>
      <c r="KR479" s="34" t="s">
        <v>4973</v>
      </c>
      <c r="KS479" s="34" t="s">
        <v>4170</v>
      </c>
      <c r="KT479" s="34" t="s">
        <v>4170</v>
      </c>
      <c r="KU479" s="34" t="s">
        <v>5115</v>
      </c>
      <c r="KV479" s="34" t="s">
        <v>4876</v>
      </c>
      <c r="KW479" s="34" t="s">
        <v>5625</v>
      </c>
      <c r="KX479" s="34" t="s">
        <v>5645</v>
      </c>
      <c r="KY479" s="34" t="s">
        <v>5955</v>
      </c>
      <c r="KZ479" s="34" t="s">
        <v>5224</v>
      </c>
    </row>
    <row r="480" spans="1:313">
      <c r="A480" s="34" t="s">
        <v>7413</v>
      </c>
      <c r="B480" s="34" t="s">
        <v>7371</v>
      </c>
      <c r="C480" s="34" t="s">
        <v>1038</v>
      </c>
      <c r="D480" s="34" t="s">
        <v>1041</v>
      </c>
      <c r="F480" s="34" t="s">
        <v>1041</v>
      </c>
      <c r="G480" s="34">
        <v>29</v>
      </c>
      <c r="H480" s="34" t="s">
        <v>1041</v>
      </c>
      <c r="I480" s="34" t="s">
        <v>1041</v>
      </c>
      <c r="J480" s="34" t="s">
        <v>440</v>
      </c>
      <c r="K480" s="34" t="s">
        <v>1077</v>
      </c>
      <c r="L480" s="34" t="s">
        <v>9537</v>
      </c>
      <c r="M480" s="34" t="s">
        <v>1548</v>
      </c>
      <c r="N480" s="34" t="s">
        <v>9538</v>
      </c>
      <c r="P480" s="34" t="s">
        <v>3065</v>
      </c>
      <c r="Q480" s="34" t="s">
        <v>3123</v>
      </c>
      <c r="R480" s="34" t="s">
        <v>6344</v>
      </c>
      <c r="S480" s="34">
        <v>3</v>
      </c>
      <c r="T480" s="34" t="s">
        <v>4881</v>
      </c>
      <c r="U480" s="34" t="s">
        <v>4881</v>
      </c>
      <c r="V480" s="34" t="s">
        <v>4170</v>
      </c>
      <c r="W480" s="34" t="s">
        <v>4881</v>
      </c>
      <c r="X480" s="34" t="s">
        <v>4881</v>
      </c>
      <c r="Y480" s="34" t="s">
        <v>4609</v>
      </c>
      <c r="Z480" s="34" t="s">
        <v>4881</v>
      </c>
      <c r="AA480" s="34" t="s">
        <v>4170</v>
      </c>
      <c r="AB480" s="34" t="s">
        <v>3681</v>
      </c>
      <c r="AD480" s="34" t="s">
        <v>3696</v>
      </c>
      <c r="AN480" s="34" t="s">
        <v>3722</v>
      </c>
      <c r="AO480" s="34" t="s">
        <v>1044</v>
      </c>
      <c r="BG480" s="34">
        <v>2</v>
      </c>
      <c r="BI480" s="34">
        <v>40</v>
      </c>
      <c r="BJ480" s="34" t="s">
        <v>1041</v>
      </c>
      <c r="BK480" s="34" t="s">
        <v>3727</v>
      </c>
      <c r="BM480" s="34" t="s">
        <v>3739</v>
      </c>
      <c r="BN480" s="34" t="s">
        <v>3745</v>
      </c>
      <c r="BO480" s="34" t="s">
        <v>4881</v>
      </c>
      <c r="BP480" s="34" t="s">
        <v>4170</v>
      </c>
      <c r="BQ480" s="34" t="s">
        <v>4170</v>
      </c>
      <c r="BR480" s="34" t="s">
        <v>4170</v>
      </c>
      <c r="BS480" s="34" t="s">
        <v>3754</v>
      </c>
      <c r="BT480" s="34" t="s">
        <v>3771</v>
      </c>
      <c r="BU480" s="34" t="s">
        <v>1044</v>
      </c>
      <c r="BV480" s="34" t="s">
        <v>1044</v>
      </c>
      <c r="BW480" s="34" t="s">
        <v>1044</v>
      </c>
      <c r="BX480" s="34" t="s">
        <v>3777</v>
      </c>
      <c r="BY480" s="34" t="s">
        <v>4881</v>
      </c>
      <c r="BZ480" s="34" t="s">
        <v>4170</v>
      </c>
      <c r="CA480" s="34" t="s">
        <v>4170</v>
      </c>
      <c r="CB480" s="34" t="s">
        <v>4170</v>
      </c>
      <c r="CC480" s="34" t="s">
        <v>4170</v>
      </c>
      <c r="CD480" s="34" t="s">
        <v>4170</v>
      </c>
      <c r="CE480" s="34" t="s">
        <v>4170</v>
      </c>
      <c r="CF480" s="34" t="s">
        <v>4170</v>
      </c>
      <c r="CG480" s="34" t="s">
        <v>4170</v>
      </c>
      <c r="CH480" s="34" t="s">
        <v>4170</v>
      </c>
      <c r="CI480" s="34" t="s">
        <v>4170</v>
      </c>
      <c r="CJ480" s="34" t="s">
        <v>4170</v>
      </c>
      <c r="CK480" s="34" t="s">
        <v>4170</v>
      </c>
      <c r="CL480" s="34" t="s">
        <v>4170</v>
      </c>
      <c r="CM480" s="34" t="s">
        <v>4170</v>
      </c>
      <c r="CN480" s="34" t="s">
        <v>4170</v>
      </c>
      <c r="CO480" s="34" t="s">
        <v>4170</v>
      </c>
      <c r="CQ480" s="34" t="s">
        <v>1041</v>
      </c>
      <c r="CR480" s="34" t="s">
        <v>1041</v>
      </c>
      <c r="CS480" s="34" t="s">
        <v>1041</v>
      </c>
      <c r="CT480" s="34" t="s">
        <v>1041</v>
      </c>
      <c r="CU480" s="34" t="s">
        <v>1041</v>
      </c>
      <c r="CV480" s="34" t="s">
        <v>1041</v>
      </c>
      <c r="CW480" s="34" t="s">
        <v>1041</v>
      </c>
      <c r="CX480" s="34" t="s">
        <v>1044</v>
      </c>
      <c r="CY480" s="34" t="s">
        <v>3826</v>
      </c>
      <c r="CZ480" s="34" t="s">
        <v>3843</v>
      </c>
      <c r="DA480" s="34" t="s">
        <v>3855</v>
      </c>
      <c r="DB480" s="34" t="s">
        <v>1044</v>
      </c>
      <c r="DC480" s="34" t="s">
        <v>1044</v>
      </c>
      <c r="DD480" s="34" t="s">
        <v>3871</v>
      </c>
      <c r="DE480" s="34" t="s">
        <v>1044</v>
      </c>
      <c r="DF480" s="34" t="s">
        <v>3877</v>
      </c>
      <c r="DG480" s="34" t="s">
        <v>169</v>
      </c>
      <c r="DH480" s="34" t="s">
        <v>4170</v>
      </c>
      <c r="DI480" s="34" t="s">
        <v>4881</v>
      </c>
      <c r="DJ480" s="34" t="s">
        <v>4170</v>
      </c>
      <c r="DK480" s="34" t="s">
        <v>4170</v>
      </c>
      <c r="DL480" s="34" t="s">
        <v>4170</v>
      </c>
      <c r="DM480" s="34" t="s">
        <v>4170</v>
      </c>
      <c r="DN480" s="34" t="s">
        <v>4170</v>
      </c>
      <c r="DO480" s="34" t="s">
        <v>4170</v>
      </c>
      <c r="DP480" s="34" t="s">
        <v>4170</v>
      </c>
      <c r="DQ480" s="34" t="s">
        <v>4170</v>
      </c>
      <c r="DR480" s="34" t="s">
        <v>4170</v>
      </c>
      <c r="DS480" s="34" t="s">
        <v>4170</v>
      </c>
      <c r="DT480" s="34" t="s">
        <v>4170</v>
      </c>
      <c r="DU480" s="34" t="s">
        <v>4170</v>
      </c>
      <c r="DV480" s="34" t="s">
        <v>4170</v>
      </c>
      <c r="DW480" s="34" t="s">
        <v>4170</v>
      </c>
      <c r="DY480" s="34">
        <v>50000</v>
      </c>
      <c r="FK480" s="34" t="s">
        <v>1044</v>
      </c>
      <c r="FM480" s="34" t="s">
        <v>3981</v>
      </c>
      <c r="FN480" s="34" t="s">
        <v>6302</v>
      </c>
      <c r="FO480" s="34" t="s">
        <v>4881</v>
      </c>
      <c r="FP480" s="34" t="s">
        <v>4881</v>
      </c>
      <c r="FQ480" s="34" t="s">
        <v>4881</v>
      </c>
      <c r="FR480" s="34" t="s">
        <v>4170</v>
      </c>
      <c r="FS480" s="34" t="s">
        <v>4170</v>
      </c>
      <c r="FT480" s="34" t="s">
        <v>4170</v>
      </c>
      <c r="FU480" s="34" t="s">
        <v>4170</v>
      </c>
      <c r="FV480" s="34" t="s">
        <v>4170</v>
      </c>
      <c r="FW480" s="34" t="s">
        <v>4170</v>
      </c>
      <c r="FX480" s="34" t="s">
        <v>4170</v>
      </c>
      <c r="FY480" s="34" t="s">
        <v>4170</v>
      </c>
      <c r="FZ480" s="34" t="s">
        <v>4170</v>
      </c>
      <c r="GA480" s="34" t="s">
        <v>4170</v>
      </c>
      <c r="GB480" s="34" t="s">
        <v>4170</v>
      </c>
      <c r="GC480" s="34" t="s">
        <v>4170</v>
      </c>
      <c r="GD480" s="34" t="s">
        <v>4170</v>
      </c>
      <c r="GF480" s="34" t="s">
        <v>1044</v>
      </c>
      <c r="GG480" s="34" t="s">
        <v>4170</v>
      </c>
      <c r="GH480" s="34" t="s">
        <v>4170</v>
      </c>
      <c r="GI480" s="34" t="s">
        <v>4170</v>
      </c>
      <c r="GJ480" s="34" t="s">
        <v>4881</v>
      </c>
      <c r="GK480" s="34" t="s">
        <v>4170</v>
      </c>
      <c r="GL480" s="34" t="s">
        <v>4170</v>
      </c>
      <c r="GM480" s="34" t="s">
        <v>4170</v>
      </c>
      <c r="GO480" s="34">
        <v>10000</v>
      </c>
      <c r="GP480" s="34">
        <v>1000</v>
      </c>
      <c r="GQ480" s="34">
        <v>10000</v>
      </c>
      <c r="GR480" s="34">
        <v>3000</v>
      </c>
      <c r="GS480" s="34">
        <v>500</v>
      </c>
      <c r="GT480" s="34">
        <v>600</v>
      </c>
      <c r="GU480" s="34">
        <v>3000</v>
      </c>
      <c r="GV480" s="34">
        <v>2000</v>
      </c>
      <c r="GW480" s="34">
        <v>1500</v>
      </c>
      <c r="GX480" s="34">
        <v>4000</v>
      </c>
      <c r="GY480" s="34">
        <v>1000</v>
      </c>
      <c r="GZ480" s="34">
        <v>1000</v>
      </c>
      <c r="HA480" s="34">
        <v>0</v>
      </c>
      <c r="HB480" s="34">
        <v>1000</v>
      </c>
      <c r="HC480" s="34">
        <v>0</v>
      </c>
      <c r="HD480" s="34">
        <v>500</v>
      </c>
      <c r="HE480" s="34">
        <v>0</v>
      </c>
      <c r="HF480" s="34" t="s">
        <v>1044</v>
      </c>
      <c r="HK480" s="34" t="s">
        <v>7414</v>
      </c>
      <c r="HL480" s="34" t="s">
        <v>4226</v>
      </c>
      <c r="HM480" s="34" t="s">
        <v>4539</v>
      </c>
      <c r="HN480" s="34" t="s">
        <v>5446</v>
      </c>
      <c r="HO480" s="34">
        <v>28.7437034603592</v>
      </c>
      <c r="HP480" s="34" t="s">
        <v>4895</v>
      </c>
      <c r="HQ480" s="34" t="s">
        <v>4316</v>
      </c>
      <c r="HR480" s="34" t="s">
        <v>4219</v>
      </c>
      <c r="HS480" s="34" t="s">
        <v>4248</v>
      </c>
      <c r="HT480" s="34" t="s">
        <v>4262</v>
      </c>
      <c r="HU480" s="34" t="s">
        <v>5341</v>
      </c>
      <c r="HV480" s="34" t="s">
        <v>5001</v>
      </c>
      <c r="HW480" s="34" t="s">
        <v>4560</v>
      </c>
      <c r="HX480" s="34" t="s">
        <v>3244</v>
      </c>
      <c r="HY480" s="34" t="s">
        <v>4291</v>
      </c>
      <c r="HZ480" s="34" t="s">
        <v>4933</v>
      </c>
      <c r="IA480" s="34" t="s">
        <v>4666</v>
      </c>
      <c r="IC480" s="34" t="s">
        <v>5274</v>
      </c>
      <c r="ID480" s="34" t="s">
        <v>4462</v>
      </c>
      <c r="IE480" s="34" t="s">
        <v>5115</v>
      </c>
      <c r="IQ480" s="34">
        <v>50000</v>
      </c>
      <c r="IR480" s="34" t="s">
        <v>1046</v>
      </c>
      <c r="IT480" s="34">
        <v>16666.666666666701</v>
      </c>
      <c r="IU480" s="34" t="s">
        <v>5181</v>
      </c>
      <c r="IV480" s="34" t="s">
        <v>4474</v>
      </c>
      <c r="IW480" s="34" t="s">
        <v>4176</v>
      </c>
      <c r="IX480" s="34" t="s">
        <v>5374</v>
      </c>
      <c r="IY480" s="34" t="s">
        <v>4785</v>
      </c>
      <c r="IZ480" s="34" t="s">
        <v>4354</v>
      </c>
      <c r="JA480" s="34" t="s">
        <v>6053</v>
      </c>
      <c r="JB480" s="34" t="s">
        <v>5581</v>
      </c>
      <c r="JC480" s="34">
        <v>666.66666666666697</v>
      </c>
      <c r="JD480" s="34">
        <v>166.666666666667</v>
      </c>
      <c r="JE480" s="34">
        <v>166.666666666667</v>
      </c>
      <c r="JF480" s="34">
        <v>0</v>
      </c>
      <c r="JG480" s="34">
        <v>166.666666666667</v>
      </c>
      <c r="JH480" s="34">
        <v>0</v>
      </c>
      <c r="JI480" s="34">
        <v>83.3333333333333</v>
      </c>
      <c r="JJ480" s="34">
        <v>0</v>
      </c>
      <c r="JK480" s="34">
        <v>500</v>
      </c>
      <c r="JL480" s="34">
        <v>27933.333333333299</v>
      </c>
      <c r="JM480" s="34">
        <v>3916.6666666666702</v>
      </c>
      <c r="JN480" s="34">
        <v>31850</v>
      </c>
      <c r="JO480" s="34">
        <v>9311.1111111111095</v>
      </c>
      <c r="JP480" s="34">
        <v>1305.55555555556</v>
      </c>
      <c r="JQ480" s="34">
        <v>10616.666666666701</v>
      </c>
      <c r="JR480" s="34">
        <v>0.31397174254317101</v>
      </c>
      <c r="JS480" s="34">
        <v>3.1397174254317102E-2</v>
      </c>
      <c r="JT480" s="34">
        <v>0.31397174254317101</v>
      </c>
      <c r="JU480" s="34">
        <v>9.4191522762951299E-2</v>
      </c>
      <c r="JV480" s="34">
        <v>1.56985871271586E-2</v>
      </c>
      <c r="JW480" s="34">
        <v>1.88383045525903E-2</v>
      </c>
      <c r="JX480" s="34">
        <v>9.4191522762951299E-2</v>
      </c>
      <c r="JY480" s="34">
        <v>6.2794348508634204E-2</v>
      </c>
      <c r="JZ480" s="34">
        <v>1.56985871271586E-2</v>
      </c>
      <c r="KA480" s="34">
        <v>2.0931449502878102E-2</v>
      </c>
      <c r="KB480" s="34">
        <v>5.2328623757195202E-3</v>
      </c>
      <c r="KC480" s="34">
        <v>5.2328623757195202E-3</v>
      </c>
      <c r="KE480" s="34">
        <v>5.2328623757195202E-3</v>
      </c>
      <c r="KG480" s="34">
        <v>2.6164311878597601E-3</v>
      </c>
      <c r="KJ480" s="34" t="s">
        <v>5979</v>
      </c>
      <c r="KK480" s="34" t="s">
        <v>5987</v>
      </c>
      <c r="KL480" s="34" t="s">
        <v>5796</v>
      </c>
      <c r="KM480" s="34" t="s">
        <v>4716</v>
      </c>
      <c r="KN480" s="34" t="s">
        <v>5254</v>
      </c>
      <c r="KO480" s="34" t="s">
        <v>5254</v>
      </c>
      <c r="KP480" s="34" t="s">
        <v>4170</v>
      </c>
      <c r="KQ480" s="34" t="s">
        <v>4353</v>
      </c>
      <c r="KR480" s="34" t="s">
        <v>4170</v>
      </c>
      <c r="KS480" s="34" t="s">
        <v>5709</v>
      </c>
      <c r="KT480" s="34" t="s">
        <v>4170</v>
      </c>
      <c r="KU480" s="34" t="s">
        <v>5114</v>
      </c>
      <c r="KV480" s="34" t="s">
        <v>5155</v>
      </c>
      <c r="KW480" s="34" t="s">
        <v>5623</v>
      </c>
      <c r="KX480" s="34" t="s">
        <v>5647</v>
      </c>
      <c r="KY480" s="34" t="s">
        <v>5954</v>
      </c>
      <c r="KZ480" s="34" t="s">
        <v>5155</v>
      </c>
      <c r="LA480" s="34" t="s">
        <v>5992</v>
      </c>
    </row>
    <row r="481" spans="1:313">
      <c r="A481" s="34" t="s">
        <v>7415</v>
      </c>
      <c r="B481" s="34" t="s">
        <v>7371</v>
      </c>
      <c r="C481" s="34" t="s">
        <v>1036</v>
      </c>
      <c r="D481" s="34" t="s">
        <v>1041</v>
      </c>
      <c r="F481" s="34" t="s">
        <v>1041</v>
      </c>
      <c r="G481" s="34">
        <v>40</v>
      </c>
      <c r="H481" s="34" t="s">
        <v>1041</v>
      </c>
      <c r="I481" s="34" t="s">
        <v>1041</v>
      </c>
      <c r="J481" s="34" t="s">
        <v>442</v>
      </c>
      <c r="K481" s="34" t="s">
        <v>1077</v>
      </c>
      <c r="L481" s="34" t="s">
        <v>9537</v>
      </c>
      <c r="M481" s="34" t="s">
        <v>1548</v>
      </c>
      <c r="N481" s="34" t="s">
        <v>9538</v>
      </c>
      <c r="P481" s="34" t="s">
        <v>3065</v>
      </c>
      <c r="Q481" s="34" t="s">
        <v>3123</v>
      </c>
      <c r="R481" s="34" t="s">
        <v>6418</v>
      </c>
      <c r="S481" s="34">
        <v>3</v>
      </c>
      <c r="T481" s="34" t="s">
        <v>4609</v>
      </c>
      <c r="U481" s="34" t="s">
        <v>4881</v>
      </c>
      <c r="V481" s="34" t="s">
        <v>4170</v>
      </c>
      <c r="W481" s="34" t="s">
        <v>4881</v>
      </c>
      <c r="X481" s="34" t="s">
        <v>4881</v>
      </c>
      <c r="Y481" s="34" t="s">
        <v>4609</v>
      </c>
      <c r="Z481" s="34" t="s">
        <v>4881</v>
      </c>
      <c r="AA481" s="34" t="s">
        <v>4170</v>
      </c>
      <c r="AB481" s="34" t="s">
        <v>3681</v>
      </c>
      <c r="AD481" s="34" t="s">
        <v>3696</v>
      </c>
      <c r="AN481" s="34" t="s">
        <v>3719</v>
      </c>
      <c r="AO481" s="34" t="s">
        <v>1044</v>
      </c>
      <c r="BG481" s="34">
        <v>1</v>
      </c>
      <c r="BI481" s="34">
        <v>20</v>
      </c>
      <c r="BJ481" s="34" t="s">
        <v>1041</v>
      </c>
      <c r="BK481" s="34" t="s">
        <v>3727</v>
      </c>
      <c r="BM481" s="34" t="s">
        <v>3739</v>
      </c>
      <c r="BN481" s="34" t="s">
        <v>3745</v>
      </c>
      <c r="BO481" s="34" t="s">
        <v>4881</v>
      </c>
      <c r="BP481" s="34" t="s">
        <v>4170</v>
      </c>
      <c r="BQ481" s="34" t="s">
        <v>4170</v>
      </c>
      <c r="BR481" s="34" t="s">
        <v>4170</v>
      </c>
      <c r="BS481" s="34" t="s">
        <v>3754</v>
      </c>
      <c r="BT481" s="34" t="s">
        <v>3771</v>
      </c>
      <c r="BU481" s="34" t="s">
        <v>1044</v>
      </c>
      <c r="BV481" s="34" t="s">
        <v>1044</v>
      </c>
      <c r="BW481" s="34" t="s">
        <v>1044</v>
      </c>
      <c r="BX481" s="34" t="s">
        <v>3783</v>
      </c>
      <c r="BY481" s="34" t="s">
        <v>4170</v>
      </c>
      <c r="BZ481" s="34" t="s">
        <v>4170</v>
      </c>
      <c r="CA481" s="34" t="s">
        <v>4881</v>
      </c>
      <c r="CB481" s="34" t="s">
        <v>4170</v>
      </c>
      <c r="CC481" s="34" t="s">
        <v>4170</v>
      </c>
      <c r="CD481" s="34" t="s">
        <v>4170</v>
      </c>
      <c r="CE481" s="34" t="s">
        <v>4170</v>
      </c>
      <c r="CF481" s="34" t="s">
        <v>4170</v>
      </c>
      <c r="CG481" s="34" t="s">
        <v>4170</v>
      </c>
      <c r="CH481" s="34" t="s">
        <v>4170</v>
      </c>
      <c r="CI481" s="34" t="s">
        <v>4170</v>
      </c>
      <c r="CJ481" s="34" t="s">
        <v>4170</v>
      </c>
      <c r="CK481" s="34" t="s">
        <v>4170</v>
      </c>
      <c r="CL481" s="34" t="s">
        <v>4170</v>
      </c>
      <c r="CM481" s="34" t="s">
        <v>4170</v>
      </c>
      <c r="CN481" s="34" t="s">
        <v>4170</v>
      </c>
      <c r="CO481" s="34" t="s">
        <v>4170</v>
      </c>
      <c r="CQ481" s="34" t="s">
        <v>1041</v>
      </c>
      <c r="CR481" s="34" t="s">
        <v>1041</v>
      </c>
      <c r="CS481" s="34" t="s">
        <v>1041</v>
      </c>
      <c r="CT481" s="34" t="s">
        <v>1041</v>
      </c>
      <c r="CU481" s="34" t="s">
        <v>1041</v>
      </c>
      <c r="CV481" s="34" t="s">
        <v>1041</v>
      </c>
      <c r="CW481" s="34" t="s">
        <v>1041</v>
      </c>
      <c r="CX481" s="34" t="s">
        <v>1044</v>
      </c>
      <c r="CY481" s="34" t="s">
        <v>3826</v>
      </c>
      <c r="CZ481" s="34" t="s">
        <v>3843</v>
      </c>
      <c r="DA481" s="34" t="s">
        <v>3855</v>
      </c>
      <c r="DB481" s="34" t="s">
        <v>3868</v>
      </c>
      <c r="DC481" s="34" t="s">
        <v>1044</v>
      </c>
      <c r="DD481" s="34" t="s">
        <v>3871</v>
      </c>
      <c r="DE481" s="34" t="s">
        <v>1044</v>
      </c>
      <c r="DF481" s="34" t="s">
        <v>3877</v>
      </c>
      <c r="DG481" s="34" t="s">
        <v>3889</v>
      </c>
      <c r="DH481" s="34" t="s">
        <v>4170</v>
      </c>
      <c r="DI481" s="34" t="s">
        <v>4170</v>
      </c>
      <c r="DJ481" s="34" t="s">
        <v>4881</v>
      </c>
      <c r="DK481" s="34" t="s">
        <v>4170</v>
      </c>
      <c r="DL481" s="34" t="s">
        <v>4170</v>
      </c>
      <c r="DM481" s="34" t="s">
        <v>4170</v>
      </c>
      <c r="DN481" s="34" t="s">
        <v>4170</v>
      </c>
      <c r="DO481" s="34" t="s">
        <v>4170</v>
      </c>
      <c r="DP481" s="34" t="s">
        <v>4170</v>
      </c>
      <c r="DQ481" s="34" t="s">
        <v>4170</v>
      </c>
      <c r="DR481" s="34" t="s">
        <v>4170</v>
      </c>
      <c r="DS481" s="34" t="s">
        <v>4170</v>
      </c>
      <c r="DT481" s="34" t="s">
        <v>4170</v>
      </c>
      <c r="DU481" s="34" t="s">
        <v>4170</v>
      </c>
      <c r="DV481" s="34" t="s">
        <v>4170</v>
      </c>
      <c r="DW481" s="34" t="s">
        <v>4170</v>
      </c>
      <c r="FK481" s="34" t="s">
        <v>1044</v>
      </c>
      <c r="FM481" s="34" t="s">
        <v>3981</v>
      </c>
      <c r="FN481" s="34" t="s">
        <v>6477</v>
      </c>
      <c r="FO481" s="34" t="s">
        <v>4881</v>
      </c>
      <c r="FP481" s="34" t="s">
        <v>4881</v>
      </c>
      <c r="FQ481" s="34" t="s">
        <v>4881</v>
      </c>
      <c r="FR481" s="34" t="s">
        <v>4881</v>
      </c>
      <c r="FS481" s="34" t="s">
        <v>4881</v>
      </c>
      <c r="FT481" s="34" t="s">
        <v>4170</v>
      </c>
      <c r="FU481" s="34" t="s">
        <v>4170</v>
      </c>
      <c r="FV481" s="34" t="s">
        <v>4170</v>
      </c>
      <c r="FW481" s="34" t="s">
        <v>4170</v>
      </c>
      <c r="FX481" s="34" t="s">
        <v>4170</v>
      </c>
      <c r="FY481" s="34" t="s">
        <v>4170</v>
      </c>
      <c r="FZ481" s="34" t="s">
        <v>4170</v>
      </c>
      <c r="GA481" s="34" t="s">
        <v>4170</v>
      </c>
      <c r="GB481" s="34" t="s">
        <v>4170</v>
      </c>
      <c r="GC481" s="34" t="s">
        <v>4170</v>
      </c>
      <c r="GD481" s="34" t="s">
        <v>4170</v>
      </c>
      <c r="GF481" s="34" t="s">
        <v>1044</v>
      </c>
      <c r="GG481" s="34" t="s">
        <v>4170</v>
      </c>
      <c r="GH481" s="34" t="s">
        <v>4170</v>
      </c>
      <c r="GI481" s="34" t="s">
        <v>4170</v>
      </c>
      <c r="GJ481" s="34" t="s">
        <v>4881</v>
      </c>
      <c r="GK481" s="34" t="s">
        <v>4170</v>
      </c>
      <c r="GL481" s="34" t="s">
        <v>4170</v>
      </c>
      <c r="GM481" s="34" t="s">
        <v>4170</v>
      </c>
      <c r="GO481" s="34">
        <v>12000</v>
      </c>
      <c r="GP481" s="34">
        <v>0</v>
      </c>
      <c r="GQ481" s="34">
        <v>8000</v>
      </c>
      <c r="GR481" s="34">
        <v>3200</v>
      </c>
      <c r="GS481" s="34">
        <v>1500</v>
      </c>
      <c r="GT481" s="34">
        <v>350</v>
      </c>
      <c r="GU481" s="34">
        <v>1000</v>
      </c>
      <c r="GV481" s="34">
        <v>0</v>
      </c>
      <c r="GW481" s="34">
        <v>0</v>
      </c>
      <c r="GX481" s="34">
        <v>4000</v>
      </c>
      <c r="GY481" s="34">
        <v>2000</v>
      </c>
      <c r="GZ481" s="34">
        <v>4000</v>
      </c>
      <c r="HA481" s="34">
        <v>0</v>
      </c>
      <c r="HB481" s="34">
        <v>0</v>
      </c>
      <c r="HC481" s="34">
        <v>500</v>
      </c>
      <c r="HD481" s="34">
        <v>0</v>
      </c>
      <c r="HE481" s="34">
        <v>0</v>
      </c>
      <c r="HF481" s="34" t="s">
        <v>1044</v>
      </c>
      <c r="HK481" s="34" t="s">
        <v>7416</v>
      </c>
      <c r="HL481" s="34" t="s">
        <v>4226</v>
      </c>
      <c r="HM481" s="34" t="s">
        <v>4542</v>
      </c>
      <c r="HN481" s="34" t="s">
        <v>5453</v>
      </c>
      <c r="HO481" s="34">
        <v>44.7437582128778</v>
      </c>
      <c r="HP481" s="34" t="s">
        <v>4896</v>
      </c>
      <c r="HQ481" s="34" t="s">
        <v>4316</v>
      </c>
      <c r="HR481" s="34" t="s">
        <v>4219</v>
      </c>
      <c r="HS481" s="34" t="s">
        <v>4248</v>
      </c>
      <c r="HT481" s="34" t="s">
        <v>4262</v>
      </c>
      <c r="HU481" s="34" t="s">
        <v>5342</v>
      </c>
      <c r="HV481" s="34" t="s">
        <v>5001</v>
      </c>
      <c r="HW481" s="34" t="s">
        <v>4556</v>
      </c>
      <c r="HX481" s="34" t="s">
        <v>3241</v>
      </c>
      <c r="HY481" s="34" t="s">
        <v>4291</v>
      </c>
      <c r="HZ481" s="34" t="s">
        <v>4933</v>
      </c>
      <c r="IA481" s="34" t="s">
        <v>4665</v>
      </c>
      <c r="IC481" s="34" t="s">
        <v>5274</v>
      </c>
      <c r="ID481" s="34" t="s">
        <v>4462</v>
      </c>
      <c r="IR481" s="34" t="s">
        <v>1046</v>
      </c>
      <c r="IS481" s="34" t="s">
        <v>5322</v>
      </c>
      <c r="IU481" s="34" t="s">
        <v>5181</v>
      </c>
      <c r="IV481" s="34" t="s">
        <v>4170</v>
      </c>
      <c r="IW481" s="34" t="s">
        <v>4176</v>
      </c>
      <c r="IX481" s="34" t="s">
        <v>6121</v>
      </c>
      <c r="IY481" s="34" t="s">
        <v>4472</v>
      </c>
      <c r="IZ481" s="34" t="s">
        <v>4785</v>
      </c>
      <c r="JA481" s="34" t="s">
        <v>4716</v>
      </c>
      <c r="JB481" s="34" t="s">
        <v>4170</v>
      </c>
      <c r="JC481" s="34">
        <v>666.66666666666697</v>
      </c>
      <c r="JD481" s="34">
        <v>333.33333333333297</v>
      </c>
      <c r="JE481" s="34">
        <v>666.66666666666697</v>
      </c>
      <c r="JF481" s="34">
        <v>0</v>
      </c>
      <c r="JG481" s="34">
        <v>0</v>
      </c>
      <c r="JH481" s="34">
        <v>83.3333333333333</v>
      </c>
      <c r="JI481" s="34">
        <v>0</v>
      </c>
      <c r="JJ481" s="34">
        <v>0</v>
      </c>
      <c r="JK481" s="34">
        <v>0</v>
      </c>
      <c r="JL481" s="34">
        <v>27466.666666666701</v>
      </c>
      <c r="JM481" s="34">
        <v>333.33333333333297</v>
      </c>
      <c r="JN481" s="34">
        <v>27800</v>
      </c>
      <c r="JO481" s="34">
        <v>9155.5555555555602</v>
      </c>
      <c r="JP481" s="34">
        <v>111.111111111111</v>
      </c>
      <c r="JQ481" s="34">
        <v>9266.6666666666697</v>
      </c>
      <c r="JR481" s="34">
        <v>0.43165467625899301</v>
      </c>
      <c r="JT481" s="34">
        <v>0.28776978417266202</v>
      </c>
      <c r="JU481" s="34">
        <v>0.115107913669065</v>
      </c>
      <c r="JV481" s="34">
        <v>5.3956834532374098E-2</v>
      </c>
      <c r="JW481" s="34">
        <v>1.2589928057554E-2</v>
      </c>
      <c r="JX481" s="34">
        <v>3.5971223021582698E-2</v>
      </c>
      <c r="KA481" s="34">
        <v>2.3980815347721798E-2</v>
      </c>
      <c r="KB481" s="34">
        <v>1.1990407673860899E-2</v>
      </c>
      <c r="KC481" s="34">
        <v>2.3980815347721798E-2</v>
      </c>
      <c r="KF481" s="34">
        <v>2.99760191846523E-3</v>
      </c>
      <c r="KL481" s="34" t="s">
        <v>4170</v>
      </c>
      <c r="KM481" s="34" t="s">
        <v>4716</v>
      </c>
      <c r="KN481" s="34" t="s">
        <v>5255</v>
      </c>
      <c r="KO481" s="34" t="s">
        <v>4716</v>
      </c>
      <c r="KP481" s="34" t="s">
        <v>4170</v>
      </c>
      <c r="KQ481" s="34" t="s">
        <v>4170</v>
      </c>
      <c r="KR481" s="34" t="s">
        <v>4975</v>
      </c>
      <c r="KS481" s="34" t="s">
        <v>4170</v>
      </c>
      <c r="KT481" s="34" t="s">
        <v>4170</v>
      </c>
      <c r="KU481" s="34" t="s">
        <v>5114</v>
      </c>
      <c r="KV481" s="34" t="s">
        <v>5155</v>
      </c>
      <c r="KW481" s="34" t="s">
        <v>5624</v>
      </c>
      <c r="KX481" s="34" t="s">
        <v>5643</v>
      </c>
      <c r="KY481" s="34" t="s">
        <v>5953</v>
      </c>
      <c r="KZ481" s="34" t="s">
        <v>5155</v>
      </c>
    </row>
    <row r="482" spans="1:313">
      <c r="A482" s="34" t="s">
        <v>7417</v>
      </c>
      <c r="B482" s="34" t="s">
        <v>7371</v>
      </c>
      <c r="C482" s="34" t="s">
        <v>1037</v>
      </c>
      <c r="D482" s="34" t="s">
        <v>1041</v>
      </c>
      <c r="F482" s="34" t="s">
        <v>1041</v>
      </c>
      <c r="G482" s="34">
        <v>34</v>
      </c>
      <c r="H482" s="34" t="s">
        <v>1041</v>
      </c>
      <c r="I482" s="34" t="s">
        <v>1041</v>
      </c>
      <c r="J482" s="34" t="s">
        <v>442</v>
      </c>
      <c r="K482" s="34" t="s">
        <v>1077</v>
      </c>
      <c r="L482" s="34" t="s">
        <v>9537</v>
      </c>
      <c r="M482" s="34" t="s">
        <v>1548</v>
      </c>
      <c r="N482" s="34" t="s">
        <v>9538</v>
      </c>
      <c r="P482" s="34" t="s">
        <v>3065</v>
      </c>
      <c r="Q482" s="34" t="s">
        <v>3099</v>
      </c>
      <c r="R482" s="34" t="s">
        <v>6500</v>
      </c>
      <c r="S482" s="34">
        <v>1</v>
      </c>
      <c r="T482" s="34" t="s">
        <v>4170</v>
      </c>
      <c r="U482" s="34" t="s">
        <v>4170</v>
      </c>
      <c r="V482" s="34" t="s">
        <v>4170</v>
      </c>
      <c r="W482" s="34" t="s">
        <v>4170</v>
      </c>
      <c r="X482" s="34" t="s">
        <v>4881</v>
      </c>
      <c r="Y482" s="34" t="s">
        <v>4170</v>
      </c>
      <c r="Z482" s="34" t="s">
        <v>4881</v>
      </c>
      <c r="AA482" s="34" t="s">
        <v>4170</v>
      </c>
      <c r="AB482" s="34" t="s">
        <v>3681</v>
      </c>
      <c r="AD482" s="34" t="s">
        <v>3696</v>
      </c>
      <c r="AN482" s="34" t="s">
        <v>3722</v>
      </c>
      <c r="AO482" s="34" t="s">
        <v>1044</v>
      </c>
      <c r="BG482" s="34">
        <v>1</v>
      </c>
      <c r="BI482" s="34">
        <v>16</v>
      </c>
      <c r="BJ482" s="34" t="s">
        <v>1041</v>
      </c>
      <c r="BK482" s="34" t="s">
        <v>3727</v>
      </c>
      <c r="BM482" s="34" t="s">
        <v>3739</v>
      </c>
      <c r="BN482" s="34" t="s">
        <v>1044</v>
      </c>
      <c r="BO482" s="34" t="s">
        <v>4170</v>
      </c>
      <c r="BP482" s="34" t="s">
        <v>4170</v>
      </c>
      <c r="BQ482" s="34" t="s">
        <v>4881</v>
      </c>
      <c r="BR482" s="34" t="s">
        <v>4170</v>
      </c>
      <c r="BS482" s="34" t="s">
        <v>3754</v>
      </c>
      <c r="BT482" s="34" t="s">
        <v>3771</v>
      </c>
      <c r="BU482" s="34" t="s">
        <v>1044</v>
      </c>
      <c r="BV482" s="34" t="s">
        <v>1044</v>
      </c>
      <c r="BW482" s="34" t="s">
        <v>1044</v>
      </c>
      <c r="BX482" s="34" t="s">
        <v>3777</v>
      </c>
      <c r="BY482" s="34" t="s">
        <v>4881</v>
      </c>
      <c r="BZ482" s="34" t="s">
        <v>4170</v>
      </c>
      <c r="CA482" s="34" t="s">
        <v>4170</v>
      </c>
      <c r="CB482" s="34" t="s">
        <v>4170</v>
      </c>
      <c r="CC482" s="34" t="s">
        <v>4170</v>
      </c>
      <c r="CD482" s="34" t="s">
        <v>4170</v>
      </c>
      <c r="CE482" s="34" t="s">
        <v>4170</v>
      </c>
      <c r="CF482" s="34" t="s">
        <v>4170</v>
      </c>
      <c r="CG482" s="34" t="s">
        <v>4170</v>
      </c>
      <c r="CH482" s="34" t="s">
        <v>4170</v>
      </c>
      <c r="CI482" s="34" t="s">
        <v>4170</v>
      </c>
      <c r="CJ482" s="34" t="s">
        <v>4170</v>
      </c>
      <c r="CK482" s="34" t="s">
        <v>4170</v>
      </c>
      <c r="CL482" s="34" t="s">
        <v>4170</v>
      </c>
      <c r="CM482" s="34" t="s">
        <v>4170</v>
      </c>
      <c r="CN482" s="34" t="s">
        <v>4170</v>
      </c>
      <c r="CO482" s="34" t="s">
        <v>4170</v>
      </c>
      <c r="CQ482" s="34" t="s">
        <v>1041</v>
      </c>
      <c r="CR482" s="34" t="s">
        <v>1041</v>
      </c>
      <c r="CS482" s="34" t="s">
        <v>1041</v>
      </c>
      <c r="CT482" s="34" t="s">
        <v>1041</v>
      </c>
      <c r="CU482" s="34" t="s">
        <v>1041</v>
      </c>
      <c r="CV482" s="34" t="s">
        <v>1041</v>
      </c>
      <c r="CW482" s="34" t="s">
        <v>1044</v>
      </c>
      <c r="CX482" s="34" t="s">
        <v>1044</v>
      </c>
      <c r="CY482" s="34" t="s">
        <v>3823</v>
      </c>
      <c r="CZ482" s="34" t="s">
        <v>3843</v>
      </c>
      <c r="DA482" s="34" t="s">
        <v>3852</v>
      </c>
      <c r="DB482" s="34" t="s">
        <v>1044</v>
      </c>
      <c r="DC482" s="34" t="s">
        <v>1044</v>
      </c>
      <c r="DD482" s="34" t="s">
        <v>3871</v>
      </c>
      <c r="DE482" s="34" t="s">
        <v>1044</v>
      </c>
      <c r="DF482" s="34" t="s">
        <v>3877</v>
      </c>
      <c r="DG482" s="34" t="s">
        <v>3889</v>
      </c>
      <c r="DH482" s="34" t="s">
        <v>4170</v>
      </c>
      <c r="DI482" s="34" t="s">
        <v>4170</v>
      </c>
      <c r="DJ482" s="34" t="s">
        <v>4881</v>
      </c>
      <c r="DK482" s="34" t="s">
        <v>4170</v>
      </c>
      <c r="DL482" s="34" t="s">
        <v>4170</v>
      </c>
      <c r="DM482" s="34" t="s">
        <v>4170</v>
      </c>
      <c r="DN482" s="34" t="s">
        <v>4170</v>
      </c>
      <c r="DO482" s="34" t="s">
        <v>4170</v>
      </c>
      <c r="DP482" s="34" t="s">
        <v>4170</v>
      </c>
      <c r="DQ482" s="34" t="s">
        <v>4170</v>
      </c>
      <c r="DR482" s="34" t="s">
        <v>4170</v>
      </c>
      <c r="DS482" s="34" t="s">
        <v>4170</v>
      </c>
      <c r="DT482" s="34" t="s">
        <v>4170</v>
      </c>
      <c r="DU482" s="34" t="s">
        <v>4170</v>
      </c>
      <c r="DV482" s="34" t="s">
        <v>4170</v>
      </c>
      <c r="DW482" s="34" t="s">
        <v>4170</v>
      </c>
      <c r="FK482" s="34" t="s">
        <v>1044</v>
      </c>
      <c r="FM482" s="34" t="s">
        <v>3981</v>
      </c>
      <c r="FN482" s="34" t="s">
        <v>6302</v>
      </c>
      <c r="FO482" s="34" t="s">
        <v>4881</v>
      </c>
      <c r="FP482" s="34" t="s">
        <v>4881</v>
      </c>
      <c r="FQ482" s="34" t="s">
        <v>4881</v>
      </c>
      <c r="FR482" s="34" t="s">
        <v>4170</v>
      </c>
      <c r="FS482" s="34" t="s">
        <v>4170</v>
      </c>
      <c r="FT482" s="34" t="s">
        <v>4170</v>
      </c>
      <c r="FU482" s="34" t="s">
        <v>4170</v>
      </c>
      <c r="FV482" s="34" t="s">
        <v>4170</v>
      </c>
      <c r="FW482" s="34" t="s">
        <v>4170</v>
      </c>
      <c r="FX482" s="34" t="s">
        <v>4170</v>
      </c>
      <c r="FY482" s="34" t="s">
        <v>4170</v>
      </c>
      <c r="FZ482" s="34" t="s">
        <v>4170</v>
      </c>
      <c r="GA482" s="34" t="s">
        <v>4170</v>
      </c>
      <c r="GB482" s="34" t="s">
        <v>4170</v>
      </c>
      <c r="GC482" s="34" t="s">
        <v>4170</v>
      </c>
      <c r="GD482" s="34" t="s">
        <v>4170</v>
      </c>
      <c r="GF482" s="34" t="s">
        <v>1044</v>
      </c>
      <c r="GG482" s="34" t="s">
        <v>4170</v>
      </c>
      <c r="GH482" s="34" t="s">
        <v>4170</v>
      </c>
      <c r="GI482" s="34" t="s">
        <v>4170</v>
      </c>
      <c r="GJ482" s="34" t="s">
        <v>4881</v>
      </c>
      <c r="GK482" s="34" t="s">
        <v>4170</v>
      </c>
      <c r="GL482" s="34" t="s">
        <v>4170</v>
      </c>
      <c r="GM482" s="34" t="s">
        <v>4170</v>
      </c>
      <c r="GO482" s="34">
        <v>8000</v>
      </c>
      <c r="GP482" s="34">
        <v>0</v>
      </c>
      <c r="GQ482" s="34">
        <v>5600</v>
      </c>
      <c r="GR482" s="34">
        <v>2550</v>
      </c>
      <c r="GS482" s="34">
        <v>500</v>
      </c>
      <c r="GT482" s="34">
        <v>300</v>
      </c>
      <c r="GU482" s="34">
        <v>500</v>
      </c>
      <c r="GV482" s="34">
        <v>1000</v>
      </c>
      <c r="GW482" s="34">
        <v>0</v>
      </c>
      <c r="GX482" s="34">
        <v>1500</v>
      </c>
      <c r="GY482" s="34">
        <v>1000</v>
      </c>
      <c r="GZ482" s="34">
        <v>600</v>
      </c>
      <c r="HA482" s="34">
        <v>0</v>
      </c>
      <c r="HB482" s="34">
        <v>0</v>
      </c>
      <c r="HC482" s="34">
        <v>0</v>
      </c>
      <c r="HD482" s="34">
        <v>0</v>
      </c>
      <c r="HE482" s="34">
        <v>25000</v>
      </c>
      <c r="HF482" s="34" t="s">
        <v>1044</v>
      </c>
      <c r="HK482" s="34" t="s">
        <v>7418</v>
      </c>
      <c r="HL482" s="34" t="s">
        <v>4226</v>
      </c>
      <c r="HM482" s="34" t="s">
        <v>4539</v>
      </c>
      <c r="HN482" s="34" t="s">
        <v>5452</v>
      </c>
      <c r="HO482" s="34">
        <v>17.705595707402502</v>
      </c>
      <c r="HP482" s="34" t="s">
        <v>4894</v>
      </c>
      <c r="HQ482" s="34" t="s">
        <v>4305</v>
      </c>
      <c r="HR482" s="34" t="s">
        <v>4186</v>
      </c>
      <c r="HS482" s="34" t="s">
        <v>4241</v>
      </c>
      <c r="HT482" s="34" t="s">
        <v>4271</v>
      </c>
      <c r="HU482" s="34" t="s">
        <v>5342</v>
      </c>
      <c r="HV482" s="34" t="s">
        <v>5001</v>
      </c>
      <c r="HW482" s="34" t="s">
        <v>4556</v>
      </c>
      <c r="HX482" s="34" t="s">
        <v>3238</v>
      </c>
      <c r="HY482" s="34" t="s">
        <v>4291</v>
      </c>
      <c r="HZ482" s="34" t="s">
        <v>4933</v>
      </c>
      <c r="IA482" s="34" t="s">
        <v>4666</v>
      </c>
      <c r="IC482" s="34" t="s">
        <v>5274</v>
      </c>
      <c r="ID482" s="34" t="s">
        <v>4462</v>
      </c>
      <c r="IR482" s="34" t="s">
        <v>1046</v>
      </c>
      <c r="IU482" s="34" t="s">
        <v>5180</v>
      </c>
      <c r="IV482" s="34" t="s">
        <v>4170</v>
      </c>
      <c r="IW482" s="34" t="s">
        <v>4175</v>
      </c>
      <c r="IX482" s="34" t="s">
        <v>5374</v>
      </c>
      <c r="IY482" s="34" t="s">
        <v>4785</v>
      </c>
      <c r="IZ482" s="34" t="s">
        <v>4784</v>
      </c>
      <c r="JA482" s="34" t="s">
        <v>4785</v>
      </c>
      <c r="JB482" s="34" t="s">
        <v>4716</v>
      </c>
      <c r="JC482" s="34">
        <v>250</v>
      </c>
      <c r="JD482" s="34">
        <v>166.666666666667</v>
      </c>
      <c r="JE482" s="34">
        <v>100</v>
      </c>
      <c r="JF482" s="34">
        <v>0</v>
      </c>
      <c r="JG482" s="34">
        <v>0</v>
      </c>
      <c r="JH482" s="34">
        <v>0</v>
      </c>
      <c r="JI482" s="34">
        <v>0</v>
      </c>
      <c r="JJ482" s="34">
        <v>4166.6666666666697</v>
      </c>
      <c r="JK482" s="34">
        <v>0</v>
      </c>
      <c r="JL482" s="34">
        <v>17800</v>
      </c>
      <c r="JM482" s="34">
        <v>5333.3333333333303</v>
      </c>
      <c r="JN482" s="34">
        <v>23133.333333333299</v>
      </c>
      <c r="JO482" s="34">
        <v>17800</v>
      </c>
      <c r="JP482" s="34">
        <v>5333.3333333333303</v>
      </c>
      <c r="JQ482" s="34">
        <v>23133.333333333299</v>
      </c>
      <c r="JR482" s="34">
        <v>0.345821325648415</v>
      </c>
      <c r="JT482" s="34">
        <v>0.24207492795388999</v>
      </c>
      <c r="JU482" s="34">
        <v>0.110230547550432</v>
      </c>
      <c r="JV482" s="34">
        <v>2.1613832853025899E-2</v>
      </c>
      <c r="JW482" s="34">
        <v>1.29682997118156E-2</v>
      </c>
      <c r="JX482" s="34">
        <v>2.1613832853025899E-2</v>
      </c>
      <c r="JY482" s="34">
        <v>4.3227665706051903E-2</v>
      </c>
      <c r="KA482" s="34">
        <v>1.0806916426513E-2</v>
      </c>
      <c r="KB482" s="34">
        <v>7.2046109510086401E-3</v>
      </c>
      <c r="KC482" s="34">
        <v>4.3227665706051903E-3</v>
      </c>
      <c r="KH482" s="34">
        <v>0.18011527377521599</v>
      </c>
      <c r="KL482" s="34" t="s">
        <v>4170</v>
      </c>
      <c r="KM482" s="34" t="s">
        <v>4714</v>
      </c>
      <c r="KN482" s="34" t="s">
        <v>5254</v>
      </c>
      <c r="KO482" s="34" t="s">
        <v>4352</v>
      </c>
      <c r="KP482" s="34" t="s">
        <v>4170</v>
      </c>
      <c r="KQ482" s="34" t="s">
        <v>4170</v>
      </c>
      <c r="KR482" s="34" t="s">
        <v>4170</v>
      </c>
      <c r="KS482" s="34" t="s">
        <v>4170</v>
      </c>
      <c r="KT482" s="34" t="s">
        <v>5927</v>
      </c>
      <c r="KU482" s="34" t="s">
        <v>5113</v>
      </c>
      <c r="KV482" s="34" t="s">
        <v>5152</v>
      </c>
      <c r="KW482" s="34" t="s">
        <v>5625</v>
      </c>
      <c r="KX482" s="34" t="s">
        <v>5645</v>
      </c>
      <c r="KY482" s="34" t="s">
        <v>5953</v>
      </c>
      <c r="KZ482" s="34" t="s">
        <v>5224</v>
      </c>
    </row>
    <row r="483" spans="1:313">
      <c r="A483" s="34" t="s">
        <v>7419</v>
      </c>
      <c r="B483" s="34" t="s">
        <v>7371</v>
      </c>
      <c r="C483" s="34" t="s">
        <v>1036</v>
      </c>
      <c r="D483" s="34" t="s">
        <v>1041</v>
      </c>
      <c r="F483" s="34" t="s">
        <v>1041</v>
      </c>
      <c r="G483" s="34">
        <v>39</v>
      </c>
      <c r="H483" s="34" t="s">
        <v>1041</v>
      </c>
      <c r="I483" s="34" t="s">
        <v>1041</v>
      </c>
      <c r="J483" s="34" t="s">
        <v>442</v>
      </c>
      <c r="K483" s="34" t="s">
        <v>1077</v>
      </c>
      <c r="L483" s="34" t="s">
        <v>9537</v>
      </c>
      <c r="M483" s="34" t="s">
        <v>1548</v>
      </c>
      <c r="N483" s="34" t="s">
        <v>9538</v>
      </c>
      <c r="P483" s="34" t="s">
        <v>3065</v>
      </c>
      <c r="Q483" s="34" t="s">
        <v>3111</v>
      </c>
      <c r="R483" s="34" t="s">
        <v>6370</v>
      </c>
      <c r="S483" s="34">
        <v>1</v>
      </c>
      <c r="T483" s="34" t="s">
        <v>4170</v>
      </c>
      <c r="U483" s="34" t="s">
        <v>4170</v>
      </c>
      <c r="V483" s="34" t="s">
        <v>4170</v>
      </c>
      <c r="W483" s="34" t="s">
        <v>4170</v>
      </c>
      <c r="X483" s="34" t="s">
        <v>4881</v>
      </c>
      <c r="Y483" s="34" t="s">
        <v>4170</v>
      </c>
      <c r="Z483" s="34" t="s">
        <v>4881</v>
      </c>
      <c r="AA483" s="34" t="s">
        <v>4170</v>
      </c>
      <c r="AB483" s="34" t="s">
        <v>3681</v>
      </c>
      <c r="AD483" s="34" t="s">
        <v>3696</v>
      </c>
      <c r="AN483" s="34" t="s">
        <v>3722</v>
      </c>
      <c r="AO483" s="34" t="s">
        <v>1044</v>
      </c>
      <c r="BG483" s="34">
        <v>1</v>
      </c>
      <c r="BI483" s="34">
        <v>20</v>
      </c>
      <c r="BJ483" s="34" t="s">
        <v>1041</v>
      </c>
      <c r="BK483" s="34" t="s">
        <v>3727</v>
      </c>
      <c r="BM483" s="34" t="s">
        <v>3739</v>
      </c>
      <c r="BN483" s="34" t="s">
        <v>3745</v>
      </c>
      <c r="BO483" s="34" t="s">
        <v>4881</v>
      </c>
      <c r="BP483" s="34" t="s">
        <v>4170</v>
      </c>
      <c r="BQ483" s="34" t="s">
        <v>4170</v>
      </c>
      <c r="BR483" s="34" t="s">
        <v>4170</v>
      </c>
      <c r="BS483" s="34" t="s">
        <v>3751</v>
      </c>
      <c r="BT483" s="34" t="s">
        <v>3739</v>
      </c>
      <c r="BU483" s="34" t="s">
        <v>1044</v>
      </c>
      <c r="BV483" s="34" t="s">
        <v>1044</v>
      </c>
      <c r="BW483" s="34" t="s">
        <v>1044</v>
      </c>
      <c r="BX483" s="34" t="s">
        <v>3777</v>
      </c>
      <c r="BY483" s="34" t="s">
        <v>4881</v>
      </c>
      <c r="BZ483" s="34" t="s">
        <v>4170</v>
      </c>
      <c r="CA483" s="34" t="s">
        <v>4170</v>
      </c>
      <c r="CB483" s="34" t="s">
        <v>4170</v>
      </c>
      <c r="CC483" s="34" t="s">
        <v>4170</v>
      </c>
      <c r="CD483" s="34" t="s">
        <v>4170</v>
      </c>
      <c r="CE483" s="34" t="s">
        <v>4170</v>
      </c>
      <c r="CF483" s="34" t="s">
        <v>4170</v>
      </c>
      <c r="CG483" s="34" t="s">
        <v>4170</v>
      </c>
      <c r="CH483" s="34" t="s">
        <v>4170</v>
      </c>
      <c r="CI483" s="34" t="s">
        <v>4170</v>
      </c>
      <c r="CJ483" s="34" t="s">
        <v>4170</v>
      </c>
      <c r="CK483" s="34" t="s">
        <v>4170</v>
      </c>
      <c r="CL483" s="34" t="s">
        <v>4170</v>
      </c>
      <c r="CM483" s="34" t="s">
        <v>4170</v>
      </c>
      <c r="CN483" s="34" t="s">
        <v>4170</v>
      </c>
      <c r="CO483" s="34" t="s">
        <v>4170</v>
      </c>
      <c r="CQ483" s="34" t="s">
        <v>1041</v>
      </c>
      <c r="CR483" s="34" t="s">
        <v>1041</v>
      </c>
      <c r="CS483" s="34" t="s">
        <v>1041</v>
      </c>
      <c r="CT483" s="34" t="s">
        <v>1041</v>
      </c>
      <c r="CU483" s="34" t="s">
        <v>1041</v>
      </c>
      <c r="CV483" s="34" t="s">
        <v>1041</v>
      </c>
      <c r="CW483" s="34" t="s">
        <v>1041</v>
      </c>
      <c r="CX483" s="34" t="s">
        <v>1044</v>
      </c>
      <c r="CY483" s="34" t="s">
        <v>3823</v>
      </c>
      <c r="CZ483" s="34" t="s">
        <v>3843</v>
      </c>
      <c r="DA483" s="34" t="s">
        <v>3855</v>
      </c>
      <c r="DB483" s="34" t="s">
        <v>1044</v>
      </c>
      <c r="DC483" s="34" t="s">
        <v>1044</v>
      </c>
      <c r="DD483" s="34" t="s">
        <v>3871</v>
      </c>
      <c r="DE483" s="34" t="s">
        <v>1044</v>
      </c>
      <c r="DF483" s="34" t="s">
        <v>3877</v>
      </c>
      <c r="DG483" s="34" t="s">
        <v>3889</v>
      </c>
      <c r="DH483" s="34" t="s">
        <v>4170</v>
      </c>
      <c r="DI483" s="34" t="s">
        <v>4170</v>
      </c>
      <c r="DJ483" s="34" t="s">
        <v>4881</v>
      </c>
      <c r="DK483" s="34" t="s">
        <v>4170</v>
      </c>
      <c r="DL483" s="34" t="s">
        <v>4170</v>
      </c>
      <c r="DM483" s="34" t="s">
        <v>4170</v>
      </c>
      <c r="DN483" s="34" t="s">
        <v>4170</v>
      </c>
      <c r="DO483" s="34" t="s">
        <v>4170</v>
      </c>
      <c r="DP483" s="34" t="s">
        <v>4170</v>
      </c>
      <c r="DQ483" s="34" t="s">
        <v>4170</v>
      </c>
      <c r="DR483" s="34" t="s">
        <v>4170</v>
      </c>
      <c r="DS483" s="34" t="s">
        <v>4170</v>
      </c>
      <c r="DT483" s="34" t="s">
        <v>4170</v>
      </c>
      <c r="DU483" s="34" t="s">
        <v>4170</v>
      </c>
      <c r="DV483" s="34" t="s">
        <v>4170</v>
      </c>
      <c r="DW483" s="34" t="s">
        <v>4170</v>
      </c>
      <c r="FK483" s="34" t="s">
        <v>1044</v>
      </c>
      <c r="FM483" s="34" t="s">
        <v>3981</v>
      </c>
      <c r="FN483" s="34" t="s">
        <v>6433</v>
      </c>
      <c r="FO483" s="34" t="s">
        <v>4881</v>
      </c>
      <c r="FP483" s="34" t="s">
        <v>4881</v>
      </c>
      <c r="FQ483" s="34" t="s">
        <v>4881</v>
      </c>
      <c r="FR483" s="34" t="s">
        <v>4170</v>
      </c>
      <c r="FS483" s="34" t="s">
        <v>4170</v>
      </c>
      <c r="FT483" s="34" t="s">
        <v>4170</v>
      </c>
      <c r="FU483" s="34" t="s">
        <v>4881</v>
      </c>
      <c r="FV483" s="34" t="s">
        <v>4881</v>
      </c>
      <c r="FW483" s="34" t="s">
        <v>4881</v>
      </c>
      <c r="FX483" s="34" t="s">
        <v>4170</v>
      </c>
      <c r="FY483" s="34" t="s">
        <v>4170</v>
      </c>
      <c r="FZ483" s="34" t="s">
        <v>4170</v>
      </c>
      <c r="GA483" s="34" t="s">
        <v>4170</v>
      </c>
      <c r="GB483" s="34" t="s">
        <v>4170</v>
      </c>
      <c r="GC483" s="34" t="s">
        <v>4170</v>
      </c>
      <c r="GD483" s="34" t="s">
        <v>4170</v>
      </c>
      <c r="GF483" s="34" t="s">
        <v>1044</v>
      </c>
      <c r="GG483" s="34" t="s">
        <v>4170</v>
      </c>
      <c r="GH483" s="34" t="s">
        <v>4170</v>
      </c>
      <c r="GI483" s="34" t="s">
        <v>4170</v>
      </c>
      <c r="GJ483" s="34" t="s">
        <v>4881</v>
      </c>
      <c r="GK483" s="34" t="s">
        <v>4170</v>
      </c>
      <c r="GL483" s="34" t="s">
        <v>4170</v>
      </c>
      <c r="GM483" s="34" t="s">
        <v>4170</v>
      </c>
      <c r="GO483" s="34">
        <v>7000</v>
      </c>
      <c r="GP483" s="34">
        <v>2000</v>
      </c>
      <c r="GQ483" s="34">
        <v>6000</v>
      </c>
      <c r="GR483" s="34">
        <v>2500</v>
      </c>
      <c r="GS483" s="34">
        <v>800</v>
      </c>
      <c r="GT483" s="34">
        <v>200</v>
      </c>
      <c r="GU483" s="34">
        <v>600</v>
      </c>
      <c r="GV483" s="34">
        <v>2000</v>
      </c>
      <c r="GW483" s="34">
        <v>0</v>
      </c>
      <c r="GX483" s="34">
        <v>6000</v>
      </c>
      <c r="GY483" s="34">
        <v>0</v>
      </c>
      <c r="GZ483" s="34">
        <v>0</v>
      </c>
      <c r="HA483" s="34">
        <v>0</v>
      </c>
      <c r="HB483" s="34">
        <v>0</v>
      </c>
      <c r="HC483" s="34">
        <v>0</v>
      </c>
      <c r="HD483" s="34">
        <v>0</v>
      </c>
      <c r="HE483" s="34">
        <v>40000</v>
      </c>
      <c r="HF483" s="34" t="s">
        <v>3071</v>
      </c>
      <c r="HK483" s="34" t="s">
        <v>7420</v>
      </c>
      <c r="HL483" s="34" t="s">
        <v>4226</v>
      </c>
      <c r="HM483" s="34" t="s">
        <v>4542</v>
      </c>
      <c r="HN483" s="34" t="s">
        <v>5453</v>
      </c>
      <c r="HO483" s="34">
        <v>46.7477003942181</v>
      </c>
      <c r="HP483" s="34" t="s">
        <v>4896</v>
      </c>
      <c r="HQ483" s="34" t="s">
        <v>4305</v>
      </c>
      <c r="HR483" s="34" t="s">
        <v>4186</v>
      </c>
      <c r="HS483" s="34" t="s">
        <v>4241</v>
      </c>
      <c r="HT483" s="34" t="s">
        <v>4271</v>
      </c>
      <c r="HU483" s="34" t="s">
        <v>5342</v>
      </c>
      <c r="HV483" s="34" t="s">
        <v>5001</v>
      </c>
      <c r="HW483" s="34" t="s">
        <v>4556</v>
      </c>
      <c r="HX483" s="34" t="s">
        <v>3238</v>
      </c>
      <c r="HY483" s="34" t="s">
        <v>4291</v>
      </c>
      <c r="HZ483" s="34" t="s">
        <v>4933</v>
      </c>
      <c r="IA483" s="34" t="s">
        <v>4666</v>
      </c>
      <c r="IC483" s="34" t="s">
        <v>5274</v>
      </c>
      <c r="ID483" s="34" t="s">
        <v>4462</v>
      </c>
      <c r="IR483" s="34" t="s">
        <v>1046</v>
      </c>
      <c r="IU483" s="34" t="s">
        <v>5180</v>
      </c>
      <c r="IV483" s="34" t="s">
        <v>4472</v>
      </c>
      <c r="IW483" s="34" t="s">
        <v>4175</v>
      </c>
      <c r="IX483" s="34" t="s">
        <v>5374</v>
      </c>
      <c r="IY483" s="34" t="s">
        <v>4474</v>
      </c>
      <c r="IZ483" s="34" t="s">
        <v>4783</v>
      </c>
      <c r="JA483" s="34" t="s">
        <v>4716</v>
      </c>
      <c r="JB483" s="34" t="s">
        <v>5581</v>
      </c>
      <c r="JC483" s="34">
        <v>1000</v>
      </c>
      <c r="JD483" s="34">
        <v>0</v>
      </c>
      <c r="JE483" s="34">
        <v>0</v>
      </c>
      <c r="JF483" s="34">
        <v>0</v>
      </c>
      <c r="JG483" s="34">
        <v>0</v>
      </c>
      <c r="JH483" s="34">
        <v>0</v>
      </c>
      <c r="JI483" s="34">
        <v>0</v>
      </c>
      <c r="JJ483" s="34">
        <v>6666.6666666666697</v>
      </c>
      <c r="JK483" s="34">
        <v>0</v>
      </c>
      <c r="JL483" s="34">
        <v>18100</v>
      </c>
      <c r="JM483" s="34">
        <v>10666.666666666701</v>
      </c>
      <c r="JN483" s="34">
        <v>28766.666666666701</v>
      </c>
      <c r="JO483" s="34">
        <v>18100</v>
      </c>
      <c r="JP483" s="34">
        <v>10666.666666666701</v>
      </c>
      <c r="JQ483" s="34">
        <v>28766.666666666701</v>
      </c>
      <c r="JR483" s="34">
        <v>0.24333719582850499</v>
      </c>
      <c r="JS483" s="34">
        <v>6.9524913093858595E-2</v>
      </c>
      <c r="JT483" s="34">
        <v>0.20857473928157599</v>
      </c>
      <c r="JU483" s="34">
        <v>8.6906141367323303E-2</v>
      </c>
      <c r="JV483" s="34">
        <v>2.7809965237543501E-2</v>
      </c>
      <c r="JW483" s="34">
        <v>6.9524913093858597E-3</v>
      </c>
      <c r="JX483" s="34">
        <v>2.0857473928157601E-2</v>
      </c>
      <c r="JY483" s="34">
        <v>6.9524913093858595E-2</v>
      </c>
      <c r="KA483" s="34">
        <v>3.4762456546929298E-2</v>
      </c>
      <c r="KH483" s="34">
        <v>0.23174971031286201</v>
      </c>
      <c r="KL483" s="34" t="s">
        <v>4170</v>
      </c>
      <c r="KM483" s="34" t="s">
        <v>4716</v>
      </c>
      <c r="KN483" s="34" t="s">
        <v>4170</v>
      </c>
      <c r="KO483" s="34" t="s">
        <v>4170</v>
      </c>
      <c r="KP483" s="34" t="s">
        <v>4170</v>
      </c>
      <c r="KQ483" s="34" t="s">
        <v>4170</v>
      </c>
      <c r="KR483" s="34" t="s">
        <v>4170</v>
      </c>
      <c r="KS483" s="34" t="s">
        <v>4170</v>
      </c>
      <c r="KT483" s="34" t="s">
        <v>5928</v>
      </c>
      <c r="KU483" s="34" t="s">
        <v>5113</v>
      </c>
      <c r="KV483" s="34" t="s">
        <v>5152</v>
      </c>
      <c r="KW483" s="34" t="s">
        <v>5625</v>
      </c>
      <c r="KX483" s="34" t="s">
        <v>5585</v>
      </c>
      <c r="KY483" s="34" t="s">
        <v>5953</v>
      </c>
      <c r="KZ483" s="34" t="s">
        <v>5224</v>
      </c>
    </row>
    <row r="484" spans="1:313">
      <c r="A484" s="34" t="s">
        <v>7421</v>
      </c>
      <c r="B484" s="34" t="s">
        <v>7371</v>
      </c>
      <c r="C484" s="34" t="s">
        <v>1038</v>
      </c>
      <c r="D484" s="34" t="s">
        <v>1041</v>
      </c>
      <c r="F484" s="34" t="s">
        <v>1041</v>
      </c>
      <c r="G484" s="34">
        <v>36</v>
      </c>
      <c r="H484" s="34" t="s">
        <v>1041</v>
      </c>
      <c r="I484" s="34" t="s">
        <v>1041</v>
      </c>
      <c r="J484" s="34" t="s">
        <v>440</v>
      </c>
      <c r="K484" s="34" t="s">
        <v>1077</v>
      </c>
      <c r="L484" s="34" t="s">
        <v>9537</v>
      </c>
      <c r="M484" s="34" t="s">
        <v>1548</v>
      </c>
      <c r="N484" s="34" t="s">
        <v>9538</v>
      </c>
      <c r="P484" s="34" t="s">
        <v>3065</v>
      </c>
      <c r="Q484" s="34" t="s">
        <v>3111</v>
      </c>
      <c r="R484" s="34" t="s">
        <v>6320</v>
      </c>
      <c r="S484" s="34">
        <v>3</v>
      </c>
      <c r="T484" s="34" t="s">
        <v>4881</v>
      </c>
      <c r="U484" s="34" t="s">
        <v>4170</v>
      </c>
      <c r="V484" s="34" t="s">
        <v>4881</v>
      </c>
      <c r="W484" s="34" t="s">
        <v>4881</v>
      </c>
      <c r="X484" s="34" t="s">
        <v>4881</v>
      </c>
      <c r="Y484" s="34" t="s">
        <v>4881</v>
      </c>
      <c r="Z484" s="34" t="s">
        <v>4609</v>
      </c>
      <c r="AA484" s="34" t="s">
        <v>4170</v>
      </c>
      <c r="AB484" s="34" t="s">
        <v>3681</v>
      </c>
      <c r="AD484" s="34" t="s">
        <v>3696</v>
      </c>
      <c r="AN484" s="34" t="s">
        <v>3722</v>
      </c>
      <c r="AO484" s="34" t="s">
        <v>1044</v>
      </c>
      <c r="BG484" s="34">
        <v>2</v>
      </c>
      <c r="BI484" s="34">
        <v>50</v>
      </c>
      <c r="BJ484" s="34" t="s">
        <v>1041</v>
      </c>
      <c r="BK484" s="34" t="s">
        <v>3727</v>
      </c>
      <c r="BM484" s="34" t="s">
        <v>3739</v>
      </c>
      <c r="BN484" s="34" t="s">
        <v>1044</v>
      </c>
      <c r="BO484" s="34" t="s">
        <v>4170</v>
      </c>
      <c r="BP484" s="34" t="s">
        <v>4170</v>
      </c>
      <c r="BQ484" s="34" t="s">
        <v>4881</v>
      </c>
      <c r="BR484" s="34" t="s">
        <v>4170</v>
      </c>
      <c r="BS484" s="34" t="s">
        <v>3751</v>
      </c>
      <c r="BT484" s="34" t="s">
        <v>3739</v>
      </c>
      <c r="BU484" s="34" t="s">
        <v>1044</v>
      </c>
      <c r="BV484" s="34" t="s">
        <v>1044</v>
      </c>
      <c r="BW484" s="34" t="s">
        <v>1044</v>
      </c>
      <c r="BX484" s="34" t="s">
        <v>3777</v>
      </c>
      <c r="BY484" s="34" t="s">
        <v>4881</v>
      </c>
      <c r="BZ484" s="34" t="s">
        <v>4170</v>
      </c>
      <c r="CA484" s="34" t="s">
        <v>4170</v>
      </c>
      <c r="CB484" s="34" t="s">
        <v>4170</v>
      </c>
      <c r="CC484" s="34" t="s">
        <v>4170</v>
      </c>
      <c r="CD484" s="34" t="s">
        <v>4170</v>
      </c>
      <c r="CE484" s="34" t="s">
        <v>4170</v>
      </c>
      <c r="CF484" s="34" t="s">
        <v>4170</v>
      </c>
      <c r="CG484" s="34" t="s">
        <v>4170</v>
      </c>
      <c r="CH484" s="34" t="s">
        <v>4170</v>
      </c>
      <c r="CI484" s="34" t="s">
        <v>4170</v>
      </c>
      <c r="CJ484" s="34" t="s">
        <v>4170</v>
      </c>
      <c r="CK484" s="34" t="s">
        <v>4170</v>
      </c>
      <c r="CL484" s="34" t="s">
        <v>4170</v>
      </c>
      <c r="CM484" s="34" t="s">
        <v>4170</v>
      </c>
      <c r="CN484" s="34" t="s">
        <v>4170</v>
      </c>
      <c r="CO484" s="34" t="s">
        <v>4170</v>
      </c>
      <c r="CQ484" s="34" t="s">
        <v>1041</v>
      </c>
      <c r="CR484" s="34" t="s">
        <v>1041</v>
      </c>
      <c r="CS484" s="34" t="s">
        <v>1041</v>
      </c>
      <c r="CT484" s="34" t="s">
        <v>1041</v>
      </c>
      <c r="CU484" s="34" t="s">
        <v>1041</v>
      </c>
      <c r="CV484" s="34" t="s">
        <v>1041</v>
      </c>
      <c r="CW484" s="34" t="s">
        <v>1041</v>
      </c>
      <c r="CX484" s="34" t="s">
        <v>1041</v>
      </c>
      <c r="CY484" s="34" t="s">
        <v>3823</v>
      </c>
      <c r="CZ484" s="34" t="s">
        <v>3840</v>
      </c>
      <c r="DA484" s="34" t="s">
        <v>3855</v>
      </c>
      <c r="DB484" s="34" t="s">
        <v>1044</v>
      </c>
      <c r="DC484" s="34" t="s">
        <v>1044</v>
      </c>
      <c r="DD484" s="34" t="s">
        <v>3871</v>
      </c>
      <c r="DE484" s="34" t="s">
        <v>1044</v>
      </c>
      <c r="DF484" s="34" t="s">
        <v>3874</v>
      </c>
      <c r="DG484" s="34" t="s">
        <v>169</v>
      </c>
      <c r="DH484" s="34" t="s">
        <v>4170</v>
      </c>
      <c r="DI484" s="34" t="s">
        <v>4881</v>
      </c>
      <c r="DJ484" s="34" t="s">
        <v>4170</v>
      </c>
      <c r="DK484" s="34" t="s">
        <v>4170</v>
      </c>
      <c r="DL484" s="34" t="s">
        <v>4170</v>
      </c>
      <c r="DM484" s="34" t="s">
        <v>4170</v>
      </c>
      <c r="DN484" s="34" t="s">
        <v>4170</v>
      </c>
      <c r="DO484" s="34" t="s">
        <v>4170</v>
      </c>
      <c r="DP484" s="34" t="s">
        <v>4170</v>
      </c>
      <c r="DQ484" s="34" t="s">
        <v>4170</v>
      </c>
      <c r="DR484" s="34" t="s">
        <v>4170</v>
      </c>
      <c r="DS484" s="34" t="s">
        <v>4170</v>
      </c>
      <c r="DT484" s="34" t="s">
        <v>4170</v>
      </c>
      <c r="DU484" s="34" t="s">
        <v>4170</v>
      </c>
      <c r="DV484" s="34" t="s">
        <v>4170</v>
      </c>
      <c r="DW484" s="34" t="s">
        <v>4170</v>
      </c>
      <c r="DY484" s="34">
        <v>60000</v>
      </c>
      <c r="FK484" s="34" t="s">
        <v>1044</v>
      </c>
      <c r="FM484" s="34" t="s">
        <v>3981</v>
      </c>
      <c r="FN484" s="34" t="s">
        <v>7201</v>
      </c>
      <c r="FO484" s="34" t="s">
        <v>4881</v>
      </c>
      <c r="FP484" s="34" t="s">
        <v>4881</v>
      </c>
      <c r="FQ484" s="34" t="s">
        <v>4881</v>
      </c>
      <c r="FR484" s="34" t="s">
        <v>4170</v>
      </c>
      <c r="FS484" s="34" t="s">
        <v>4881</v>
      </c>
      <c r="FT484" s="34" t="s">
        <v>4170</v>
      </c>
      <c r="FU484" s="34" t="s">
        <v>4170</v>
      </c>
      <c r="FV484" s="34" t="s">
        <v>4881</v>
      </c>
      <c r="FW484" s="34" t="s">
        <v>4881</v>
      </c>
      <c r="FX484" s="34" t="s">
        <v>4170</v>
      </c>
      <c r="FY484" s="34" t="s">
        <v>4170</v>
      </c>
      <c r="FZ484" s="34" t="s">
        <v>4170</v>
      </c>
      <c r="GA484" s="34" t="s">
        <v>4170</v>
      </c>
      <c r="GB484" s="34" t="s">
        <v>4170</v>
      </c>
      <c r="GC484" s="34" t="s">
        <v>4170</v>
      </c>
      <c r="GD484" s="34" t="s">
        <v>4170</v>
      </c>
      <c r="GF484" s="34" t="s">
        <v>1044</v>
      </c>
      <c r="GG484" s="34" t="s">
        <v>4170</v>
      </c>
      <c r="GH484" s="34" t="s">
        <v>4170</v>
      </c>
      <c r="GI484" s="34" t="s">
        <v>4170</v>
      </c>
      <c r="GJ484" s="34" t="s">
        <v>4881</v>
      </c>
      <c r="GK484" s="34" t="s">
        <v>4170</v>
      </c>
      <c r="GL484" s="34" t="s">
        <v>4170</v>
      </c>
      <c r="GM484" s="34" t="s">
        <v>4170</v>
      </c>
      <c r="GO484" s="34">
        <v>7000</v>
      </c>
      <c r="GP484" s="34">
        <v>2000</v>
      </c>
      <c r="GQ484" s="34">
        <v>10000</v>
      </c>
      <c r="GR484" s="34">
        <v>3000</v>
      </c>
      <c r="GS484" s="34">
        <v>1000</v>
      </c>
      <c r="GT484" s="34">
        <v>500</v>
      </c>
      <c r="GU484" s="34">
        <v>5000</v>
      </c>
      <c r="GV484" s="34">
        <v>3000</v>
      </c>
      <c r="GW484" s="34">
        <v>5000</v>
      </c>
      <c r="GX484" s="34">
        <v>20000</v>
      </c>
      <c r="GY484" s="34">
        <v>0</v>
      </c>
      <c r="GZ484" s="34">
        <v>5000</v>
      </c>
      <c r="HA484" s="34">
        <v>0</v>
      </c>
      <c r="HB484" s="34">
        <v>10000</v>
      </c>
      <c r="HC484" s="34">
        <v>80000</v>
      </c>
      <c r="HD484" s="34">
        <v>4000</v>
      </c>
      <c r="HE484" s="34">
        <v>0</v>
      </c>
      <c r="HF484" s="34" t="s">
        <v>1044</v>
      </c>
      <c r="HK484" s="34" t="s">
        <v>7422</v>
      </c>
      <c r="HL484" s="34" t="s">
        <v>4226</v>
      </c>
      <c r="HM484" s="34" t="s">
        <v>4542</v>
      </c>
      <c r="HN484" s="34" t="s">
        <v>5447</v>
      </c>
      <c r="HO484" s="34">
        <v>49.768670608847998</v>
      </c>
      <c r="HP484" s="34" t="s">
        <v>4896</v>
      </c>
      <c r="HQ484" s="34" t="s">
        <v>4316</v>
      </c>
      <c r="HR484" s="34" t="s">
        <v>4219</v>
      </c>
      <c r="HS484" s="34" t="s">
        <v>4248</v>
      </c>
      <c r="HT484" s="34" t="s">
        <v>4262</v>
      </c>
      <c r="HU484" s="34" t="s">
        <v>5342</v>
      </c>
      <c r="HV484" s="34" t="s">
        <v>5001</v>
      </c>
      <c r="HW484" s="34" t="s">
        <v>3302</v>
      </c>
      <c r="HX484" s="34" t="s">
        <v>3244</v>
      </c>
      <c r="HY484" s="34" t="s">
        <v>4291</v>
      </c>
      <c r="HZ484" s="34" t="s">
        <v>4933</v>
      </c>
      <c r="IA484" s="34" t="s">
        <v>4666</v>
      </c>
      <c r="IC484" s="34" t="s">
        <v>5274</v>
      </c>
      <c r="ID484" s="34" t="s">
        <v>4462</v>
      </c>
      <c r="IE484" s="34" t="s">
        <v>5115</v>
      </c>
      <c r="IQ484" s="34">
        <v>60000</v>
      </c>
      <c r="IR484" s="34" t="s">
        <v>1046</v>
      </c>
      <c r="IS484" s="34" t="s">
        <v>5322</v>
      </c>
      <c r="IT484" s="34">
        <v>20000</v>
      </c>
      <c r="IU484" s="34" t="s">
        <v>5180</v>
      </c>
      <c r="IV484" s="34" t="s">
        <v>4472</v>
      </c>
      <c r="IW484" s="34" t="s">
        <v>4176</v>
      </c>
      <c r="IX484" s="34" t="s">
        <v>5374</v>
      </c>
      <c r="IY484" s="34" t="s">
        <v>4474</v>
      </c>
      <c r="IZ484" s="34" t="s">
        <v>4785</v>
      </c>
      <c r="JA484" s="34" t="s">
        <v>6053</v>
      </c>
      <c r="JB484" s="34" t="s">
        <v>5850</v>
      </c>
      <c r="JC484" s="34">
        <v>3333.3333333333298</v>
      </c>
      <c r="JD484" s="34">
        <v>0</v>
      </c>
      <c r="JE484" s="34">
        <v>833.33333333333303</v>
      </c>
      <c r="JF484" s="34">
        <v>0</v>
      </c>
      <c r="JG484" s="34">
        <v>1666.6666666666699</v>
      </c>
      <c r="JH484" s="34">
        <v>13333.333333333299</v>
      </c>
      <c r="JI484" s="34">
        <v>666.66666666666697</v>
      </c>
      <c r="JJ484" s="34">
        <v>0</v>
      </c>
      <c r="JK484" s="34">
        <v>1666.6666666666699</v>
      </c>
      <c r="JL484" s="34">
        <v>44000</v>
      </c>
      <c r="JM484" s="34">
        <v>9000</v>
      </c>
      <c r="JN484" s="34">
        <v>53000</v>
      </c>
      <c r="JO484" s="34">
        <v>14666.666666666701</v>
      </c>
      <c r="JP484" s="34">
        <v>3000</v>
      </c>
      <c r="JQ484" s="34">
        <v>17666.666666666701</v>
      </c>
      <c r="JR484" s="34">
        <v>0.13207547169811301</v>
      </c>
      <c r="JS484" s="34">
        <v>3.77358490566038E-2</v>
      </c>
      <c r="JT484" s="34">
        <v>0.18867924528301899</v>
      </c>
      <c r="JU484" s="34">
        <v>5.6603773584905703E-2</v>
      </c>
      <c r="JV484" s="34">
        <v>1.88679245283019E-2</v>
      </c>
      <c r="JW484" s="34">
        <v>9.4339622641509396E-3</v>
      </c>
      <c r="JX484" s="34">
        <v>9.4339622641509399E-2</v>
      </c>
      <c r="JY484" s="34">
        <v>5.6603773584905703E-2</v>
      </c>
      <c r="JZ484" s="34">
        <v>3.1446540880503103E-2</v>
      </c>
      <c r="KA484" s="34">
        <v>6.2893081761006303E-2</v>
      </c>
      <c r="KC484" s="34">
        <v>1.57232704402516E-2</v>
      </c>
      <c r="KE484" s="34">
        <v>3.1446540880503103E-2</v>
      </c>
      <c r="KF484" s="34">
        <v>0.25157232704402499</v>
      </c>
      <c r="KG484" s="34">
        <v>1.25786163522013E-2</v>
      </c>
      <c r="KJ484" s="34" t="s">
        <v>5981</v>
      </c>
      <c r="KK484" s="34" t="s">
        <v>5987</v>
      </c>
      <c r="KL484" s="34" t="s">
        <v>5795</v>
      </c>
      <c r="KM484" s="34" t="s">
        <v>4715</v>
      </c>
      <c r="KN484" s="34" t="s">
        <v>4170</v>
      </c>
      <c r="KO484" s="34" t="s">
        <v>4716</v>
      </c>
      <c r="KP484" s="34" t="s">
        <v>4170</v>
      </c>
      <c r="KQ484" s="34" t="s">
        <v>4354</v>
      </c>
      <c r="KR484" s="34" t="s">
        <v>4974</v>
      </c>
      <c r="KS484" s="34" t="s">
        <v>4354</v>
      </c>
      <c r="KT484" s="34" t="s">
        <v>4170</v>
      </c>
      <c r="KU484" s="34" t="s">
        <v>5115</v>
      </c>
      <c r="KV484" s="34" t="s">
        <v>5152</v>
      </c>
      <c r="KW484" s="34" t="s">
        <v>5625</v>
      </c>
      <c r="KX484" s="34" t="s">
        <v>5645</v>
      </c>
      <c r="KY484" s="34" t="s">
        <v>5955</v>
      </c>
      <c r="KZ484" s="34" t="s">
        <v>5152</v>
      </c>
      <c r="LA484" s="34" t="s">
        <v>5992</v>
      </c>
    </row>
    <row r="485" spans="1:313">
      <c r="A485" s="34" t="s">
        <v>7423</v>
      </c>
      <c r="B485" s="34" t="s">
        <v>7371</v>
      </c>
      <c r="C485" s="34" t="s">
        <v>1038</v>
      </c>
      <c r="D485" s="34" t="s">
        <v>1041</v>
      </c>
      <c r="F485" s="34" t="s">
        <v>1041</v>
      </c>
      <c r="G485" s="34">
        <v>35</v>
      </c>
      <c r="H485" s="34" t="s">
        <v>1041</v>
      </c>
      <c r="I485" s="34" t="s">
        <v>1041</v>
      </c>
      <c r="J485" s="34" t="s">
        <v>440</v>
      </c>
      <c r="K485" s="34" t="s">
        <v>1068</v>
      </c>
      <c r="L485" s="34" t="s">
        <v>9557</v>
      </c>
      <c r="M485" s="34" t="s">
        <v>1306</v>
      </c>
      <c r="N485" s="34" t="s">
        <v>9558</v>
      </c>
      <c r="P485" s="34" t="s">
        <v>3065</v>
      </c>
      <c r="Q485" s="34" t="s">
        <v>3123</v>
      </c>
      <c r="R485" s="34" t="s">
        <v>6374</v>
      </c>
      <c r="S485" s="34">
        <v>3</v>
      </c>
      <c r="T485" s="34" t="s">
        <v>4881</v>
      </c>
      <c r="U485" s="34" t="s">
        <v>4170</v>
      </c>
      <c r="V485" s="34" t="s">
        <v>4609</v>
      </c>
      <c r="W485" s="34" t="s">
        <v>4881</v>
      </c>
      <c r="X485" s="34" t="s">
        <v>4170</v>
      </c>
      <c r="Y485" s="34" t="s">
        <v>4881</v>
      </c>
      <c r="Z485" s="34" t="s">
        <v>4609</v>
      </c>
      <c r="AA485" s="34" t="s">
        <v>4170</v>
      </c>
      <c r="AB485" s="34" t="s">
        <v>3681</v>
      </c>
      <c r="AD485" s="34" t="s">
        <v>3696</v>
      </c>
      <c r="AN485" s="34" t="s">
        <v>3722</v>
      </c>
      <c r="AO485" s="34" t="s">
        <v>1044</v>
      </c>
      <c r="BG485" s="34">
        <v>2</v>
      </c>
      <c r="BI485" s="34">
        <v>44</v>
      </c>
      <c r="BJ485" s="34" t="s">
        <v>1041</v>
      </c>
      <c r="BK485" s="34" t="s">
        <v>3727</v>
      </c>
      <c r="BM485" s="34" t="s">
        <v>3739</v>
      </c>
      <c r="BN485" s="34" t="s">
        <v>3745</v>
      </c>
      <c r="BO485" s="34" t="s">
        <v>4881</v>
      </c>
      <c r="BP485" s="34" t="s">
        <v>4170</v>
      </c>
      <c r="BQ485" s="34" t="s">
        <v>4170</v>
      </c>
      <c r="BR485" s="34" t="s">
        <v>4170</v>
      </c>
      <c r="BS485" s="34" t="s">
        <v>3754</v>
      </c>
      <c r="BT485" s="34" t="s">
        <v>3771</v>
      </c>
      <c r="BU485" s="34" t="s">
        <v>1044</v>
      </c>
      <c r="BV485" s="34" t="s">
        <v>1041</v>
      </c>
      <c r="BW485" s="34" t="s">
        <v>1044</v>
      </c>
      <c r="BX485" s="34" t="s">
        <v>3777</v>
      </c>
      <c r="BY485" s="34" t="s">
        <v>4881</v>
      </c>
      <c r="BZ485" s="34" t="s">
        <v>4170</v>
      </c>
      <c r="CA485" s="34" t="s">
        <v>4170</v>
      </c>
      <c r="CB485" s="34" t="s">
        <v>4170</v>
      </c>
      <c r="CC485" s="34" t="s">
        <v>4170</v>
      </c>
      <c r="CD485" s="34" t="s">
        <v>4170</v>
      </c>
      <c r="CE485" s="34" t="s">
        <v>4170</v>
      </c>
      <c r="CF485" s="34" t="s">
        <v>4170</v>
      </c>
      <c r="CG485" s="34" t="s">
        <v>4170</v>
      </c>
      <c r="CH485" s="34" t="s">
        <v>4170</v>
      </c>
      <c r="CI485" s="34" t="s">
        <v>4170</v>
      </c>
      <c r="CJ485" s="34" t="s">
        <v>4170</v>
      </c>
      <c r="CK485" s="34" t="s">
        <v>4170</v>
      </c>
      <c r="CL485" s="34" t="s">
        <v>4170</v>
      </c>
      <c r="CM485" s="34" t="s">
        <v>4170</v>
      </c>
      <c r="CN485" s="34" t="s">
        <v>4170</v>
      </c>
      <c r="CO485" s="34" t="s">
        <v>4170</v>
      </c>
      <c r="CQ485" s="34" t="s">
        <v>1041</v>
      </c>
      <c r="CR485" s="34" t="s">
        <v>1041</v>
      </c>
      <c r="CS485" s="34" t="s">
        <v>1044</v>
      </c>
      <c r="CT485" s="34" t="s">
        <v>1041</v>
      </c>
      <c r="CU485" s="34" t="s">
        <v>1041</v>
      </c>
      <c r="CV485" s="34" t="s">
        <v>1041</v>
      </c>
      <c r="CW485" s="34" t="s">
        <v>1044</v>
      </c>
      <c r="CX485" s="34" t="s">
        <v>1044</v>
      </c>
      <c r="CY485" s="34" t="s">
        <v>3826</v>
      </c>
      <c r="CZ485" s="34" t="s">
        <v>3843</v>
      </c>
      <c r="DA485" s="34" t="s">
        <v>3861</v>
      </c>
      <c r="DB485" s="34" t="s">
        <v>3868</v>
      </c>
      <c r="DC485" s="34" t="s">
        <v>3868</v>
      </c>
      <c r="DD485" s="34" t="s">
        <v>3871</v>
      </c>
      <c r="DE485" s="34" t="s">
        <v>1044</v>
      </c>
      <c r="DF485" s="34" t="s">
        <v>3877</v>
      </c>
      <c r="DG485" s="34" t="s">
        <v>172</v>
      </c>
      <c r="DH485" s="34" t="s">
        <v>4170</v>
      </c>
      <c r="DI485" s="34" t="s">
        <v>4170</v>
      </c>
      <c r="DJ485" s="34" t="s">
        <v>4170</v>
      </c>
      <c r="DK485" s="34" t="s">
        <v>4170</v>
      </c>
      <c r="DL485" s="34" t="s">
        <v>4170</v>
      </c>
      <c r="DM485" s="34" t="s">
        <v>4170</v>
      </c>
      <c r="DN485" s="34" t="s">
        <v>4170</v>
      </c>
      <c r="DO485" s="34" t="s">
        <v>4170</v>
      </c>
      <c r="DP485" s="34" t="s">
        <v>4170</v>
      </c>
      <c r="DQ485" s="34" t="s">
        <v>4170</v>
      </c>
      <c r="DR485" s="34" t="s">
        <v>4881</v>
      </c>
      <c r="DS485" s="34" t="s">
        <v>4170</v>
      </c>
      <c r="DT485" s="34" t="s">
        <v>4170</v>
      </c>
      <c r="DU485" s="34" t="s">
        <v>4170</v>
      </c>
      <c r="DV485" s="34" t="s">
        <v>4170</v>
      </c>
      <c r="DW485" s="34" t="s">
        <v>4170</v>
      </c>
      <c r="FH485" s="34">
        <v>20000</v>
      </c>
      <c r="FK485" s="34" t="s">
        <v>3963</v>
      </c>
      <c r="FL485" s="34" t="s">
        <v>3978</v>
      </c>
      <c r="FM485" s="34" t="s">
        <v>3990</v>
      </c>
      <c r="GF485" s="34" t="s">
        <v>1044</v>
      </c>
      <c r="GG485" s="34" t="s">
        <v>4170</v>
      </c>
      <c r="GH485" s="34" t="s">
        <v>4170</v>
      </c>
      <c r="GI485" s="34" t="s">
        <v>4170</v>
      </c>
      <c r="GJ485" s="34" t="s">
        <v>4881</v>
      </c>
      <c r="GK485" s="34" t="s">
        <v>4170</v>
      </c>
      <c r="GL485" s="34" t="s">
        <v>4170</v>
      </c>
      <c r="GM485" s="34" t="s">
        <v>4170</v>
      </c>
      <c r="GO485" s="34">
        <v>5000</v>
      </c>
      <c r="GP485" s="34">
        <v>0</v>
      </c>
      <c r="GQ485" s="34">
        <v>6000</v>
      </c>
      <c r="GR485" s="34">
        <v>2000</v>
      </c>
      <c r="GS485" s="34">
        <v>200</v>
      </c>
      <c r="GT485" s="34">
        <v>300</v>
      </c>
      <c r="GU485" s="34">
        <v>0</v>
      </c>
      <c r="GV485" s="34">
        <v>0</v>
      </c>
      <c r="GW485" s="34">
        <v>0</v>
      </c>
      <c r="GX485" s="34">
        <v>5000</v>
      </c>
      <c r="GY485" s="34">
        <v>1000</v>
      </c>
      <c r="GZ485" s="34">
        <v>1500</v>
      </c>
      <c r="HA485" s="34">
        <v>0</v>
      </c>
      <c r="HB485" s="34">
        <v>0</v>
      </c>
      <c r="HC485" s="34">
        <v>1000</v>
      </c>
      <c r="HD485" s="34">
        <v>800</v>
      </c>
      <c r="HE485" s="34">
        <v>0</v>
      </c>
      <c r="HF485" s="34" t="s">
        <v>1044</v>
      </c>
      <c r="HK485" s="34" t="s">
        <v>7424</v>
      </c>
      <c r="HL485" s="34" t="s">
        <v>4226</v>
      </c>
      <c r="HM485" s="34" t="s">
        <v>4542</v>
      </c>
      <c r="HN485" s="34" t="s">
        <v>5447</v>
      </c>
      <c r="HO485" s="34">
        <v>42.739816031537501</v>
      </c>
      <c r="HP485" s="34" t="s">
        <v>4896</v>
      </c>
      <c r="HQ485" s="34" t="s">
        <v>4316</v>
      </c>
      <c r="HR485" s="34" t="s">
        <v>4210</v>
      </c>
      <c r="HS485" s="34" t="s">
        <v>4228</v>
      </c>
      <c r="HT485" s="34" t="s">
        <v>4262</v>
      </c>
      <c r="HU485" s="34" t="s">
        <v>5342</v>
      </c>
      <c r="HV485" s="34" t="s">
        <v>5001</v>
      </c>
      <c r="HW485" s="34" t="s">
        <v>4560</v>
      </c>
      <c r="HX485" s="34" t="s">
        <v>3241</v>
      </c>
      <c r="HY485" s="34" t="s">
        <v>4299</v>
      </c>
      <c r="HZ485" s="34" t="s">
        <v>4933</v>
      </c>
      <c r="IA485" s="34" t="s">
        <v>4666</v>
      </c>
      <c r="IC485" s="34" t="s">
        <v>5274</v>
      </c>
      <c r="ID485" s="34" t="s">
        <v>4461</v>
      </c>
      <c r="IN485" s="34" t="s">
        <v>4875</v>
      </c>
      <c r="IQ485" s="34">
        <v>20000</v>
      </c>
      <c r="IR485" s="34" t="s">
        <v>1046</v>
      </c>
      <c r="IS485" s="34" t="s">
        <v>5322</v>
      </c>
      <c r="IT485" s="34">
        <v>6666.6666666666697</v>
      </c>
      <c r="IU485" s="34" t="s">
        <v>5179</v>
      </c>
      <c r="IV485" s="34" t="s">
        <v>4170</v>
      </c>
      <c r="IW485" s="34" t="s">
        <v>4175</v>
      </c>
      <c r="IX485" s="34" t="s">
        <v>4472</v>
      </c>
      <c r="IY485" s="34" t="s">
        <v>5373</v>
      </c>
      <c r="IZ485" s="34" t="s">
        <v>4784</v>
      </c>
      <c r="JA485" s="34" t="s">
        <v>4170</v>
      </c>
      <c r="JB485" s="34" t="s">
        <v>4170</v>
      </c>
      <c r="JC485" s="34">
        <v>833.33333333333303</v>
      </c>
      <c r="JD485" s="34">
        <v>166.666666666667</v>
      </c>
      <c r="JE485" s="34">
        <v>250</v>
      </c>
      <c r="JF485" s="34">
        <v>0</v>
      </c>
      <c r="JG485" s="34">
        <v>0</v>
      </c>
      <c r="JH485" s="34">
        <v>166.666666666667</v>
      </c>
      <c r="JI485" s="34">
        <v>133.333333333333</v>
      </c>
      <c r="JJ485" s="34">
        <v>0</v>
      </c>
      <c r="JK485" s="34">
        <v>0</v>
      </c>
      <c r="JL485" s="34">
        <v>14750</v>
      </c>
      <c r="JM485" s="34">
        <v>300</v>
      </c>
      <c r="JN485" s="34">
        <v>15050</v>
      </c>
      <c r="JO485" s="34">
        <v>4916.6666666666697</v>
      </c>
      <c r="JP485" s="34">
        <v>100</v>
      </c>
      <c r="JQ485" s="34">
        <v>5016.6666666666697</v>
      </c>
      <c r="JR485" s="34">
        <v>0.33222591362126203</v>
      </c>
      <c r="JT485" s="34">
        <v>0.39867109634551501</v>
      </c>
      <c r="JU485" s="34">
        <v>0.13289036544850499</v>
      </c>
      <c r="JV485" s="34">
        <v>1.32890365448505E-2</v>
      </c>
      <c r="JW485" s="34">
        <v>1.9933554817275701E-2</v>
      </c>
      <c r="KA485" s="34">
        <v>5.5370985603543699E-2</v>
      </c>
      <c r="KB485" s="34">
        <v>1.1074197120708699E-2</v>
      </c>
      <c r="KC485" s="34">
        <v>1.66112956810631E-2</v>
      </c>
      <c r="KF485" s="34">
        <v>1.1074197120708699E-2</v>
      </c>
      <c r="KG485" s="34">
        <v>8.8593576965670003E-3</v>
      </c>
      <c r="KJ485" s="34" t="s">
        <v>5977</v>
      </c>
      <c r="KK485" s="34" t="s">
        <v>5989</v>
      </c>
      <c r="KL485" s="34" t="s">
        <v>4170</v>
      </c>
      <c r="KM485" s="34" t="s">
        <v>4716</v>
      </c>
      <c r="KN485" s="34" t="s">
        <v>5254</v>
      </c>
      <c r="KO485" s="34" t="s">
        <v>5254</v>
      </c>
      <c r="KP485" s="34" t="s">
        <v>4170</v>
      </c>
      <c r="KQ485" s="34" t="s">
        <v>4170</v>
      </c>
      <c r="KR485" s="34" t="s">
        <v>4975</v>
      </c>
      <c r="KS485" s="34" t="s">
        <v>4783</v>
      </c>
      <c r="KT485" s="34" t="s">
        <v>4170</v>
      </c>
      <c r="KU485" s="34" t="s">
        <v>5112</v>
      </c>
      <c r="KV485" s="34" t="s">
        <v>5153</v>
      </c>
      <c r="KW485" s="34" t="s">
        <v>5624</v>
      </c>
      <c r="KX485" s="34" t="s">
        <v>5643</v>
      </c>
      <c r="KY485" s="34" t="s">
        <v>5223</v>
      </c>
      <c r="KZ485" s="34" t="s">
        <v>5154</v>
      </c>
      <c r="LA485" s="34" t="s">
        <v>5992</v>
      </c>
    </row>
    <row r="486" spans="1:313">
      <c r="A486" s="34" t="s">
        <v>7425</v>
      </c>
      <c r="B486" s="34" t="s">
        <v>7426</v>
      </c>
      <c r="C486" s="34" t="s">
        <v>1038</v>
      </c>
      <c r="D486" s="34" t="s">
        <v>1041</v>
      </c>
      <c r="F486" s="34" t="s">
        <v>1041</v>
      </c>
      <c r="G486" s="34">
        <v>56</v>
      </c>
      <c r="H486" s="34" t="s">
        <v>1041</v>
      </c>
      <c r="I486" s="34" t="s">
        <v>1041</v>
      </c>
      <c r="J486" s="34" t="s">
        <v>442</v>
      </c>
      <c r="K486" s="34" t="s">
        <v>1077</v>
      </c>
      <c r="L486" s="34" t="s">
        <v>9537</v>
      </c>
      <c r="M486" s="34" t="s">
        <v>1548</v>
      </c>
      <c r="N486" s="34" t="s">
        <v>9538</v>
      </c>
      <c r="P486" s="34" t="s">
        <v>3065</v>
      </c>
      <c r="Q486" s="34" t="s">
        <v>3087</v>
      </c>
      <c r="R486" s="34" t="s">
        <v>6333</v>
      </c>
      <c r="S486" s="34">
        <v>2</v>
      </c>
      <c r="T486" s="34" t="s">
        <v>4881</v>
      </c>
      <c r="U486" s="34" t="s">
        <v>4170</v>
      </c>
      <c r="V486" s="34" t="s">
        <v>4170</v>
      </c>
      <c r="W486" s="34" t="s">
        <v>4881</v>
      </c>
      <c r="X486" s="34" t="s">
        <v>4881</v>
      </c>
      <c r="Y486" s="34" t="s">
        <v>4881</v>
      </c>
      <c r="Z486" s="34" t="s">
        <v>4881</v>
      </c>
      <c r="AA486" s="34" t="s">
        <v>4170</v>
      </c>
      <c r="AB486" s="34" t="s">
        <v>3681</v>
      </c>
      <c r="AD486" s="34" t="s">
        <v>3696</v>
      </c>
      <c r="AN486" s="34" t="s">
        <v>3722</v>
      </c>
      <c r="AO486" s="34" t="s">
        <v>1044</v>
      </c>
      <c r="BG486" s="34">
        <v>1</v>
      </c>
      <c r="BI486" s="34">
        <v>22</v>
      </c>
      <c r="BJ486" s="34" t="s">
        <v>1041</v>
      </c>
      <c r="BK486" s="34" t="s">
        <v>3727</v>
      </c>
      <c r="BM486" s="34" t="s">
        <v>3739</v>
      </c>
      <c r="BN486" s="34" t="s">
        <v>3745</v>
      </c>
      <c r="BO486" s="34" t="s">
        <v>4881</v>
      </c>
      <c r="BP486" s="34" t="s">
        <v>4170</v>
      </c>
      <c r="BQ486" s="34" t="s">
        <v>4170</v>
      </c>
      <c r="BR486" s="34" t="s">
        <v>4170</v>
      </c>
      <c r="BS486" s="34" t="s">
        <v>3754</v>
      </c>
      <c r="BT486" s="34" t="s">
        <v>3771</v>
      </c>
      <c r="BU486" s="34" t="s">
        <v>1044</v>
      </c>
      <c r="BV486" s="34" t="s">
        <v>1044</v>
      </c>
      <c r="BW486" s="34" t="s">
        <v>1044</v>
      </c>
      <c r="BX486" s="34" t="s">
        <v>3777</v>
      </c>
      <c r="BY486" s="34" t="s">
        <v>4881</v>
      </c>
      <c r="BZ486" s="34" t="s">
        <v>4170</v>
      </c>
      <c r="CA486" s="34" t="s">
        <v>4170</v>
      </c>
      <c r="CB486" s="34" t="s">
        <v>4170</v>
      </c>
      <c r="CC486" s="34" t="s">
        <v>4170</v>
      </c>
      <c r="CD486" s="34" t="s">
        <v>4170</v>
      </c>
      <c r="CE486" s="34" t="s">
        <v>4170</v>
      </c>
      <c r="CF486" s="34" t="s">
        <v>4170</v>
      </c>
      <c r="CG486" s="34" t="s">
        <v>4170</v>
      </c>
      <c r="CH486" s="34" t="s">
        <v>4170</v>
      </c>
      <c r="CI486" s="34" t="s">
        <v>4170</v>
      </c>
      <c r="CJ486" s="34" t="s">
        <v>4170</v>
      </c>
      <c r="CK486" s="34" t="s">
        <v>4170</v>
      </c>
      <c r="CL486" s="34" t="s">
        <v>4170</v>
      </c>
      <c r="CM486" s="34" t="s">
        <v>4170</v>
      </c>
      <c r="CN486" s="34" t="s">
        <v>4170</v>
      </c>
      <c r="CO486" s="34" t="s">
        <v>4170</v>
      </c>
      <c r="CQ486" s="34" t="s">
        <v>1041</v>
      </c>
      <c r="CR486" s="34" t="s">
        <v>1041</v>
      </c>
      <c r="CS486" s="34" t="s">
        <v>1044</v>
      </c>
      <c r="CT486" s="34" t="s">
        <v>1041</v>
      </c>
      <c r="CU486" s="34" t="s">
        <v>1041</v>
      </c>
      <c r="CV486" s="34" t="s">
        <v>1041</v>
      </c>
      <c r="CW486" s="34" t="s">
        <v>1044</v>
      </c>
      <c r="CX486" s="34" t="s">
        <v>1044</v>
      </c>
      <c r="CY486" s="34" t="s">
        <v>3832</v>
      </c>
      <c r="CZ486" s="34" t="s">
        <v>3846</v>
      </c>
      <c r="DA486" s="34" t="s">
        <v>3858</v>
      </c>
      <c r="DB486" s="34" t="s">
        <v>3868</v>
      </c>
      <c r="DC486" s="34" t="s">
        <v>3868</v>
      </c>
      <c r="DD486" s="34" t="s">
        <v>3868</v>
      </c>
      <c r="DE486" s="34" t="s">
        <v>1044</v>
      </c>
      <c r="DF486" s="34" t="s">
        <v>3880</v>
      </c>
      <c r="DG486" s="34" t="s">
        <v>7427</v>
      </c>
      <c r="DH486" s="34" t="s">
        <v>4170</v>
      </c>
      <c r="DI486" s="34" t="s">
        <v>4170</v>
      </c>
      <c r="DJ486" s="34" t="s">
        <v>4170</v>
      </c>
      <c r="DK486" s="34" t="s">
        <v>4170</v>
      </c>
      <c r="DL486" s="34" t="s">
        <v>4170</v>
      </c>
      <c r="DM486" s="34" t="s">
        <v>4170</v>
      </c>
      <c r="DN486" s="34" t="s">
        <v>4881</v>
      </c>
      <c r="DO486" s="34" t="s">
        <v>4170</v>
      </c>
      <c r="DP486" s="34" t="s">
        <v>4170</v>
      </c>
      <c r="DQ486" s="34" t="s">
        <v>4170</v>
      </c>
      <c r="DR486" s="34" t="s">
        <v>4170</v>
      </c>
      <c r="DS486" s="34" t="s">
        <v>4881</v>
      </c>
      <c r="DT486" s="34" t="s">
        <v>4881</v>
      </c>
      <c r="DU486" s="34" t="s">
        <v>4170</v>
      </c>
      <c r="DV486" s="34" t="s">
        <v>4170</v>
      </c>
      <c r="DW486" s="34" t="s">
        <v>4170</v>
      </c>
      <c r="ES486" s="34" t="s">
        <v>3922</v>
      </c>
      <c r="ET486" s="34" t="s">
        <v>4170</v>
      </c>
      <c r="EU486" s="34" t="s">
        <v>4881</v>
      </c>
      <c r="EV486" s="34" t="s">
        <v>4170</v>
      </c>
      <c r="EW486" s="34" t="s">
        <v>4170</v>
      </c>
      <c r="EX486" s="34" t="s">
        <v>4170</v>
      </c>
      <c r="EY486" s="34" t="s">
        <v>4170</v>
      </c>
      <c r="EZ486" s="34" t="s">
        <v>4170</v>
      </c>
      <c r="FA486" s="34" t="s">
        <v>4170</v>
      </c>
      <c r="FB486" s="34" t="s">
        <v>4170</v>
      </c>
      <c r="FD486" s="34">
        <v>10000</v>
      </c>
      <c r="FI486" s="34">
        <v>8000</v>
      </c>
      <c r="FK486" s="34" t="s">
        <v>3963</v>
      </c>
      <c r="FL486" s="34" t="s">
        <v>3975</v>
      </c>
      <c r="FM486" s="34" t="s">
        <v>3990</v>
      </c>
      <c r="GF486" s="34" t="s">
        <v>4033</v>
      </c>
      <c r="GG486" s="34" t="s">
        <v>4170</v>
      </c>
      <c r="GH486" s="34" t="s">
        <v>4881</v>
      </c>
      <c r="GI486" s="34" t="s">
        <v>4170</v>
      </c>
      <c r="GJ486" s="34" t="s">
        <v>4170</v>
      </c>
      <c r="GK486" s="34" t="s">
        <v>4170</v>
      </c>
      <c r="GL486" s="34" t="s">
        <v>4170</v>
      </c>
      <c r="GM486" s="34" t="s">
        <v>4170</v>
      </c>
      <c r="GO486" s="34">
        <v>4000</v>
      </c>
      <c r="GP486" s="34">
        <v>0</v>
      </c>
      <c r="GQ486" s="34">
        <v>5000</v>
      </c>
      <c r="GR486" s="34">
        <v>2500</v>
      </c>
      <c r="GS486" s="34">
        <v>300</v>
      </c>
      <c r="GT486" s="34">
        <v>200</v>
      </c>
      <c r="GU486" s="34">
        <v>500</v>
      </c>
      <c r="GV486" s="34">
        <v>0</v>
      </c>
      <c r="GW486" s="34">
        <v>0</v>
      </c>
      <c r="GX486" s="34">
        <v>1000</v>
      </c>
      <c r="GY486" s="34">
        <v>4000</v>
      </c>
      <c r="GZ486" s="34">
        <v>2000</v>
      </c>
      <c r="HA486" s="34">
        <v>2000</v>
      </c>
      <c r="HB486" s="34">
        <v>0</v>
      </c>
      <c r="HC486" s="34">
        <v>0</v>
      </c>
      <c r="HD486" s="34">
        <v>0</v>
      </c>
      <c r="HE486" s="34">
        <v>0</v>
      </c>
      <c r="HF486" s="34" t="s">
        <v>1044</v>
      </c>
      <c r="HK486" s="34" t="s">
        <v>7428</v>
      </c>
      <c r="HL486" s="34" t="s">
        <v>4226</v>
      </c>
      <c r="HM486" s="34" t="s">
        <v>4542</v>
      </c>
      <c r="HN486" s="34" t="s">
        <v>5453</v>
      </c>
      <c r="HO486" s="34">
        <v>47.864651773981599</v>
      </c>
      <c r="HP486" s="34" t="s">
        <v>4896</v>
      </c>
      <c r="HQ486" s="34" t="s">
        <v>4313</v>
      </c>
      <c r="HR486" s="34" t="s">
        <v>4186</v>
      </c>
      <c r="HS486" s="34" t="s">
        <v>4255</v>
      </c>
      <c r="HT486" s="34" t="s">
        <v>4271</v>
      </c>
      <c r="HU486" s="34" t="s">
        <v>5342</v>
      </c>
      <c r="HV486" s="34" t="s">
        <v>5001</v>
      </c>
      <c r="HW486" s="34" t="s">
        <v>4560</v>
      </c>
      <c r="HX486" s="34" t="s">
        <v>3238</v>
      </c>
      <c r="HY486" s="34" t="s">
        <v>4299</v>
      </c>
      <c r="HZ486" s="34" t="s">
        <v>4929</v>
      </c>
      <c r="IA486" s="34" t="s">
        <v>4665</v>
      </c>
      <c r="IB486" s="34" t="s">
        <v>5665</v>
      </c>
      <c r="IC486" s="34" t="s">
        <v>5274</v>
      </c>
      <c r="ID486" s="34" t="s">
        <v>4462</v>
      </c>
      <c r="IJ486" s="34">
        <v>3986</v>
      </c>
      <c r="IO486" s="34" t="s">
        <v>4974</v>
      </c>
      <c r="IQ486" s="34">
        <v>11986</v>
      </c>
      <c r="IR486" s="34" t="s">
        <v>1043</v>
      </c>
      <c r="IT486" s="34">
        <v>5993</v>
      </c>
      <c r="IU486" s="34" t="s">
        <v>5178</v>
      </c>
      <c r="IV486" s="34" t="s">
        <v>4170</v>
      </c>
      <c r="IW486" s="34" t="s">
        <v>4174</v>
      </c>
      <c r="IX486" s="34" t="s">
        <v>5374</v>
      </c>
      <c r="IY486" s="34" t="s">
        <v>5373</v>
      </c>
      <c r="IZ486" s="34" t="s">
        <v>4783</v>
      </c>
      <c r="JA486" s="34" t="s">
        <v>4785</v>
      </c>
      <c r="JB486" s="34" t="s">
        <v>4170</v>
      </c>
      <c r="JC486" s="34">
        <v>166.666666666667</v>
      </c>
      <c r="JD486" s="34">
        <v>666.66666666666697</v>
      </c>
      <c r="JE486" s="34">
        <v>333.33333333333297</v>
      </c>
      <c r="JF486" s="34">
        <v>333.33333333333297</v>
      </c>
      <c r="JG486" s="34">
        <v>0</v>
      </c>
      <c r="JH486" s="34">
        <v>0</v>
      </c>
      <c r="JI486" s="34">
        <v>0</v>
      </c>
      <c r="JJ486" s="34">
        <v>0</v>
      </c>
      <c r="JK486" s="34">
        <v>0</v>
      </c>
      <c r="JL486" s="34">
        <v>13000</v>
      </c>
      <c r="JM486" s="34">
        <v>1000</v>
      </c>
      <c r="JN486" s="34">
        <v>14000</v>
      </c>
      <c r="JO486" s="34">
        <v>6500</v>
      </c>
      <c r="JP486" s="34">
        <v>500</v>
      </c>
      <c r="JQ486" s="34">
        <v>7000</v>
      </c>
      <c r="JR486" s="34">
        <v>0.28571428571428598</v>
      </c>
      <c r="JT486" s="34">
        <v>0.35714285714285698</v>
      </c>
      <c r="JU486" s="34">
        <v>0.17857142857142899</v>
      </c>
      <c r="JV486" s="34">
        <v>2.1428571428571401E-2</v>
      </c>
      <c r="JW486" s="34">
        <v>1.4285714285714299E-2</v>
      </c>
      <c r="JX486" s="34">
        <v>3.5714285714285698E-2</v>
      </c>
      <c r="KA486" s="34">
        <v>1.1904761904761901E-2</v>
      </c>
      <c r="KB486" s="34">
        <v>4.7619047619047603E-2</v>
      </c>
      <c r="KC486" s="34">
        <v>2.3809523809523801E-2</v>
      </c>
      <c r="KD486" s="34">
        <v>2.3809523809523801E-2</v>
      </c>
      <c r="KI486" s="34" t="s">
        <v>6084</v>
      </c>
      <c r="KJ486" s="34" t="s">
        <v>5977</v>
      </c>
      <c r="KK486" s="34" t="s">
        <v>5989</v>
      </c>
      <c r="KL486" s="34" t="s">
        <v>4170</v>
      </c>
      <c r="KM486" s="34" t="s">
        <v>4711</v>
      </c>
      <c r="KN486" s="34" t="s">
        <v>4716</v>
      </c>
      <c r="KO486" s="34" t="s">
        <v>5255</v>
      </c>
      <c r="KP486" s="34" t="s">
        <v>4471</v>
      </c>
      <c r="KQ486" s="34" t="s">
        <v>4170</v>
      </c>
      <c r="KR486" s="34" t="s">
        <v>4170</v>
      </c>
      <c r="KS486" s="34" t="s">
        <v>4170</v>
      </c>
      <c r="KT486" s="34" t="s">
        <v>4170</v>
      </c>
      <c r="KU486" s="34" t="s">
        <v>5112</v>
      </c>
      <c r="KV486" s="34" t="s">
        <v>5154</v>
      </c>
      <c r="KW486" s="34" t="s">
        <v>5624</v>
      </c>
      <c r="KX486" s="34" t="s">
        <v>5646</v>
      </c>
      <c r="KY486" s="34" t="s">
        <v>5112</v>
      </c>
      <c r="KZ486" s="34" t="s">
        <v>5154</v>
      </c>
      <c r="LA486" s="34" t="s">
        <v>5992</v>
      </c>
    </row>
    <row r="487" spans="1:313">
      <c r="A487" s="34" t="s">
        <v>7429</v>
      </c>
      <c r="B487" s="34" t="s">
        <v>7426</v>
      </c>
      <c r="C487" s="34" t="s">
        <v>1039</v>
      </c>
      <c r="D487" s="34" t="s">
        <v>1041</v>
      </c>
      <c r="F487" s="34" t="s">
        <v>1041</v>
      </c>
      <c r="G487" s="34">
        <v>38</v>
      </c>
      <c r="H487" s="34" t="s">
        <v>1041</v>
      </c>
      <c r="I487" s="34" t="s">
        <v>1041</v>
      </c>
      <c r="J487" s="34" t="s">
        <v>440</v>
      </c>
      <c r="K487" s="34" t="s">
        <v>1170</v>
      </c>
      <c r="L487" s="34" t="s">
        <v>9583</v>
      </c>
      <c r="M487" s="34" t="s">
        <v>2834</v>
      </c>
      <c r="N487" s="34" t="s">
        <v>9650</v>
      </c>
      <c r="P487" s="34" t="s">
        <v>3068</v>
      </c>
      <c r="Q487" s="34" t="s">
        <v>3123</v>
      </c>
      <c r="R487" s="34" t="s">
        <v>6370</v>
      </c>
      <c r="S487" s="34">
        <v>2</v>
      </c>
      <c r="T487" s="34" t="s">
        <v>4881</v>
      </c>
      <c r="U487" s="34" t="s">
        <v>4170</v>
      </c>
      <c r="V487" s="34" t="s">
        <v>4170</v>
      </c>
      <c r="W487" s="34" t="s">
        <v>4881</v>
      </c>
      <c r="X487" s="34" t="s">
        <v>4881</v>
      </c>
      <c r="Y487" s="34" t="s">
        <v>4881</v>
      </c>
      <c r="Z487" s="34" t="s">
        <v>4881</v>
      </c>
      <c r="AA487" s="34" t="s">
        <v>4170</v>
      </c>
      <c r="AB487" s="34" t="s">
        <v>3684</v>
      </c>
      <c r="AD487" s="34" t="s">
        <v>3696</v>
      </c>
      <c r="AN487" s="34" t="s">
        <v>3719</v>
      </c>
      <c r="AO487" s="34" t="s">
        <v>1044</v>
      </c>
      <c r="BG487" s="34">
        <v>1</v>
      </c>
      <c r="BI487" s="34">
        <v>14</v>
      </c>
      <c r="BJ487" s="34" t="s">
        <v>1041</v>
      </c>
      <c r="BK487" s="34" t="s">
        <v>3727</v>
      </c>
      <c r="BM487" s="34" t="s">
        <v>3742</v>
      </c>
      <c r="BN487" s="34" t="s">
        <v>3748</v>
      </c>
      <c r="BO487" s="34" t="s">
        <v>4170</v>
      </c>
      <c r="BP487" s="34" t="s">
        <v>4881</v>
      </c>
      <c r="BQ487" s="34" t="s">
        <v>4170</v>
      </c>
      <c r="BR487" s="34" t="s">
        <v>4170</v>
      </c>
      <c r="BS487" s="34" t="s">
        <v>3760</v>
      </c>
      <c r="BT487" s="34" t="s">
        <v>1044</v>
      </c>
      <c r="BU487" s="34" t="s">
        <v>1044</v>
      </c>
      <c r="BV487" s="34" t="s">
        <v>1044</v>
      </c>
      <c r="BW487" s="34" t="s">
        <v>1041</v>
      </c>
      <c r="BX487" s="34" t="s">
        <v>6563</v>
      </c>
      <c r="BY487" s="34" t="s">
        <v>4170</v>
      </c>
      <c r="BZ487" s="34" t="s">
        <v>4170</v>
      </c>
      <c r="CA487" s="34" t="s">
        <v>4881</v>
      </c>
      <c r="CB487" s="34" t="s">
        <v>4170</v>
      </c>
      <c r="CC487" s="34" t="s">
        <v>4170</v>
      </c>
      <c r="CD487" s="34" t="s">
        <v>4170</v>
      </c>
      <c r="CE487" s="34" t="s">
        <v>4170</v>
      </c>
      <c r="CF487" s="34" t="s">
        <v>4170</v>
      </c>
      <c r="CG487" s="34" t="s">
        <v>4170</v>
      </c>
      <c r="CH487" s="34" t="s">
        <v>4170</v>
      </c>
      <c r="CI487" s="34" t="s">
        <v>4881</v>
      </c>
      <c r="CJ487" s="34" t="s">
        <v>4170</v>
      </c>
      <c r="CK487" s="34" t="s">
        <v>4170</v>
      </c>
      <c r="CL487" s="34" t="s">
        <v>4170</v>
      </c>
      <c r="CM487" s="34" t="s">
        <v>4170</v>
      </c>
      <c r="CN487" s="34" t="s">
        <v>4170</v>
      </c>
      <c r="CO487" s="34" t="s">
        <v>4170</v>
      </c>
      <c r="CQ487" s="34" t="s">
        <v>1041</v>
      </c>
      <c r="CR487" s="34" t="s">
        <v>1041</v>
      </c>
      <c r="CS487" s="34" t="s">
        <v>1041</v>
      </c>
      <c r="CT487" s="34" t="s">
        <v>1041</v>
      </c>
      <c r="CU487" s="34" t="s">
        <v>1041</v>
      </c>
      <c r="CV487" s="34" t="s">
        <v>1041</v>
      </c>
      <c r="CW487" s="34" t="s">
        <v>1044</v>
      </c>
      <c r="CX487" s="34" t="s">
        <v>1044</v>
      </c>
      <c r="CY487" s="34" t="s">
        <v>3826</v>
      </c>
      <c r="CZ487" s="34" t="s">
        <v>3843</v>
      </c>
      <c r="DA487" s="34" t="s">
        <v>3861</v>
      </c>
      <c r="DB487" s="34" t="s">
        <v>1044</v>
      </c>
      <c r="DC487" s="34" t="s">
        <v>3871</v>
      </c>
      <c r="DD487" s="34" t="s">
        <v>3871</v>
      </c>
      <c r="DE487" s="34" t="s">
        <v>1044</v>
      </c>
      <c r="DF487" s="34" t="s">
        <v>3877</v>
      </c>
      <c r="DG487" s="34" t="s">
        <v>6867</v>
      </c>
      <c r="DH487" s="34" t="s">
        <v>4170</v>
      </c>
      <c r="DI487" s="34" t="s">
        <v>4170</v>
      </c>
      <c r="DJ487" s="34" t="s">
        <v>4170</v>
      </c>
      <c r="DK487" s="34" t="s">
        <v>4881</v>
      </c>
      <c r="DL487" s="34" t="s">
        <v>4170</v>
      </c>
      <c r="DM487" s="34" t="s">
        <v>4881</v>
      </c>
      <c r="DN487" s="34" t="s">
        <v>4170</v>
      </c>
      <c r="DO487" s="34" t="s">
        <v>4170</v>
      </c>
      <c r="DP487" s="34" t="s">
        <v>4170</v>
      </c>
      <c r="DQ487" s="34" t="s">
        <v>4170</v>
      </c>
      <c r="DR487" s="34" t="s">
        <v>4170</v>
      </c>
      <c r="DS487" s="34" t="s">
        <v>4170</v>
      </c>
      <c r="DT487" s="34" t="s">
        <v>4170</v>
      </c>
      <c r="DU487" s="34" t="s">
        <v>4170</v>
      </c>
      <c r="DV487" s="34" t="s">
        <v>4170</v>
      </c>
      <c r="DW487" s="34" t="s">
        <v>4170</v>
      </c>
      <c r="EA487" s="34">
        <v>3000</v>
      </c>
      <c r="EC487" s="34" t="s">
        <v>3922</v>
      </c>
      <c r="ED487" s="34" t="s">
        <v>4170</v>
      </c>
      <c r="EE487" s="34" t="s">
        <v>4170</v>
      </c>
      <c r="EF487" s="34" t="s">
        <v>4881</v>
      </c>
      <c r="EG487" s="34" t="s">
        <v>4170</v>
      </c>
      <c r="EH487" s="34" t="s">
        <v>4170</v>
      </c>
      <c r="EI487" s="34" t="s">
        <v>4170</v>
      </c>
      <c r="EJ487" s="34" t="s">
        <v>4170</v>
      </c>
      <c r="EK487" s="34" t="s">
        <v>4170</v>
      </c>
      <c r="EL487" s="34" t="s">
        <v>4170</v>
      </c>
      <c r="EM487" s="34" t="s">
        <v>4170</v>
      </c>
      <c r="EN487" s="34" t="s">
        <v>4170</v>
      </c>
      <c r="EO487" s="34" t="s">
        <v>4170</v>
      </c>
      <c r="EP487" s="34" t="s">
        <v>4170</v>
      </c>
      <c r="ER487" s="34">
        <v>1500</v>
      </c>
      <c r="FK487" s="34" t="s">
        <v>1044</v>
      </c>
      <c r="FM487" s="34" t="s">
        <v>3990</v>
      </c>
      <c r="GF487" s="34" t="s">
        <v>1044</v>
      </c>
      <c r="GG487" s="34" t="s">
        <v>4170</v>
      </c>
      <c r="GH487" s="34" t="s">
        <v>4170</v>
      </c>
      <c r="GI487" s="34" t="s">
        <v>4170</v>
      </c>
      <c r="GJ487" s="34" t="s">
        <v>4881</v>
      </c>
      <c r="GK487" s="34" t="s">
        <v>4170</v>
      </c>
      <c r="GL487" s="34" t="s">
        <v>4170</v>
      </c>
      <c r="GM487" s="34" t="s">
        <v>4170</v>
      </c>
      <c r="GO487" s="34">
        <v>2000</v>
      </c>
      <c r="GP487" s="34">
        <v>0</v>
      </c>
      <c r="GQ487" s="34">
        <v>0</v>
      </c>
      <c r="GR487" s="34">
        <v>2000</v>
      </c>
      <c r="GS487" s="34">
        <v>50</v>
      </c>
      <c r="GT487" s="34">
        <v>50</v>
      </c>
      <c r="GU487" s="34">
        <v>0</v>
      </c>
      <c r="GV487" s="34">
        <v>0</v>
      </c>
      <c r="GW487" s="34">
        <v>0</v>
      </c>
      <c r="GX487" s="34">
        <v>0</v>
      </c>
      <c r="GY487" s="34">
        <v>1600</v>
      </c>
      <c r="GZ487" s="34">
        <v>0</v>
      </c>
      <c r="HA487" s="34">
        <v>0</v>
      </c>
      <c r="HB487" s="34">
        <v>0</v>
      </c>
      <c r="HC487" s="34">
        <v>0</v>
      </c>
      <c r="HD487" s="34">
        <v>0</v>
      </c>
      <c r="HE487" s="34">
        <v>0</v>
      </c>
      <c r="HF487" s="34" t="s">
        <v>1044</v>
      </c>
      <c r="HK487" s="34" t="s">
        <v>7430</v>
      </c>
      <c r="HL487" s="34" t="s">
        <v>4226</v>
      </c>
      <c r="HM487" s="34" t="s">
        <v>4542</v>
      </c>
      <c r="HN487" s="34" t="s">
        <v>5447</v>
      </c>
      <c r="HO487" s="34">
        <v>46.846254927726697</v>
      </c>
      <c r="HP487" s="34" t="s">
        <v>4896</v>
      </c>
      <c r="HQ487" s="34" t="s">
        <v>4313</v>
      </c>
      <c r="HR487" s="34" t="s">
        <v>4186</v>
      </c>
      <c r="HS487" s="34" t="s">
        <v>4255</v>
      </c>
      <c r="HT487" s="34" t="s">
        <v>4271</v>
      </c>
      <c r="HU487" s="34" t="s">
        <v>5342</v>
      </c>
      <c r="HV487" s="34" t="s">
        <v>5001</v>
      </c>
      <c r="HW487" s="34" t="s">
        <v>4556</v>
      </c>
      <c r="HX487" s="34" t="s">
        <v>3232</v>
      </c>
      <c r="HY487" s="34" t="s">
        <v>4291</v>
      </c>
      <c r="HZ487" s="34" t="s">
        <v>4933</v>
      </c>
      <c r="IA487" s="34" t="s">
        <v>4665</v>
      </c>
      <c r="IB487" s="34" t="s">
        <v>5665</v>
      </c>
      <c r="IC487" s="34" t="s">
        <v>5274</v>
      </c>
      <c r="ID487" s="34" t="s">
        <v>4461</v>
      </c>
      <c r="IG487" s="34" t="s">
        <v>4874</v>
      </c>
      <c r="II487" s="34" t="s">
        <v>5581</v>
      </c>
      <c r="IQ487" s="34">
        <v>4500</v>
      </c>
      <c r="IR487" s="34" t="s">
        <v>1046</v>
      </c>
      <c r="IT487" s="34">
        <v>2250</v>
      </c>
      <c r="IU487" s="34" t="s">
        <v>5177</v>
      </c>
      <c r="IV487" s="34" t="s">
        <v>4170</v>
      </c>
      <c r="IW487" s="34" t="s">
        <v>4170</v>
      </c>
      <c r="IX487" s="34" t="s">
        <v>4472</v>
      </c>
      <c r="IY487" s="34" t="s">
        <v>5373</v>
      </c>
      <c r="IZ487" s="34" t="s">
        <v>4352</v>
      </c>
      <c r="JA487" s="34" t="s">
        <v>4170</v>
      </c>
      <c r="JB487" s="34" t="s">
        <v>4170</v>
      </c>
      <c r="JC487" s="34">
        <v>0</v>
      </c>
      <c r="JD487" s="34">
        <v>266.66666666666703</v>
      </c>
      <c r="JE487" s="34">
        <v>0</v>
      </c>
      <c r="JF487" s="34">
        <v>0</v>
      </c>
      <c r="JG487" s="34">
        <v>0</v>
      </c>
      <c r="JH487" s="34">
        <v>0</v>
      </c>
      <c r="JI487" s="34">
        <v>0</v>
      </c>
      <c r="JJ487" s="34">
        <v>0</v>
      </c>
      <c r="JK487" s="34">
        <v>0</v>
      </c>
      <c r="JL487" s="34">
        <v>4100</v>
      </c>
      <c r="JM487" s="34">
        <v>266.66666666666703</v>
      </c>
      <c r="JN487" s="34">
        <v>4366.6666666666697</v>
      </c>
      <c r="JO487" s="34">
        <v>2050</v>
      </c>
      <c r="JP487" s="34">
        <v>133.333333333333</v>
      </c>
      <c r="JQ487" s="34">
        <v>2183.3333333333298</v>
      </c>
      <c r="JR487" s="34">
        <v>0.458015267175573</v>
      </c>
      <c r="JU487" s="34">
        <v>0.458015267175573</v>
      </c>
      <c r="JV487" s="34">
        <v>1.1450381679389301E-2</v>
      </c>
      <c r="JW487" s="34">
        <v>1.1450381679389301E-2</v>
      </c>
      <c r="KB487" s="34">
        <v>6.1068702290076299E-2</v>
      </c>
      <c r="KJ487" s="34" t="s">
        <v>5976</v>
      </c>
      <c r="KK487" s="34" t="s">
        <v>5178</v>
      </c>
      <c r="KL487" s="34" t="s">
        <v>4170</v>
      </c>
      <c r="KM487" s="34" t="s">
        <v>4170</v>
      </c>
      <c r="KN487" s="34" t="s">
        <v>5255</v>
      </c>
      <c r="KO487" s="34" t="s">
        <v>4170</v>
      </c>
      <c r="KP487" s="34" t="s">
        <v>4170</v>
      </c>
      <c r="KQ487" s="34" t="s">
        <v>4170</v>
      </c>
      <c r="KR487" s="34" t="s">
        <v>4170</v>
      </c>
      <c r="KS487" s="34" t="s">
        <v>4170</v>
      </c>
      <c r="KT487" s="34" t="s">
        <v>4170</v>
      </c>
      <c r="KU487" s="34" t="s">
        <v>4973</v>
      </c>
      <c r="KV487" s="34" t="s">
        <v>5151</v>
      </c>
      <c r="KW487" s="34" t="s">
        <v>5624</v>
      </c>
      <c r="KX487" s="34" t="s">
        <v>5643</v>
      </c>
      <c r="KY487" s="34" t="s">
        <v>5952</v>
      </c>
      <c r="KZ487" s="34" t="s">
        <v>5850</v>
      </c>
      <c r="LA487" s="34" t="s">
        <v>5992</v>
      </c>
    </row>
    <row r="488" spans="1:313">
      <c r="A488" s="34" t="s">
        <v>7431</v>
      </c>
      <c r="B488" s="34" t="s">
        <v>7426</v>
      </c>
      <c r="C488" s="34" t="s">
        <v>1036</v>
      </c>
      <c r="D488" s="34" t="s">
        <v>1041</v>
      </c>
      <c r="F488" s="34" t="s">
        <v>1041</v>
      </c>
      <c r="G488" s="34">
        <v>31</v>
      </c>
      <c r="H488" s="34" t="s">
        <v>1041</v>
      </c>
      <c r="I488" s="34" t="s">
        <v>1041</v>
      </c>
      <c r="J488" s="34" t="s">
        <v>440</v>
      </c>
      <c r="K488" s="34" t="s">
        <v>1164</v>
      </c>
      <c r="L488" s="34" t="s">
        <v>9578</v>
      </c>
      <c r="M488" s="34" t="s">
        <v>2936</v>
      </c>
      <c r="N488" s="34" t="s">
        <v>9651</v>
      </c>
      <c r="P488" s="34" t="s">
        <v>3068</v>
      </c>
      <c r="Q488" s="34" t="s">
        <v>3123</v>
      </c>
      <c r="R488" s="34" t="s">
        <v>6320</v>
      </c>
      <c r="S488" s="34">
        <v>4</v>
      </c>
      <c r="T488" s="34" t="s">
        <v>4881</v>
      </c>
      <c r="U488" s="34" t="s">
        <v>4881</v>
      </c>
      <c r="V488" s="34" t="s">
        <v>4170</v>
      </c>
      <c r="W488" s="34" t="s">
        <v>4881</v>
      </c>
      <c r="X488" s="34" t="s">
        <v>4609</v>
      </c>
      <c r="Y488" s="34" t="s">
        <v>4609</v>
      </c>
      <c r="Z488" s="34" t="s">
        <v>4609</v>
      </c>
      <c r="AA488" s="34" t="s">
        <v>4170</v>
      </c>
      <c r="AB488" s="34" t="s">
        <v>3681</v>
      </c>
      <c r="AD488" s="34" t="s">
        <v>3696</v>
      </c>
      <c r="AN488" s="34" t="s">
        <v>3719</v>
      </c>
      <c r="AO488" s="34" t="s">
        <v>1044</v>
      </c>
      <c r="BG488" s="34">
        <v>2</v>
      </c>
      <c r="BI488" s="34">
        <v>30</v>
      </c>
      <c r="BJ488" s="34" t="s">
        <v>1041</v>
      </c>
      <c r="BK488" s="34" t="s">
        <v>3727</v>
      </c>
      <c r="BM488" s="34" t="s">
        <v>3742</v>
      </c>
      <c r="BN488" s="34" t="s">
        <v>3745</v>
      </c>
      <c r="BO488" s="34" t="s">
        <v>4881</v>
      </c>
      <c r="BP488" s="34" t="s">
        <v>4170</v>
      </c>
      <c r="BQ488" s="34" t="s">
        <v>4170</v>
      </c>
      <c r="BR488" s="34" t="s">
        <v>4170</v>
      </c>
      <c r="BS488" s="34" t="s">
        <v>3754</v>
      </c>
      <c r="BT488" s="34" t="s">
        <v>3771</v>
      </c>
      <c r="BU488" s="34" t="s">
        <v>1044</v>
      </c>
      <c r="BV488" s="34" t="s">
        <v>1044</v>
      </c>
      <c r="BW488" s="34" t="s">
        <v>1041</v>
      </c>
      <c r="BX488" s="34" t="s">
        <v>3783</v>
      </c>
      <c r="BY488" s="34" t="s">
        <v>4170</v>
      </c>
      <c r="BZ488" s="34" t="s">
        <v>4170</v>
      </c>
      <c r="CA488" s="34" t="s">
        <v>4881</v>
      </c>
      <c r="CB488" s="34" t="s">
        <v>4170</v>
      </c>
      <c r="CC488" s="34" t="s">
        <v>4170</v>
      </c>
      <c r="CD488" s="34" t="s">
        <v>4170</v>
      </c>
      <c r="CE488" s="34" t="s">
        <v>4170</v>
      </c>
      <c r="CF488" s="34" t="s">
        <v>4170</v>
      </c>
      <c r="CG488" s="34" t="s">
        <v>4170</v>
      </c>
      <c r="CH488" s="34" t="s">
        <v>4170</v>
      </c>
      <c r="CI488" s="34" t="s">
        <v>4170</v>
      </c>
      <c r="CJ488" s="34" t="s">
        <v>4170</v>
      </c>
      <c r="CK488" s="34" t="s">
        <v>4170</v>
      </c>
      <c r="CL488" s="34" t="s">
        <v>4170</v>
      </c>
      <c r="CM488" s="34" t="s">
        <v>4170</v>
      </c>
      <c r="CN488" s="34" t="s">
        <v>4170</v>
      </c>
      <c r="CO488" s="34" t="s">
        <v>4170</v>
      </c>
      <c r="CQ488" s="34" t="s">
        <v>1041</v>
      </c>
      <c r="CR488" s="34" t="s">
        <v>1041</v>
      </c>
      <c r="CS488" s="34" t="s">
        <v>1044</v>
      </c>
      <c r="CT488" s="34" t="s">
        <v>1041</v>
      </c>
      <c r="CU488" s="34" t="s">
        <v>1041</v>
      </c>
      <c r="CV488" s="34" t="s">
        <v>1041</v>
      </c>
      <c r="CW488" s="34" t="s">
        <v>1041</v>
      </c>
      <c r="CX488" s="34" t="s">
        <v>1041</v>
      </c>
      <c r="CY488" s="34" t="s">
        <v>3826</v>
      </c>
      <c r="CZ488" s="34" t="s">
        <v>3846</v>
      </c>
      <c r="DA488" s="34" t="s">
        <v>3861</v>
      </c>
      <c r="DB488" s="34" t="s">
        <v>3868</v>
      </c>
      <c r="DC488" s="34" t="s">
        <v>1044</v>
      </c>
      <c r="DD488" s="34" t="s">
        <v>1044</v>
      </c>
      <c r="DE488" s="34" t="s">
        <v>1041</v>
      </c>
      <c r="DF488" s="34" t="s">
        <v>3877</v>
      </c>
      <c r="DG488" s="34" t="s">
        <v>3896</v>
      </c>
      <c r="DH488" s="34" t="s">
        <v>4170</v>
      </c>
      <c r="DI488" s="34" t="s">
        <v>4170</v>
      </c>
      <c r="DJ488" s="34" t="s">
        <v>4170</v>
      </c>
      <c r="DK488" s="34" t="s">
        <v>4170</v>
      </c>
      <c r="DL488" s="34" t="s">
        <v>4170</v>
      </c>
      <c r="DM488" s="34" t="s">
        <v>4881</v>
      </c>
      <c r="DN488" s="34" t="s">
        <v>4170</v>
      </c>
      <c r="DO488" s="34" t="s">
        <v>4170</v>
      </c>
      <c r="DP488" s="34" t="s">
        <v>4170</v>
      </c>
      <c r="DQ488" s="34" t="s">
        <v>4170</v>
      </c>
      <c r="DR488" s="34" t="s">
        <v>4170</v>
      </c>
      <c r="DS488" s="34" t="s">
        <v>4170</v>
      </c>
      <c r="DT488" s="34" t="s">
        <v>4170</v>
      </c>
      <c r="DU488" s="34" t="s">
        <v>4170</v>
      </c>
      <c r="DV488" s="34" t="s">
        <v>4170</v>
      </c>
      <c r="DW488" s="34" t="s">
        <v>4170</v>
      </c>
      <c r="EC488" s="34" t="s">
        <v>7432</v>
      </c>
      <c r="ED488" s="34" t="s">
        <v>4170</v>
      </c>
      <c r="EE488" s="34" t="s">
        <v>4170</v>
      </c>
      <c r="EF488" s="34" t="s">
        <v>4881</v>
      </c>
      <c r="EG488" s="34" t="s">
        <v>4170</v>
      </c>
      <c r="EH488" s="34" t="s">
        <v>4170</v>
      </c>
      <c r="EI488" s="34" t="s">
        <v>4170</v>
      </c>
      <c r="EJ488" s="34" t="s">
        <v>4881</v>
      </c>
      <c r="EK488" s="34" t="s">
        <v>4170</v>
      </c>
      <c r="EL488" s="34" t="s">
        <v>4170</v>
      </c>
      <c r="EM488" s="34" t="s">
        <v>4170</v>
      </c>
      <c r="EN488" s="34" t="s">
        <v>4170</v>
      </c>
      <c r="EO488" s="34" t="s">
        <v>4170</v>
      </c>
      <c r="EP488" s="34" t="s">
        <v>4170</v>
      </c>
      <c r="ER488" s="34">
        <v>3600</v>
      </c>
      <c r="FK488" s="34" t="s">
        <v>3865</v>
      </c>
      <c r="FL488" s="34" t="s">
        <v>3969</v>
      </c>
      <c r="FM488" s="34" t="s">
        <v>3990</v>
      </c>
      <c r="GF488" s="34" t="s">
        <v>4033</v>
      </c>
      <c r="GG488" s="34" t="s">
        <v>4170</v>
      </c>
      <c r="GH488" s="34" t="s">
        <v>4881</v>
      </c>
      <c r="GI488" s="34" t="s">
        <v>4170</v>
      </c>
      <c r="GJ488" s="34" t="s">
        <v>4170</v>
      </c>
      <c r="GK488" s="34" t="s">
        <v>4170</v>
      </c>
      <c r="GL488" s="34" t="s">
        <v>4170</v>
      </c>
      <c r="GM488" s="34" t="s">
        <v>4170</v>
      </c>
      <c r="GO488" s="34">
        <v>10000</v>
      </c>
      <c r="GP488" s="34">
        <v>0</v>
      </c>
      <c r="GQ488" s="34">
        <v>0</v>
      </c>
      <c r="GR488" s="34">
        <v>2000</v>
      </c>
      <c r="GS488" s="34">
        <v>500</v>
      </c>
      <c r="GT488" s="34">
        <v>200</v>
      </c>
      <c r="GU488" s="34">
        <v>100</v>
      </c>
      <c r="GV488" s="34">
        <v>0</v>
      </c>
      <c r="GW488" s="34">
        <v>0</v>
      </c>
      <c r="GX488" s="34">
        <v>0</v>
      </c>
      <c r="GY488" s="34">
        <v>2000</v>
      </c>
      <c r="HA488" s="34">
        <v>0</v>
      </c>
      <c r="HB488" s="34">
        <v>0</v>
      </c>
      <c r="HC488" s="34">
        <v>119</v>
      </c>
      <c r="HD488" s="34">
        <v>0</v>
      </c>
      <c r="HE488" s="34">
        <v>0</v>
      </c>
      <c r="HF488" s="34" t="s">
        <v>1044</v>
      </c>
      <c r="HK488" s="34" t="s">
        <v>7433</v>
      </c>
      <c r="HL488" s="34" t="s">
        <v>4226</v>
      </c>
      <c r="HM488" s="34" t="s">
        <v>4539</v>
      </c>
      <c r="HN488" s="34" t="s">
        <v>5446</v>
      </c>
      <c r="HO488" s="34">
        <v>49.867225142356503</v>
      </c>
      <c r="HP488" s="34" t="s">
        <v>4896</v>
      </c>
      <c r="HQ488" s="34" t="s">
        <v>4316</v>
      </c>
      <c r="HR488" s="34" t="s">
        <v>4203</v>
      </c>
      <c r="HS488" s="34" t="s">
        <v>4248</v>
      </c>
      <c r="HT488" s="34" t="s">
        <v>4262</v>
      </c>
      <c r="HU488" s="34" t="s">
        <v>5342</v>
      </c>
      <c r="HV488" s="34" t="s">
        <v>5001</v>
      </c>
      <c r="HW488" s="34" t="s">
        <v>4560</v>
      </c>
      <c r="HX488" s="34" t="s">
        <v>3235</v>
      </c>
      <c r="HY488" s="34" t="s">
        <v>4299</v>
      </c>
      <c r="HZ488" s="34" t="s">
        <v>4929</v>
      </c>
      <c r="IA488" s="34" t="s">
        <v>4665</v>
      </c>
      <c r="IC488" s="34" t="s">
        <v>5274</v>
      </c>
      <c r="ID488" s="34" t="s">
        <v>4461</v>
      </c>
      <c r="II488" s="34" t="s">
        <v>5583</v>
      </c>
      <c r="IQ488" s="34">
        <v>3600</v>
      </c>
      <c r="IR488" s="34" t="s">
        <v>1043</v>
      </c>
      <c r="IS488" s="34" t="s">
        <v>5322</v>
      </c>
      <c r="IT488" s="34">
        <v>900</v>
      </c>
      <c r="IU488" s="34" t="s">
        <v>5181</v>
      </c>
      <c r="IV488" s="34" t="s">
        <v>4170</v>
      </c>
      <c r="IW488" s="34" t="s">
        <v>4170</v>
      </c>
      <c r="IX488" s="34" t="s">
        <v>4472</v>
      </c>
      <c r="IY488" s="34" t="s">
        <v>4785</v>
      </c>
      <c r="IZ488" s="34" t="s">
        <v>4783</v>
      </c>
      <c r="JA488" s="34" t="s">
        <v>4711</v>
      </c>
      <c r="JB488" s="34" t="s">
        <v>4170</v>
      </c>
      <c r="JC488" s="34">
        <v>0</v>
      </c>
      <c r="JD488" s="34">
        <v>333.33333333333297</v>
      </c>
      <c r="JF488" s="34">
        <v>0</v>
      </c>
      <c r="JG488" s="34">
        <v>0</v>
      </c>
      <c r="JH488" s="34">
        <v>19.8333333333333</v>
      </c>
      <c r="JI488" s="34">
        <v>0</v>
      </c>
      <c r="JJ488" s="34">
        <v>0</v>
      </c>
      <c r="JK488" s="34">
        <v>0</v>
      </c>
      <c r="JL488" s="34">
        <v>12819.833333333299</v>
      </c>
      <c r="JM488" s="34">
        <v>333.33333333333297</v>
      </c>
      <c r="JN488" s="34">
        <v>13153.166666666701</v>
      </c>
      <c r="JO488" s="34">
        <v>3204.9583333333298</v>
      </c>
      <c r="JP488" s="34">
        <v>83.3333333333333</v>
      </c>
      <c r="JQ488" s="34">
        <v>3288.2916666666702</v>
      </c>
      <c r="JR488" s="34">
        <v>0.76027319150014605</v>
      </c>
      <c r="JU488" s="34">
        <v>0.15205463830002899</v>
      </c>
      <c r="JV488" s="34">
        <v>3.8013659575007297E-2</v>
      </c>
      <c r="JW488" s="34">
        <v>1.52054638300029E-2</v>
      </c>
      <c r="JX488" s="34">
        <v>7.6027319150014597E-3</v>
      </c>
      <c r="KB488" s="34">
        <v>2.5342439716671501E-2</v>
      </c>
      <c r="KF488" s="34">
        <v>1.5078751631419599E-3</v>
      </c>
      <c r="KJ488" s="34" t="s">
        <v>5976</v>
      </c>
      <c r="KK488" s="34" t="s">
        <v>5177</v>
      </c>
      <c r="KL488" s="34" t="s">
        <v>4170</v>
      </c>
      <c r="KM488" s="34" t="s">
        <v>4170</v>
      </c>
      <c r="KN488" s="34" t="s">
        <v>5255</v>
      </c>
      <c r="KP488" s="34" t="s">
        <v>4170</v>
      </c>
      <c r="KQ488" s="34" t="s">
        <v>4170</v>
      </c>
      <c r="KR488" s="34" t="s">
        <v>4972</v>
      </c>
      <c r="KS488" s="34" t="s">
        <v>4170</v>
      </c>
      <c r="KT488" s="34" t="s">
        <v>4170</v>
      </c>
      <c r="KU488" s="34" t="s">
        <v>5112</v>
      </c>
      <c r="KV488" s="34" t="s">
        <v>5153</v>
      </c>
      <c r="KW488" s="34" t="s">
        <v>5624</v>
      </c>
      <c r="KX488" s="34" t="s">
        <v>5643</v>
      </c>
      <c r="KY488" s="34" t="s">
        <v>5112</v>
      </c>
      <c r="KZ488" s="34" t="s">
        <v>5850</v>
      </c>
      <c r="LA488" s="34" t="s">
        <v>5993</v>
      </c>
    </row>
    <row r="489" spans="1:313">
      <c r="A489" s="34" t="s">
        <v>7434</v>
      </c>
      <c r="B489" s="34" t="s">
        <v>7426</v>
      </c>
      <c r="C489" s="34" t="s">
        <v>1038</v>
      </c>
      <c r="D489" s="34" t="s">
        <v>1041</v>
      </c>
      <c r="F489" s="34" t="s">
        <v>1041</v>
      </c>
      <c r="G489" s="34">
        <v>70</v>
      </c>
      <c r="H489" s="34" t="s">
        <v>1041</v>
      </c>
      <c r="I489" s="34" t="s">
        <v>1041</v>
      </c>
      <c r="J489" s="34" t="s">
        <v>440</v>
      </c>
      <c r="K489" s="34" t="s">
        <v>1068</v>
      </c>
      <c r="L489" s="34" t="s">
        <v>9557</v>
      </c>
      <c r="M489" s="34" t="s">
        <v>1350</v>
      </c>
      <c r="N489" s="34" t="s">
        <v>9652</v>
      </c>
      <c r="P489" s="34" t="s">
        <v>3068</v>
      </c>
      <c r="Q489" s="34" t="s">
        <v>3090</v>
      </c>
      <c r="R489" s="34" t="s">
        <v>6299</v>
      </c>
      <c r="S489" s="34">
        <v>2</v>
      </c>
      <c r="T489" s="34" t="s">
        <v>4170</v>
      </c>
      <c r="U489" s="34" t="s">
        <v>4170</v>
      </c>
      <c r="V489" s="34" t="s">
        <v>4170</v>
      </c>
      <c r="W489" s="34" t="s">
        <v>4881</v>
      </c>
      <c r="X489" s="34" t="s">
        <v>4881</v>
      </c>
      <c r="Y489" s="34" t="s">
        <v>4881</v>
      </c>
      <c r="Z489" s="34" t="s">
        <v>4881</v>
      </c>
      <c r="AA489" s="34" t="s">
        <v>4170</v>
      </c>
      <c r="AB489" s="34" t="s">
        <v>3681</v>
      </c>
      <c r="AD489" s="34" t="s">
        <v>3696</v>
      </c>
      <c r="AN489" s="34" t="s">
        <v>3719</v>
      </c>
      <c r="AO489" s="34" t="s">
        <v>1044</v>
      </c>
      <c r="BG489" s="34">
        <v>1</v>
      </c>
      <c r="BI489" s="34">
        <v>18</v>
      </c>
      <c r="BJ489" s="34" t="s">
        <v>1041</v>
      </c>
      <c r="BK489" s="34" t="s">
        <v>3730</v>
      </c>
      <c r="BM489" s="34" t="s">
        <v>3742</v>
      </c>
      <c r="BN489" s="34" t="s">
        <v>3748</v>
      </c>
      <c r="BO489" s="34" t="s">
        <v>4170</v>
      </c>
      <c r="BP489" s="34" t="s">
        <v>4881</v>
      </c>
      <c r="BQ489" s="34" t="s">
        <v>4170</v>
      </c>
      <c r="BR489" s="34" t="s">
        <v>4170</v>
      </c>
      <c r="BS489" s="34" t="s">
        <v>3760</v>
      </c>
      <c r="BT489" s="34" t="s">
        <v>1044</v>
      </c>
      <c r="BU489" s="34" t="s">
        <v>1044</v>
      </c>
      <c r="BV489" s="34" t="s">
        <v>1044</v>
      </c>
      <c r="BW489" s="34" t="s">
        <v>1044</v>
      </c>
      <c r="BX489" s="34" t="s">
        <v>3807</v>
      </c>
      <c r="BY489" s="34" t="s">
        <v>4170</v>
      </c>
      <c r="BZ489" s="34" t="s">
        <v>4170</v>
      </c>
      <c r="CA489" s="34" t="s">
        <v>4170</v>
      </c>
      <c r="CB489" s="34" t="s">
        <v>4170</v>
      </c>
      <c r="CC489" s="34" t="s">
        <v>4170</v>
      </c>
      <c r="CD489" s="34" t="s">
        <v>4170</v>
      </c>
      <c r="CE489" s="34" t="s">
        <v>4170</v>
      </c>
      <c r="CF489" s="34" t="s">
        <v>4170</v>
      </c>
      <c r="CG489" s="34" t="s">
        <v>4170</v>
      </c>
      <c r="CH489" s="34" t="s">
        <v>4170</v>
      </c>
      <c r="CI489" s="34" t="s">
        <v>4881</v>
      </c>
      <c r="CJ489" s="34" t="s">
        <v>4170</v>
      </c>
      <c r="CK489" s="34" t="s">
        <v>4170</v>
      </c>
      <c r="CL489" s="34" t="s">
        <v>4170</v>
      </c>
      <c r="CM489" s="34" t="s">
        <v>4170</v>
      </c>
      <c r="CN489" s="34" t="s">
        <v>4170</v>
      </c>
      <c r="CO489" s="34" t="s">
        <v>4170</v>
      </c>
      <c r="CQ489" s="34" t="s">
        <v>1041</v>
      </c>
      <c r="CR489" s="34" t="s">
        <v>1041</v>
      </c>
      <c r="CS489" s="34" t="s">
        <v>1044</v>
      </c>
      <c r="CT489" s="34" t="s">
        <v>1044</v>
      </c>
      <c r="CU489" s="34" t="s">
        <v>1041</v>
      </c>
      <c r="CV489" s="34" t="s">
        <v>1041</v>
      </c>
      <c r="CW489" s="34" t="s">
        <v>1044</v>
      </c>
      <c r="CX489" s="34" t="s">
        <v>1044</v>
      </c>
      <c r="CY489" s="34" t="s">
        <v>3826</v>
      </c>
      <c r="CZ489" s="34" t="s">
        <v>3843</v>
      </c>
      <c r="DA489" s="34" t="s">
        <v>3861</v>
      </c>
      <c r="DB489" s="34" t="s">
        <v>3868</v>
      </c>
      <c r="DC489" s="34" t="s">
        <v>3871</v>
      </c>
      <c r="DD489" s="34" t="s">
        <v>3871</v>
      </c>
      <c r="DE489" s="34" t="s">
        <v>1041</v>
      </c>
      <c r="DF489" s="34" t="s">
        <v>3880</v>
      </c>
      <c r="DG489" s="34" t="s">
        <v>6305</v>
      </c>
      <c r="DH489" s="34" t="s">
        <v>4170</v>
      </c>
      <c r="DI489" s="34" t="s">
        <v>4170</v>
      </c>
      <c r="DJ489" s="34" t="s">
        <v>4170</v>
      </c>
      <c r="DK489" s="34" t="s">
        <v>4170</v>
      </c>
      <c r="DL489" s="34" t="s">
        <v>4170</v>
      </c>
      <c r="DM489" s="34" t="s">
        <v>4170</v>
      </c>
      <c r="DN489" s="34" t="s">
        <v>4881</v>
      </c>
      <c r="DO489" s="34" t="s">
        <v>4881</v>
      </c>
      <c r="DP489" s="34" t="s">
        <v>4170</v>
      </c>
      <c r="DQ489" s="34" t="s">
        <v>4170</v>
      </c>
      <c r="DR489" s="34" t="s">
        <v>4170</v>
      </c>
      <c r="DS489" s="34" t="s">
        <v>4170</v>
      </c>
      <c r="DT489" s="34" t="s">
        <v>4170</v>
      </c>
      <c r="DU489" s="34" t="s">
        <v>4170</v>
      </c>
      <c r="DV489" s="34" t="s">
        <v>4170</v>
      </c>
      <c r="DW489" s="34" t="s">
        <v>4170</v>
      </c>
      <c r="ES489" s="34" t="s">
        <v>3951</v>
      </c>
      <c r="ET489" s="34" t="s">
        <v>4170</v>
      </c>
      <c r="EU489" s="34" t="s">
        <v>4170</v>
      </c>
      <c r="EV489" s="34" t="s">
        <v>4170</v>
      </c>
      <c r="EW489" s="34" t="s">
        <v>4170</v>
      </c>
      <c r="EX489" s="34" t="s">
        <v>4881</v>
      </c>
      <c r="EY489" s="34" t="s">
        <v>4170</v>
      </c>
      <c r="EZ489" s="34" t="s">
        <v>4170</v>
      </c>
      <c r="FA489" s="34" t="s">
        <v>4170</v>
      </c>
      <c r="FB489" s="34" t="s">
        <v>4170</v>
      </c>
      <c r="FD489" s="34">
        <v>22000</v>
      </c>
      <c r="FE489" s="34">
        <v>3250</v>
      </c>
      <c r="FK489" s="34" t="s">
        <v>1044</v>
      </c>
      <c r="FM489" s="34" t="s">
        <v>3990</v>
      </c>
      <c r="GF489" s="34" t="s">
        <v>1044</v>
      </c>
      <c r="GG489" s="34" t="s">
        <v>4170</v>
      </c>
      <c r="GH489" s="34" t="s">
        <v>4170</v>
      </c>
      <c r="GI489" s="34" t="s">
        <v>4170</v>
      </c>
      <c r="GJ489" s="34" t="s">
        <v>4881</v>
      </c>
      <c r="GK489" s="34" t="s">
        <v>4170</v>
      </c>
      <c r="GL489" s="34" t="s">
        <v>4170</v>
      </c>
      <c r="GM489" s="34" t="s">
        <v>4170</v>
      </c>
      <c r="GO489" s="34">
        <v>3000</v>
      </c>
      <c r="GP489" s="34">
        <v>0</v>
      </c>
      <c r="GQ489" s="34">
        <v>0</v>
      </c>
      <c r="GR489" s="34">
        <v>1000</v>
      </c>
      <c r="GS489" s="34">
        <v>200</v>
      </c>
      <c r="GT489" s="34">
        <v>170</v>
      </c>
      <c r="GU489" s="34">
        <v>0</v>
      </c>
      <c r="GV489" s="34">
        <v>0</v>
      </c>
      <c r="GW489" s="34">
        <v>0</v>
      </c>
      <c r="GX489" s="34">
        <v>0</v>
      </c>
      <c r="GY489" s="34">
        <v>5000</v>
      </c>
      <c r="GZ489" s="34">
        <v>3000</v>
      </c>
      <c r="HA489" s="34">
        <v>0</v>
      </c>
      <c r="HB489" s="34">
        <v>0</v>
      </c>
      <c r="HC489" s="34">
        <v>0</v>
      </c>
      <c r="HD489" s="34">
        <v>0</v>
      </c>
      <c r="HE489" s="34">
        <v>0</v>
      </c>
      <c r="HF489" s="34" t="s">
        <v>1044</v>
      </c>
      <c r="HK489" s="34" t="s">
        <v>7435</v>
      </c>
      <c r="HL489" s="34" t="s">
        <v>4226</v>
      </c>
      <c r="HM489" s="34" t="s">
        <v>4546</v>
      </c>
      <c r="HN489" s="34" t="s">
        <v>5449</v>
      </c>
      <c r="HO489" s="34">
        <v>27.823861147612799</v>
      </c>
      <c r="HP489" s="34" t="s">
        <v>4895</v>
      </c>
      <c r="HQ489" s="34" t="s">
        <v>4313</v>
      </c>
      <c r="HR489" s="34" t="s">
        <v>4195</v>
      </c>
      <c r="HS489" s="34" t="s">
        <v>4255</v>
      </c>
      <c r="HT489" s="34" t="s">
        <v>4271</v>
      </c>
      <c r="HU489" s="34" t="s">
        <v>5342</v>
      </c>
      <c r="HV489" s="34" t="s">
        <v>5001</v>
      </c>
      <c r="HW489" s="34" t="s">
        <v>4560</v>
      </c>
      <c r="HX489" s="34" t="s">
        <v>3238</v>
      </c>
      <c r="HY489" s="34" t="s">
        <v>4299</v>
      </c>
      <c r="HZ489" s="34" t="s">
        <v>4929</v>
      </c>
      <c r="IA489" s="34" t="s">
        <v>4665</v>
      </c>
      <c r="IB489" s="34" t="s">
        <v>5665</v>
      </c>
      <c r="IC489" s="34" t="s">
        <v>5274</v>
      </c>
      <c r="ID489" s="34" t="s">
        <v>4462</v>
      </c>
      <c r="IJ489" s="34">
        <v>8769.2000000000007</v>
      </c>
      <c r="IK489" s="34" t="s">
        <v>4588</v>
      </c>
      <c r="IQ489" s="34">
        <v>12019.2</v>
      </c>
      <c r="IR489" s="34" t="s">
        <v>1046</v>
      </c>
      <c r="IT489" s="34">
        <v>6009.6</v>
      </c>
      <c r="IU489" s="34" t="s">
        <v>5178</v>
      </c>
      <c r="IV489" s="34" t="s">
        <v>4170</v>
      </c>
      <c r="IW489" s="34" t="s">
        <v>4170</v>
      </c>
      <c r="IX489" s="34" t="s">
        <v>6120</v>
      </c>
      <c r="IY489" s="34" t="s">
        <v>5373</v>
      </c>
      <c r="IZ489" s="34" t="s">
        <v>4783</v>
      </c>
      <c r="JA489" s="34" t="s">
        <v>4170</v>
      </c>
      <c r="JB489" s="34" t="s">
        <v>4170</v>
      </c>
      <c r="JC489" s="34">
        <v>0</v>
      </c>
      <c r="JD489" s="34">
        <v>833.33333333333303</v>
      </c>
      <c r="JE489" s="34">
        <v>500</v>
      </c>
      <c r="JF489" s="34">
        <v>0</v>
      </c>
      <c r="JG489" s="34">
        <v>0</v>
      </c>
      <c r="JH489" s="34">
        <v>0</v>
      </c>
      <c r="JI489" s="34">
        <v>0</v>
      </c>
      <c r="JJ489" s="34">
        <v>0</v>
      </c>
      <c r="JK489" s="34">
        <v>0</v>
      </c>
      <c r="JL489" s="34">
        <v>4870</v>
      </c>
      <c r="JM489" s="34">
        <v>833.33333333333303</v>
      </c>
      <c r="JN489" s="34">
        <v>5703.3333333333303</v>
      </c>
      <c r="JO489" s="34">
        <v>2435</v>
      </c>
      <c r="JP489" s="34">
        <v>416.66666666666703</v>
      </c>
      <c r="JQ489" s="34">
        <v>2851.6666666666702</v>
      </c>
      <c r="JR489" s="34">
        <v>0.52600818234950297</v>
      </c>
      <c r="JU489" s="34">
        <v>0.17533606078316799</v>
      </c>
      <c r="JV489" s="34">
        <v>3.5067212156633498E-2</v>
      </c>
      <c r="JW489" s="34">
        <v>2.9807130333138501E-2</v>
      </c>
      <c r="KB489" s="34">
        <v>0.14611338398597301</v>
      </c>
      <c r="KC489" s="34">
        <v>8.7668030391583898E-2</v>
      </c>
      <c r="KI489" s="34" t="s">
        <v>6087</v>
      </c>
      <c r="KJ489" s="34" t="s">
        <v>5977</v>
      </c>
      <c r="KK489" s="34" t="s">
        <v>5989</v>
      </c>
      <c r="KL489" s="34" t="s">
        <v>4170</v>
      </c>
      <c r="KM489" s="34" t="s">
        <v>4170</v>
      </c>
      <c r="KN489" s="34" t="s">
        <v>4716</v>
      </c>
      <c r="KO489" s="34" t="s">
        <v>5255</v>
      </c>
      <c r="KP489" s="34" t="s">
        <v>4170</v>
      </c>
      <c r="KQ489" s="34" t="s">
        <v>4170</v>
      </c>
      <c r="KR489" s="34" t="s">
        <v>4170</v>
      </c>
      <c r="KS489" s="34" t="s">
        <v>4170</v>
      </c>
      <c r="KT489" s="34" t="s">
        <v>4170</v>
      </c>
      <c r="KU489" s="34" t="s">
        <v>4973</v>
      </c>
      <c r="KV489" s="34" t="s">
        <v>5153</v>
      </c>
      <c r="KW489" s="34" t="s">
        <v>5624</v>
      </c>
      <c r="KX489" s="34" t="s">
        <v>5646</v>
      </c>
      <c r="KY489" s="34" t="s">
        <v>5116</v>
      </c>
      <c r="KZ489" s="34" t="s">
        <v>5850</v>
      </c>
      <c r="LA489" s="34" t="s">
        <v>5992</v>
      </c>
    </row>
    <row r="490" spans="1:313">
      <c r="A490" s="34" t="s">
        <v>7436</v>
      </c>
      <c r="B490" s="34" t="s">
        <v>7426</v>
      </c>
      <c r="C490" s="34" t="s">
        <v>1036</v>
      </c>
      <c r="D490" s="34" t="s">
        <v>1041</v>
      </c>
      <c r="F490" s="34" t="s">
        <v>1041</v>
      </c>
      <c r="G490" s="34">
        <v>61</v>
      </c>
      <c r="H490" s="34" t="s">
        <v>1041</v>
      </c>
      <c r="I490" s="34" t="s">
        <v>1041</v>
      </c>
      <c r="J490" s="34" t="s">
        <v>442</v>
      </c>
      <c r="K490" s="34" t="s">
        <v>1059</v>
      </c>
      <c r="L490" s="34" t="s">
        <v>9539</v>
      </c>
      <c r="M490" s="34" t="s">
        <v>1229</v>
      </c>
      <c r="N490" s="34" t="s">
        <v>9540</v>
      </c>
      <c r="P490" s="34" t="s">
        <v>3065</v>
      </c>
      <c r="Q490" s="34" t="s">
        <v>3087</v>
      </c>
      <c r="R490" s="34" t="s">
        <v>6340</v>
      </c>
      <c r="S490" s="34">
        <v>1</v>
      </c>
      <c r="T490" s="34" t="s">
        <v>4170</v>
      </c>
      <c r="U490" s="34" t="s">
        <v>4170</v>
      </c>
      <c r="V490" s="34" t="s">
        <v>4170</v>
      </c>
      <c r="W490" s="34" t="s">
        <v>4170</v>
      </c>
      <c r="X490" s="34" t="s">
        <v>4881</v>
      </c>
      <c r="Y490" s="34" t="s">
        <v>4170</v>
      </c>
      <c r="Z490" s="34" t="s">
        <v>4881</v>
      </c>
      <c r="AA490" s="34" t="s">
        <v>4170</v>
      </c>
      <c r="AB490" s="34" t="s">
        <v>3681</v>
      </c>
      <c r="AD490" s="34" t="s">
        <v>3696</v>
      </c>
      <c r="AN490" s="34" t="s">
        <v>3719</v>
      </c>
      <c r="AO490" s="34" t="s">
        <v>1044</v>
      </c>
      <c r="BG490" s="34">
        <v>1</v>
      </c>
      <c r="BI490" s="34">
        <v>12</v>
      </c>
      <c r="BJ490" s="34" t="s">
        <v>1041</v>
      </c>
      <c r="BK490" s="34" t="s">
        <v>3727</v>
      </c>
      <c r="BM490" s="34" t="s">
        <v>3739</v>
      </c>
      <c r="BN490" s="34" t="s">
        <v>3748</v>
      </c>
      <c r="BO490" s="34" t="s">
        <v>4170</v>
      </c>
      <c r="BP490" s="34" t="s">
        <v>4881</v>
      </c>
      <c r="BQ490" s="34" t="s">
        <v>4170</v>
      </c>
      <c r="BR490" s="34" t="s">
        <v>4170</v>
      </c>
      <c r="BS490" s="34" t="s">
        <v>3751</v>
      </c>
      <c r="BT490" s="34" t="s">
        <v>3771</v>
      </c>
      <c r="BU490" s="34" t="s">
        <v>1044</v>
      </c>
      <c r="BV490" s="34" t="s">
        <v>1044</v>
      </c>
      <c r="BW490" s="34" t="s">
        <v>1044</v>
      </c>
      <c r="BX490" s="34" t="s">
        <v>3777</v>
      </c>
      <c r="BY490" s="34" t="s">
        <v>4881</v>
      </c>
      <c r="BZ490" s="34" t="s">
        <v>4170</v>
      </c>
      <c r="CA490" s="34" t="s">
        <v>4170</v>
      </c>
      <c r="CB490" s="34" t="s">
        <v>4170</v>
      </c>
      <c r="CC490" s="34" t="s">
        <v>4170</v>
      </c>
      <c r="CD490" s="34" t="s">
        <v>4170</v>
      </c>
      <c r="CE490" s="34" t="s">
        <v>4170</v>
      </c>
      <c r="CF490" s="34" t="s">
        <v>4170</v>
      </c>
      <c r="CG490" s="34" t="s">
        <v>4170</v>
      </c>
      <c r="CH490" s="34" t="s">
        <v>4170</v>
      </c>
      <c r="CI490" s="34" t="s">
        <v>4170</v>
      </c>
      <c r="CJ490" s="34" t="s">
        <v>4170</v>
      </c>
      <c r="CK490" s="34" t="s">
        <v>4170</v>
      </c>
      <c r="CL490" s="34" t="s">
        <v>4170</v>
      </c>
      <c r="CM490" s="34" t="s">
        <v>4170</v>
      </c>
      <c r="CN490" s="34" t="s">
        <v>4170</v>
      </c>
      <c r="CO490" s="34" t="s">
        <v>4170</v>
      </c>
      <c r="CQ490" s="34" t="s">
        <v>1041</v>
      </c>
      <c r="CR490" s="34" t="s">
        <v>1041</v>
      </c>
      <c r="CS490" s="34" t="s">
        <v>1044</v>
      </c>
      <c r="CT490" s="34" t="s">
        <v>1041</v>
      </c>
      <c r="CU490" s="34" t="s">
        <v>1041</v>
      </c>
      <c r="CV490" s="34" t="s">
        <v>1041</v>
      </c>
      <c r="CW490" s="34" t="s">
        <v>1044</v>
      </c>
      <c r="CX490" s="34" t="s">
        <v>1044</v>
      </c>
      <c r="CY490" s="34" t="s">
        <v>3826</v>
      </c>
      <c r="CZ490" s="34" t="s">
        <v>3840</v>
      </c>
      <c r="DA490" s="34" t="s">
        <v>3861</v>
      </c>
      <c r="DB490" s="34" t="s">
        <v>3868</v>
      </c>
      <c r="DC490" s="34" t="s">
        <v>1044</v>
      </c>
      <c r="DD490" s="34" t="s">
        <v>3871</v>
      </c>
      <c r="DE490" s="34" t="s">
        <v>1044</v>
      </c>
      <c r="DF490" s="34" t="s">
        <v>3877</v>
      </c>
      <c r="DG490" s="34" t="s">
        <v>170</v>
      </c>
      <c r="DH490" s="34" t="s">
        <v>4170</v>
      </c>
      <c r="DI490" s="34" t="s">
        <v>4170</v>
      </c>
      <c r="DJ490" s="34" t="s">
        <v>4170</v>
      </c>
      <c r="DK490" s="34" t="s">
        <v>4881</v>
      </c>
      <c r="DL490" s="34" t="s">
        <v>4170</v>
      </c>
      <c r="DM490" s="34" t="s">
        <v>4170</v>
      </c>
      <c r="DN490" s="34" t="s">
        <v>4170</v>
      </c>
      <c r="DO490" s="34" t="s">
        <v>4170</v>
      </c>
      <c r="DP490" s="34" t="s">
        <v>4170</v>
      </c>
      <c r="DQ490" s="34" t="s">
        <v>4170</v>
      </c>
      <c r="DR490" s="34" t="s">
        <v>4170</v>
      </c>
      <c r="DS490" s="34" t="s">
        <v>4170</v>
      </c>
      <c r="DT490" s="34" t="s">
        <v>4170</v>
      </c>
      <c r="DU490" s="34" t="s">
        <v>4170</v>
      </c>
      <c r="DV490" s="34" t="s">
        <v>4170</v>
      </c>
      <c r="DW490" s="34" t="s">
        <v>4170</v>
      </c>
      <c r="EA490" s="34">
        <v>6000</v>
      </c>
      <c r="FK490" s="34" t="s">
        <v>1044</v>
      </c>
      <c r="FM490" s="34" t="s">
        <v>3987</v>
      </c>
      <c r="GF490" s="34" t="s">
        <v>1044</v>
      </c>
      <c r="GG490" s="34" t="s">
        <v>4170</v>
      </c>
      <c r="GH490" s="34" t="s">
        <v>4170</v>
      </c>
      <c r="GI490" s="34" t="s">
        <v>4170</v>
      </c>
      <c r="GJ490" s="34" t="s">
        <v>4881</v>
      </c>
      <c r="GK490" s="34" t="s">
        <v>4170</v>
      </c>
      <c r="GL490" s="34" t="s">
        <v>4170</v>
      </c>
      <c r="GM490" s="34" t="s">
        <v>4170</v>
      </c>
      <c r="GO490" s="34">
        <v>600</v>
      </c>
      <c r="GP490" s="34">
        <v>0</v>
      </c>
      <c r="GQ490" s="34">
        <v>600</v>
      </c>
      <c r="GR490" s="34">
        <v>800</v>
      </c>
      <c r="GS490" s="34">
        <v>300</v>
      </c>
      <c r="GT490" s="34">
        <v>100</v>
      </c>
      <c r="GU490" s="34">
        <v>100</v>
      </c>
      <c r="GV490" s="34">
        <v>0</v>
      </c>
      <c r="GW490" s="34">
        <v>0</v>
      </c>
      <c r="GX490" s="34">
        <v>0</v>
      </c>
      <c r="GY490" s="34">
        <v>300</v>
      </c>
      <c r="GZ490" s="34">
        <v>0</v>
      </c>
      <c r="HA490" s="34">
        <v>0</v>
      </c>
      <c r="HB490" s="34">
        <v>0</v>
      </c>
      <c r="HC490" s="34">
        <v>0</v>
      </c>
      <c r="HD490" s="34">
        <v>0</v>
      </c>
      <c r="HE490" s="34">
        <v>0</v>
      </c>
      <c r="HF490" s="34" t="s">
        <v>1044</v>
      </c>
      <c r="HK490" s="34" t="s">
        <v>7437</v>
      </c>
      <c r="HL490" s="34" t="s">
        <v>4226</v>
      </c>
      <c r="HM490" s="34" t="s">
        <v>4546</v>
      </c>
      <c r="HN490" s="34" t="s">
        <v>5455</v>
      </c>
      <c r="HO490" s="34">
        <v>11.859395532194499</v>
      </c>
      <c r="HP490" s="34" t="s">
        <v>4897</v>
      </c>
      <c r="HQ490" s="34" t="s">
        <v>4305</v>
      </c>
      <c r="HR490" s="34" t="s">
        <v>4195</v>
      </c>
      <c r="HS490" s="34" t="s">
        <v>4241</v>
      </c>
      <c r="HT490" s="34" t="s">
        <v>4271</v>
      </c>
      <c r="HU490" s="34" t="s">
        <v>5342</v>
      </c>
      <c r="HV490" s="34" t="s">
        <v>5001</v>
      </c>
      <c r="HW490" s="34" t="s">
        <v>4556</v>
      </c>
      <c r="HX490" s="34" t="s">
        <v>3238</v>
      </c>
      <c r="HY490" s="34" t="s">
        <v>4291</v>
      </c>
      <c r="HZ490" s="34" t="s">
        <v>4933</v>
      </c>
      <c r="IA490" s="34" t="s">
        <v>4665</v>
      </c>
      <c r="IC490" s="34" t="s">
        <v>5274</v>
      </c>
      <c r="ID490" s="34" t="s">
        <v>4462</v>
      </c>
      <c r="IG490" s="34" t="s">
        <v>4878</v>
      </c>
      <c r="IQ490" s="34">
        <v>6000</v>
      </c>
      <c r="IR490" s="34" t="s">
        <v>1046</v>
      </c>
      <c r="IT490" s="34">
        <v>6000</v>
      </c>
      <c r="IU490" s="34" t="s">
        <v>5177</v>
      </c>
      <c r="IV490" s="34" t="s">
        <v>4170</v>
      </c>
      <c r="IW490" s="34" t="s">
        <v>4171</v>
      </c>
      <c r="IX490" s="34" t="s">
        <v>6120</v>
      </c>
      <c r="IY490" s="34" t="s">
        <v>5373</v>
      </c>
      <c r="IZ490" s="34" t="s">
        <v>4352</v>
      </c>
      <c r="JA490" s="34" t="s">
        <v>4711</v>
      </c>
      <c r="JB490" s="34" t="s">
        <v>4170</v>
      </c>
      <c r="JC490" s="34">
        <v>0</v>
      </c>
      <c r="JD490" s="34">
        <v>50</v>
      </c>
      <c r="JE490" s="34">
        <v>0</v>
      </c>
      <c r="JF490" s="34">
        <v>0</v>
      </c>
      <c r="JG490" s="34">
        <v>0</v>
      </c>
      <c r="JH490" s="34">
        <v>0</v>
      </c>
      <c r="JI490" s="34">
        <v>0</v>
      </c>
      <c r="JJ490" s="34">
        <v>0</v>
      </c>
      <c r="JK490" s="34">
        <v>0</v>
      </c>
      <c r="JL490" s="34">
        <v>2500</v>
      </c>
      <c r="JM490" s="34">
        <v>50</v>
      </c>
      <c r="JN490" s="34">
        <v>2550</v>
      </c>
      <c r="JO490" s="34">
        <v>2500</v>
      </c>
      <c r="JP490" s="34">
        <v>50</v>
      </c>
      <c r="JQ490" s="34">
        <v>2550</v>
      </c>
      <c r="JR490" s="34">
        <v>0.23529411764705899</v>
      </c>
      <c r="JT490" s="34">
        <v>0.23529411764705899</v>
      </c>
      <c r="JU490" s="34">
        <v>0.31372549019607798</v>
      </c>
      <c r="JV490" s="34">
        <v>0.11764705882352899</v>
      </c>
      <c r="JW490" s="34">
        <v>3.9215686274509803E-2</v>
      </c>
      <c r="JX490" s="34">
        <v>3.9215686274509803E-2</v>
      </c>
      <c r="KB490" s="34">
        <v>1.9607843137254902E-2</v>
      </c>
      <c r="KJ490" s="34" t="s">
        <v>5980</v>
      </c>
      <c r="KK490" s="34" t="s">
        <v>5989</v>
      </c>
      <c r="KL490" s="34" t="s">
        <v>4170</v>
      </c>
      <c r="KM490" s="34" t="s">
        <v>4170</v>
      </c>
      <c r="KN490" s="34" t="s">
        <v>4352</v>
      </c>
      <c r="KO490" s="34" t="s">
        <v>4170</v>
      </c>
      <c r="KP490" s="34" t="s">
        <v>4170</v>
      </c>
      <c r="KQ490" s="34" t="s">
        <v>4170</v>
      </c>
      <c r="KR490" s="34" t="s">
        <v>4170</v>
      </c>
      <c r="KS490" s="34" t="s">
        <v>4170</v>
      </c>
      <c r="KT490" s="34" t="s">
        <v>4170</v>
      </c>
      <c r="KU490" s="34" t="s">
        <v>4973</v>
      </c>
      <c r="KV490" s="34" t="s">
        <v>5153</v>
      </c>
      <c r="KW490" s="34" t="s">
        <v>5620</v>
      </c>
      <c r="KX490" s="34" t="s">
        <v>5643</v>
      </c>
      <c r="KY490" s="34" t="s">
        <v>5952</v>
      </c>
      <c r="KZ490" s="34" t="s">
        <v>5850</v>
      </c>
      <c r="LA490" s="34" t="s">
        <v>5992</v>
      </c>
    </row>
    <row r="491" spans="1:313">
      <c r="A491" s="34" t="s">
        <v>7438</v>
      </c>
      <c r="B491" s="34" t="s">
        <v>7426</v>
      </c>
      <c r="C491" s="34" t="s">
        <v>1039</v>
      </c>
      <c r="D491" s="34" t="s">
        <v>1041</v>
      </c>
      <c r="F491" s="34" t="s">
        <v>1041</v>
      </c>
      <c r="G491" s="34">
        <v>40</v>
      </c>
      <c r="H491" s="34" t="s">
        <v>1041</v>
      </c>
      <c r="I491" s="34" t="s">
        <v>1041</v>
      </c>
      <c r="J491" s="34" t="s">
        <v>442</v>
      </c>
      <c r="K491" s="34" t="s">
        <v>1077</v>
      </c>
      <c r="L491" s="34" t="s">
        <v>9537</v>
      </c>
      <c r="M491" s="34" t="s">
        <v>1562</v>
      </c>
      <c r="N491" s="34" t="s">
        <v>9653</v>
      </c>
      <c r="P491" s="34" t="s">
        <v>3068</v>
      </c>
      <c r="Q491" s="34" t="s">
        <v>3123</v>
      </c>
      <c r="R491" s="34" t="s">
        <v>6320</v>
      </c>
      <c r="S491" s="34">
        <v>5</v>
      </c>
      <c r="T491" s="34" t="s">
        <v>4848</v>
      </c>
      <c r="U491" s="34" t="s">
        <v>4609</v>
      </c>
      <c r="V491" s="34" t="s">
        <v>4881</v>
      </c>
      <c r="W491" s="34" t="s">
        <v>4881</v>
      </c>
      <c r="X491" s="34" t="s">
        <v>4881</v>
      </c>
      <c r="Y491" s="34" t="s">
        <v>4848</v>
      </c>
      <c r="Z491" s="34" t="s">
        <v>4609</v>
      </c>
      <c r="AA491" s="34" t="s">
        <v>4170</v>
      </c>
      <c r="AB491" s="34" t="s">
        <v>3681</v>
      </c>
      <c r="AD491" s="34" t="s">
        <v>3696</v>
      </c>
      <c r="AN491" s="34" t="s">
        <v>3719</v>
      </c>
      <c r="AO491" s="34" t="s">
        <v>1044</v>
      </c>
      <c r="BG491" s="34">
        <v>2</v>
      </c>
      <c r="BI491" s="34">
        <v>35</v>
      </c>
      <c r="BJ491" s="34" t="s">
        <v>1041</v>
      </c>
      <c r="BK491" s="34" t="s">
        <v>3727</v>
      </c>
      <c r="BM491" s="34" t="s">
        <v>3742</v>
      </c>
      <c r="BN491" s="34" t="s">
        <v>3748</v>
      </c>
      <c r="BO491" s="34" t="s">
        <v>4170</v>
      </c>
      <c r="BP491" s="34" t="s">
        <v>4881</v>
      </c>
      <c r="BQ491" s="34" t="s">
        <v>4170</v>
      </c>
      <c r="BR491" s="34" t="s">
        <v>4170</v>
      </c>
      <c r="BS491" s="34" t="s">
        <v>3760</v>
      </c>
      <c r="BT491" s="34" t="s">
        <v>1044</v>
      </c>
      <c r="BU491" s="34" t="s">
        <v>1044</v>
      </c>
      <c r="BV491" s="34" t="s">
        <v>1044</v>
      </c>
      <c r="BW491" s="34" t="s">
        <v>1044</v>
      </c>
      <c r="BX491" s="34" t="s">
        <v>6563</v>
      </c>
      <c r="BY491" s="34" t="s">
        <v>4170</v>
      </c>
      <c r="BZ491" s="34" t="s">
        <v>4170</v>
      </c>
      <c r="CA491" s="34" t="s">
        <v>4881</v>
      </c>
      <c r="CB491" s="34" t="s">
        <v>4170</v>
      </c>
      <c r="CC491" s="34" t="s">
        <v>4170</v>
      </c>
      <c r="CD491" s="34" t="s">
        <v>4170</v>
      </c>
      <c r="CE491" s="34" t="s">
        <v>4170</v>
      </c>
      <c r="CF491" s="34" t="s">
        <v>4170</v>
      </c>
      <c r="CG491" s="34" t="s">
        <v>4170</v>
      </c>
      <c r="CH491" s="34" t="s">
        <v>4170</v>
      </c>
      <c r="CI491" s="34" t="s">
        <v>4881</v>
      </c>
      <c r="CJ491" s="34" t="s">
        <v>4170</v>
      </c>
      <c r="CK491" s="34" t="s">
        <v>4170</v>
      </c>
      <c r="CL491" s="34" t="s">
        <v>4170</v>
      </c>
      <c r="CM491" s="34" t="s">
        <v>4170</v>
      </c>
      <c r="CN491" s="34" t="s">
        <v>4170</v>
      </c>
      <c r="CO491" s="34" t="s">
        <v>4170</v>
      </c>
      <c r="CQ491" s="34" t="s">
        <v>1041</v>
      </c>
      <c r="CR491" s="34" t="s">
        <v>1041</v>
      </c>
      <c r="CS491" s="34" t="s">
        <v>1041</v>
      </c>
      <c r="CT491" s="34" t="s">
        <v>1041</v>
      </c>
      <c r="CU491" s="34" t="s">
        <v>1041</v>
      </c>
      <c r="CV491" s="34" t="s">
        <v>1041</v>
      </c>
      <c r="CW491" s="34" t="s">
        <v>1044</v>
      </c>
      <c r="CX491" s="34" t="s">
        <v>1044</v>
      </c>
      <c r="CY491" s="34" t="s">
        <v>3823</v>
      </c>
      <c r="CZ491" s="34" t="s">
        <v>3843</v>
      </c>
      <c r="DA491" s="34" t="s">
        <v>3861</v>
      </c>
      <c r="DB491" s="34" t="s">
        <v>3868</v>
      </c>
      <c r="DC491" s="34" t="s">
        <v>1044</v>
      </c>
      <c r="DD491" s="34" t="s">
        <v>3871</v>
      </c>
      <c r="DE491" s="34" t="s">
        <v>1041</v>
      </c>
      <c r="DF491" s="34" t="s">
        <v>3877</v>
      </c>
      <c r="DG491" s="34" t="s">
        <v>6425</v>
      </c>
      <c r="DH491" s="34" t="s">
        <v>4170</v>
      </c>
      <c r="DI491" s="34" t="s">
        <v>4881</v>
      </c>
      <c r="DJ491" s="34" t="s">
        <v>4881</v>
      </c>
      <c r="DK491" s="34" t="s">
        <v>4170</v>
      </c>
      <c r="DL491" s="34" t="s">
        <v>4170</v>
      </c>
      <c r="DM491" s="34" t="s">
        <v>4170</v>
      </c>
      <c r="DN491" s="34" t="s">
        <v>4170</v>
      </c>
      <c r="DO491" s="34" t="s">
        <v>4170</v>
      </c>
      <c r="DP491" s="34" t="s">
        <v>4170</v>
      </c>
      <c r="DQ491" s="34" t="s">
        <v>4170</v>
      </c>
      <c r="DR491" s="34" t="s">
        <v>4170</v>
      </c>
      <c r="DS491" s="34" t="s">
        <v>4170</v>
      </c>
      <c r="DT491" s="34" t="s">
        <v>4170</v>
      </c>
      <c r="DU491" s="34" t="s">
        <v>4170</v>
      </c>
      <c r="DV491" s="34" t="s">
        <v>4170</v>
      </c>
      <c r="DW491" s="34" t="s">
        <v>4170</v>
      </c>
      <c r="DY491" s="34">
        <v>11000</v>
      </c>
      <c r="DZ491" s="34">
        <v>6000</v>
      </c>
      <c r="FK491" s="34" t="s">
        <v>1044</v>
      </c>
      <c r="FM491" s="34" t="s">
        <v>3990</v>
      </c>
      <c r="GF491" s="34" t="s">
        <v>1044</v>
      </c>
      <c r="GG491" s="34" t="s">
        <v>4170</v>
      </c>
      <c r="GH491" s="34" t="s">
        <v>4170</v>
      </c>
      <c r="GI491" s="34" t="s">
        <v>4170</v>
      </c>
      <c r="GJ491" s="34" t="s">
        <v>4881</v>
      </c>
      <c r="GK491" s="34" t="s">
        <v>4170</v>
      </c>
      <c r="GL491" s="34" t="s">
        <v>4170</v>
      </c>
      <c r="GM491" s="34" t="s">
        <v>4170</v>
      </c>
      <c r="GO491" s="34">
        <v>7000</v>
      </c>
      <c r="GP491" s="34">
        <v>0</v>
      </c>
      <c r="GQ491" s="34">
        <v>2500</v>
      </c>
      <c r="GR491" s="34">
        <v>1000</v>
      </c>
      <c r="GS491" s="34">
        <v>300</v>
      </c>
      <c r="GT491" s="34">
        <v>350</v>
      </c>
      <c r="GU491" s="34">
        <v>0</v>
      </c>
      <c r="GV491" s="34">
        <v>0</v>
      </c>
      <c r="GW491" s="34">
        <v>0</v>
      </c>
      <c r="GX491" s="34">
        <v>1000</v>
      </c>
      <c r="GY491" s="34">
        <v>400</v>
      </c>
      <c r="GZ491" s="34">
        <v>0</v>
      </c>
      <c r="HA491" s="34">
        <v>0</v>
      </c>
      <c r="HB491" s="34">
        <v>1000</v>
      </c>
      <c r="HC491" s="34">
        <v>500</v>
      </c>
      <c r="HD491" s="34">
        <v>0</v>
      </c>
      <c r="HE491" s="34">
        <v>0</v>
      </c>
      <c r="HF491" s="34" t="s">
        <v>1044</v>
      </c>
      <c r="HK491" s="34" t="s">
        <v>7439</v>
      </c>
      <c r="HL491" s="34" t="s">
        <v>4226</v>
      </c>
      <c r="HM491" s="34" t="s">
        <v>4542</v>
      </c>
      <c r="HN491" s="34" t="s">
        <v>5453</v>
      </c>
      <c r="HO491" s="34">
        <v>49.867225142356503</v>
      </c>
      <c r="HP491" s="34" t="s">
        <v>4896</v>
      </c>
      <c r="HQ491" s="34" t="s">
        <v>4323</v>
      </c>
      <c r="HR491" s="34" t="s">
        <v>4219</v>
      </c>
      <c r="HS491" s="34" t="s">
        <v>4248</v>
      </c>
      <c r="HT491" s="34" t="s">
        <v>4262</v>
      </c>
      <c r="HU491" s="34" t="s">
        <v>5342</v>
      </c>
      <c r="HV491" s="34" t="s">
        <v>5001</v>
      </c>
      <c r="HW491" s="34" t="s">
        <v>4556</v>
      </c>
      <c r="HX491" s="34" t="s">
        <v>3241</v>
      </c>
      <c r="HY491" s="34" t="s">
        <v>4291</v>
      </c>
      <c r="HZ491" s="34" t="s">
        <v>4933</v>
      </c>
      <c r="IA491" s="34" t="s">
        <v>4666</v>
      </c>
      <c r="IB491" s="34" t="s">
        <v>5665</v>
      </c>
      <c r="IC491" s="34" t="s">
        <v>5274</v>
      </c>
      <c r="ID491" s="34" t="s">
        <v>4462</v>
      </c>
      <c r="IE491" s="34" t="s">
        <v>5112</v>
      </c>
      <c r="IF491" s="34" t="s">
        <v>4878</v>
      </c>
      <c r="IQ491" s="34">
        <v>17000</v>
      </c>
      <c r="IR491" s="34" t="s">
        <v>1046</v>
      </c>
      <c r="IS491" s="34" t="s">
        <v>5322</v>
      </c>
      <c r="IT491" s="34">
        <v>3400</v>
      </c>
      <c r="IU491" s="34" t="s">
        <v>5180</v>
      </c>
      <c r="IV491" s="34" t="s">
        <v>4170</v>
      </c>
      <c r="IW491" s="34" t="s">
        <v>4171</v>
      </c>
      <c r="IX491" s="34" t="s">
        <v>6120</v>
      </c>
      <c r="IY491" s="34" t="s">
        <v>5373</v>
      </c>
      <c r="IZ491" s="34" t="s">
        <v>4785</v>
      </c>
      <c r="JA491" s="34" t="s">
        <v>4170</v>
      </c>
      <c r="JB491" s="34" t="s">
        <v>4170</v>
      </c>
      <c r="JC491" s="34">
        <v>166.666666666667</v>
      </c>
      <c r="JD491" s="34">
        <v>66.6666666666667</v>
      </c>
      <c r="JE491" s="34">
        <v>0</v>
      </c>
      <c r="JF491" s="34">
        <v>0</v>
      </c>
      <c r="JG491" s="34">
        <v>166.666666666667</v>
      </c>
      <c r="JH491" s="34">
        <v>83.3333333333333</v>
      </c>
      <c r="JI491" s="34">
        <v>0</v>
      </c>
      <c r="JJ491" s="34">
        <v>0</v>
      </c>
      <c r="JK491" s="34">
        <v>0</v>
      </c>
      <c r="JL491" s="34">
        <v>11400</v>
      </c>
      <c r="JM491" s="34">
        <v>233.333333333333</v>
      </c>
      <c r="JN491" s="34">
        <v>11633.333333333299</v>
      </c>
      <c r="JO491" s="34">
        <v>2280</v>
      </c>
      <c r="JP491" s="34">
        <v>46.6666666666667</v>
      </c>
      <c r="JQ491" s="34">
        <v>2326.6666666666702</v>
      </c>
      <c r="JR491" s="34">
        <v>0.60171919770773596</v>
      </c>
      <c r="JT491" s="34">
        <v>0.214899713467049</v>
      </c>
      <c r="JU491" s="34">
        <v>8.5959885386819507E-2</v>
      </c>
      <c r="JV491" s="34">
        <v>2.5787965616045801E-2</v>
      </c>
      <c r="JW491" s="34">
        <v>3.0085959885386801E-2</v>
      </c>
      <c r="KA491" s="34">
        <v>1.4326647564469899E-2</v>
      </c>
      <c r="KB491" s="34">
        <v>5.7306590257879698E-3</v>
      </c>
      <c r="KE491" s="34">
        <v>1.4326647564469899E-2</v>
      </c>
      <c r="KF491" s="34">
        <v>7.1633237822349601E-3</v>
      </c>
      <c r="KJ491" s="34" t="s">
        <v>5977</v>
      </c>
      <c r="KK491" s="34" t="s">
        <v>5178</v>
      </c>
      <c r="KL491" s="34" t="s">
        <v>4170</v>
      </c>
      <c r="KM491" s="34" t="s">
        <v>4711</v>
      </c>
      <c r="KN491" s="34" t="s">
        <v>4352</v>
      </c>
      <c r="KO491" s="34" t="s">
        <v>4170</v>
      </c>
      <c r="KP491" s="34" t="s">
        <v>4170</v>
      </c>
      <c r="KQ491" s="34" t="s">
        <v>4353</v>
      </c>
      <c r="KR491" s="34" t="s">
        <v>4975</v>
      </c>
      <c r="KS491" s="34" t="s">
        <v>4170</v>
      </c>
      <c r="KT491" s="34" t="s">
        <v>4170</v>
      </c>
      <c r="KU491" s="34" t="s">
        <v>5112</v>
      </c>
      <c r="KV491" s="34" t="s">
        <v>5153</v>
      </c>
      <c r="KW491" s="34" t="s">
        <v>5620</v>
      </c>
      <c r="KX491" s="34" t="s">
        <v>5643</v>
      </c>
      <c r="KY491" s="34" t="s">
        <v>5112</v>
      </c>
      <c r="KZ491" s="34" t="s">
        <v>5850</v>
      </c>
      <c r="LA491" s="34" t="s">
        <v>5992</v>
      </c>
    </row>
    <row r="492" spans="1:313">
      <c r="A492" s="34" t="s">
        <v>7440</v>
      </c>
      <c r="B492" s="34" t="s">
        <v>7426</v>
      </c>
      <c r="C492" s="34" t="s">
        <v>1037</v>
      </c>
      <c r="D492" s="34" t="s">
        <v>1041</v>
      </c>
      <c r="F492" s="34" t="s">
        <v>1041</v>
      </c>
      <c r="G492" s="34">
        <v>29</v>
      </c>
      <c r="H492" s="34" t="s">
        <v>1041</v>
      </c>
      <c r="I492" s="34" t="s">
        <v>1041</v>
      </c>
      <c r="J492" s="34" t="s">
        <v>440</v>
      </c>
      <c r="K492" s="34" t="s">
        <v>1077</v>
      </c>
      <c r="L492" s="34" t="s">
        <v>9537</v>
      </c>
      <c r="M492" s="34" t="s">
        <v>1548</v>
      </c>
      <c r="N492" s="34" t="s">
        <v>9538</v>
      </c>
      <c r="P492" s="34" t="s">
        <v>3065</v>
      </c>
      <c r="Q492" s="34" t="s">
        <v>3099</v>
      </c>
      <c r="R492" s="34" t="s">
        <v>6304</v>
      </c>
      <c r="S492" s="34">
        <v>3</v>
      </c>
      <c r="T492" s="34" t="s">
        <v>4881</v>
      </c>
      <c r="U492" s="34" t="s">
        <v>4881</v>
      </c>
      <c r="V492" s="34" t="s">
        <v>4170</v>
      </c>
      <c r="W492" s="34" t="s">
        <v>4881</v>
      </c>
      <c r="X492" s="34" t="s">
        <v>4881</v>
      </c>
      <c r="Y492" s="34" t="s">
        <v>4609</v>
      </c>
      <c r="Z492" s="34" t="s">
        <v>4881</v>
      </c>
      <c r="AA492" s="34" t="s">
        <v>4170</v>
      </c>
      <c r="AB492" s="34" t="s">
        <v>3681</v>
      </c>
      <c r="AD492" s="34" t="s">
        <v>3696</v>
      </c>
      <c r="AN492" s="34" t="s">
        <v>3722</v>
      </c>
      <c r="AO492" s="34" t="s">
        <v>1044</v>
      </c>
      <c r="BG492" s="34">
        <v>1</v>
      </c>
      <c r="BI492" s="34">
        <v>20</v>
      </c>
      <c r="BJ492" s="34" t="s">
        <v>1041</v>
      </c>
      <c r="BK492" s="34" t="s">
        <v>3727</v>
      </c>
      <c r="BM492" s="34" t="s">
        <v>3739</v>
      </c>
      <c r="BN492" s="34" t="s">
        <v>3745</v>
      </c>
      <c r="BO492" s="34" t="s">
        <v>4881</v>
      </c>
      <c r="BP492" s="34" t="s">
        <v>4170</v>
      </c>
      <c r="BQ492" s="34" t="s">
        <v>4170</v>
      </c>
      <c r="BR492" s="34" t="s">
        <v>4170</v>
      </c>
      <c r="BS492" s="34" t="s">
        <v>3754</v>
      </c>
      <c r="BT492" s="34" t="s">
        <v>3771</v>
      </c>
      <c r="BU492" s="34" t="s">
        <v>1044</v>
      </c>
      <c r="BV492" s="34" t="s">
        <v>1044</v>
      </c>
      <c r="BW492" s="34" t="s">
        <v>1044</v>
      </c>
      <c r="BX492" s="34" t="s">
        <v>3783</v>
      </c>
      <c r="BY492" s="34" t="s">
        <v>4170</v>
      </c>
      <c r="BZ492" s="34" t="s">
        <v>4170</v>
      </c>
      <c r="CA492" s="34" t="s">
        <v>4881</v>
      </c>
      <c r="CB492" s="34" t="s">
        <v>4170</v>
      </c>
      <c r="CC492" s="34" t="s">
        <v>4170</v>
      </c>
      <c r="CD492" s="34" t="s">
        <v>4170</v>
      </c>
      <c r="CE492" s="34" t="s">
        <v>4170</v>
      </c>
      <c r="CF492" s="34" t="s">
        <v>4170</v>
      </c>
      <c r="CG492" s="34" t="s">
        <v>4170</v>
      </c>
      <c r="CH492" s="34" t="s">
        <v>4170</v>
      </c>
      <c r="CI492" s="34" t="s">
        <v>4170</v>
      </c>
      <c r="CJ492" s="34" t="s">
        <v>4170</v>
      </c>
      <c r="CK492" s="34" t="s">
        <v>4170</v>
      </c>
      <c r="CL492" s="34" t="s">
        <v>4170</v>
      </c>
      <c r="CM492" s="34" t="s">
        <v>4170</v>
      </c>
      <c r="CN492" s="34" t="s">
        <v>4170</v>
      </c>
      <c r="CO492" s="34" t="s">
        <v>4170</v>
      </c>
      <c r="CQ492" s="34" t="s">
        <v>1041</v>
      </c>
      <c r="CR492" s="34" t="s">
        <v>1041</v>
      </c>
      <c r="CS492" s="34" t="s">
        <v>1041</v>
      </c>
      <c r="CT492" s="34" t="s">
        <v>1041</v>
      </c>
      <c r="CU492" s="34" t="s">
        <v>1041</v>
      </c>
      <c r="CV492" s="34" t="s">
        <v>1041</v>
      </c>
      <c r="CW492" s="34" t="s">
        <v>1041</v>
      </c>
      <c r="CX492" s="34" t="s">
        <v>1044</v>
      </c>
      <c r="CY492" s="34" t="s">
        <v>3823</v>
      </c>
      <c r="CZ492" s="34" t="s">
        <v>3843</v>
      </c>
      <c r="DA492" s="34" t="s">
        <v>3852</v>
      </c>
      <c r="DB492" s="34" t="s">
        <v>1044</v>
      </c>
      <c r="DC492" s="34" t="s">
        <v>1044</v>
      </c>
      <c r="DD492" s="34" t="s">
        <v>3871</v>
      </c>
      <c r="DE492" s="34" t="s">
        <v>1044</v>
      </c>
      <c r="DF492" s="34" t="s">
        <v>3877</v>
      </c>
      <c r="DG492" s="34" t="s">
        <v>6425</v>
      </c>
      <c r="DH492" s="34" t="s">
        <v>4170</v>
      </c>
      <c r="DI492" s="34" t="s">
        <v>4881</v>
      </c>
      <c r="DJ492" s="34" t="s">
        <v>4881</v>
      </c>
      <c r="DK492" s="34" t="s">
        <v>4170</v>
      </c>
      <c r="DL492" s="34" t="s">
        <v>4170</v>
      </c>
      <c r="DM492" s="34" t="s">
        <v>4170</v>
      </c>
      <c r="DN492" s="34" t="s">
        <v>4170</v>
      </c>
      <c r="DO492" s="34" t="s">
        <v>4170</v>
      </c>
      <c r="DP492" s="34" t="s">
        <v>4170</v>
      </c>
      <c r="DQ492" s="34" t="s">
        <v>4170</v>
      </c>
      <c r="DR492" s="34" t="s">
        <v>4170</v>
      </c>
      <c r="DS492" s="34" t="s">
        <v>4170</v>
      </c>
      <c r="DT492" s="34" t="s">
        <v>4170</v>
      </c>
      <c r="DU492" s="34" t="s">
        <v>4170</v>
      </c>
      <c r="DV492" s="34" t="s">
        <v>4170</v>
      </c>
      <c r="DW492" s="34" t="s">
        <v>4170</v>
      </c>
      <c r="DZ492" s="34">
        <v>10000</v>
      </c>
      <c r="FK492" s="34" t="s">
        <v>1044</v>
      </c>
      <c r="FM492" s="34" t="s">
        <v>3981</v>
      </c>
      <c r="FN492" s="34" t="s">
        <v>6302</v>
      </c>
      <c r="FO492" s="34" t="s">
        <v>4881</v>
      </c>
      <c r="FP492" s="34" t="s">
        <v>4881</v>
      </c>
      <c r="FQ492" s="34" t="s">
        <v>4881</v>
      </c>
      <c r="FR492" s="34" t="s">
        <v>4170</v>
      </c>
      <c r="FS492" s="34" t="s">
        <v>4170</v>
      </c>
      <c r="FT492" s="34" t="s">
        <v>4170</v>
      </c>
      <c r="FU492" s="34" t="s">
        <v>4170</v>
      </c>
      <c r="FV492" s="34" t="s">
        <v>4170</v>
      </c>
      <c r="FW492" s="34" t="s">
        <v>4170</v>
      </c>
      <c r="FX492" s="34" t="s">
        <v>4170</v>
      </c>
      <c r="FY492" s="34" t="s">
        <v>4170</v>
      </c>
      <c r="FZ492" s="34" t="s">
        <v>4170</v>
      </c>
      <c r="GA492" s="34" t="s">
        <v>4170</v>
      </c>
      <c r="GB492" s="34" t="s">
        <v>4170</v>
      </c>
      <c r="GC492" s="34" t="s">
        <v>4170</v>
      </c>
      <c r="GD492" s="34" t="s">
        <v>4170</v>
      </c>
      <c r="GF492" s="34" t="s">
        <v>1044</v>
      </c>
      <c r="GG492" s="34" t="s">
        <v>4170</v>
      </c>
      <c r="GH492" s="34" t="s">
        <v>4170</v>
      </c>
      <c r="GI492" s="34" t="s">
        <v>4170</v>
      </c>
      <c r="GJ492" s="34" t="s">
        <v>4881</v>
      </c>
      <c r="GK492" s="34" t="s">
        <v>4170</v>
      </c>
      <c r="GL492" s="34" t="s">
        <v>4170</v>
      </c>
      <c r="GM492" s="34" t="s">
        <v>4170</v>
      </c>
      <c r="GO492" s="34">
        <v>12000</v>
      </c>
      <c r="GP492" s="34">
        <v>0</v>
      </c>
      <c r="GQ492" s="34">
        <v>10600</v>
      </c>
      <c r="GR492" s="34">
        <v>3800</v>
      </c>
      <c r="GS492" s="34">
        <v>1000</v>
      </c>
      <c r="GT492" s="34">
        <v>400</v>
      </c>
      <c r="GU492" s="34">
        <v>500</v>
      </c>
      <c r="GV492" s="34">
        <v>1000</v>
      </c>
      <c r="GW492" s="34">
        <v>0</v>
      </c>
      <c r="GX492" s="34">
        <v>5000</v>
      </c>
      <c r="GY492" s="34">
        <v>3000</v>
      </c>
      <c r="GZ492" s="34">
        <v>0</v>
      </c>
      <c r="HA492" s="34">
        <v>0</v>
      </c>
      <c r="HB492" s="34">
        <v>0</v>
      </c>
      <c r="HC492" s="34">
        <v>0</v>
      </c>
      <c r="HD492" s="34">
        <v>0</v>
      </c>
      <c r="HE492" s="34">
        <v>0</v>
      </c>
      <c r="HF492" s="34" t="s">
        <v>1044</v>
      </c>
      <c r="HK492" s="34" t="s">
        <v>7441</v>
      </c>
      <c r="HL492" s="34" t="s">
        <v>4226</v>
      </c>
      <c r="HM492" s="34" t="s">
        <v>4539</v>
      </c>
      <c r="HN492" s="34" t="s">
        <v>5446</v>
      </c>
      <c r="HO492" s="34">
        <v>4.8278033289531299</v>
      </c>
      <c r="HP492" s="34" t="s">
        <v>4898</v>
      </c>
      <c r="HQ492" s="34" t="s">
        <v>4316</v>
      </c>
      <c r="HR492" s="34" t="s">
        <v>4219</v>
      </c>
      <c r="HS492" s="34" t="s">
        <v>4248</v>
      </c>
      <c r="HT492" s="34" t="s">
        <v>4262</v>
      </c>
      <c r="HU492" s="34" t="s">
        <v>5342</v>
      </c>
      <c r="HV492" s="34" t="s">
        <v>5001</v>
      </c>
      <c r="HW492" s="34" t="s">
        <v>4556</v>
      </c>
      <c r="HX492" s="34" t="s">
        <v>3247</v>
      </c>
      <c r="HY492" s="34" t="s">
        <v>4291</v>
      </c>
      <c r="HZ492" s="34" t="s">
        <v>4933</v>
      </c>
      <c r="IA492" s="34" t="s">
        <v>4666</v>
      </c>
      <c r="IC492" s="34" t="s">
        <v>5274</v>
      </c>
      <c r="ID492" s="34" t="s">
        <v>4462</v>
      </c>
      <c r="IF492" s="34" t="s">
        <v>4879</v>
      </c>
      <c r="IQ492" s="34">
        <v>10000</v>
      </c>
      <c r="IR492" s="34" t="s">
        <v>1046</v>
      </c>
      <c r="IS492" s="34" t="s">
        <v>5323</v>
      </c>
      <c r="IT492" s="34">
        <v>3333.3333333333298</v>
      </c>
      <c r="IU492" s="34" t="s">
        <v>5181</v>
      </c>
      <c r="IV492" s="34" t="s">
        <v>4170</v>
      </c>
      <c r="IW492" s="34" t="s">
        <v>4172</v>
      </c>
      <c r="IX492" s="34" t="s">
        <v>6121</v>
      </c>
      <c r="IY492" s="34" t="s">
        <v>4474</v>
      </c>
      <c r="IZ492" s="34" t="s">
        <v>4785</v>
      </c>
      <c r="JA492" s="34" t="s">
        <v>4785</v>
      </c>
      <c r="JB492" s="34" t="s">
        <v>4716</v>
      </c>
      <c r="JC492" s="34">
        <v>833.33333333333303</v>
      </c>
      <c r="JD492" s="34">
        <v>500</v>
      </c>
      <c r="JE492" s="34">
        <v>0</v>
      </c>
      <c r="JF492" s="34">
        <v>0</v>
      </c>
      <c r="JG492" s="34">
        <v>0</v>
      </c>
      <c r="JH492" s="34">
        <v>0</v>
      </c>
      <c r="JI492" s="34">
        <v>0</v>
      </c>
      <c r="JJ492" s="34">
        <v>0</v>
      </c>
      <c r="JK492" s="34">
        <v>0</v>
      </c>
      <c r="JL492" s="34">
        <v>29133.333333333299</v>
      </c>
      <c r="JM492" s="34">
        <v>1500</v>
      </c>
      <c r="JN492" s="34">
        <v>30633.333333333299</v>
      </c>
      <c r="JO492" s="34">
        <v>9711.1111111111095</v>
      </c>
      <c r="JP492" s="34">
        <v>500</v>
      </c>
      <c r="JQ492" s="34">
        <v>10211.1111111111</v>
      </c>
      <c r="JR492" s="34">
        <v>0.39173014145810697</v>
      </c>
      <c r="JT492" s="34">
        <v>0.34602829162132798</v>
      </c>
      <c r="JU492" s="34">
        <v>0.1240478781284</v>
      </c>
      <c r="JV492" s="34">
        <v>3.2644178454842201E-2</v>
      </c>
      <c r="JW492" s="34">
        <v>1.30576713819369E-2</v>
      </c>
      <c r="JX492" s="34">
        <v>1.6322089227421101E-2</v>
      </c>
      <c r="JY492" s="34">
        <v>3.2644178454842201E-2</v>
      </c>
      <c r="KA492" s="34">
        <v>2.7203482045701902E-2</v>
      </c>
      <c r="KB492" s="34">
        <v>1.6322089227421101E-2</v>
      </c>
      <c r="KJ492" s="34" t="s">
        <v>5980</v>
      </c>
      <c r="KK492" s="34" t="s">
        <v>5178</v>
      </c>
      <c r="KL492" s="34" t="s">
        <v>4170</v>
      </c>
      <c r="KM492" s="34" t="s">
        <v>4716</v>
      </c>
      <c r="KN492" s="34" t="s">
        <v>5255</v>
      </c>
      <c r="KO492" s="34" t="s">
        <v>4170</v>
      </c>
      <c r="KP492" s="34" t="s">
        <v>4170</v>
      </c>
      <c r="KQ492" s="34" t="s">
        <v>4170</v>
      </c>
      <c r="KR492" s="34" t="s">
        <v>4170</v>
      </c>
      <c r="KS492" s="34" t="s">
        <v>4170</v>
      </c>
      <c r="KT492" s="34" t="s">
        <v>4170</v>
      </c>
      <c r="KU492" s="34" t="s">
        <v>5114</v>
      </c>
      <c r="KV492" s="34" t="s">
        <v>5155</v>
      </c>
      <c r="KW492" s="34" t="s">
        <v>5621</v>
      </c>
      <c r="KX492" s="34" t="s">
        <v>5646</v>
      </c>
      <c r="KY492" s="34" t="s">
        <v>5954</v>
      </c>
      <c r="KZ492" s="34" t="s">
        <v>5155</v>
      </c>
      <c r="LA492" s="34" t="s">
        <v>5992</v>
      </c>
    </row>
    <row r="493" spans="1:313">
      <c r="A493" s="34" t="s">
        <v>7442</v>
      </c>
      <c r="B493" s="34" t="s">
        <v>7426</v>
      </c>
      <c r="C493" s="34" t="s">
        <v>1039</v>
      </c>
      <c r="D493" s="34" t="s">
        <v>1041</v>
      </c>
      <c r="F493" s="34" t="s">
        <v>1041</v>
      </c>
      <c r="G493" s="34">
        <v>34</v>
      </c>
      <c r="H493" s="34" t="s">
        <v>1041</v>
      </c>
      <c r="I493" s="34" t="s">
        <v>1041</v>
      </c>
      <c r="J493" s="34" t="s">
        <v>440</v>
      </c>
      <c r="K493" s="34" t="s">
        <v>1077</v>
      </c>
      <c r="L493" s="34" t="s">
        <v>9537</v>
      </c>
      <c r="M493" s="34" t="s">
        <v>1548</v>
      </c>
      <c r="N493" s="34" t="s">
        <v>9538</v>
      </c>
      <c r="P493" s="34" t="s">
        <v>3065</v>
      </c>
      <c r="Q493" s="34" t="s">
        <v>3099</v>
      </c>
      <c r="R493" s="34" t="s">
        <v>6331</v>
      </c>
      <c r="S493" s="34">
        <v>4</v>
      </c>
      <c r="T493" s="34" t="s">
        <v>4609</v>
      </c>
      <c r="U493" s="34" t="s">
        <v>4848</v>
      </c>
      <c r="V493" s="34" t="s">
        <v>4170</v>
      </c>
      <c r="W493" s="34" t="s">
        <v>4881</v>
      </c>
      <c r="X493" s="34" t="s">
        <v>4170</v>
      </c>
      <c r="Y493" s="34" t="s">
        <v>4626</v>
      </c>
      <c r="Z493" s="34" t="s">
        <v>4170</v>
      </c>
      <c r="AA493" s="34" t="s">
        <v>4170</v>
      </c>
      <c r="AB493" s="34" t="s">
        <v>3681</v>
      </c>
      <c r="AD493" s="34" t="s">
        <v>3696</v>
      </c>
      <c r="AN493" s="34" t="s">
        <v>3722</v>
      </c>
      <c r="AO493" s="34" t="s">
        <v>1044</v>
      </c>
      <c r="BG493" s="34">
        <v>2</v>
      </c>
      <c r="BI493" s="34">
        <v>40</v>
      </c>
      <c r="BJ493" s="34" t="s">
        <v>1041</v>
      </c>
      <c r="BK493" s="34" t="s">
        <v>3727</v>
      </c>
      <c r="BM493" s="34" t="s">
        <v>3739</v>
      </c>
      <c r="BN493" s="34" t="s">
        <v>3745</v>
      </c>
      <c r="BO493" s="34" t="s">
        <v>4881</v>
      </c>
      <c r="BP493" s="34" t="s">
        <v>4170</v>
      </c>
      <c r="BQ493" s="34" t="s">
        <v>4170</v>
      </c>
      <c r="BR493" s="34" t="s">
        <v>4170</v>
      </c>
      <c r="BS493" s="34" t="s">
        <v>3751</v>
      </c>
      <c r="BT493" s="34" t="s">
        <v>3739</v>
      </c>
      <c r="BU493" s="34" t="s">
        <v>1044</v>
      </c>
      <c r="BV493" s="34" t="s">
        <v>1044</v>
      </c>
      <c r="BW493" s="34" t="s">
        <v>1044</v>
      </c>
      <c r="BX493" s="34" t="s">
        <v>3777</v>
      </c>
      <c r="BY493" s="34" t="s">
        <v>4881</v>
      </c>
      <c r="BZ493" s="34" t="s">
        <v>4170</v>
      </c>
      <c r="CA493" s="34" t="s">
        <v>4170</v>
      </c>
      <c r="CB493" s="34" t="s">
        <v>4170</v>
      </c>
      <c r="CC493" s="34" t="s">
        <v>4170</v>
      </c>
      <c r="CD493" s="34" t="s">
        <v>4170</v>
      </c>
      <c r="CE493" s="34" t="s">
        <v>4170</v>
      </c>
      <c r="CF493" s="34" t="s">
        <v>4170</v>
      </c>
      <c r="CG493" s="34" t="s">
        <v>4170</v>
      </c>
      <c r="CH493" s="34" t="s">
        <v>4170</v>
      </c>
      <c r="CI493" s="34" t="s">
        <v>4170</v>
      </c>
      <c r="CJ493" s="34" t="s">
        <v>4170</v>
      </c>
      <c r="CK493" s="34" t="s">
        <v>4170</v>
      </c>
      <c r="CL493" s="34" t="s">
        <v>4170</v>
      </c>
      <c r="CM493" s="34" t="s">
        <v>4170</v>
      </c>
      <c r="CN493" s="34" t="s">
        <v>4170</v>
      </c>
      <c r="CO493" s="34" t="s">
        <v>4170</v>
      </c>
      <c r="CQ493" s="34" t="s">
        <v>1041</v>
      </c>
      <c r="CR493" s="34" t="s">
        <v>1041</v>
      </c>
      <c r="CS493" s="34" t="s">
        <v>1041</v>
      </c>
      <c r="CT493" s="34" t="s">
        <v>1041</v>
      </c>
      <c r="CU493" s="34" t="s">
        <v>1041</v>
      </c>
      <c r="CV493" s="34" t="s">
        <v>1041</v>
      </c>
      <c r="CW493" s="34" t="s">
        <v>1041</v>
      </c>
      <c r="CX493" s="34" t="s">
        <v>1044</v>
      </c>
      <c r="CY493" s="34" t="s">
        <v>3823</v>
      </c>
      <c r="CZ493" s="34" t="s">
        <v>3840</v>
      </c>
      <c r="DA493" s="34" t="s">
        <v>3855</v>
      </c>
      <c r="DB493" s="34" t="s">
        <v>1044</v>
      </c>
      <c r="DC493" s="34" t="s">
        <v>1044</v>
      </c>
      <c r="DD493" s="34" t="s">
        <v>3871</v>
      </c>
      <c r="DE493" s="34" t="s">
        <v>1041</v>
      </c>
      <c r="DF493" s="34" t="s">
        <v>3874</v>
      </c>
      <c r="DG493" s="34" t="s">
        <v>7443</v>
      </c>
      <c r="DH493" s="34" t="s">
        <v>4170</v>
      </c>
      <c r="DI493" s="34" t="s">
        <v>4170</v>
      </c>
      <c r="DJ493" s="34" t="s">
        <v>4881</v>
      </c>
      <c r="DK493" s="34" t="s">
        <v>4170</v>
      </c>
      <c r="DL493" s="34" t="s">
        <v>4170</v>
      </c>
      <c r="DM493" s="34" t="s">
        <v>4170</v>
      </c>
      <c r="DN493" s="34" t="s">
        <v>4170</v>
      </c>
      <c r="DO493" s="34" t="s">
        <v>4170</v>
      </c>
      <c r="DP493" s="34" t="s">
        <v>4170</v>
      </c>
      <c r="DQ493" s="34" t="s">
        <v>4881</v>
      </c>
      <c r="DR493" s="34" t="s">
        <v>4170</v>
      </c>
      <c r="DS493" s="34" t="s">
        <v>4170</v>
      </c>
      <c r="DT493" s="34" t="s">
        <v>4170</v>
      </c>
      <c r="DU493" s="34" t="s">
        <v>4170</v>
      </c>
      <c r="DV493" s="34" t="s">
        <v>4170</v>
      </c>
      <c r="DW493" s="34" t="s">
        <v>4170</v>
      </c>
      <c r="DZ493" s="34">
        <v>8000</v>
      </c>
      <c r="FG493" s="34">
        <v>8000</v>
      </c>
      <c r="FK493" s="34" t="s">
        <v>3960</v>
      </c>
      <c r="FL493" s="34" t="s">
        <v>3969</v>
      </c>
      <c r="FM493" s="34" t="s">
        <v>3981</v>
      </c>
      <c r="FN493" s="34" t="s">
        <v>6302</v>
      </c>
      <c r="FO493" s="34" t="s">
        <v>4881</v>
      </c>
      <c r="FP493" s="34" t="s">
        <v>4881</v>
      </c>
      <c r="FQ493" s="34" t="s">
        <v>4881</v>
      </c>
      <c r="FR493" s="34" t="s">
        <v>4170</v>
      </c>
      <c r="FS493" s="34" t="s">
        <v>4170</v>
      </c>
      <c r="FT493" s="34" t="s">
        <v>4170</v>
      </c>
      <c r="FU493" s="34" t="s">
        <v>4170</v>
      </c>
      <c r="FV493" s="34" t="s">
        <v>4170</v>
      </c>
      <c r="FW493" s="34" t="s">
        <v>4170</v>
      </c>
      <c r="FX493" s="34" t="s">
        <v>4170</v>
      </c>
      <c r="FY493" s="34" t="s">
        <v>4170</v>
      </c>
      <c r="FZ493" s="34" t="s">
        <v>4170</v>
      </c>
      <c r="GA493" s="34" t="s">
        <v>4170</v>
      </c>
      <c r="GB493" s="34" t="s">
        <v>4170</v>
      </c>
      <c r="GC493" s="34" t="s">
        <v>4170</v>
      </c>
      <c r="GD493" s="34" t="s">
        <v>4170</v>
      </c>
      <c r="GF493" s="34" t="s">
        <v>1044</v>
      </c>
      <c r="GG493" s="34" t="s">
        <v>4170</v>
      </c>
      <c r="GH493" s="34" t="s">
        <v>4170</v>
      </c>
      <c r="GI493" s="34" t="s">
        <v>4170</v>
      </c>
      <c r="GJ493" s="34" t="s">
        <v>4881</v>
      </c>
      <c r="GK493" s="34" t="s">
        <v>4170</v>
      </c>
      <c r="GL493" s="34" t="s">
        <v>4170</v>
      </c>
      <c r="GM493" s="34" t="s">
        <v>4170</v>
      </c>
      <c r="GO493" s="34">
        <v>7000</v>
      </c>
      <c r="GP493" s="34">
        <v>0</v>
      </c>
      <c r="GQ493" s="34">
        <v>5000</v>
      </c>
      <c r="GR493" s="34">
        <v>5000</v>
      </c>
      <c r="GS493" s="34">
        <v>150</v>
      </c>
      <c r="GT493" s="34">
        <v>300</v>
      </c>
      <c r="GU493" s="34">
        <v>200</v>
      </c>
      <c r="GV493" s="34">
        <v>0</v>
      </c>
      <c r="GW493" s="34">
        <v>0</v>
      </c>
      <c r="GX493" s="34">
        <v>2000</v>
      </c>
      <c r="GY493" s="34">
        <v>0</v>
      </c>
      <c r="GZ493" s="34">
        <v>0</v>
      </c>
      <c r="HA493" s="34">
        <v>0</v>
      </c>
      <c r="HB493" s="34">
        <v>0</v>
      </c>
      <c r="HC493" s="34">
        <v>18000</v>
      </c>
      <c r="HD493" s="34">
        <v>0</v>
      </c>
      <c r="HE493" s="34">
        <v>0</v>
      </c>
      <c r="HF493" s="34" t="s">
        <v>1044</v>
      </c>
      <c r="HK493" s="34" t="s">
        <v>7444</v>
      </c>
      <c r="HL493" s="34" t="s">
        <v>4226</v>
      </c>
      <c r="HM493" s="34" t="s">
        <v>4539</v>
      </c>
      <c r="HN493" s="34" t="s">
        <v>5446</v>
      </c>
      <c r="HO493" s="34">
        <v>37.876423565483996</v>
      </c>
      <c r="HP493" s="34" t="s">
        <v>4896</v>
      </c>
      <c r="HQ493" s="34" t="s">
        <v>4316</v>
      </c>
      <c r="HR493" s="34" t="s">
        <v>4210</v>
      </c>
      <c r="HS493" s="34" t="s">
        <v>4228</v>
      </c>
      <c r="HT493" s="34" t="s">
        <v>4262</v>
      </c>
      <c r="HU493" s="34" t="s">
        <v>5341</v>
      </c>
      <c r="HV493" s="34" t="s">
        <v>5001</v>
      </c>
      <c r="HW493" s="34" t="s">
        <v>4556</v>
      </c>
      <c r="HX493" s="34" t="s">
        <v>3238</v>
      </c>
      <c r="HY493" s="34" t="s">
        <v>4291</v>
      </c>
      <c r="HZ493" s="34" t="s">
        <v>4933</v>
      </c>
      <c r="IA493" s="34" t="s">
        <v>4666</v>
      </c>
      <c r="IB493" s="34" t="s">
        <v>5665</v>
      </c>
      <c r="IC493" s="34" t="s">
        <v>5274</v>
      </c>
      <c r="ID493" s="34" t="s">
        <v>4462</v>
      </c>
      <c r="IF493" s="34" t="s">
        <v>4879</v>
      </c>
      <c r="IM493" s="34" t="s">
        <v>5928</v>
      </c>
      <c r="IQ493" s="34">
        <v>16000</v>
      </c>
      <c r="IR493" s="34" t="s">
        <v>1046</v>
      </c>
      <c r="IS493" s="34" t="s">
        <v>5322</v>
      </c>
      <c r="IT493" s="34">
        <v>4000</v>
      </c>
      <c r="IU493" s="34" t="s">
        <v>5180</v>
      </c>
      <c r="IV493" s="34" t="s">
        <v>4170</v>
      </c>
      <c r="IW493" s="34" t="s">
        <v>4174</v>
      </c>
      <c r="IX493" s="34" t="s">
        <v>5179</v>
      </c>
      <c r="IY493" s="34" t="s">
        <v>5373</v>
      </c>
      <c r="IZ493" s="34" t="s">
        <v>4784</v>
      </c>
      <c r="JA493" s="34" t="s">
        <v>4711</v>
      </c>
      <c r="JB493" s="34" t="s">
        <v>4170</v>
      </c>
      <c r="JC493" s="34">
        <v>333.33333333333297</v>
      </c>
      <c r="JD493" s="34">
        <v>0</v>
      </c>
      <c r="JE493" s="34">
        <v>0</v>
      </c>
      <c r="JF493" s="34">
        <v>0</v>
      </c>
      <c r="JG493" s="34">
        <v>0</v>
      </c>
      <c r="JH493" s="34">
        <v>3000</v>
      </c>
      <c r="JI493" s="34">
        <v>0</v>
      </c>
      <c r="JJ493" s="34">
        <v>0</v>
      </c>
      <c r="JK493" s="34">
        <v>0</v>
      </c>
      <c r="JL493" s="34">
        <v>20983.333333333299</v>
      </c>
      <c r="JM493" s="34">
        <v>0</v>
      </c>
      <c r="JN493" s="34">
        <v>20983.333333333299</v>
      </c>
      <c r="JO493" s="34">
        <v>5245.8333333333303</v>
      </c>
      <c r="JP493" s="34">
        <v>0</v>
      </c>
      <c r="JQ493" s="34">
        <v>5245.8333333333303</v>
      </c>
      <c r="JR493" s="34">
        <v>0.33359809372517901</v>
      </c>
      <c r="JT493" s="34">
        <v>0.238284352660842</v>
      </c>
      <c r="JU493" s="34">
        <v>0.238284352660842</v>
      </c>
      <c r="JV493" s="34">
        <v>7.14853057982526E-3</v>
      </c>
      <c r="JW493" s="34">
        <v>1.4297061159650499E-2</v>
      </c>
      <c r="JX493" s="34">
        <v>9.53137410643368E-3</v>
      </c>
      <c r="KA493" s="34">
        <v>1.5885623510722799E-2</v>
      </c>
      <c r="KF493" s="34">
        <v>0.14297061159650501</v>
      </c>
      <c r="KJ493" s="34" t="s">
        <v>5977</v>
      </c>
      <c r="KK493" s="34" t="s">
        <v>5178</v>
      </c>
      <c r="KL493" s="34" t="s">
        <v>4170</v>
      </c>
      <c r="KM493" s="34" t="s">
        <v>4714</v>
      </c>
      <c r="KN493" s="34" t="s">
        <v>4170</v>
      </c>
      <c r="KO493" s="34" t="s">
        <v>4170</v>
      </c>
      <c r="KP493" s="34" t="s">
        <v>4170</v>
      </c>
      <c r="KQ493" s="34" t="s">
        <v>4170</v>
      </c>
      <c r="KR493" s="34" t="s">
        <v>4973</v>
      </c>
      <c r="KS493" s="34" t="s">
        <v>4170</v>
      </c>
      <c r="KT493" s="34" t="s">
        <v>4170</v>
      </c>
      <c r="KU493" s="34" t="s">
        <v>5113</v>
      </c>
      <c r="KV493" s="34" t="s">
        <v>5154</v>
      </c>
      <c r="KW493" s="34" t="s">
        <v>4170</v>
      </c>
      <c r="KX493" s="34" t="s">
        <v>4170</v>
      </c>
      <c r="KY493" s="34" t="s">
        <v>5953</v>
      </c>
      <c r="KZ493" s="34" t="s">
        <v>5154</v>
      </c>
      <c r="LA493" s="34" t="s">
        <v>5992</v>
      </c>
    </row>
    <row r="494" spans="1:313">
      <c r="A494" s="34" t="s">
        <v>7445</v>
      </c>
      <c r="B494" s="34" t="s">
        <v>7426</v>
      </c>
      <c r="C494" s="34" t="s">
        <v>1036</v>
      </c>
      <c r="D494" s="34" t="s">
        <v>1041</v>
      </c>
      <c r="F494" s="34" t="s">
        <v>1041</v>
      </c>
      <c r="G494" s="34">
        <v>34</v>
      </c>
      <c r="H494" s="34" t="s">
        <v>1041</v>
      </c>
      <c r="I494" s="34" t="s">
        <v>1041</v>
      </c>
      <c r="J494" s="34" t="s">
        <v>440</v>
      </c>
      <c r="K494" s="34" t="s">
        <v>1077</v>
      </c>
      <c r="L494" s="34" t="s">
        <v>9537</v>
      </c>
      <c r="M494" s="34" t="s">
        <v>1548</v>
      </c>
      <c r="N494" s="34" t="s">
        <v>9538</v>
      </c>
      <c r="P494" s="34" t="s">
        <v>3065</v>
      </c>
      <c r="Q494" s="34" t="s">
        <v>3078</v>
      </c>
      <c r="R494" s="34" t="s">
        <v>6362</v>
      </c>
      <c r="S494" s="34">
        <v>3</v>
      </c>
      <c r="T494" s="34" t="s">
        <v>4609</v>
      </c>
      <c r="U494" s="34" t="s">
        <v>4881</v>
      </c>
      <c r="V494" s="34" t="s">
        <v>4881</v>
      </c>
      <c r="W494" s="34" t="s">
        <v>4881</v>
      </c>
      <c r="X494" s="34" t="s">
        <v>4170</v>
      </c>
      <c r="Y494" s="34" t="s">
        <v>4609</v>
      </c>
      <c r="Z494" s="34" t="s">
        <v>4881</v>
      </c>
      <c r="AA494" s="34" t="s">
        <v>4170</v>
      </c>
      <c r="AB494" s="34" t="s">
        <v>3684</v>
      </c>
      <c r="AD494" s="34" t="s">
        <v>3696</v>
      </c>
      <c r="AN494" s="34" t="s">
        <v>3719</v>
      </c>
      <c r="AO494" s="34" t="s">
        <v>1044</v>
      </c>
      <c r="BG494" s="34">
        <v>2</v>
      </c>
      <c r="BI494" s="34">
        <v>30</v>
      </c>
      <c r="BJ494" s="34" t="s">
        <v>1041</v>
      </c>
      <c r="BK494" s="34" t="s">
        <v>3727</v>
      </c>
      <c r="BM494" s="34" t="s">
        <v>3739</v>
      </c>
      <c r="BN494" s="34" t="s">
        <v>3745</v>
      </c>
      <c r="BO494" s="34" t="s">
        <v>4881</v>
      </c>
      <c r="BP494" s="34" t="s">
        <v>4170</v>
      </c>
      <c r="BQ494" s="34" t="s">
        <v>4170</v>
      </c>
      <c r="BR494" s="34" t="s">
        <v>4170</v>
      </c>
      <c r="BS494" s="34" t="s">
        <v>3754</v>
      </c>
      <c r="BT494" s="34" t="s">
        <v>3771</v>
      </c>
      <c r="BU494" s="34" t="s">
        <v>1044</v>
      </c>
      <c r="BV494" s="34" t="s">
        <v>1044</v>
      </c>
      <c r="BW494" s="34" t="s">
        <v>1044</v>
      </c>
      <c r="BX494" s="34" t="s">
        <v>3777</v>
      </c>
      <c r="BY494" s="34" t="s">
        <v>4881</v>
      </c>
      <c r="BZ494" s="34" t="s">
        <v>4170</v>
      </c>
      <c r="CA494" s="34" t="s">
        <v>4170</v>
      </c>
      <c r="CB494" s="34" t="s">
        <v>4170</v>
      </c>
      <c r="CC494" s="34" t="s">
        <v>4170</v>
      </c>
      <c r="CD494" s="34" t="s">
        <v>4170</v>
      </c>
      <c r="CE494" s="34" t="s">
        <v>4170</v>
      </c>
      <c r="CF494" s="34" t="s">
        <v>4170</v>
      </c>
      <c r="CG494" s="34" t="s">
        <v>4170</v>
      </c>
      <c r="CH494" s="34" t="s">
        <v>4170</v>
      </c>
      <c r="CI494" s="34" t="s">
        <v>4170</v>
      </c>
      <c r="CJ494" s="34" t="s">
        <v>4170</v>
      </c>
      <c r="CK494" s="34" t="s">
        <v>4170</v>
      </c>
      <c r="CL494" s="34" t="s">
        <v>4170</v>
      </c>
      <c r="CM494" s="34" t="s">
        <v>4170</v>
      </c>
      <c r="CN494" s="34" t="s">
        <v>4170</v>
      </c>
      <c r="CO494" s="34" t="s">
        <v>4170</v>
      </c>
      <c r="CQ494" s="34" t="s">
        <v>1041</v>
      </c>
      <c r="CR494" s="34" t="s">
        <v>1041</v>
      </c>
      <c r="CS494" s="34" t="s">
        <v>1041</v>
      </c>
      <c r="CT494" s="34" t="s">
        <v>1041</v>
      </c>
      <c r="CU494" s="34" t="s">
        <v>1041</v>
      </c>
      <c r="CV494" s="34" t="s">
        <v>1041</v>
      </c>
      <c r="CW494" s="34" t="s">
        <v>1041</v>
      </c>
      <c r="CX494" s="34" t="s">
        <v>1044</v>
      </c>
      <c r="CY494" s="34" t="s">
        <v>3826</v>
      </c>
      <c r="CZ494" s="34" t="s">
        <v>3843</v>
      </c>
      <c r="DA494" s="34" t="s">
        <v>3855</v>
      </c>
      <c r="DB494" s="34" t="s">
        <v>3868</v>
      </c>
      <c r="DC494" s="34" t="s">
        <v>3871</v>
      </c>
      <c r="DD494" s="34" t="s">
        <v>3871</v>
      </c>
      <c r="DE494" s="34" t="s">
        <v>1044</v>
      </c>
      <c r="DF494" s="34" t="s">
        <v>3877</v>
      </c>
      <c r="DG494" s="34" t="s">
        <v>157</v>
      </c>
      <c r="DH494" s="34" t="s">
        <v>4170</v>
      </c>
      <c r="DI494" s="34" t="s">
        <v>4170</v>
      </c>
      <c r="DJ494" s="34" t="s">
        <v>4170</v>
      </c>
      <c r="DK494" s="34" t="s">
        <v>4170</v>
      </c>
      <c r="DL494" s="34" t="s">
        <v>4170</v>
      </c>
      <c r="DM494" s="34" t="s">
        <v>4170</v>
      </c>
      <c r="DN494" s="34" t="s">
        <v>4170</v>
      </c>
      <c r="DO494" s="34" t="s">
        <v>4881</v>
      </c>
      <c r="DP494" s="34" t="s">
        <v>4170</v>
      </c>
      <c r="DQ494" s="34" t="s">
        <v>4170</v>
      </c>
      <c r="DR494" s="34" t="s">
        <v>4170</v>
      </c>
      <c r="DS494" s="34" t="s">
        <v>4170</v>
      </c>
      <c r="DT494" s="34" t="s">
        <v>4170</v>
      </c>
      <c r="DU494" s="34" t="s">
        <v>4170</v>
      </c>
      <c r="DV494" s="34" t="s">
        <v>4170</v>
      </c>
      <c r="DW494" s="34" t="s">
        <v>4170</v>
      </c>
      <c r="FE494" s="34">
        <v>4875</v>
      </c>
      <c r="FK494" s="34" t="s">
        <v>3957</v>
      </c>
      <c r="FL494" s="34" t="s">
        <v>3969</v>
      </c>
      <c r="FM494" s="34" t="s">
        <v>3990</v>
      </c>
      <c r="GF494" s="34" t="s">
        <v>1044</v>
      </c>
      <c r="GG494" s="34" t="s">
        <v>4170</v>
      </c>
      <c r="GH494" s="34" t="s">
        <v>4170</v>
      </c>
      <c r="GI494" s="34" t="s">
        <v>4170</v>
      </c>
      <c r="GJ494" s="34" t="s">
        <v>4881</v>
      </c>
      <c r="GK494" s="34" t="s">
        <v>4170</v>
      </c>
      <c r="GL494" s="34" t="s">
        <v>4170</v>
      </c>
      <c r="GM494" s="34" t="s">
        <v>4170</v>
      </c>
      <c r="GO494" s="34">
        <v>2500</v>
      </c>
      <c r="GP494" s="34">
        <v>0</v>
      </c>
      <c r="GQ494" s="34">
        <v>0</v>
      </c>
      <c r="GR494" s="34">
        <v>1500</v>
      </c>
      <c r="GS494" s="34">
        <v>400</v>
      </c>
      <c r="GU494" s="34">
        <v>0</v>
      </c>
      <c r="GV494" s="34">
        <v>0</v>
      </c>
      <c r="GW494" s="34">
        <v>0</v>
      </c>
      <c r="GX494" s="34">
        <v>1000</v>
      </c>
      <c r="GY494" s="34">
        <v>500</v>
      </c>
      <c r="GZ494" s="34">
        <v>0</v>
      </c>
      <c r="HA494" s="34">
        <v>0</v>
      </c>
      <c r="HB494" s="34">
        <v>0</v>
      </c>
      <c r="HC494" s="34">
        <v>0</v>
      </c>
      <c r="HD494" s="34">
        <v>0</v>
      </c>
      <c r="HE494" s="34">
        <v>0</v>
      </c>
      <c r="HF494" s="34" t="s">
        <v>1044</v>
      </c>
      <c r="HK494" s="34" t="s">
        <v>7446</v>
      </c>
      <c r="HL494" s="34" t="s">
        <v>4226</v>
      </c>
      <c r="HM494" s="34" t="s">
        <v>4539</v>
      </c>
      <c r="HN494" s="34" t="s">
        <v>5446</v>
      </c>
      <c r="HO494" s="34">
        <v>38.7962658782304</v>
      </c>
      <c r="HP494" s="34" t="s">
        <v>4896</v>
      </c>
      <c r="HQ494" s="34" t="s">
        <v>4316</v>
      </c>
      <c r="HR494" s="34" t="s">
        <v>4210</v>
      </c>
      <c r="HS494" s="34" t="s">
        <v>4228</v>
      </c>
      <c r="HT494" s="34" t="s">
        <v>4262</v>
      </c>
      <c r="HU494" s="34" t="s">
        <v>5342</v>
      </c>
      <c r="HV494" s="34" t="s">
        <v>5001</v>
      </c>
      <c r="HW494" s="34" t="s">
        <v>4560</v>
      </c>
      <c r="HX494" s="34" t="s">
        <v>3241</v>
      </c>
      <c r="HY494" s="34" t="s">
        <v>4299</v>
      </c>
      <c r="HZ494" s="34" t="s">
        <v>4933</v>
      </c>
      <c r="IA494" s="34" t="s">
        <v>4666</v>
      </c>
      <c r="IC494" s="34" t="s">
        <v>5274</v>
      </c>
      <c r="ID494" s="34" t="s">
        <v>4462</v>
      </c>
      <c r="IK494" s="34" t="s">
        <v>4589</v>
      </c>
      <c r="IQ494" s="34">
        <v>4875</v>
      </c>
      <c r="IR494" s="34" t="s">
        <v>1046</v>
      </c>
      <c r="IS494" s="34" t="s">
        <v>5322</v>
      </c>
      <c r="IT494" s="34">
        <v>1625</v>
      </c>
      <c r="IU494" s="34" t="s">
        <v>5178</v>
      </c>
      <c r="IV494" s="34" t="s">
        <v>4170</v>
      </c>
      <c r="IW494" s="34" t="s">
        <v>4170</v>
      </c>
      <c r="IX494" s="34" t="s">
        <v>4472</v>
      </c>
      <c r="IY494" s="34" t="s">
        <v>4785</v>
      </c>
      <c r="JA494" s="34" t="s">
        <v>4170</v>
      </c>
      <c r="JB494" s="34" t="s">
        <v>4170</v>
      </c>
      <c r="JC494" s="34">
        <v>166.666666666667</v>
      </c>
      <c r="JD494" s="34">
        <v>83.3333333333333</v>
      </c>
      <c r="JE494" s="34">
        <v>0</v>
      </c>
      <c r="JF494" s="34">
        <v>0</v>
      </c>
      <c r="JG494" s="34">
        <v>0</v>
      </c>
      <c r="JH494" s="34">
        <v>0</v>
      </c>
      <c r="JI494" s="34">
        <v>0</v>
      </c>
      <c r="JJ494" s="34">
        <v>0</v>
      </c>
      <c r="JK494" s="34">
        <v>0</v>
      </c>
      <c r="JL494" s="34">
        <v>4566.6666666666697</v>
      </c>
      <c r="JM494" s="34">
        <v>83.3333333333333</v>
      </c>
      <c r="JN494" s="34">
        <v>4650</v>
      </c>
      <c r="JO494" s="34">
        <v>1522.2222222222199</v>
      </c>
      <c r="JP494" s="34">
        <v>27.7777777777778</v>
      </c>
      <c r="JQ494" s="34">
        <v>1550</v>
      </c>
      <c r="JR494" s="34">
        <v>0.53763440860215095</v>
      </c>
      <c r="JU494" s="34">
        <v>0.32258064516128998</v>
      </c>
      <c r="JV494" s="34">
        <v>8.6021505376344107E-2</v>
      </c>
      <c r="KA494" s="34">
        <v>3.5842293906809999E-2</v>
      </c>
      <c r="KB494" s="34">
        <v>1.7921146953405E-2</v>
      </c>
      <c r="KJ494" s="34" t="s">
        <v>5976</v>
      </c>
      <c r="KK494" s="34" t="s">
        <v>5177</v>
      </c>
      <c r="KL494" s="34" t="s">
        <v>4170</v>
      </c>
      <c r="KM494" s="34" t="s">
        <v>4711</v>
      </c>
      <c r="KN494" s="34" t="s">
        <v>4352</v>
      </c>
      <c r="KO494" s="34" t="s">
        <v>4170</v>
      </c>
      <c r="KP494" s="34" t="s">
        <v>4170</v>
      </c>
      <c r="KQ494" s="34" t="s">
        <v>4170</v>
      </c>
      <c r="KR494" s="34" t="s">
        <v>4170</v>
      </c>
      <c r="KS494" s="34" t="s">
        <v>4170</v>
      </c>
      <c r="KT494" s="34" t="s">
        <v>4170</v>
      </c>
      <c r="KU494" s="34" t="s">
        <v>4973</v>
      </c>
      <c r="KV494" s="34" t="s">
        <v>5151</v>
      </c>
      <c r="KW494" s="34" t="s">
        <v>5620</v>
      </c>
      <c r="KX494" s="34" t="s">
        <v>5643</v>
      </c>
      <c r="KY494" s="34" t="s">
        <v>5952</v>
      </c>
      <c r="KZ494" s="34" t="s">
        <v>5971</v>
      </c>
      <c r="LA494" s="34" t="s">
        <v>5993</v>
      </c>
    </row>
    <row r="495" spans="1:313">
      <c r="A495" s="34" t="s">
        <v>7447</v>
      </c>
      <c r="B495" s="34" t="s">
        <v>7426</v>
      </c>
      <c r="C495" s="34" t="s">
        <v>1037</v>
      </c>
      <c r="D495" s="34" t="s">
        <v>1041</v>
      </c>
      <c r="F495" s="34" t="s">
        <v>1041</v>
      </c>
      <c r="G495" s="34">
        <v>31</v>
      </c>
      <c r="H495" s="34" t="s">
        <v>1041</v>
      </c>
      <c r="I495" s="34" t="s">
        <v>1041</v>
      </c>
      <c r="J495" s="34" t="s">
        <v>440</v>
      </c>
      <c r="K495" s="34" t="s">
        <v>1116</v>
      </c>
      <c r="L495" s="34" t="s">
        <v>9576</v>
      </c>
      <c r="M495" s="34" t="s">
        <v>2256</v>
      </c>
      <c r="N495" s="34" t="s">
        <v>9622</v>
      </c>
      <c r="P495" s="34" t="s">
        <v>3065</v>
      </c>
      <c r="Q495" s="34" t="s">
        <v>3138</v>
      </c>
      <c r="R495" s="34" t="s">
        <v>6320</v>
      </c>
      <c r="S495" s="34">
        <v>2</v>
      </c>
      <c r="T495" s="34" t="s">
        <v>4609</v>
      </c>
      <c r="U495" s="34" t="s">
        <v>4881</v>
      </c>
      <c r="V495" s="34" t="s">
        <v>4170</v>
      </c>
      <c r="W495" s="34" t="s">
        <v>4881</v>
      </c>
      <c r="X495" s="34" t="s">
        <v>4170</v>
      </c>
      <c r="Y495" s="34" t="s">
        <v>4609</v>
      </c>
      <c r="Z495" s="34" t="s">
        <v>4170</v>
      </c>
      <c r="AA495" s="34" t="s">
        <v>4170</v>
      </c>
      <c r="AB495" s="34" t="s">
        <v>3684</v>
      </c>
      <c r="AD495" s="34" t="s">
        <v>3699</v>
      </c>
      <c r="AE495" s="34" t="s">
        <v>3711</v>
      </c>
      <c r="AF495" s="34" t="s">
        <v>4170</v>
      </c>
      <c r="AG495" s="34" t="s">
        <v>4170</v>
      </c>
      <c r="AH495" s="34" t="s">
        <v>4881</v>
      </c>
      <c r="AI495" s="34" t="s">
        <v>4170</v>
      </c>
      <c r="AJ495" s="34" t="s">
        <v>4170</v>
      </c>
      <c r="AK495" s="34" t="s">
        <v>4170</v>
      </c>
      <c r="AL495" s="34" t="s">
        <v>4170</v>
      </c>
      <c r="AN495" s="34" t="s">
        <v>3719</v>
      </c>
      <c r="AO495" s="34" t="s">
        <v>1044</v>
      </c>
      <c r="BG495" s="34">
        <v>2</v>
      </c>
      <c r="BI495" s="34">
        <v>40</v>
      </c>
      <c r="BJ495" s="34" t="s">
        <v>1041</v>
      </c>
      <c r="BK495" s="34" t="s">
        <v>3727</v>
      </c>
      <c r="BM495" s="34" t="s">
        <v>3742</v>
      </c>
      <c r="BN495" s="34" t="s">
        <v>3748</v>
      </c>
      <c r="BO495" s="34" t="s">
        <v>4170</v>
      </c>
      <c r="BP495" s="34" t="s">
        <v>4881</v>
      </c>
      <c r="BQ495" s="34" t="s">
        <v>4170</v>
      </c>
      <c r="BR495" s="34" t="s">
        <v>4170</v>
      </c>
      <c r="BS495" s="34" t="s">
        <v>3760</v>
      </c>
      <c r="BT495" s="34" t="s">
        <v>1044</v>
      </c>
      <c r="BU495" s="34" t="s">
        <v>1044</v>
      </c>
      <c r="BV495" s="34" t="s">
        <v>1044</v>
      </c>
      <c r="BW495" s="34" t="s">
        <v>1044</v>
      </c>
      <c r="BX495" s="34" t="s">
        <v>3807</v>
      </c>
      <c r="BY495" s="34" t="s">
        <v>4170</v>
      </c>
      <c r="BZ495" s="34" t="s">
        <v>4170</v>
      </c>
      <c r="CA495" s="34" t="s">
        <v>4170</v>
      </c>
      <c r="CB495" s="34" t="s">
        <v>4170</v>
      </c>
      <c r="CC495" s="34" t="s">
        <v>4170</v>
      </c>
      <c r="CD495" s="34" t="s">
        <v>4170</v>
      </c>
      <c r="CE495" s="34" t="s">
        <v>4170</v>
      </c>
      <c r="CF495" s="34" t="s">
        <v>4170</v>
      </c>
      <c r="CG495" s="34" t="s">
        <v>4170</v>
      </c>
      <c r="CH495" s="34" t="s">
        <v>4170</v>
      </c>
      <c r="CI495" s="34" t="s">
        <v>4881</v>
      </c>
      <c r="CJ495" s="34" t="s">
        <v>4170</v>
      </c>
      <c r="CK495" s="34" t="s">
        <v>4170</v>
      </c>
      <c r="CL495" s="34" t="s">
        <v>4170</v>
      </c>
      <c r="CM495" s="34" t="s">
        <v>4170</v>
      </c>
      <c r="CN495" s="34" t="s">
        <v>4170</v>
      </c>
      <c r="CO495" s="34" t="s">
        <v>4170</v>
      </c>
      <c r="CQ495" s="34" t="s">
        <v>1041</v>
      </c>
      <c r="CR495" s="34" t="s">
        <v>1041</v>
      </c>
      <c r="CS495" s="34" t="s">
        <v>1041</v>
      </c>
      <c r="CT495" s="34" t="s">
        <v>1041</v>
      </c>
      <c r="CU495" s="34" t="s">
        <v>1041</v>
      </c>
      <c r="CV495" s="34" t="s">
        <v>1041</v>
      </c>
      <c r="CW495" s="34" t="s">
        <v>1044</v>
      </c>
      <c r="CX495" s="34" t="s">
        <v>1044</v>
      </c>
      <c r="CY495" s="34" t="s">
        <v>3826</v>
      </c>
      <c r="CZ495" s="34" t="s">
        <v>3843</v>
      </c>
      <c r="DA495" s="34" t="s">
        <v>3861</v>
      </c>
      <c r="DB495" s="34" t="s">
        <v>1044</v>
      </c>
      <c r="DC495" s="34" t="s">
        <v>3871</v>
      </c>
      <c r="DD495" s="34" t="s">
        <v>3871</v>
      </c>
      <c r="DE495" s="34" t="s">
        <v>1041</v>
      </c>
      <c r="DF495" s="34" t="s">
        <v>3877</v>
      </c>
      <c r="DG495" s="34" t="s">
        <v>157</v>
      </c>
      <c r="DH495" s="34" t="s">
        <v>4170</v>
      </c>
      <c r="DI495" s="34" t="s">
        <v>4170</v>
      </c>
      <c r="DJ495" s="34" t="s">
        <v>4170</v>
      </c>
      <c r="DK495" s="34" t="s">
        <v>4170</v>
      </c>
      <c r="DL495" s="34" t="s">
        <v>4170</v>
      </c>
      <c r="DM495" s="34" t="s">
        <v>4170</v>
      </c>
      <c r="DN495" s="34" t="s">
        <v>4170</v>
      </c>
      <c r="DO495" s="34" t="s">
        <v>4881</v>
      </c>
      <c r="DP495" s="34" t="s">
        <v>4170</v>
      </c>
      <c r="DQ495" s="34" t="s">
        <v>4170</v>
      </c>
      <c r="DR495" s="34" t="s">
        <v>4170</v>
      </c>
      <c r="DS495" s="34" t="s">
        <v>4170</v>
      </c>
      <c r="DT495" s="34" t="s">
        <v>4170</v>
      </c>
      <c r="DU495" s="34" t="s">
        <v>4170</v>
      </c>
      <c r="DV495" s="34" t="s">
        <v>4170</v>
      </c>
      <c r="DW495" s="34" t="s">
        <v>4170</v>
      </c>
      <c r="FE495" s="34">
        <v>3250</v>
      </c>
      <c r="FK495" s="34" t="s">
        <v>1044</v>
      </c>
      <c r="FM495" s="34" t="s">
        <v>3990</v>
      </c>
      <c r="GF495" s="34" t="s">
        <v>1044</v>
      </c>
      <c r="GG495" s="34" t="s">
        <v>4170</v>
      </c>
      <c r="GH495" s="34" t="s">
        <v>4170</v>
      </c>
      <c r="GI495" s="34" t="s">
        <v>4170</v>
      </c>
      <c r="GJ495" s="34" t="s">
        <v>4881</v>
      </c>
      <c r="GK495" s="34" t="s">
        <v>4170</v>
      </c>
      <c r="GL495" s="34" t="s">
        <v>4170</v>
      </c>
      <c r="GM495" s="34" t="s">
        <v>4170</v>
      </c>
      <c r="GO495" s="34">
        <v>1200</v>
      </c>
      <c r="GP495" s="34">
        <v>0</v>
      </c>
      <c r="GQ495" s="34">
        <v>0</v>
      </c>
      <c r="GR495" s="34">
        <v>500</v>
      </c>
      <c r="GS495" s="34">
        <v>0</v>
      </c>
      <c r="GT495" s="34">
        <v>100</v>
      </c>
      <c r="GU495" s="34">
        <v>0</v>
      </c>
      <c r="GV495" s="34">
        <v>0</v>
      </c>
      <c r="GW495" s="34">
        <v>0</v>
      </c>
      <c r="GX495" s="34">
        <v>4000</v>
      </c>
      <c r="GY495" s="34">
        <v>1000</v>
      </c>
      <c r="GZ495" s="34">
        <v>0</v>
      </c>
      <c r="HA495" s="34">
        <v>0</v>
      </c>
      <c r="HB495" s="34">
        <v>0</v>
      </c>
      <c r="HC495" s="34">
        <v>2000</v>
      </c>
      <c r="HD495" s="34">
        <v>0</v>
      </c>
      <c r="HE495" s="34">
        <v>0</v>
      </c>
      <c r="HF495" s="34" t="s">
        <v>1044</v>
      </c>
      <c r="HK495" s="34" t="s">
        <v>7448</v>
      </c>
      <c r="HL495" s="34" t="s">
        <v>4226</v>
      </c>
      <c r="HM495" s="34" t="s">
        <v>4539</v>
      </c>
      <c r="HN495" s="34" t="s">
        <v>5446</v>
      </c>
      <c r="HO495" s="34">
        <v>49.867225142356503</v>
      </c>
      <c r="HP495" s="34" t="s">
        <v>4896</v>
      </c>
      <c r="HQ495" s="34" t="s">
        <v>4313</v>
      </c>
      <c r="HR495" s="34" t="s">
        <v>4210</v>
      </c>
      <c r="HS495" s="34" t="s">
        <v>4228</v>
      </c>
      <c r="HT495" s="34" t="s">
        <v>4262</v>
      </c>
      <c r="HU495" s="34" t="s">
        <v>5342</v>
      </c>
      <c r="HV495" s="34" t="s">
        <v>5001</v>
      </c>
      <c r="HW495" s="34" t="s">
        <v>4560</v>
      </c>
      <c r="HX495" s="34" t="s">
        <v>3238</v>
      </c>
      <c r="HY495" s="34" t="s">
        <v>4299</v>
      </c>
      <c r="HZ495" s="34" t="s">
        <v>4933</v>
      </c>
      <c r="IA495" s="34" t="s">
        <v>4665</v>
      </c>
      <c r="IC495" s="34" t="s">
        <v>5274</v>
      </c>
      <c r="ID495" s="34" t="s">
        <v>4462</v>
      </c>
      <c r="IK495" s="34" t="s">
        <v>4588</v>
      </c>
      <c r="IQ495" s="34">
        <v>3250</v>
      </c>
      <c r="IR495" s="34" t="s">
        <v>1046</v>
      </c>
      <c r="IS495" s="34" t="s">
        <v>5322</v>
      </c>
      <c r="IT495" s="34">
        <v>1625</v>
      </c>
      <c r="IU495" s="34" t="s">
        <v>5177</v>
      </c>
      <c r="IV495" s="34" t="s">
        <v>4170</v>
      </c>
      <c r="IW495" s="34" t="s">
        <v>4170</v>
      </c>
      <c r="IX495" s="34" t="s">
        <v>6120</v>
      </c>
      <c r="IY495" s="34" t="s">
        <v>4170</v>
      </c>
      <c r="IZ495" s="34" t="s">
        <v>4352</v>
      </c>
      <c r="JA495" s="34" t="s">
        <v>4170</v>
      </c>
      <c r="JB495" s="34" t="s">
        <v>4170</v>
      </c>
      <c r="JC495" s="34">
        <v>666.66666666666697</v>
      </c>
      <c r="JD495" s="34">
        <v>166.666666666667</v>
      </c>
      <c r="JE495" s="34">
        <v>0</v>
      </c>
      <c r="JF495" s="34">
        <v>0</v>
      </c>
      <c r="JG495" s="34">
        <v>0</v>
      </c>
      <c r="JH495" s="34">
        <v>333.33333333333297</v>
      </c>
      <c r="JI495" s="34">
        <v>0</v>
      </c>
      <c r="JJ495" s="34">
        <v>0</v>
      </c>
      <c r="JK495" s="34">
        <v>0</v>
      </c>
      <c r="JL495" s="34">
        <v>2800</v>
      </c>
      <c r="JM495" s="34">
        <v>166.666666666667</v>
      </c>
      <c r="JN495" s="34">
        <v>2966.6666666666702</v>
      </c>
      <c r="JO495" s="34">
        <v>1400</v>
      </c>
      <c r="JP495" s="34">
        <v>83.3333333333333</v>
      </c>
      <c r="JQ495" s="34">
        <v>1483.3333333333301</v>
      </c>
      <c r="JR495" s="34">
        <v>0.40449438202247201</v>
      </c>
      <c r="JU495" s="34">
        <v>0.16853932584269701</v>
      </c>
      <c r="JW495" s="34">
        <v>3.3707865168539297E-2</v>
      </c>
      <c r="KA495" s="34">
        <v>0.224719101123595</v>
      </c>
      <c r="KB495" s="34">
        <v>5.6179775280898903E-2</v>
      </c>
      <c r="KF495" s="34">
        <v>0.112359550561798</v>
      </c>
      <c r="KJ495" s="34" t="s">
        <v>5976</v>
      </c>
      <c r="KK495" s="34" t="s">
        <v>5177</v>
      </c>
      <c r="KL495" s="34" t="s">
        <v>4170</v>
      </c>
      <c r="KM495" s="34" t="s">
        <v>4716</v>
      </c>
      <c r="KN495" s="34" t="s">
        <v>5254</v>
      </c>
      <c r="KO495" s="34" t="s">
        <v>4170</v>
      </c>
      <c r="KP495" s="34" t="s">
        <v>4170</v>
      </c>
      <c r="KQ495" s="34" t="s">
        <v>4170</v>
      </c>
      <c r="KR495" s="34" t="s">
        <v>4714</v>
      </c>
      <c r="KS495" s="34" t="s">
        <v>4170</v>
      </c>
      <c r="KT495" s="34" t="s">
        <v>4170</v>
      </c>
      <c r="KU495" s="34" t="s">
        <v>4973</v>
      </c>
      <c r="KV495" s="34" t="s">
        <v>5151</v>
      </c>
      <c r="KW495" s="34" t="s">
        <v>5620</v>
      </c>
      <c r="KX495" s="34" t="s">
        <v>5643</v>
      </c>
      <c r="KY495" s="34" t="s">
        <v>5952</v>
      </c>
      <c r="KZ495" s="34" t="s">
        <v>5971</v>
      </c>
      <c r="LA495" s="34" t="s">
        <v>5993</v>
      </c>
    </row>
    <row r="496" spans="1:313">
      <c r="A496" s="34" t="s">
        <v>7449</v>
      </c>
      <c r="B496" s="34" t="s">
        <v>7426</v>
      </c>
      <c r="C496" s="34" t="s">
        <v>1037</v>
      </c>
      <c r="D496" s="34" t="s">
        <v>1041</v>
      </c>
      <c r="F496" s="34" t="s">
        <v>1041</v>
      </c>
      <c r="G496" s="34">
        <v>32</v>
      </c>
      <c r="H496" s="34" t="s">
        <v>1041</v>
      </c>
      <c r="I496" s="34" t="s">
        <v>1041</v>
      </c>
      <c r="J496" s="34" t="s">
        <v>440</v>
      </c>
      <c r="K496" s="34" t="s">
        <v>1059</v>
      </c>
      <c r="L496" s="34" t="s">
        <v>9539</v>
      </c>
      <c r="M496" s="34" t="s">
        <v>1229</v>
      </c>
      <c r="N496" s="34" t="s">
        <v>9540</v>
      </c>
      <c r="P496" s="34" t="s">
        <v>3065</v>
      </c>
      <c r="Q496" s="34" t="s">
        <v>3090</v>
      </c>
      <c r="R496" s="34" t="s">
        <v>6741</v>
      </c>
      <c r="S496" s="34">
        <v>3</v>
      </c>
      <c r="T496" s="34" t="s">
        <v>4881</v>
      </c>
      <c r="U496" s="34" t="s">
        <v>4170</v>
      </c>
      <c r="V496" s="34" t="s">
        <v>4881</v>
      </c>
      <c r="W496" s="34" t="s">
        <v>4881</v>
      </c>
      <c r="X496" s="34" t="s">
        <v>4881</v>
      </c>
      <c r="Y496" s="34" t="s">
        <v>4881</v>
      </c>
      <c r="Z496" s="34" t="s">
        <v>4609</v>
      </c>
      <c r="AA496" s="34" t="s">
        <v>4170</v>
      </c>
      <c r="AB496" s="34" t="s">
        <v>3681</v>
      </c>
      <c r="AD496" s="34" t="s">
        <v>3696</v>
      </c>
      <c r="AN496" s="34" t="s">
        <v>3722</v>
      </c>
      <c r="AO496" s="34" t="s">
        <v>1044</v>
      </c>
      <c r="BG496" s="34">
        <v>2</v>
      </c>
      <c r="BI496" s="34">
        <v>30</v>
      </c>
      <c r="BJ496" s="34" t="s">
        <v>1041</v>
      </c>
      <c r="BK496" s="34" t="s">
        <v>3727</v>
      </c>
      <c r="BM496" s="34" t="s">
        <v>3739</v>
      </c>
      <c r="BN496" s="34" t="s">
        <v>3745</v>
      </c>
      <c r="BO496" s="34" t="s">
        <v>4881</v>
      </c>
      <c r="BP496" s="34" t="s">
        <v>4170</v>
      </c>
      <c r="BQ496" s="34" t="s">
        <v>4170</v>
      </c>
      <c r="BR496" s="34" t="s">
        <v>4170</v>
      </c>
      <c r="BS496" s="34" t="s">
        <v>3751</v>
      </c>
      <c r="BT496" s="34" t="s">
        <v>3771</v>
      </c>
      <c r="BU496" s="34" t="s">
        <v>1044</v>
      </c>
      <c r="BV496" s="34" t="s">
        <v>1044</v>
      </c>
      <c r="BW496" s="34" t="s">
        <v>1044</v>
      </c>
      <c r="BX496" s="34" t="s">
        <v>3777</v>
      </c>
      <c r="BY496" s="34" t="s">
        <v>4881</v>
      </c>
      <c r="BZ496" s="34" t="s">
        <v>4170</v>
      </c>
      <c r="CA496" s="34" t="s">
        <v>4170</v>
      </c>
      <c r="CB496" s="34" t="s">
        <v>4170</v>
      </c>
      <c r="CC496" s="34" t="s">
        <v>4170</v>
      </c>
      <c r="CD496" s="34" t="s">
        <v>4170</v>
      </c>
      <c r="CE496" s="34" t="s">
        <v>4170</v>
      </c>
      <c r="CF496" s="34" t="s">
        <v>4170</v>
      </c>
      <c r="CG496" s="34" t="s">
        <v>4170</v>
      </c>
      <c r="CH496" s="34" t="s">
        <v>4170</v>
      </c>
      <c r="CI496" s="34" t="s">
        <v>4170</v>
      </c>
      <c r="CJ496" s="34" t="s">
        <v>4170</v>
      </c>
      <c r="CK496" s="34" t="s">
        <v>4170</v>
      </c>
      <c r="CL496" s="34" t="s">
        <v>4170</v>
      </c>
      <c r="CM496" s="34" t="s">
        <v>4170</v>
      </c>
      <c r="CN496" s="34" t="s">
        <v>4170</v>
      </c>
      <c r="CO496" s="34" t="s">
        <v>4170</v>
      </c>
      <c r="CQ496" s="34" t="s">
        <v>1041</v>
      </c>
      <c r="CR496" s="34" t="s">
        <v>1041</v>
      </c>
      <c r="CS496" s="34" t="s">
        <v>1041</v>
      </c>
      <c r="CT496" s="34" t="s">
        <v>1041</v>
      </c>
      <c r="CU496" s="34" t="s">
        <v>1041</v>
      </c>
      <c r="CV496" s="34" t="s">
        <v>1041</v>
      </c>
      <c r="CW496" s="34" t="s">
        <v>1044</v>
      </c>
      <c r="CX496" s="34" t="s">
        <v>1044</v>
      </c>
      <c r="CY496" s="34" t="s">
        <v>3823</v>
      </c>
      <c r="CZ496" s="34" t="s">
        <v>3843</v>
      </c>
      <c r="DA496" s="34" t="s">
        <v>3861</v>
      </c>
      <c r="DB496" s="34" t="s">
        <v>1044</v>
      </c>
      <c r="DC496" s="34" t="s">
        <v>1044</v>
      </c>
      <c r="DD496" s="34" t="s">
        <v>3871</v>
      </c>
      <c r="DE496" s="34" t="s">
        <v>1041</v>
      </c>
      <c r="DF496" s="34" t="s">
        <v>3877</v>
      </c>
      <c r="DG496" s="34" t="s">
        <v>169</v>
      </c>
      <c r="DH496" s="34" t="s">
        <v>4170</v>
      </c>
      <c r="DI496" s="34" t="s">
        <v>4881</v>
      </c>
      <c r="DJ496" s="34" t="s">
        <v>4170</v>
      </c>
      <c r="DK496" s="34" t="s">
        <v>4170</v>
      </c>
      <c r="DL496" s="34" t="s">
        <v>4170</v>
      </c>
      <c r="DM496" s="34" t="s">
        <v>4170</v>
      </c>
      <c r="DN496" s="34" t="s">
        <v>4170</v>
      </c>
      <c r="DO496" s="34" t="s">
        <v>4170</v>
      </c>
      <c r="DP496" s="34" t="s">
        <v>4170</v>
      </c>
      <c r="DQ496" s="34" t="s">
        <v>4170</v>
      </c>
      <c r="DR496" s="34" t="s">
        <v>4170</v>
      </c>
      <c r="DS496" s="34" t="s">
        <v>4170</v>
      </c>
      <c r="DT496" s="34" t="s">
        <v>4170</v>
      </c>
      <c r="DU496" s="34" t="s">
        <v>4170</v>
      </c>
      <c r="DV496" s="34" t="s">
        <v>4170</v>
      </c>
      <c r="DW496" s="34" t="s">
        <v>4170</v>
      </c>
      <c r="DY496" s="34">
        <v>16000</v>
      </c>
      <c r="FK496" s="34" t="s">
        <v>1044</v>
      </c>
      <c r="FM496" s="34" t="s">
        <v>3990</v>
      </c>
      <c r="GF496" s="34" t="s">
        <v>1044</v>
      </c>
      <c r="GG496" s="34" t="s">
        <v>4170</v>
      </c>
      <c r="GH496" s="34" t="s">
        <v>4170</v>
      </c>
      <c r="GI496" s="34" t="s">
        <v>4170</v>
      </c>
      <c r="GJ496" s="34" t="s">
        <v>4881</v>
      </c>
      <c r="GK496" s="34" t="s">
        <v>4170</v>
      </c>
      <c r="GL496" s="34" t="s">
        <v>4170</v>
      </c>
      <c r="GM496" s="34" t="s">
        <v>4170</v>
      </c>
      <c r="GO496" s="34">
        <v>4000</v>
      </c>
      <c r="GP496" s="34">
        <v>0</v>
      </c>
      <c r="GQ496" s="34">
        <v>5000</v>
      </c>
      <c r="GR496" s="34">
        <v>2000</v>
      </c>
      <c r="GS496" s="34">
        <v>500</v>
      </c>
      <c r="GT496" s="34">
        <v>400</v>
      </c>
      <c r="GU496" s="34">
        <v>500</v>
      </c>
      <c r="GV496" s="34">
        <v>0</v>
      </c>
      <c r="GW496" s="34">
        <v>0</v>
      </c>
      <c r="GX496" s="34">
        <v>5000</v>
      </c>
      <c r="GY496" s="34">
        <v>1000</v>
      </c>
      <c r="GZ496" s="34">
        <v>0</v>
      </c>
      <c r="HA496" s="34">
        <v>0</v>
      </c>
      <c r="HB496" s="34">
        <v>0</v>
      </c>
      <c r="HC496" s="34">
        <v>0</v>
      </c>
      <c r="HD496" s="34">
        <v>0</v>
      </c>
      <c r="HE496" s="34">
        <v>0</v>
      </c>
      <c r="HF496" s="34" t="s">
        <v>1044</v>
      </c>
      <c r="HK496" s="34" t="s">
        <v>7450</v>
      </c>
      <c r="HL496" s="34" t="s">
        <v>4226</v>
      </c>
      <c r="HM496" s="34" t="s">
        <v>4539</v>
      </c>
      <c r="HN496" s="34" t="s">
        <v>5446</v>
      </c>
      <c r="HO496" s="34">
        <v>8.8370565045992109</v>
      </c>
      <c r="HP496" s="34" t="s">
        <v>4897</v>
      </c>
      <c r="HQ496" s="34" t="s">
        <v>4316</v>
      </c>
      <c r="HR496" s="34" t="s">
        <v>4219</v>
      </c>
      <c r="HS496" s="34" t="s">
        <v>4248</v>
      </c>
      <c r="HT496" s="34" t="s">
        <v>4262</v>
      </c>
      <c r="HU496" s="34" t="s">
        <v>5342</v>
      </c>
      <c r="HV496" s="34" t="s">
        <v>5001</v>
      </c>
      <c r="HW496" s="34" t="s">
        <v>4560</v>
      </c>
      <c r="HX496" s="34" t="s">
        <v>3244</v>
      </c>
      <c r="HY496" s="34" t="s">
        <v>4291</v>
      </c>
      <c r="HZ496" s="34" t="s">
        <v>4933</v>
      </c>
      <c r="IA496" s="34" t="s">
        <v>4666</v>
      </c>
      <c r="IC496" s="34" t="s">
        <v>5274</v>
      </c>
      <c r="ID496" s="34" t="s">
        <v>4462</v>
      </c>
      <c r="IE496" s="34" t="s">
        <v>5223</v>
      </c>
      <c r="IQ496" s="34">
        <v>16000</v>
      </c>
      <c r="IR496" s="34" t="s">
        <v>1046</v>
      </c>
      <c r="IS496" s="34" t="s">
        <v>5323</v>
      </c>
      <c r="IT496" s="34">
        <v>5333.3333333333303</v>
      </c>
      <c r="IU496" s="34" t="s">
        <v>5178</v>
      </c>
      <c r="IV496" s="34" t="s">
        <v>4170</v>
      </c>
      <c r="IW496" s="34" t="s">
        <v>4174</v>
      </c>
      <c r="IX496" s="34" t="s">
        <v>4472</v>
      </c>
      <c r="IY496" s="34" t="s">
        <v>4785</v>
      </c>
      <c r="IZ496" s="34" t="s">
        <v>4785</v>
      </c>
      <c r="JA496" s="34" t="s">
        <v>4785</v>
      </c>
      <c r="JB496" s="34" t="s">
        <v>4170</v>
      </c>
      <c r="JC496" s="34">
        <v>833.33333333333303</v>
      </c>
      <c r="JD496" s="34">
        <v>166.666666666667</v>
      </c>
      <c r="JE496" s="34">
        <v>0</v>
      </c>
      <c r="JF496" s="34">
        <v>0</v>
      </c>
      <c r="JG496" s="34">
        <v>0</v>
      </c>
      <c r="JH496" s="34">
        <v>0</v>
      </c>
      <c r="JI496" s="34">
        <v>0</v>
      </c>
      <c r="JJ496" s="34">
        <v>0</v>
      </c>
      <c r="JK496" s="34">
        <v>0</v>
      </c>
      <c r="JL496" s="34">
        <v>13233.333333333299</v>
      </c>
      <c r="JM496" s="34">
        <v>166.666666666667</v>
      </c>
      <c r="JN496" s="34">
        <v>13400</v>
      </c>
      <c r="JO496" s="34">
        <v>4411.1111111111104</v>
      </c>
      <c r="JP496" s="34">
        <v>55.5555555555556</v>
      </c>
      <c r="JQ496" s="34">
        <v>4466.6666666666697</v>
      </c>
      <c r="JR496" s="34">
        <v>0.29850746268656703</v>
      </c>
      <c r="JT496" s="34">
        <v>0.37313432835820898</v>
      </c>
      <c r="JU496" s="34">
        <v>0.14925373134328401</v>
      </c>
      <c r="JV496" s="34">
        <v>3.7313432835820899E-2</v>
      </c>
      <c r="JW496" s="34">
        <v>2.9850746268656699E-2</v>
      </c>
      <c r="JX496" s="34">
        <v>3.7313432835820899E-2</v>
      </c>
      <c r="KA496" s="34">
        <v>6.2189054726368202E-2</v>
      </c>
      <c r="KB496" s="34">
        <v>1.24378109452736E-2</v>
      </c>
      <c r="KJ496" s="34" t="s">
        <v>5977</v>
      </c>
      <c r="KK496" s="34" t="s">
        <v>5989</v>
      </c>
      <c r="KL496" s="34" t="s">
        <v>4170</v>
      </c>
      <c r="KM496" s="34" t="s">
        <v>4716</v>
      </c>
      <c r="KN496" s="34" t="s">
        <v>5254</v>
      </c>
      <c r="KO496" s="34" t="s">
        <v>4170</v>
      </c>
      <c r="KP496" s="34" t="s">
        <v>4170</v>
      </c>
      <c r="KQ496" s="34" t="s">
        <v>4170</v>
      </c>
      <c r="KR496" s="34" t="s">
        <v>4170</v>
      </c>
      <c r="KS496" s="34" t="s">
        <v>4170</v>
      </c>
      <c r="KT496" s="34" t="s">
        <v>4170</v>
      </c>
      <c r="KU496" s="34" t="s">
        <v>5112</v>
      </c>
      <c r="KV496" s="34" t="s">
        <v>5153</v>
      </c>
      <c r="KW496" s="34" t="s">
        <v>5620</v>
      </c>
      <c r="KX496" s="34" t="s">
        <v>5643</v>
      </c>
      <c r="KY496" s="34" t="s">
        <v>5112</v>
      </c>
      <c r="KZ496" s="34" t="s">
        <v>5850</v>
      </c>
      <c r="LA496" s="34" t="s">
        <v>5992</v>
      </c>
    </row>
    <row r="497" spans="1:313">
      <c r="A497" s="34" t="s">
        <v>7451</v>
      </c>
      <c r="B497" s="34" t="s">
        <v>7426</v>
      </c>
      <c r="C497" s="34" t="s">
        <v>1039</v>
      </c>
      <c r="D497" s="34" t="s">
        <v>1041</v>
      </c>
      <c r="F497" s="34" t="s">
        <v>1041</v>
      </c>
      <c r="G497" s="34">
        <v>66</v>
      </c>
      <c r="H497" s="34" t="s">
        <v>1041</v>
      </c>
      <c r="I497" s="34" t="s">
        <v>1041</v>
      </c>
      <c r="J497" s="34" t="s">
        <v>440</v>
      </c>
      <c r="K497" s="34" t="s">
        <v>1077</v>
      </c>
      <c r="L497" s="34" t="s">
        <v>9537</v>
      </c>
      <c r="M497" s="34" t="s">
        <v>1548</v>
      </c>
      <c r="N497" s="34" t="s">
        <v>9538</v>
      </c>
      <c r="P497" s="34" t="s">
        <v>3065</v>
      </c>
      <c r="Q497" s="34" t="s">
        <v>3120</v>
      </c>
      <c r="R497" s="34" t="s">
        <v>6377</v>
      </c>
      <c r="S497" s="34">
        <v>3</v>
      </c>
      <c r="T497" s="34" t="s">
        <v>4881</v>
      </c>
      <c r="U497" s="34" t="s">
        <v>4170</v>
      </c>
      <c r="V497" s="34" t="s">
        <v>4881</v>
      </c>
      <c r="W497" s="34" t="s">
        <v>4609</v>
      </c>
      <c r="X497" s="34" t="s">
        <v>4170</v>
      </c>
      <c r="Y497" s="34" t="s">
        <v>4609</v>
      </c>
      <c r="Z497" s="34" t="s">
        <v>4881</v>
      </c>
      <c r="AA497" s="34" t="s">
        <v>4170</v>
      </c>
      <c r="AB497" s="34" t="s">
        <v>3681</v>
      </c>
      <c r="AD497" s="34" t="s">
        <v>3696</v>
      </c>
      <c r="AN497" s="34" t="s">
        <v>3722</v>
      </c>
      <c r="AO497" s="34" t="s">
        <v>1044</v>
      </c>
      <c r="BG497" s="34">
        <v>2</v>
      </c>
      <c r="BI497" s="34">
        <v>30</v>
      </c>
      <c r="BJ497" s="34" t="s">
        <v>1041</v>
      </c>
      <c r="BK497" s="34" t="s">
        <v>3727</v>
      </c>
      <c r="BM497" s="34" t="s">
        <v>3739</v>
      </c>
      <c r="BN497" s="34" t="s">
        <v>3745</v>
      </c>
      <c r="BO497" s="34" t="s">
        <v>4881</v>
      </c>
      <c r="BP497" s="34" t="s">
        <v>4170</v>
      </c>
      <c r="BQ497" s="34" t="s">
        <v>4170</v>
      </c>
      <c r="BR497" s="34" t="s">
        <v>4170</v>
      </c>
      <c r="BS497" s="34" t="s">
        <v>3751</v>
      </c>
      <c r="BT497" s="34" t="s">
        <v>3771</v>
      </c>
      <c r="BU497" s="34" t="s">
        <v>1044</v>
      </c>
      <c r="BV497" s="34" t="s">
        <v>1044</v>
      </c>
      <c r="BW497" s="34" t="s">
        <v>1044</v>
      </c>
      <c r="BX497" s="34" t="s">
        <v>3777</v>
      </c>
      <c r="BY497" s="34" t="s">
        <v>4881</v>
      </c>
      <c r="BZ497" s="34" t="s">
        <v>4170</v>
      </c>
      <c r="CA497" s="34" t="s">
        <v>4170</v>
      </c>
      <c r="CB497" s="34" t="s">
        <v>4170</v>
      </c>
      <c r="CC497" s="34" t="s">
        <v>4170</v>
      </c>
      <c r="CD497" s="34" t="s">
        <v>4170</v>
      </c>
      <c r="CE497" s="34" t="s">
        <v>4170</v>
      </c>
      <c r="CF497" s="34" t="s">
        <v>4170</v>
      </c>
      <c r="CG497" s="34" t="s">
        <v>4170</v>
      </c>
      <c r="CH497" s="34" t="s">
        <v>4170</v>
      </c>
      <c r="CI497" s="34" t="s">
        <v>4170</v>
      </c>
      <c r="CJ497" s="34" t="s">
        <v>4170</v>
      </c>
      <c r="CK497" s="34" t="s">
        <v>4170</v>
      </c>
      <c r="CL497" s="34" t="s">
        <v>4170</v>
      </c>
      <c r="CM497" s="34" t="s">
        <v>4170</v>
      </c>
      <c r="CN497" s="34" t="s">
        <v>4170</v>
      </c>
      <c r="CO497" s="34" t="s">
        <v>4170</v>
      </c>
      <c r="CQ497" s="34" t="s">
        <v>1041</v>
      </c>
      <c r="CR497" s="34" t="s">
        <v>1041</v>
      </c>
      <c r="CS497" s="34" t="s">
        <v>1041</v>
      </c>
      <c r="CT497" s="34" t="s">
        <v>1041</v>
      </c>
      <c r="CU497" s="34" t="s">
        <v>1041</v>
      </c>
      <c r="CV497" s="34" t="s">
        <v>1041</v>
      </c>
      <c r="CW497" s="34" t="s">
        <v>1044</v>
      </c>
      <c r="CX497" s="34" t="s">
        <v>1044</v>
      </c>
      <c r="CY497" s="34" t="s">
        <v>3826</v>
      </c>
      <c r="CZ497" s="34" t="s">
        <v>3843</v>
      </c>
      <c r="DA497" s="34" t="s">
        <v>3861</v>
      </c>
      <c r="DB497" s="34" t="s">
        <v>3868</v>
      </c>
      <c r="DC497" s="34" t="s">
        <v>3868</v>
      </c>
      <c r="DD497" s="34" t="s">
        <v>3871</v>
      </c>
      <c r="DE497" s="34" t="s">
        <v>1041</v>
      </c>
      <c r="DF497" s="34" t="s">
        <v>3877</v>
      </c>
      <c r="DG497" s="34" t="s">
        <v>7452</v>
      </c>
      <c r="DH497" s="34" t="s">
        <v>4170</v>
      </c>
      <c r="DI497" s="34" t="s">
        <v>4170</v>
      </c>
      <c r="DJ497" s="34" t="s">
        <v>4881</v>
      </c>
      <c r="DK497" s="34" t="s">
        <v>4170</v>
      </c>
      <c r="DL497" s="34" t="s">
        <v>4170</v>
      </c>
      <c r="DM497" s="34" t="s">
        <v>4881</v>
      </c>
      <c r="DN497" s="34" t="s">
        <v>4881</v>
      </c>
      <c r="DO497" s="34" t="s">
        <v>4881</v>
      </c>
      <c r="DP497" s="34" t="s">
        <v>4170</v>
      </c>
      <c r="DQ497" s="34" t="s">
        <v>4170</v>
      </c>
      <c r="DR497" s="34" t="s">
        <v>4170</v>
      </c>
      <c r="DS497" s="34" t="s">
        <v>4170</v>
      </c>
      <c r="DT497" s="34" t="s">
        <v>4170</v>
      </c>
      <c r="DU497" s="34" t="s">
        <v>4170</v>
      </c>
      <c r="DV497" s="34" t="s">
        <v>4170</v>
      </c>
      <c r="DW497" s="34" t="s">
        <v>4170</v>
      </c>
      <c r="DZ497" s="34">
        <v>10000</v>
      </c>
      <c r="EC497" s="34" t="s">
        <v>3922</v>
      </c>
      <c r="ED497" s="34" t="s">
        <v>4170</v>
      </c>
      <c r="EE497" s="34" t="s">
        <v>4170</v>
      </c>
      <c r="EF497" s="34" t="s">
        <v>4881</v>
      </c>
      <c r="EG497" s="34" t="s">
        <v>4170</v>
      </c>
      <c r="EH497" s="34" t="s">
        <v>4170</v>
      </c>
      <c r="EI497" s="34" t="s">
        <v>4170</v>
      </c>
      <c r="EJ497" s="34" t="s">
        <v>4170</v>
      </c>
      <c r="EK497" s="34" t="s">
        <v>4170</v>
      </c>
      <c r="EL497" s="34" t="s">
        <v>4170</v>
      </c>
      <c r="EM497" s="34" t="s">
        <v>4170</v>
      </c>
      <c r="EN497" s="34" t="s">
        <v>4170</v>
      </c>
      <c r="EO497" s="34" t="s">
        <v>4170</v>
      </c>
      <c r="EP497" s="34" t="s">
        <v>4170</v>
      </c>
      <c r="ER497" s="34">
        <v>2200</v>
      </c>
      <c r="ES497" s="34" t="s">
        <v>3951</v>
      </c>
      <c r="ET497" s="34" t="s">
        <v>4170</v>
      </c>
      <c r="EU497" s="34" t="s">
        <v>4170</v>
      </c>
      <c r="EV497" s="34" t="s">
        <v>4170</v>
      </c>
      <c r="EW497" s="34" t="s">
        <v>4170</v>
      </c>
      <c r="EX497" s="34" t="s">
        <v>4881</v>
      </c>
      <c r="EY497" s="34" t="s">
        <v>4170</v>
      </c>
      <c r="EZ497" s="34" t="s">
        <v>4170</v>
      </c>
      <c r="FA497" s="34" t="s">
        <v>4170</v>
      </c>
      <c r="FB497" s="34" t="s">
        <v>4170</v>
      </c>
      <c r="FD497" s="34">
        <v>4500</v>
      </c>
      <c r="FE497" s="34">
        <v>4875</v>
      </c>
      <c r="FK497" s="34" t="s">
        <v>1044</v>
      </c>
      <c r="FM497" s="34" t="s">
        <v>3990</v>
      </c>
      <c r="GF497" s="34" t="s">
        <v>1044</v>
      </c>
      <c r="GG497" s="34" t="s">
        <v>4170</v>
      </c>
      <c r="GH497" s="34" t="s">
        <v>4170</v>
      </c>
      <c r="GI497" s="34" t="s">
        <v>4170</v>
      </c>
      <c r="GJ497" s="34" t="s">
        <v>4881</v>
      </c>
      <c r="GK497" s="34" t="s">
        <v>4170</v>
      </c>
      <c r="GL497" s="34" t="s">
        <v>4170</v>
      </c>
      <c r="GM497" s="34" t="s">
        <v>4170</v>
      </c>
      <c r="GO497" s="34">
        <v>6000</v>
      </c>
      <c r="GP497" s="34">
        <v>0</v>
      </c>
      <c r="GQ497" s="34">
        <v>5000</v>
      </c>
      <c r="GR497" s="34">
        <v>4000</v>
      </c>
      <c r="GS497" s="34">
        <v>500</v>
      </c>
      <c r="GT497" s="34">
        <v>350</v>
      </c>
      <c r="GU497" s="34">
        <v>0</v>
      </c>
      <c r="GV497" s="34">
        <v>0</v>
      </c>
      <c r="GW497" s="34">
        <v>0</v>
      </c>
      <c r="GX497" s="34">
        <v>1000</v>
      </c>
      <c r="GY497" s="34">
        <v>500</v>
      </c>
      <c r="GZ497" s="34">
        <v>0</v>
      </c>
      <c r="HA497" s="34">
        <v>0</v>
      </c>
      <c r="HB497" s="34">
        <v>0</v>
      </c>
      <c r="HC497" s="34">
        <v>0</v>
      </c>
      <c r="HD497" s="34">
        <v>0</v>
      </c>
      <c r="HE497" s="34">
        <v>0</v>
      </c>
      <c r="HF497" s="34" t="s">
        <v>1044</v>
      </c>
      <c r="HK497" s="34" t="s">
        <v>7453</v>
      </c>
      <c r="HL497" s="34" t="s">
        <v>4226</v>
      </c>
      <c r="HM497" s="34" t="s">
        <v>4546</v>
      </c>
      <c r="HN497" s="34" t="s">
        <v>5449</v>
      </c>
      <c r="HO497" s="34">
        <v>48.850197109066997</v>
      </c>
      <c r="HP497" s="34" t="s">
        <v>4896</v>
      </c>
      <c r="HQ497" s="34" t="s">
        <v>4316</v>
      </c>
      <c r="HR497" s="34" t="s">
        <v>4203</v>
      </c>
      <c r="HS497" s="34" t="s">
        <v>4228</v>
      </c>
      <c r="HT497" s="34" t="s">
        <v>4262</v>
      </c>
      <c r="HU497" s="34" t="s">
        <v>5342</v>
      </c>
      <c r="HV497" s="34" t="s">
        <v>5001</v>
      </c>
      <c r="HW497" s="34" t="s">
        <v>4560</v>
      </c>
      <c r="HX497" s="34" t="s">
        <v>3247</v>
      </c>
      <c r="HY497" s="34" t="s">
        <v>4291</v>
      </c>
      <c r="HZ497" s="34" t="s">
        <v>4929</v>
      </c>
      <c r="IA497" s="34" t="s">
        <v>4666</v>
      </c>
      <c r="IC497" s="34" t="s">
        <v>5274</v>
      </c>
      <c r="ID497" s="34" t="s">
        <v>4462</v>
      </c>
      <c r="IF497" s="34" t="s">
        <v>4879</v>
      </c>
      <c r="II497" s="34" t="s">
        <v>5582</v>
      </c>
      <c r="IJ497" s="34">
        <v>1793.7</v>
      </c>
      <c r="IK497" s="34" t="s">
        <v>4589</v>
      </c>
      <c r="IQ497" s="34">
        <v>18868.7</v>
      </c>
      <c r="IR497" s="34" t="s">
        <v>1046</v>
      </c>
      <c r="IS497" s="34" t="s">
        <v>5323</v>
      </c>
      <c r="IT497" s="34">
        <v>6289.5666666666702</v>
      </c>
      <c r="IU497" s="34" t="s">
        <v>5179</v>
      </c>
      <c r="IV497" s="34" t="s">
        <v>4170</v>
      </c>
      <c r="IW497" s="34" t="s">
        <v>4174</v>
      </c>
      <c r="IX497" s="34" t="s">
        <v>6121</v>
      </c>
      <c r="IY497" s="34" t="s">
        <v>4785</v>
      </c>
      <c r="IZ497" s="34" t="s">
        <v>4785</v>
      </c>
      <c r="JA497" s="34" t="s">
        <v>4170</v>
      </c>
      <c r="JB497" s="34" t="s">
        <v>4170</v>
      </c>
      <c r="JC497" s="34">
        <v>166.666666666667</v>
      </c>
      <c r="JD497" s="34">
        <v>83.3333333333333</v>
      </c>
      <c r="JE497" s="34">
        <v>0</v>
      </c>
      <c r="JF497" s="34">
        <v>0</v>
      </c>
      <c r="JG497" s="34">
        <v>0</v>
      </c>
      <c r="JH497" s="34">
        <v>0</v>
      </c>
      <c r="JI497" s="34">
        <v>0</v>
      </c>
      <c r="JJ497" s="34">
        <v>0</v>
      </c>
      <c r="JK497" s="34">
        <v>0</v>
      </c>
      <c r="JL497" s="34">
        <v>16016.666666666701</v>
      </c>
      <c r="JM497" s="34">
        <v>83.3333333333333</v>
      </c>
      <c r="JN497" s="34">
        <v>16100</v>
      </c>
      <c r="JO497" s="34">
        <v>5338.8888888888896</v>
      </c>
      <c r="JP497" s="34">
        <v>27.7777777777778</v>
      </c>
      <c r="JQ497" s="34">
        <v>5366.6666666666697</v>
      </c>
      <c r="JR497" s="34">
        <v>0.37267080745341602</v>
      </c>
      <c r="JT497" s="34">
        <v>0.31055900621117999</v>
      </c>
      <c r="JU497" s="34">
        <v>0.24844720496894401</v>
      </c>
      <c r="JV497" s="34">
        <v>3.1055900621118002E-2</v>
      </c>
      <c r="JW497" s="34">
        <v>2.1739130434782601E-2</v>
      </c>
      <c r="KA497" s="34">
        <v>1.0351966873706001E-2</v>
      </c>
      <c r="KB497" s="34">
        <v>5.1759834368530003E-3</v>
      </c>
      <c r="KI497" s="34" t="s">
        <v>6083</v>
      </c>
      <c r="KJ497" s="34" t="s">
        <v>5977</v>
      </c>
      <c r="KK497" s="34" t="s">
        <v>5989</v>
      </c>
      <c r="KL497" s="34" t="s">
        <v>4170</v>
      </c>
      <c r="KM497" s="34" t="s">
        <v>4711</v>
      </c>
      <c r="KN497" s="34" t="s">
        <v>4352</v>
      </c>
      <c r="KO497" s="34" t="s">
        <v>4170</v>
      </c>
      <c r="KP497" s="34" t="s">
        <v>4170</v>
      </c>
      <c r="KQ497" s="34" t="s">
        <v>4170</v>
      </c>
      <c r="KR497" s="34" t="s">
        <v>4170</v>
      </c>
      <c r="KS497" s="34" t="s">
        <v>4170</v>
      </c>
      <c r="KT497" s="34" t="s">
        <v>4170</v>
      </c>
      <c r="KU497" s="34" t="s">
        <v>5113</v>
      </c>
      <c r="KV497" s="34" t="s">
        <v>5154</v>
      </c>
      <c r="KW497" s="34" t="s">
        <v>5620</v>
      </c>
      <c r="KX497" s="34" t="s">
        <v>5643</v>
      </c>
      <c r="KY497" s="34" t="s">
        <v>5223</v>
      </c>
      <c r="KZ497" s="34" t="s">
        <v>5154</v>
      </c>
      <c r="LA497" s="34" t="s">
        <v>5992</v>
      </c>
    </row>
    <row r="498" spans="1:313">
      <c r="A498" s="34" t="s">
        <v>7454</v>
      </c>
      <c r="B498" s="34" t="s">
        <v>7426</v>
      </c>
      <c r="C498" s="34" t="s">
        <v>1039</v>
      </c>
      <c r="D498" s="34" t="s">
        <v>1041</v>
      </c>
      <c r="F498" s="34" t="s">
        <v>1041</v>
      </c>
      <c r="G498" s="34">
        <v>29</v>
      </c>
      <c r="H498" s="34" t="s">
        <v>1041</v>
      </c>
      <c r="I498" s="34" t="s">
        <v>1041</v>
      </c>
      <c r="J498" s="34" t="s">
        <v>440</v>
      </c>
      <c r="K498" s="34" t="s">
        <v>1077</v>
      </c>
      <c r="L498" s="34" t="s">
        <v>9537</v>
      </c>
      <c r="M498" s="34" t="s">
        <v>1548</v>
      </c>
      <c r="N498" s="34" t="s">
        <v>9538</v>
      </c>
      <c r="P498" s="34" t="s">
        <v>3065</v>
      </c>
      <c r="Q498" s="34" t="s">
        <v>3123</v>
      </c>
      <c r="R498" s="34" t="s">
        <v>6532</v>
      </c>
      <c r="S498" s="34">
        <v>3</v>
      </c>
      <c r="T498" s="34" t="s">
        <v>4881</v>
      </c>
      <c r="U498" s="34" t="s">
        <v>4881</v>
      </c>
      <c r="V498" s="34" t="s">
        <v>4170</v>
      </c>
      <c r="W498" s="34" t="s">
        <v>4609</v>
      </c>
      <c r="X498" s="34" t="s">
        <v>4170</v>
      </c>
      <c r="Y498" s="34" t="s">
        <v>4848</v>
      </c>
      <c r="Z498" s="34" t="s">
        <v>4170</v>
      </c>
      <c r="AA498" s="34" t="s">
        <v>4170</v>
      </c>
      <c r="AB498" s="34" t="s">
        <v>3681</v>
      </c>
      <c r="AD498" s="34" t="s">
        <v>3696</v>
      </c>
      <c r="AN498" s="34" t="s">
        <v>3722</v>
      </c>
      <c r="AO498" s="34" t="s">
        <v>1044</v>
      </c>
      <c r="BG498" s="34">
        <v>2</v>
      </c>
      <c r="BI498" s="34">
        <v>35</v>
      </c>
      <c r="BJ498" s="34" t="s">
        <v>1041</v>
      </c>
      <c r="BK498" s="34" t="s">
        <v>3727</v>
      </c>
      <c r="BM498" s="34" t="s">
        <v>3739</v>
      </c>
      <c r="BN498" s="34" t="s">
        <v>3745</v>
      </c>
      <c r="BO498" s="34" t="s">
        <v>4881</v>
      </c>
      <c r="BP498" s="34" t="s">
        <v>4170</v>
      </c>
      <c r="BQ498" s="34" t="s">
        <v>4170</v>
      </c>
      <c r="BR498" s="34" t="s">
        <v>4170</v>
      </c>
      <c r="BS498" s="34" t="s">
        <v>3751</v>
      </c>
      <c r="BT498" s="34" t="s">
        <v>3771</v>
      </c>
      <c r="BU498" s="34" t="s">
        <v>1044</v>
      </c>
      <c r="BV498" s="34" t="s">
        <v>1044</v>
      </c>
      <c r="BW498" s="34" t="s">
        <v>1044</v>
      </c>
      <c r="BX498" s="34" t="s">
        <v>3777</v>
      </c>
      <c r="BY498" s="34" t="s">
        <v>4881</v>
      </c>
      <c r="BZ498" s="34" t="s">
        <v>4170</v>
      </c>
      <c r="CA498" s="34" t="s">
        <v>4170</v>
      </c>
      <c r="CB498" s="34" t="s">
        <v>4170</v>
      </c>
      <c r="CC498" s="34" t="s">
        <v>4170</v>
      </c>
      <c r="CD498" s="34" t="s">
        <v>4170</v>
      </c>
      <c r="CE498" s="34" t="s">
        <v>4170</v>
      </c>
      <c r="CF498" s="34" t="s">
        <v>4170</v>
      </c>
      <c r="CG498" s="34" t="s">
        <v>4170</v>
      </c>
      <c r="CH498" s="34" t="s">
        <v>4170</v>
      </c>
      <c r="CI498" s="34" t="s">
        <v>4170</v>
      </c>
      <c r="CJ498" s="34" t="s">
        <v>4170</v>
      </c>
      <c r="CK498" s="34" t="s">
        <v>4170</v>
      </c>
      <c r="CL498" s="34" t="s">
        <v>4170</v>
      </c>
      <c r="CM498" s="34" t="s">
        <v>4170</v>
      </c>
      <c r="CN498" s="34" t="s">
        <v>4170</v>
      </c>
      <c r="CO498" s="34" t="s">
        <v>4170</v>
      </c>
      <c r="CQ498" s="34" t="s">
        <v>1041</v>
      </c>
      <c r="CR498" s="34" t="s">
        <v>1041</v>
      </c>
      <c r="CS498" s="34" t="s">
        <v>1041</v>
      </c>
      <c r="CT498" s="34" t="s">
        <v>1041</v>
      </c>
      <c r="CU498" s="34" t="s">
        <v>1041</v>
      </c>
      <c r="CV498" s="34" t="s">
        <v>1041</v>
      </c>
      <c r="CW498" s="34" t="s">
        <v>1041</v>
      </c>
      <c r="CX498" s="34" t="s">
        <v>1041</v>
      </c>
      <c r="CY498" s="34" t="s">
        <v>3823</v>
      </c>
      <c r="CZ498" s="34" t="s">
        <v>3843</v>
      </c>
      <c r="DA498" s="34" t="s">
        <v>3855</v>
      </c>
      <c r="DB498" s="34" t="s">
        <v>1044</v>
      </c>
      <c r="DC498" s="34" t="s">
        <v>1044</v>
      </c>
      <c r="DD498" s="34" t="s">
        <v>3871</v>
      </c>
      <c r="DE498" s="34" t="s">
        <v>1041</v>
      </c>
      <c r="DF498" s="34" t="s">
        <v>3877</v>
      </c>
      <c r="DG498" s="34" t="s">
        <v>6934</v>
      </c>
      <c r="DH498" s="34" t="s">
        <v>4170</v>
      </c>
      <c r="DI498" s="34" t="s">
        <v>4170</v>
      </c>
      <c r="DJ498" s="34" t="s">
        <v>4881</v>
      </c>
      <c r="DK498" s="34" t="s">
        <v>4170</v>
      </c>
      <c r="DL498" s="34" t="s">
        <v>4170</v>
      </c>
      <c r="DM498" s="34" t="s">
        <v>4881</v>
      </c>
      <c r="DN498" s="34" t="s">
        <v>4170</v>
      </c>
      <c r="DO498" s="34" t="s">
        <v>4170</v>
      </c>
      <c r="DP498" s="34" t="s">
        <v>4170</v>
      </c>
      <c r="DQ498" s="34" t="s">
        <v>4170</v>
      </c>
      <c r="DR498" s="34" t="s">
        <v>4170</v>
      </c>
      <c r="DS498" s="34" t="s">
        <v>4170</v>
      </c>
      <c r="DT498" s="34" t="s">
        <v>4170</v>
      </c>
      <c r="DU498" s="34" t="s">
        <v>4170</v>
      </c>
      <c r="DV498" s="34" t="s">
        <v>4170</v>
      </c>
      <c r="DW498" s="34" t="s">
        <v>4170</v>
      </c>
      <c r="DZ498" s="34">
        <v>8000</v>
      </c>
      <c r="EC498" s="34" t="s">
        <v>3919</v>
      </c>
      <c r="ED498" s="34" t="s">
        <v>4170</v>
      </c>
      <c r="EE498" s="34" t="s">
        <v>4881</v>
      </c>
      <c r="EF498" s="34" t="s">
        <v>4170</v>
      </c>
      <c r="EG498" s="34" t="s">
        <v>4170</v>
      </c>
      <c r="EH498" s="34" t="s">
        <v>4170</v>
      </c>
      <c r="EI498" s="34" t="s">
        <v>4170</v>
      </c>
      <c r="EJ498" s="34" t="s">
        <v>4170</v>
      </c>
      <c r="EK498" s="34" t="s">
        <v>4170</v>
      </c>
      <c r="EL498" s="34" t="s">
        <v>4170</v>
      </c>
      <c r="EM498" s="34" t="s">
        <v>4170</v>
      </c>
      <c r="EN498" s="34" t="s">
        <v>4170</v>
      </c>
      <c r="EO498" s="34" t="s">
        <v>4170</v>
      </c>
      <c r="EP498" s="34" t="s">
        <v>4170</v>
      </c>
      <c r="ER498" s="34">
        <v>1000</v>
      </c>
      <c r="FK498" s="34" t="s">
        <v>3960</v>
      </c>
      <c r="FL498" s="34" t="s">
        <v>3972</v>
      </c>
      <c r="FM498" s="34" t="s">
        <v>3981</v>
      </c>
      <c r="FN498" s="34" t="s">
        <v>6302</v>
      </c>
      <c r="FO498" s="34" t="s">
        <v>4881</v>
      </c>
      <c r="FP498" s="34" t="s">
        <v>4881</v>
      </c>
      <c r="FQ498" s="34" t="s">
        <v>4881</v>
      </c>
      <c r="FR498" s="34" t="s">
        <v>4170</v>
      </c>
      <c r="FS498" s="34" t="s">
        <v>4170</v>
      </c>
      <c r="FT498" s="34" t="s">
        <v>4170</v>
      </c>
      <c r="FU498" s="34" t="s">
        <v>4170</v>
      </c>
      <c r="FV498" s="34" t="s">
        <v>4170</v>
      </c>
      <c r="FW498" s="34" t="s">
        <v>4170</v>
      </c>
      <c r="FX498" s="34" t="s">
        <v>4170</v>
      </c>
      <c r="FY498" s="34" t="s">
        <v>4170</v>
      </c>
      <c r="FZ498" s="34" t="s">
        <v>4170</v>
      </c>
      <c r="GA498" s="34" t="s">
        <v>4170</v>
      </c>
      <c r="GB498" s="34" t="s">
        <v>4170</v>
      </c>
      <c r="GC498" s="34" t="s">
        <v>4170</v>
      </c>
      <c r="GD498" s="34" t="s">
        <v>4170</v>
      </c>
      <c r="GF498" s="34" t="s">
        <v>1044</v>
      </c>
      <c r="GG498" s="34" t="s">
        <v>4170</v>
      </c>
      <c r="GH498" s="34" t="s">
        <v>4170</v>
      </c>
      <c r="GI498" s="34" t="s">
        <v>4170</v>
      </c>
      <c r="GJ498" s="34" t="s">
        <v>4881</v>
      </c>
      <c r="GK498" s="34" t="s">
        <v>4170</v>
      </c>
      <c r="GL498" s="34" t="s">
        <v>4170</v>
      </c>
      <c r="GM498" s="34" t="s">
        <v>4170</v>
      </c>
      <c r="GO498" s="34">
        <v>7000</v>
      </c>
      <c r="GP498" s="34">
        <v>0</v>
      </c>
      <c r="GQ498" s="34">
        <v>7500</v>
      </c>
      <c r="GR498" s="34">
        <v>3000</v>
      </c>
      <c r="GS498" s="34">
        <v>1500</v>
      </c>
      <c r="GT498" s="34">
        <v>350</v>
      </c>
      <c r="GU498" s="34">
        <v>1000</v>
      </c>
      <c r="GV498" s="34">
        <v>0</v>
      </c>
      <c r="GW498" s="34">
        <v>0</v>
      </c>
      <c r="GX498" s="34">
        <v>2000</v>
      </c>
      <c r="GY498" s="34">
        <v>0</v>
      </c>
      <c r="GZ498" s="34">
        <v>0</v>
      </c>
      <c r="HA498" s="34">
        <v>0</v>
      </c>
      <c r="HB498" s="34">
        <v>0</v>
      </c>
      <c r="HC498" s="34">
        <v>0</v>
      </c>
      <c r="HD498" s="34">
        <v>0</v>
      </c>
      <c r="HE498" s="34">
        <v>0</v>
      </c>
      <c r="HF498" s="34" t="s">
        <v>1044</v>
      </c>
      <c r="HK498" s="34" t="s">
        <v>7455</v>
      </c>
      <c r="HL498" s="34" t="s">
        <v>4226</v>
      </c>
      <c r="HM498" s="34" t="s">
        <v>4539</v>
      </c>
      <c r="HN498" s="34" t="s">
        <v>5446</v>
      </c>
      <c r="HO498" s="34">
        <v>25.852770477442</v>
      </c>
      <c r="HP498" s="34" t="s">
        <v>4895</v>
      </c>
      <c r="HQ498" s="34" t="s">
        <v>4316</v>
      </c>
      <c r="HR498" s="34" t="s">
        <v>4203</v>
      </c>
      <c r="HS498" s="34" t="s">
        <v>4228</v>
      </c>
      <c r="HT498" s="34" t="s">
        <v>4262</v>
      </c>
      <c r="HU498" s="34" t="s">
        <v>5341</v>
      </c>
      <c r="HV498" s="34" t="s">
        <v>5001</v>
      </c>
      <c r="HW498" s="34" t="s">
        <v>4560</v>
      </c>
      <c r="HX498" s="34" t="s">
        <v>3241</v>
      </c>
      <c r="HY498" s="34" t="s">
        <v>4291</v>
      </c>
      <c r="HZ498" s="34" t="s">
        <v>4933</v>
      </c>
      <c r="IA498" s="34" t="s">
        <v>4666</v>
      </c>
      <c r="IC498" s="34" t="s">
        <v>5274</v>
      </c>
      <c r="ID498" s="34" t="s">
        <v>4462</v>
      </c>
      <c r="IF498" s="34" t="s">
        <v>4879</v>
      </c>
      <c r="II498" s="34" t="s">
        <v>5111</v>
      </c>
      <c r="IQ498" s="34">
        <v>9000</v>
      </c>
      <c r="IR498" s="34" t="s">
        <v>1046</v>
      </c>
      <c r="IT498" s="34">
        <v>3000</v>
      </c>
      <c r="IU498" s="34" t="s">
        <v>5180</v>
      </c>
      <c r="IV498" s="34" t="s">
        <v>4170</v>
      </c>
      <c r="IW498" s="34" t="s">
        <v>4176</v>
      </c>
      <c r="IX498" s="34" t="s">
        <v>5374</v>
      </c>
      <c r="IY498" s="34" t="s">
        <v>4472</v>
      </c>
      <c r="IZ498" s="34" t="s">
        <v>4785</v>
      </c>
      <c r="JA498" s="34" t="s">
        <v>4716</v>
      </c>
      <c r="JB498" s="34" t="s">
        <v>4170</v>
      </c>
      <c r="JC498" s="34">
        <v>333.33333333333297</v>
      </c>
      <c r="JD498" s="34">
        <v>0</v>
      </c>
      <c r="JE498" s="34">
        <v>0</v>
      </c>
      <c r="JF498" s="34">
        <v>0</v>
      </c>
      <c r="JG498" s="34">
        <v>0</v>
      </c>
      <c r="JH498" s="34">
        <v>0</v>
      </c>
      <c r="JI498" s="34">
        <v>0</v>
      </c>
      <c r="JJ498" s="34">
        <v>0</v>
      </c>
      <c r="JK498" s="34">
        <v>0</v>
      </c>
      <c r="JL498" s="34">
        <v>20683.333333333299</v>
      </c>
      <c r="JM498" s="34">
        <v>0</v>
      </c>
      <c r="JN498" s="34">
        <v>20683.333333333299</v>
      </c>
      <c r="JO498" s="34">
        <v>6894.4444444444398</v>
      </c>
      <c r="JP498" s="34">
        <v>0</v>
      </c>
      <c r="JQ498" s="34">
        <v>6894.4444444444398</v>
      </c>
      <c r="JR498" s="34">
        <v>0.338436744560838</v>
      </c>
      <c r="JT498" s="34">
        <v>0.36261079774375499</v>
      </c>
      <c r="JU498" s="34">
        <v>0.14504431909750201</v>
      </c>
      <c r="JV498" s="34">
        <v>7.2522159548751006E-2</v>
      </c>
      <c r="JW498" s="34">
        <v>1.69218372280419E-2</v>
      </c>
      <c r="JX498" s="34">
        <v>4.8348106365833997E-2</v>
      </c>
      <c r="KA498" s="34">
        <v>1.6116035455278E-2</v>
      </c>
      <c r="KJ498" s="34" t="s">
        <v>5980</v>
      </c>
      <c r="KK498" s="34" t="s">
        <v>5178</v>
      </c>
      <c r="KL498" s="34" t="s">
        <v>4170</v>
      </c>
      <c r="KM498" s="34" t="s">
        <v>4714</v>
      </c>
      <c r="KN498" s="34" t="s">
        <v>4170</v>
      </c>
      <c r="KO498" s="34" t="s">
        <v>4170</v>
      </c>
      <c r="KP498" s="34" t="s">
        <v>4170</v>
      </c>
      <c r="KQ498" s="34" t="s">
        <v>4170</v>
      </c>
      <c r="KR498" s="34" t="s">
        <v>4170</v>
      </c>
      <c r="KS498" s="34" t="s">
        <v>4170</v>
      </c>
      <c r="KT498" s="34" t="s">
        <v>4170</v>
      </c>
      <c r="KU498" s="34" t="s">
        <v>5113</v>
      </c>
      <c r="KV498" s="34" t="s">
        <v>5154</v>
      </c>
      <c r="KW498" s="34" t="s">
        <v>4170</v>
      </c>
      <c r="KX498" s="34" t="s">
        <v>4170</v>
      </c>
      <c r="KY498" s="34" t="s">
        <v>5953</v>
      </c>
      <c r="KZ498" s="34" t="s">
        <v>5154</v>
      </c>
      <c r="LA498" s="34" t="s">
        <v>5992</v>
      </c>
    </row>
    <row r="499" spans="1:313">
      <c r="A499" s="34" t="s">
        <v>7456</v>
      </c>
      <c r="B499" s="34" t="s">
        <v>7426</v>
      </c>
      <c r="C499" s="34" t="s">
        <v>1036</v>
      </c>
      <c r="D499" s="34" t="s">
        <v>1041</v>
      </c>
      <c r="F499" s="34" t="s">
        <v>1041</v>
      </c>
      <c r="G499" s="34">
        <v>62</v>
      </c>
      <c r="H499" s="34" t="s">
        <v>1041</v>
      </c>
      <c r="I499" s="34" t="s">
        <v>1041</v>
      </c>
      <c r="J499" s="34" t="s">
        <v>442</v>
      </c>
      <c r="K499" s="34" t="s">
        <v>1173</v>
      </c>
      <c r="L499" s="34" t="s">
        <v>9567</v>
      </c>
      <c r="M499" s="34" t="s">
        <v>2902</v>
      </c>
      <c r="N499" s="34" t="s">
        <v>9654</v>
      </c>
      <c r="P499" s="34" t="s">
        <v>3068</v>
      </c>
      <c r="Q499" s="34" t="s">
        <v>3114</v>
      </c>
      <c r="R499" s="34" t="s">
        <v>6320</v>
      </c>
      <c r="S499" s="34">
        <v>2</v>
      </c>
      <c r="T499" s="34" t="s">
        <v>4170</v>
      </c>
      <c r="U499" s="34" t="s">
        <v>4170</v>
      </c>
      <c r="V499" s="34" t="s">
        <v>4170</v>
      </c>
      <c r="W499" s="34" t="s">
        <v>4881</v>
      </c>
      <c r="X499" s="34" t="s">
        <v>4881</v>
      </c>
      <c r="Y499" s="34" t="s">
        <v>4881</v>
      </c>
      <c r="Z499" s="34" t="s">
        <v>4881</v>
      </c>
      <c r="AA499" s="34" t="s">
        <v>4170</v>
      </c>
      <c r="AB499" s="34" t="s">
        <v>3681</v>
      </c>
      <c r="AD499" s="34" t="s">
        <v>3696</v>
      </c>
      <c r="AN499" s="34" t="s">
        <v>3719</v>
      </c>
      <c r="AO499" s="34" t="s">
        <v>1044</v>
      </c>
      <c r="BG499" s="34">
        <v>1</v>
      </c>
      <c r="BI499" s="34">
        <v>19</v>
      </c>
      <c r="BJ499" s="34" t="s">
        <v>1041</v>
      </c>
      <c r="BK499" s="34" t="s">
        <v>3730</v>
      </c>
      <c r="BM499" s="34" t="s">
        <v>3739</v>
      </c>
      <c r="BN499" s="34" t="s">
        <v>3745</v>
      </c>
      <c r="BO499" s="34" t="s">
        <v>4881</v>
      </c>
      <c r="BP499" s="34" t="s">
        <v>4170</v>
      </c>
      <c r="BQ499" s="34" t="s">
        <v>4170</v>
      </c>
      <c r="BR499" s="34" t="s">
        <v>4170</v>
      </c>
      <c r="BS499" s="34" t="s">
        <v>3760</v>
      </c>
      <c r="BT499" s="34" t="s">
        <v>3771</v>
      </c>
      <c r="BU499" s="34" t="s">
        <v>1041</v>
      </c>
      <c r="BV499" s="34" t="s">
        <v>1044</v>
      </c>
      <c r="BW499" s="34" t="s">
        <v>1041</v>
      </c>
      <c r="BX499" s="34" t="s">
        <v>3777</v>
      </c>
      <c r="BY499" s="34" t="s">
        <v>4881</v>
      </c>
      <c r="BZ499" s="34" t="s">
        <v>4170</v>
      </c>
      <c r="CA499" s="34" t="s">
        <v>4170</v>
      </c>
      <c r="CB499" s="34" t="s">
        <v>4170</v>
      </c>
      <c r="CC499" s="34" t="s">
        <v>4170</v>
      </c>
      <c r="CD499" s="34" t="s">
        <v>4170</v>
      </c>
      <c r="CE499" s="34" t="s">
        <v>4170</v>
      </c>
      <c r="CF499" s="34" t="s">
        <v>4170</v>
      </c>
      <c r="CG499" s="34" t="s">
        <v>4170</v>
      </c>
      <c r="CH499" s="34" t="s">
        <v>4170</v>
      </c>
      <c r="CI499" s="34" t="s">
        <v>4170</v>
      </c>
      <c r="CJ499" s="34" t="s">
        <v>4170</v>
      </c>
      <c r="CK499" s="34" t="s">
        <v>4170</v>
      </c>
      <c r="CL499" s="34" t="s">
        <v>4170</v>
      </c>
      <c r="CM499" s="34" t="s">
        <v>4170</v>
      </c>
      <c r="CN499" s="34" t="s">
        <v>4170</v>
      </c>
      <c r="CO499" s="34" t="s">
        <v>4170</v>
      </c>
      <c r="CQ499" s="34" t="s">
        <v>1041</v>
      </c>
      <c r="CR499" s="34" t="s">
        <v>1041</v>
      </c>
      <c r="CS499" s="34" t="s">
        <v>1044</v>
      </c>
      <c r="CT499" s="34" t="s">
        <v>1041</v>
      </c>
      <c r="CU499" s="34" t="s">
        <v>1041</v>
      </c>
      <c r="CV499" s="34" t="s">
        <v>1041</v>
      </c>
      <c r="CW499" s="34" t="s">
        <v>1044</v>
      </c>
      <c r="CX499" s="34" t="s">
        <v>1044</v>
      </c>
      <c r="CY499" s="34" t="s">
        <v>3826</v>
      </c>
      <c r="CZ499" s="34" t="s">
        <v>3846</v>
      </c>
      <c r="DA499" s="34" t="s">
        <v>3861</v>
      </c>
      <c r="DB499" s="34" t="s">
        <v>1044</v>
      </c>
      <c r="DC499" s="34" t="s">
        <v>3871</v>
      </c>
      <c r="DD499" s="34" t="s">
        <v>3871</v>
      </c>
      <c r="DE499" s="34" t="s">
        <v>1044</v>
      </c>
      <c r="DF499" s="34" t="s">
        <v>3877</v>
      </c>
      <c r="DG499" s="34" t="s">
        <v>6305</v>
      </c>
      <c r="DH499" s="34" t="s">
        <v>4170</v>
      </c>
      <c r="DI499" s="34" t="s">
        <v>4170</v>
      </c>
      <c r="DJ499" s="34" t="s">
        <v>4170</v>
      </c>
      <c r="DK499" s="34" t="s">
        <v>4170</v>
      </c>
      <c r="DL499" s="34" t="s">
        <v>4170</v>
      </c>
      <c r="DM499" s="34" t="s">
        <v>4170</v>
      </c>
      <c r="DN499" s="34" t="s">
        <v>4881</v>
      </c>
      <c r="DO499" s="34" t="s">
        <v>4881</v>
      </c>
      <c r="DP499" s="34" t="s">
        <v>4170</v>
      </c>
      <c r="DQ499" s="34" t="s">
        <v>4170</v>
      </c>
      <c r="DR499" s="34" t="s">
        <v>4170</v>
      </c>
      <c r="DS499" s="34" t="s">
        <v>4170</v>
      </c>
      <c r="DT499" s="34" t="s">
        <v>4170</v>
      </c>
      <c r="DU499" s="34" t="s">
        <v>4170</v>
      </c>
      <c r="DV499" s="34" t="s">
        <v>4170</v>
      </c>
      <c r="DW499" s="34" t="s">
        <v>4170</v>
      </c>
      <c r="ES499" s="34" t="s">
        <v>3951</v>
      </c>
      <c r="ET499" s="34" t="s">
        <v>4170</v>
      </c>
      <c r="EU499" s="34" t="s">
        <v>4170</v>
      </c>
      <c r="EV499" s="34" t="s">
        <v>4170</v>
      </c>
      <c r="EW499" s="34" t="s">
        <v>4170</v>
      </c>
      <c r="EX499" s="34" t="s">
        <v>4881</v>
      </c>
      <c r="EY499" s="34" t="s">
        <v>4170</v>
      </c>
      <c r="EZ499" s="34" t="s">
        <v>4170</v>
      </c>
      <c r="FA499" s="34" t="s">
        <v>4170</v>
      </c>
      <c r="FB499" s="34" t="s">
        <v>4170</v>
      </c>
      <c r="FD499" s="34">
        <v>3400</v>
      </c>
      <c r="FE499" s="34">
        <v>3248</v>
      </c>
      <c r="FK499" s="34" t="s">
        <v>1044</v>
      </c>
      <c r="FM499" s="34" t="s">
        <v>3990</v>
      </c>
      <c r="GF499" s="34" t="s">
        <v>1044</v>
      </c>
      <c r="GG499" s="34" t="s">
        <v>4170</v>
      </c>
      <c r="GH499" s="34" t="s">
        <v>4170</v>
      </c>
      <c r="GI499" s="34" t="s">
        <v>4170</v>
      </c>
      <c r="GJ499" s="34" t="s">
        <v>4881</v>
      </c>
      <c r="GK499" s="34" t="s">
        <v>4170</v>
      </c>
      <c r="GL499" s="34" t="s">
        <v>4170</v>
      </c>
      <c r="GM499" s="34" t="s">
        <v>4170</v>
      </c>
      <c r="GO499" s="34">
        <v>2000</v>
      </c>
      <c r="GP499" s="34">
        <v>0</v>
      </c>
      <c r="GQ499" s="34">
        <v>0</v>
      </c>
      <c r="GR499" s="34">
        <v>1200</v>
      </c>
      <c r="GS499" s="34">
        <v>300</v>
      </c>
      <c r="GT499" s="34">
        <v>200</v>
      </c>
      <c r="GU499" s="34">
        <v>0</v>
      </c>
      <c r="GV499" s="34">
        <v>0</v>
      </c>
      <c r="GW499" s="34">
        <v>0</v>
      </c>
      <c r="GX499" s="34">
        <v>0</v>
      </c>
      <c r="GY499" s="34">
        <v>4800</v>
      </c>
      <c r="GZ499" s="34">
        <v>0</v>
      </c>
      <c r="HA499" s="34">
        <v>0</v>
      </c>
      <c r="HB499" s="34">
        <v>0</v>
      </c>
      <c r="HC499" s="34">
        <v>0</v>
      </c>
      <c r="HD499" s="34">
        <v>0</v>
      </c>
      <c r="HE499" s="34">
        <v>0</v>
      </c>
      <c r="HF499" s="34" t="s">
        <v>1044</v>
      </c>
      <c r="HK499" s="34" t="s">
        <v>7457</v>
      </c>
      <c r="HL499" s="34" t="s">
        <v>4226</v>
      </c>
      <c r="HM499" s="34" t="s">
        <v>4546</v>
      </c>
      <c r="HN499" s="34" t="s">
        <v>5455</v>
      </c>
      <c r="HO499" s="34">
        <v>49.867225142356503</v>
      </c>
      <c r="HP499" s="34" t="s">
        <v>4896</v>
      </c>
      <c r="HQ499" s="34" t="s">
        <v>4313</v>
      </c>
      <c r="HR499" s="34" t="s">
        <v>4195</v>
      </c>
      <c r="HS499" s="34" t="s">
        <v>4255</v>
      </c>
      <c r="HT499" s="34" t="s">
        <v>4271</v>
      </c>
      <c r="HU499" s="34" t="s">
        <v>5342</v>
      </c>
      <c r="HV499" s="34" t="s">
        <v>5001</v>
      </c>
      <c r="HW499" s="34" t="s">
        <v>4560</v>
      </c>
      <c r="HX499" s="34" t="s">
        <v>3235</v>
      </c>
      <c r="HY499" s="34" t="s">
        <v>4299</v>
      </c>
      <c r="HZ499" s="34" t="s">
        <v>4929</v>
      </c>
      <c r="IA499" s="34" t="s">
        <v>4665</v>
      </c>
      <c r="IC499" s="34" t="s">
        <v>5274</v>
      </c>
      <c r="ID499" s="34" t="s">
        <v>4461</v>
      </c>
      <c r="IJ499" s="34">
        <v>1355.24</v>
      </c>
      <c r="IK499" s="34" t="s">
        <v>4588</v>
      </c>
      <c r="IQ499" s="34">
        <v>4603.24</v>
      </c>
      <c r="IR499" s="34" t="s">
        <v>1046</v>
      </c>
      <c r="IT499" s="34">
        <v>2301.62</v>
      </c>
      <c r="IU499" s="34" t="s">
        <v>5177</v>
      </c>
      <c r="IV499" s="34" t="s">
        <v>4170</v>
      </c>
      <c r="IW499" s="34" t="s">
        <v>4170</v>
      </c>
      <c r="IX499" s="34" t="s">
        <v>4472</v>
      </c>
      <c r="IY499" s="34" t="s">
        <v>5373</v>
      </c>
      <c r="IZ499" s="34" t="s">
        <v>4783</v>
      </c>
      <c r="JA499" s="34" t="s">
        <v>4170</v>
      </c>
      <c r="JB499" s="34" t="s">
        <v>4170</v>
      </c>
      <c r="JC499" s="34">
        <v>0</v>
      </c>
      <c r="JD499" s="34">
        <v>800</v>
      </c>
      <c r="JE499" s="34">
        <v>0</v>
      </c>
      <c r="JF499" s="34">
        <v>0</v>
      </c>
      <c r="JG499" s="34">
        <v>0</v>
      </c>
      <c r="JH499" s="34">
        <v>0</v>
      </c>
      <c r="JI499" s="34">
        <v>0</v>
      </c>
      <c r="JJ499" s="34">
        <v>0</v>
      </c>
      <c r="JK499" s="34">
        <v>0</v>
      </c>
      <c r="JL499" s="34">
        <v>3700</v>
      </c>
      <c r="JM499" s="34">
        <v>800</v>
      </c>
      <c r="JN499" s="34">
        <v>4500</v>
      </c>
      <c r="JO499" s="34">
        <v>1850</v>
      </c>
      <c r="JP499" s="34">
        <v>400</v>
      </c>
      <c r="JQ499" s="34">
        <v>2250</v>
      </c>
      <c r="JR499" s="34">
        <v>0.44444444444444398</v>
      </c>
      <c r="JU499" s="34">
        <v>0.266666666666667</v>
      </c>
      <c r="JV499" s="34">
        <v>6.6666666666666693E-2</v>
      </c>
      <c r="JW499" s="34">
        <v>4.4444444444444398E-2</v>
      </c>
      <c r="KB499" s="34">
        <v>0.17777777777777801</v>
      </c>
      <c r="KI499" s="34" t="s">
        <v>6082</v>
      </c>
      <c r="KJ499" s="34" t="s">
        <v>5976</v>
      </c>
      <c r="KK499" s="34" t="s">
        <v>5178</v>
      </c>
      <c r="KL499" s="34" t="s">
        <v>4170</v>
      </c>
      <c r="KM499" s="34" t="s">
        <v>4170</v>
      </c>
      <c r="KN499" s="34" t="s">
        <v>4716</v>
      </c>
      <c r="KO499" s="34" t="s">
        <v>4170</v>
      </c>
      <c r="KP499" s="34" t="s">
        <v>4170</v>
      </c>
      <c r="KQ499" s="34" t="s">
        <v>4170</v>
      </c>
      <c r="KR499" s="34" t="s">
        <v>4170</v>
      </c>
      <c r="KS499" s="34" t="s">
        <v>4170</v>
      </c>
      <c r="KT499" s="34" t="s">
        <v>4170</v>
      </c>
      <c r="KU499" s="34" t="s">
        <v>4973</v>
      </c>
      <c r="KV499" s="34" t="s">
        <v>5151</v>
      </c>
      <c r="KW499" s="34" t="s">
        <v>5624</v>
      </c>
      <c r="KX499" s="34" t="s">
        <v>5644</v>
      </c>
      <c r="KY499" s="34" t="s">
        <v>5952</v>
      </c>
      <c r="KZ499" s="34" t="s">
        <v>5850</v>
      </c>
      <c r="LA499" s="34" t="s">
        <v>5992</v>
      </c>
    </row>
    <row r="500" spans="1:313">
      <c r="A500" s="34" t="s">
        <v>7458</v>
      </c>
      <c r="B500" s="34" t="s">
        <v>7426</v>
      </c>
      <c r="C500" s="34" t="s">
        <v>1037</v>
      </c>
      <c r="D500" s="34" t="s">
        <v>1041</v>
      </c>
      <c r="F500" s="34" t="s">
        <v>1041</v>
      </c>
      <c r="G500" s="34">
        <v>58</v>
      </c>
      <c r="H500" s="34" t="s">
        <v>1041</v>
      </c>
      <c r="I500" s="34" t="s">
        <v>1041</v>
      </c>
      <c r="J500" s="34" t="s">
        <v>442</v>
      </c>
      <c r="K500" s="34" t="s">
        <v>1077</v>
      </c>
      <c r="L500" s="34" t="s">
        <v>9537</v>
      </c>
      <c r="M500" s="34" t="s">
        <v>1548</v>
      </c>
      <c r="N500" s="34" t="s">
        <v>9538</v>
      </c>
      <c r="P500" s="34" t="s">
        <v>3065</v>
      </c>
      <c r="Q500" s="34" t="s">
        <v>3123</v>
      </c>
      <c r="R500" s="34" t="s">
        <v>6395</v>
      </c>
      <c r="S500" s="34">
        <v>3</v>
      </c>
      <c r="T500" s="34" t="s">
        <v>4881</v>
      </c>
      <c r="U500" s="34" t="s">
        <v>4170</v>
      </c>
      <c r="V500" s="34" t="s">
        <v>4170</v>
      </c>
      <c r="W500" s="34" t="s">
        <v>4881</v>
      </c>
      <c r="X500" s="34" t="s">
        <v>4609</v>
      </c>
      <c r="Y500" s="34" t="s">
        <v>4881</v>
      </c>
      <c r="Z500" s="34" t="s">
        <v>4609</v>
      </c>
      <c r="AA500" s="34" t="s">
        <v>4170</v>
      </c>
      <c r="AB500" s="34" t="s">
        <v>3681</v>
      </c>
      <c r="AD500" s="34" t="s">
        <v>3696</v>
      </c>
      <c r="AN500" s="34" t="s">
        <v>3722</v>
      </c>
      <c r="AO500" s="34" t="s">
        <v>1044</v>
      </c>
      <c r="BG500" s="34">
        <v>1</v>
      </c>
      <c r="BI500" s="34">
        <v>18</v>
      </c>
      <c r="BJ500" s="34" t="s">
        <v>1041</v>
      </c>
      <c r="BK500" s="34" t="s">
        <v>3727</v>
      </c>
      <c r="BM500" s="34" t="s">
        <v>3739</v>
      </c>
      <c r="BN500" s="34" t="s">
        <v>3745</v>
      </c>
      <c r="BO500" s="34" t="s">
        <v>4881</v>
      </c>
      <c r="BP500" s="34" t="s">
        <v>4170</v>
      </c>
      <c r="BQ500" s="34" t="s">
        <v>4170</v>
      </c>
      <c r="BR500" s="34" t="s">
        <v>4170</v>
      </c>
      <c r="BS500" s="34" t="s">
        <v>3751</v>
      </c>
      <c r="BT500" s="34" t="s">
        <v>3739</v>
      </c>
      <c r="BU500" s="34" t="s">
        <v>1044</v>
      </c>
      <c r="BV500" s="34" t="s">
        <v>1044</v>
      </c>
      <c r="BW500" s="34" t="s">
        <v>1044</v>
      </c>
      <c r="BX500" s="34" t="s">
        <v>3783</v>
      </c>
      <c r="BY500" s="34" t="s">
        <v>4170</v>
      </c>
      <c r="BZ500" s="34" t="s">
        <v>4170</v>
      </c>
      <c r="CA500" s="34" t="s">
        <v>4881</v>
      </c>
      <c r="CB500" s="34" t="s">
        <v>4170</v>
      </c>
      <c r="CC500" s="34" t="s">
        <v>4170</v>
      </c>
      <c r="CD500" s="34" t="s">
        <v>4170</v>
      </c>
      <c r="CE500" s="34" t="s">
        <v>4170</v>
      </c>
      <c r="CF500" s="34" t="s">
        <v>4170</v>
      </c>
      <c r="CG500" s="34" t="s">
        <v>4170</v>
      </c>
      <c r="CH500" s="34" t="s">
        <v>4170</v>
      </c>
      <c r="CI500" s="34" t="s">
        <v>4170</v>
      </c>
      <c r="CJ500" s="34" t="s">
        <v>4170</v>
      </c>
      <c r="CK500" s="34" t="s">
        <v>4170</v>
      </c>
      <c r="CL500" s="34" t="s">
        <v>4170</v>
      </c>
      <c r="CM500" s="34" t="s">
        <v>4170</v>
      </c>
      <c r="CN500" s="34" t="s">
        <v>4170</v>
      </c>
      <c r="CO500" s="34" t="s">
        <v>4170</v>
      </c>
      <c r="CQ500" s="34" t="s">
        <v>1041</v>
      </c>
      <c r="CR500" s="34" t="s">
        <v>1041</v>
      </c>
      <c r="CS500" s="34" t="s">
        <v>1041</v>
      </c>
      <c r="CT500" s="34" t="s">
        <v>1041</v>
      </c>
      <c r="CU500" s="34" t="s">
        <v>1041</v>
      </c>
      <c r="CV500" s="34" t="s">
        <v>1041</v>
      </c>
      <c r="CW500" s="34" t="s">
        <v>1044</v>
      </c>
      <c r="CX500" s="34" t="s">
        <v>1041</v>
      </c>
      <c r="CY500" s="34" t="s">
        <v>3826</v>
      </c>
      <c r="CZ500" s="34" t="s">
        <v>3843</v>
      </c>
      <c r="DA500" s="34" t="s">
        <v>3855</v>
      </c>
      <c r="DB500" s="34" t="s">
        <v>1044</v>
      </c>
      <c r="DC500" s="34" t="s">
        <v>1044</v>
      </c>
      <c r="DD500" s="34" t="s">
        <v>3871</v>
      </c>
      <c r="DE500" s="34" t="s">
        <v>1044</v>
      </c>
      <c r="DF500" s="34" t="s">
        <v>3877</v>
      </c>
      <c r="DG500" s="34" t="s">
        <v>3884</v>
      </c>
      <c r="DH500" s="34" t="s">
        <v>4881</v>
      </c>
      <c r="DI500" s="34" t="s">
        <v>4170</v>
      </c>
      <c r="DJ500" s="34" t="s">
        <v>4170</v>
      </c>
      <c r="DK500" s="34" t="s">
        <v>4170</v>
      </c>
      <c r="DL500" s="34" t="s">
        <v>4170</v>
      </c>
      <c r="DM500" s="34" t="s">
        <v>4170</v>
      </c>
      <c r="DN500" s="34" t="s">
        <v>4170</v>
      </c>
      <c r="DO500" s="34" t="s">
        <v>4170</v>
      </c>
      <c r="DP500" s="34" t="s">
        <v>4170</v>
      </c>
      <c r="DQ500" s="34" t="s">
        <v>4170</v>
      </c>
      <c r="DR500" s="34" t="s">
        <v>4170</v>
      </c>
      <c r="DS500" s="34" t="s">
        <v>4170</v>
      </c>
      <c r="DT500" s="34" t="s">
        <v>4170</v>
      </c>
      <c r="DU500" s="34" t="s">
        <v>4170</v>
      </c>
      <c r="DV500" s="34" t="s">
        <v>4170</v>
      </c>
      <c r="DW500" s="34" t="s">
        <v>4170</v>
      </c>
      <c r="FK500" s="34" t="s">
        <v>1044</v>
      </c>
      <c r="FM500" s="34" t="s">
        <v>3981</v>
      </c>
      <c r="FN500" s="34" t="s">
        <v>6329</v>
      </c>
      <c r="FO500" s="34" t="s">
        <v>4881</v>
      </c>
      <c r="FP500" s="34" t="s">
        <v>4881</v>
      </c>
      <c r="FQ500" s="34" t="s">
        <v>4881</v>
      </c>
      <c r="FR500" s="34" t="s">
        <v>4170</v>
      </c>
      <c r="FS500" s="34" t="s">
        <v>4170</v>
      </c>
      <c r="FT500" s="34" t="s">
        <v>4170</v>
      </c>
      <c r="FU500" s="34" t="s">
        <v>4170</v>
      </c>
      <c r="FV500" s="34" t="s">
        <v>4881</v>
      </c>
      <c r="FW500" s="34" t="s">
        <v>4881</v>
      </c>
      <c r="FX500" s="34" t="s">
        <v>4170</v>
      </c>
      <c r="FY500" s="34" t="s">
        <v>4170</v>
      </c>
      <c r="FZ500" s="34" t="s">
        <v>4170</v>
      </c>
      <c r="GA500" s="34" t="s">
        <v>4170</v>
      </c>
      <c r="GB500" s="34" t="s">
        <v>4170</v>
      </c>
      <c r="GC500" s="34" t="s">
        <v>4170</v>
      </c>
      <c r="GD500" s="34" t="s">
        <v>4170</v>
      </c>
      <c r="GF500" s="34" t="s">
        <v>1044</v>
      </c>
      <c r="GG500" s="34" t="s">
        <v>4170</v>
      </c>
      <c r="GH500" s="34" t="s">
        <v>4170</v>
      </c>
      <c r="GI500" s="34" t="s">
        <v>4170</v>
      </c>
      <c r="GJ500" s="34" t="s">
        <v>4881</v>
      </c>
      <c r="GK500" s="34" t="s">
        <v>4170</v>
      </c>
      <c r="GL500" s="34" t="s">
        <v>4170</v>
      </c>
      <c r="GM500" s="34" t="s">
        <v>4170</v>
      </c>
      <c r="GO500" s="34">
        <v>4000</v>
      </c>
      <c r="GP500" s="34">
        <v>0</v>
      </c>
      <c r="GQ500" s="34">
        <v>6000</v>
      </c>
      <c r="GR500" s="34">
        <v>2500</v>
      </c>
      <c r="GS500" s="34">
        <v>500</v>
      </c>
      <c r="GT500" s="34">
        <v>500</v>
      </c>
      <c r="GU500" s="34">
        <v>500</v>
      </c>
      <c r="GV500" s="34">
        <v>0</v>
      </c>
      <c r="GW500" s="34">
        <v>0</v>
      </c>
      <c r="GX500" s="34">
        <v>3000</v>
      </c>
      <c r="GY500" s="34">
        <v>1000</v>
      </c>
      <c r="GZ500" s="34">
        <v>0</v>
      </c>
      <c r="HA500" s="34">
        <v>0</v>
      </c>
      <c r="HB500" s="34">
        <v>0</v>
      </c>
      <c r="HC500" s="34">
        <v>0</v>
      </c>
      <c r="HD500" s="34">
        <v>0</v>
      </c>
      <c r="HE500" s="34">
        <v>0</v>
      </c>
      <c r="HF500" s="34" t="s">
        <v>1044</v>
      </c>
      <c r="HK500" s="34" t="s">
        <v>7459</v>
      </c>
      <c r="HL500" s="34" t="s">
        <v>4226</v>
      </c>
      <c r="HM500" s="34" t="s">
        <v>4542</v>
      </c>
      <c r="HN500" s="34" t="s">
        <v>5453</v>
      </c>
      <c r="HO500" s="34">
        <v>10.840998685939599</v>
      </c>
      <c r="HP500" s="34" t="s">
        <v>4897</v>
      </c>
      <c r="HQ500" s="34" t="s">
        <v>4316</v>
      </c>
      <c r="HR500" s="34" t="s">
        <v>4186</v>
      </c>
      <c r="HS500" s="34" t="s">
        <v>4255</v>
      </c>
      <c r="HT500" s="34" t="s">
        <v>4271</v>
      </c>
      <c r="HU500" s="34" t="s">
        <v>5342</v>
      </c>
      <c r="HV500" s="34" t="s">
        <v>5001</v>
      </c>
      <c r="HW500" s="34" t="s">
        <v>3302</v>
      </c>
      <c r="HX500" s="34" t="s">
        <v>3244</v>
      </c>
      <c r="HY500" s="34" t="s">
        <v>4299</v>
      </c>
      <c r="HZ500" s="34" t="s">
        <v>4933</v>
      </c>
      <c r="IA500" s="34" t="s">
        <v>4665</v>
      </c>
      <c r="IC500" s="34" t="s">
        <v>5274</v>
      </c>
      <c r="ID500" s="34" t="s">
        <v>4462</v>
      </c>
      <c r="IR500" s="34" t="s">
        <v>1046</v>
      </c>
      <c r="IU500" s="34" t="s">
        <v>5178</v>
      </c>
      <c r="IV500" s="34" t="s">
        <v>4170</v>
      </c>
      <c r="IW500" s="34" t="s">
        <v>4175</v>
      </c>
      <c r="IX500" s="34" t="s">
        <v>5374</v>
      </c>
      <c r="IY500" s="34" t="s">
        <v>4785</v>
      </c>
      <c r="IZ500" s="34" t="s">
        <v>4785</v>
      </c>
      <c r="JA500" s="34" t="s">
        <v>4785</v>
      </c>
      <c r="JB500" s="34" t="s">
        <v>4170</v>
      </c>
      <c r="JC500" s="34">
        <v>500</v>
      </c>
      <c r="JD500" s="34">
        <v>166.666666666667</v>
      </c>
      <c r="JE500" s="34">
        <v>0</v>
      </c>
      <c r="JF500" s="34">
        <v>0</v>
      </c>
      <c r="JG500" s="34">
        <v>0</v>
      </c>
      <c r="JH500" s="34">
        <v>0</v>
      </c>
      <c r="JI500" s="34">
        <v>0</v>
      </c>
      <c r="JJ500" s="34">
        <v>0</v>
      </c>
      <c r="JK500" s="34">
        <v>0</v>
      </c>
      <c r="JL500" s="34">
        <v>14500</v>
      </c>
      <c r="JM500" s="34">
        <v>166.666666666667</v>
      </c>
      <c r="JN500" s="34">
        <v>14666.666666666701</v>
      </c>
      <c r="JO500" s="34">
        <v>4833.3333333333303</v>
      </c>
      <c r="JP500" s="34">
        <v>55.5555555555556</v>
      </c>
      <c r="JQ500" s="34">
        <v>4888.8888888888896</v>
      </c>
      <c r="JR500" s="34">
        <v>0.27272727272727298</v>
      </c>
      <c r="JT500" s="34">
        <v>0.40909090909090901</v>
      </c>
      <c r="JU500" s="34">
        <v>0.170454545454545</v>
      </c>
      <c r="JV500" s="34">
        <v>3.4090909090909102E-2</v>
      </c>
      <c r="JW500" s="34">
        <v>3.4090909090909102E-2</v>
      </c>
      <c r="JX500" s="34">
        <v>3.4090909090909102E-2</v>
      </c>
      <c r="KA500" s="34">
        <v>3.4090909090909102E-2</v>
      </c>
      <c r="KB500" s="34">
        <v>1.13636363636364E-2</v>
      </c>
      <c r="KL500" s="34" t="s">
        <v>4170</v>
      </c>
      <c r="KM500" s="34" t="s">
        <v>4714</v>
      </c>
      <c r="KN500" s="34" t="s">
        <v>5254</v>
      </c>
      <c r="KO500" s="34" t="s">
        <v>4170</v>
      </c>
      <c r="KP500" s="34" t="s">
        <v>4170</v>
      </c>
      <c r="KQ500" s="34" t="s">
        <v>4170</v>
      </c>
      <c r="KR500" s="34" t="s">
        <v>4170</v>
      </c>
      <c r="KS500" s="34" t="s">
        <v>4170</v>
      </c>
      <c r="KT500" s="34" t="s">
        <v>4170</v>
      </c>
      <c r="KU500" s="34" t="s">
        <v>5112</v>
      </c>
      <c r="KV500" s="34" t="s">
        <v>5153</v>
      </c>
      <c r="KW500" s="34" t="s">
        <v>5620</v>
      </c>
      <c r="KX500" s="34" t="s">
        <v>5643</v>
      </c>
      <c r="KY500" s="34" t="s">
        <v>5112</v>
      </c>
      <c r="KZ500" s="34" t="s">
        <v>5850</v>
      </c>
    </row>
    <row r="501" spans="1:313">
      <c r="A501" s="34" t="s">
        <v>7460</v>
      </c>
      <c r="B501" s="34" t="s">
        <v>7426</v>
      </c>
      <c r="C501" s="34" t="s">
        <v>1036</v>
      </c>
      <c r="D501" s="34" t="s">
        <v>1041</v>
      </c>
      <c r="F501" s="34" t="s">
        <v>1041</v>
      </c>
      <c r="G501" s="34">
        <v>69</v>
      </c>
      <c r="H501" s="34" t="s">
        <v>1041</v>
      </c>
      <c r="I501" s="34" t="s">
        <v>1041</v>
      </c>
      <c r="J501" s="34" t="s">
        <v>440</v>
      </c>
      <c r="K501" s="34" t="s">
        <v>1059</v>
      </c>
      <c r="L501" s="34" t="s">
        <v>9539</v>
      </c>
      <c r="M501" s="34" t="s">
        <v>1229</v>
      </c>
      <c r="N501" s="34" t="s">
        <v>9540</v>
      </c>
      <c r="P501" s="34" t="s">
        <v>3065</v>
      </c>
      <c r="Q501" s="34" t="s">
        <v>3108</v>
      </c>
      <c r="R501" s="34" t="s">
        <v>6320</v>
      </c>
      <c r="S501" s="34">
        <v>1</v>
      </c>
      <c r="T501" s="34" t="s">
        <v>4170</v>
      </c>
      <c r="U501" s="34" t="s">
        <v>4170</v>
      </c>
      <c r="V501" s="34" t="s">
        <v>4170</v>
      </c>
      <c r="W501" s="34" t="s">
        <v>4881</v>
      </c>
      <c r="X501" s="34" t="s">
        <v>4170</v>
      </c>
      <c r="Y501" s="34" t="s">
        <v>4881</v>
      </c>
      <c r="Z501" s="34" t="s">
        <v>4170</v>
      </c>
      <c r="AA501" s="34" t="s">
        <v>4170</v>
      </c>
      <c r="AB501" s="34" t="s">
        <v>3681</v>
      </c>
      <c r="AD501" s="34" t="s">
        <v>3696</v>
      </c>
      <c r="AN501" s="34" t="s">
        <v>3719</v>
      </c>
      <c r="AO501" s="34" t="s">
        <v>1044</v>
      </c>
      <c r="BG501" s="34">
        <v>1</v>
      </c>
      <c r="BI501" s="34">
        <v>17</v>
      </c>
      <c r="BJ501" s="34" t="s">
        <v>1041</v>
      </c>
      <c r="BK501" s="34" t="s">
        <v>3727</v>
      </c>
      <c r="BM501" s="34" t="s">
        <v>3739</v>
      </c>
      <c r="BN501" s="34" t="s">
        <v>3745</v>
      </c>
      <c r="BO501" s="34" t="s">
        <v>4881</v>
      </c>
      <c r="BP501" s="34" t="s">
        <v>4170</v>
      </c>
      <c r="BQ501" s="34" t="s">
        <v>4170</v>
      </c>
      <c r="BR501" s="34" t="s">
        <v>4170</v>
      </c>
      <c r="BS501" s="34" t="s">
        <v>3751</v>
      </c>
      <c r="BT501" s="34" t="s">
        <v>1044</v>
      </c>
      <c r="BU501" s="34" t="s">
        <v>1044</v>
      </c>
      <c r="BV501" s="34" t="s">
        <v>1044</v>
      </c>
      <c r="BW501" s="34" t="s">
        <v>1041</v>
      </c>
      <c r="BX501" s="34" t="s">
        <v>3807</v>
      </c>
      <c r="BY501" s="34" t="s">
        <v>4170</v>
      </c>
      <c r="BZ501" s="34" t="s">
        <v>4170</v>
      </c>
      <c r="CA501" s="34" t="s">
        <v>4170</v>
      </c>
      <c r="CB501" s="34" t="s">
        <v>4170</v>
      </c>
      <c r="CC501" s="34" t="s">
        <v>4170</v>
      </c>
      <c r="CD501" s="34" t="s">
        <v>4170</v>
      </c>
      <c r="CE501" s="34" t="s">
        <v>4170</v>
      </c>
      <c r="CF501" s="34" t="s">
        <v>4170</v>
      </c>
      <c r="CG501" s="34" t="s">
        <v>4170</v>
      </c>
      <c r="CH501" s="34" t="s">
        <v>4170</v>
      </c>
      <c r="CI501" s="34" t="s">
        <v>4881</v>
      </c>
      <c r="CJ501" s="34" t="s">
        <v>4170</v>
      </c>
      <c r="CK501" s="34" t="s">
        <v>4170</v>
      </c>
      <c r="CL501" s="34" t="s">
        <v>4170</v>
      </c>
      <c r="CM501" s="34" t="s">
        <v>4170</v>
      </c>
      <c r="CN501" s="34" t="s">
        <v>4170</v>
      </c>
      <c r="CO501" s="34" t="s">
        <v>4170</v>
      </c>
      <c r="CQ501" s="34" t="s">
        <v>1041</v>
      </c>
      <c r="CR501" s="34" t="s">
        <v>1044</v>
      </c>
      <c r="CS501" s="34" t="s">
        <v>1044</v>
      </c>
      <c r="CT501" s="34" t="s">
        <v>1044</v>
      </c>
      <c r="CU501" s="34" t="s">
        <v>1041</v>
      </c>
      <c r="CV501" s="34" t="s">
        <v>1044</v>
      </c>
      <c r="CW501" s="34" t="s">
        <v>1044</v>
      </c>
      <c r="CX501" s="34" t="s">
        <v>1044</v>
      </c>
      <c r="CY501" s="34" t="s">
        <v>3826</v>
      </c>
      <c r="CZ501" s="34" t="s">
        <v>3846</v>
      </c>
      <c r="DA501" s="34" t="s">
        <v>3861</v>
      </c>
      <c r="DB501" s="34" t="s">
        <v>3868</v>
      </c>
      <c r="DC501" s="34" t="s">
        <v>3868</v>
      </c>
      <c r="DD501" s="34" t="s">
        <v>3871</v>
      </c>
      <c r="DE501" s="34" t="s">
        <v>1044</v>
      </c>
      <c r="DF501" s="34" t="s">
        <v>3877</v>
      </c>
      <c r="DG501" s="34" t="s">
        <v>6305</v>
      </c>
      <c r="DH501" s="34" t="s">
        <v>4170</v>
      </c>
      <c r="DI501" s="34" t="s">
        <v>4170</v>
      </c>
      <c r="DJ501" s="34" t="s">
        <v>4170</v>
      </c>
      <c r="DK501" s="34" t="s">
        <v>4170</v>
      </c>
      <c r="DL501" s="34" t="s">
        <v>4170</v>
      </c>
      <c r="DM501" s="34" t="s">
        <v>4170</v>
      </c>
      <c r="DN501" s="34" t="s">
        <v>4881</v>
      </c>
      <c r="DO501" s="34" t="s">
        <v>4881</v>
      </c>
      <c r="DP501" s="34" t="s">
        <v>4170</v>
      </c>
      <c r="DQ501" s="34" t="s">
        <v>4170</v>
      </c>
      <c r="DR501" s="34" t="s">
        <v>4170</v>
      </c>
      <c r="DS501" s="34" t="s">
        <v>4170</v>
      </c>
      <c r="DT501" s="34" t="s">
        <v>4170</v>
      </c>
      <c r="DU501" s="34" t="s">
        <v>4170</v>
      </c>
      <c r="DV501" s="34" t="s">
        <v>4170</v>
      </c>
      <c r="DW501" s="34" t="s">
        <v>4170</v>
      </c>
      <c r="ES501" s="34" t="s">
        <v>3951</v>
      </c>
      <c r="ET501" s="34" t="s">
        <v>4170</v>
      </c>
      <c r="EU501" s="34" t="s">
        <v>4170</v>
      </c>
      <c r="EV501" s="34" t="s">
        <v>4170</v>
      </c>
      <c r="EW501" s="34" t="s">
        <v>4170</v>
      </c>
      <c r="EX501" s="34" t="s">
        <v>4881</v>
      </c>
      <c r="EY501" s="34" t="s">
        <v>4170</v>
      </c>
      <c r="EZ501" s="34" t="s">
        <v>4170</v>
      </c>
      <c r="FA501" s="34" t="s">
        <v>4170</v>
      </c>
      <c r="FB501" s="34" t="s">
        <v>4170</v>
      </c>
      <c r="FD501" s="34">
        <v>4000</v>
      </c>
      <c r="FE501" s="34">
        <v>1625</v>
      </c>
      <c r="FK501" s="34" t="s">
        <v>1044</v>
      </c>
      <c r="FM501" s="34" t="s">
        <v>3990</v>
      </c>
      <c r="GF501" s="34" t="s">
        <v>1044</v>
      </c>
      <c r="GG501" s="34" t="s">
        <v>4170</v>
      </c>
      <c r="GH501" s="34" t="s">
        <v>4170</v>
      </c>
      <c r="GI501" s="34" t="s">
        <v>4170</v>
      </c>
      <c r="GJ501" s="34" t="s">
        <v>4881</v>
      </c>
      <c r="GK501" s="34" t="s">
        <v>4170</v>
      </c>
      <c r="GL501" s="34" t="s">
        <v>4170</v>
      </c>
      <c r="GM501" s="34" t="s">
        <v>4170</v>
      </c>
      <c r="GO501" s="34">
        <v>400</v>
      </c>
      <c r="GP501" s="34">
        <v>0</v>
      </c>
      <c r="GQ501" s="34">
        <v>2000</v>
      </c>
      <c r="GR501" s="34">
        <v>700</v>
      </c>
      <c r="GS501" s="34">
        <v>299</v>
      </c>
      <c r="GT501" s="34">
        <v>80</v>
      </c>
      <c r="GU501" s="34">
        <v>300</v>
      </c>
      <c r="GV501" s="34">
        <v>0</v>
      </c>
      <c r="GW501" s="34">
        <v>0</v>
      </c>
      <c r="GX501" s="34">
        <v>0</v>
      </c>
      <c r="GY501" s="34">
        <v>0</v>
      </c>
      <c r="GZ501" s="34">
        <v>400</v>
      </c>
      <c r="HA501" s="34">
        <v>0</v>
      </c>
      <c r="HB501" s="34">
        <v>0</v>
      </c>
      <c r="HC501" s="34">
        <v>0</v>
      </c>
      <c r="HD501" s="34">
        <v>0</v>
      </c>
      <c r="HE501" s="34">
        <v>0</v>
      </c>
      <c r="HF501" s="34" t="s">
        <v>1044</v>
      </c>
      <c r="HK501" s="34" t="s">
        <v>7461</v>
      </c>
      <c r="HL501" s="34" t="s">
        <v>4226</v>
      </c>
      <c r="HM501" s="34" t="s">
        <v>4546</v>
      </c>
      <c r="HN501" s="34" t="s">
        <v>5449</v>
      </c>
      <c r="HO501" s="34">
        <v>49.867225142356503</v>
      </c>
      <c r="HP501" s="34" t="s">
        <v>4896</v>
      </c>
      <c r="HQ501" s="34" t="s">
        <v>4305</v>
      </c>
      <c r="HR501" s="34" t="s">
        <v>4195</v>
      </c>
      <c r="HS501" s="34" t="s">
        <v>4235</v>
      </c>
      <c r="HT501" s="34" t="s">
        <v>4271</v>
      </c>
      <c r="HU501" s="34" t="s">
        <v>5342</v>
      </c>
      <c r="HV501" s="34" t="s">
        <v>5001</v>
      </c>
      <c r="HW501" s="34" t="s">
        <v>4560</v>
      </c>
      <c r="HX501" s="34" t="s">
        <v>3241</v>
      </c>
      <c r="HY501" s="34" t="s">
        <v>4299</v>
      </c>
      <c r="HZ501" s="34" t="s">
        <v>4933</v>
      </c>
      <c r="IA501" s="34" t="s">
        <v>4666</v>
      </c>
      <c r="IC501" s="34" t="s">
        <v>5274</v>
      </c>
      <c r="ID501" s="34" t="s">
        <v>4461</v>
      </c>
      <c r="IJ501" s="34">
        <v>1594.4</v>
      </c>
      <c r="IK501" s="34" t="s">
        <v>4587</v>
      </c>
      <c r="IQ501" s="34">
        <v>3219.4</v>
      </c>
      <c r="IR501" s="34" t="s">
        <v>1046</v>
      </c>
      <c r="IT501" s="34">
        <v>3219.4</v>
      </c>
      <c r="IU501" s="34" t="s">
        <v>5177</v>
      </c>
      <c r="IV501" s="34" t="s">
        <v>4170</v>
      </c>
      <c r="IW501" s="34" t="s">
        <v>4171</v>
      </c>
      <c r="IX501" s="34" t="s">
        <v>6120</v>
      </c>
      <c r="IY501" s="34" t="s">
        <v>5373</v>
      </c>
      <c r="IZ501" s="34" t="s">
        <v>4352</v>
      </c>
      <c r="JA501" s="34" t="s">
        <v>4784</v>
      </c>
      <c r="JB501" s="34" t="s">
        <v>4170</v>
      </c>
      <c r="JC501" s="34">
        <v>0</v>
      </c>
      <c r="JD501" s="34">
        <v>0</v>
      </c>
      <c r="JE501" s="34">
        <v>66.6666666666667</v>
      </c>
      <c r="JF501" s="34">
        <v>0</v>
      </c>
      <c r="JG501" s="34">
        <v>0</v>
      </c>
      <c r="JH501" s="34">
        <v>0</v>
      </c>
      <c r="JI501" s="34">
        <v>0</v>
      </c>
      <c r="JJ501" s="34">
        <v>0</v>
      </c>
      <c r="JK501" s="34">
        <v>0</v>
      </c>
      <c r="JL501" s="34">
        <v>3845.6666666666702</v>
      </c>
      <c r="JM501" s="34">
        <v>0</v>
      </c>
      <c r="JN501" s="34">
        <v>3845.6666666666702</v>
      </c>
      <c r="JO501" s="34">
        <v>3845.6666666666702</v>
      </c>
      <c r="JP501" s="34">
        <v>0</v>
      </c>
      <c r="JQ501" s="34">
        <v>3845.6666666666702</v>
      </c>
      <c r="JR501" s="34">
        <v>0.104013175002167</v>
      </c>
      <c r="JT501" s="34">
        <v>0.52006587501083501</v>
      </c>
      <c r="JU501" s="34">
        <v>0.182023056253792</v>
      </c>
      <c r="JV501" s="34">
        <v>7.7749848314119796E-2</v>
      </c>
      <c r="JW501" s="34">
        <v>2.08026350004334E-2</v>
      </c>
      <c r="JX501" s="34">
        <v>7.8009881251625196E-2</v>
      </c>
      <c r="KC501" s="34">
        <v>1.73355291670278E-2</v>
      </c>
      <c r="KI501" s="34" t="s">
        <v>6083</v>
      </c>
      <c r="KJ501" s="34" t="s">
        <v>5976</v>
      </c>
      <c r="KK501" s="34" t="s">
        <v>5178</v>
      </c>
      <c r="KL501" s="34" t="s">
        <v>4170</v>
      </c>
      <c r="KM501" s="34" t="s">
        <v>4170</v>
      </c>
      <c r="KN501" s="34" t="s">
        <v>4170</v>
      </c>
      <c r="KO501" s="34" t="s">
        <v>4352</v>
      </c>
      <c r="KP501" s="34" t="s">
        <v>4170</v>
      </c>
      <c r="KQ501" s="34" t="s">
        <v>4170</v>
      </c>
      <c r="KR501" s="34" t="s">
        <v>4170</v>
      </c>
      <c r="KS501" s="34" t="s">
        <v>4170</v>
      </c>
      <c r="KT501" s="34" t="s">
        <v>4170</v>
      </c>
      <c r="KU501" s="34" t="s">
        <v>4973</v>
      </c>
      <c r="KV501" s="34" t="s">
        <v>5153</v>
      </c>
      <c r="KW501" s="34" t="s">
        <v>4170</v>
      </c>
      <c r="KX501" s="34" t="s">
        <v>4170</v>
      </c>
      <c r="KY501" s="34" t="s">
        <v>5952</v>
      </c>
      <c r="KZ501" s="34" t="s">
        <v>5850</v>
      </c>
      <c r="LA501" s="34" t="s">
        <v>5992</v>
      </c>
    </row>
    <row r="502" spans="1:313">
      <c r="A502" s="34" t="s">
        <v>7462</v>
      </c>
      <c r="B502" s="34" t="s">
        <v>7426</v>
      </c>
      <c r="C502" s="34" t="s">
        <v>1039</v>
      </c>
      <c r="D502" s="34" t="s">
        <v>1041</v>
      </c>
      <c r="F502" s="34" t="s">
        <v>1041</v>
      </c>
      <c r="G502" s="34">
        <v>29</v>
      </c>
      <c r="H502" s="34" t="s">
        <v>1041</v>
      </c>
      <c r="I502" s="34" t="s">
        <v>1041</v>
      </c>
      <c r="J502" s="34" t="s">
        <v>440</v>
      </c>
      <c r="K502" s="34" t="s">
        <v>1077</v>
      </c>
      <c r="L502" s="34" t="s">
        <v>9537</v>
      </c>
      <c r="M502" s="34" t="s">
        <v>1580</v>
      </c>
      <c r="N502" s="34" t="s">
        <v>9629</v>
      </c>
      <c r="P502" s="34" t="s">
        <v>3065</v>
      </c>
      <c r="Q502" s="34" t="s">
        <v>3096</v>
      </c>
      <c r="R502" s="34" t="s">
        <v>6515</v>
      </c>
      <c r="S502" s="34">
        <v>2</v>
      </c>
      <c r="T502" s="34" t="s">
        <v>4881</v>
      </c>
      <c r="U502" s="34" t="s">
        <v>4881</v>
      </c>
      <c r="V502" s="34" t="s">
        <v>4170</v>
      </c>
      <c r="W502" s="34" t="s">
        <v>4881</v>
      </c>
      <c r="X502" s="34" t="s">
        <v>4170</v>
      </c>
      <c r="Y502" s="34" t="s">
        <v>4609</v>
      </c>
      <c r="Z502" s="34" t="s">
        <v>4170</v>
      </c>
      <c r="AA502" s="34" t="s">
        <v>4170</v>
      </c>
      <c r="AB502" s="34" t="s">
        <v>3681</v>
      </c>
      <c r="AD502" s="34" t="s">
        <v>3696</v>
      </c>
      <c r="AN502" s="34" t="s">
        <v>3719</v>
      </c>
      <c r="AO502" s="34" t="s">
        <v>1044</v>
      </c>
      <c r="BG502" s="34">
        <v>1</v>
      </c>
      <c r="BI502" s="34">
        <v>25</v>
      </c>
      <c r="BJ502" s="34" t="s">
        <v>1041</v>
      </c>
      <c r="BK502" s="34" t="s">
        <v>3727</v>
      </c>
      <c r="BM502" s="34" t="s">
        <v>3739</v>
      </c>
      <c r="BN502" s="34" t="s">
        <v>1044</v>
      </c>
      <c r="BO502" s="34" t="s">
        <v>4170</v>
      </c>
      <c r="BP502" s="34" t="s">
        <v>4170</v>
      </c>
      <c r="BQ502" s="34" t="s">
        <v>4881</v>
      </c>
      <c r="BR502" s="34" t="s">
        <v>4170</v>
      </c>
      <c r="BS502" s="34" t="s">
        <v>3751</v>
      </c>
      <c r="BT502" s="34" t="s">
        <v>3771</v>
      </c>
      <c r="BU502" s="34" t="s">
        <v>1044</v>
      </c>
      <c r="BV502" s="34" t="s">
        <v>1044</v>
      </c>
      <c r="BW502" s="34" t="s">
        <v>1044</v>
      </c>
      <c r="BX502" s="34" t="s">
        <v>3777</v>
      </c>
      <c r="BY502" s="34" t="s">
        <v>4881</v>
      </c>
      <c r="BZ502" s="34" t="s">
        <v>4170</v>
      </c>
      <c r="CA502" s="34" t="s">
        <v>4170</v>
      </c>
      <c r="CB502" s="34" t="s">
        <v>4170</v>
      </c>
      <c r="CC502" s="34" t="s">
        <v>4170</v>
      </c>
      <c r="CD502" s="34" t="s">
        <v>4170</v>
      </c>
      <c r="CE502" s="34" t="s">
        <v>4170</v>
      </c>
      <c r="CF502" s="34" t="s">
        <v>4170</v>
      </c>
      <c r="CG502" s="34" t="s">
        <v>4170</v>
      </c>
      <c r="CH502" s="34" t="s">
        <v>4170</v>
      </c>
      <c r="CI502" s="34" t="s">
        <v>4170</v>
      </c>
      <c r="CJ502" s="34" t="s">
        <v>4170</v>
      </c>
      <c r="CK502" s="34" t="s">
        <v>4170</v>
      </c>
      <c r="CL502" s="34" t="s">
        <v>4170</v>
      </c>
      <c r="CM502" s="34" t="s">
        <v>4170</v>
      </c>
      <c r="CN502" s="34" t="s">
        <v>4170</v>
      </c>
      <c r="CO502" s="34" t="s">
        <v>4170</v>
      </c>
      <c r="CQ502" s="34" t="s">
        <v>1041</v>
      </c>
      <c r="CR502" s="34" t="s">
        <v>1041</v>
      </c>
      <c r="CS502" s="34" t="s">
        <v>1041</v>
      </c>
      <c r="CT502" s="34" t="s">
        <v>1041</v>
      </c>
      <c r="CU502" s="34" t="s">
        <v>1041</v>
      </c>
      <c r="CV502" s="34" t="s">
        <v>1041</v>
      </c>
      <c r="CW502" s="34" t="s">
        <v>1041</v>
      </c>
      <c r="CX502" s="34" t="s">
        <v>1044</v>
      </c>
      <c r="CY502" s="34" t="s">
        <v>3823</v>
      </c>
      <c r="CZ502" s="34" t="s">
        <v>3843</v>
      </c>
      <c r="DA502" s="34" t="s">
        <v>3855</v>
      </c>
      <c r="DB502" s="34" t="s">
        <v>1044</v>
      </c>
      <c r="DC502" s="34" t="s">
        <v>3871</v>
      </c>
      <c r="DD502" s="34" t="s">
        <v>3871</v>
      </c>
      <c r="DE502" s="34" t="s">
        <v>1041</v>
      </c>
      <c r="DF502" s="34" t="s">
        <v>3880</v>
      </c>
      <c r="DG502" s="34" t="s">
        <v>172</v>
      </c>
      <c r="DH502" s="34" t="s">
        <v>4170</v>
      </c>
      <c r="DI502" s="34" t="s">
        <v>4170</v>
      </c>
      <c r="DJ502" s="34" t="s">
        <v>4170</v>
      </c>
      <c r="DK502" s="34" t="s">
        <v>4170</v>
      </c>
      <c r="DL502" s="34" t="s">
        <v>4170</v>
      </c>
      <c r="DM502" s="34" t="s">
        <v>4170</v>
      </c>
      <c r="DN502" s="34" t="s">
        <v>4170</v>
      </c>
      <c r="DO502" s="34" t="s">
        <v>4170</v>
      </c>
      <c r="DP502" s="34" t="s">
        <v>4170</v>
      </c>
      <c r="DQ502" s="34" t="s">
        <v>4170</v>
      </c>
      <c r="DR502" s="34" t="s">
        <v>4881</v>
      </c>
      <c r="DS502" s="34" t="s">
        <v>4170</v>
      </c>
      <c r="DT502" s="34" t="s">
        <v>4170</v>
      </c>
      <c r="DU502" s="34" t="s">
        <v>4170</v>
      </c>
      <c r="DV502" s="34" t="s">
        <v>4170</v>
      </c>
      <c r="DW502" s="34" t="s">
        <v>4170</v>
      </c>
      <c r="FH502" s="34">
        <v>20000</v>
      </c>
      <c r="FK502" s="34" t="s">
        <v>3963</v>
      </c>
      <c r="FL502" s="34" t="s">
        <v>3978</v>
      </c>
      <c r="FM502" s="34" t="s">
        <v>3981</v>
      </c>
      <c r="FN502" s="34" t="s">
        <v>6526</v>
      </c>
      <c r="FO502" s="34" t="s">
        <v>4881</v>
      </c>
      <c r="FP502" s="34" t="s">
        <v>4170</v>
      </c>
      <c r="FQ502" s="34" t="s">
        <v>4881</v>
      </c>
      <c r="FR502" s="34" t="s">
        <v>4170</v>
      </c>
      <c r="FS502" s="34" t="s">
        <v>4170</v>
      </c>
      <c r="FT502" s="34" t="s">
        <v>4170</v>
      </c>
      <c r="FU502" s="34" t="s">
        <v>4170</v>
      </c>
      <c r="FV502" s="34" t="s">
        <v>4170</v>
      </c>
      <c r="FW502" s="34" t="s">
        <v>4170</v>
      </c>
      <c r="FX502" s="34" t="s">
        <v>4170</v>
      </c>
      <c r="FY502" s="34" t="s">
        <v>4170</v>
      </c>
      <c r="FZ502" s="34" t="s">
        <v>4170</v>
      </c>
      <c r="GA502" s="34" t="s">
        <v>4170</v>
      </c>
      <c r="GB502" s="34" t="s">
        <v>4170</v>
      </c>
      <c r="GC502" s="34" t="s">
        <v>4170</v>
      </c>
      <c r="GD502" s="34" t="s">
        <v>4170</v>
      </c>
      <c r="GF502" s="34" t="s">
        <v>1044</v>
      </c>
      <c r="GG502" s="34" t="s">
        <v>4170</v>
      </c>
      <c r="GH502" s="34" t="s">
        <v>4170</v>
      </c>
      <c r="GI502" s="34" t="s">
        <v>4170</v>
      </c>
      <c r="GJ502" s="34" t="s">
        <v>4881</v>
      </c>
      <c r="GK502" s="34" t="s">
        <v>4170</v>
      </c>
      <c r="GL502" s="34" t="s">
        <v>4170</v>
      </c>
      <c r="GM502" s="34" t="s">
        <v>4170</v>
      </c>
      <c r="GO502" s="34">
        <v>4000</v>
      </c>
      <c r="GP502" s="34">
        <v>0</v>
      </c>
      <c r="GQ502" s="34">
        <v>0</v>
      </c>
      <c r="GR502" s="34">
        <v>3500</v>
      </c>
      <c r="GS502" s="34">
        <v>3000</v>
      </c>
      <c r="GT502" s="34">
        <v>300</v>
      </c>
      <c r="GU502" s="34">
        <v>0</v>
      </c>
      <c r="GV502" s="34">
        <v>0</v>
      </c>
      <c r="GW502" s="34">
        <v>0</v>
      </c>
      <c r="GX502" s="34">
        <v>0</v>
      </c>
      <c r="GY502" s="34">
        <v>500</v>
      </c>
      <c r="GZ502" s="34">
        <v>0</v>
      </c>
      <c r="HA502" s="34">
        <v>0</v>
      </c>
      <c r="HB502" s="34">
        <v>0</v>
      </c>
      <c r="HC502" s="34">
        <v>0</v>
      </c>
      <c r="HD502" s="34">
        <v>0</v>
      </c>
      <c r="HE502" s="34">
        <v>0</v>
      </c>
      <c r="HF502" s="34" t="s">
        <v>1044</v>
      </c>
      <c r="HK502" s="34" t="s">
        <v>7463</v>
      </c>
      <c r="HL502" s="34" t="s">
        <v>4226</v>
      </c>
      <c r="HM502" s="34" t="s">
        <v>4539</v>
      </c>
      <c r="HN502" s="34" t="s">
        <v>5446</v>
      </c>
      <c r="HO502" s="34">
        <v>32.851511169513799</v>
      </c>
      <c r="HP502" s="34" t="s">
        <v>4895</v>
      </c>
      <c r="HQ502" s="34" t="s">
        <v>4313</v>
      </c>
      <c r="HR502" s="34" t="s">
        <v>4210</v>
      </c>
      <c r="HS502" s="34" t="s">
        <v>4228</v>
      </c>
      <c r="HT502" s="34" t="s">
        <v>4262</v>
      </c>
      <c r="HU502" s="34" t="s">
        <v>5341</v>
      </c>
      <c r="HV502" s="34" t="s">
        <v>5001</v>
      </c>
      <c r="HW502" s="34" t="s">
        <v>4560</v>
      </c>
      <c r="HX502" s="34" t="s">
        <v>3238</v>
      </c>
      <c r="HY502" s="34" t="s">
        <v>4299</v>
      </c>
      <c r="HZ502" s="34" t="s">
        <v>4933</v>
      </c>
      <c r="IA502" s="34" t="s">
        <v>4666</v>
      </c>
      <c r="IC502" s="34" t="s">
        <v>5274</v>
      </c>
      <c r="ID502" s="34" t="s">
        <v>4462</v>
      </c>
      <c r="IN502" s="34" t="s">
        <v>4875</v>
      </c>
      <c r="IQ502" s="34">
        <v>20000</v>
      </c>
      <c r="IR502" s="34" t="s">
        <v>1046</v>
      </c>
      <c r="IT502" s="34">
        <v>10000</v>
      </c>
      <c r="IU502" s="34" t="s">
        <v>5178</v>
      </c>
      <c r="IV502" s="34" t="s">
        <v>4170</v>
      </c>
      <c r="IW502" s="34" t="s">
        <v>4170</v>
      </c>
      <c r="IX502" s="34" t="s">
        <v>6121</v>
      </c>
      <c r="IY502" s="34" t="s">
        <v>5374</v>
      </c>
      <c r="IZ502" s="34" t="s">
        <v>4784</v>
      </c>
      <c r="JA502" s="34" t="s">
        <v>4170</v>
      </c>
      <c r="JB502" s="34" t="s">
        <v>4170</v>
      </c>
      <c r="JC502" s="34">
        <v>0</v>
      </c>
      <c r="JD502" s="34">
        <v>83.3333333333333</v>
      </c>
      <c r="JE502" s="34">
        <v>0</v>
      </c>
      <c r="JF502" s="34">
        <v>0</v>
      </c>
      <c r="JG502" s="34">
        <v>0</v>
      </c>
      <c r="JH502" s="34">
        <v>0</v>
      </c>
      <c r="JI502" s="34">
        <v>0</v>
      </c>
      <c r="JJ502" s="34">
        <v>0</v>
      </c>
      <c r="JK502" s="34">
        <v>0</v>
      </c>
      <c r="JL502" s="34">
        <v>10800</v>
      </c>
      <c r="JM502" s="34">
        <v>83.3333333333333</v>
      </c>
      <c r="JN502" s="34">
        <v>10883.333333333299</v>
      </c>
      <c r="JO502" s="34">
        <v>5400</v>
      </c>
      <c r="JP502" s="34">
        <v>41.6666666666667</v>
      </c>
      <c r="JQ502" s="34">
        <v>5441.6666666666697</v>
      </c>
      <c r="JR502" s="34">
        <v>0.36753445635528298</v>
      </c>
      <c r="JU502" s="34">
        <v>0.321592649310873</v>
      </c>
      <c r="JV502" s="34">
        <v>0.27565084226646203</v>
      </c>
      <c r="JW502" s="34">
        <v>2.7565084226646198E-2</v>
      </c>
      <c r="KB502" s="34">
        <v>7.6569678407350699E-3</v>
      </c>
      <c r="KJ502" s="34" t="s">
        <v>5977</v>
      </c>
      <c r="KK502" s="34" t="s">
        <v>5990</v>
      </c>
      <c r="KL502" s="34" t="s">
        <v>4170</v>
      </c>
      <c r="KM502" s="34" t="s">
        <v>4170</v>
      </c>
      <c r="KN502" s="34" t="s">
        <v>4352</v>
      </c>
      <c r="KO502" s="34" t="s">
        <v>4170</v>
      </c>
      <c r="KP502" s="34" t="s">
        <v>4170</v>
      </c>
      <c r="KQ502" s="34" t="s">
        <v>4170</v>
      </c>
      <c r="KR502" s="34" t="s">
        <v>4170</v>
      </c>
      <c r="KS502" s="34" t="s">
        <v>4170</v>
      </c>
      <c r="KT502" s="34" t="s">
        <v>4170</v>
      </c>
      <c r="KU502" s="34" t="s">
        <v>5112</v>
      </c>
      <c r="KV502" s="34" t="s">
        <v>5154</v>
      </c>
      <c r="KW502" s="34" t="s">
        <v>5620</v>
      </c>
      <c r="KX502" s="34" t="s">
        <v>5643</v>
      </c>
      <c r="KY502" s="34" t="s">
        <v>5112</v>
      </c>
      <c r="KZ502" s="34" t="s">
        <v>5154</v>
      </c>
      <c r="LA502" s="34" t="s">
        <v>5992</v>
      </c>
    </row>
    <row r="503" spans="1:313">
      <c r="A503" s="34" t="s">
        <v>7464</v>
      </c>
      <c r="B503" s="34" t="s">
        <v>7426</v>
      </c>
      <c r="C503" s="34" t="s">
        <v>1036</v>
      </c>
      <c r="D503" s="34" t="s">
        <v>1041</v>
      </c>
      <c r="F503" s="34" t="s">
        <v>1041</v>
      </c>
      <c r="G503" s="34">
        <v>30</v>
      </c>
      <c r="H503" s="34" t="s">
        <v>1041</v>
      </c>
      <c r="I503" s="34" t="s">
        <v>1041</v>
      </c>
      <c r="J503" s="34" t="s">
        <v>440</v>
      </c>
      <c r="K503" s="34" t="s">
        <v>1077</v>
      </c>
      <c r="L503" s="34" t="s">
        <v>9537</v>
      </c>
      <c r="M503" s="34" t="s">
        <v>1548</v>
      </c>
      <c r="N503" s="34" t="s">
        <v>9538</v>
      </c>
      <c r="P503" s="34" t="s">
        <v>3065</v>
      </c>
      <c r="Q503" s="34" t="s">
        <v>3117</v>
      </c>
      <c r="R503" s="34" t="s">
        <v>6532</v>
      </c>
      <c r="S503" s="34">
        <v>2</v>
      </c>
      <c r="T503" s="34" t="s">
        <v>4881</v>
      </c>
      <c r="U503" s="34" t="s">
        <v>4170</v>
      </c>
      <c r="V503" s="34" t="s">
        <v>4170</v>
      </c>
      <c r="W503" s="34" t="s">
        <v>4881</v>
      </c>
      <c r="X503" s="34" t="s">
        <v>4881</v>
      </c>
      <c r="Y503" s="34" t="s">
        <v>4881</v>
      </c>
      <c r="Z503" s="34" t="s">
        <v>4881</v>
      </c>
      <c r="AA503" s="34" t="s">
        <v>4170</v>
      </c>
      <c r="AB503" s="34" t="s">
        <v>3681</v>
      </c>
      <c r="AD503" s="34" t="s">
        <v>3696</v>
      </c>
      <c r="AN503" s="34" t="s">
        <v>3719</v>
      </c>
      <c r="AO503" s="34" t="s">
        <v>1044</v>
      </c>
      <c r="BG503" s="34">
        <v>2</v>
      </c>
      <c r="BI503" s="34">
        <v>30</v>
      </c>
      <c r="BJ503" s="34" t="s">
        <v>1041</v>
      </c>
      <c r="BK503" s="34" t="s">
        <v>3727</v>
      </c>
      <c r="BM503" s="34" t="s">
        <v>3739</v>
      </c>
      <c r="BN503" s="34" t="s">
        <v>3745</v>
      </c>
      <c r="BO503" s="34" t="s">
        <v>4881</v>
      </c>
      <c r="BP503" s="34" t="s">
        <v>4170</v>
      </c>
      <c r="BQ503" s="34" t="s">
        <v>4170</v>
      </c>
      <c r="BR503" s="34" t="s">
        <v>4170</v>
      </c>
      <c r="BS503" s="34" t="s">
        <v>3751</v>
      </c>
      <c r="BT503" s="34" t="s">
        <v>3771</v>
      </c>
      <c r="BU503" s="34" t="s">
        <v>1044</v>
      </c>
      <c r="BV503" s="34" t="s">
        <v>1044</v>
      </c>
      <c r="BW503" s="34" t="s">
        <v>1044</v>
      </c>
      <c r="BX503" s="34" t="s">
        <v>3777</v>
      </c>
      <c r="BY503" s="34" t="s">
        <v>4881</v>
      </c>
      <c r="BZ503" s="34" t="s">
        <v>4170</v>
      </c>
      <c r="CA503" s="34" t="s">
        <v>4170</v>
      </c>
      <c r="CB503" s="34" t="s">
        <v>4170</v>
      </c>
      <c r="CC503" s="34" t="s">
        <v>4170</v>
      </c>
      <c r="CD503" s="34" t="s">
        <v>4170</v>
      </c>
      <c r="CE503" s="34" t="s">
        <v>4170</v>
      </c>
      <c r="CF503" s="34" t="s">
        <v>4170</v>
      </c>
      <c r="CG503" s="34" t="s">
        <v>4170</v>
      </c>
      <c r="CH503" s="34" t="s">
        <v>4170</v>
      </c>
      <c r="CI503" s="34" t="s">
        <v>4170</v>
      </c>
      <c r="CJ503" s="34" t="s">
        <v>4170</v>
      </c>
      <c r="CK503" s="34" t="s">
        <v>4170</v>
      </c>
      <c r="CL503" s="34" t="s">
        <v>4170</v>
      </c>
      <c r="CM503" s="34" t="s">
        <v>4170</v>
      </c>
      <c r="CN503" s="34" t="s">
        <v>4170</v>
      </c>
      <c r="CO503" s="34" t="s">
        <v>4170</v>
      </c>
      <c r="CQ503" s="34" t="s">
        <v>1041</v>
      </c>
      <c r="CR503" s="34" t="s">
        <v>1041</v>
      </c>
      <c r="CS503" s="34" t="s">
        <v>1041</v>
      </c>
      <c r="CT503" s="34" t="s">
        <v>1041</v>
      </c>
      <c r="CU503" s="34" t="s">
        <v>1041</v>
      </c>
      <c r="CV503" s="34" t="s">
        <v>1041</v>
      </c>
      <c r="CW503" s="34" t="s">
        <v>1044</v>
      </c>
      <c r="CX503" s="34" t="s">
        <v>1044</v>
      </c>
      <c r="CY503" s="34" t="s">
        <v>3823</v>
      </c>
      <c r="CZ503" s="34" t="s">
        <v>3840</v>
      </c>
      <c r="DA503" s="34" t="s">
        <v>3852</v>
      </c>
      <c r="DB503" s="34" t="s">
        <v>1044</v>
      </c>
      <c r="DC503" s="34" t="s">
        <v>1044</v>
      </c>
      <c r="DD503" s="34" t="s">
        <v>3871</v>
      </c>
      <c r="DE503" s="34" t="s">
        <v>1041</v>
      </c>
      <c r="DF503" s="34" t="s">
        <v>3880</v>
      </c>
      <c r="DG503" s="34" t="s">
        <v>169</v>
      </c>
      <c r="DH503" s="34" t="s">
        <v>4170</v>
      </c>
      <c r="DI503" s="34" t="s">
        <v>4881</v>
      </c>
      <c r="DJ503" s="34" t="s">
        <v>4170</v>
      </c>
      <c r="DK503" s="34" t="s">
        <v>4170</v>
      </c>
      <c r="DL503" s="34" t="s">
        <v>4170</v>
      </c>
      <c r="DM503" s="34" t="s">
        <v>4170</v>
      </c>
      <c r="DN503" s="34" t="s">
        <v>4170</v>
      </c>
      <c r="DO503" s="34" t="s">
        <v>4170</v>
      </c>
      <c r="DP503" s="34" t="s">
        <v>4170</v>
      </c>
      <c r="DQ503" s="34" t="s">
        <v>4170</v>
      </c>
      <c r="DR503" s="34" t="s">
        <v>4170</v>
      </c>
      <c r="DS503" s="34" t="s">
        <v>4170</v>
      </c>
      <c r="DT503" s="34" t="s">
        <v>4170</v>
      </c>
      <c r="DU503" s="34" t="s">
        <v>4170</v>
      </c>
      <c r="DV503" s="34" t="s">
        <v>4170</v>
      </c>
      <c r="DW503" s="34" t="s">
        <v>4170</v>
      </c>
      <c r="FK503" s="34" t="s">
        <v>1044</v>
      </c>
      <c r="FM503" s="34" t="s">
        <v>3987</v>
      </c>
      <c r="GF503" s="34" t="s">
        <v>1044</v>
      </c>
      <c r="GG503" s="34" t="s">
        <v>4170</v>
      </c>
      <c r="GH503" s="34" t="s">
        <v>4170</v>
      </c>
      <c r="GI503" s="34" t="s">
        <v>4170</v>
      </c>
      <c r="GJ503" s="34" t="s">
        <v>4881</v>
      </c>
      <c r="GK503" s="34" t="s">
        <v>4170</v>
      </c>
      <c r="GL503" s="34" t="s">
        <v>4170</v>
      </c>
      <c r="GM503" s="34" t="s">
        <v>4170</v>
      </c>
      <c r="GO503" s="34">
        <v>10000</v>
      </c>
      <c r="GP503" s="34">
        <v>2000</v>
      </c>
      <c r="GQ503" s="34">
        <v>6999</v>
      </c>
      <c r="GR503" s="34">
        <v>5000</v>
      </c>
      <c r="GS503" s="34">
        <v>3000</v>
      </c>
      <c r="GT503" s="34">
        <v>1000</v>
      </c>
      <c r="GU503" s="34">
        <v>1000</v>
      </c>
      <c r="GV503" s="34">
        <v>1000</v>
      </c>
      <c r="GW503" s="34">
        <v>0</v>
      </c>
      <c r="GX503" s="34">
        <v>6000</v>
      </c>
      <c r="GY503" s="34">
        <v>6000</v>
      </c>
      <c r="GZ503" s="34">
        <v>5000</v>
      </c>
      <c r="HA503" s="34">
        <v>0</v>
      </c>
      <c r="HB503" s="34">
        <v>0</v>
      </c>
      <c r="HC503" s="34">
        <v>0</v>
      </c>
      <c r="HD503" s="34">
        <v>0</v>
      </c>
      <c r="HE503" s="34">
        <v>0</v>
      </c>
      <c r="HF503" s="34" t="s">
        <v>1044</v>
      </c>
      <c r="HK503" s="34" t="s">
        <v>7465</v>
      </c>
      <c r="HL503" s="34" t="s">
        <v>4226</v>
      </c>
      <c r="HM503" s="34" t="s">
        <v>4539</v>
      </c>
      <c r="HN503" s="34" t="s">
        <v>5446</v>
      </c>
      <c r="HO503" s="34">
        <v>25.852770477442</v>
      </c>
      <c r="HP503" s="34" t="s">
        <v>4895</v>
      </c>
      <c r="HQ503" s="34" t="s">
        <v>4313</v>
      </c>
      <c r="HR503" s="34" t="s">
        <v>4186</v>
      </c>
      <c r="HS503" s="34" t="s">
        <v>4255</v>
      </c>
      <c r="HT503" s="34" t="s">
        <v>4271</v>
      </c>
      <c r="HU503" s="34" t="s">
        <v>5342</v>
      </c>
      <c r="HV503" s="34" t="s">
        <v>5001</v>
      </c>
      <c r="HW503" s="34" t="s">
        <v>4556</v>
      </c>
      <c r="HX503" s="34" t="s">
        <v>3241</v>
      </c>
      <c r="HY503" s="34" t="s">
        <v>4291</v>
      </c>
      <c r="HZ503" s="34" t="s">
        <v>4933</v>
      </c>
      <c r="IA503" s="34" t="s">
        <v>4666</v>
      </c>
      <c r="IC503" s="34" t="s">
        <v>5274</v>
      </c>
      <c r="ID503" s="34" t="s">
        <v>4462</v>
      </c>
      <c r="IR503" s="34" t="s">
        <v>1046</v>
      </c>
      <c r="IU503" s="34" t="s">
        <v>5181</v>
      </c>
      <c r="IV503" s="34" t="s">
        <v>4472</v>
      </c>
      <c r="IW503" s="34" t="s">
        <v>4175</v>
      </c>
      <c r="IX503" s="34" t="s">
        <v>5179</v>
      </c>
      <c r="IY503" s="34" t="s">
        <v>5374</v>
      </c>
      <c r="IZ503" s="34" t="s">
        <v>4354</v>
      </c>
      <c r="JA503" s="34" t="s">
        <v>4716</v>
      </c>
      <c r="JB503" s="34" t="s">
        <v>4716</v>
      </c>
      <c r="JC503" s="34">
        <v>1000</v>
      </c>
      <c r="JD503" s="34">
        <v>1000</v>
      </c>
      <c r="JE503" s="34">
        <v>833.33333333333303</v>
      </c>
      <c r="JF503" s="34">
        <v>0</v>
      </c>
      <c r="JG503" s="34">
        <v>0</v>
      </c>
      <c r="JH503" s="34">
        <v>0</v>
      </c>
      <c r="JI503" s="34">
        <v>0</v>
      </c>
      <c r="JJ503" s="34">
        <v>0</v>
      </c>
      <c r="JK503" s="34">
        <v>0</v>
      </c>
      <c r="JL503" s="34">
        <v>28832.333333333299</v>
      </c>
      <c r="JM503" s="34">
        <v>4000</v>
      </c>
      <c r="JN503" s="34">
        <v>32832.333333333299</v>
      </c>
      <c r="JO503" s="34">
        <v>14416.166666666701</v>
      </c>
      <c r="JP503" s="34">
        <v>2000</v>
      </c>
      <c r="JQ503" s="34">
        <v>16416.166666666701</v>
      </c>
      <c r="JR503" s="34">
        <v>0.30457780440013399</v>
      </c>
      <c r="JS503" s="34">
        <v>6.0915560880026802E-2</v>
      </c>
      <c r="JT503" s="34">
        <v>0.213174005299654</v>
      </c>
      <c r="JU503" s="34">
        <v>0.15228890220006699</v>
      </c>
      <c r="JV503" s="34">
        <v>9.1373341320040199E-2</v>
      </c>
      <c r="JW503" s="34">
        <v>3.0457780440013401E-2</v>
      </c>
      <c r="JX503" s="34">
        <v>3.0457780440013401E-2</v>
      </c>
      <c r="JY503" s="34">
        <v>3.0457780440013401E-2</v>
      </c>
      <c r="KA503" s="34">
        <v>3.0457780440013401E-2</v>
      </c>
      <c r="KB503" s="34">
        <v>3.0457780440013401E-2</v>
      </c>
      <c r="KC503" s="34">
        <v>2.5381483700011202E-2</v>
      </c>
      <c r="KL503" s="34" t="s">
        <v>4170</v>
      </c>
      <c r="KM503" s="34" t="s">
        <v>4716</v>
      </c>
      <c r="KN503" s="34" t="s">
        <v>4716</v>
      </c>
      <c r="KO503" s="34" t="s">
        <v>4716</v>
      </c>
      <c r="KP503" s="34" t="s">
        <v>4170</v>
      </c>
      <c r="KQ503" s="34" t="s">
        <v>4170</v>
      </c>
      <c r="KR503" s="34" t="s">
        <v>4170</v>
      </c>
      <c r="KS503" s="34" t="s">
        <v>4170</v>
      </c>
      <c r="KT503" s="34" t="s">
        <v>4170</v>
      </c>
      <c r="KU503" s="34" t="s">
        <v>5114</v>
      </c>
      <c r="KV503" s="34" t="s">
        <v>5152</v>
      </c>
      <c r="KW503" s="34" t="s">
        <v>5623</v>
      </c>
      <c r="KX503" s="34" t="s">
        <v>5647</v>
      </c>
      <c r="KY503" s="34" t="s">
        <v>5954</v>
      </c>
      <c r="KZ503" s="34" t="s">
        <v>5152</v>
      </c>
    </row>
    <row r="504" spans="1:313">
      <c r="A504" s="34" t="s">
        <v>7466</v>
      </c>
      <c r="B504" s="34" t="s">
        <v>7426</v>
      </c>
      <c r="C504" s="34" t="s">
        <v>1037</v>
      </c>
      <c r="D504" s="34" t="s">
        <v>1041</v>
      </c>
      <c r="F504" s="34" t="s">
        <v>1041</v>
      </c>
      <c r="G504" s="34">
        <v>46</v>
      </c>
      <c r="H504" s="34" t="s">
        <v>1041</v>
      </c>
      <c r="I504" s="34" t="s">
        <v>1041</v>
      </c>
      <c r="J504" s="34" t="s">
        <v>442</v>
      </c>
      <c r="K504" s="34" t="s">
        <v>1077</v>
      </c>
      <c r="L504" s="34" t="s">
        <v>9537</v>
      </c>
      <c r="M504" s="34" t="s">
        <v>1548</v>
      </c>
      <c r="N504" s="34" t="s">
        <v>9538</v>
      </c>
      <c r="P504" s="34" t="s">
        <v>3065</v>
      </c>
      <c r="Q504" s="34" t="s">
        <v>3099</v>
      </c>
      <c r="R504" s="34" t="s">
        <v>6355</v>
      </c>
      <c r="S504" s="34">
        <v>1</v>
      </c>
      <c r="T504" s="34" t="s">
        <v>4170</v>
      </c>
      <c r="U504" s="34" t="s">
        <v>4170</v>
      </c>
      <c r="V504" s="34" t="s">
        <v>4170</v>
      </c>
      <c r="W504" s="34" t="s">
        <v>4170</v>
      </c>
      <c r="X504" s="34" t="s">
        <v>4881</v>
      </c>
      <c r="Y504" s="34" t="s">
        <v>4170</v>
      </c>
      <c r="Z504" s="34" t="s">
        <v>4881</v>
      </c>
      <c r="AA504" s="34" t="s">
        <v>4170</v>
      </c>
      <c r="AB504" s="34" t="s">
        <v>3681</v>
      </c>
      <c r="AD504" s="34" t="s">
        <v>3696</v>
      </c>
      <c r="AN504" s="34" t="s">
        <v>3722</v>
      </c>
      <c r="AO504" s="34" t="s">
        <v>1044</v>
      </c>
      <c r="BG504" s="34">
        <v>1</v>
      </c>
      <c r="BI504" s="34">
        <v>25</v>
      </c>
      <c r="BJ504" s="34" t="s">
        <v>1041</v>
      </c>
      <c r="BK504" s="34" t="s">
        <v>3727</v>
      </c>
      <c r="BM504" s="34" t="s">
        <v>3739</v>
      </c>
      <c r="BN504" s="34" t="s">
        <v>3745</v>
      </c>
      <c r="BO504" s="34" t="s">
        <v>4881</v>
      </c>
      <c r="BP504" s="34" t="s">
        <v>4170</v>
      </c>
      <c r="BQ504" s="34" t="s">
        <v>4170</v>
      </c>
      <c r="BR504" s="34" t="s">
        <v>4170</v>
      </c>
      <c r="BS504" s="34" t="s">
        <v>3754</v>
      </c>
      <c r="BT504" s="34" t="s">
        <v>3771</v>
      </c>
      <c r="BU504" s="34" t="s">
        <v>1044</v>
      </c>
      <c r="BV504" s="34" t="s">
        <v>1044</v>
      </c>
      <c r="BW504" s="34" t="s">
        <v>1044</v>
      </c>
      <c r="BX504" s="34" t="s">
        <v>3777</v>
      </c>
      <c r="BY504" s="34" t="s">
        <v>4881</v>
      </c>
      <c r="BZ504" s="34" t="s">
        <v>4170</v>
      </c>
      <c r="CA504" s="34" t="s">
        <v>4170</v>
      </c>
      <c r="CB504" s="34" t="s">
        <v>4170</v>
      </c>
      <c r="CC504" s="34" t="s">
        <v>4170</v>
      </c>
      <c r="CD504" s="34" t="s">
        <v>4170</v>
      </c>
      <c r="CE504" s="34" t="s">
        <v>4170</v>
      </c>
      <c r="CF504" s="34" t="s">
        <v>4170</v>
      </c>
      <c r="CG504" s="34" t="s">
        <v>4170</v>
      </c>
      <c r="CH504" s="34" t="s">
        <v>4170</v>
      </c>
      <c r="CI504" s="34" t="s">
        <v>4170</v>
      </c>
      <c r="CJ504" s="34" t="s">
        <v>4170</v>
      </c>
      <c r="CK504" s="34" t="s">
        <v>4170</v>
      </c>
      <c r="CL504" s="34" t="s">
        <v>4170</v>
      </c>
      <c r="CM504" s="34" t="s">
        <v>4170</v>
      </c>
      <c r="CN504" s="34" t="s">
        <v>4170</v>
      </c>
      <c r="CO504" s="34" t="s">
        <v>4170</v>
      </c>
      <c r="CQ504" s="34" t="s">
        <v>1041</v>
      </c>
      <c r="CR504" s="34" t="s">
        <v>1041</v>
      </c>
      <c r="CS504" s="34" t="s">
        <v>1041</v>
      </c>
      <c r="CT504" s="34" t="s">
        <v>1041</v>
      </c>
      <c r="CU504" s="34" t="s">
        <v>1041</v>
      </c>
      <c r="CV504" s="34" t="s">
        <v>1041</v>
      </c>
      <c r="CW504" s="34" t="s">
        <v>1044</v>
      </c>
      <c r="CX504" s="34" t="s">
        <v>1041</v>
      </c>
      <c r="CY504" s="34" t="s">
        <v>3823</v>
      </c>
      <c r="CZ504" s="34" t="s">
        <v>3843</v>
      </c>
      <c r="DA504" s="34" t="s">
        <v>3855</v>
      </c>
      <c r="DB504" s="34" t="s">
        <v>1044</v>
      </c>
      <c r="DC504" s="34" t="s">
        <v>1044</v>
      </c>
      <c r="DD504" s="34" t="s">
        <v>3871</v>
      </c>
      <c r="DE504" s="34" t="s">
        <v>1041</v>
      </c>
      <c r="DF504" s="34" t="s">
        <v>3877</v>
      </c>
      <c r="DG504" s="34" t="s">
        <v>3884</v>
      </c>
      <c r="DH504" s="34" t="s">
        <v>4881</v>
      </c>
      <c r="DI504" s="34" t="s">
        <v>4170</v>
      </c>
      <c r="DJ504" s="34" t="s">
        <v>4170</v>
      </c>
      <c r="DK504" s="34" t="s">
        <v>4170</v>
      </c>
      <c r="DL504" s="34" t="s">
        <v>4170</v>
      </c>
      <c r="DM504" s="34" t="s">
        <v>4170</v>
      </c>
      <c r="DN504" s="34" t="s">
        <v>4170</v>
      </c>
      <c r="DO504" s="34" t="s">
        <v>4170</v>
      </c>
      <c r="DP504" s="34" t="s">
        <v>4170</v>
      </c>
      <c r="DQ504" s="34" t="s">
        <v>4170</v>
      </c>
      <c r="DR504" s="34" t="s">
        <v>4170</v>
      </c>
      <c r="DS504" s="34" t="s">
        <v>4170</v>
      </c>
      <c r="DT504" s="34" t="s">
        <v>4170</v>
      </c>
      <c r="DU504" s="34" t="s">
        <v>4170</v>
      </c>
      <c r="DV504" s="34" t="s">
        <v>4170</v>
      </c>
      <c r="DW504" s="34" t="s">
        <v>4170</v>
      </c>
      <c r="FK504" s="34" t="s">
        <v>1044</v>
      </c>
      <c r="FM504" s="34" t="s">
        <v>3981</v>
      </c>
      <c r="FN504" s="34" t="s">
        <v>6724</v>
      </c>
      <c r="FO504" s="34" t="s">
        <v>4881</v>
      </c>
      <c r="FP504" s="34" t="s">
        <v>4881</v>
      </c>
      <c r="FQ504" s="34" t="s">
        <v>4881</v>
      </c>
      <c r="FR504" s="34" t="s">
        <v>4881</v>
      </c>
      <c r="FS504" s="34" t="s">
        <v>4170</v>
      </c>
      <c r="FT504" s="34" t="s">
        <v>4170</v>
      </c>
      <c r="FU504" s="34" t="s">
        <v>4881</v>
      </c>
      <c r="FV504" s="34" t="s">
        <v>4881</v>
      </c>
      <c r="FW504" s="34" t="s">
        <v>4881</v>
      </c>
      <c r="FX504" s="34" t="s">
        <v>4170</v>
      </c>
      <c r="FY504" s="34" t="s">
        <v>4170</v>
      </c>
      <c r="FZ504" s="34" t="s">
        <v>4170</v>
      </c>
      <c r="GA504" s="34" t="s">
        <v>4170</v>
      </c>
      <c r="GB504" s="34" t="s">
        <v>4170</v>
      </c>
      <c r="GC504" s="34" t="s">
        <v>4170</v>
      </c>
      <c r="GD504" s="34" t="s">
        <v>4170</v>
      </c>
      <c r="GF504" s="34" t="s">
        <v>1044</v>
      </c>
      <c r="GG504" s="34" t="s">
        <v>4170</v>
      </c>
      <c r="GH504" s="34" t="s">
        <v>4170</v>
      </c>
      <c r="GI504" s="34" t="s">
        <v>4170</v>
      </c>
      <c r="GJ504" s="34" t="s">
        <v>4881</v>
      </c>
      <c r="GK504" s="34" t="s">
        <v>4170</v>
      </c>
      <c r="GL504" s="34" t="s">
        <v>4170</v>
      </c>
      <c r="GM504" s="34" t="s">
        <v>4170</v>
      </c>
      <c r="GO504" s="34">
        <v>5000</v>
      </c>
      <c r="GP504" s="34">
        <v>0</v>
      </c>
      <c r="GQ504" s="34">
        <v>12000</v>
      </c>
      <c r="GR504" s="34">
        <v>3500</v>
      </c>
      <c r="GS504" s="34">
        <v>500</v>
      </c>
      <c r="GT504" s="34">
        <v>300</v>
      </c>
      <c r="GU504" s="34">
        <v>2000</v>
      </c>
      <c r="GV504" s="34">
        <v>2000</v>
      </c>
      <c r="GW504" s="34">
        <v>0</v>
      </c>
      <c r="GX504" s="34">
        <v>5000</v>
      </c>
      <c r="GY504" s="34">
        <v>0</v>
      </c>
      <c r="GZ504" s="34">
        <v>15000</v>
      </c>
      <c r="HA504" s="34">
        <v>0</v>
      </c>
      <c r="HB504" s="34">
        <v>0</v>
      </c>
      <c r="HC504" s="34">
        <v>0</v>
      </c>
      <c r="HD504" s="34">
        <v>0</v>
      </c>
      <c r="HE504" s="34">
        <v>0</v>
      </c>
      <c r="HF504" s="34" t="s">
        <v>1044</v>
      </c>
      <c r="HK504" s="34" t="s">
        <v>7467</v>
      </c>
      <c r="HL504" s="34" t="s">
        <v>4226</v>
      </c>
      <c r="HM504" s="34" t="s">
        <v>4542</v>
      </c>
      <c r="HN504" s="34" t="s">
        <v>5453</v>
      </c>
      <c r="HO504" s="34">
        <v>23.850197109067</v>
      </c>
      <c r="HP504" s="34" t="s">
        <v>4894</v>
      </c>
      <c r="HQ504" s="34" t="s">
        <v>4305</v>
      </c>
      <c r="HR504" s="34" t="s">
        <v>4186</v>
      </c>
      <c r="HS504" s="34" t="s">
        <v>4241</v>
      </c>
      <c r="HT504" s="34" t="s">
        <v>4271</v>
      </c>
      <c r="HU504" s="34" t="s">
        <v>5342</v>
      </c>
      <c r="HV504" s="34" t="s">
        <v>5001</v>
      </c>
      <c r="HW504" s="34" t="s">
        <v>4560</v>
      </c>
      <c r="HX504" s="34" t="s">
        <v>3244</v>
      </c>
      <c r="HY504" s="34" t="s">
        <v>4299</v>
      </c>
      <c r="HZ504" s="34" t="s">
        <v>4933</v>
      </c>
      <c r="IA504" s="34" t="s">
        <v>4665</v>
      </c>
      <c r="IC504" s="34" t="s">
        <v>5274</v>
      </c>
      <c r="ID504" s="34" t="s">
        <v>4462</v>
      </c>
      <c r="IR504" s="34" t="s">
        <v>1046</v>
      </c>
      <c r="IU504" s="34" t="s">
        <v>5179</v>
      </c>
      <c r="IV504" s="34" t="s">
        <v>4170</v>
      </c>
      <c r="IW504" s="34" t="s">
        <v>4172</v>
      </c>
      <c r="IX504" s="34" t="s">
        <v>6121</v>
      </c>
      <c r="IY504" s="34" t="s">
        <v>4785</v>
      </c>
      <c r="IZ504" s="34" t="s">
        <v>4784</v>
      </c>
      <c r="JA504" s="34" t="s">
        <v>5581</v>
      </c>
      <c r="JB504" s="34" t="s">
        <v>5581</v>
      </c>
      <c r="JC504" s="34">
        <v>833.33333333333303</v>
      </c>
      <c r="JD504" s="34">
        <v>0</v>
      </c>
      <c r="JE504" s="34">
        <v>2500</v>
      </c>
      <c r="JF504" s="34">
        <v>0</v>
      </c>
      <c r="JG504" s="34">
        <v>0</v>
      </c>
      <c r="JH504" s="34">
        <v>0</v>
      </c>
      <c r="JI504" s="34">
        <v>0</v>
      </c>
      <c r="JJ504" s="34">
        <v>0</v>
      </c>
      <c r="JK504" s="34">
        <v>0</v>
      </c>
      <c r="JL504" s="34">
        <v>26633.333333333299</v>
      </c>
      <c r="JM504" s="34">
        <v>2000</v>
      </c>
      <c r="JN504" s="34">
        <v>28633.333333333299</v>
      </c>
      <c r="JO504" s="34">
        <v>26633.333333333299</v>
      </c>
      <c r="JP504" s="34">
        <v>2000</v>
      </c>
      <c r="JQ504" s="34">
        <v>28633.333333333299</v>
      </c>
      <c r="JR504" s="34">
        <v>0.17462165308498301</v>
      </c>
      <c r="JT504" s="34">
        <v>0.41909196740395799</v>
      </c>
      <c r="JU504" s="34">
        <v>0.122235157159488</v>
      </c>
      <c r="JV504" s="34">
        <v>1.7462165308498302E-2</v>
      </c>
      <c r="JW504" s="34">
        <v>1.0477299185098999E-2</v>
      </c>
      <c r="JX504" s="34">
        <v>6.9848661233992998E-2</v>
      </c>
      <c r="JY504" s="34">
        <v>6.9848661233992998E-2</v>
      </c>
      <c r="KA504" s="34">
        <v>2.91036088474971E-2</v>
      </c>
      <c r="KC504" s="34">
        <v>8.7310826542491296E-2</v>
      </c>
      <c r="KL504" s="34" t="s">
        <v>4170</v>
      </c>
      <c r="KM504" s="34" t="s">
        <v>4716</v>
      </c>
      <c r="KN504" s="34" t="s">
        <v>4170</v>
      </c>
      <c r="KO504" s="34" t="s">
        <v>5253</v>
      </c>
      <c r="KP504" s="34" t="s">
        <v>4170</v>
      </c>
      <c r="KQ504" s="34" t="s">
        <v>4170</v>
      </c>
      <c r="KR504" s="34" t="s">
        <v>4170</v>
      </c>
      <c r="KS504" s="34" t="s">
        <v>4170</v>
      </c>
      <c r="KT504" s="34" t="s">
        <v>4170</v>
      </c>
      <c r="KU504" s="34" t="s">
        <v>5114</v>
      </c>
      <c r="KV504" s="34" t="s">
        <v>4876</v>
      </c>
      <c r="KW504" s="34" t="s">
        <v>5621</v>
      </c>
      <c r="KX504" s="34" t="s">
        <v>5647</v>
      </c>
      <c r="KY504" s="34" t="s">
        <v>5953</v>
      </c>
      <c r="KZ504" s="34" t="s">
        <v>5224</v>
      </c>
    </row>
    <row r="505" spans="1:313">
      <c r="A505" s="34" t="s">
        <v>7468</v>
      </c>
      <c r="B505" s="34" t="s">
        <v>7426</v>
      </c>
      <c r="C505" s="34" t="s">
        <v>1038</v>
      </c>
      <c r="D505" s="34" t="s">
        <v>1041</v>
      </c>
      <c r="F505" s="34" t="s">
        <v>1041</v>
      </c>
      <c r="G505" s="34">
        <v>27</v>
      </c>
      <c r="H505" s="34" t="s">
        <v>1041</v>
      </c>
      <c r="I505" s="34" t="s">
        <v>1041</v>
      </c>
      <c r="J505" s="34" t="s">
        <v>442</v>
      </c>
      <c r="K505" s="34" t="s">
        <v>1077</v>
      </c>
      <c r="L505" s="34" t="s">
        <v>9537</v>
      </c>
      <c r="M505" s="34" t="s">
        <v>1548</v>
      </c>
      <c r="N505" s="34" t="s">
        <v>9538</v>
      </c>
      <c r="P505" s="34" t="s">
        <v>3065</v>
      </c>
      <c r="Q505" s="34" t="s">
        <v>3111</v>
      </c>
      <c r="R505" s="34" t="s">
        <v>6449</v>
      </c>
      <c r="S505" s="34">
        <v>2</v>
      </c>
      <c r="T505" s="34" t="s">
        <v>4881</v>
      </c>
      <c r="U505" s="34" t="s">
        <v>4170</v>
      </c>
      <c r="V505" s="34" t="s">
        <v>4170</v>
      </c>
      <c r="W505" s="34" t="s">
        <v>4881</v>
      </c>
      <c r="X505" s="34" t="s">
        <v>4881</v>
      </c>
      <c r="Y505" s="34" t="s">
        <v>4881</v>
      </c>
      <c r="Z505" s="34" t="s">
        <v>4881</v>
      </c>
      <c r="AA505" s="34" t="s">
        <v>4170</v>
      </c>
      <c r="AB505" s="34" t="s">
        <v>3681</v>
      </c>
      <c r="AD505" s="34" t="s">
        <v>3696</v>
      </c>
      <c r="AN505" s="34" t="s">
        <v>3722</v>
      </c>
      <c r="AO505" s="34" t="s">
        <v>1044</v>
      </c>
      <c r="BG505" s="34">
        <v>1</v>
      </c>
      <c r="BI505" s="34">
        <v>24</v>
      </c>
      <c r="BJ505" s="34" t="s">
        <v>1041</v>
      </c>
      <c r="BK505" s="34" t="s">
        <v>3727</v>
      </c>
      <c r="BM505" s="34" t="s">
        <v>3739</v>
      </c>
      <c r="BN505" s="34" t="s">
        <v>3745</v>
      </c>
      <c r="BO505" s="34" t="s">
        <v>4881</v>
      </c>
      <c r="BP505" s="34" t="s">
        <v>4170</v>
      </c>
      <c r="BQ505" s="34" t="s">
        <v>4170</v>
      </c>
      <c r="BR505" s="34" t="s">
        <v>4170</v>
      </c>
      <c r="BS505" s="34" t="s">
        <v>3751</v>
      </c>
      <c r="BT505" s="34" t="s">
        <v>3739</v>
      </c>
      <c r="BU505" s="34" t="s">
        <v>1044</v>
      </c>
      <c r="BV505" s="34" t="s">
        <v>1044</v>
      </c>
      <c r="BW505" s="34" t="s">
        <v>1044</v>
      </c>
      <c r="BX505" s="34" t="s">
        <v>3777</v>
      </c>
      <c r="BY505" s="34" t="s">
        <v>4881</v>
      </c>
      <c r="BZ505" s="34" t="s">
        <v>4170</v>
      </c>
      <c r="CA505" s="34" t="s">
        <v>4170</v>
      </c>
      <c r="CB505" s="34" t="s">
        <v>4170</v>
      </c>
      <c r="CC505" s="34" t="s">
        <v>4170</v>
      </c>
      <c r="CD505" s="34" t="s">
        <v>4170</v>
      </c>
      <c r="CE505" s="34" t="s">
        <v>4170</v>
      </c>
      <c r="CF505" s="34" t="s">
        <v>4170</v>
      </c>
      <c r="CG505" s="34" t="s">
        <v>4170</v>
      </c>
      <c r="CH505" s="34" t="s">
        <v>4170</v>
      </c>
      <c r="CI505" s="34" t="s">
        <v>4170</v>
      </c>
      <c r="CJ505" s="34" t="s">
        <v>4170</v>
      </c>
      <c r="CK505" s="34" t="s">
        <v>4170</v>
      </c>
      <c r="CL505" s="34" t="s">
        <v>4170</v>
      </c>
      <c r="CM505" s="34" t="s">
        <v>4170</v>
      </c>
      <c r="CN505" s="34" t="s">
        <v>4170</v>
      </c>
      <c r="CO505" s="34" t="s">
        <v>4170</v>
      </c>
      <c r="CQ505" s="34" t="s">
        <v>1041</v>
      </c>
      <c r="CR505" s="34" t="s">
        <v>1041</v>
      </c>
      <c r="CS505" s="34" t="s">
        <v>1044</v>
      </c>
      <c r="CT505" s="34" t="s">
        <v>1041</v>
      </c>
      <c r="CU505" s="34" t="s">
        <v>1041</v>
      </c>
      <c r="CV505" s="34" t="s">
        <v>1041</v>
      </c>
      <c r="CW505" s="34" t="s">
        <v>1041</v>
      </c>
      <c r="CX505" s="34" t="s">
        <v>1044</v>
      </c>
      <c r="CY505" s="34" t="s">
        <v>3826</v>
      </c>
      <c r="CZ505" s="34" t="s">
        <v>3843</v>
      </c>
      <c r="DA505" s="34" t="s">
        <v>3861</v>
      </c>
      <c r="DB505" s="34" t="s">
        <v>3868</v>
      </c>
      <c r="DC505" s="34" t="s">
        <v>3868</v>
      </c>
      <c r="DD505" s="34" t="s">
        <v>3871</v>
      </c>
      <c r="DE505" s="34" t="s">
        <v>1041</v>
      </c>
      <c r="DF505" s="34" t="s">
        <v>3877</v>
      </c>
      <c r="DG505" s="34" t="s">
        <v>169</v>
      </c>
      <c r="DH505" s="34" t="s">
        <v>4170</v>
      </c>
      <c r="DI505" s="34" t="s">
        <v>4881</v>
      </c>
      <c r="DJ505" s="34" t="s">
        <v>4170</v>
      </c>
      <c r="DK505" s="34" t="s">
        <v>4170</v>
      </c>
      <c r="DL505" s="34" t="s">
        <v>4170</v>
      </c>
      <c r="DM505" s="34" t="s">
        <v>4170</v>
      </c>
      <c r="DN505" s="34" t="s">
        <v>4170</v>
      </c>
      <c r="DO505" s="34" t="s">
        <v>4170</v>
      </c>
      <c r="DP505" s="34" t="s">
        <v>4170</v>
      </c>
      <c r="DQ505" s="34" t="s">
        <v>4170</v>
      </c>
      <c r="DR505" s="34" t="s">
        <v>4170</v>
      </c>
      <c r="DS505" s="34" t="s">
        <v>4170</v>
      </c>
      <c r="DT505" s="34" t="s">
        <v>4170</v>
      </c>
      <c r="DU505" s="34" t="s">
        <v>4170</v>
      </c>
      <c r="DV505" s="34" t="s">
        <v>4170</v>
      </c>
      <c r="DW505" s="34" t="s">
        <v>4170</v>
      </c>
      <c r="DY505" s="34">
        <v>30000</v>
      </c>
      <c r="FK505" s="34" t="s">
        <v>1044</v>
      </c>
      <c r="FM505" s="34" t="s">
        <v>3990</v>
      </c>
      <c r="GF505" s="34" t="s">
        <v>1044</v>
      </c>
      <c r="GG505" s="34" t="s">
        <v>4170</v>
      </c>
      <c r="GH505" s="34" t="s">
        <v>4170</v>
      </c>
      <c r="GI505" s="34" t="s">
        <v>4170</v>
      </c>
      <c r="GJ505" s="34" t="s">
        <v>4881</v>
      </c>
      <c r="GK505" s="34" t="s">
        <v>4170</v>
      </c>
      <c r="GL505" s="34" t="s">
        <v>4170</v>
      </c>
      <c r="GM505" s="34" t="s">
        <v>4170</v>
      </c>
      <c r="GO505" s="34">
        <v>6000</v>
      </c>
      <c r="GP505" s="34">
        <v>0</v>
      </c>
      <c r="GQ505" s="34">
        <v>11000</v>
      </c>
      <c r="GR505" s="34">
        <v>2000</v>
      </c>
      <c r="GS505" s="34">
        <v>1000</v>
      </c>
      <c r="GT505" s="34">
        <v>300</v>
      </c>
      <c r="GU505" s="34">
        <v>1000</v>
      </c>
      <c r="GV505" s="34">
        <v>0</v>
      </c>
      <c r="GW505" s="34">
        <v>0</v>
      </c>
      <c r="GX505" s="34">
        <v>0</v>
      </c>
      <c r="GY505" s="34">
        <v>0</v>
      </c>
      <c r="GZ505" s="34">
        <v>0</v>
      </c>
      <c r="HA505" s="34">
        <v>0</v>
      </c>
      <c r="HB505" s="34">
        <v>0</v>
      </c>
      <c r="HC505" s="34">
        <v>0</v>
      </c>
      <c r="HD505" s="34">
        <v>1000</v>
      </c>
      <c r="HE505" s="34">
        <v>0</v>
      </c>
      <c r="HF505" s="34" t="s">
        <v>1044</v>
      </c>
      <c r="HK505" s="34" t="s">
        <v>7469</v>
      </c>
      <c r="HL505" s="34" t="s">
        <v>4226</v>
      </c>
      <c r="HM505" s="34" t="s">
        <v>4539</v>
      </c>
      <c r="HN505" s="34" t="s">
        <v>5452</v>
      </c>
      <c r="HO505" s="34">
        <v>5.8133486640385499</v>
      </c>
      <c r="HP505" s="34" t="s">
        <v>4898</v>
      </c>
      <c r="HQ505" s="34" t="s">
        <v>4313</v>
      </c>
      <c r="HR505" s="34" t="s">
        <v>4186</v>
      </c>
      <c r="HS505" s="34" t="s">
        <v>4255</v>
      </c>
      <c r="HT505" s="34" t="s">
        <v>4271</v>
      </c>
      <c r="HU505" s="34" t="s">
        <v>5342</v>
      </c>
      <c r="HV505" s="34" t="s">
        <v>5001</v>
      </c>
      <c r="HW505" s="34" t="s">
        <v>4556</v>
      </c>
      <c r="HX505" s="34" t="s">
        <v>3238</v>
      </c>
      <c r="HY505" s="34" t="s">
        <v>4291</v>
      </c>
      <c r="HZ505" s="34" t="s">
        <v>4933</v>
      </c>
      <c r="IA505" s="34" t="s">
        <v>4666</v>
      </c>
      <c r="IC505" s="34" t="s">
        <v>5274</v>
      </c>
      <c r="ID505" s="34" t="s">
        <v>4462</v>
      </c>
      <c r="IE505" s="34" t="s">
        <v>5224</v>
      </c>
      <c r="IQ505" s="34">
        <v>30000</v>
      </c>
      <c r="IR505" s="34" t="s">
        <v>1046</v>
      </c>
      <c r="IT505" s="34">
        <v>15000</v>
      </c>
      <c r="IU505" s="34" t="s">
        <v>5179</v>
      </c>
      <c r="IV505" s="34" t="s">
        <v>4170</v>
      </c>
      <c r="IW505" s="34" t="s">
        <v>4172</v>
      </c>
      <c r="IX505" s="34" t="s">
        <v>4472</v>
      </c>
      <c r="IY505" s="34" t="s">
        <v>4474</v>
      </c>
      <c r="IZ505" s="34" t="s">
        <v>4784</v>
      </c>
      <c r="JA505" s="34" t="s">
        <v>4716</v>
      </c>
      <c r="JB505" s="34" t="s">
        <v>4170</v>
      </c>
      <c r="JC505" s="34">
        <v>0</v>
      </c>
      <c r="JD505" s="34">
        <v>0</v>
      </c>
      <c r="JE505" s="34">
        <v>0</v>
      </c>
      <c r="JF505" s="34">
        <v>0</v>
      </c>
      <c r="JG505" s="34">
        <v>0</v>
      </c>
      <c r="JH505" s="34">
        <v>0</v>
      </c>
      <c r="JI505" s="34">
        <v>166.666666666667</v>
      </c>
      <c r="JJ505" s="34">
        <v>0</v>
      </c>
      <c r="JK505" s="34">
        <v>0</v>
      </c>
      <c r="JL505" s="34">
        <v>21300</v>
      </c>
      <c r="JM505" s="34">
        <v>166.666666666667</v>
      </c>
      <c r="JN505" s="34">
        <v>21466.666666666701</v>
      </c>
      <c r="JO505" s="34">
        <v>10650</v>
      </c>
      <c r="JP505" s="34">
        <v>83.3333333333333</v>
      </c>
      <c r="JQ505" s="34">
        <v>10733.333333333299</v>
      </c>
      <c r="JR505" s="34">
        <v>0.27950310559006197</v>
      </c>
      <c r="JT505" s="34">
        <v>0.51242236024844701</v>
      </c>
      <c r="JU505" s="34">
        <v>9.3167701863354005E-2</v>
      </c>
      <c r="JV505" s="34">
        <v>4.6583850931677002E-2</v>
      </c>
      <c r="JW505" s="34">
        <v>1.3975155279503101E-2</v>
      </c>
      <c r="JX505" s="34">
        <v>4.6583850931677002E-2</v>
      </c>
      <c r="KG505" s="34">
        <v>7.7639751552795004E-3</v>
      </c>
      <c r="KJ505" s="34" t="s">
        <v>5978</v>
      </c>
      <c r="KK505" s="34" t="s">
        <v>5987</v>
      </c>
      <c r="KL505" s="34" t="s">
        <v>4170</v>
      </c>
      <c r="KM505" s="34" t="s">
        <v>4170</v>
      </c>
      <c r="KN505" s="34" t="s">
        <v>4170</v>
      </c>
      <c r="KO505" s="34" t="s">
        <v>4170</v>
      </c>
      <c r="KP505" s="34" t="s">
        <v>4170</v>
      </c>
      <c r="KQ505" s="34" t="s">
        <v>4170</v>
      </c>
      <c r="KR505" s="34" t="s">
        <v>4170</v>
      </c>
      <c r="KS505" s="34" t="s">
        <v>4783</v>
      </c>
      <c r="KT505" s="34" t="s">
        <v>4170</v>
      </c>
      <c r="KU505" s="34" t="s">
        <v>5113</v>
      </c>
      <c r="KV505" s="34" t="s">
        <v>5155</v>
      </c>
      <c r="KW505" s="34" t="s">
        <v>5620</v>
      </c>
      <c r="KX505" s="34" t="s">
        <v>5643</v>
      </c>
      <c r="KY505" s="34" t="s">
        <v>5953</v>
      </c>
      <c r="KZ505" s="34" t="s">
        <v>5155</v>
      </c>
      <c r="LA505" s="34" t="s">
        <v>5992</v>
      </c>
    </row>
    <row r="506" spans="1:313">
      <c r="A506" s="34" t="s">
        <v>7470</v>
      </c>
      <c r="B506" s="34" t="s">
        <v>7426</v>
      </c>
      <c r="C506" s="34" t="s">
        <v>1039</v>
      </c>
      <c r="D506" s="34" t="s">
        <v>1041</v>
      </c>
      <c r="F506" s="34" t="s">
        <v>1041</v>
      </c>
      <c r="G506" s="34">
        <v>33</v>
      </c>
      <c r="H506" s="34" t="s">
        <v>1041</v>
      </c>
      <c r="I506" s="34" t="s">
        <v>1041</v>
      </c>
      <c r="J506" s="34" t="s">
        <v>440</v>
      </c>
      <c r="K506" s="34" t="s">
        <v>1113</v>
      </c>
      <c r="L506" s="34" t="s">
        <v>9551</v>
      </c>
      <c r="M506" s="34" t="s">
        <v>2232</v>
      </c>
      <c r="N506" s="34" t="s">
        <v>9655</v>
      </c>
      <c r="P506" s="34" t="s">
        <v>3068</v>
      </c>
      <c r="Q506" s="34" t="s">
        <v>3090</v>
      </c>
      <c r="R506" s="34" t="s">
        <v>6395</v>
      </c>
      <c r="S506" s="34">
        <v>3</v>
      </c>
      <c r="T506" s="34" t="s">
        <v>4609</v>
      </c>
      <c r="U506" s="34" t="s">
        <v>4881</v>
      </c>
      <c r="V506" s="34" t="s">
        <v>4170</v>
      </c>
      <c r="W506" s="34" t="s">
        <v>4881</v>
      </c>
      <c r="X506" s="34" t="s">
        <v>4881</v>
      </c>
      <c r="Y506" s="34" t="s">
        <v>4609</v>
      </c>
      <c r="Z506" s="34" t="s">
        <v>4881</v>
      </c>
      <c r="AA506" s="34" t="s">
        <v>4170</v>
      </c>
      <c r="AB506" s="34" t="s">
        <v>3681</v>
      </c>
      <c r="AD506" s="34" t="s">
        <v>3696</v>
      </c>
      <c r="AN506" s="34" t="s">
        <v>3719</v>
      </c>
      <c r="AO506" s="34" t="s">
        <v>1044</v>
      </c>
      <c r="BG506" s="34">
        <v>2</v>
      </c>
      <c r="BI506" s="34">
        <v>35</v>
      </c>
      <c r="BJ506" s="34" t="s">
        <v>1041</v>
      </c>
      <c r="BK506" s="34" t="s">
        <v>3727</v>
      </c>
      <c r="BM506" s="34" t="s">
        <v>3739</v>
      </c>
      <c r="BN506" s="34" t="s">
        <v>3745</v>
      </c>
      <c r="BO506" s="34" t="s">
        <v>4881</v>
      </c>
      <c r="BP506" s="34" t="s">
        <v>4170</v>
      </c>
      <c r="BQ506" s="34" t="s">
        <v>4170</v>
      </c>
      <c r="BR506" s="34" t="s">
        <v>4170</v>
      </c>
      <c r="BS506" s="34" t="s">
        <v>3751</v>
      </c>
      <c r="BT506" s="34" t="s">
        <v>3739</v>
      </c>
      <c r="BU506" s="34" t="s">
        <v>1044</v>
      </c>
      <c r="BV506" s="34" t="s">
        <v>1041</v>
      </c>
      <c r="BW506" s="34" t="s">
        <v>1044</v>
      </c>
      <c r="BX506" s="34" t="s">
        <v>3777</v>
      </c>
      <c r="BY506" s="34" t="s">
        <v>4881</v>
      </c>
      <c r="BZ506" s="34" t="s">
        <v>4170</v>
      </c>
      <c r="CA506" s="34" t="s">
        <v>4170</v>
      </c>
      <c r="CB506" s="34" t="s">
        <v>4170</v>
      </c>
      <c r="CC506" s="34" t="s">
        <v>4170</v>
      </c>
      <c r="CD506" s="34" t="s">
        <v>4170</v>
      </c>
      <c r="CE506" s="34" t="s">
        <v>4170</v>
      </c>
      <c r="CF506" s="34" t="s">
        <v>4170</v>
      </c>
      <c r="CG506" s="34" t="s">
        <v>4170</v>
      </c>
      <c r="CH506" s="34" t="s">
        <v>4170</v>
      </c>
      <c r="CI506" s="34" t="s">
        <v>4170</v>
      </c>
      <c r="CJ506" s="34" t="s">
        <v>4170</v>
      </c>
      <c r="CK506" s="34" t="s">
        <v>4170</v>
      </c>
      <c r="CL506" s="34" t="s">
        <v>4170</v>
      </c>
      <c r="CM506" s="34" t="s">
        <v>4170</v>
      </c>
      <c r="CN506" s="34" t="s">
        <v>4170</v>
      </c>
      <c r="CO506" s="34" t="s">
        <v>4170</v>
      </c>
      <c r="CQ506" s="34" t="s">
        <v>1041</v>
      </c>
      <c r="CR506" s="34" t="s">
        <v>1041</v>
      </c>
      <c r="CS506" s="34" t="s">
        <v>1041</v>
      </c>
      <c r="CT506" s="34" t="s">
        <v>1041</v>
      </c>
      <c r="CU506" s="34" t="s">
        <v>1041</v>
      </c>
      <c r="CV506" s="34" t="s">
        <v>1041</v>
      </c>
      <c r="CW506" s="34" t="s">
        <v>1041</v>
      </c>
      <c r="CX506" s="34" t="s">
        <v>1041</v>
      </c>
      <c r="CY506" s="34" t="s">
        <v>3823</v>
      </c>
      <c r="CZ506" s="34" t="s">
        <v>3846</v>
      </c>
      <c r="DA506" s="34" t="s">
        <v>3855</v>
      </c>
      <c r="DB506" s="34" t="s">
        <v>1044</v>
      </c>
      <c r="DC506" s="34" t="s">
        <v>3871</v>
      </c>
      <c r="DD506" s="34" t="s">
        <v>3871</v>
      </c>
      <c r="DE506" s="34" t="s">
        <v>1041</v>
      </c>
      <c r="DF506" s="34" t="s">
        <v>3880</v>
      </c>
      <c r="DG506" s="34" t="s">
        <v>7471</v>
      </c>
      <c r="DH506" s="34" t="s">
        <v>4170</v>
      </c>
      <c r="DI506" s="34" t="s">
        <v>4881</v>
      </c>
      <c r="DJ506" s="34" t="s">
        <v>4881</v>
      </c>
      <c r="DK506" s="34" t="s">
        <v>4170</v>
      </c>
      <c r="DL506" s="34" t="s">
        <v>4170</v>
      </c>
      <c r="DM506" s="34" t="s">
        <v>4170</v>
      </c>
      <c r="DN506" s="34" t="s">
        <v>4170</v>
      </c>
      <c r="DO506" s="34" t="s">
        <v>4881</v>
      </c>
      <c r="DP506" s="34" t="s">
        <v>4170</v>
      </c>
      <c r="DQ506" s="34" t="s">
        <v>4170</v>
      </c>
      <c r="DR506" s="34" t="s">
        <v>4170</v>
      </c>
      <c r="DS506" s="34" t="s">
        <v>4170</v>
      </c>
      <c r="DT506" s="34" t="s">
        <v>4170</v>
      </c>
      <c r="DU506" s="34" t="s">
        <v>4170</v>
      </c>
      <c r="DV506" s="34" t="s">
        <v>4170</v>
      </c>
      <c r="DW506" s="34" t="s">
        <v>4170</v>
      </c>
      <c r="DY506" s="34">
        <v>13000</v>
      </c>
      <c r="DZ506" s="34">
        <v>3000</v>
      </c>
      <c r="FE506" s="34">
        <v>3250</v>
      </c>
      <c r="FK506" s="34" t="s">
        <v>3865</v>
      </c>
      <c r="FL506" s="34" t="s">
        <v>3972</v>
      </c>
      <c r="FM506" s="34" t="s">
        <v>3981</v>
      </c>
      <c r="FN506" s="34" t="s">
        <v>7472</v>
      </c>
      <c r="FO506" s="34" t="s">
        <v>4881</v>
      </c>
      <c r="FP506" s="34" t="s">
        <v>4170</v>
      </c>
      <c r="FQ506" s="34" t="s">
        <v>4170</v>
      </c>
      <c r="FR506" s="34" t="s">
        <v>4170</v>
      </c>
      <c r="FS506" s="34" t="s">
        <v>4170</v>
      </c>
      <c r="FT506" s="34" t="s">
        <v>4170</v>
      </c>
      <c r="FU506" s="34" t="s">
        <v>4170</v>
      </c>
      <c r="FV506" s="34" t="s">
        <v>4881</v>
      </c>
      <c r="FW506" s="34" t="s">
        <v>4170</v>
      </c>
      <c r="FX506" s="34" t="s">
        <v>4170</v>
      </c>
      <c r="FY506" s="34" t="s">
        <v>4170</v>
      </c>
      <c r="FZ506" s="34" t="s">
        <v>4170</v>
      </c>
      <c r="GA506" s="34" t="s">
        <v>4170</v>
      </c>
      <c r="GB506" s="34" t="s">
        <v>4170</v>
      </c>
      <c r="GC506" s="34" t="s">
        <v>4170</v>
      </c>
      <c r="GD506" s="34" t="s">
        <v>4170</v>
      </c>
      <c r="GF506" s="34" t="s">
        <v>1044</v>
      </c>
      <c r="GG506" s="34" t="s">
        <v>4170</v>
      </c>
      <c r="GH506" s="34" t="s">
        <v>4170</v>
      </c>
      <c r="GI506" s="34" t="s">
        <v>4170</v>
      </c>
      <c r="GJ506" s="34" t="s">
        <v>4881</v>
      </c>
      <c r="GK506" s="34" t="s">
        <v>4170</v>
      </c>
      <c r="GL506" s="34" t="s">
        <v>4170</v>
      </c>
      <c r="GM506" s="34" t="s">
        <v>4170</v>
      </c>
      <c r="GO506" s="34">
        <v>8000</v>
      </c>
      <c r="GP506" s="34">
        <v>0</v>
      </c>
      <c r="GQ506" s="34">
        <v>0</v>
      </c>
      <c r="GR506" s="34">
        <v>4000</v>
      </c>
      <c r="GS506" s="34">
        <v>500</v>
      </c>
      <c r="GT506" s="34">
        <v>400</v>
      </c>
      <c r="GU506" s="34">
        <v>2000</v>
      </c>
      <c r="GV506" s="34">
        <v>0</v>
      </c>
      <c r="GW506" s="34">
        <v>0</v>
      </c>
      <c r="GX506" s="34">
        <v>5000</v>
      </c>
      <c r="GY506" s="34">
        <v>200</v>
      </c>
      <c r="GZ506" s="34">
        <v>0</v>
      </c>
      <c r="HA506" s="34">
        <v>0</v>
      </c>
      <c r="HB506" s="34">
        <v>5000</v>
      </c>
      <c r="HC506" s="34">
        <v>10000</v>
      </c>
      <c r="HD506" s="34">
        <v>1500</v>
      </c>
      <c r="HE506" s="34">
        <v>0</v>
      </c>
      <c r="HF506" s="34" t="s">
        <v>1044</v>
      </c>
      <c r="HK506" s="34" t="s">
        <v>7473</v>
      </c>
      <c r="HL506" s="34" t="s">
        <v>4226</v>
      </c>
      <c r="HM506" s="34" t="s">
        <v>4539</v>
      </c>
      <c r="HN506" s="34" t="s">
        <v>5446</v>
      </c>
      <c r="HO506" s="34">
        <v>10.840998685939599</v>
      </c>
      <c r="HP506" s="34" t="s">
        <v>4897</v>
      </c>
      <c r="HQ506" s="34" t="s">
        <v>4316</v>
      </c>
      <c r="HR506" s="34" t="s">
        <v>4219</v>
      </c>
      <c r="HS506" s="34" t="s">
        <v>4248</v>
      </c>
      <c r="HT506" s="34" t="s">
        <v>4262</v>
      </c>
      <c r="HU506" s="34" t="s">
        <v>5342</v>
      </c>
      <c r="HV506" s="34" t="s">
        <v>5001</v>
      </c>
      <c r="HW506" s="34" t="s">
        <v>4556</v>
      </c>
      <c r="HX506" s="34" t="s">
        <v>3244</v>
      </c>
      <c r="HY506" s="34" t="s">
        <v>4291</v>
      </c>
      <c r="HZ506" s="34" t="s">
        <v>4933</v>
      </c>
      <c r="IA506" s="34" t="s">
        <v>4666</v>
      </c>
      <c r="IC506" s="34" t="s">
        <v>5274</v>
      </c>
      <c r="ID506" s="34" t="s">
        <v>4461</v>
      </c>
      <c r="IE506" s="34" t="s">
        <v>5112</v>
      </c>
      <c r="IF506" s="34" t="s">
        <v>4874</v>
      </c>
      <c r="IK506" s="34" t="s">
        <v>4588</v>
      </c>
      <c r="IQ506" s="34">
        <v>19250</v>
      </c>
      <c r="IR506" s="34" t="s">
        <v>1046</v>
      </c>
      <c r="IS506" s="34" t="s">
        <v>5322</v>
      </c>
      <c r="IT506" s="34">
        <v>6416.6666666666697</v>
      </c>
      <c r="IU506" s="34" t="s">
        <v>5180</v>
      </c>
      <c r="IV506" s="34" t="s">
        <v>4170</v>
      </c>
      <c r="IW506" s="34" t="s">
        <v>4170</v>
      </c>
      <c r="IX506" s="34" t="s">
        <v>6121</v>
      </c>
      <c r="IY506" s="34" t="s">
        <v>4785</v>
      </c>
      <c r="IZ506" s="34" t="s">
        <v>4785</v>
      </c>
      <c r="JA506" s="34" t="s">
        <v>5581</v>
      </c>
      <c r="JB506" s="34" t="s">
        <v>4170</v>
      </c>
      <c r="JC506" s="34">
        <v>833.33333333333303</v>
      </c>
      <c r="JD506" s="34">
        <v>33.3333333333333</v>
      </c>
      <c r="JE506" s="34">
        <v>0</v>
      </c>
      <c r="JF506" s="34">
        <v>0</v>
      </c>
      <c r="JG506" s="34">
        <v>833.33333333333303</v>
      </c>
      <c r="JH506" s="34">
        <v>1666.6666666666699</v>
      </c>
      <c r="JI506" s="34">
        <v>250</v>
      </c>
      <c r="JJ506" s="34">
        <v>0</v>
      </c>
      <c r="JK506" s="34">
        <v>0</v>
      </c>
      <c r="JL506" s="34">
        <v>17400</v>
      </c>
      <c r="JM506" s="34">
        <v>1116.6666666666699</v>
      </c>
      <c r="JN506" s="34">
        <v>18516.666666666701</v>
      </c>
      <c r="JO506" s="34">
        <v>5800</v>
      </c>
      <c r="JP506" s="34">
        <v>372.222222222222</v>
      </c>
      <c r="JQ506" s="34">
        <v>6172.2222222222199</v>
      </c>
      <c r="JR506" s="34">
        <v>0.43204320432043197</v>
      </c>
      <c r="JU506" s="34">
        <v>0.21602160216021599</v>
      </c>
      <c r="JV506" s="34">
        <v>2.7002700270026998E-2</v>
      </c>
      <c r="JW506" s="34">
        <v>2.1602160216021599E-2</v>
      </c>
      <c r="JX506" s="34">
        <v>0.10801080108010799</v>
      </c>
      <c r="KA506" s="34">
        <v>4.5004500450044997E-2</v>
      </c>
      <c r="KB506" s="34">
        <v>1.8001800180018001E-3</v>
      </c>
      <c r="KE506" s="34">
        <v>4.5004500450044997E-2</v>
      </c>
      <c r="KF506" s="34">
        <v>9.0009000900089994E-2</v>
      </c>
      <c r="KG506" s="34">
        <v>1.3501350135013499E-2</v>
      </c>
      <c r="KJ506" s="34" t="s">
        <v>5977</v>
      </c>
      <c r="KK506" s="34" t="s">
        <v>5989</v>
      </c>
      <c r="KL506" s="34" t="s">
        <v>4170</v>
      </c>
      <c r="KM506" s="34" t="s">
        <v>4716</v>
      </c>
      <c r="KN506" s="34" t="s">
        <v>4352</v>
      </c>
      <c r="KO506" s="34" t="s">
        <v>4170</v>
      </c>
      <c r="KP506" s="34" t="s">
        <v>4170</v>
      </c>
      <c r="KQ506" s="34" t="s">
        <v>4354</v>
      </c>
      <c r="KR506" s="34" t="s">
        <v>4973</v>
      </c>
      <c r="KS506" s="34" t="s">
        <v>5708</v>
      </c>
      <c r="KT506" s="34" t="s">
        <v>4170</v>
      </c>
      <c r="KU506" s="34" t="s">
        <v>5113</v>
      </c>
      <c r="KV506" s="34" t="s">
        <v>5154</v>
      </c>
      <c r="KW506" s="34" t="s">
        <v>5621</v>
      </c>
      <c r="KX506" s="34" t="s">
        <v>5644</v>
      </c>
      <c r="KY506" s="34" t="s">
        <v>5223</v>
      </c>
      <c r="KZ506" s="34" t="s">
        <v>5154</v>
      </c>
      <c r="LA506" s="34" t="s">
        <v>5992</v>
      </c>
    </row>
    <row r="507" spans="1:313">
      <c r="A507" s="34" t="s">
        <v>7474</v>
      </c>
      <c r="B507" s="34" t="s">
        <v>7426</v>
      </c>
      <c r="C507" s="34" t="s">
        <v>1039</v>
      </c>
      <c r="D507" s="34" t="s">
        <v>1041</v>
      </c>
      <c r="F507" s="34" t="s">
        <v>1041</v>
      </c>
      <c r="G507" s="34">
        <v>26</v>
      </c>
      <c r="H507" s="34" t="s">
        <v>1041</v>
      </c>
      <c r="I507" s="34" t="s">
        <v>1041</v>
      </c>
      <c r="J507" s="34" t="s">
        <v>440</v>
      </c>
      <c r="K507" s="34" t="s">
        <v>1077</v>
      </c>
      <c r="L507" s="34" t="s">
        <v>9537</v>
      </c>
      <c r="M507" s="34" t="s">
        <v>1548</v>
      </c>
      <c r="N507" s="34" t="s">
        <v>9538</v>
      </c>
      <c r="P507" s="34" t="s">
        <v>3065</v>
      </c>
      <c r="Q507" s="34" t="s">
        <v>3123</v>
      </c>
      <c r="R507" s="34" t="s">
        <v>6500</v>
      </c>
      <c r="S507" s="34">
        <v>1</v>
      </c>
      <c r="T507" s="34" t="s">
        <v>4881</v>
      </c>
      <c r="U507" s="34" t="s">
        <v>4170</v>
      </c>
      <c r="V507" s="34" t="s">
        <v>4170</v>
      </c>
      <c r="W507" s="34" t="s">
        <v>4881</v>
      </c>
      <c r="X507" s="34" t="s">
        <v>4170</v>
      </c>
      <c r="Y507" s="34" t="s">
        <v>4881</v>
      </c>
      <c r="Z507" s="34" t="s">
        <v>4170</v>
      </c>
      <c r="AA507" s="34" t="s">
        <v>4170</v>
      </c>
      <c r="AB507" s="34" t="s">
        <v>3681</v>
      </c>
      <c r="AD507" s="34" t="s">
        <v>3696</v>
      </c>
      <c r="AN507" s="34" t="s">
        <v>3719</v>
      </c>
      <c r="AO507" s="34" t="s">
        <v>1044</v>
      </c>
      <c r="BG507" s="34">
        <v>1</v>
      </c>
      <c r="BI507" s="34">
        <v>25</v>
      </c>
      <c r="BJ507" s="34" t="s">
        <v>1041</v>
      </c>
      <c r="BK507" s="34" t="s">
        <v>3727</v>
      </c>
      <c r="BM507" s="34" t="s">
        <v>3739</v>
      </c>
      <c r="BN507" s="34" t="s">
        <v>3745</v>
      </c>
      <c r="BO507" s="34" t="s">
        <v>4881</v>
      </c>
      <c r="BP507" s="34" t="s">
        <v>4170</v>
      </c>
      <c r="BQ507" s="34" t="s">
        <v>4170</v>
      </c>
      <c r="BR507" s="34" t="s">
        <v>4170</v>
      </c>
      <c r="BS507" s="34" t="s">
        <v>3754</v>
      </c>
      <c r="BT507" s="34" t="s">
        <v>3771</v>
      </c>
      <c r="BU507" s="34" t="s">
        <v>1044</v>
      </c>
      <c r="BV507" s="34" t="s">
        <v>1044</v>
      </c>
      <c r="BW507" s="34" t="s">
        <v>1044</v>
      </c>
      <c r="BX507" s="34" t="s">
        <v>3777</v>
      </c>
      <c r="BY507" s="34" t="s">
        <v>4881</v>
      </c>
      <c r="BZ507" s="34" t="s">
        <v>4170</v>
      </c>
      <c r="CA507" s="34" t="s">
        <v>4170</v>
      </c>
      <c r="CB507" s="34" t="s">
        <v>4170</v>
      </c>
      <c r="CC507" s="34" t="s">
        <v>4170</v>
      </c>
      <c r="CD507" s="34" t="s">
        <v>4170</v>
      </c>
      <c r="CE507" s="34" t="s">
        <v>4170</v>
      </c>
      <c r="CF507" s="34" t="s">
        <v>4170</v>
      </c>
      <c r="CG507" s="34" t="s">
        <v>4170</v>
      </c>
      <c r="CH507" s="34" t="s">
        <v>4170</v>
      </c>
      <c r="CI507" s="34" t="s">
        <v>4170</v>
      </c>
      <c r="CJ507" s="34" t="s">
        <v>4170</v>
      </c>
      <c r="CK507" s="34" t="s">
        <v>4170</v>
      </c>
      <c r="CL507" s="34" t="s">
        <v>4170</v>
      </c>
      <c r="CM507" s="34" t="s">
        <v>4170</v>
      </c>
      <c r="CN507" s="34" t="s">
        <v>4170</v>
      </c>
      <c r="CO507" s="34" t="s">
        <v>4170</v>
      </c>
      <c r="CQ507" s="34" t="s">
        <v>1041</v>
      </c>
      <c r="CR507" s="34" t="s">
        <v>1041</v>
      </c>
      <c r="CS507" s="34" t="s">
        <v>1041</v>
      </c>
      <c r="CT507" s="34" t="s">
        <v>1041</v>
      </c>
      <c r="CU507" s="34" t="s">
        <v>1041</v>
      </c>
      <c r="CV507" s="34" t="s">
        <v>1041</v>
      </c>
      <c r="CW507" s="34" t="s">
        <v>1041</v>
      </c>
      <c r="CX507" s="34" t="s">
        <v>1041</v>
      </c>
      <c r="CY507" s="34" t="s">
        <v>3823</v>
      </c>
      <c r="CZ507" s="34" t="s">
        <v>3840</v>
      </c>
      <c r="DA507" s="34" t="s">
        <v>3852</v>
      </c>
      <c r="DB507" s="34" t="s">
        <v>1044</v>
      </c>
      <c r="DC507" s="34" t="s">
        <v>1044</v>
      </c>
      <c r="DD507" s="34" t="s">
        <v>3871</v>
      </c>
      <c r="DE507" s="34" t="s">
        <v>1041</v>
      </c>
      <c r="DF507" s="34" t="s">
        <v>3877</v>
      </c>
      <c r="DG507" s="34" t="s">
        <v>6439</v>
      </c>
      <c r="DH507" s="34" t="s">
        <v>4170</v>
      </c>
      <c r="DI507" s="34" t="s">
        <v>4881</v>
      </c>
      <c r="DJ507" s="34" t="s">
        <v>4170</v>
      </c>
      <c r="DK507" s="34" t="s">
        <v>4170</v>
      </c>
      <c r="DL507" s="34" t="s">
        <v>4170</v>
      </c>
      <c r="DM507" s="34" t="s">
        <v>4170</v>
      </c>
      <c r="DN507" s="34" t="s">
        <v>4170</v>
      </c>
      <c r="DO507" s="34" t="s">
        <v>4170</v>
      </c>
      <c r="DP507" s="34" t="s">
        <v>4170</v>
      </c>
      <c r="DQ507" s="34" t="s">
        <v>4170</v>
      </c>
      <c r="DR507" s="34" t="s">
        <v>4881</v>
      </c>
      <c r="DS507" s="34" t="s">
        <v>4170</v>
      </c>
      <c r="DT507" s="34" t="s">
        <v>4170</v>
      </c>
      <c r="DU507" s="34" t="s">
        <v>4170</v>
      </c>
      <c r="DV507" s="34" t="s">
        <v>4170</v>
      </c>
      <c r="DW507" s="34" t="s">
        <v>4170</v>
      </c>
      <c r="FK507" s="34" t="s">
        <v>3963</v>
      </c>
      <c r="FL507" s="34" t="s">
        <v>3972</v>
      </c>
      <c r="FM507" s="34" t="s">
        <v>3987</v>
      </c>
      <c r="GF507" s="34" t="s">
        <v>1044</v>
      </c>
      <c r="GG507" s="34" t="s">
        <v>4170</v>
      </c>
      <c r="GH507" s="34" t="s">
        <v>4170</v>
      </c>
      <c r="GI507" s="34" t="s">
        <v>4170</v>
      </c>
      <c r="GJ507" s="34" t="s">
        <v>4881</v>
      </c>
      <c r="GK507" s="34" t="s">
        <v>4170</v>
      </c>
      <c r="GL507" s="34" t="s">
        <v>4170</v>
      </c>
      <c r="GM507" s="34" t="s">
        <v>4170</v>
      </c>
      <c r="GO507" s="34">
        <v>8000</v>
      </c>
      <c r="GP507" s="34">
        <v>0</v>
      </c>
      <c r="GQ507" s="34">
        <v>12000</v>
      </c>
      <c r="GR507" s="34">
        <v>4000</v>
      </c>
      <c r="GS507" s="34">
        <v>500</v>
      </c>
      <c r="GT507" s="34">
        <v>300</v>
      </c>
      <c r="GU507" s="34">
        <v>2000</v>
      </c>
      <c r="GV507" s="34">
        <v>1500</v>
      </c>
      <c r="GW507" s="34">
        <v>0</v>
      </c>
      <c r="GY507" s="34">
        <v>0</v>
      </c>
      <c r="GZ507" s="34">
        <v>0</v>
      </c>
      <c r="HA507" s="34">
        <v>0</v>
      </c>
      <c r="HB507" s="34">
        <v>0</v>
      </c>
      <c r="HC507" s="34">
        <v>0</v>
      </c>
      <c r="HD507" s="34">
        <v>0</v>
      </c>
      <c r="HE507" s="34">
        <v>0</v>
      </c>
      <c r="HF507" s="34" t="s">
        <v>1044</v>
      </c>
      <c r="HK507" s="34" t="s">
        <v>7475</v>
      </c>
      <c r="HL507" s="34" t="s">
        <v>4226</v>
      </c>
      <c r="HM507" s="34" t="s">
        <v>4539</v>
      </c>
      <c r="HN507" s="34" t="s">
        <v>5446</v>
      </c>
      <c r="HO507" s="34">
        <v>17.804150240911099</v>
      </c>
      <c r="HP507" s="34" t="s">
        <v>4894</v>
      </c>
      <c r="HQ507" s="34" t="s">
        <v>4305</v>
      </c>
      <c r="HR507" s="34" t="s">
        <v>4186</v>
      </c>
      <c r="HS507" s="34" t="s">
        <v>4235</v>
      </c>
      <c r="HT507" s="34" t="s">
        <v>4271</v>
      </c>
      <c r="HU507" s="34" t="s">
        <v>5342</v>
      </c>
      <c r="HV507" s="34" t="s">
        <v>5001</v>
      </c>
      <c r="HW507" s="34" t="s">
        <v>4556</v>
      </c>
      <c r="HX507" s="34" t="s">
        <v>3241</v>
      </c>
      <c r="HY507" s="34" t="s">
        <v>4291</v>
      </c>
      <c r="HZ507" s="34" t="s">
        <v>4933</v>
      </c>
      <c r="IA507" s="34" t="s">
        <v>4666</v>
      </c>
      <c r="IC507" s="34" t="s">
        <v>5274</v>
      </c>
      <c r="ID507" s="34" t="s">
        <v>4462</v>
      </c>
      <c r="IR507" s="34" t="s">
        <v>1046</v>
      </c>
      <c r="IU507" s="34" t="s">
        <v>5180</v>
      </c>
      <c r="IV507" s="34" t="s">
        <v>4170</v>
      </c>
      <c r="IW507" s="34" t="s">
        <v>4172</v>
      </c>
      <c r="IX507" s="34" t="s">
        <v>6121</v>
      </c>
      <c r="IY507" s="34" t="s">
        <v>4785</v>
      </c>
      <c r="IZ507" s="34" t="s">
        <v>4784</v>
      </c>
      <c r="JA507" s="34" t="s">
        <v>5581</v>
      </c>
      <c r="JB507" s="34" t="s">
        <v>5581</v>
      </c>
      <c r="JD507" s="34">
        <v>0</v>
      </c>
      <c r="JE507" s="34">
        <v>0</v>
      </c>
      <c r="JF507" s="34">
        <v>0</v>
      </c>
      <c r="JG507" s="34">
        <v>0</v>
      </c>
      <c r="JH507" s="34">
        <v>0</v>
      </c>
      <c r="JI507" s="34">
        <v>0</v>
      </c>
      <c r="JJ507" s="34">
        <v>0</v>
      </c>
      <c r="JK507" s="34">
        <v>0</v>
      </c>
      <c r="JL507" s="34">
        <v>26800</v>
      </c>
      <c r="JM507" s="34">
        <v>1500</v>
      </c>
      <c r="JN507" s="34">
        <v>28300</v>
      </c>
      <c r="JO507" s="34">
        <v>26800</v>
      </c>
      <c r="JP507" s="34">
        <v>1500</v>
      </c>
      <c r="JQ507" s="34">
        <v>28300</v>
      </c>
      <c r="JR507" s="34">
        <v>0.28268551236749101</v>
      </c>
      <c r="JT507" s="34">
        <v>0.42402826855123699</v>
      </c>
      <c r="JU507" s="34">
        <v>0.141342756183746</v>
      </c>
      <c r="JV507" s="34">
        <v>1.7667844522968199E-2</v>
      </c>
      <c r="JW507" s="34">
        <v>1.06007067137809E-2</v>
      </c>
      <c r="JX507" s="34">
        <v>7.0671378091872794E-2</v>
      </c>
      <c r="JY507" s="34">
        <v>5.3003533568904602E-2</v>
      </c>
      <c r="KL507" s="34" t="s">
        <v>4170</v>
      </c>
      <c r="KN507" s="34" t="s">
        <v>4170</v>
      </c>
      <c r="KO507" s="34" t="s">
        <v>4170</v>
      </c>
      <c r="KP507" s="34" t="s">
        <v>4170</v>
      </c>
      <c r="KQ507" s="34" t="s">
        <v>4170</v>
      </c>
      <c r="KR507" s="34" t="s">
        <v>4170</v>
      </c>
      <c r="KS507" s="34" t="s">
        <v>4170</v>
      </c>
      <c r="KT507" s="34" t="s">
        <v>4170</v>
      </c>
      <c r="KU507" s="34" t="s">
        <v>5114</v>
      </c>
      <c r="KV507" s="34" t="s">
        <v>4876</v>
      </c>
      <c r="KW507" s="34" t="s">
        <v>5621</v>
      </c>
      <c r="KX507" s="34" t="s">
        <v>5647</v>
      </c>
      <c r="KY507" s="34" t="s">
        <v>5953</v>
      </c>
      <c r="KZ507" s="34" t="s">
        <v>5224</v>
      </c>
    </row>
    <row r="508" spans="1:313">
      <c r="A508" s="34" t="s">
        <v>7476</v>
      </c>
      <c r="B508" s="34" t="s">
        <v>7426</v>
      </c>
      <c r="C508" s="34" t="s">
        <v>1038</v>
      </c>
      <c r="D508" s="34" t="s">
        <v>1041</v>
      </c>
      <c r="F508" s="34" t="s">
        <v>1041</v>
      </c>
      <c r="G508" s="34">
        <v>55</v>
      </c>
      <c r="H508" s="34" t="s">
        <v>1041</v>
      </c>
      <c r="I508" s="34" t="s">
        <v>1041</v>
      </c>
      <c r="J508" s="34" t="s">
        <v>440</v>
      </c>
      <c r="K508" s="34" t="s">
        <v>1077</v>
      </c>
      <c r="L508" s="34" t="s">
        <v>9537</v>
      </c>
      <c r="M508" s="34" t="s">
        <v>1548</v>
      </c>
      <c r="N508" s="34" t="s">
        <v>9538</v>
      </c>
      <c r="P508" s="34" t="s">
        <v>3065</v>
      </c>
      <c r="Q508" s="34" t="s">
        <v>3123</v>
      </c>
      <c r="R508" s="34" t="s">
        <v>6355</v>
      </c>
      <c r="S508" s="34">
        <v>3</v>
      </c>
      <c r="T508" s="34" t="s">
        <v>4609</v>
      </c>
      <c r="U508" s="34" t="s">
        <v>4170</v>
      </c>
      <c r="V508" s="34" t="s">
        <v>4881</v>
      </c>
      <c r="W508" s="34" t="s">
        <v>4609</v>
      </c>
      <c r="X508" s="34" t="s">
        <v>4170</v>
      </c>
      <c r="Y508" s="34" t="s">
        <v>4609</v>
      </c>
      <c r="Z508" s="34" t="s">
        <v>4881</v>
      </c>
      <c r="AA508" s="34" t="s">
        <v>4170</v>
      </c>
      <c r="AB508" s="34" t="s">
        <v>3684</v>
      </c>
      <c r="AD508" s="34" t="s">
        <v>3696</v>
      </c>
      <c r="AN508" s="34" t="s">
        <v>3719</v>
      </c>
      <c r="AO508" s="34" t="s">
        <v>1044</v>
      </c>
      <c r="BG508" s="34">
        <v>1</v>
      </c>
      <c r="BI508" s="34">
        <v>25</v>
      </c>
      <c r="BJ508" s="34" t="s">
        <v>1041</v>
      </c>
      <c r="BK508" s="34" t="s">
        <v>3727</v>
      </c>
      <c r="BM508" s="34" t="s">
        <v>3739</v>
      </c>
      <c r="BN508" s="34" t="s">
        <v>3745</v>
      </c>
      <c r="BO508" s="34" t="s">
        <v>4881</v>
      </c>
      <c r="BP508" s="34" t="s">
        <v>4170</v>
      </c>
      <c r="BQ508" s="34" t="s">
        <v>4170</v>
      </c>
      <c r="BR508" s="34" t="s">
        <v>4170</v>
      </c>
      <c r="BS508" s="34" t="s">
        <v>3751</v>
      </c>
      <c r="BT508" s="34" t="s">
        <v>3739</v>
      </c>
      <c r="BU508" s="34" t="s">
        <v>1044</v>
      </c>
      <c r="BV508" s="34" t="s">
        <v>1044</v>
      </c>
      <c r="BW508" s="34" t="s">
        <v>1044</v>
      </c>
      <c r="BX508" s="34" t="s">
        <v>3783</v>
      </c>
      <c r="BY508" s="34" t="s">
        <v>4170</v>
      </c>
      <c r="BZ508" s="34" t="s">
        <v>4170</v>
      </c>
      <c r="CA508" s="34" t="s">
        <v>4881</v>
      </c>
      <c r="CB508" s="34" t="s">
        <v>4170</v>
      </c>
      <c r="CC508" s="34" t="s">
        <v>4170</v>
      </c>
      <c r="CD508" s="34" t="s">
        <v>4170</v>
      </c>
      <c r="CE508" s="34" t="s">
        <v>4170</v>
      </c>
      <c r="CF508" s="34" t="s">
        <v>4170</v>
      </c>
      <c r="CG508" s="34" t="s">
        <v>4170</v>
      </c>
      <c r="CH508" s="34" t="s">
        <v>4170</v>
      </c>
      <c r="CI508" s="34" t="s">
        <v>4170</v>
      </c>
      <c r="CJ508" s="34" t="s">
        <v>4170</v>
      </c>
      <c r="CK508" s="34" t="s">
        <v>4170</v>
      </c>
      <c r="CL508" s="34" t="s">
        <v>4170</v>
      </c>
      <c r="CM508" s="34" t="s">
        <v>4170</v>
      </c>
      <c r="CN508" s="34" t="s">
        <v>4170</v>
      </c>
      <c r="CO508" s="34" t="s">
        <v>4170</v>
      </c>
      <c r="CQ508" s="34" t="s">
        <v>1041</v>
      </c>
      <c r="CR508" s="34" t="s">
        <v>1041</v>
      </c>
      <c r="CS508" s="34" t="s">
        <v>1041</v>
      </c>
      <c r="CT508" s="34" t="s">
        <v>1041</v>
      </c>
      <c r="CU508" s="34" t="s">
        <v>1041</v>
      </c>
      <c r="CV508" s="34" t="s">
        <v>1041</v>
      </c>
      <c r="CW508" s="34" t="s">
        <v>1044</v>
      </c>
      <c r="CX508" s="34" t="s">
        <v>1044</v>
      </c>
      <c r="CY508" s="34" t="s">
        <v>3826</v>
      </c>
      <c r="CZ508" s="34" t="s">
        <v>3843</v>
      </c>
      <c r="DA508" s="34" t="s">
        <v>3861</v>
      </c>
      <c r="DB508" s="34" t="s">
        <v>1044</v>
      </c>
      <c r="DC508" s="34" t="s">
        <v>3871</v>
      </c>
      <c r="DD508" s="34" t="s">
        <v>3871</v>
      </c>
      <c r="DE508" s="34" t="s">
        <v>1041</v>
      </c>
      <c r="DF508" s="34" t="s">
        <v>3880</v>
      </c>
      <c r="DG508" s="34" t="s">
        <v>6383</v>
      </c>
      <c r="DH508" s="34" t="s">
        <v>4170</v>
      </c>
      <c r="DI508" s="34" t="s">
        <v>4170</v>
      </c>
      <c r="DJ508" s="34" t="s">
        <v>4170</v>
      </c>
      <c r="DK508" s="34" t="s">
        <v>4170</v>
      </c>
      <c r="DL508" s="34" t="s">
        <v>4170</v>
      </c>
      <c r="DM508" s="34" t="s">
        <v>4170</v>
      </c>
      <c r="DN508" s="34" t="s">
        <v>4170</v>
      </c>
      <c r="DO508" s="34" t="s">
        <v>4881</v>
      </c>
      <c r="DP508" s="34" t="s">
        <v>4170</v>
      </c>
      <c r="DQ508" s="34" t="s">
        <v>4170</v>
      </c>
      <c r="DR508" s="34" t="s">
        <v>4881</v>
      </c>
      <c r="DS508" s="34" t="s">
        <v>4170</v>
      </c>
      <c r="DT508" s="34" t="s">
        <v>4170</v>
      </c>
      <c r="DU508" s="34" t="s">
        <v>4170</v>
      </c>
      <c r="DV508" s="34" t="s">
        <v>4170</v>
      </c>
      <c r="DW508" s="34" t="s">
        <v>4170</v>
      </c>
      <c r="FE508" s="34">
        <v>4875</v>
      </c>
      <c r="FH508" s="34">
        <v>10000</v>
      </c>
      <c r="FK508" s="34" t="s">
        <v>3963</v>
      </c>
      <c r="FL508" s="34" t="s">
        <v>3975</v>
      </c>
      <c r="FM508" s="34" t="s">
        <v>3990</v>
      </c>
      <c r="GF508" s="34" t="s">
        <v>1044</v>
      </c>
      <c r="GG508" s="34" t="s">
        <v>4170</v>
      </c>
      <c r="GH508" s="34" t="s">
        <v>4170</v>
      </c>
      <c r="GI508" s="34" t="s">
        <v>4170</v>
      </c>
      <c r="GJ508" s="34" t="s">
        <v>4881</v>
      </c>
      <c r="GK508" s="34" t="s">
        <v>4170</v>
      </c>
      <c r="GL508" s="34" t="s">
        <v>4170</v>
      </c>
      <c r="GM508" s="34" t="s">
        <v>4170</v>
      </c>
      <c r="GO508" s="34">
        <v>6000</v>
      </c>
      <c r="GP508" s="34">
        <v>0</v>
      </c>
      <c r="GQ508" s="34">
        <v>0</v>
      </c>
      <c r="GR508" s="34">
        <v>2000</v>
      </c>
      <c r="GS508" s="34">
        <v>1000</v>
      </c>
      <c r="GT508" s="34">
        <v>400</v>
      </c>
      <c r="GU508" s="34">
        <v>1000</v>
      </c>
      <c r="GV508" s="34">
        <v>0</v>
      </c>
      <c r="GW508" s="34">
        <v>0</v>
      </c>
      <c r="GX508" s="34">
        <v>5000</v>
      </c>
      <c r="GY508" s="34">
        <v>2000</v>
      </c>
      <c r="GZ508" s="34">
        <v>1000</v>
      </c>
      <c r="HA508" s="34">
        <v>0</v>
      </c>
      <c r="HB508" s="34">
        <v>0</v>
      </c>
      <c r="HC508" s="34">
        <v>0</v>
      </c>
      <c r="HD508" s="34">
        <v>0</v>
      </c>
      <c r="HE508" s="34">
        <v>0</v>
      </c>
      <c r="HF508" s="34" t="s">
        <v>1044</v>
      </c>
      <c r="HK508" s="34" t="s">
        <v>7477</v>
      </c>
      <c r="HL508" s="34" t="s">
        <v>4226</v>
      </c>
      <c r="HM508" s="34" t="s">
        <v>4542</v>
      </c>
      <c r="HN508" s="34" t="s">
        <v>5447</v>
      </c>
      <c r="HO508" s="34">
        <v>23.850197109067</v>
      </c>
      <c r="HP508" s="34" t="s">
        <v>4894</v>
      </c>
      <c r="HQ508" s="34" t="s">
        <v>4316</v>
      </c>
      <c r="HR508" s="34" t="s">
        <v>4219</v>
      </c>
      <c r="HS508" s="34" t="s">
        <v>4228</v>
      </c>
      <c r="HT508" s="34" t="s">
        <v>4262</v>
      </c>
      <c r="HU508" s="34" t="s">
        <v>5341</v>
      </c>
      <c r="HV508" s="34" t="s">
        <v>5001</v>
      </c>
      <c r="HW508" s="34" t="s">
        <v>4560</v>
      </c>
      <c r="HX508" s="34" t="s">
        <v>3238</v>
      </c>
      <c r="HY508" s="34" t="s">
        <v>4299</v>
      </c>
      <c r="HZ508" s="34" t="s">
        <v>4933</v>
      </c>
      <c r="IA508" s="34" t="s">
        <v>4665</v>
      </c>
      <c r="IC508" s="34" t="s">
        <v>5274</v>
      </c>
      <c r="ID508" s="34" t="s">
        <v>4462</v>
      </c>
      <c r="IK508" s="34" t="s">
        <v>4589</v>
      </c>
      <c r="IN508" s="34" t="s">
        <v>5116</v>
      </c>
      <c r="IQ508" s="34">
        <v>14875</v>
      </c>
      <c r="IR508" s="34" t="s">
        <v>1046</v>
      </c>
      <c r="IT508" s="34">
        <v>4958.3333333333303</v>
      </c>
      <c r="IU508" s="34" t="s">
        <v>5179</v>
      </c>
      <c r="IV508" s="34" t="s">
        <v>4170</v>
      </c>
      <c r="IW508" s="34" t="s">
        <v>4170</v>
      </c>
      <c r="IX508" s="34" t="s">
        <v>4472</v>
      </c>
      <c r="IY508" s="34" t="s">
        <v>4474</v>
      </c>
      <c r="IZ508" s="34" t="s">
        <v>4785</v>
      </c>
      <c r="JA508" s="34" t="s">
        <v>4716</v>
      </c>
      <c r="JB508" s="34" t="s">
        <v>4170</v>
      </c>
      <c r="JC508" s="34">
        <v>833.33333333333303</v>
      </c>
      <c r="JD508" s="34">
        <v>333.33333333333297</v>
      </c>
      <c r="JE508" s="34">
        <v>166.666666666667</v>
      </c>
      <c r="JF508" s="34">
        <v>0</v>
      </c>
      <c r="JG508" s="34">
        <v>0</v>
      </c>
      <c r="JH508" s="34">
        <v>0</v>
      </c>
      <c r="JI508" s="34">
        <v>0</v>
      </c>
      <c r="JJ508" s="34">
        <v>0</v>
      </c>
      <c r="JK508" s="34">
        <v>0</v>
      </c>
      <c r="JL508" s="34">
        <v>11400</v>
      </c>
      <c r="JM508" s="34">
        <v>333.33333333333297</v>
      </c>
      <c r="JN508" s="34">
        <v>11733.333333333299</v>
      </c>
      <c r="JO508" s="34">
        <v>3800</v>
      </c>
      <c r="JP508" s="34">
        <v>111.111111111111</v>
      </c>
      <c r="JQ508" s="34">
        <v>3911.1111111111099</v>
      </c>
      <c r="JR508" s="34">
        <v>0.51136363636363602</v>
      </c>
      <c r="JU508" s="34">
        <v>0.170454545454545</v>
      </c>
      <c r="JV508" s="34">
        <v>8.5227272727272693E-2</v>
      </c>
      <c r="JW508" s="34">
        <v>3.4090909090909102E-2</v>
      </c>
      <c r="JX508" s="34">
        <v>8.5227272727272693E-2</v>
      </c>
      <c r="KA508" s="34">
        <v>7.1022727272727307E-2</v>
      </c>
      <c r="KB508" s="34">
        <v>2.8409090909090901E-2</v>
      </c>
      <c r="KC508" s="34">
        <v>1.4204545454545499E-2</v>
      </c>
      <c r="KJ508" s="34" t="s">
        <v>5977</v>
      </c>
      <c r="KK508" s="34" t="s">
        <v>5989</v>
      </c>
      <c r="KL508" s="34" t="s">
        <v>4170</v>
      </c>
      <c r="KM508" s="34" t="s">
        <v>4716</v>
      </c>
      <c r="KN508" s="34" t="s">
        <v>5255</v>
      </c>
      <c r="KO508" s="34" t="s">
        <v>5254</v>
      </c>
      <c r="KP508" s="34" t="s">
        <v>4170</v>
      </c>
      <c r="KQ508" s="34" t="s">
        <v>4170</v>
      </c>
      <c r="KR508" s="34" t="s">
        <v>4170</v>
      </c>
      <c r="KS508" s="34" t="s">
        <v>4170</v>
      </c>
      <c r="KT508" s="34" t="s">
        <v>4170</v>
      </c>
      <c r="KU508" s="34" t="s">
        <v>5112</v>
      </c>
      <c r="KV508" s="34" t="s">
        <v>5153</v>
      </c>
      <c r="KW508" s="34" t="s">
        <v>5624</v>
      </c>
      <c r="KX508" s="34" t="s">
        <v>5643</v>
      </c>
      <c r="KY508" s="34" t="s">
        <v>5112</v>
      </c>
      <c r="KZ508" s="34" t="s">
        <v>5850</v>
      </c>
      <c r="LA508" s="34" t="s">
        <v>5992</v>
      </c>
    </row>
    <row r="509" spans="1:313">
      <c r="A509" s="34" t="s">
        <v>7478</v>
      </c>
      <c r="B509" s="34" t="s">
        <v>7426</v>
      </c>
      <c r="C509" s="34" t="s">
        <v>1037</v>
      </c>
      <c r="D509" s="34" t="s">
        <v>1041</v>
      </c>
      <c r="F509" s="34" t="s">
        <v>1041</v>
      </c>
      <c r="G509" s="34">
        <v>39</v>
      </c>
      <c r="H509" s="34" t="s">
        <v>1041</v>
      </c>
      <c r="I509" s="34" t="s">
        <v>1041</v>
      </c>
      <c r="J509" s="34" t="s">
        <v>442</v>
      </c>
      <c r="K509" s="34" t="s">
        <v>1077</v>
      </c>
      <c r="L509" s="34" t="s">
        <v>9537</v>
      </c>
      <c r="M509" s="34" t="s">
        <v>1548</v>
      </c>
      <c r="N509" s="34" t="s">
        <v>9538</v>
      </c>
      <c r="P509" s="34" t="s">
        <v>3065</v>
      </c>
      <c r="Q509" s="34" t="s">
        <v>3123</v>
      </c>
      <c r="R509" s="34" t="s">
        <v>6422</v>
      </c>
      <c r="S509" s="34">
        <v>2</v>
      </c>
      <c r="T509" s="34" t="s">
        <v>4170</v>
      </c>
      <c r="U509" s="34" t="s">
        <v>4170</v>
      </c>
      <c r="V509" s="34" t="s">
        <v>4170</v>
      </c>
      <c r="W509" s="34" t="s">
        <v>4881</v>
      </c>
      <c r="X509" s="34" t="s">
        <v>4881</v>
      </c>
      <c r="Y509" s="34" t="s">
        <v>4881</v>
      </c>
      <c r="Z509" s="34" t="s">
        <v>4881</v>
      </c>
      <c r="AA509" s="34" t="s">
        <v>4170</v>
      </c>
      <c r="AB509" s="34" t="s">
        <v>3681</v>
      </c>
      <c r="AD509" s="34" t="s">
        <v>3696</v>
      </c>
      <c r="AN509" s="34" t="s">
        <v>3722</v>
      </c>
      <c r="AO509" s="34" t="s">
        <v>1041</v>
      </c>
      <c r="AP509" s="34" t="s">
        <v>4086</v>
      </c>
      <c r="AQ509" s="34" t="s">
        <v>4881</v>
      </c>
      <c r="AR509" s="34" t="s">
        <v>4170</v>
      </c>
      <c r="AS509" s="34" t="s">
        <v>4170</v>
      </c>
      <c r="AT509" s="34" t="s">
        <v>4170</v>
      </c>
      <c r="AU509" s="34" t="s">
        <v>4170</v>
      </c>
      <c r="AV509" s="34" t="s">
        <v>4170</v>
      </c>
      <c r="AW509" s="34" t="s">
        <v>4170</v>
      </c>
      <c r="AX509" s="34" t="s">
        <v>4170</v>
      </c>
      <c r="AY509" s="34" t="s">
        <v>4170</v>
      </c>
      <c r="AZ509" s="34" t="s">
        <v>4170</v>
      </c>
      <c r="BA509" s="34" t="s">
        <v>4170</v>
      </c>
      <c r="BB509" s="34" t="s">
        <v>4170</v>
      </c>
      <c r="BD509" s="34" t="s">
        <v>4113</v>
      </c>
      <c r="BG509" s="34">
        <v>2</v>
      </c>
      <c r="BI509" s="34">
        <v>30</v>
      </c>
      <c r="BJ509" s="34" t="s">
        <v>1041</v>
      </c>
      <c r="BK509" s="34" t="s">
        <v>3727</v>
      </c>
      <c r="BM509" s="34" t="s">
        <v>3739</v>
      </c>
      <c r="BN509" s="34" t="s">
        <v>3745</v>
      </c>
      <c r="BO509" s="34" t="s">
        <v>4881</v>
      </c>
      <c r="BP509" s="34" t="s">
        <v>4170</v>
      </c>
      <c r="BQ509" s="34" t="s">
        <v>4170</v>
      </c>
      <c r="BR509" s="34" t="s">
        <v>4170</v>
      </c>
      <c r="BS509" s="34" t="s">
        <v>3751</v>
      </c>
      <c r="BT509" s="34" t="s">
        <v>3771</v>
      </c>
      <c r="BU509" s="34" t="s">
        <v>1044</v>
      </c>
      <c r="BV509" s="34" t="s">
        <v>1044</v>
      </c>
      <c r="BW509" s="34" t="s">
        <v>1044</v>
      </c>
      <c r="BX509" s="34" t="s">
        <v>3777</v>
      </c>
      <c r="BY509" s="34" t="s">
        <v>4881</v>
      </c>
      <c r="BZ509" s="34" t="s">
        <v>4170</v>
      </c>
      <c r="CA509" s="34" t="s">
        <v>4170</v>
      </c>
      <c r="CB509" s="34" t="s">
        <v>4170</v>
      </c>
      <c r="CC509" s="34" t="s">
        <v>4170</v>
      </c>
      <c r="CD509" s="34" t="s">
        <v>4170</v>
      </c>
      <c r="CE509" s="34" t="s">
        <v>4170</v>
      </c>
      <c r="CF509" s="34" t="s">
        <v>4170</v>
      </c>
      <c r="CG509" s="34" t="s">
        <v>4170</v>
      </c>
      <c r="CH509" s="34" t="s">
        <v>4170</v>
      </c>
      <c r="CI509" s="34" t="s">
        <v>4170</v>
      </c>
      <c r="CJ509" s="34" t="s">
        <v>4170</v>
      </c>
      <c r="CK509" s="34" t="s">
        <v>4170</v>
      </c>
      <c r="CL509" s="34" t="s">
        <v>4170</v>
      </c>
      <c r="CM509" s="34" t="s">
        <v>4170</v>
      </c>
      <c r="CN509" s="34" t="s">
        <v>4170</v>
      </c>
      <c r="CO509" s="34" t="s">
        <v>4170</v>
      </c>
      <c r="CQ509" s="34" t="s">
        <v>1041</v>
      </c>
      <c r="CR509" s="34" t="s">
        <v>1041</v>
      </c>
      <c r="CS509" s="34" t="s">
        <v>1041</v>
      </c>
      <c r="CT509" s="34" t="s">
        <v>1041</v>
      </c>
      <c r="CU509" s="34" t="s">
        <v>1041</v>
      </c>
      <c r="CV509" s="34" t="s">
        <v>1041</v>
      </c>
      <c r="CW509" s="34" t="s">
        <v>1044</v>
      </c>
      <c r="CX509" s="34" t="s">
        <v>1041</v>
      </c>
      <c r="CY509" s="34" t="s">
        <v>3826</v>
      </c>
      <c r="CZ509" s="34" t="s">
        <v>3846</v>
      </c>
      <c r="DA509" s="34" t="s">
        <v>3855</v>
      </c>
      <c r="DB509" s="34" t="s">
        <v>1044</v>
      </c>
      <c r="DC509" s="34" t="s">
        <v>3865</v>
      </c>
      <c r="DD509" s="34" t="s">
        <v>3871</v>
      </c>
      <c r="DE509" s="34" t="s">
        <v>1041</v>
      </c>
      <c r="DF509" s="34" t="s">
        <v>3880</v>
      </c>
      <c r="DG509" s="34" t="s">
        <v>6342</v>
      </c>
      <c r="DH509" s="34" t="s">
        <v>4170</v>
      </c>
      <c r="DI509" s="34" t="s">
        <v>4881</v>
      </c>
      <c r="DJ509" s="34" t="s">
        <v>4170</v>
      </c>
      <c r="DK509" s="34" t="s">
        <v>4170</v>
      </c>
      <c r="DL509" s="34" t="s">
        <v>4170</v>
      </c>
      <c r="DM509" s="34" t="s">
        <v>4170</v>
      </c>
      <c r="DN509" s="34" t="s">
        <v>4881</v>
      </c>
      <c r="DO509" s="34" t="s">
        <v>4170</v>
      </c>
      <c r="DP509" s="34" t="s">
        <v>4170</v>
      </c>
      <c r="DQ509" s="34" t="s">
        <v>4170</v>
      </c>
      <c r="DR509" s="34" t="s">
        <v>4170</v>
      </c>
      <c r="DS509" s="34" t="s">
        <v>4170</v>
      </c>
      <c r="DT509" s="34" t="s">
        <v>4170</v>
      </c>
      <c r="DU509" s="34" t="s">
        <v>4170</v>
      </c>
      <c r="DV509" s="34" t="s">
        <v>4170</v>
      </c>
      <c r="DW509" s="34" t="s">
        <v>4170</v>
      </c>
      <c r="DY509" s="34">
        <v>12000</v>
      </c>
      <c r="ES509" s="34" t="s">
        <v>6999</v>
      </c>
      <c r="ET509" s="34" t="s">
        <v>4170</v>
      </c>
      <c r="EU509" s="34" t="s">
        <v>4881</v>
      </c>
      <c r="EV509" s="34" t="s">
        <v>4170</v>
      </c>
      <c r="EW509" s="34" t="s">
        <v>4170</v>
      </c>
      <c r="EX509" s="34" t="s">
        <v>4881</v>
      </c>
      <c r="EY509" s="34" t="s">
        <v>4170</v>
      </c>
      <c r="EZ509" s="34" t="s">
        <v>4170</v>
      </c>
      <c r="FA509" s="34" t="s">
        <v>4170</v>
      </c>
      <c r="FB509" s="34" t="s">
        <v>4170</v>
      </c>
      <c r="FD509" s="34">
        <v>6000</v>
      </c>
      <c r="FK509" s="34" t="s">
        <v>1044</v>
      </c>
      <c r="FM509" s="34" t="s">
        <v>3981</v>
      </c>
      <c r="FN509" s="34" t="s">
        <v>6754</v>
      </c>
      <c r="FO509" s="34" t="s">
        <v>4170</v>
      </c>
      <c r="FP509" s="34" t="s">
        <v>4881</v>
      </c>
      <c r="FQ509" s="34" t="s">
        <v>4881</v>
      </c>
      <c r="FR509" s="34" t="s">
        <v>4170</v>
      </c>
      <c r="FS509" s="34" t="s">
        <v>4170</v>
      </c>
      <c r="FT509" s="34" t="s">
        <v>4170</v>
      </c>
      <c r="FU509" s="34" t="s">
        <v>4170</v>
      </c>
      <c r="FV509" s="34" t="s">
        <v>4170</v>
      </c>
      <c r="FW509" s="34" t="s">
        <v>4170</v>
      </c>
      <c r="FX509" s="34" t="s">
        <v>4170</v>
      </c>
      <c r="FY509" s="34" t="s">
        <v>4170</v>
      </c>
      <c r="FZ509" s="34" t="s">
        <v>4170</v>
      </c>
      <c r="GA509" s="34" t="s">
        <v>4170</v>
      </c>
      <c r="GB509" s="34" t="s">
        <v>4170</v>
      </c>
      <c r="GC509" s="34" t="s">
        <v>4170</v>
      </c>
      <c r="GD509" s="34" t="s">
        <v>4170</v>
      </c>
      <c r="GF509" s="34" t="s">
        <v>1044</v>
      </c>
      <c r="GG509" s="34" t="s">
        <v>4170</v>
      </c>
      <c r="GH509" s="34" t="s">
        <v>4170</v>
      </c>
      <c r="GI509" s="34" t="s">
        <v>4170</v>
      </c>
      <c r="GJ509" s="34" t="s">
        <v>4881</v>
      </c>
      <c r="GK509" s="34" t="s">
        <v>4170</v>
      </c>
      <c r="GL509" s="34" t="s">
        <v>4170</v>
      </c>
      <c r="GM509" s="34" t="s">
        <v>4170</v>
      </c>
      <c r="GO509" s="34">
        <v>3000</v>
      </c>
      <c r="GP509" s="34">
        <v>0</v>
      </c>
      <c r="GQ509" s="34">
        <v>8000</v>
      </c>
      <c r="GR509" s="34">
        <v>3000</v>
      </c>
      <c r="GS509" s="34">
        <v>500</v>
      </c>
      <c r="GT509" s="34">
        <v>300</v>
      </c>
      <c r="GU509" s="34">
        <v>0</v>
      </c>
      <c r="GV509" s="34">
        <v>0</v>
      </c>
      <c r="GW509" s="34">
        <v>0</v>
      </c>
      <c r="GX509" s="34">
        <v>2000</v>
      </c>
      <c r="GY509" s="34">
        <v>1000</v>
      </c>
      <c r="GZ509" s="34">
        <v>1000</v>
      </c>
      <c r="HA509" s="34">
        <v>0</v>
      </c>
      <c r="HB509" s="34">
        <v>0</v>
      </c>
      <c r="HC509" s="34">
        <v>0</v>
      </c>
      <c r="HD509" s="34">
        <v>0</v>
      </c>
      <c r="HE509" s="34">
        <v>0</v>
      </c>
      <c r="HF509" s="34" t="s">
        <v>1044</v>
      </c>
      <c r="HK509" s="34" t="s">
        <v>7479</v>
      </c>
      <c r="HL509" s="34" t="s">
        <v>4226</v>
      </c>
      <c r="HM509" s="34" t="s">
        <v>4542</v>
      </c>
      <c r="HN509" s="34" t="s">
        <v>5453</v>
      </c>
      <c r="HO509" s="34">
        <v>29.827803328953099</v>
      </c>
      <c r="HP509" s="34" t="s">
        <v>4895</v>
      </c>
      <c r="HQ509" s="34" t="s">
        <v>4313</v>
      </c>
      <c r="HR509" s="34" t="s">
        <v>4210</v>
      </c>
      <c r="HS509" s="34" t="s">
        <v>4255</v>
      </c>
      <c r="HT509" s="34" t="s">
        <v>4271</v>
      </c>
      <c r="HU509" s="34" t="s">
        <v>5342</v>
      </c>
      <c r="HV509" s="34" t="s">
        <v>5001</v>
      </c>
      <c r="HW509" s="34" t="s">
        <v>4556</v>
      </c>
      <c r="HX509" s="34" t="s">
        <v>3244</v>
      </c>
      <c r="HY509" s="34" t="s">
        <v>4291</v>
      </c>
      <c r="HZ509" s="34" t="s">
        <v>4933</v>
      </c>
      <c r="IA509" s="34" t="s">
        <v>4665</v>
      </c>
      <c r="IC509" s="34" t="s">
        <v>5274</v>
      </c>
      <c r="ID509" s="34" t="s">
        <v>4462</v>
      </c>
      <c r="IE509" s="34" t="s">
        <v>5112</v>
      </c>
      <c r="IJ509" s="34">
        <v>2391.6</v>
      </c>
      <c r="IQ509" s="34">
        <v>14391.6</v>
      </c>
      <c r="IR509" s="34" t="s">
        <v>1046</v>
      </c>
      <c r="IT509" s="34">
        <v>7195.8</v>
      </c>
      <c r="IU509" s="34" t="s">
        <v>5178</v>
      </c>
      <c r="IV509" s="34" t="s">
        <v>4170</v>
      </c>
      <c r="IW509" s="34" t="s">
        <v>4176</v>
      </c>
      <c r="IX509" s="34" t="s">
        <v>5374</v>
      </c>
      <c r="IY509" s="34" t="s">
        <v>4785</v>
      </c>
      <c r="IZ509" s="34" t="s">
        <v>4784</v>
      </c>
      <c r="JA509" s="34" t="s">
        <v>4170</v>
      </c>
      <c r="JB509" s="34" t="s">
        <v>4170</v>
      </c>
      <c r="JC509" s="34">
        <v>333.33333333333297</v>
      </c>
      <c r="JD509" s="34">
        <v>166.666666666667</v>
      </c>
      <c r="JE509" s="34">
        <v>166.666666666667</v>
      </c>
      <c r="JF509" s="34">
        <v>0</v>
      </c>
      <c r="JG509" s="34">
        <v>0</v>
      </c>
      <c r="JH509" s="34">
        <v>0</v>
      </c>
      <c r="JI509" s="34">
        <v>0</v>
      </c>
      <c r="JJ509" s="34">
        <v>0</v>
      </c>
      <c r="JK509" s="34">
        <v>0</v>
      </c>
      <c r="JL509" s="34">
        <v>15300</v>
      </c>
      <c r="JM509" s="34">
        <v>166.666666666667</v>
      </c>
      <c r="JN509" s="34">
        <v>15466.666666666701</v>
      </c>
      <c r="JO509" s="34">
        <v>7650</v>
      </c>
      <c r="JP509" s="34">
        <v>83.3333333333333</v>
      </c>
      <c r="JQ509" s="34">
        <v>7733.3333333333303</v>
      </c>
      <c r="JR509" s="34">
        <v>0.193965517241379</v>
      </c>
      <c r="JT509" s="34">
        <v>0.51724137931034497</v>
      </c>
      <c r="JU509" s="34">
        <v>0.193965517241379</v>
      </c>
      <c r="JV509" s="34">
        <v>3.2327586206896602E-2</v>
      </c>
      <c r="JW509" s="34">
        <v>1.93965517241379E-2</v>
      </c>
      <c r="KA509" s="34">
        <v>2.1551724137931001E-2</v>
      </c>
      <c r="KB509" s="34">
        <v>1.0775862068965501E-2</v>
      </c>
      <c r="KC509" s="34">
        <v>1.0775862068965501E-2</v>
      </c>
      <c r="KI509" s="34" t="s">
        <v>6083</v>
      </c>
      <c r="KJ509" s="34" t="s">
        <v>5977</v>
      </c>
      <c r="KK509" s="34" t="s">
        <v>5990</v>
      </c>
      <c r="KL509" s="34" t="s">
        <v>4170</v>
      </c>
      <c r="KM509" s="34" t="s">
        <v>4714</v>
      </c>
      <c r="KN509" s="34" t="s">
        <v>5254</v>
      </c>
      <c r="KO509" s="34" t="s">
        <v>5254</v>
      </c>
      <c r="KP509" s="34" t="s">
        <v>4170</v>
      </c>
      <c r="KQ509" s="34" t="s">
        <v>4170</v>
      </c>
      <c r="KR509" s="34" t="s">
        <v>4170</v>
      </c>
      <c r="KS509" s="34" t="s">
        <v>4170</v>
      </c>
      <c r="KT509" s="34" t="s">
        <v>4170</v>
      </c>
      <c r="KU509" s="34" t="s">
        <v>5113</v>
      </c>
      <c r="KV509" s="34" t="s">
        <v>5154</v>
      </c>
      <c r="KW509" s="34" t="s">
        <v>5620</v>
      </c>
      <c r="KX509" s="34" t="s">
        <v>5643</v>
      </c>
      <c r="KY509" s="34" t="s">
        <v>5223</v>
      </c>
      <c r="KZ509" s="34" t="s">
        <v>5154</v>
      </c>
      <c r="LA509" s="34" t="s">
        <v>5992</v>
      </c>
    </row>
    <row r="510" spans="1:313">
      <c r="A510" s="34" t="s">
        <v>7480</v>
      </c>
      <c r="B510" s="34" t="s">
        <v>7426</v>
      </c>
      <c r="C510" s="34" t="s">
        <v>1036</v>
      </c>
      <c r="D510" s="34" t="s">
        <v>1041</v>
      </c>
      <c r="F510" s="34" t="s">
        <v>1041</v>
      </c>
      <c r="G510" s="34">
        <v>32</v>
      </c>
      <c r="H510" s="34" t="s">
        <v>1041</v>
      </c>
      <c r="I510" s="34" t="s">
        <v>1041</v>
      </c>
      <c r="J510" s="34" t="s">
        <v>442</v>
      </c>
      <c r="K510" s="34" t="s">
        <v>1077</v>
      </c>
      <c r="L510" s="34" t="s">
        <v>9537</v>
      </c>
      <c r="M510" s="34" t="s">
        <v>1548</v>
      </c>
      <c r="N510" s="34" t="s">
        <v>9538</v>
      </c>
      <c r="P510" s="34" t="s">
        <v>3065</v>
      </c>
      <c r="Q510" s="34" t="s">
        <v>3123</v>
      </c>
      <c r="R510" s="34" t="s">
        <v>6704</v>
      </c>
      <c r="S510" s="34">
        <v>1</v>
      </c>
      <c r="T510" s="34" t="s">
        <v>4170</v>
      </c>
      <c r="U510" s="34" t="s">
        <v>4170</v>
      </c>
      <c r="V510" s="34" t="s">
        <v>4170</v>
      </c>
      <c r="W510" s="34" t="s">
        <v>4170</v>
      </c>
      <c r="X510" s="34" t="s">
        <v>4881</v>
      </c>
      <c r="Y510" s="34" t="s">
        <v>4170</v>
      </c>
      <c r="Z510" s="34" t="s">
        <v>4881</v>
      </c>
      <c r="AA510" s="34" t="s">
        <v>4170</v>
      </c>
      <c r="AB510" s="34" t="s">
        <v>3681</v>
      </c>
      <c r="AD510" s="34" t="s">
        <v>3696</v>
      </c>
      <c r="AN510" s="34" t="s">
        <v>3719</v>
      </c>
      <c r="AO510" s="34" t="s">
        <v>1044</v>
      </c>
      <c r="BG510" s="34">
        <v>2</v>
      </c>
      <c r="BI510" s="34">
        <v>31</v>
      </c>
      <c r="BJ510" s="34" t="s">
        <v>1041</v>
      </c>
      <c r="BK510" s="34" t="s">
        <v>3727</v>
      </c>
      <c r="BM510" s="34" t="s">
        <v>3739</v>
      </c>
      <c r="BN510" s="34" t="s">
        <v>3745</v>
      </c>
      <c r="BO510" s="34" t="s">
        <v>4881</v>
      </c>
      <c r="BP510" s="34" t="s">
        <v>4170</v>
      </c>
      <c r="BQ510" s="34" t="s">
        <v>4170</v>
      </c>
      <c r="BR510" s="34" t="s">
        <v>4170</v>
      </c>
      <c r="BS510" s="34" t="s">
        <v>3754</v>
      </c>
      <c r="BT510" s="34" t="s">
        <v>3771</v>
      </c>
      <c r="BU510" s="34" t="s">
        <v>1044</v>
      </c>
      <c r="BV510" s="34" t="s">
        <v>1044</v>
      </c>
      <c r="BW510" s="34" t="s">
        <v>1044</v>
      </c>
      <c r="BX510" s="34" t="s">
        <v>3777</v>
      </c>
      <c r="BY510" s="34" t="s">
        <v>4881</v>
      </c>
      <c r="BZ510" s="34" t="s">
        <v>4170</v>
      </c>
      <c r="CA510" s="34" t="s">
        <v>4170</v>
      </c>
      <c r="CB510" s="34" t="s">
        <v>4170</v>
      </c>
      <c r="CC510" s="34" t="s">
        <v>4170</v>
      </c>
      <c r="CD510" s="34" t="s">
        <v>4170</v>
      </c>
      <c r="CE510" s="34" t="s">
        <v>4170</v>
      </c>
      <c r="CF510" s="34" t="s">
        <v>4170</v>
      </c>
      <c r="CG510" s="34" t="s">
        <v>4170</v>
      </c>
      <c r="CH510" s="34" t="s">
        <v>4170</v>
      </c>
      <c r="CI510" s="34" t="s">
        <v>4170</v>
      </c>
      <c r="CJ510" s="34" t="s">
        <v>4170</v>
      </c>
      <c r="CK510" s="34" t="s">
        <v>4170</v>
      </c>
      <c r="CL510" s="34" t="s">
        <v>4170</v>
      </c>
      <c r="CM510" s="34" t="s">
        <v>4170</v>
      </c>
      <c r="CN510" s="34" t="s">
        <v>4170</v>
      </c>
      <c r="CO510" s="34" t="s">
        <v>4170</v>
      </c>
      <c r="CQ510" s="34" t="s">
        <v>1041</v>
      </c>
      <c r="CR510" s="34" t="s">
        <v>1041</v>
      </c>
      <c r="CS510" s="34" t="s">
        <v>1041</v>
      </c>
      <c r="CT510" s="34" t="s">
        <v>1041</v>
      </c>
      <c r="CU510" s="34" t="s">
        <v>1041</v>
      </c>
      <c r="CV510" s="34" t="s">
        <v>1041</v>
      </c>
      <c r="CW510" s="34" t="s">
        <v>1041</v>
      </c>
      <c r="CX510" s="34" t="s">
        <v>1044</v>
      </c>
      <c r="CY510" s="34" t="s">
        <v>3823</v>
      </c>
      <c r="CZ510" s="34" t="s">
        <v>3843</v>
      </c>
      <c r="DA510" s="34" t="s">
        <v>3855</v>
      </c>
      <c r="DB510" s="34" t="s">
        <v>1044</v>
      </c>
      <c r="DC510" s="34" t="s">
        <v>1044</v>
      </c>
      <c r="DD510" s="34" t="s">
        <v>3871</v>
      </c>
      <c r="DE510" s="34" t="s">
        <v>1044</v>
      </c>
      <c r="DF510" s="34" t="s">
        <v>3877</v>
      </c>
      <c r="DG510" s="34" t="s">
        <v>3889</v>
      </c>
      <c r="DH510" s="34" t="s">
        <v>4170</v>
      </c>
      <c r="DI510" s="34" t="s">
        <v>4170</v>
      </c>
      <c r="DJ510" s="34" t="s">
        <v>4881</v>
      </c>
      <c r="DK510" s="34" t="s">
        <v>4170</v>
      </c>
      <c r="DL510" s="34" t="s">
        <v>4170</v>
      </c>
      <c r="DM510" s="34" t="s">
        <v>4170</v>
      </c>
      <c r="DN510" s="34" t="s">
        <v>4170</v>
      </c>
      <c r="DO510" s="34" t="s">
        <v>4170</v>
      </c>
      <c r="DP510" s="34" t="s">
        <v>4170</v>
      </c>
      <c r="DQ510" s="34" t="s">
        <v>4170</v>
      </c>
      <c r="DR510" s="34" t="s">
        <v>4170</v>
      </c>
      <c r="DS510" s="34" t="s">
        <v>4170</v>
      </c>
      <c r="DT510" s="34" t="s">
        <v>4170</v>
      </c>
      <c r="DU510" s="34" t="s">
        <v>4170</v>
      </c>
      <c r="DV510" s="34" t="s">
        <v>4170</v>
      </c>
      <c r="DW510" s="34" t="s">
        <v>4170</v>
      </c>
      <c r="FK510" s="34" t="s">
        <v>1044</v>
      </c>
      <c r="FM510" s="34" t="s">
        <v>3981</v>
      </c>
      <c r="FN510" s="34" t="s">
        <v>6433</v>
      </c>
      <c r="FO510" s="34" t="s">
        <v>4881</v>
      </c>
      <c r="FP510" s="34" t="s">
        <v>4881</v>
      </c>
      <c r="FQ510" s="34" t="s">
        <v>4881</v>
      </c>
      <c r="FR510" s="34" t="s">
        <v>4170</v>
      </c>
      <c r="FS510" s="34" t="s">
        <v>4170</v>
      </c>
      <c r="FT510" s="34" t="s">
        <v>4170</v>
      </c>
      <c r="FU510" s="34" t="s">
        <v>4881</v>
      </c>
      <c r="FV510" s="34" t="s">
        <v>4881</v>
      </c>
      <c r="FW510" s="34" t="s">
        <v>4881</v>
      </c>
      <c r="FX510" s="34" t="s">
        <v>4170</v>
      </c>
      <c r="FY510" s="34" t="s">
        <v>4170</v>
      </c>
      <c r="FZ510" s="34" t="s">
        <v>4170</v>
      </c>
      <c r="GA510" s="34" t="s">
        <v>4170</v>
      </c>
      <c r="GB510" s="34" t="s">
        <v>4170</v>
      </c>
      <c r="GC510" s="34" t="s">
        <v>4170</v>
      </c>
      <c r="GD510" s="34" t="s">
        <v>4170</v>
      </c>
      <c r="GF510" s="34" t="s">
        <v>1044</v>
      </c>
      <c r="GG510" s="34" t="s">
        <v>4170</v>
      </c>
      <c r="GH510" s="34" t="s">
        <v>4170</v>
      </c>
      <c r="GI510" s="34" t="s">
        <v>4170</v>
      </c>
      <c r="GJ510" s="34" t="s">
        <v>4881</v>
      </c>
      <c r="GK510" s="34" t="s">
        <v>4170</v>
      </c>
      <c r="GL510" s="34" t="s">
        <v>4170</v>
      </c>
      <c r="GM510" s="34" t="s">
        <v>4170</v>
      </c>
      <c r="GO510" s="34">
        <v>8000</v>
      </c>
      <c r="GP510" s="34">
        <v>0</v>
      </c>
      <c r="GQ510" s="34">
        <v>12000</v>
      </c>
      <c r="GR510" s="34">
        <v>2500</v>
      </c>
      <c r="GS510" s="34">
        <v>500</v>
      </c>
      <c r="GT510" s="34">
        <v>300</v>
      </c>
      <c r="GU510" s="34">
        <v>3000</v>
      </c>
      <c r="GV510" s="34">
        <v>3000</v>
      </c>
      <c r="GW510" s="34">
        <v>0</v>
      </c>
      <c r="GX510" s="34">
        <v>4000</v>
      </c>
      <c r="GY510" s="34">
        <v>0</v>
      </c>
      <c r="GZ510" s="34">
        <v>0</v>
      </c>
      <c r="HA510" s="34">
        <v>0</v>
      </c>
      <c r="HB510" s="34">
        <v>0</v>
      </c>
      <c r="HC510" s="34">
        <v>0</v>
      </c>
      <c r="HD510" s="34">
        <v>0</v>
      </c>
      <c r="HE510" s="34">
        <v>0</v>
      </c>
      <c r="HF510" s="34" t="s">
        <v>1044</v>
      </c>
      <c r="HK510" s="34" t="s">
        <v>7481</v>
      </c>
      <c r="HL510" s="34" t="s">
        <v>4226</v>
      </c>
      <c r="HM510" s="34" t="s">
        <v>4539</v>
      </c>
      <c r="HN510" s="34" t="s">
        <v>5452</v>
      </c>
      <c r="HO510" s="34">
        <v>34.855453350854098</v>
      </c>
      <c r="HP510" s="34" t="s">
        <v>4895</v>
      </c>
      <c r="HQ510" s="34" t="s">
        <v>4305</v>
      </c>
      <c r="HR510" s="34" t="s">
        <v>4186</v>
      </c>
      <c r="HS510" s="34" t="s">
        <v>4241</v>
      </c>
      <c r="HT510" s="34" t="s">
        <v>4271</v>
      </c>
      <c r="HU510" s="34" t="s">
        <v>5342</v>
      </c>
      <c r="HV510" s="34" t="s">
        <v>5001</v>
      </c>
      <c r="HW510" s="34" t="s">
        <v>4556</v>
      </c>
      <c r="HX510" s="34" t="s">
        <v>3238</v>
      </c>
      <c r="HY510" s="34" t="s">
        <v>4291</v>
      </c>
      <c r="HZ510" s="34" t="s">
        <v>4933</v>
      </c>
      <c r="IA510" s="34" t="s">
        <v>4666</v>
      </c>
      <c r="IC510" s="34" t="s">
        <v>5274</v>
      </c>
      <c r="ID510" s="34" t="s">
        <v>4462</v>
      </c>
      <c r="IR510" s="34" t="s">
        <v>1046</v>
      </c>
      <c r="IU510" s="34" t="s">
        <v>5180</v>
      </c>
      <c r="IV510" s="34" t="s">
        <v>4170</v>
      </c>
      <c r="IW510" s="34" t="s">
        <v>4172</v>
      </c>
      <c r="IX510" s="34" t="s">
        <v>5374</v>
      </c>
      <c r="IY510" s="34" t="s">
        <v>4785</v>
      </c>
      <c r="IZ510" s="34" t="s">
        <v>4784</v>
      </c>
      <c r="JA510" s="34" t="s">
        <v>6053</v>
      </c>
      <c r="JB510" s="34" t="s">
        <v>5850</v>
      </c>
      <c r="JC510" s="34">
        <v>666.66666666666697</v>
      </c>
      <c r="JD510" s="34">
        <v>0</v>
      </c>
      <c r="JE510" s="34">
        <v>0</v>
      </c>
      <c r="JF510" s="34">
        <v>0</v>
      </c>
      <c r="JG510" s="34">
        <v>0</v>
      </c>
      <c r="JH510" s="34">
        <v>0</v>
      </c>
      <c r="JI510" s="34">
        <v>0</v>
      </c>
      <c r="JJ510" s="34">
        <v>0</v>
      </c>
      <c r="JK510" s="34">
        <v>0</v>
      </c>
      <c r="JL510" s="34">
        <v>26966.666666666701</v>
      </c>
      <c r="JM510" s="34">
        <v>3000</v>
      </c>
      <c r="JN510" s="34">
        <v>29966.666666666701</v>
      </c>
      <c r="JO510" s="34">
        <v>26966.666666666701</v>
      </c>
      <c r="JP510" s="34">
        <v>3000</v>
      </c>
      <c r="JQ510" s="34">
        <v>29966.666666666701</v>
      </c>
      <c r="JR510" s="34">
        <v>0.26696329254727502</v>
      </c>
      <c r="JT510" s="34">
        <v>0.40044493882091198</v>
      </c>
      <c r="JU510" s="34">
        <v>8.3426028921023396E-2</v>
      </c>
      <c r="JV510" s="34">
        <v>1.6685205784204699E-2</v>
      </c>
      <c r="JW510" s="34">
        <v>1.00111234705228E-2</v>
      </c>
      <c r="JX510" s="34">
        <v>0.10011123470522799</v>
      </c>
      <c r="JY510" s="34">
        <v>0.10011123470522799</v>
      </c>
      <c r="KA510" s="34">
        <v>2.2246941045606199E-2</v>
      </c>
      <c r="KL510" s="34" t="s">
        <v>4170</v>
      </c>
      <c r="KM510" s="34" t="s">
        <v>4716</v>
      </c>
      <c r="KN510" s="34" t="s">
        <v>4170</v>
      </c>
      <c r="KO510" s="34" t="s">
        <v>4170</v>
      </c>
      <c r="KP510" s="34" t="s">
        <v>4170</v>
      </c>
      <c r="KQ510" s="34" t="s">
        <v>4170</v>
      </c>
      <c r="KR510" s="34" t="s">
        <v>4170</v>
      </c>
      <c r="KS510" s="34" t="s">
        <v>4170</v>
      </c>
      <c r="KT510" s="34" t="s">
        <v>4170</v>
      </c>
      <c r="KU510" s="34" t="s">
        <v>5114</v>
      </c>
      <c r="KV510" s="34" t="s">
        <v>4876</v>
      </c>
      <c r="KW510" s="34" t="s">
        <v>5623</v>
      </c>
      <c r="KX510" s="34" t="s">
        <v>5645</v>
      </c>
      <c r="KY510" s="34" t="s">
        <v>5953</v>
      </c>
      <c r="KZ510" s="34" t="s">
        <v>5224</v>
      </c>
    </row>
    <row r="511" spans="1:313">
      <c r="A511" s="34" t="s">
        <v>7482</v>
      </c>
      <c r="B511" s="34" t="s">
        <v>7426</v>
      </c>
      <c r="C511" s="34" t="s">
        <v>1038</v>
      </c>
      <c r="D511" s="34" t="s">
        <v>1041</v>
      </c>
      <c r="F511" s="34" t="s">
        <v>1041</v>
      </c>
      <c r="G511" s="34">
        <v>49</v>
      </c>
      <c r="H511" s="34" t="s">
        <v>1041</v>
      </c>
      <c r="I511" s="34" t="s">
        <v>1041</v>
      </c>
      <c r="J511" s="34" t="s">
        <v>440</v>
      </c>
      <c r="K511" s="34" t="s">
        <v>1077</v>
      </c>
      <c r="L511" s="34" t="s">
        <v>9537</v>
      </c>
      <c r="M511" s="34" t="s">
        <v>1548</v>
      </c>
      <c r="N511" s="34" t="s">
        <v>9538</v>
      </c>
      <c r="P511" s="34" t="s">
        <v>3065</v>
      </c>
      <c r="Q511" s="34" t="s">
        <v>3150</v>
      </c>
      <c r="R511" s="34" t="s">
        <v>6320</v>
      </c>
      <c r="S511" s="34">
        <v>3</v>
      </c>
      <c r="T511" s="34" t="s">
        <v>4881</v>
      </c>
      <c r="U511" s="34" t="s">
        <v>4170</v>
      </c>
      <c r="V511" s="34" t="s">
        <v>4170</v>
      </c>
      <c r="W511" s="34" t="s">
        <v>4881</v>
      </c>
      <c r="X511" s="34" t="s">
        <v>4609</v>
      </c>
      <c r="Y511" s="34" t="s">
        <v>4881</v>
      </c>
      <c r="Z511" s="34" t="s">
        <v>4609</v>
      </c>
      <c r="AA511" s="34" t="s">
        <v>4170</v>
      </c>
      <c r="AB511" s="34" t="s">
        <v>3684</v>
      </c>
      <c r="AD511" s="34" t="s">
        <v>3696</v>
      </c>
      <c r="AN511" s="34" t="s">
        <v>3719</v>
      </c>
      <c r="AO511" s="34" t="s">
        <v>1044</v>
      </c>
      <c r="BG511" s="34">
        <v>2</v>
      </c>
      <c r="BI511" s="34">
        <v>38</v>
      </c>
      <c r="BJ511" s="34" t="s">
        <v>1041</v>
      </c>
      <c r="BK511" s="34" t="s">
        <v>3727</v>
      </c>
      <c r="BM511" s="34" t="s">
        <v>3739</v>
      </c>
      <c r="BN511" s="34" t="s">
        <v>3745</v>
      </c>
      <c r="BO511" s="34" t="s">
        <v>4881</v>
      </c>
      <c r="BP511" s="34" t="s">
        <v>4170</v>
      </c>
      <c r="BQ511" s="34" t="s">
        <v>4170</v>
      </c>
      <c r="BR511" s="34" t="s">
        <v>4170</v>
      </c>
      <c r="BS511" s="34" t="s">
        <v>3751</v>
      </c>
      <c r="BT511" s="34" t="s">
        <v>3739</v>
      </c>
      <c r="BU511" s="34" t="s">
        <v>1044</v>
      </c>
      <c r="BV511" s="34" t="s">
        <v>1044</v>
      </c>
      <c r="BW511" s="34" t="s">
        <v>1044</v>
      </c>
      <c r="BX511" s="34" t="s">
        <v>3777</v>
      </c>
      <c r="BY511" s="34" t="s">
        <v>4881</v>
      </c>
      <c r="BZ511" s="34" t="s">
        <v>4170</v>
      </c>
      <c r="CA511" s="34" t="s">
        <v>4170</v>
      </c>
      <c r="CB511" s="34" t="s">
        <v>4170</v>
      </c>
      <c r="CC511" s="34" t="s">
        <v>4170</v>
      </c>
      <c r="CD511" s="34" t="s">
        <v>4170</v>
      </c>
      <c r="CE511" s="34" t="s">
        <v>4170</v>
      </c>
      <c r="CF511" s="34" t="s">
        <v>4170</v>
      </c>
      <c r="CG511" s="34" t="s">
        <v>4170</v>
      </c>
      <c r="CH511" s="34" t="s">
        <v>4170</v>
      </c>
      <c r="CI511" s="34" t="s">
        <v>4170</v>
      </c>
      <c r="CJ511" s="34" t="s">
        <v>4170</v>
      </c>
      <c r="CK511" s="34" t="s">
        <v>4170</v>
      </c>
      <c r="CL511" s="34" t="s">
        <v>4170</v>
      </c>
      <c r="CM511" s="34" t="s">
        <v>4170</v>
      </c>
      <c r="CN511" s="34" t="s">
        <v>4170</v>
      </c>
      <c r="CO511" s="34" t="s">
        <v>4170</v>
      </c>
      <c r="CQ511" s="34" t="s">
        <v>1041</v>
      </c>
      <c r="CR511" s="34" t="s">
        <v>1041</v>
      </c>
      <c r="CS511" s="34" t="s">
        <v>1041</v>
      </c>
      <c r="CT511" s="34" t="s">
        <v>1041</v>
      </c>
      <c r="CU511" s="34" t="s">
        <v>1041</v>
      </c>
      <c r="CV511" s="34" t="s">
        <v>1041</v>
      </c>
      <c r="CW511" s="34" t="s">
        <v>1044</v>
      </c>
      <c r="CX511" s="34" t="s">
        <v>1044</v>
      </c>
      <c r="CY511" s="34" t="s">
        <v>3826</v>
      </c>
      <c r="CZ511" s="34" t="s">
        <v>3843</v>
      </c>
      <c r="DA511" s="34" t="s">
        <v>3861</v>
      </c>
      <c r="DB511" s="34" t="s">
        <v>3868</v>
      </c>
      <c r="DC511" s="34" t="s">
        <v>3871</v>
      </c>
      <c r="DD511" s="34" t="s">
        <v>3871</v>
      </c>
      <c r="DE511" s="34" t="s">
        <v>1044</v>
      </c>
      <c r="DF511" s="34" t="s">
        <v>3880</v>
      </c>
      <c r="DG511" s="34" t="s">
        <v>6324</v>
      </c>
      <c r="DH511" s="34" t="s">
        <v>4170</v>
      </c>
      <c r="DI511" s="34" t="s">
        <v>4881</v>
      </c>
      <c r="DJ511" s="34" t="s">
        <v>4170</v>
      </c>
      <c r="DK511" s="34" t="s">
        <v>4170</v>
      </c>
      <c r="DL511" s="34" t="s">
        <v>4170</v>
      </c>
      <c r="DM511" s="34" t="s">
        <v>4170</v>
      </c>
      <c r="DN511" s="34" t="s">
        <v>4170</v>
      </c>
      <c r="DO511" s="34" t="s">
        <v>4881</v>
      </c>
      <c r="DP511" s="34" t="s">
        <v>4170</v>
      </c>
      <c r="DQ511" s="34" t="s">
        <v>4170</v>
      </c>
      <c r="DR511" s="34" t="s">
        <v>4170</v>
      </c>
      <c r="DS511" s="34" t="s">
        <v>4170</v>
      </c>
      <c r="DT511" s="34" t="s">
        <v>4170</v>
      </c>
      <c r="DU511" s="34" t="s">
        <v>4170</v>
      </c>
      <c r="DV511" s="34" t="s">
        <v>4170</v>
      </c>
      <c r="DW511" s="34" t="s">
        <v>4170</v>
      </c>
      <c r="FE511" s="34">
        <v>1625</v>
      </c>
      <c r="FK511" s="34" t="s">
        <v>1044</v>
      </c>
      <c r="FM511" s="34" t="s">
        <v>3990</v>
      </c>
      <c r="GF511" s="34" t="s">
        <v>1044</v>
      </c>
      <c r="GG511" s="34" t="s">
        <v>4170</v>
      </c>
      <c r="GH511" s="34" t="s">
        <v>4170</v>
      </c>
      <c r="GI511" s="34" t="s">
        <v>4170</v>
      </c>
      <c r="GJ511" s="34" t="s">
        <v>4881</v>
      </c>
      <c r="GK511" s="34" t="s">
        <v>4170</v>
      </c>
      <c r="GL511" s="34" t="s">
        <v>4170</v>
      </c>
      <c r="GM511" s="34" t="s">
        <v>4170</v>
      </c>
      <c r="GO511" s="34">
        <v>6000</v>
      </c>
      <c r="GP511" s="34">
        <v>0</v>
      </c>
      <c r="GQ511" s="34">
        <v>0</v>
      </c>
      <c r="GR511" s="34">
        <v>5000</v>
      </c>
      <c r="GS511" s="34">
        <v>0</v>
      </c>
      <c r="GT511" s="34">
        <v>500</v>
      </c>
      <c r="GU511" s="34">
        <v>450</v>
      </c>
      <c r="GV511" s="34">
        <v>0</v>
      </c>
      <c r="GW511" s="34">
        <v>0</v>
      </c>
      <c r="GX511" s="34">
        <v>2000</v>
      </c>
      <c r="GY511" s="34">
        <v>3000</v>
      </c>
      <c r="GZ511" s="34">
        <v>3000</v>
      </c>
      <c r="HA511" s="34">
        <v>0</v>
      </c>
      <c r="HB511" s="34">
        <v>0</v>
      </c>
      <c r="HC511" s="34">
        <v>0</v>
      </c>
      <c r="HD511" s="34">
        <v>0</v>
      </c>
      <c r="HE511" s="34">
        <v>0</v>
      </c>
      <c r="HF511" s="34" t="s">
        <v>1044</v>
      </c>
      <c r="HK511" s="34" t="s">
        <v>7483</v>
      </c>
      <c r="HL511" s="34" t="s">
        <v>4226</v>
      </c>
      <c r="HM511" s="34" t="s">
        <v>4542</v>
      </c>
      <c r="HN511" s="34" t="s">
        <v>5447</v>
      </c>
      <c r="HO511" s="34">
        <v>49.867225142356503</v>
      </c>
      <c r="HP511" s="34" t="s">
        <v>4896</v>
      </c>
      <c r="HQ511" s="34" t="s">
        <v>4316</v>
      </c>
      <c r="HR511" s="34" t="s">
        <v>4219</v>
      </c>
      <c r="HS511" s="34" t="s">
        <v>4255</v>
      </c>
      <c r="HT511" s="34" t="s">
        <v>4271</v>
      </c>
      <c r="HU511" s="34" t="s">
        <v>5342</v>
      </c>
      <c r="HV511" s="34" t="s">
        <v>5001</v>
      </c>
      <c r="HW511" s="34" t="s">
        <v>4556</v>
      </c>
      <c r="HX511" s="34" t="s">
        <v>3244</v>
      </c>
      <c r="HY511" s="34" t="s">
        <v>4291</v>
      </c>
      <c r="HZ511" s="34" t="s">
        <v>4929</v>
      </c>
      <c r="IA511" s="34" t="s">
        <v>4665</v>
      </c>
      <c r="IC511" s="34" t="s">
        <v>5274</v>
      </c>
      <c r="ID511" s="34" t="s">
        <v>4462</v>
      </c>
      <c r="IK511" s="34" t="s">
        <v>4587</v>
      </c>
      <c r="IQ511" s="34">
        <v>1625</v>
      </c>
      <c r="IR511" s="34" t="s">
        <v>1046</v>
      </c>
      <c r="IT511" s="34">
        <v>541.66666666666697</v>
      </c>
      <c r="IU511" s="34" t="s">
        <v>5179</v>
      </c>
      <c r="IV511" s="34" t="s">
        <v>4170</v>
      </c>
      <c r="IW511" s="34" t="s">
        <v>4170</v>
      </c>
      <c r="IX511" s="34" t="s">
        <v>5179</v>
      </c>
      <c r="IY511" s="34" t="s">
        <v>4170</v>
      </c>
      <c r="IZ511" s="34" t="s">
        <v>4785</v>
      </c>
      <c r="JA511" s="34" t="s">
        <v>4785</v>
      </c>
      <c r="JB511" s="34" t="s">
        <v>4170</v>
      </c>
      <c r="JC511" s="34">
        <v>333.33333333333297</v>
      </c>
      <c r="JD511" s="34">
        <v>500</v>
      </c>
      <c r="JE511" s="34">
        <v>500</v>
      </c>
      <c r="JF511" s="34">
        <v>0</v>
      </c>
      <c r="JG511" s="34">
        <v>0</v>
      </c>
      <c r="JH511" s="34">
        <v>0</v>
      </c>
      <c r="JI511" s="34">
        <v>0</v>
      </c>
      <c r="JJ511" s="34">
        <v>0</v>
      </c>
      <c r="JK511" s="34">
        <v>0</v>
      </c>
      <c r="JL511" s="34">
        <v>12783.333333333299</v>
      </c>
      <c r="JM511" s="34">
        <v>500</v>
      </c>
      <c r="JN511" s="34">
        <v>13283.333333333299</v>
      </c>
      <c r="JO511" s="34">
        <v>4261.1111111111104</v>
      </c>
      <c r="JP511" s="34">
        <v>166.666666666667</v>
      </c>
      <c r="JQ511" s="34">
        <v>4427.7777777777801</v>
      </c>
      <c r="JR511" s="34">
        <v>0.451693851944793</v>
      </c>
      <c r="JU511" s="34">
        <v>0.37641154328732701</v>
      </c>
      <c r="JW511" s="34">
        <v>3.7641154328732697E-2</v>
      </c>
      <c r="JX511" s="34">
        <v>3.3877038895859503E-2</v>
      </c>
      <c r="KA511" s="34">
        <v>2.5094102885821801E-2</v>
      </c>
      <c r="KB511" s="34">
        <v>3.7641154328732697E-2</v>
      </c>
      <c r="KC511" s="34">
        <v>3.7641154328732697E-2</v>
      </c>
      <c r="KJ511" s="34" t="s">
        <v>5976</v>
      </c>
      <c r="KK511" s="34" t="s">
        <v>5177</v>
      </c>
      <c r="KL511" s="34" t="s">
        <v>4170</v>
      </c>
      <c r="KM511" s="34" t="s">
        <v>4714</v>
      </c>
      <c r="KN511" s="34" t="s">
        <v>5255</v>
      </c>
      <c r="KO511" s="34" t="s">
        <v>5255</v>
      </c>
      <c r="KP511" s="34" t="s">
        <v>4170</v>
      </c>
      <c r="KQ511" s="34" t="s">
        <v>4170</v>
      </c>
      <c r="KR511" s="34" t="s">
        <v>4170</v>
      </c>
      <c r="KS511" s="34" t="s">
        <v>4170</v>
      </c>
      <c r="KT511" s="34" t="s">
        <v>4170</v>
      </c>
      <c r="KU511" s="34" t="s">
        <v>5112</v>
      </c>
      <c r="KV511" s="34" t="s">
        <v>5153</v>
      </c>
      <c r="KW511" s="34" t="s">
        <v>5624</v>
      </c>
      <c r="KX511" s="34" t="s">
        <v>5644</v>
      </c>
      <c r="KY511" s="34" t="s">
        <v>5112</v>
      </c>
      <c r="KZ511" s="34" t="s">
        <v>5850</v>
      </c>
      <c r="LA511" s="34" t="s">
        <v>5993</v>
      </c>
    </row>
    <row r="512" spans="1:313">
      <c r="A512" s="34" t="s">
        <v>7484</v>
      </c>
      <c r="B512" s="34" t="s">
        <v>7426</v>
      </c>
      <c r="C512" s="34" t="s">
        <v>1037</v>
      </c>
      <c r="D512" s="34" t="s">
        <v>1041</v>
      </c>
      <c r="F512" s="34" t="s">
        <v>1041</v>
      </c>
      <c r="G512" s="34">
        <v>44</v>
      </c>
      <c r="H512" s="34" t="s">
        <v>1041</v>
      </c>
      <c r="I512" s="34" t="s">
        <v>1041</v>
      </c>
      <c r="J512" s="34" t="s">
        <v>442</v>
      </c>
      <c r="K512" s="34" t="s">
        <v>1077</v>
      </c>
      <c r="L512" s="34" t="s">
        <v>9537</v>
      </c>
      <c r="M512" s="34" t="s">
        <v>1548</v>
      </c>
      <c r="N512" s="34" t="s">
        <v>9538</v>
      </c>
      <c r="P512" s="34" t="s">
        <v>3065</v>
      </c>
      <c r="Q512" s="34" t="s">
        <v>3123</v>
      </c>
      <c r="R512" s="34" t="s">
        <v>6704</v>
      </c>
      <c r="S512" s="34">
        <v>1</v>
      </c>
      <c r="T512" s="34" t="s">
        <v>4170</v>
      </c>
      <c r="U512" s="34" t="s">
        <v>4170</v>
      </c>
      <c r="V512" s="34" t="s">
        <v>4170</v>
      </c>
      <c r="W512" s="34" t="s">
        <v>4170</v>
      </c>
      <c r="X512" s="34" t="s">
        <v>4881</v>
      </c>
      <c r="Y512" s="34" t="s">
        <v>4170</v>
      </c>
      <c r="Z512" s="34" t="s">
        <v>4881</v>
      </c>
      <c r="AA512" s="34" t="s">
        <v>4170</v>
      </c>
      <c r="AB512" s="34" t="s">
        <v>3681</v>
      </c>
      <c r="AD512" s="34" t="s">
        <v>3696</v>
      </c>
      <c r="AN512" s="34" t="s">
        <v>3722</v>
      </c>
      <c r="AO512" s="34" t="s">
        <v>1044</v>
      </c>
      <c r="BG512" s="34">
        <v>1</v>
      </c>
      <c r="BI512" s="34">
        <v>18</v>
      </c>
      <c r="BJ512" s="34" t="s">
        <v>1041</v>
      </c>
      <c r="BK512" s="34" t="s">
        <v>3727</v>
      </c>
      <c r="BM512" s="34" t="s">
        <v>3739</v>
      </c>
      <c r="BN512" s="34" t="s">
        <v>1044</v>
      </c>
      <c r="BO512" s="34" t="s">
        <v>4170</v>
      </c>
      <c r="BP512" s="34" t="s">
        <v>4170</v>
      </c>
      <c r="BQ512" s="34" t="s">
        <v>4881</v>
      </c>
      <c r="BR512" s="34" t="s">
        <v>4170</v>
      </c>
      <c r="BS512" s="34" t="s">
        <v>3751</v>
      </c>
      <c r="BT512" s="34" t="s">
        <v>3771</v>
      </c>
      <c r="BU512" s="34" t="s">
        <v>1044</v>
      </c>
      <c r="BV512" s="34" t="s">
        <v>1044</v>
      </c>
      <c r="BW512" s="34" t="s">
        <v>1044</v>
      </c>
      <c r="BX512" s="34" t="s">
        <v>3777</v>
      </c>
      <c r="BY512" s="34" t="s">
        <v>4881</v>
      </c>
      <c r="BZ512" s="34" t="s">
        <v>4170</v>
      </c>
      <c r="CA512" s="34" t="s">
        <v>4170</v>
      </c>
      <c r="CB512" s="34" t="s">
        <v>4170</v>
      </c>
      <c r="CC512" s="34" t="s">
        <v>4170</v>
      </c>
      <c r="CD512" s="34" t="s">
        <v>4170</v>
      </c>
      <c r="CE512" s="34" t="s">
        <v>4170</v>
      </c>
      <c r="CF512" s="34" t="s">
        <v>4170</v>
      </c>
      <c r="CG512" s="34" t="s">
        <v>4170</v>
      </c>
      <c r="CH512" s="34" t="s">
        <v>4170</v>
      </c>
      <c r="CI512" s="34" t="s">
        <v>4170</v>
      </c>
      <c r="CJ512" s="34" t="s">
        <v>4170</v>
      </c>
      <c r="CK512" s="34" t="s">
        <v>4170</v>
      </c>
      <c r="CL512" s="34" t="s">
        <v>4170</v>
      </c>
      <c r="CM512" s="34" t="s">
        <v>4170</v>
      </c>
      <c r="CN512" s="34" t="s">
        <v>4170</v>
      </c>
      <c r="CO512" s="34" t="s">
        <v>4170</v>
      </c>
      <c r="CQ512" s="34" t="s">
        <v>1041</v>
      </c>
      <c r="CR512" s="34" t="s">
        <v>1041</v>
      </c>
      <c r="CS512" s="34" t="s">
        <v>1041</v>
      </c>
      <c r="CT512" s="34" t="s">
        <v>1041</v>
      </c>
      <c r="CU512" s="34" t="s">
        <v>1041</v>
      </c>
      <c r="CV512" s="34" t="s">
        <v>1041</v>
      </c>
      <c r="CW512" s="34" t="s">
        <v>1041</v>
      </c>
      <c r="CX512" s="34" t="s">
        <v>1044</v>
      </c>
      <c r="CY512" s="34" t="s">
        <v>3823</v>
      </c>
      <c r="CZ512" s="34" t="s">
        <v>3843</v>
      </c>
      <c r="DA512" s="34" t="s">
        <v>3855</v>
      </c>
      <c r="DB512" s="34" t="s">
        <v>1044</v>
      </c>
      <c r="DC512" s="34" t="s">
        <v>1044</v>
      </c>
      <c r="DD512" s="34" t="s">
        <v>3871</v>
      </c>
      <c r="DE512" s="34" t="s">
        <v>1041</v>
      </c>
      <c r="DF512" s="34" t="s">
        <v>3877</v>
      </c>
      <c r="DG512" s="34" t="s">
        <v>3884</v>
      </c>
      <c r="DH512" s="34" t="s">
        <v>4881</v>
      </c>
      <c r="DI512" s="34" t="s">
        <v>4170</v>
      </c>
      <c r="DJ512" s="34" t="s">
        <v>4170</v>
      </c>
      <c r="DK512" s="34" t="s">
        <v>4170</v>
      </c>
      <c r="DL512" s="34" t="s">
        <v>4170</v>
      </c>
      <c r="DM512" s="34" t="s">
        <v>4170</v>
      </c>
      <c r="DN512" s="34" t="s">
        <v>4170</v>
      </c>
      <c r="DO512" s="34" t="s">
        <v>4170</v>
      </c>
      <c r="DP512" s="34" t="s">
        <v>4170</v>
      </c>
      <c r="DQ512" s="34" t="s">
        <v>4170</v>
      </c>
      <c r="DR512" s="34" t="s">
        <v>4170</v>
      </c>
      <c r="DS512" s="34" t="s">
        <v>4170</v>
      </c>
      <c r="DT512" s="34" t="s">
        <v>4170</v>
      </c>
      <c r="DU512" s="34" t="s">
        <v>4170</v>
      </c>
      <c r="DV512" s="34" t="s">
        <v>4170</v>
      </c>
      <c r="DW512" s="34" t="s">
        <v>4170</v>
      </c>
      <c r="FK512" s="34" t="s">
        <v>1044</v>
      </c>
      <c r="FM512" s="34" t="s">
        <v>3981</v>
      </c>
      <c r="FN512" s="34" t="s">
        <v>6598</v>
      </c>
      <c r="FO512" s="34" t="s">
        <v>4881</v>
      </c>
      <c r="FP512" s="34" t="s">
        <v>4881</v>
      </c>
      <c r="FQ512" s="34" t="s">
        <v>4881</v>
      </c>
      <c r="FR512" s="34" t="s">
        <v>4881</v>
      </c>
      <c r="FS512" s="34" t="s">
        <v>4170</v>
      </c>
      <c r="FT512" s="34" t="s">
        <v>4170</v>
      </c>
      <c r="FU512" s="34" t="s">
        <v>4881</v>
      </c>
      <c r="FV512" s="34" t="s">
        <v>4881</v>
      </c>
      <c r="FW512" s="34" t="s">
        <v>4881</v>
      </c>
      <c r="FX512" s="34" t="s">
        <v>4170</v>
      </c>
      <c r="FY512" s="34" t="s">
        <v>4170</v>
      </c>
      <c r="FZ512" s="34" t="s">
        <v>4170</v>
      </c>
      <c r="GA512" s="34" t="s">
        <v>4170</v>
      </c>
      <c r="GB512" s="34" t="s">
        <v>4170</v>
      </c>
      <c r="GC512" s="34" t="s">
        <v>4170</v>
      </c>
      <c r="GD512" s="34" t="s">
        <v>4170</v>
      </c>
      <c r="GF512" s="34" t="s">
        <v>1044</v>
      </c>
      <c r="GG512" s="34" t="s">
        <v>4170</v>
      </c>
      <c r="GH512" s="34" t="s">
        <v>4170</v>
      </c>
      <c r="GI512" s="34" t="s">
        <v>4170</v>
      </c>
      <c r="GJ512" s="34" t="s">
        <v>4881</v>
      </c>
      <c r="GK512" s="34" t="s">
        <v>4170</v>
      </c>
      <c r="GL512" s="34" t="s">
        <v>4170</v>
      </c>
      <c r="GM512" s="34" t="s">
        <v>4170</v>
      </c>
      <c r="GO512" s="34">
        <v>7000</v>
      </c>
      <c r="GP512" s="34">
        <v>0</v>
      </c>
      <c r="GQ512" s="34">
        <v>6000</v>
      </c>
      <c r="GR512" s="34">
        <v>2500</v>
      </c>
      <c r="GS512" s="34">
        <v>500</v>
      </c>
      <c r="GT512" s="34">
        <v>300</v>
      </c>
      <c r="GU512" s="34">
        <v>500</v>
      </c>
      <c r="GV512" s="34">
        <v>1000</v>
      </c>
      <c r="GW512" s="34">
        <v>0</v>
      </c>
      <c r="GX512" s="34">
        <v>4500</v>
      </c>
      <c r="GY512" s="34">
        <v>1000</v>
      </c>
      <c r="GZ512" s="34">
        <v>0</v>
      </c>
      <c r="HA512" s="34">
        <v>0</v>
      </c>
      <c r="HB512" s="34">
        <v>0</v>
      </c>
      <c r="HC512" s="34">
        <v>0</v>
      </c>
      <c r="HD512" s="34">
        <v>0</v>
      </c>
      <c r="HE512" s="34">
        <v>0</v>
      </c>
      <c r="HF512" s="34" t="s">
        <v>1044</v>
      </c>
      <c r="HK512" s="34" t="s">
        <v>7485</v>
      </c>
      <c r="HL512" s="34" t="s">
        <v>4226</v>
      </c>
      <c r="HM512" s="34" t="s">
        <v>4542</v>
      </c>
      <c r="HN512" s="34" t="s">
        <v>5453</v>
      </c>
      <c r="HO512" s="34">
        <v>34.855453350854098</v>
      </c>
      <c r="HP512" s="34" t="s">
        <v>4895</v>
      </c>
      <c r="HQ512" s="34" t="s">
        <v>4305</v>
      </c>
      <c r="HR512" s="34" t="s">
        <v>4186</v>
      </c>
      <c r="HS512" s="34" t="s">
        <v>4241</v>
      </c>
      <c r="HT512" s="34" t="s">
        <v>4271</v>
      </c>
      <c r="HU512" s="34" t="s">
        <v>5342</v>
      </c>
      <c r="HV512" s="34" t="s">
        <v>5001</v>
      </c>
      <c r="HW512" s="34" t="s">
        <v>4560</v>
      </c>
      <c r="HX512" s="34" t="s">
        <v>3235</v>
      </c>
      <c r="HY512" s="34" t="s">
        <v>4299</v>
      </c>
      <c r="HZ512" s="34" t="s">
        <v>4933</v>
      </c>
      <c r="IA512" s="34" t="s">
        <v>4666</v>
      </c>
      <c r="IC512" s="34" t="s">
        <v>5274</v>
      </c>
      <c r="ID512" s="34" t="s">
        <v>4462</v>
      </c>
      <c r="IR512" s="34" t="s">
        <v>1046</v>
      </c>
      <c r="IU512" s="34" t="s">
        <v>5180</v>
      </c>
      <c r="IV512" s="34" t="s">
        <v>4170</v>
      </c>
      <c r="IW512" s="34" t="s">
        <v>4175</v>
      </c>
      <c r="IX512" s="34" t="s">
        <v>5374</v>
      </c>
      <c r="IY512" s="34" t="s">
        <v>4785</v>
      </c>
      <c r="IZ512" s="34" t="s">
        <v>4784</v>
      </c>
      <c r="JA512" s="34" t="s">
        <v>4785</v>
      </c>
      <c r="JB512" s="34" t="s">
        <v>4716</v>
      </c>
      <c r="JC512" s="34">
        <v>750</v>
      </c>
      <c r="JD512" s="34">
        <v>166.666666666667</v>
      </c>
      <c r="JE512" s="34">
        <v>0</v>
      </c>
      <c r="JF512" s="34">
        <v>0</v>
      </c>
      <c r="JG512" s="34">
        <v>0</v>
      </c>
      <c r="JH512" s="34">
        <v>0</v>
      </c>
      <c r="JI512" s="34">
        <v>0</v>
      </c>
      <c r="JJ512" s="34">
        <v>0</v>
      </c>
      <c r="JK512" s="34">
        <v>0</v>
      </c>
      <c r="JL512" s="34">
        <v>17550</v>
      </c>
      <c r="JM512" s="34">
        <v>1166.6666666666699</v>
      </c>
      <c r="JN512" s="34">
        <v>18716.666666666701</v>
      </c>
      <c r="JO512" s="34">
        <v>17550</v>
      </c>
      <c r="JP512" s="34">
        <v>1166.6666666666699</v>
      </c>
      <c r="JQ512" s="34">
        <v>18716.666666666701</v>
      </c>
      <c r="JR512" s="34">
        <v>0.37399821905609998</v>
      </c>
      <c r="JT512" s="34">
        <v>0.320569902048085</v>
      </c>
      <c r="JU512" s="34">
        <v>0.13357079252003601</v>
      </c>
      <c r="JV512" s="34">
        <v>2.6714158504007102E-2</v>
      </c>
      <c r="JW512" s="34">
        <v>1.6028495102404301E-2</v>
      </c>
      <c r="JX512" s="34">
        <v>2.6714158504007102E-2</v>
      </c>
      <c r="JY512" s="34">
        <v>5.3428317008014203E-2</v>
      </c>
      <c r="KA512" s="34">
        <v>4.0071237756010701E-2</v>
      </c>
      <c r="KB512" s="34">
        <v>8.9047195013357092E-3</v>
      </c>
      <c r="KL512" s="34" t="s">
        <v>4170</v>
      </c>
      <c r="KM512" s="34" t="s">
        <v>4716</v>
      </c>
      <c r="KN512" s="34" t="s">
        <v>5254</v>
      </c>
      <c r="KO512" s="34" t="s">
        <v>4170</v>
      </c>
      <c r="KP512" s="34" t="s">
        <v>4170</v>
      </c>
      <c r="KQ512" s="34" t="s">
        <v>4170</v>
      </c>
      <c r="KR512" s="34" t="s">
        <v>4170</v>
      </c>
      <c r="KS512" s="34" t="s">
        <v>4170</v>
      </c>
      <c r="KT512" s="34" t="s">
        <v>4170</v>
      </c>
      <c r="KU512" s="34" t="s">
        <v>5113</v>
      </c>
      <c r="KV512" s="34" t="s">
        <v>5152</v>
      </c>
      <c r="KW512" s="34" t="s">
        <v>5621</v>
      </c>
      <c r="KX512" s="34" t="s">
        <v>5647</v>
      </c>
      <c r="KY512" s="34" t="s">
        <v>5223</v>
      </c>
      <c r="KZ512" s="34" t="s">
        <v>5152</v>
      </c>
    </row>
    <row r="513" spans="1:313">
      <c r="A513" s="34" t="s">
        <v>7486</v>
      </c>
      <c r="B513" s="34" t="s">
        <v>7426</v>
      </c>
      <c r="C513" s="34" t="s">
        <v>1038</v>
      </c>
      <c r="D513" s="34" t="s">
        <v>1041</v>
      </c>
      <c r="F513" s="34" t="s">
        <v>1041</v>
      </c>
      <c r="G513" s="34">
        <v>52</v>
      </c>
      <c r="H513" s="34" t="s">
        <v>1041</v>
      </c>
      <c r="I513" s="34" t="s">
        <v>1041</v>
      </c>
      <c r="J513" s="34" t="s">
        <v>440</v>
      </c>
      <c r="K513" s="34" t="s">
        <v>1077</v>
      </c>
      <c r="L513" s="34" t="s">
        <v>9537</v>
      </c>
      <c r="M513" s="34" t="s">
        <v>1548</v>
      </c>
      <c r="N513" s="34" t="s">
        <v>9538</v>
      </c>
      <c r="P513" s="34" t="s">
        <v>3065</v>
      </c>
      <c r="Q513" s="34" t="s">
        <v>3108</v>
      </c>
      <c r="R513" s="34" t="s">
        <v>6344</v>
      </c>
      <c r="S513" s="34">
        <v>2</v>
      </c>
      <c r="T513" s="34" t="s">
        <v>4881</v>
      </c>
      <c r="U513" s="34" t="s">
        <v>4170</v>
      </c>
      <c r="V513" s="34" t="s">
        <v>4170</v>
      </c>
      <c r="W513" s="34" t="s">
        <v>4881</v>
      </c>
      <c r="X513" s="34" t="s">
        <v>4881</v>
      </c>
      <c r="Y513" s="34" t="s">
        <v>4881</v>
      </c>
      <c r="Z513" s="34" t="s">
        <v>4881</v>
      </c>
      <c r="AA513" s="34" t="s">
        <v>4170</v>
      </c>
      <c r="AB513" s="34" t="s">
        <v>3681</v>
      </c>
      <c r="AD513" s="34" t="s">
        <v>3696</v>
      </c>
      <c r="AN513" s="34" t="s">
        <v>3722</v>
      </c>
      <c r="AO513" s="34" t="s">
        <v>1044</v>
      </c>
      <c r="BG513" s="34">
        <v>1</v>
      </c>
      <c r="BI513" s="34">
        <v>28</v>
      </c>
      <c r="BJ513" s="34" t="s">
        <v>1041</v>
      </c>
      <c r="BK513" s="34" t="s">
        <v>3727</v>
      </c>
      <c r="BM513" s="34" t="s">
        <v>3739</v>
      </c>
      <c r="BN513" s="34" t="s">
        <v>3745</v>
      </c>
      <c r="BO513" s="34" t="s">
        <v>4881</v>
      </c>
      <c r="BP513" s="34" t="s">
        <v>4170</v>
      </c>
      <c r="BQ513" s="34" t="s">
        <v>4170</v>
      </c>
      <c r="BR513" s="34" t="s">
        <v>4170</v>
      </c>
      <c r="BS513" s="34" t="s">
        <v>3754</v>
      </c>
      <c r="BT513" s="34" t="s">
        <v>3771</v>
      </c>
      <c r="BU513" s="34" t="s">
        <v>1044</v>
      </c>
      <c r="BV513" s="34" t="s">
        <v>1044</v>
      </c>
      <c r="BW513" s="34" t="s">
        <v>1044</v>
      </c>
      <c r="BX513" s="34" t="s">
        <v>3777</v>
      </c>
      <c r="BY513" s="34" t="s">
        <v>4881</v>
      </c>
      <c r="BZ513" s="34" t="s">
        <v>4170</v>
      </c>
      <c r="CA513" s="34" t="s">
        <v>4170</v>
      </c>
      <c r="CB513" s="34" t="s">
        <v>4170</v>
      </c>
      <c r="CC513" s="34" t="s">
        <v>4170</v>
      </c>
      <c r="CD513" s="34" t="s">
        <v>4170</v>
      </c>
      <c r="CE513" s="34" t="s">
        <v>4170</v>
      </c>
      <c r="CF513" s="34" t="s">
        <v>4170</v>
      </c>
      <c r="CG513" s="34" t="s">
        <v>4170</v>
      </c>
      <c r="CH513" s="34" t="s">
        <v>4170</v>
      </c>
      <c r="CI513" s="34" t="s">
        <v>4170</v>
      </c>
      <c r="CJ513" s="34" t="s">
        <v>4170</v>
      </c>
      <c r="CK513" s="34" t="s">
        <v>4170</v>
      </c>
      <c r="CL513" s="34" t="s">
        <v>4170</v>
      </c>
      <c r="CM513" s="34" t="s">
        <v>4170</v>
      </c>
      <c r="CN513" s="34" t="s">
        <v>4170</v>
      </c>
      <c r="CO513" s="34" t="s">
        <v>4170</v>
      </c>
      <c r="CQ513" s="34" t="s">
        <v>1041</v>
      </c>
      <c r="CR513" s="34" t="s">
        <v>1041</v>
      </c>
      <c r="CS513" s="34" t="s">
        <v>1041</v>
      </c>
      <c r="CT513" s="34" t="s">
        <v>1041</v>
      </c>
      <c r="CU513" s="34" t="s">
        <v>1041</v>
      </c>
      <c r="CV513" s="34" t="s">
        <v>1041</v>
      </c>
      <c r="CW513" s="34" t="s">
        <v>1041</v>
      </c>
      <c r="CX513" s="34" t="s">
        <v>1044</v>
      </c>
      <c r="CY513" s="34" t="s">
        <v>3823</v>
      </c>
      <c r="CZ513" s="34" t="s">
        <v>3843</v>
      </c>
      <c r="DA513" s="34" t="s">
        <v>3855</v>
      </c>
      <c r="DB513" s="34" t="s">
        <v>1044</v>
      </c>
      <c r="DC513" s="34" t="s">
        <v>1044</v>
      </c>
      <c r="DD513" s="34" t="s">
        <v>3871</v>
      </c>
      <c r="DE513" s="34" t="s">
        <v>1044</v>
      </c>
      <c r="DF513" s="34" t="s">
        <v>3877</v>
      </c>
      <c r="DG513" s="34" t="s">
        <v>169</v>
      </c>
      <c r="DH513" s="34" t="s">
        <v>4170</v>
      </c>
      <c r="DI513" s="34" t="s">
        <v>4881</v>
      </c>
      <c r="DJ513" s="34" t="s">
        <v>4170</v>
      </c>
      <c r="DK513" s="34" t="s">
        <v>4170</v>
      </c>
      <c r="DL513" s="34" t="s">
        <v>4170</v>
      </c>
      <c r="DM513" s="34" t="s">
        <v>4170</v>
      </c>
      <c r="DN513" s="34" t="s">
        <v>4170</v>
      </c>
      <c r="DO513" s="34" t="s">
        <v>4170</v>
      </c>
      <c r="DP513" s="34" t="s">
        <v>4170</v>
      </c>
      <c r="DQ513" s="34" t="s">
        <v>4170</v>
      </c>
      <c r="DR513" s="34" t="s">
        <v>4170</v>
      </c>
      <c r="DS513" s="34" t="s">
        <v>4170</v>
      </c>
      <c r="DT513" s="34" t="s">
        <v>4170</v>
      </c>
      <c r="DU513" s="34" t="s">
        <v>4170</v>
      </c>
      <c r="DV513" s="34" t="s">
        <v>4170</v>
      </c>
      <c r="DW513" s="34" t="s">
        <v>4170</v>
      </c>
      <c r="FK513" s="34" t="s">
        <v>1044</v>
      </c>
      <c r="FM513" s="34" t="s">
        <v>3981</v>
      </c>
      <c r="FN513" s="34" t="s">
        <v>7142</v>
      </c>
      <c r="FO513" s="34" t="s">
        <v>4881</v>
      </c>
      <c r="FP513" s="34" t="s">
        <v>4881</v>
      </c>
      <c r="FQ513" s="34" t="s">
        <v>4881</v>
      </c>
      <c r="FR513" s="34" t="s">
        <v>4170</v>
      </c>
      <c r="FS513" s="34" t="s">
        <v>4170</v>
      </c>
      <c r="FT513" s="34" t="s">
        <v>4170</v>
      </c>
      <c r="FU513" s="34" t="s">
        <v>4170</v>
      </c>
      <c r="FV513" s="34" t="s">
        <v>4881</v>
      </c>
      <c r="FW513" s="34" t="s">
        <v>4881</v>
      </c>
      <c r="FX513" s="34" t="s">
        <v>4170</v>
      </c>
      <c r="FY513" s="34" t="s">
        <v>4170</v>
      </c>
      <c r="FZ513" s="34" t="s">
        <v>4170</v>
      </c>
      <c r="GA513" s="34" t="s">
        <v>4881</v>
      </c>
      <c r="GB513" s="34" t="s">
        <v>4170</v>
      </c>
      <c r="GC513" s="34" t="s">
        <v>4170</v>
      </c>
      <c r="GD513" s="34" t="s">
        <v>4170</v>
      </c>
      <c r="GF513" s="34" t="s">
        <v>1044</v>
      </c>
      <c r="GG513" s="34" t="s">
        <v>4170</v>
      </c>
      <c r="GH513" s="34" t="s">
        <v>4170</v>
      </c>
      <c r="GI513" s="34" t="s">
        <v>4170</v>
      </c>
      <c r="GJ513" s="34" t="s">
        <v>4881</v>
      </c>
      <c r="GK513" s="34" t="s">
        <v>4170</v>
      </c>
      <c r="GL513" s="34" t="s">
        <v>4170</v>
      </c>
      <c r="GM513" s="34" t="s">
        <v>4170</v>
      </c>
      <c r="GP513" s="34">
        <v>1500</v>
      </c>
      <c r="GQ513" s="34">
        <v>10000</v>
      </c>
      <c r="GR513" s="34">
        <v>2500</v>
      </c>
      <c r="GS513" s="34">
        <v>500</v>
      </c>
      <c r="GT513" s="34">
        <v>500</v>
      </c>
      <c r="GU513" s="34">
        <v>2000</v>
      </c>
      <c r="GV513" s="34">
        <v>1000</v>
      </c>
      <c r="GW513" s="34">
        <v>600</v>
      </c>
      <c r="GX513" s="34">
        <v>6000</v>
      </c>
      <c r="GY513" s="34">
        <v>1000</v>
      </c>
      <c r="GZ513" s="34">
        <v>2000</v>
      </c>
      <c r="HA513" s="34">
        <v>0</v>
      </c>
      <c r="HB513" s="34">
        <v>0</v>
      </c>
      <c r="HC513" s="34">
        <v>0</v>
      </c>
      <c r="HD513" s="34">
        <v>500</v>
      </c>
      <c r="HF513" s="34" t="s">
        <v>1044</v>
      </c>
      <c r="HK513" s="34" t="s">
        <v>7487</v>
      </c>
      <c r="HL513" s="34" t="s">
        <v>4226</v>
      </c>
      <c r="HM513" s="34" t="s">
        <v>4542</v>
      </c>
      <c r="HN513" s="34" t="s">
        <v>5447</v>
      </c>
      <c r="HO513" s="34">
        <v>28.842257993867701</v>
      </c>
      <c r="HP513" s="34" t="s">
        <v>4895</v>
      </c>
      <c r="HQ513" s="34" t="s">
        <v>4313</v>
      </c>
      <c r="HR513" s="34" t="s">
        <v>4186</v>
      </c>
      <c r="HS513" s="34" t="s">
        <v>4255</v>
      </c>
      <c r="HT513" s="34" t="s">
        <v>4271</v>
      </c>
      <c r="HU513" s="34" t="s">
        <v>5342</v>
      </c>
      <c r="HV513" s="34" t="s">
        <v>5001</v>
      </c>
      <c r="HW513" s="34" t="s">
        <v>4560</v>
      </c>
      <c r="HX513" s="34" t="s">
        <v>3244</v>
      </c>
      <c r="HY513" s="34" t="s">
        <v>4291</v>
      </c>
      <c r="HZ513" s="34" t="s">
        <v>4933</v>
      </c>
      <c r="IA513" s="34" t="s">
        <v>4666</v>
      </c>
      <c r="IC513" s="34" t="s">
        <v>5274</v>
      </c>
      <c r="ID513" s="34" t="s">
        <v>4462</v>
      </c>
      <c r="IR513" s="34" t="s">
        <v>1046</v>
      </c>
      <c r="IV513" s="34" t="s">
        <v>4472</v>
      </c>
      <c r="IW513" s="34" t="s">
        <v>4176</v>
      </c>
      <c r="IX513" s="34" t="s">
        <v>5374</v>
      </c>
      <c r="IY513" s="34" t="s">
        <v>4785</v>
      </c>
      <c r="IZ513" s="34" t="s">
        <v>4785</v>
      </c>
      <c r="JA513" s="34" t="s">
        <v>5581</v>
      </c>
      <c r="JB513" s="34" t="s">
        <v>4716</v>
      </c>
      <c r="JC513" s="34">
        <v>1000</v>
      </c>
      <c r="JD513" s="34">
        <v>166.666666666667</v>
      </c>
      <c r="JE513" s="34">
        <v>333.33333333333297</v>
      </c>
      <c r="JF513" s="34">
        <v>0</v>
      </c>
      <c r="JG513" s="34">
        <v>0</v>
      </c>
      <c r="JH513" s="34">
        <v>0</v>
      </c>
      <c r="JI513" s="34">
        <v>83.3333333333333</v>
      </c>
      <c r="JK513" s="34">
        <v>200</v>
      </c>
      <c r="JL513" s="34">
        <v>16833.333333333299</v>
      </c>
      <c r="JM513" s="34">
        <v>2950</v>
      </c>
      <c r="JN513" s="34">
        <v>19783.333333333299</v>
      </c>
      <c r="JO513" s="34">
        <v>8416.6666666666697</v>
      </c>
      <c r="JP513" s="34">
        <v>1475</v>
      </c>
      <c r="JQ513" s="34">
        <v>9891.6666666666697</v>
      </c>
      <c r="JS513" s="34">
        <v>7.5821398483572E-2</v>
      </c>
      <c r="JT513" s="34">
        <v>0.50547598989048004</v>
      </c>
      <c r="JU513" s="34">
        <v>0.12636899747262001</v>
      </c>
      <c r="JV513" s="34">
        <v>2.5273799494524001E-2</v>
      </c>
      <c r="JW513" s="34">
        <v>2.5273799494524001E-2</v>
      </c>
      <c r="JX513" s="34">
        <v>0.101095197978096</v>
      </c>
      <c r="JY513" s="34">
        <v>5.0547598989048002E-2</v>
      </c>
      <c r="JZ513" s="34">
        <v>1.01095197978096E-2</v>
      </c>
      <c r="KA513" s="34">
        <v>5.0547598989048002E-2</v>
      </c>
      <c r="KB513" s="34">
        <v>8.4245998315079992E-3</v>
      </c>
      <c r="KC513" s="34">
        <v>1.6849199663015998E-2</v>
      </c>
      <c r="KG513" s="34">
        <v>4.2122999157539996E-3</v>
      </c>
      <c r="KL513" s="34" t="s">
        <v>5794</v>
      </c>
      <c r="KM513" s="34" t="s">
        <v>4716</v>
      </c>
      <c r="KN513" s="34" t="s">
        <v>5254</v>
      </c>
      <c r="KO513" s="34" t="s">
        <v>5255</v>
      </c>
      <c r="KP513" s="34" t="s">
        <v>4170</v>
      </c>
      <c r="KQ513" s="34" t="s">
        <v>4170</v>
      </c>
      <c r="KR513" s="34" t="s">
        <v>4170</v>
      </c>
      <c r="KS513" s="34" t="s">
        <v>5709</v>
      </c>
      <c r="KU513" s="34" t="s">
        <v>5113</v>
      </c>
      <c r="KV513" s="34" t="s">
        <v>5155</v>
      </c>
      <c r="KW513" s="34" t="s">
        <v>5623</v>
      </c>
      <c r="KX513" s="34" t="s">
        <v>5647</v>
      </c>
      <c r="KY513" s="34" t="s">
        <v>5223</v>
      </c>
      <c r="KZ513" s="34" t="s">
        <v>5155</v>
      </c>
    </row>
    <row r="514" spans="1:313">
      <c r="A514" s="34" t="s">
        <v>7488</v>
      </c>
      <c r="B514" s="34" t="s">
        <v>7426</v>
      </c>
      <c r="C514" s="34" t="s">
        <v>1038</v>
      </c>
      <c r="D514" s="34" t="s">
        <v>1041</v>
      </c>
      <c r="F514" s="34" t="s">
        <v>1041</v>
      </c>
      <c r="G514" s="34">
        <v>51</v>
      </c>
      <c r="H514" s="34" t="s">
        <v>1041</v>
      </c>
      <c r="I514" s="34" t="s">
        <v>1041</v>
      </c>
      <c r="J514" s="34" t="s">
        <v>440</v>
      </c>
      <c r="K514" s="34" t="s">
        <v>1065</v>
      </c>
      <c r="L514" s="34" t="s">
        <v>9553</v>
      </c>
      <c r="M514" s="34" t="s">
        <v>1235</v>
      </c>
      <c r="N514" s="34" t="s">
        <v>9554</v>
      </c>
      <c r="P514" s="34" t="s">
        <v>3065</v>
      </c>
      <c r="Q514" s="34" t="s">
        <v>3090</v>
      </c>
      <c r="R514" s="34" t="s">
        <v>6320</v>
      </c>
      <c r="S514" s="34">
        <v>2</v>
      </c>
      <c r="T514" s="34" t="s">
        <v>4881</v>
      </c>
      <c r="U514" s="34" t="s">
        <v>4170</v>
      </c>
      <c r="V514" s="34" t="s">
        <v>4170</v>
      </c>
      <c r="W514" s="34" t="s">
        <v>4881</v>
      </c>
      <c r="X514" s="34" t="s">
        <v>4881</v>
      </c>
      <c r="Y514" s="34" t="s">
        <v>4881</v>
      </c>
      <c r="Z514" s="34" t="s">
        <v>4881</v>
      </c>
      <c r="AA514" s="34" t="s">
        <v>4170</v>
      </c>
      <c r="AB514" s="34" t="s">
        <v>3684</v>
      </c>
      <c r="AD514" s="34" t="s">
        <v>3696</v>
      </c>
      <c r="AN514" s="34" t="s">
        <v>3719</v>
      </c>
      <c r="AO514" s="34" t="s">
        <v>1044</v>
      </c>
      <c r="BG514" s="34">
        <v>2</v>
      </c>
      <c r="BI514" s="34">
        <v>35</v>
      </c>
      <c r="BJ514" s="34" t="s">
        <v>1041</v>
      </c>
      <c r="BK514" s="34" t="s">
        <v>3730</v>
      </c>
      <c r="BM514" s="34" t="s">
        <v>3742</v>
      </c>
      <c r="BN514" s="34" t="s">
        <v>3745</v>
      </c>
      <c r="BO514" s="34" t="s">
        <v>4881</v>
      </c>
      <c r="BP514" s="34" t="s">
        <v>4170</v>
      </c>
      <c r="BQ514" s="34" t="s">
        <v>4170</v>
      </c>
      <c r="BR514" s="34" t="s">
        <v>4170</v>
      </c>
      <c r="BS514" s="34" t="s">
        <v>3760</v>
      </c>
      <c r="BT514" s="34" t="s">
        <v>1044</v>
      </c>
      <c r="BU514" s="34" t="s">
        <v>1044</v>
      </c>
      <c r="BV514" s="34" t="s">
        <v>1044</v>
      </c>
      <c r="BW514" s="34" t="s">
        <v>1044</v>
      </c>
      <c r="BX514" s="34" t="s">
        <v>3807</v>
      </c>
      <c r="BY514" s="34" t="s">
        <v>4170</v>
      </c>
      <c r="BZ514" s="34" t="s">
        <v>4170</v>
      </c>
      <c r="CA514" s="34" t="s">
        <v>4170</v>
      </c>
      <c r="CB514" s="34" t="s">
        <v>4170</v>
      </c>
      <c r="CC514" s="34" t="s">
        <v>4170</v>
      </c>
      <c r="CD514" s="34" t="s">
        <v>4170</v>
      </c>
      <c r="CE514" s="34" t="s">
        <v>4170</v>
      </c>
      <c r="CF514" s="34" t="s">
        <v>4170</v>
      </c>
      <c r="CG514" s="34" t="s">
        <v>4170</v>
      </c>
      <c r="CH514" s="34" t="s">
        <v>4170</v>
      </c>
      <c r="CI514" s="34" t="s">
        <v>4881</v>
      </c>
      <c r="CJ514" s="34" t="s">
        <v>4170</v>
      </c>
      <c r="CK514" s="34" t="s">
        <v>4170</v>
      </c>
      <c r="CL514" s="34" t="s">
        <v>4170</v>
      </c>
      <c r="CM514" s="34" t="s">
        <v>4170</v>
      </c>
      <c r="CN514" s="34" t="s">
        <v>4170</v>
      </c>
      <c r="CO514" s="34" t="s">
        <v>4170</v>
      </c>
      <c r="CQ514" s="34" t="s">
        <v>1041</v>
      </c>
      <c r="CR514" s="34" t="s">
        <v>1041</v>
      </c>
      <c r="CS514" s="34" t="s">
        <v>1044</v>
      </c>
      <c r="CT514" s="34" t="s">
        <v>1044</v>
      </c>
      <c r="CU514" s="34" t="s">
        <v>1041</v>
      </c>
      <c r="CV514" s="34" t="s">
        <v>1041</v>
      </c>
      <c r="CW514" s="34" t="s">
        <v>1044</v>
      </c>
      <c r="CX514" s="34" t="s">
        <v>1044</v>
      </c>
      <c r="CY514" s="34" t="s">
        <v>3826</v>
      </c>
      <c r="CZ514" s="34" t="s">
        <v>3843</v>
      </c>
      <c r="DA514" s="34" t="s">
        <v>3861</v>
      </c>
      <c r="DB514" s="34" t="s">
        <v>3868</v>
      </c>
      <c r="DC514" s="34" t="s">
        <v>3871</v>
      </c>
      <c r="DD514" s="34" t="s">
        <v>3871</v>
      </c>
      <c r="DE514" s="34" t="s">
        <v>1041</v>
      </c>
      <c r="DF514" s="34" t="s">
        <v>3877</v>
      </c>
      <c r="DG514" s="34" t="s">
        <v>169</v>
      </c>
      <c r="DH514" s="34" t="s">
        <v>4170</v>
      </c>
      <c r="DI514" s="34" t="s">
        <v>4881</v>
      </c>
      <c r="DJ514" s="34" t="s">
        <v>4170</v>
      </c>
      <c r="DK514" s="34" t="s">
        <v>4170</v>
      </c>
      <c r="DL514" s="34" t="s">
        <v>4170</v>
      </c>
      <c r="DM514" s="34" t="s">
        <v>4170</v>
      </c>
      <c r="DN514" s="34" t="s">
        <v>4170</v>
      </c>
      <c r="DO514" s="34" t="s">
        <v>4170</v>
      </c>
      <c r="DP514" s="34" t="s">
        <v>4170</v>
      </c>
      <c r="DQ514" s="34" t="s">
        <v>4170</v>
      </c>
      <c r="DR514" s="34" t="s">
        <v>4170</v>
      </c>
      <c r="DS514" s="34" t="s">
        <v>4170</v>
      </c>
      <c r="DT514" s="34" t="s">
        <v>4170</v>
      </c>
      <c r="DU514" s="34" t="s">
        <v>4170</v>
      </c>
      <c r="DV514" s="34" t="s">
        <v>4170</v>
      </c>
      <c r="DW514" s="34" t="s">
        <v>4170</v>
      </c>
      <c r="FK514" s="34" t="s">
        <v>1044</v>
      </c>
      <c r="FM514" s="34" t="s">
        <v>3990</v>
      </c>
      <c r="GF514" s="34" t="s">
        <v>1044</v>
      </c>
      <c r="GG514" s="34" t="s">
        <v>4170</v>
      </c>
      <c r="GH514" s="34" t="s">
        <v>4170</v>
      </c>
      <c r="GI514" s="34" t="s">
        <v>4170</v>
      </c>
      <c r="GJ514" s="34" t="s">
        <v>4881</v>
      </c>
      <c r="GK514" s="34" t="s">
        <v>4170</v>
      </c>
      <c r="GL514" s="34" t="s">
        <v>4170</v>
      </c>
      <c r="GM514" s="34" t="s">
        <v>4170</v>
      </c>
      <c r="GO514" s="34">
        <v>5000</v>
      </c>
      <c r="GP514" s="34">
        <v>0</v>
      </c>
      <c r="GQ514" s="34">
        <v>0</v>
      </c>
      <c r="GR514" s="34">
        <v>3000</v>
      </c>
      <c r="GS514" s="34">
        <v>200</v>
      </c>
      <c r="GT514" s="34">
        <v>200</v>
      </c>
      <c r="GU514" s="34">
        <v>1000</v>
      </c>
      <c r="GV514" s="34">
        <v>0</v>
      </c>
      <c r="GW514" s="34">
        <v>0</v>
      </c>
      <c r="GX514" s="34">
        <v>2000</v>
      </c>
      <c r="GY514" s="34">
        <v>1000</v>
      </c>
      <c r="GZ514" s="34">
        <v>600</v>
      </c>
      <c r="HA514" s="34">
        <v>0</v>
      </c>
      <c r="HB514" s="34">
        <v>5000</v>
      </c>
      <c r="HC514" s="34">
        <v>0</v>
      </c>
      <c r="HD514" s="34">
        <v>1000</v>
      </c>
      <c r="HE514" s="34">
        <v>0</v>
      </c>
      <c r="HF514" s="34" t="s">
        <v>1044</v>
      </c>
      <c r="HK514" s="34" t="s">
        <v>7489</v>
      </c>
      <c r="HL514" s="34" t="s">
        <v>4226</v>
      </c>
      <c r="HM514" s="34" t="s">
        <v>4542</v>
      </c>
      <c r="HN514" s="34" t="s">
        <v>5447</v>
      </c>
      <c r="HO514" s="34">
        <v>49.867225142356503</v>
      </c>
      <c r="HP514" s="34" t="s">
        <v>4896</v>
      </c>
      <c r="HQ514" s="34" t="s">
        <v>4313</v>
      </c>
      <c r="HR514" s="34" t="s">
        <v>4186</v>
      </c>
      <c r="HS514" s="34" t="s">
        <v>4255</v>
      </c>
      <c r="HT514" s="34" t="s">
        <v>4271</v>
      </c>
      <c r="HU514" s="34" t="s">
        <v>5342</v>
      </c>
      <c r="HV514" s="34" t="s">
        <v>5001</v>
      </c>
      <c r="HW514" s="34" t="s">
        <v>4556</v>
      </c>
      <c r="HX514" s="34" t="s">
        <v>3238</v>
      </c>
      <c r="HY514" s="34" t="s">
        <v>4291</v>
      </c>
      <c r="HZ514" s="34" t="s">
        <v>4933</v>
      </c>
      <c r="IA514" s="34" t="s">
        <v>4666</v>
      </c>
      <c r="IC514" s="34" t="s">
        <v>5274</v>
      </c>
      <c r="ID514" s="34" t="s">
        <v>4462</v>
      </c>
      <c r="IR514" s="34" t="s">
        <v>1046</v>
      </c>
      <c r="IU514" s="34" t="s">
        <v>5179</v>
      </c>
      <c r="IV514" s="34" t="s">
        <v>4170</v>
      </c>
      <c r="IW514" s="34" t="s">
        <v>4170</v>
      </c>
      <c r="IX514" s="34" t="s">
        <v>5374</v>
      </c>
      <c r="IY514" s="34" t="s">
        <v>5373</v>
      </c>
      <c r="IZ514" s="34" t="s">
        <v>4783</v>
      </c>
      <c r="JA514" s="34" t="s">
        <v>4716</v>
      </c>
      <c r="JB514" s="34" t="s">
        <v>4170</v>
      </c>
      <c r="JC514" s="34">
        <v>333.33333333333297</v>
      </c>
      <c r="JD514" s="34">
        <v>166.666666666667</v>
      </c>
      <c r="JE514" s="34">
        <v>100</v>
      </c>
      <c r="JF514" s="34">
        <v>0</v>
      </c>
      <c r="JG514" s="34">
        <v>833.33333333333303</v>
      </c>
      <c r="JH514" s="34">
        <v>0</v>
      </c>
      <c r="JI514" s="34">
        <v>166.666666666667</v>
      </c>
      <c r="JJ514" s="34">
        <v>0</v>
      </c>
      <c r="JK514" s="34">
        <v>0</v>
      </c>
      <c r="JL514" s="34">
        <v>9833.3333333333303</v>
      </c>
      <c r="JM514" s="34">
        <v>1166.6666666666699</v>
      </c>
      <c r="JN514" s="34">
        <v>11000</v>
      </c>
      <c r="JO514" s="34">
        <v>4916.6666666666697</v>
      </c>
      <c r="JP514" s="34">
        <v>583.33333333333303</v>
      </c>
      <c r="JQ514" s="34">
        <v>5500</v>
      </c>
      <c r="JR514" s="34">
        <v>0.45454545454545497</v>
      </c>
      <c r="JU514" s="34">
        <v>0.27272727272727298</v>
      </c>
      <c r="JV514" s="34">
        <v>1.8181818181818198E-2</v>
      </c>
      <c r="JW514" s="34">
        <v>1.8181818181818198E-2</v>
      </c>
      <c r="JX514" s="34">
        <v>9.0909090909090898E-2</v>
      </c>
      <c r="KA514" s="34">
        <v>3.03030303030303E-2</v>
      </c>
      <c r="KB514" s="34">
        <v>1.5151515151515201E-2</v>
      </c>
      <c r="KC514" s="34">
        <v>9.0909090909090905E-3</v>
      </c>
      <c r="KE514" s="34">
        <v>7.5757575757575801E-2</v>
      </c>
      <c r="KG514" s="34">
        <v>1.5151515151515201E-2</v>
      </c>
      <c r="KL514" s="34" t="s">
        <v>4170</v>
      </c>
      <c r="KM514" s="34" t="s">
        <v>4714</v>
      </c>
      <c r="KN514" s="34" t="s">
        <v>5254</v>
      </c>
      <c r="KO514" s="34" t="s">
        <v>4352</v>
      </c>
      <c r="KP514" s="34" t="s">
        <v>4170</v>
      </c>
      <c r="KQ514" s="34" t="s">
        <v>4354</v>
      </c>
      <c r="KR514" s="34" t="s">
        <v>4170</v>
      </c>
      <c r="KS514" s="34" t="s">
        <v>4783</v>
      </c>
      <c r="KT514" s="34" t="s">
        <v>4170</v>
      </c>
      <c r="KU514" s="34" t="s">
        <v>5116</v>
      </c>
      <c r="KV514" s="34" t="s">
        <v>5153</v>
      </c>
      <c r="KW514" s="34" t="s">
        <v>5621</v>
      </c>
      <c r="KX514" s="34" t="s">
        <v>5646</v>
      </c>
      <c r="KY514" s="34" t="s">
        <v>5112</v>
      </c>
      <c r="KZ514" s="34" t="s">
        <v>5154</v>
      </c>
    </row>
    <row r="515" spans="1:313">
      <c r="A515" s="34" t="s">
        <v>7490</v>
      </c>
      <c r="B515" s="34" t="s">
        <v>7491</v>
      </c>
      <c r="C515" s="34" t="s">
        <v>1039</v>
      </c>
      <c r="D515" s="34" t="s">
        <v>1041</v>
      </c>
      <c r="F515" s="34" t="s">
        <v>1041</v>
      </c>
      <c r="G515" s="34">
        <v>38</v>
      </c>
      <c r="H515" s="34" t="s">
        <v>1041</v>
      </c>
      <c r="I515" s="34" t="s">
        <v>1041</v>
      </c>
      <c r="J515" s="34" t="s">
        <v>442</v>
      </c>
      <c r="K515" s="34" t="s">
        <v>1077</v>
      </c>
      <c r="L515" s="34" t="s">
        <v>9537</v>
      </c>
      <c r="M515" s="34" t="s">
        <v>1548</v>
      </c>
      <c r="N515" s="34" t="s">
        <v>9538</v>
      </c>
      <c r="P515" s="34" t="s">
        <v>3065</v>
      </c>
      <c r="Q515" s="34" t="s">
        <v>3123</v>
      </c>
      <c r="R515" s="34" t="s">
        <v>6320</v>
      </c>
      <c r="S515" s="34">
        <v>4</v>
      </c>
      <c r="T515" s="34" t="s">
        <v>4609</v>
      </c>
      <c r="U515" s="34" t="s">
        <v>4609</v>
      </c>
      <c r="V515" s="34" t="s">
        <v>4170</v>
      </c>
      <c r="W515" s="34" t="s">
        <v>4881</v>
      </c>
      <c r="X515" s="34" t="s">
        <v>4881</v>
      </c>
      <c r="Y515" s="34" t="s">
        <v>4848</v>
      </c>
      <c r="Z515" s="34" t="s">
        <v>4881</v>
      </c>
      <c r="AA515" s="34" t="s">
        <v>4170</v>
      </c>
      <c r="AB515" s="34" t="s">
        <v>3681</v>
      </c>
      <c r="AD515" s="34" t="s">
        <v>3696</v>
      </c>
      <c r="AN515" s="34" t="s">
        <v>3722</v>
      </c>
      <c r="AO515" s="34" t="s">
        <v>1044</v>
      </c>
      <c r="BG515" s="34">
        <v>2</v>
      </c>
      <c r="BI515" s="34">
        <v>45</v>
      </c>
      <c r="BJ515" s="34" t="s">
        <v>1041</v>
      </c>
      <c r="BK515" s="34" t="s">
        <v>3727</v>
      </c>
      <c r="BM515" s="34" t="s">
        <v>3739</v>
      </c>
      <c r="BN515" s="34" t="s">
        <v>3745</v>
      </c>
      <c r="BO515" s="34" t="s">
        <v>4881</v>
      </c>
      <c r="BP515" s="34" t="s">
        <v>4170</v>
      </c>
      <c r="BQ515" s="34" t="s">
        <v>4170</v>
      </c>
      <c r="BR515" s="34" t="s">
        <v>4170</v>
      </c>
      <c r="BS515" s="34" t="s">
        <v>3754</v>
      </c>
      <c r="BT515" s="34" t="s">
        <v>3771</v>
      </c>
      <c r="BU515" s="34" t="s">
        <v>1044</v>
      </c>
      <c r="BV515" s="34" t="s">
        <v>1044</v>
      </c>
      <c r="BW515" s="34" t="s">
        <v>1044</v>
      </c>
      <c r="BX515" s="34" t="s">
        <v>3777</v>
      </c>
      <c r="BY515" s="34" t="s">
        <v>4881</v>
      </c>
      <c r="BZ515" s="34" t="s">
        <v>4170</v>
      </c>
      <c r="CA515" s="34" t="s">
        <v>4170</v>
      </c>
      <c r="CB515" s="34" t="s">
        <v>4170</v>
      </c>
      <c r="CC515" s="34" t="s">
        <v>4170</v>
      </c>
      <c r="CD515" s="34" t="s">
        <v>4170</v>
      </c>
      <c r="CE515" s="34" t="s">
        <v>4170</v>
      </c>
      <c r="CF515" s="34" t="s">
        <v>4170</v>
      </c>
      <c r="CG515" s="34" t="s">
        <v>4170</v>
      </c>
      <c r="CH515" s="34" t="s">
        <v>4170</v>
      </c>
      <c r="CI515" s="34" t="s">
        <v>4170</v>
      </c>
      <c r="CJ515" s="34" t="s">
        <v>4170</v>
      </c>
      <c r="CK515" s="34" t="s">
        <v>4170</v>
      </c>
      <c r="CL515" s="34" t="s">
        <v>4170</v>
      </c>
      <c r="CM515" s="34" t="s">
        <v>4170</v>
      </c>
      <c r="CN515" s="34" t="s">
        <v>4170</v>
      </c>
      <c r="CO515" s="34" t="s">
        <v>4170</v>
      </c>
      <c r="CQ515" s="34" t="s">
        <v>1041</v>
      </c>
      <c r="CR515" s="34" t="s">
        <v>1041</v>
      </c>
      <c r="CS515" s="34" t="s">
        <v>1041</v>
      </c>
      <c r="CT515" s="34" t="s">
        <v>1041</v>
      </c>
      <c r="CU515" s="34" t="s">
        <v>1041</v>
      </c>
      <c r="CV515" s="34" t="s">
        <v>1041</v>
      </c>
      <c r="CW515" s="34" t="s">
        <v>1041</v>
      </c>
      <c r="CX515" s="34" t="s">
        <v>1044</v>
      </c>
      <c r="CY515" s="34" t="s">
        <v>3823</v>
      </c>
      <c r="CZ515" s="34" t="s">
        <v>3843</v>
      </c>
      <c r="DA515" s="34" t="s">
        <v>3855</v>
      </c>
      <c r="DB515" s="34" t="s">
        <v>1044</v>
      </c>
      <c r="DC515" s="34" t="s">
        <v>1044</v>
      </c>
      <c r="DD515" s="34" t="s">
        <v>3871</v>
      </c>
      <c r="DE515" s="34" t="s">
        <v>1044</v>
      </c>
      <c r="DF515" s="34" t="s">
        <v>3877</v>
      </c>
      <c r="DG515" s="34" t="s">
        <v>169</v>
      </c>
      <c r="DH515" s="34" t="s">
        <v>4170</v>
      </c>
      <c r="DI515" s="34" t="s">
        <v>4881</v>
      </c>
      <c r="DJ515" s="34" t="s">
        <v>4170</v>
      </c>
      <c r="DK515" s="34" t="s">
        <v>4170</v>
      </c>
      <c r="DL515" s="34" t="s">
        <v>4170</v>
      </c>
      <c r="DM515" s="34" t="s">
        <v>4170</v>
      </c>
      <c r="DN515" s="34" t="s">
        <v>4170</v>
      </c>
      <c r="DO515" s="34" t="s">
        <v>4170</v>
      </c>
      <c r="DP515" s="34" t="s">
        <v>4170</v>
      </c>
      <c r="DQ515" s="34" t="s">
        <v>4170</v>
      </c>
      <c r="DR515" s="34" t="s">
        <v>4170</v>
      </c>
      <c r="DS515" s="34" t="s">
        <v>4170</v>
      </c>
      <c r="DT515" s="34" t="s">
        <v>4170</v>
      </c>
      <c r="DU515" s="34" t="s">
        <v>4170</v>
      </c>
      <c r="DV515" s="34" t="s">
        <v>4170</v>
      </c>
      <c r="DW515" s="34" t="s">
        <v>4170</v>
      </c>
      <c r="FK515" s="34" t="s">
        <v>1044</v>
      </c>
      <c r="FM515" s="34" t="s">
        <v>3981</v>
      </c>
      <c r="FN515" s="34" t="s">
        <v>6302</v>
      </c>
      <c r="FO515" s="34" t="s">
        <v>4881</v>
      </c>
      <c r="FP515" s="34" t="s">
        <v>4881</v>
      </c>
      <c r="FQ515" s="34" t="s">
        <v>4881</v>
      </c>
      <c r="FR515" s="34" t="s">
        <v>4170</v>
      </c>
      <c r="FS515" s="34" t="s">
        <v>4170</v>
      </c>
      <c r="FT515" s="34" t="s">
        <v>4170</v>
      </c>
      <c r="FU515" s="34" t="s">
        <v>4170</v>
      </c>
      <c r="FV515" s="34" t="s">
        <v>4170</v>
      </c>
      <c r="FW515" s="34" t="s">
        <v>4170</v>
      </c>
      <c r="FX515" s="34" t="s">
        <v>4170</v>
      </c>
      <c r="FY515" s="34" t="s">
        <v>4170</v>
      </c>
      <c r="FZ515" s="34" t="s">
        <v>4170</v>
      </c>
      <c r="GA515" s="34" t="s">
        <v>4170</v>
      </c>
      <c r="GB515" s="34" t="s">
        <v>4170</v>
      </c>
      <c r="GC515" s="34" t="s">
        <v>4170</v>
      </c>
      <c r="GD515" s="34" t="s">
        <v>4170</v>
      </c>
      <c r="GF515" s="34" t="s">
        <v>1044</v>
      </c>
      <c r="GG515" s="34" t="s">
        <v>4170</v>
      </c>
      <c r="GH515" s="34" t="s">
        <v>4170</v>
      </c>
      <c r="GI515" s="34" t="s">
        <v>4170</v>
      </c>
      <c r="GJ515" s="34" t="s">
        <v>4881</v>
      </c>
      <c r="GK515" s="34" t="s">
        <v>4170</v>
      </c>
      <c r="GL515" s="34" t="s">
        <v>4170</v>
      </c>
      <c r="GM515" s="34" t="s">
        <v>4170</v>
      </c>
      <c r="GO515" s="34">
        <v>16000</v>
      </c>
      <c r="GP515" s="34">
        <v>4000</v>
      </c>
      <c r="GQ515" s="34">
        <v>12000</v>
      </c>
      <c r="GR515" s="34">
        <v>6000</v>
      </c>
      <c r="GS515" s="34">
        <v>1000</v>
      </c>
      <c r="GT515" s="34">
        <v>600</v>
      </c>
      <c r="GU515" s="34">
        <v>1000</v>
      </c>
      <c r="GV515" s="34">
        <v>5000</v>
      </c>
      <c r="GW515" s="34">
        <v>3000</v>
      </c>
      <c r="GX515" s="34">
        <v>15000</v>
      </c>
      <c r="GY515" s="34">
        <v>1000</v>
      </c>
      <c r="GZ515" s="34">
        <v>0</v>
      </c>
      <c r="HA515" s="34">
        <v>0</v>
      </c>
      <c r="HB515" s="34">
        <v>0</v>
      </c>
      <c r="HC515" s="34">
        <v>288000</v>
      </c>
      <c r="HD515" s="34">
        <v>0</v>
      </c>
      <c r="HE515" s="34">
        <v>0</v>
      </c>
      <c r="HF515" s="34" t="s">
        <v>1044</v>
      </c>
      <c r="HK515" s="34" t="s">
        <v>7492</v>
      </c>
      <c r="HL515" s="34" t="s">
        <v>4226</v>
      </c>
      <c r="HM515" s="34" t="s">
        <v>4542</v>
      </c>
      <c r="HN515" s="34" t="s">
        <v>5453</v>
      </c>
      <c r="HO515" s="34">
        <v>49.900076653526099</v>
      </c>
      <c r="HP515" s="34" t="s">
        <v>4896</v>
      </c>
      <c r="HQ515" s="34" t="s">
        <v>4316</v>
      </c>
      <c r="HR515" s="34" t="s">
        <v>4219</v>
      </c>
      <c r="HS515" s="34" t="s">
        <v>4248</v>
      </c>
      <c r="HT515" s="34" t="s">
        <v>4262</v>
      </c>
      <c r="HU515" s="34" t="s">
        <v>5342</v>
      </c>
      <c r="HV515" s="34" t="s">
        <v>5001</v>
      </c>
      <c r="HW515" s="34" t="s">
        <v>4556</v>
      </c>
      <c r="HX515" s="34" t="s">
        <v>3238</v>
      </c>
      <c r="HY515" s="34" t="s">
        <v>4291</v>
      </c>
      <c r="HZ515" s="34" t="s">
        <v>4933</v>
      </c>
      <c r="IA515" s="34" t="s">
        <v>4666</v>
      </c>
      <c r="IC515" s="34" t="s">
        <v>5274</v>
      </c>
      <c r="ID515" s="34" t="s">
        <v>4462</v>
      </c>
      <c r="IR515" s="34" t="s">
        <v>1046</v>
      </c>
      <c r="IS515" s="34" t="s">
        <v>5322</v>
      </c>
      <c r="IU515" s="34" t="s">
        <v>4173</v>
      </c>
      <c r="IV515" s="34" t="s">
        <v>4473</v>
      </c>
      <c r="IW515" s="34" t="s">
        <v>4172</v>
      </c>
      <c r="IX515" s="34" t="s">
        <v>5179</v>
      </c>
      <c r="IY515" s="34" t="s">
        <v>4474</v>
      </c>
      <c r="IZ515" s="34" t="s">
        <v>4354</v>
      </c>
      <c r="JA515" s="34" t="s">
        <v>4716</v>
      </c>
      <c r="JB515" s="34" t="s">
        <v>5850</v>
      </c>
      <c r="JC515" s="34">
        <v>2500</v>
      </c>
      <c r="JD515" s="34">
        <v>166.666666666667</v>
      </c>
      <c r="JE515" s="34">
        <v>0</v>
      </c>
      <c r="JF515" s="34">
        <v>0</v>
      </c>
      <c r="JG515" s="34">
        <v>0</v>
      </c>
      <c r="JH515" s="34">
        <v>48000</v>
      </c>
      <c r="JI515" s="34">
        <v>0</v>
      </c>
      <c r="JJ515" s="34">
        <v>0</v>
      </c>
      <c r="JK515" s="34">
        <v>1000</v>
      </c>
      <c r="JL515" s="34">
        <v>87100</v>
      </c>
      <c r="JM515" s="34">
        <v>10166.666666666701</v>
      </c>
      <c r="JN515" s="34">
        <v>97266.666666666701</v>
      </c>
      <c r="JO515" s="34">
        <v>21775</v>
      </c>
      <c r="JP515" s="34">
        <v>2541.6666666666702</v>
      </c>
      <c r="JQ515" s="34">
        <v>24316.666666666701</v>
      </c>
      <c r="JR515" s="34">
        <v>0.16449623029472199</v>
      </c>
      <c r="JS515" s="34">
        <v>4.1124057573680602E-2</v>
      </c>
      <c r="JT515" s="34">
        <v>0.12337217272104201</v>
      </c>
      <c r="JU515" s="34">
        <v>6.1686086360520899E-2</v>
      </c>
      <c r="JV515" s="34">
        <v>1.0281014393420201E-2</v>
      </c>
      <c r="JW515" s="34">
        <v>6.1686086360520902E-3</v>
      </c>
      <c r="JX515" s="34">
        <v>1.0281014393420201E-2</v>
      </c>
      <c r="JY515" s="34">
        <v>5.1405071967100799E-2</v>
      </c>
      <c r="JZ515" s="34">
        <v>1.0281014393420201E-2</v>
      </c>
      <c r="KA515" s="34">
        <v>2.5702535983550399E-2</v>
      </c>
      <c r="KB515" s="34">
        <v>1.71350239890336E-3</v>
      </c>
      <c r="KF515" s="34">
        <v>0.49348869088416702</v>
      </c>
      <c r="KL515" s="34" t="s">
        <v>5797</v>
      </c>
      <c r="KM515" s="34" t="s">
        <v>4713</v>
      </c>
      <c r="KN515" s="34" t="s">
        <v>5254</v>
      </c>
      <c r="KO515" s="34" t="s">
        <v>4170</v>
      </c>
      <c r="KP515" s="34" t="s">
        <v>4170</v>
      </c>
      <c r="KQ515" s="34" t="s">
        <v>4170</v>
      </c>
      <c r="KR515" s="34" t="s">
        <v>4974</v>
      </c>
      <c r="KS515" s="34" t="s">
        <v>4170</v>
      </c>
      <c r="KT515" s="34" t="s">
        <v>4170</v>
      </c>
      <c r="KU515" s="34" t="s">
        <v>5115</v>
      </c>
      <c r="KV515" s="34" t="s">
        <v>4876</v>
      </c>
      <c r="KW515" s="34" t="s">
        <v>5625</v>
      </c>
      <c r="KX515" s="34" t="s">
        <v>5645</v>
      </c>
      <c r="KY515" s="34" t="s">
        <v>5955</v>
      </c>
      <c r="KZ515" s="34" t="s">
        <v>5224</v>
      </c>
    </row>
    <row r="516" spans="1:313">
      <c r="A516" s="34" t="s">
        <v>7493</v>
      </c>
      <c r="B516" s="34" t="s">
        <v>7491</v>
      </c>
      <c r="C516" s="34" t="s">
        <v>1038</v>
      </c>
      <c r="D516" s="34" t="s">
        <v>1041</v>
      </c>
      <c r="F516" s="34" t="s">
        <v>1041</v>
      </c>
      <c r="G516" s="34">
        <v>31</v>
      </c>
      <c r="H516" s="34" t="s">
        <v>1041</v>
      </c>
      <c r="I516" s="34" t="s">
        <v>1041</v>
      </c>
      <c r="J516" s="34" t="s">
        <v>440</v>
      </c>
      <c r="K516" s="34" t="s">
        <v>1077</v>
      </c>
      <c r="L516" s="34" t="s">
        <v>9537</v>
      </c>
      <c r="M516" s="34" t="s">
        <v>1548</v>
      </c>
      <c r="N516" s="34" t="s">
        <v>9538</v>
      </c>
      <c r="P516" s="34" t="s">
        <v>3065</v>
      </c>
      <c r="Q516" s="34" t="s">
        <v>3123</v>
      </c>
      <c r="R516" s="34" t="s">
        <v>6315</v>
      </c>
      <c r="S516" s="34">
        <v>3</v>
      </c>
      <c r="T516" s="34" t="s">
        <v>4609</v>
      </c>
      <c r="U516" s="34" t="s">
        <v>4609</v>
      </c>
      <c r="V516" s="34" t="s">
        <v>4170</v>
      </c>
      <c r="W516" s="34" t="s">
        <v>4881</v>
      </c>
      <c r="X516" s="34" t="s">
        <v>4170</v>
      </c>
      <c r="Y516" s="34" t="s">
        <v>4848</v>
      </c>
      <c r="Z516" s="34" t="s">
        <v>4170</v>
      </c>
      <c r="AA516" s="34" t="s">
        <v>4170</v>
      </c>
      <c r="AB516" s="34" t="s">
        <v>3681</v>
      </c>
      <c r="AD516" s="34" t="s">
        <v>3696</v>
      </c>
      <c r="AN516" s="34" t="s">
        <v>3722</v>
      </c>
      <c r="AO516" s="34" t="s">
        <v>1044</v>
      </c>
      <c r="BG516" s="34">
        <v>2</v>
      </c>
      <c r="BI516" s="34">
        <v>40</v>
      </c>
      <c r="BJ516" s="34" t="s">
        <v>1041</v>
      </c>
      <c r="BK516" s="34" t="s">
        <v>3727</v>
      </c>
      <c r="BM516" s="34" t="s">
        <v>3739</v>
      </c>
      <c r="BN516" s="34" t="s">
        <v>3745</v>
      </c>
      <c r="BO516" s="34" t="s">
        <v>4881</v>
      </c>
      <c r="BP516" s="34" t="s">
        <v>4170</v>
      </c>
      <c r="BQ516" s="34" t="s">
        <v>4170</v>
      </c>
      <c r="BR516" s="34" t="s">
        <v>4170</v>
      </c>
      <c r="BS516" s="34" t="s">
        <v>3754</v>
      </c>
      <c r="BT516" s="34" t="s">
        <v>3771</v>
      </c>
      <c r="BU516" s="34" t="s">
        <v>1044</v>
      </c>
      <c r="BV516" s="34" t="s">
        <v>1044</v>
      </c>
      <c r="BW516" s="34" t="s">
        <v>1044</v>
      </c>
      <c r="BX516" s="34" t="s">
        <v>3777</v>
      </c>
      <c r="BY516" s="34" t="s">
        <v>4881</v>
      </c>
      <c r="BZ516" s="34" t="s">
        <v>4170</v>
      </c>
      <c r="CA516" s="34" t="s">
        <v>4170</v>
      </c>
      <c r="CB516" s="34" t="s">
        <v>4170</v>
      </c>
      <c r="CC516" s="34" t="s">
        <v>4170</v>
      </c>
      <c r="CD516" s="34" t="s">
        <v>4170</v>
      </c>
      <c r="CE516" s="34" t="s">
        <v>4170</v>
      </c>
      <c r="CF516" s="34" t="s">
        <v>4170</v>
      </c>
      <c r="CG516" s="34" t="s">
        <v>4170</v>
      </c>
      <c r="CH516" s="34" t="s">
        <v>4170</v>
      </c>
      <c r="CI516" s="34" t="s">
        <v>4170</v>
      </c>
      <c r="CJ516" s="34" t="s">
        <v>4170</v>
      </c>
      <c r="CK516" s="34" t="s">
        <v>4170</v>
      </c>
      <c r="CL516" s="34" t="s">
        <v>4170</v>
      </c>
      <c r="CM516" s="34" t="s">
        <v>4170</v>
      </c>
      <c r="CN516" s="34" t="s">
        <v>4170</v>
      </c>
      <c r="CO516" s="34" t="s">
        <v>4170</v>
      </c>
      <c r="CQ516" s="34" t="s">
        <v>1041</v>
      </c>
      <c r="CR516" s="34" t="s">
        <v>1041</v>
      </c>
      <c r="CS516" s="34" t="s">
        <v>1041</v>
      </c>
      <c r="CT516" s="34" t="s">
        <v>1041</v>
      </c>
      <c r="CU516" s="34" t="s">
        <v>1041</v>
      </c>
      <c r="CV516" s="34" t="s">
        <v>1041</v>
      </c>
      <c r="CW516" s="34" t="s">
        <v>1041</v>
      </c>
      <c r="CX516" s="34" t="s">
        <v>1044</v>
      </c>
      <c r="CY516" s="34" t="s">
        <v>3826</v>
      </c>
      <c r="CZ516" s="34" t="s">
        <v>3843</v>
      </c>
      <c r="DA516" s="34" t="s">
        <v>3861</v>
      </c>
      <c r="DB516" s="34" t="s">
        <v>1044</v>
      </c>
      <c r="DC516" s="34" t="s">
        <v>1044</v>
      </c>
      <c r="DD516" s="34" t="s">
        <v>3871</v>
      </c>
      <c r="DE516" s="34" t="s">
        <v>1044</v>
      </c>
      <c r="DF516" s="34" t="s">
        <v>3877</v>
      </c>
      <c r="DG516" s="34" t="s">
        <v>172</v>
      </c>
      <c r="DH516" s="34" t="s">
        <v>4170</v>
      </c>
      <c r="DI516" s="34" t="s">
        <v>4170</v>
      </c>
      <c r="DJ516" s="34" t="s">
        <v>4170</v>
      </c>
      <c r="DK516" s="34" t="s">
        <v>4170</v>
      </c>
      <c r="DL516" s="34" t="s">
        <v>4170</v>
      </c>
      <c r="DM516" s="34" t="s">
        <v>4170</v>
      </c>
      <c r="DN516" s="34" t="s">
        <v>4170</v>
      </c>
      <c r="DO516" s="34" t="s">
        <v>4170</v>
      </c>
      <c r="DP516" s="34" t="s">
        <v>4170</v>
      </c>
      <c r="DQ516" s="34" t="s">
        <v>4170</v>
      </c>
      <c r="DR516" s="34" t="s">
        <v>4881</v>
      </c>
      <c r="DS516" s="34" t="s">
        <v>4170</v>
      </c>
      <c r="DT516" s="34" t="s">
        <v>4170</v>
      </c>
      <c r="DU516" s="34" t="s">
        <v>4170</v>
      </c>
      <c r="DV516" s="34" t="s">
        <v>4170</v>
      </c>
      <c r="DW516" s="34" t="s">
        <v>4170</v>
      </c>
      <c r="FH516" s="34">
        <v>25000</v>
      </c>
      <c r="FK516" s="34" t="s">
        <v>3963</v>
      </c>
      <c r="FL516" s="34" t="s">
        <v>3978</v>
      </c>
      <c r="FM516" s="34" t="s">
        <v>3990</v>
      </c>
      <c r="GF516" s="34" t="s">
        <v>1044</v>
      </c>
      <c r="GG516" s="34" t="s">
        <v>4170</v>
      </c>
      <c r="GH516" s="34" t="s">
        <v>4170</v>
      </c>
      <c r="GI516" s="34" t="s">
        <v>4170</v>
      </c>
      <c r="GJ516" s="34" t="s">
        <v>4881</v>
      </c>
      <c r="GK516" s="34" t="s">
        <v>4170</v>
      </c>
      <c r="GL516" s="34" t="s">
        <v>4170</v>
      </c>
      <c r="GM516" s="34" t="s">
        <v>4170</v>
      </c>
      <c r="GO516" s="34">
        <v>8000</v>
      </c>
      <c r="GP516" s="34">
        <v>0</v>
      </c>
      <c r="GQ516" s="34">
        <v>12000</v>
      </c>
      <c r="GR516" s="34">
        <v>4000</v>
      </c>
      <c r="GS516" s="34">
        <v>500</v>
      </c>
      <c r="GT516" s="34">
        <v>200</v>
      </c>
      <c r="GU516" s="34">
        <v>1400</v>
      </c>
      <c r="GV516" s="34">
        <v>500</v>
      </c>
      <c r="GW516" s="34">
        <v>1000</v>
      </c>
      <c r="GX516" s="34">
        <v>3000</v>
      </c>
      <c r="GY516" s="34">
        <v>1000</v>
      </c>
      <c r="GZ516" s="34">
        <v>0</v>
      </c>
      <c r="HA516" s="34">
        <v>0</v>
      </c>
      <c r="HB516" s="34">
        <v>0</v>
      </c>
      <c r="HC516" s="34">
        <v>10000</v>
      </c>
      <c r="HD516" s="34">
        <v>500</v>
      </c>
      <c r="HE516" s="34">
        <v>0</v>
      </c>
      <c r="HF516" s="34" t="s">
        <v>1044</v>
      </c>
      <c r="HK516" s="34" t="s">
        <v>7494</v>
      </c>
      <c r="HL516" s="34" t="s">
        <v>4226</v>
      </c>
      <c r="HM516" s="34" t="s">
        <v>4539</v>
      </c>
      <c r="HN516" s="34" t="s">
        <v>5446</v>
      </c>
      <c r="HO516" s="34">
        <v>26.838315812527402</v>
      </c>
      <c r="HP516" s="34" t="s">
        <v>4895</v>
      </c>
      <c r="HQ516" s="34" t="s">
        <v>4316</v>
      </c>
      <c r="HR516" s="34" t="s">
        <v>4210</v>
      </c>
      <c r="HS516" s="34" t="s">
        <v>4228</v>
      </c>
      <c r="HT516" s="34" t="s">
        <v>4262</v>
      </c>
      <c r="HU516" s="34" t="s">
        <v>5342</v>
      </c>
      <c r="HV516" s="34" t="s">
        <v>5001</v>
      </c>
      <c r="HW516" s="34" t="s">
        <v>4560</v>
      </c>
      <c r="HX516" s="34" t="s">
        <v>3244</v>
      </c>
      <c r="HY516" s="34" t="s">
        <v>4299</v>
      </c>
      <c r="HZ516" s="34" t="s">
        <v>4933</v>
      </c>
      <c r="IA516" s="34" t="s">
        <v>4666</v>
      </c>
      <c r="IC516" s="34" t="s">
        <v>5274</v>
      </c>
      <c r="ID516" s="34" t="s">
        <v>4462</v>
      </c>
      <c r="IN516" s="34" t="s">
        <v>5224</v>
      </c>
      <c r="IQ516" s="34">
        <v>25000</v>
      </c>
      <c r="IR516" s="34" t="s">
        <v>1046</v>
      </c>
      <c r="IS516" s="34" t="s">
        <v>5322</v>
      </c>
      <c r="IT516" s="34">
        <v>8333.3333333333303</v>
      </c>
      <c r="IU516" s="34" t="s">
        <v>5180</v>
      </c>
      <c r="IV516" s="34" t="s">
        <v>4170</v>
      </c>
      <c r="IW516" s="34" t="s">
        <v>4172</v>
      </c>
      <c r="IX516" s="34" t="s">
        <v>6121</v>
      </c>
      <c r="IY516" s="34" t="s">
        <v>4785</v>
      </c>
      <c r="IZ516" s="34" t="s">
        <v>4783</v>
      </c>
      <c r="JA516" s="34" t="s">
        <v>5581</v>
      </c>
      <c r="JB516" s="34" t="s">
        <v>4714</v>
      </c>
      <c r="JC516" s="34">
        <v>500</v>
      </c>
      <c r="JD516" s="34">
        <v>166.666666666667</v>
      </c>
      <c r="JE516" s="34">
        <v>0</v>
      </c>
      <c r="JF516" s="34">
        <v>0</v>
      </c>
      <c r="JG516" s="34">
        <v>0</v>
      </c>
      <c r="JH516" s="34">
        <v>1666.6666666666699</v>
      </c>
      <c r="JI516" s="34">
        <v>83.3333333333333</v>
      </c>
      <c r="JJ516" s="34">
        <v>0</v>
      </c>
      <c r="JK516" s="34">
        <v>333.33333333333297</v>
      </c>
      <c r="JL516" s="34">
        <v>28266.666666666701</v>
      </c>
      <c r="JM516" s="34">
        <v>1083.3333333333301</v>
      </c>
      <c r="JN516" s="34">
        <v>29350</v>
      </c>
      <c r="JO516" s="34">
        <v>9422.2222222222208</v>
      </c>
      <c r="JP516" s="34">
        <v>361.11111111111097</v>
      </c>
      <c r="JQ516" s="34">
        <v>9783.3333333333303</v>
      </c>
      <c r="JR516" s="34">
        <v>0.27257240204429301</v>
      </c>
      <c r="JT516" s="34">
        <v>0.40885860306644001</v>
      </c>
      <c r="JU516" s="34">
        <v>0.136286201022147</v>
      </c>
      <c r="JV516" s="34">
        <v>1.7035775127768299E-2</v>
      </c>
      <c r="JW516" s="34">
        <v>6.8143100511073298E-3</v>
      </c>
      <c r="JX516" s="34">
        <v>4.7700170357751301E-2</v>
      </c>
      <c r="JY516" s="34">
        <v>1.7035775127768299E-2</v>
      </c>
      <c r="JZ516" s="34">
        <v>1.13571834185122E-2</v>
      </c>
      <c r="KA516" s="34">
        <v>1.7035775127768299E-2</v>
      </c>
      <c r="KB516" s="34">
        <v>5.6785917092561002E-3</v>
      </c>
      <c r="KF516" s="34">
        <v>5.6785917092560999E-2</v>
      </c>
      <c r="KG516" s="34">
        <v>2.8392958546280501E-3</v>
      </c>
      <c r="KJ516" s="34" t="s">
        <v>5978</v>
      </c>
      <c r="KK516" s="34" t="s">
        <v>5990</v>
      </c>
      <c r="KL516" s="34" t="s">
        <v>5796</v>
      </c>
      <c r="KM516" s="34" t="s">
        <v>4714</v>
      </c>
      <c r="KN516" s="34" t="s">
        <v>5254</v>
      </c>
      <c r="KO516" s="34" t="s">
        <v>4170</v>
      </c>
      <c r="KP516" s="34" t="s">
        <v>4170</v>
      </c>
      <c r="KQ516" s="34" t="s">
        <v>4170</v>
      </c>
      <c r="KR516" s="34" t="s">
        <v>4973</v>
      </c>
      <c r="KS516" s="34" t="s">
        <v>5709</v>
      </c>
      <c r="KT516" s="34" t="s">
        <v>4170</v>
      </c>
      <c r="KU516" s="34" t="s">
        <v>5114</v>
      </c>
      <c r="KV516" s="34" t="s">
        <v>5155</v>
      </c>
      <c r="KW516" s="34" t="s">
        <v>5621</v>
      </c>
      <c r="KX516" s="34" t="s">
        <v>5644</v>
      </c>
      <c r="KY516" s="34" t="s">
        <v>5953</v>
      </c>
      <c r="KZ516" s="34" t="s">
        <v>5155</v>
      </c>
      <c r="LA516" s="34" t="s">
        <v>5992</v>
      </c>
    </row>
    <row r="517" spans="1:313">
      <c r="A517" s="34" t="s">
        <v>7495</v>
      </c>
      <c r="B517" s="34" t="s">
        <v>7426</v>
      </c>
      <c r="C517" s="34" t="s">
        <v>1036</v>
      </c>
      <c r="D517" s="34" t="s">
        <v>1041</v>
      </c>
      <c r="F517" s="34" t="s">
        <v>1041</v>
      </c>
      <c r="G517" s="34">
        <v>41</v>
      </c>
      <c r="H517" s="34" t="s">
        <v>1041</v>
      </c>
      <c r="I517" s="34" t="s">
        <v>1041</v>
      </c>
      <c r="J517" s="34" t="s">
        <v>440</v>
      </c>
      <c r="K517" s="34" t="s">
        <v>1077</v>
      </c>
      <c r="L517" s="34" t="s">
        <v>9537</v>
      </c>
      <c r="M517" s="34" t="s">
        <v>1548</v>
      </c>
      <c r="N517" s="34" t="s">
        <v>9538</v>
      </c>
      <c r="P517" s="34" t="s">
        <v>3065</v>
      </c>
      <c r="Q517" s="34" t="s">
        <v>3123</v>
      </c>
      <c r="R517" s="34" t="s">
        <v>6320</v>
      </c>
      <c r="S517" s="34">
        <v>4</v>
      </c>
      <c r="T517" s="34" t="s">
        <v>4881</v>
      </c>
      <c r="U517" s="34" t="s">
        <v>4609</v>
      </c>
      <c r="V517" s="34" t="s">
        <v>4881</v>
      </c>
      <c r="W517" s="34" t="s">
        <v>4881</v>
      </c>
      <c r="X517" s="34" t="s">
        <v>4170</v>
      </c>
      <c r="Y517" s="34" t="s">
        <v>4848</v>
      </c>
      <c r="Z517" s="34" t="s">
        <v>4881</v>
      </c>
      <c r="AA517" s="34" t="s">
        <v>4170</v>
      </c>
      <c r="AB517" s="34" t="s">
        <v>3681</v>
      </c>
      <c r="AD517" s="34" t="s">
        <v>3696</v>
      </c>
      <c r="AN517" s="34" t="s">
        <v>3719</v>
      </c>
      <c r="AO517" s="34" t="s">
        <v>1044</v>
      </c>
      <c r="BG517" s="34">
        <v>2</v>
      </c>
      <c r="BI517" s="34">
        <v>30</v>
      </c>
      <c r="BJ517" s="34" t="s">
        <v>1041</v>
      </c>
      <c r="BK517" s="34" t="s">
        <v>3727</v>
      </c>
      <c r="BM517" s="34" t="s">
        <v>3739</v>
      </c>
      <c r="BN517" s="34" t="s">
        <v>3745</v>
      </c>
      <c r="BO517" s="34" t="s">
        <v>4881</v>
      </c>
      <c r="BP517" s="34" t="s">
        <v>4170</v>
      </c>
      <c r="BQ517" s="34" t="s">
        <v>4170</v>
      </c>
      <c r="BR517" s="34" t="s">
        <v>4170</v>
      </c>
      <c r="BS517" s="34" t="s">
        <v>3751</v>
      </c>
      <c r="BT517" s="34" t="s">
        <v>3771</v>
      </c>
      <c r="BU517" s="34" t="s">
        <v>1044</v>
      </c>
      <c r="BV517" s="34" t="s">
        <v>1044</v>
      </c>
      <c r="BW517" s="34" t="s">
        <v>1044</v>
      </c>
      <c r="BX517" s="34" t="s">
        <v>3783</v>
      </c>
      <c r="BY517" s="34" t="s">
        <v>4170</v>
      </c>
      <c r="BZ517" s="34" t="s">
        <v>4170</v>
      </c>
      <c r="CA517" s="34" t="s">
        <v>4881</v>
      </c>
      <c r="CB517" s="34" t="s">
        <v>4170</v>
      </c>
      <c r="CC517" s="34" t="s">
        <v>4170</v>
      </c>
      <c r="CD517" s="34" t="s">
        <v>4170</v>
      </c>
      <c r="CE517" s="34" t="s">
        <v>4170</v>
      </c>
      <c r="CF517" s="34" t="s">
        <v>4170</v>
      </c>
      <c r="CG517" s="34" t="s">
        <v>4170</v>
      </c>
      <c r="CH517" s="34" t="s">
        <v>4170</v>
      </c>
      <c r="CI517" s="34" t="s">
        <v>4170</v>
      </c>
      <c r="CJ517" s="34" t="s">
        <v>4170</v>
      </c>
      <c r="CK517" s="34" t="s">
        <v>4170</v>
      </c>
      <c r="CL517" s="34" t="s">
        <v>4170</v>
      </c>
      <c r="CM517" s="34" t="s">
        <v>4170</v>
      </c>
      <c r="CN517" s="34" t="s">
        <v>4170</v>
      </c>
      <c r="CO517" s="34" t="s">
        <v>4170</v>
      </c>
      <c r="CQ517" s="34" t="s">
        <v>1041</v>
      </c>
      <c r="CR517" s="34" t="s">
        <v>1041</v>
      </c>
      <c r="CS517" s="34" t="s">
        <v>1041</v>
      </c>
      <c r="CT517" s="34" t="s">
        <v>1041</v>
      </c>
      <c r="CU517" s="34" t="s">
        <v>1041</v>
      </c>
      <c r="CV517" s="34" t="s">
        <v>1041</v>
      </c>
      <c r="CW517" s="34" t="s">
        <v>1044</v>
      </c>
      <c r="CX517" s="34" t="s">
        <v>1044</v>
      </c>
      <c r="CY517" s="34" t="s">
        <v>3826</v>
      </c>
      <c r="CZ517" s="34" t="s">
        <v>3846</v>
      </c>
      <c r="DA517" s="34" t="s">
        <v>3855</v>
      </c>
      <c r="DB517" s="34" t="s">
        <v>3868</v>
      </c>
      <c r="DC517" s="34" t="s">
        <v>3868</v>
      </c>
      <c r="DD517" s="34" t="s">
        <v>3871</v>
      </c>
      <c r="DE517" s="34" t="s">
        <v>1044</v>
      </c>
      <c r="DF517" s="34" t="s">
        <v>3877</v>
      </c>
      <c r="DG517" s="34" t="s">
        <v>6439</v>
      </c>
      <c r="DH517" s="34" t="s">
        <v>4170</v>
      </c>
      <c r="DI517" s="34" t="s">
        <v>4881</v>
      </c>
      <c r="DJ517" s="34" t="s">
        <v>4170</v>
      </c>
      <c r="DK517" s="34" t="s">
        <v>4170</v>
      </c>
      <c r="DL517" s="34" t="s">
        <v>4170</v>
      </c>
      <c r="DM517" s="34" t="s">
        <v>4170</v>
      </c>
      <c r="DN517" s="34" t="s">
        <v>4170</v>
      </c>
      <c r="DO517" s="34" t="s">
        <v>4170</v>
      </c>
      <c r="DP517" s="34" t="s">
        <v>4170</v>
      </c>
      <c r="DQ517" s="34" t="s">
        <v>4170</v>
      </c>
      <c r="DR517" s="34" t="s">
        <v>4881</v>
      </c>
      <c r="DS517" s="34" t="s">
        <v>4170</v>
      </c>
      <c r="DT517" s="34" t="s">
        <v>4170</v>
      </c>
      <c r="DU517" s="34" t="s">
        <v>4170</v>
      </c>
      <c r="DV517" s="34" t="s">
        <v>4170</v>
      </c>
      <c r="DW517" s="34" t="s">
        <v>4170</v>
      </c>
      <c r="FK517" s="34" t="s">
        <v>3963</v>
      </c>
      <c r="FL517" s="34" t="s">
        <v>3978</v>
      </c>
      <c r="FM517" s="34" t="s">
        <v>3981</v>
      </c>
      <c r="FN517" s="34" t="s">
        <v>3995</v>
      </c>
      <c r="FO517" s="34" t="s">
        <v>4170</v>
      </c>
      <c r="FP517" s="34" t="s">
        <v>4881</v>
      </c>
      <c r="FQ517" s="34" t="s">
        <v>4170</v>
      </c>
      <c r="FR517" s="34" t="s">
        <v>4170</v>
      </c>
      <c r="FS517" s="34" t="s">
        <v>4170</v>
      </c>
      <c r="FT517" s="34" t="s">
        <v>4170</v>
      </c>
      <c r="FU517" s="34" t="s">
        <v>4170</v>
      </c>
      <c r="FV517" s="34" t="s">
        <v>4170</v>
      </c>
      <c r="FW517" s="34" t="s">
        <v>4170</v>
      </c>
      <c r="FX517" s="34" t="s">
        <v>4170</v>
      </c>
      <c r="FY517" s="34" t="s">
        <v>4170</v>
      </c>
      <c r="FZ517" s="34" t="s">
        <v>4170</v>
      </c>
      <c r="GA517" s="34" t="s">
        <v>4170</v>
      </c>
      <c r="GB517" s="34" t="s">
        <v>4170</v>
      </c>
      <c r="GC517" s="34" t="s">
        <v>4170</v>
      </c>
      <c r="GD517" s="34" t="s">
        <v>4170</v>
      </c>
      <c r="GF517" s="34" t="s">
        <v>1044</v>
      </c>
      <c r="GG517" s="34" t="s">
        <v>4170</v>
      </c>
      <c r="GH517" s="34" t="s">
        <v>4170</v>
      </c>
      <c r="GI517" s="34" t="s">
        <v>4170</v>
      </c>
      <c r="GJ517" s="34" t="s">
        <v>4881</v>
      </c>
      <c r="GK517" s="34" t="s">
        <v>4170</v>
      </c>
      <c r="GL517" s="34" t="s">
        <v>4170</v>
      </c>
      <c r="GM517" s="34" t="s">
        <v>4170</v>
      </c>
      <c r="GP517" s="34">
        <v>0</v>
      </c>
      <c r="GQ517" s="34">
        <v>7000</v>
      </c>
      <c r="GR517" s="34">
        <v>4500</v>
      </c>
      <c r="GS517" s="34">
        <v>1000</v>
      </c>
      <c r="GT517" s="34">
        <v>200</v>
      </c>
      <c r="GU517" s="34">
        <v>500</v>
      </c>
      <c r="GV517" s="34">
        <v>0</v>
      </c>
      <c r="GW517" s="34">
        <v>0</v>
      </c>
      <c r="GY517" s="34">
        <v>2000</v>
      </c>
      <c r="GZ517" s="34">
        <v>0</v>
      </c>
      <c r="HA517" s="34">
        <v>0</v>
      </c>
      <c r="HB517" s="34">
        <v>0</v>
      </c>
      <c r="HC517" s="34">
        <v>18000</v>
      </c>
      <c r="HD517" s="34">
        <v>0</v>
      </c>
      <c r="HE517" s="34">
        <v>0</v>
      </c>
      <c r="HF517" s="34" t="s">
        <v>1044</v>
      </c>
      <c r="HK517" s="34" t="s">
        <v>7496</v>
      </c>
      <c r="HL517" s="34" t="s">
        <v>4226</v>
      </c>
      <c r="HM517" s="34" t="s">
        <v>4542</v>
      </c>
      <c r="HN517" s="34" t="s">
        <v>5447</v>
      </c>
      <c r="HO517" s="34">
        <v>49.867225142356503</v>
      </c>
      <c r="HP517" s="34" t="s">
        <v>4896</v>
      </c>
      <c r="HQ517" s="34" t="s">
        <v>4316</v>
      </c>
      <c r="HR517" s="34" t="s">
        <v>4210</v>
      </c>
      <c r="HS517" s="34" t="s">
        <v>4228</v>
      </c>
      <c r="HT517" s="34" t="s">
        <v>4262</v>
      </c>
      <c r="HU517" s="34" t="s">
        <v>5342</v>
      </c>
      <c r="HV517" s="34" t="s">
        <v>5001</v>
      </c>
      <c r="HW517" s="34" t="s">
        <v>4556</v>
      </c>
      <c r="HX517" s="34" t="s">
        <v>3244</v>
      </c>
      <c r="HY517" s="34" t="s">
        <v>4291</v>
      </c>
      <c r="HZ517" s="34" t="s">
        <v>4929</v>
      </c>
      <c r="IA517" s="34" t="s">
        <v>4666</v>
      </c>
      <c r="IB517" s="34" t="s">
        <v>5665</v>
      </c>
      <c r="IC517" s="34" t="s">
        <v>5274</v>
      </c>
      <c r="ID517" s="34" t="s">
        <v>4462</v>
      </c>
      <c r="IR517" s="34" t="s">
        <v>1046</v>
      </c>
      <c r="IS517" s="34" t="s">
        <v>5322</v>
      </c>
      <c r="IV517" s="34" t="s">
        <v>4170</v>
      </c>
      <c r="IW517" s="34" t="s">
        <v>4175</v>
      </c>
      <c r="IX517" s="34" t="s">
        <v>5179</v>
      </c>
      <c r="IY517" s="34" t="s">
        <v>4474</v>
      </c>
      <c r="IZ517" s="34" t="s">
        <v>4783</v>
      </c>
      <c r="JA517" s="34" t="s">
        <v>4785</v>
      </c>
      <c r="JB517" s="34" t="s">
        <v>4170</v>
      </c>
      <c r="JD517" s="34">
        <v>333.33333333333297</v>
      </c>
      <c r="JE517" s="34">
        <v>0</v>
      </c>
      <c r="JF517" s="34">
        <v>0</v>
      </c>
      <c r="JG517" s="34">
        <v>0</v>
      </c>
      <c r="JH517" s="34">
        <v>3000</v>
      </c>
      <c r="JI517" s="34">
        <v>0</v>
      </c>
      <c r="JJ517" s="34">
        <v>0</v>
      </c>
      <c r="JK517" s="34">
        <v>0</v>
      </c>
      <c r="JL517" s="34">
        <v>16200</v>
      </c>
      <c r="JM517" s="34">
        <v>333.33333333333297</v>
      </c>
      <c r="JN517" s="34">
        <v>16533.333333333299</v>
      </c>
      <c r="JO517" s="34">
        <v>4050</v>
      </c>
      <c r="JP517" s="34">
        <v>83.3333333333333</v>
      </c>
      <c r="JQ517" s="34">
        <v>4133.3333333333303</v>
      </c>
      <c r="JT517" s="34">
        <v>0.42338709677419401</v>
      </c>
      <c r="JU517" s="34">
        <v>0.27217741935483902</v>
      </c>
      <c r="JV517" s="34">
        <v>6.0483870967741903E-2</v>
      </c>
      <c r="JW517" s="34">
        <v>1.2096774193548401E-2</v>
      </c>
      <c r="JX517" s="34">
        <v>3.0241935483871E-2</v>
      </c>
      <c r="KB517" s="34">
        <v>2.0161290322580599E-2</v>
      </c>
      <c r="KF517" s="34">
        <v>0.18145161290322601</v>
      </c>
      <c r="KL517" s="34" t="s">
        <v>4170</v>
      </c>
      <c r="KN517" s="34" t="s">
        <v>5255</v>
      </c>
      <c r="KO517" s="34" t="s">
        <v>4170</v>
      </c>
      <c r="KP517" s="34" t="s">
        <v>4170</v>
      </c>
      <c r="KQ517" s="34" t="s">
        <v>4170</v>
      </c>
      <c r="KR517" s="34" t="s">
        <v>4973</v>
      </c>
      <c r="KS517" s="34" t="s">
        <v>4170</v>
      </c>
      <c r="KT517" s="34" t="s">
        <v>4170</v>
      </c>
      <c r="KU517" s="34" t="s">
        <v>5113</v>
      </c>
      <c r="KV517" s="34" t="s">
        <v>5153</v>
      </c>
      <c r="KW517" s="34" t="s">
        <v>5624</v>
      </c>
      <c r="KX517" s="34" t="s">
        <v>5643</v>
      </c>
      <c r="KY517" s="34" t="s">
        <v>5223</v>
      </c>
      <c r="KZ517" s="34" t="s">
        <v>5850</v>
      </c>
    </row>
    <row r="518" spans="1:313">
      <c r="A518" s="34" t="s">
        <v>7497</v>
      </c>
      <c r="B518" s="34" t="s">
        <v>7491</v>
      </c>
      <c r="C518" s="34" t="s">
        <v>1037</v>
      </c>
      <c r="D518" s="34" t="s">
        <v>1041</v>
      </c>
      <c r="F518" s="34" t="s">
        <v>1041</v>
      </c>
      <c r="G518" s="34">
        <v>36</v>
      </c>
      <c r="H518" s="34" t="s">
        <v>1041</v>
      </c>
      <c r="I518" s="34" t="s">
        <v>1041</v>
      </c>
      <c r="J518" s="34" t="s">
        <v>440</v>
      </c>
      <c r="K518" s="34" t="s">
        <v>1173</v>
      </c>
      <c r="L518" s="34" t="s">
        <v>9567</v>
      </c>
      <c r="M518" s="34" t="s">
        <v>2874</v>
      </c>
      <c r="N518" s="34" t="s">
        <v>9568</v>
      </c>
      <c r="P518" s="34" t="s">
        <v>3065</v>
      </c>
      <c r="Q518" s="34" t="s">
        <v>3123</v>
      </c>
      <c r="R518" s="34" t="s">
        <v>6370</v>
      </c>
      <c r="S518" s="34">
        <v>3</v>
      </c>
      <c r="T518" s="34" t="s">
        <v>4881</v>
      </c>
      <c r="U518" s="34" t="s">
        <v>4881</v>
      </c>
      <c r="V518" s="34" t="s">
        <v>4170</v>
      </c>
      <c r="W518" s="34" t="s">
        <v>4609</v>
      </c>
      <c r="X518" s="34" t="s">
        <v>4170</v>
      </c>
      <c r="Y518" s="34" t="s">
        <v>4848</v>
      </c>
      <c r="Z518" s="34" t="s">
        <v>4170</v>
      </c>
      <c r="AA518" s="34" t="s">
        <v>4170</v>
      </c>
      <c r="AB518" s="34" t="s">
        <v>3684</v>
      </c>
      <c r="AD518" s="34" t="s">
        <v>3699</v>
      </c>
      <c r="AE518" s="34" t="s">
        <v>3711</v>
      </c>
      <c r="AF518" s="34" t="s">
        <v>4170</v>
      </c>
      <c r="AG518" s="34" t="s">
        <v>4170</v>
      </c>
      <c r="AH518" s="34" t="s">
        <v>4881</v>
      </c>
      <c r="AI518" s="34" t="s">
        <v>4170</v>
      </c>
      <c r="AJ518" s="34" t="s">
        <v>4170</v>
      </c>
      <c r="AK518" s="34" t="s">
        <v>4170</v>
      </c>
      <c r="AL518" s="34" t="s">
        <v>4170</v>
      </c>
      <c r="AN518" s="34" t="s">
        <v>3719</v>
      </c>
      <c r="AO518" s="34" t="s">
        <v>1044</v>
      </c>
      <c r="BG518" s="34">
        <v>1</v>
      </c>
      <c r="BI518" s="34">
        <v>15</v>
      </c>
      <c r="BJ518" s="34" t="s">
        <v>1041</v>
      </c>
      <c r="BK518" s="34" t="s">
        <v>3727</v>
      </c>
      <c r="BM518" s="34" t="s">
        <v>3739</v>
      </c>
      <c r="BN518" s="34" t="s">
        <v>3745</v>
      </c>
      <c r="BO518" s="34" t="s">
        <v>4881</v>
      </c>
      <c r="BP518" s="34" t="s">
        <v>4170</v>
      </c>
      <c r="BQ518" s="34" t="s">
        <v>4170</v>
      </c>
      <c r="BR518" s="34" t="s">
        <v>4170</v>
      </c>
      <c r="BS518" s="34" t="s">
        <v>3754</v>
      </c>
      <c r="BT518" s="34" t="s">
        <v>3771</v>
      </c>
      <c r="BU518" s="34" t="s">
        <v>1044</v>
      </c>
      <c r="BV518" s="34" t="s">
        <v>1041</v>
      </c>
      <c r="BW518" s="34" t="s">
        <v>1044</v>
      </c>
      <c r="BX518" s="34" t="s">
        <v>3783</v>
      </c>
      <c r="BY518" s="34" t="s">
        <v>4170</v>
      </c>
      <c r="BZ518" s="34" t="s">
        <v>4170</v>
      </c>
      <c r="CA518" s="34" t="s">
        <v>4881</v>
      </c>
      <c r="CB518" s="34" t="s">
        <v>4170</v>
      </c>
      <c r="CC518" s="34" t="s">
        <v>4170</v>
      </c>
      <c r="CD518" s="34" t="s">
        <v>4170</v>
      </c>
      <c r="CE518" s="34" t="s">
        <v>4170</v>
      </c>
      <c r="CF518" s="34" t="s">
        <v>4170</v>
      </c>
      <c r="CG518" s="34" t="s">
        <v>4170</v>
      </c>
      <c r="CH518" s="34" t="s">
        <v>4170</v>
      </c>
      <c r="CI518" s="34" t="s">
        <v>4170</v>
      </c>
      <c r="CJ518" s="34" t="s">
        <v>4170</v>
      </c>
      <c r="CK518" s="34" t="s">
        <v>4170</v>
      </c>
      <c r="CL518" s="34" t="s">
        <v>4170</v>
      </c>
      <c r="CM518" s="34" t="s">
        <v>4170</v>
      </c>
      <c r="CN518" s="34" t="s">
        <v>4170</v>
      </c>
      <c r="CO518" s="34" t="s">
        <v>4170</v>
      </c>
      <c r="CQ518" s="34" t="s">
        <v>1041</v>
      </c>
      <c r="CR518" s="34" t="s">
        <v>1041</v>
      </c>
      <c r="CS518" s="34" t="s">
        <v>1044</v>
      </c>
      <c r="CT518" s="34" t="s">
        <v>1041</v>
      </c>
      <c r="CU518" s="34" t="s">
        <v>1041</v>
      </c>
      <c r="CV518" s="34" t="s">
        <v>1041</v>
      </c>
      <c r="CW518" s="34" t="s">
        <v>1041</v>
      </c>
      <c r="CX518" s="34" t="s">
        <v>1044</v>
      </c>
      <c r="CY518" s="34" t="s">
        <v>3826</v>
      </c>
      <c r="CZ518" s="34" t="s">
        <v>3846</v>
      </c>
      <c r="DA518" s="34" t="s">
        <v>3861</v>
      </c>
      <c r="DB518" s="34" t="s">
        <v>1044</v>
      </c>
      <c r="DC518" s="34" t="s">
        <v>3871</v>
      </c>
      <c r="DD518" s="34" t="s">
        <v>3871</v>
      </c>
      <c r="DE518" s="34" t="s">
        <v>1044</v>
      </c>
      <c r="DF518" s="34" t="s">
        <v>3880</v>
      </c>
      <c r="DG518" s="34" t="s">
        <v>6636</v>
      </c>
      <c r="DH518" s="34" t="s">
        <v>4170</v>
      </c>
      <c r="DI518" s="34" t="s">
        <v>4170</v>
      </c>
      <c r="DJ518" s="34" t="s">
        <v>4170</v>
      </c>
      <c r="DK518" s="34" t="s">
        <v>4170</v>
      </c>
      <c r="DL518" s="34" t="s">
        <v>4170</v>
      </c>
      <c r="DM518" s="34" t="s">
        <v>4881</v>
      </c>
      <c r="DN518" s="34" t="s">
        <v>4170</v>
      </c>
      <c r="DO518" s="34" t="s">
        <v>4170</v>
      </c>
      <c r="DP518" s="34" t="s">
        <v>4170</v>
      </c>
      <c r="DQ518" s="34" t="s">
        <v>4881</v>
      </c>
      <c r="DR518" s="34" t="s">
        <v>4170</v>
      </c>
      <c r="DS518" s="34" t="s">
        <v>4170</v>
      </c>
      <c r="DT518" s="34" t="s">
        <v>4170</v>
      </c>
      <c r="DU518" s="34" t="s">
        <v>4170</v>
      </c>
      <c r="DV518" s="34" t="s">
        <v>4170</v>
      </c>
      <c r="DW518" s="34" t="s">
        <v>4170</v>
      </c>
      <c r="EC518" s="34" t="s">
        <v>3934</v>
      </c>
      <c r="ED518" s="34" t="s">
        <v>4170</v>
      </c>
      <c r="EE518" s="34" t="s">
        <v>4170</v>
      </c>
      <c r="EF518" s="34" t="s">
        <v>4170</v>
      </c>
      <c r="EG518" s="34" t="s">
        <v>4170</v>
      </c>
      <c r="EH518" s="34" t="s">
        <v>4170</v>
      </c>
      <c r="EI518" s="34" t="s">
        <v>4170</v>
      </c>
      <c r="EJ518" s="34" t="s">
        <v>4881</v>
      </c>
      <c r="EK518" s="34" t="s">
        <v>4170</v>
      </c>
      <c r="EL518" s="34" t="s">
        <v>4170</v>
      </c>
      <c r="EM518" s="34" t="s">
        <v>4170</v>
      </c>
      <c r="EN518" s="34" t="s">
        <v>4170</v>
      </c>
      <c r="EO518" s="34" t="s">
        <v>4170</v>
      </c>
      <c r="EP518" s="34" t="s">
        <v>4170</v>
      </c>
      <c r="ER518" s="34">
        <v>3000</v>
      </c>
      <c r="FG518" s="34">
        <v>4000</v>
      </c>
      <c r="FK518" s="34" t="s">
        <v>3960</v>
      </c>
      <c r="FL518" s="34" t="s">
        <v>3978</v>
      </c>
      <c r="FM518" s="34" t="s">
        <v>3990</v>
      </c>
      <c r="GF518" s="34" t="s">
        <v>1044</v>
      </c>
      <c r="GG518" s="34" t="s">
        <v>4170</v>
      </c>
      <c r="GH518" s="34" t="s">
        <v>4170</v>
      </c>
      <c r="GI518" s="34" t="s">
        <v>4170</v>
      </c>
      <c r="GJ518" s="34" t="s">
        <v>4881</v>
      </c>
      <c r="GK518" s="34" t="s">
        <v>4170</v>
      </c>
      <c r="GL518" s="34" t="s">
        <v>4170</v>
      </c>
      <c r="GM518" s="34" t="s">
        <v>4170</v>
      </c>
      <c r="GO518" s="34">
        <v>2000</v>
      </c>
      <c r="GP518" s="34">
        <v>0</v>
      </c>
      <c r="GQ518" s="34">
        <v>0</v>
      </c>
      <c r="GR518" s="34">
        <v>1500</v>
      </c>
      <c r="GS518" s="34">
        <v>200</v>
      </c>
      <c r="GT518" s="34">
        <v>120</v>
      </c>
      <c r="GU518" s="34">
        <v>0</v>
      </c>
      <c r="GV518" s="34">
        <v>0</v>
      </c>
      <c r="GW518" s="34">
        <v>0</v>
      </c>
      <c r="GX518" s="34">
        <v>1499</v>
      </c>
      <c r="GY518" s="34">
        <v>1000</v>
      </c>
      <c r="GZ518" s="34">
        <v>0</v>
      </c>
      <c r="HA518" s="34">
        <v>0</v>
      </c>
      <c r="HB518" s="34">
        <v>0</v>
      </c>
      <c r="HC518" s="34">
        <v>0</v>
      </c>
      <c r="HD518" s="34">
        <v>0</v>
      </c>
      <c r="HE518" s="34">
        <v>0</v>
      </c>
      <c r="HF518" s="34" t="s">
        <v>1044</v>
      </c>
      <c r="HK518" s="34" t="s">
        <v>7498</v>
      </c>
      <c r="HL518" s="34" t="s">
        <v>4226</v>
      </c>
      <c r="HM518" s="34" t="s">
        <v>4542</v>
      </c>
      <c r="HN518" s="34" t="s">
        <v>5447</v>
      </c>
      <c r="HO518" s="34">
        <v>46.879106438896201</v>
      </c>
      <c r="HP518" s="34" t="s">
        <v>4896</v>
      </c>
      <c r="HQ518" s="34" t="s">
        <v>4316</v>
      </c>
      <c r="HR518" s="34" t="s">
        <v>4203</v>
      </c>
      <c r="HS518" s="34" t="s">
        <v>4228</v>
      </c>
      <c r="HT518" s="34" t="s">
        <v>4262</v>
      </c>
      <c r="HU518" s="34" t="s">
        <v>5342</v>
      </c>
      <c r="HV518" s="34" t="s">
        <v>5001</v>
      </c>
      <c r="HW518" s="34" t="s">
        <v>3302</v>
      </c>
      <c r="HX518" s="34" t="s">
        <v>3247</v>
      </c>
      <c r="HY518" s="34" t="s">
        <v>4299</v>
      </c>
      <c r="HZ518" s="34" t="s">
        <v>4933</v>
      </c>
      <c r="IA518" s="34" t="s">
        <v>4665</v>
      </c>
      <c r="IB518" s="34" t="s">
        <v>5665</v>
      </c>
      <c r="IC518" s="34" t="s">
        <v>5274</v>
      </c>
      <c r="ID518" s="34" t="s">
        <v>4461</v>
      </c>
      <c r="II518" s="34" t="s">
        <v>5582</v>
      </c>
      <c r="IM518" s="34" t="s">
        <v>6040</v>
      </c>
      <c r="IQ518" s="34">
        <v>7000</v>
      </c>
      <c r="IR518" s="34" t="s">
        <v>1046</v>
      </c>
      <c r="IS518" s="34" t="s">
        <v>5322</v>
      </c>
      <c r="IT518" s="34">
        <v>2333.3333333333298</v>
      </c>
      <c r="IU518" s="34" t="s">
        <v>5177</v>
      </c>
      <c r="IV518" s="34" t="s">
        <v>4170</v>
      </c>
      <c r="IW518" s="34" t="s">
        <v>4170</v>
      </c>
      <c r="IX518" s="34" t="s">
        <v>4472</v>
      </c>
      <c r="IY518" s="34" t="s">
        <v>5373</v>
      </c>
      <c r="IZ518" s="34" t="s">
        <v>4783</v>
      </c>
      <c r="JA518" s="34" t="s">
        <v>4170</v>
      </c>
      <c r="JB518" s="34" t="s">
        <v>4170</v>
      </c>
      <c r="JC518" s="34">
        <v>249.833333333333</v>
      </c>
      <c r="JD518" s="34">
        <v>166.666666666667</v>
      </c>
      <c r="JE518" s="34">
        <v>0</v>
      </c>
      <c r="JF518" s="34">
        <v>0</v>
      </c>
      <c r="JG518" s="34">
        <v>0</v>
      </c>
      <c r="JH518" s="34">
        <v>0</v>
      </c>
      <c r="JI518" s="34">
        <v>0</v>
      </c>
      <c r="JJ518" s="34">
        <v>0</v>
      </c>
      <c r="JK518" s="34">
        <v>0</v>
      </c>
      <c r="JL518" s="34">
        <v>4069.8333333333298</v>
      </c>
      <c r="JM518" s="34">
        <v>166.666666666667</v>
      </c>
      <c r="JN518" s="34">
        <v>4236.5</v>
      </c>
      <c r="JO518" s="34">
        <v>1356.6111111111099</v>
      </c>
      <c r="JP518" s="34">
        <v>55.5555555555556</v>
      </c>
      <c r="JQ518" s="34">
        <v>1412.1666666666699</v>
      </c>
      <c r="JR518" s="34">
        <v>0.47208780833234998</v>
      </c>
      <c r="JU518" s="34">
        <v>0.35406585624926201</v>
      </c>
      <c r="JV518" s="34">
        <v>4.7208780833235001E-2</v>
      </c>
      <c r="JW518" s="34">
        <v>2.8325268499940999E-2</v>
      </c>
      <c r="KA518" s="34">
        <v>5.8971635390849403E-2</v>
      </c>
      <c r="KB518" s="34">
        <v>3.9340650694362503E-2</v>
      </c>
      <c r="KJ518" s="34" t="s">
        <v>5980</v>
      </c>
      <c r="KK518" s="34" t="s">
        <v>5178</v>
      </c>
      <c r="KL518" s="34" t="s">
        <v>4170</v>
      </c>
      <c r="KM518" s="34" t="s">
        <v>4714</v>
      </c>
      <c r="KN518" s="34" t="s">
        <v>5254</v>
      </c>
      <c r="KO518" s="34" t="s">
        <v>4170</v>
      </c>
      <c r="KP518" s="34" t="s">
        <v>4170</v>
      </c>
      <c r="KQ518" s="34" t="s">
        <v>4170</v>
      </c>
      <c r="KR518" s="34" t="s">
        <v>4170</v>
      </c>
      <c r="KS518" s="34" t="s">
        <v>4170</v>
      </c>
      <c r="KT518" s="34" t="s">
        <v>4170</v>
      </c>
      <c r="KU518" s="34" t="s">
        <v>4973</v>
      </c>
      <c r="KV518" s="34" t="s">
        <v>5151</v>
      </c>
      <c r="KW518" s="34" t="s">
        <v>5620</v>
      </c>
      <c r="KX518" s="34" t="s">
        <v>5643</v>
      </c>
      <c r="KY518" s="34" t="s">
        <v>5952</v>
      </c>
      <c r="KZ518" s="34" t="s">
        <v>5971</v>
      </c>
      <c r="LA518" s="34" t="s">
        <v>5992</v>
      </c>
    </row>
    <row r="519" spans="1:313">
      <c r="A519" s="34" t="s">
        <v>7499</v>
      </c>
      <c r="B519" s="34" t="s">
        <v>7491</v>
      </c>
      <c r="C519" s="34" t="s">
        <v>1039</v>
      </c>
      <c r="D519" s="34" t="s">
        <v>1041</v>
      </c>
      <c r="F519" s="34" t="s">
        <v>1041</v>
      </c>
      <c r="G519" s="34">
        <v>64</v>
      </c>
      <c r="H519" s="34" t="s">
        <v>1041</v>
      </c>
      <c r="I519" s="34" t="s">
        <v>1041</v>
      </c>
      <c r="J519" s="34" t="s">
        <v>440</v>
      </c>
      <c r="K519" s="34" t="s">
        <v>1116</v>
      </c>
      <c r="L519" s="34" t="s">
        <v>9576</v>
      </c>
      <c r="M519" s="34" t="s">
        <v>2286</v>
      </c>
      <c r="N519" s="34" t="s">
        <v>9656</v>
      </c>
      <c r="P519" s="34" t="s">
        <v>3068</v>
      </c>
      <c r="Q519" s="34" t="s">
        <v>3090</v>
      </c>
      <c r="R519" s="34" t="s">
        <v>6320</v>
      </c>
      <c r="S519" s="34">
        <v>1</v>
      </c>
      <c r="T519" s="34" t="s">
        <v>4170</v>
      </c>
      <c r="U519" s="34" t="s">
        <v>4170</v>
      </c>
      <c r="V519" s="34" t="s">
        <v>4170</v>
      </c>
      <c r="W519" s="34" t="s">
        <v>4881</v>
      </c>
      <c r="X519" s="34" t="s">
        <v>4170</v>
      </c>
      <c r="Y519" s="34" t="s">
        <v>4881</v>
      </c>
      <c r="Z519" s="34" t="s">
        <v>4170</v>
      </c>
      <c r="AA519" s="34" t="s">
        <v>4170</v>
      </c>
      <c r="AB519" s="34" t="s">
        <v>3684</v>
      </c>
      <c r="AD519" s="34" t="s">
        <v>3699</v>
      </c>
      <c r="AE519" s="34" t="s">
        <v>3714</v>
      </c>
      <c r="AF519" s="34" t="s">
        <v>4170</v>
      </c>
      <c r="AG519" s="34" t="s">
        <v>4170</v>
      </c>
      <c r="AH519" s="34" t="s">
        <v>4170</v>
      </c>
      <c r="AI519" s="34" t="s">
        <v>4881</v>
      </c>
      <c r="AJ519" s="34" t="s">
        <v>4170</v>
      </c>
      <c r="AK519" s="34" t="s">
        <v>4170</v>
      </c>
      <c r="AL519" s="34" t="s">
        <v>4170</v>
      </c>
      <c r="AN519" s="34" t="s">
        <v>3719</v>
      </c>
      <c r="AO519" s="34" t="s">
        <v>1044</v>
      </c>
      <c r="BG519" s="34">
        <v>1</v>
      </c>
      <c r="BI519" s="34">
        <v>12</v>
      </c>
      <c r="BJ519" s="34" t="s">
        <v>1041</v>
      </c>
      <c r="BK519" s="34" t="s">
        <v>3730</v>
      </c>
      <c r="BM519" s="34" t="s">
        <v>1044</v>
      </c>
      <c r="BN519" s="34" t="s">
        <v>3748</v>
      </c>
      <c r="BO519" s="34" t="s">
        <v>4170</v>
      </c>
      <c r="BP519" s="34" t="s">
        <v>4881</v>
      </c>
      <c r="BQ519" s="34" t="s">
        <v>4170</v>
      </c>
      <c r="BR519" s="34" t="s">
        <v>4170</v>
      </c>
      <c r="BS519" s="34" t="s">
        <v>3760</v>
      </c>
      <c r="BT519" s="34" t="s">
        <v>1044</v>
      </c>
      <c r="BU519" s="34" t="s">
        <v>1044</v>
      </c>
      <c r="BV519" s="34" t="s">
        <v>1044</v>
      </c>
      <c r="BW519" s="34" t="s">
        <v>1041</v>
      </c>
      <c r="BX519" s="34" t="s">
        <v>6462</v>
      </c>
      <c r="BY519" s="34" t="s">
        <v>4170</v>
      </c>
      <c r="BZ519" s="34" t="s">
        <v>4170</v>
      </c>
      <c r="CA519" s="34" t="s">
        <v>4170</v>
      </c>
      <c r="CB519" s="34" t="s">
        <v>4170</v>
      </c>
      <c r="CC519" s="34" t="s">
        <v>4170</v>
      </c>
      <c r="CD519" s="34" t="s">
        <v>4170</v>
      </c>
      <c r="CE519" s="34" t="s">
        <v>4170</v>
      </c>
      <c r="CF519" s="34" t="s">
        <v>4170</v>
      </c>
      <c r="CG519" s="34" t="s">
        <v>4170</v>
      </c>
      <c r="CH519" s="34" t="s">
        <v>4881</v>
      </c>
      <c r="CI519" s="34" t="s">
        <v>4881</v>
      </c>
      <c r="CJ519" s="34" t="s">
        <v>4170</v>
      </c>
      <c r="CK519" s="34" t="s">
        <v>4170</v>
      </c>
      <c r="CL519" s="34" t="s">
        <v>4170</v>
      </c>
      <c r="CM519" s="34" t="s">
        <v>4170</v>
      </c>
      <c r="CN519" s="34" t="s">
        <v>4170</v>
      </c>
      <c r="CO519" s="34" t="s">
        <v>4170</v>
      </c>
      <c r="CQ519" s="34" t="s">
        <v>1041</v>
      </c>
      <c r="CR519" s="34" t="s">
        <v>1041</v>
      </c>
      <c r="CS519" s="34" t="s">
        <v>1044</v>
      </c>
      <c r="CT519" s="34" t="s">
        <v>1044</v>
      </c>
      <c r="CU519" s="34" t="s">
        <v>1041</v>
      </c>
      <c r="CV519" s="34" t="s">
        <v>1044</v>
      </c>
      <c r="CW519" s="34" t="s">
        <v>1044</v>
      </c>
      <c r="CX519" s="34" t="s">
        <v>1044</v>
      </c>
      <c r="CY519" s="34" t="s">
        <v>3823</v>
      </c>
      <c r="CZ519" s="34" t="s">
        <v>3843</v>
      </c>
      <c r="DA519" s="34" t="s">
        <v>3861</v>
      </c>
      <c r="DB519" s="34" t="s">
        <v>1044</v>
      </c>
      <c r="DC519" s="34" t="s">
        <v>3871</v>
      </c>
      <c r="DD519" s="34" t="s">
        <v>3871</v>
      </c>
      <c r="DE519" s="34" t="s">
        <v>1044</v>
      </c>
      <c r="DF519" s="34" t="s">
        <v>3877</v>
      </c>
      <c r="DG519" s="34" t="s">
        <v>6305</v>
      </c>
      <c r="DH519" s="34" t="s">
        <v>4170</v>
      </c>
      <c r="DI519" s="34" t="s">
        <v>4170</v>
      </c>
      <c r="DJ519" s="34" t="s">
        <v>4170</v>
      </c>
      <c r="DK519" s="34" t="s">
        <v>4170</v>
      </c>
      <c r="DL519" s="34" t="s">
        <v>4170</v>
      </c>
      <c r="DM519" s="34" t="s">
        <v>4170</v>
      </c>
      <c r="DN519" s="34" t="s">
        <v>4881</v>
      </c>
      <c r="DO519" s="34" t="s">
        <v>4881</v>
      </c>
      <c r="DP519" s="34" t="s">
        <v>4170</v>
      </c>
      <c r="DQ519" s="34" t="s">
        <v>4170</v>
      </c>
      <c r="DR519" s="34" t="s">
        <v>4170</v>
      </c>
      <c r="DS519" s="34" t="s">
        <v>4170</v>
      </c>
      <c r="DT519" s="34" t="s">
        <v>4170</v>
      </c>
      <c r="DU519" s="34" t="s">
        <v>4170</v>
      </c>
      <c r="DV519" s="34" t="s">
        <v>4170</v>
      </c>
      <c r="DW519" s="34" t="s">
        <v>4170</v>
      </c>
      <c r="ES519" s="34" t="s">
        <v>3951</v>
      </c>
      <c r="ET519" s="34" t="s">
        <v>4170</v>
      </c>
      <c r="EU519" s="34" t="s">
        <v>4170</v>
      </c>
      <c r="EV519" s="34" t="s">
        <v>4170</v>
      </c>
      <c r="EW519" s="34" t="s">
        <v>4170</v>
      </c>
      <c r="EX519" s="34" t="s">
        <v>4881</v>
      </c>
      <c r="EY519" s="34" t="s">
        <v>4170</v>
      </c>
      <c r="EZ519" s="34" t="s">
        <v>4170</v>
      </c>
      <c r="FA519" s="34" t="s">
        <v>4170</v>
      </c>
      <c r="FB519" s="34" t="s">
        <v>4170</v>
      </c>
      <c r="FD519" s="34">
        <v>3000</v>
      </c>
      <c r="FE519" s="34">
        <v>1625</v>
      </c>
      <c r="FK519" s="34" t="s">
        <v>1044</v>
      </c>
      <c r="FM519" s="34" t="s">
        <v>3990</v>
      </c>
      <c r="GF519" s="34" t="s">
        <v>1044</v>
      </c>
      <c r="GG519" s="34" t="s">
        <v>4170</v>
      </c>
      <c r="GH519" s="34" t="s">
        <v>4170</v>
      </c>
      <c r="GI519" s="34" t="s">
        <v>4170</v>
      </c>
      <c r="GJ519" s="34" t="s">
        <v>4881</v>
      </c>
      <c r="GK519" s="34" t="s">
        <v>4170</v>
      </c>
      <c r="GL519" s="34" t="s">
        <v>4170</v>
      </c>
      <c r="GM519" s="34" t="s">
        <v>4170</v>
      </c>
      <c r="GO519" s="34">
        <v>500</v>
      </c>
      <c r="GP519" s="34">
        <v>0</v>
      </c>
      <c r="GQ519" s="34">
        <v>0</v>
      </c>
      <c r="GR519" s="34">
        <v>300</v>
      </c>
      <c r="GS519" s="34">
        <v>0</v>
      </c>
      <c r="GT519" s="34">
        <v>50</v>
      </c>
      <c r="GU519" s="34">
        <v>0</v>
      </c>
      <c r="GV519" s="34">
        <v>0</v>
      </c>
      <c r="GW519" s="34">
        <v>0</v>
      </c>
      <c r="GX519" s="34">
        <v>0</v>
      </c>
      <c r="GY519" s="34">
        <v>500</v>
      </c>
      <c r="GZ519" s="34">
        <v>0</v>
      </c>
      <c r="HA519" s="34">
        <v>0</v>
      </c>
      <c r="HB519" s="34">
        <v>0</v>
      </c>
      <c r="HC519" s="34">
        <v>0</v>
      </c>
      <c r="HD519" s="34">
        <v>0</v>
      </c>
      <c r="HE519" s="34">
        <v>0</v>
      </c>
      <c r="HF519" s="34" t="s">
        <v>1044</v>
      </c>
      <c r="HK519" s="34" t="s">
        <v>7500</v>
      </c>
      <c r="HL519" s="34" t="s">
        <v>4226</v>
      </c>
      <c r="HM519" s="34" t="s">
        <v>4546</v>
      </c>
      <c r="HN519" s="34" t="s">
        <v>5449</v>
      </c>
      <c r="HO519" s="34">
        <v>49.900076653526099</v>
      </c>
      <c r="HP519" s="34" t="s">
        <v>4896</v>
      </c>
      <c r="HQ519" s="34" t="s">
        <v>4305</v>
      </c>
      <c r="HR519" s="34" t="s">
        <v>4195</v>
      </c>
      <c r="HS519" s="34" t="s">
        <v>4235</v>
      </c>
      <c r="HT519" s="34" t="s">
        <v>4271</v>
      </c>
      <c r="HU519" s="34" t="s">
        <v>5342</v>
      </c>
      <c r="HV519" s="34" t="s">
        <v>5001</v>
      </c>
      <c r="HW519" s="34" t="s">
        <v>4560</v>
      </c>
      <c r="HX519" s="34" t="s">
        <v>3232</v>
      </c>
      <c r="HY519" s="34" t="s">
        <v>4299</v>
      </c>
      <c r="HZ519" s="34" t="s">
        <v>4933</v>
      </c>
      <c r="IA519" s="34" t="s">
        <v>4665</v>
      </c>
      <c r="IC519" s="34" t="s">
        <v>5274</v>
      </c>
      <c r="ID519" s="34" t="s">
        <v>4461</v>
      </c>
      <c r="IJ519" s="34">
        <v>1195.8</v>
      </c>
      <c r="IK519" s="34" t="s">
        <v>4587</v>
      </c>
      <c r="IQ519" s="34">
        <v>2820.8</v>
      </c>
      <c r="IR519" s="34" t="s">
        <v>1046</v>
      </c>
      <c r="IT519" s="34">
        <v>2820.8</v>
      </c>
      <c r="IU519" s="34" t="s">
        <v>5177</v>
      </c>
      <c r="IV519" s="34" t="s">
        <v>4170</v>
      </c>
      <c r="IW519" s="34" t="s">
        <v>4170</v>
      </c>
      <c r="IX519" s="34" t="s">
        <v>6120</v>
      </c>
      <c r="IY519" s="34" t="s">
        <v>4170</v>
      </c>
      <c r="IZ519" s="34" t="s">
        <v>4352</v>
      </c>
      <c r="JA519" s="34" t="s">
        <v>4170</v>
      </c>
      <c r="JB519" s="34" t="s">
        <v>4170</v>
      </c>
      <c r="JC519" s="34">
        <v>0</v>
      </c>
      <c r="JD519" s="34">
        <v>83.3333333333333</v>
      </c>
      <c r="JE519" s="34">
        <v>0</v>
      </c>
      <c r="JF519" s="34">
        <v>0</v>
      </c>
      <c r="JG519" s="34">
        <v>0</v>
      </c>
      <c r="JH519" s="34">
        <v>0</v>
      </c>
      <c r="JI519" s="34">
        <v>0</v>
      </c>
      <c r="JJ519" s="34">
        <v>0</v>
      </c>
      <c r="JK519" s="34">
        <v>0</v>
      </c>
      <c r="JL519" s="34">
        <v>850</v>
      </c>
      <c r="JM519" s="34">
        <v>83.3333333333333</v>
      </c>
      <c r="JN519" s="34">
        <v>933.33333333333303</v>
      </c>
      <c r="JO519" s="34">
        <v>850</v>
      </c>
      <c r="JP519" s="34">
        <v>83.3333333333333</v>
      </c>
      <c r="JQ519" s="34">
        <v>933.33333333333303</v>
      </c>
      <c r="JR519" s="34">
        <v>0.53571428571428603</v>
      </c>
      <c r="JU519" s="34">
        <v>0.32142857142857101</v>
      </c>
      <c r="JW519" s="34">
        <v>5.3571428571428603E-2</v>
      </c>
      <c r="KB519" s="34">
        <v>8.9285714285714302E-2</v>
      </c>
      <c r="KI519" s="34" t="s">
        <v>6082</v>
      </c>
      <c r="KJ519" s="34" t="s">
        <v>5976</v>
      </c>
      <c r="KK519" s="34" t="s">
        <v>5178</v>
      </c>
      <c r="KL519" s="34" t="s">
        <v>4170</v>
      </c>
      <c r="KM519" s="34" t="s">
        <v>4170</v>
      </c>
      <c r="KN519" s="34" t="s">
        <v>4352</v>
      </c>
      <c r="KO519" s="34" t="s">
        <v>4170</v>
      </c>
      <c r="KP519" s="34" t="s">
        <v>4170</v>
      </c>
      <c r="KQ519" s="34" t="s">
        <v>4170</v>
      </c>
      <c r="KR519" s="34" t="s">
        <v>4170</v>
      </c>
      <c r="KS519" s="34" t="s">
        <v>4170</v>
      </c>
      <c r="KT519" s="34" t="s">
        <v>4170</v>
      </c>
      <c r="KU519" s="34" t="s">
        <v>5111</v>
      </c>
      <c r="KV519" s="34" t="s">
        <v>5111</v>
      </c>
      <c r="KW519" s="34" t="s">
        <v>5620</v>
      </c>
      <c r="KX519" s="34" t="s">
        <v>5643</v>
      </c>
      <c r="KY519" s="34" t="s">
        <v>5952</v>
      </c>
      <c r="KZ519" s="34" t="s">
        <v>5971</v>
      </c>
      <c r="LA519" s="34" t="s">
        <v>5992</v>
      </c>
    </row>
    <row r="520" spans="1:313">
      <c r="A520" s="34" t="s">
        <v>7501</v>
      </c>
      <c r="B520" s="34" t="s">
        <v>7491</v>
      </c>
      <c r="C520" s="34" t="s">
        <v>1038</v>
      </c>
      <c r="D520" s="34" t="s">
        <v>1041</v>
      </c>
      <c r="F520" s="34" t="s">
        <v>1041</v>
      </c>
      <c r="G520" s="34">
        <v>33</v>
      </c>
      <c r="H520" s="34" t="s">
        <v>1041</v>
      </c>
      <c r="I520" s="34" t="s">
        <v>1041</v>
      </c>
      <c r="J520" s="34" t="s">
        <v>440</v>
      </c>
      <c r="K520" s="34" t="s">
        <v>1077</v>
      </c>
      <c r="L520" s="34" t="s">
        <v>9537</v>
      </c>
      <c r="M520" s="34" t="s">
        <v>1548</v>
      </c>
      <c r="N520" s="34" t="s">
        <v>9538</v>
      </c>
      <c r="P520" s="34" t="s">
        <v>3065</v>
      </c>
      <c r="Q520" s="34" t="s">
        <v>3123</v>
      </c>
      <c r="R520" s="34" t="s">
        <v>6374</v>
      </c>
      <c r="S520" s="34">
        <v>4</v>
      </c>
      <c r="T520" s="34" t="s">
        <v>4881</v>
      </c>
      <c r="U520" s="34" t="s">
        <v>4170</v>
      </c>
      <c r="V520" s="34" t="s">
        <v>4609</v>
      </c>
      <c r="W520" s="34" t="s">
        <v>4881</v>
      </c>
      <c r="X520" s="34" t="s">
        <v>4881</v>
      </c>
      <c r="Y520" s="34" t="s">
        <v>4881</v>
      </c>
      <c r="Z520" s="34" t="s">
        <v>4848</v>
      </c>
      <c r="AA520" s="34" t="s">
        <v>4170</v>
      </c>
      <c r="AB520" s="34" t="s">
        <v>3681</v>
      </c>
      <c r="AD520" s="34" t="s">
        <v>3696</v>
      </c>
      <c r="AN520" s="34" t="s">
        <v>3722</v>
      </c>
      <c r="AO520" s="34" t="s">
        <v>1044</v>
      </c>
      <c r="BG520" s="34">
        <v>2</v>
      </c>
      <c r="BI520" s="34">
        <v>46</v>
      </c>
      <c r="BJ520" s="34" t="s">
        <v>1041</v>
      </c>
      <c r="BK520" s="34" t="s">
        <v>3727</v>
      </c>
      <c r="BM520" s="34" t="s">
        <v>3739</v>
      </c>
      <c r="BN520" s="34" t="s">
        <v>3745</v>
      </c>
      <c r="BO520" s="34" t="s">
        <v>4881</v>
      </c>
      <c r="BP520" s="34" t="s">
        <v>4170</v>
      </c>
      <c r="BQ520" s="34" t="s">
        <v>4170</v>
      </c>
      <c r="BR520" s="34" t="s">
        <v>4170</v>
      </c>
      <c r="BS520" s="34" t="s">
        <v>3754</v>
      </c>
      <c r="BT520" s="34" t="s">
        <v>3771</v>
      </c>
      <c r="BU520" s="34" t="s">
        <v>1044</v>
      </c>
      <c r="BV520" s="34" t="s">
        <v>1044</v>
      </c>
      <c r="BW520" s="34" t="s">
        <v>1044</v>
      </c>
      <c r="BX520" s="34" t="s">
        <v>3777</v>
      </c>
      <c r="BY520" s="34" t="s">
        <v>4881</v>
      </c>
      <c r="BZ520" s="34" t="s">
        <v>4170</v>
      </c>
      <c r="CA520" s="34" t="s">
        <v>4170</v>
      </c>
      <c r="CB520" s="34" t="s">
        <v>4170</v>
      </c>
      <c r="CC520" s="34" t="s">
        <v>4170</v>
      </c>
      <c r="CD520" s="34" t="s">
        <v>4170</v>
      </c>
      <c r="CE520" s="34" t="s">
        <v>4170</v>
      </c>
      <c r="CF520" s="34" t="s">
        <v>4170</v>
      </c>
      <c r="CG520" s="34" t="s">
        <v>4170</v>
      </c>
      <c r="CH520" s="34" t="s">
        <v>4170</v>
      </c>
      <c r="CI520" s="34" t="s">
        <v>4170</v>
      </c>
      <c r="CJ520" s="34" t="s">
        <v>4170</v>
      </c>
      <c r="CK520" s="34" t="s">
        <v>4170</v>
      </c>
      <c r="CL520" s="34" t="s">
        <v>4170</v>
      </c>
      <c r="CM520" s="34" t="s">
        <v>4170</v>
      </c>
      <c r="CN520" s="34" t="s">
        <v>4170</v>
      </c>
      <c r="CO520" s="34" t="s">
        <v>4170</v>
      </c>
      <c r="CQ520" s="34" t="s">
        <v>1041</v>
      </c>
      <c r="CR520" s="34" t="s">
        <v>1041</v>
      </c>
      <c r="CS520" s="34" t="s">
        <v>1041</v>
      </c>
      <c r="CT520" s="34" t="s">
        <v>1041</v>
      </c>
      <c r="CU520" s="34" t="s">
        <v>1041</v>
      </c>
      <c r="CV520" s="34" t="s">
        <v>1041</v>
      </c>
      <c r="CW520" s="34" t="s">
        <v>1041</v>
      </c>
      <c r="CX520" s="34" t="s">
        <v>1041</v>
      </c>
      <c r="CY520" s="34" t="s">
        <v>3826</v>
      </c>
      <c r="CZ520" s="34" t="s">
        <v>3843</v>
      </c>
      <c r="DA520" s="34" t="s">
        <v>3861</v>
      </c>
      <c r="DB520" s="34" t="s">
        <v>1044</v>
      </c>
      <c r="DC520" s="34" t="s">
        <v>1044</v>
      </c>
      <c r="DD520" s="34" t="s">
        <v>3871</v>
      </c>
      <c r="DE520" s="34" t="s">
        <v>1044</v>
      </c>
      <c r="DF520" s="34" t="s">
        <v>3877</v>
      </c>
      <c r="DG520" s="34" t="s">
        <v>169</v>
      </c>
      <c r="DH520" s="34" t="s">
        <v>4170</v>
      </c>
      <c r="DI520" s="34" t="s">
        <v>4881</v>
      </c>
      <c r="DJ520" s="34" t="s">
        <v>4170</v>
      </c>
      <c r="DK520" s="34" t="s">
        <v>4170</v>
      </c>
      <c r="DL520" s="34" t="s">
        <v>4170</v>
      </c>
      <c r="DM520" s="34" t="s">
        <v>4170</v>
      </c>
      <c r="DN520" s="34" t="s">
        <v>4170</v>
      </c>
      <c r="DO520" s="34" t="s">
        <v>4170</v>
      </c>
      <c r="DP520" s="34" t="s">
        <v>4170</v>
      </c>
      <c r="DQ520" s="34" t="s">
        <v>4170</v>
      </c>
      <c r="DR520" s="34" t="s">
        <v>4170</v>
      </c>
      <c r="DS520" s="34" t="s">
        <v>4170</v>
      </c>
      <c r="DT520" s="34" t="s">
        <v>4170</v>
      </c>
      <c r="DU520" s="34" t="s">
        <v>4170</v>
      </c>
      <c r="DV520" s="34" t="s">
        <v>4170</v>
      </c>
      <c r="DW520" s="34" t="s">
        <v>4170</v>
      </c>
      <c r="DY520" s="34">
        <v>45000</v>
      </c>
      <c r="FK520" s="34" t="s">
        <v>1044</v>
      </c>
      <c r="FM520" s="34" t="s">
        <v>3990</v>
      </c>
      <c r="GF520" s="34" t="s">
        <v>1044</v>
      </c>
      <c r="GG520" s="34" t="s">
        <v>4170</v>
      </c>
      <c r="GH520" s="34" t="s">
        <v>4170</v>
      </c>
      <c r="GI520" s="34" t="s">
        <v>4170</v>
      </c>
      <c r="GJ520" s="34" t="s">
        <v>4881</v>
      </c>
      <c r="GK520" s="34" t="s">
        <v>4170</v>
      </c>
      <c r="GL520" s="34" t="s">
        <v>4170</v>
      </c>
      <c r="GM520" s="34" t="s">
        <v>4170</v>
      </c>
      <c r="GO520" s="34">
        <v>12000</v>
      </c>
      <c r="GP520" s="34">
        <v>0</v>
      </c>
      <c r="GQ520" s="34">
        <v>14000</v>
      </c>
      <c r="GR520" s="34">
        <v>3000</v>
      </c>
      <c r="GS520" s="34">
        <v>1000</v>
      </c>
      <c r="GT520" s="34">
        <v>600</v>
      </c>
      <c r="GU520" s="34">
        <v>5000</v>
      </c>
      <c r="GV520" s="34">
        <v>1000</v>
      </c>
      <c r="GW520" s="34">
        <v>0</v>
      </c>
      <c r="GX520" s="34">
        <v>3000</v>
      </c>
      <c r="GY520" s="34">
        <v>5000</v>
      </c>
      <c r="GZ520" s="34">
        <v>2000</v>
      </c>
      <c r="HA520" s="34">
        <v>0</v>
      </c>
      <c r="HB520" s="34">
        <v>0</v>
      </c>
      <c r="HC520" s="34">
        <v>18000</v>
      </c>
      <c r="HD520" s="34">
        <v>500</v>
      </c>
      <c r="HE520" s="34">
        <v>0</v>
      </c>
      <c r="HF520" s="34" t="s">
        <v>1044</v>
      </c>
      <c r="HK520" s="34" t="s">
        <v>7502</v>
      </c>
      <c r="HL520" s="34" t="s">
        <v>4226</v>
      </c>
      <c r="HM520" s="34" t="s">
        <v>4539</v>
      </c>
      <c r="HN520" s="34" t="s">
        <v>5446</v>
      </c>
      <c r="HO520" s="34">
        <v>42.871222076215503</v>
      </c>
      <c r="HP520" s="34" t="s">
        <v>4896</v>
      </c>
      <c r="HQ520" s="34" t="s">
        <v>4316</v>
      </c>
      <c r="HR520" s="34" t="s">
        <v>4219</v>
      </c>
      <c r="HS520" s="34" t="s">
        <v>4248</v>
      </c>
      <c r="HT520" s="34" t="s">
        <v>4262</v>
      </c>
      <c r="HU520" s="34" t="s">
        <v>5342</v>
      </c>
      <c r="HV520" s="34" t="s">
        <v>5001</v>
      </c>
      <c r="HW520" s="34" t="s">
        <v>4556</v>
      </c>
      <c r="HX520" s="34" t="s">
        <v>3238</v>
      </c>
      <c r="HY520" s="34" t="s">
        <v>4291</v>
      </c>
      <c r="HZ520" s="34" t="s">
        <v>4933</v>
      </c>
      <c r="IA520" s="34" t="s">
        <v>4666</v>
      </c>
      <c r="IC520" s="34" t="s">
        <v>5274</v>
      </c>
      <c r="ID520" s="34" t="s">
        <v>4462</v>
      </c>
      <c r="IE520" s="34" t="s">
        <v>5115</v>
      </c>
      <c r="IQ520" s="34">
        <v>45000</v>
      </c>
      <c r="IR520" s="34" t="s">
        <v>1046</v>
      </c>
      <c r="IS520" s="34" t="s">
        <v>5322</v>
      </c>
      <c r="IT520" s="34">
        <v>11250</v>
      </c>
      <c r="IU520" s="34" t="s">
        <v>5181</v>
      </c>
      <c r="IV520" s="34" t="s">
        <v>4170</v>
      </c>
      <c r="IW520" s="34" t="s">
        <v>4172</v>
      </c>
      <c r="IX520" s="34" t="s">
        <v>5374</v>
      </c>
      <c r="IY520" s="34" t="s">
        <v>4474</v>
      </c>
      <c r="IZ520" s="34" t="s">
        <v>4354</v>
      </c>
      <c r="JA520" s="34" t="s">
        <v>6053</v>
      </c>
      <c r="JB520" s="34" t="s">
        <v>4716</v>
      </c>
      <c r="JC520" s="34">
        <v>500</v>
      </c>
      <c r="JD520" s="34">
        <v>833.33333333333303</v>
      </c>
      <c r="JE520" s="34">
        <v>333.33333333333297</v>
      </c>
      <c r="JF520" s="34">
        <v>0</v>
      </c>
      <c r="JG520" s="34">
        <v>0</v>
      </c>
      <c r="JH520" s="34">
        <v>3000</v>
      </c>
      <c r="JI520" s="34">
        <v>83.3333333333333</v>
      </c>
      <c r="JJ520" s="34">
        <v>0</v>
      </c>
      <c r="JK520" s="34">
        <v>0</v>
      </c>
      <c r="JL520" s="34">
        <v>39433.333333333299</v>
      </c>
      <c r="JM520" s="34">
        <v>1916.6666666666699</v>
      </c>
      <c r="JN520" s="34">
        <v>41350</v>
      </c>
      <c r="JO520" s="34">
        <v>9858.3333333333303</v>
      </c>
      <c r="JP520" s="34">
        <v>479.16666666666703</v>
      </c>
      <c r="JQ520" s="34">
        <v>10337.5</v>
      </c>
      <c r="JR520" s="34">
        <v>0.29020556227327698</v>
      </c>
      <c r="JT520" s="34">
        <v>0.33857315598548998</v>
      </c>
      <c r="JU520" s="34">
        <v>7.2551390568319205E-2</v>
      </c>
      <c r="JV520" s="34">
        <v>2.4183796856106402E-2</v>
      </c>
      <c r="JW520" s="34">
        <v>1.45102781136638E-2</v>
      </c>
      <c r="JX520" s="34">
        <v>0.12091898428053199</v>
      </c>
      <c r="JY520" s="34">
        <v>2.4183796856106402E-2</v>
      </c>
      <c r="KA520" s="34">
        <v>1.2091898428053201E-2</v>
      </c>
      <c r="KB520" s="34">
        <v>2.0153164046755299E-2</v>
      </c>
      <c r="KC520" s="34">
        <v>8.0612656187021396E-3</v>
      </c>
      <c r="KF520" s="34">
        <v>7.2551390568319205E-2</v>
      </c>
      <c r="KG520" s="34">
        <v>2.0153164046755301E-3</v>
      </c>
      <c r="KJ520" s="34" t="s">
        <v>5979</v>
      </c>
      <c r="KK520" s="34" t="s">
        <v>5990</v>
      </c>
      <c r="KL520" s="34" t="s">
        <v>4170</v>
      </c>
      <c r="KM520" s="34" t="s">
        <v>4714</v>
      </c>
      <c r="KN520" s="34" t="s">
        <v>4716</v>
      </c>
      <c r="KO520" s="34" t="s">
        <v>5255</v>
      </c>
      <c r="KP520" s="34" t="s">
        <v>4170</v>
      </c>
      <c r="KQ520" s="34" t="s">
        <v>4170</v>
      </c>
      <c r="KR520" s="34" t="s">
        <v>4973</v>
      </c>
      <c r="KS520" s="34" t="s">
        <v>5709</v>
      </c>
      <c r="KT520" s="34" t="s">
        <v>4170</v>
      </c>
      <c r="KU520" s="34" t="s">
        <v>5114</v>
      </c>
      <c r="KV520" s="34" t="s">
        <v>5155</v>
      </c>
      <c r="KW520" s="34" t="s">
        <v>5621</v>
      </c>
      <c r="KX520" s="34" t="s">
        <v>5646</v>
      </c>
      <c r="KY520" s="34" t="s">
        <v>5954</v>
      </c>
      <c r="KZ520" s="34" t="s">
        <v>5155</v>
      </c>
      <c r="LA520" s="34" t="s">
        <v>5992</v>
      </c>
    </row>
    <row r="521" spans="1:313">
      <c r="A521" s="34" t="s">
        <v>7503</v>
      </c>
      <c r="B521" s="34" t="s">
        <v>7491</v>
      </c>
      <c r="C521" s="34" t="s">
        <v>1037</v>
      </c>
      <c r="D521" s="34" t="s">
        <v>1041</v>
      </c>
      <c r="F521" s="34" t="s">
        <v>1041</v>
      </c>
      <c r="G521" s="34">
        <v>51</v>
      </c>
      <c r="H521" s="34" t="s">
        <v>1041</v>
      </c>
      <c r="I521" s="34" t="s">
        <v>1041</v>
      </c>
      <c r="J521" s="34" t="s">
        <v>440</v>
      </c>
      <c r="K521" s="34" t="s">
        <v>1143</v>
      </c>
      <c r="L521" s="34" t="s">
        <v>9598</v>
      </c>
      <c r="M521" s="34" t="s">
        <v>2737</v>
      </c>
      <c r="N521" s="34" t="s">
        <v>9637</v>
      </c>
      <c r="P521" s="34" t="s">
        <v>3068</v>
      </c>
      <c r="Q521" s="34" t="s">
        <v>3123</v>
      </c>
      <c r="R521" s="34" t="s">
        <v>6320</v>
      </c>
      <c r="S521" s="34">
        <v>2</v>
      </c>
      <c r="T521" s="34" t="s">
        <v>4881</v>
      </c>
      <c r="U521" s="34" t="s">
        <v>4170</v>
      </c>
      <c r="V521" s="34" t="s">
        <v>4881</v>
      </c>
      <c r="W521" s="34" t="s">
        <v>4881</v>
      </c>
      <c r="X521" s="34" t="s">
        <v>4170</v>
      </c>
      <c r="Y521" s="34" t="s">
        <v>4881</v>
      </c>
      <c r="Z521" s="34" t="s">
        <v>4881</v>
      </c>
      <c r="AA521" s="34" t="s">
        <v>4170</v>
      </c>
      <c r="AB521" s="34" t="s">
        <v>3684</v>
      </c>
      <c r="AD521" s="34" t="s">
        <v>3699</v>
      </c>
      <c r="AE521" s="34" t="s">
        <v>3711</v>
      </c>
      <c r="AF521" s="34" t="s">
        <v>4170</v>
      </c>
      <c r="AG521" s="34" t="s">
        <v>4170</v>
      </c>
      <c r="AH521" s="34" t="s">
        <v>4881</v>
      </c>
      <c r="AI521" s="34" t="s">
        <v>4170</v>
      </c>
      <c r="AJ521" s="34" t="s">
        <v>4170</v>
      </c>
      <c r="AK521" s="34" t="s">
        <v>4170</v>
      </c>
      <c r="AL521" s="34" t="s">
        <v>4170</v>
      </c>
      <c r="AN521" s="34" t="s">
        <v>3719</v>
      </c>
      <c r="AO521" s="34" t="s">
        <v>1044</v>
      </c>
      <c r="BG521" s="34">
        <v>2</v>
      </c>
      <c r="BI521" s="34">
        <v>30</v>
      </c>
      <c r="BJ521" s="34" t="s">
        <v>1041</v>
      </c>
      <c r="BK521" s="34" t="s">
        <v>3727</v>
      </c>
      <c r="BM521" s="34" t="s">
        <v>3739</v>
      </c>
      <c r="BN521" s="34" t="s">
        <v>3745</v>
      </c>
      <c r="BO521" s="34" t="s">
        <v>4881</v>
      </c>
      <c r="BP521" s="34" t="s">
        <v>4170</v>
      </c>
      <c r="BQ521" s="34" t="s">
        <v>4170</v>
      </c>
      <c r="BR521" s="34" t="s">
        <v>4170</v>
      </c>
      <c r="BS521" s="34" t="s">
        <v>3760</v>
      </c>
      <c r="BT521" s="34" t="s">
        <v>3771</v>
      </c>
      <c r="BU521" s="34" t="s">
        <v>1044</v>
      </c>
      <c r="BV521" s="34" t="s">
        <v>1044</v>
      </c>
      <c r="BW521" s="34" t="s">
        <v>1044</v>
      </c>
      <c r="BX521" s="34" t="s">
        <v>3777</v>
      </c>
      <c r="BY521" s="34" t="s">
        <v>4881</v>
      </c>
      <c r="BZ521" s="34" t="s">
        <v>4170</v>
      </c>
      <c r="CA521" s="34" t="s">
        <v>4170</v>
      </c>
      <c r="CB521" s="34" t="s">
        <v>4170</v>
      </c>
      <c r="CC521" s="34" t="s">
        <v>4170</v>
      </c>
      <c r="CD521" s="34" t="s">
        <v>4170</v>
      </c>
      <c r="CE521" s="34" t="s">
        <v>4170</v>
      </c>
      <c r="CF521" s="34" t="s">
        <v>4170</v>
      </c>
      <c r="CG521" s="34" t="s">
        <v>4170</v>
      </c>
      <c r="CH521" s="34" t="s">
        <v>4170</v>
      </c>
      <c r="CI521" s="34" t="s">
        <v>4170</v>
      </c>
      <c r="CJ521" s="34" t="s">
        <v>4170</v>
      </c>
      <c r="CK521" s="34" t="s">
        <v>4170</v>
      </c>
      <c r="CL521" s="34" t="s">
        <v>4170</v>
      </c>
      <c r="CM521" s="34" t="s">
        <v>4170</v>
      </c>
      <c r="CN521" s="34" t="s">
        <v>4170</v>
      </c>
      <c r="CO521" s="34" t="s">
        <v>4170</v>
      </c>
      <c r="CQ521" s="34" t="s">
        <v>1041</v>
      </c>
      <c r="CR521" s="34" t="s">
        <v>1041</v>
      </c>
      <c r="CS521" s="34" t="s">
        <v>1041</v>
      </c>
      <c r="CT521" s="34" t="s">
        <v>1041</v>
      </c>
      <c r="CU521" s="34" t="s">
        <v>1041</v>
      </c>
      <c r="CV521" s="34" t="s">
        <v>1041</v>
      </c>
      <c r="CW521" s="34" t="s">
        <v>1041</v>
      </c>
      <c r="CX521" s="34" t="s">
        <v>1044</v>
      </c>
      <c r="CY521" s="34" t="s">
        <v>3826</v>
      </c>
      <c r="CZ521" s="34" t="s">
        <v>3843</v>
      </c>
      <c r="DA521" s="34" t="s">
        <v>3861</v>
      </c>
      <c r="DB521" s="34" t="s">
        <v>3868</v>
      </c>
      <c r="DC521" s="34" t="s">
        <v>3871</v>
      </c>
      <c r="DD521" s="34" t="s">
        <v>3871</v>
      </c>
      <c r="DE521" s="34" t="s">
        <v>1044</v>
      </c>
      <c r="DF521" s="34" t="s">
        <v>3877</v>
      </c>
      <c r="DG521" s="34" t="s">
        <v>452</v>
      </c>
      <c r="DH521" s="34" t="s">
        <v>4170</v>
      </c>
      <c r="DI521" s="34" t="s">
        <v>4170</v>
      </c>
      <c r="DJ521" s="34" t="s">
        <v>4170</v>
      </c>
      <c r="DK521" s="34" t="s">
        <v>4170</v>
      </c>
      <c r="DL521" s="34" t="s">
        <v>4170</v>
      </c>
      <c r="DM521" s="34" t="s">
        <v>4170</v>
      </c>
      <c r="DN521" s="34" t="s">
        <v>4170</v>
      </c>
      <c r="DO521" s="34" t="s">
        <v>4170</v>
      </c>
      <c r="DP521" s="34" t="s">
        <v>4170</v>
      </c>
      <c r="DQ521" s="34" t="s">
        <v>4170</v>
      </c>
      <c r="DR521" s="34" t="s">
        <v>4170</v>
      </c>
      <c r="DS521" s="34" t="s">
        <v>4170</v>
      </c>
      <c r="DT521" s="34" t="s">
        <v>4170</v>
      </c>
      <c r="DU521" s="34" t="s">
        <v>4881</v>
      </c>
      <c r="DV521" s="34" t="s">
        <v>4170</v>
      </c>
      <c r="DW521" s="34" t="s">
        <v>4170</v>
      </c>
      <c r="DX521" s="34" t="s">
        <v>7504</v>
      </c>
      <c r="FK521" s="34" t="s">
        <v>1044</v>
      </c>
      <c r="FM521" s="34" t="s">
        <v>3990</v>
      </c>
      <c r="GF521" s="34" t="s">
        <v>1044</v>
      </c>
      <c r="GG521" s="34" t="s">
        <v>4170</v>
      </c>
      <c r="GH521" s="34" t="s">
        <v>4170</v>
      </c>
      <c r="GI521" s="34" t="s">
        <v>4170</v>
      </c>
      <c r="GJ521" s="34" t="s">
        <v>4881</v>
      </c>
      <c r="GK521" s="34" t="s">
        <v>4170</v>
      </c>
      <c r="GL521" s="34" t="s">
        <v>4170</v>
      </c>
      <c r="GM521" s="34" t="s">
        <v>4170</v>
      </c>
      <c r="GO521" s="34">
        <v>3000</v>
      </c>
      <c r="GP521" s="34">
        <v>0</v>
      </c>
      <c r="GQ521" s="34">
        <v>0</v>
      </c>
      <c r="GR521" s="34">
        <v>0</v>
      </c>
      <c r="GS521" s="34">
        <v>0</v>
      </c>
      <c r="GT521" s="34">
        <v>120</v>
      </c>
      <c r="GU521" s="34">
        <v>100</v>
      </c>
      <c r="GV521" s="34">
        <v>0</v>
      </c>
      <c r="GW521" s="34">
        <v>0</v>
      </c>
      <c r="GX521" s="34">
        <v>0</v>
      </c>
      <c r="GY521" s="34">
        <v>1800</v>
      </c>
      <c r="GZ521" s="34">
        <v>0</v>
      </c>
      <c r="HA521" s="34">
        <v>0</v>
      </c>
      <c r="HB521" s="34">
        <v>0</v>
      </c>
      <c r="HC521" s="34">
        <v>0</v>
      </c>
      <c r="HD521" s="34">
        <v>0</v>
      </c>
      <c r="HE521" s="34">
        <v>0</v>
      </c>
      <c r="HF521" s="34" t="s">
        <v>1044</v>
      </c>
      <c r="HK521" s="34" t="s">
        <v>7505</v>
      </c>
      <c r="HL521" s="34" t="s">
        <v>4226</v>
      </c>
      <c r="HM521" s="34" t="s">
        <v>4542</v>
      </c>
      <c r="HN521" s="34" t="s">
        <v>5447</v>
      </c>
      <c r="HO521" s="34">
        <v>49.900076653526099</v>
      </c>
      <c r="HP521" s="34" t="s">
        <v>4896</v>
      </c>
      <c r="HQ521" s="34" t="s">
        <v>4313</v>
      </c>
      <c r="HR521" s="34" t="s">
        <v>4210</v>
      </c>
      <c r="HS521" s="34" t="s">
        <v>4228</v>
      </c>
      <c r="HT521" s="34" t="s">
        <v>4262</v>
      </c>
      <c r="HU521" s="34" t="s">
        <v>5342</v>
      </c>
      <c r="HV521" s="34" t="s">
        <v>5001</v>
      </c>
      <c r="HW521" s="34" t="s">
        <v>4560</v>
      </c>
      <c r="HX521" s="34" t="s">
        <v>3235</v>
      </c>
      <c r="HY521" s="34" t="s">
        <v>4299</v>
      </c>
      <c r="HZ521" s="34" t="s">
        <v>4933</v>
      </c>
      <c r="IA521" s="34" t="s">
        <v>4665</v>
      </c>
      <c r="IC521" s="34" t="s">
        <v>5275</v>
      </c>
      <c r="ID521" s="34" t="s">
        <v>4462</v>
      </c>
      <c r="IR521" s="34" t="s">
        <v>1046</v>
      </c>
      <c r="IS521" s="34" t="s">
        <v>5322</v>
      </c>
      <c r="IU521" s="34" t="s">
        <v>5178</v>
      </c>
      <c r="IV521" s="34" t="s">
        <v>4170</v>
      </c>
      <c r="IW521" s="34" t="s">
        <v>4170</v>
      </c>
      <c r="IX521" s="34" t="s">
        <v>4170</v>
      </c>
      <c r="IY521" s="34" t="s">
        <v>4170</v>
      </c>
      <c r="IZ521" s="34" t="s">
        <v>4783</v>
      </c>
      <c r="JA521" s="34" t="s">
        <v>4711</v>
      </c>
      <c r="JB521" s="34" t="s">
        <v>4170</v>
      </c>
      <c r="JC521" s="34">
        <v>0</v>
      </c>
      <c r="JD521" s="34">
        <v>300</v>
      </c>
      <c r="JE521" s="34">
        <v>0</v>
      </c>
      <c r="JF521" s="34">
        <v>0</v>
      </c>
      <c r="JG521" s="34">
        <v>0</v>
      </c>
      <c r="JH521" s="34">
        <v>0</v>
      </c>
      <c r="JI521" s="34">
        <v>0</v>
      </c>
      <c r="JJ521" s="34">
        <v>0</v>
      </c>
      <c r="JK521" s="34">
        <v>0</v>
      </c>
      <c r="JL521" s="34">
        <v>3220</v>
      </c>
      <c r="JM521" s="34">
        <v>300</v>
      </c>
      <c r="JN521" s="34">
        <v>3520</v>
      </c>
      <c r="JO521" s="34">
        <v>1610</v>
      </c>
      <c r="JP521" s="34">
        <v>150</v>
      </c>
      <c r="JQ521" s="34">
        <v>1760</v>
      </c>
      <c r="JR521" s="34">
        <v>0.85227272727272696</v>
      </c>
      <c r="JW521" s="34">
        <v>3.4090909090909102E-2</v>
      </c>
      <c r="JX521" s="34">
        <v>2.8409090909090901E-2</v>
      </c>
      <c r="KB521" s="34">
        <v>8.5227272727272693E-2</v>
      </c>
      <c r="KL521" s="34" t="s">
        <v>4170</v>
      </c>
      <c r="KM521" s="34" t="s">
        <v>4170</v>
      </c>
      <c r="KN521" s="34" t="s">
        <v>5255</v>
      </c>
      <c r="KO521" s="34" t="s">
        <v>4170</v>
      </c>
      <c r="KP521" s="34" t="s">
        <v>4170</v>
      </c>
      <c r="KQ521" s="34" t="s">
        <v>4170</v>
      </c>
      <c r="KR521" s="34" t="s">
        <v>4170</v>
      </c>
      <c r="KS521" s="34" t="s">
        <v>4170</v>
      </c>
      <c r="KT521" s="34" t="s">
        <v>4170</v>
      </c>
      <c r="KU521" s="34" t="s">
        <v>4973</v>
      </c>
      <c r="KV521" s="34" t="s">
        <v>5151</v>
      </c>
      <c r="KW521" s="34" t="s">
        <v>5624</v>
      </c>
      <c r="KX521" s="34" t="s">
        <v>5643</v>
      </c>
      <c r="KY521" s="34" t="s">
        <v>5952</v>
      </c>
      <c r="KZ521" s="34" t="s">
        <v>5971</v>
      </c>
    </row>
    <row r="522" spans="1:313">
      <c r="A522" s="34" t="s">
        <v>7506</v>
      </c>
      <c r="B522" s="34" t="s">
        <v>7491</v>
      </c>
      <c r="C522" s="34" t="s">
        <v>1036</v>
      </c>
      <c r="D522" s="34" t="s">
        <v>1041</v>
      </c>
      <c r="F522" s="34" t="s">
        <v>1041</v>
      </c>
      <c r="G522" s="34">
        <v>20</v>
      </c>
      <c r="H522" s="34" t="s">
        <v>1041</v>
      </c>
      <c r="I522" s="34" t="s">
        <v>1041</v>
      </c>
      <c r="J522" s="34" t="s">
        <v>440</v>
      </c>
      <c r="K522" s="34" t="s">
        <v>1077</v>
      </c>
      <c r="L522" s="34" t="s">
        <v>9537</v>
      </c>
      <c r="M522" s="34" t="s">
        <v>1548</v>
      </c>
      <c r="N522" s="34" t="s">
        <v>9538</v>
      </c>
      <c r="P522" s="34" t="s">
        <v>3065</v>
      </c>
      <c r="Q522" s="34" t="s">
        <v>3123</v>
      </c>
      <c r="R522" s="34" t="s">
        <v>6352</v>
      </c>
      <c r="S522" s="34">
        <v>1</v>
      </c>
      <c r="T522" s="34" t="s">
        <v>4881</v>
      </c>
      <c r="U522" s="34" t="s">
        <v>4170</v>
      </c>
      <c r="V522" s="34" t="s">
        <v>4170</v>
      </c>
      <c r="W522" s="34" t="s">
        <v>4881</v>
      </c>
      <c r="X522" s="34" t="s">
        <v>4170</v>
      </c>
      <c r="Y522" s="34" t="s">
        <v>4881</v>
      </c>
      <c r="Z522" s="34" t="s">
        <v>4170</v>
      </c>
      <c r="AA522" s="34" t="s">
        <v>4170</v>
      </c>
      <c r="AB522" s="34" t="s">
        <v>3681</v>
      </c>
      <c r="AD522" s="34" t="s">
        <v>3696</v>
      </c>
      <c r="AN522" s="34" t="s">
        <v>3719</v>
      </c>
      <c r="AO522" s="34" t="s">
        <v>1044</v>
      </c>
      <c r="BG522" s="34">
        <v>2</v>
      </c>
      <c r="BI522" s="34">
        <v>30</v>
      </c>
      <c r="BJ522" s="34" t="s">
        <v>1041</v>
      </c>
      <c r="BK522" s="34" t="s">
        <v>3727</v>
      </c>
      <c r="BM522" s="34" t="s">
        <v>3739</v>
      </c>
      <c r="BN522" s="34" t="s">
        <v>3745</v>
      </c>
      <c r="BO522" s="34" t="s">
        <v>4881</v>
      </c>
      <c r="BP522" s="34" t="s">
        <v>4170</v>
      </c>
      <c r="BQ522" s="34" t="s">
        <v>4170</v>
      </c>
      <c r="BR522" s="34" t="s">
        <v>4170</v>
      </c>
      <c r="BS522" s="34" t="s">
        <v>3754</v>
      </c>
      <c r="BT522" s="34" t="s">
        <v>3771</v>
      </c>
      <c r="BU522" s="34" t="s">
        <v>1044</v>
      </c>
      <c r="BV522" s="34" t="s">
        <v>1044</v>
      </c>
      <c r="BW522" s="34" t="s">
        <v>1044</v>
      </c>
      <c r="BX522" s="34" t="s">
        <v>3777</v>
      </c>
      <c r="BY522" s="34" t="s">
        <v>4881</v>
      </c>
      <c r="BZ522" s="34" t="s">
        <v>4170</v>
      </c>
      <c r="CA522" s="34" t="s">
        <v>4170</v>
      </c>
      <c r="CB522" s="34" t="s">
        <v>4170</v>
      </c>
      <c r="CC522" s="34" t="s">
        <v>4170</v>
      </c>
      <c r="CD522" s="34" t="s">
        <v>4170</v>
      </c>
      <c r="CE522" s="34" t="s">
        <v>4170</v>
      </c>
      <c r="CF522" s="34" t="s">
        <v>4170</v>
      </c>
      <c r="CG522" s="34" t="s">
        <v>4170</v>
      </c>
      <c r="CH522" s="34" t="s">
        <v>4170</v>
      </c>
      <c r="CI522" s="34" t="s">
        <v>4170</v>
      </c>
      <c r="CJ522" s="34" t="s">
        <v>4170</v>
      </c>
      <c r="CK522" s="34" t="s">
        <v>4170</v>
      </c>
      <c r="CL522" s="34" t="s">
        <v>4170</v>
      </c>
      <c r="CM522" s="34" t="s">
        <v>4170</v>
      </c>
      <c r="CN522" s="34" t="s">
        <v>4170</v>
      </c>
      <c r="CO522" s="34" t="s">
        <v>4170</v>
      </c>
      <c r="CQ522" s="34" t="s">
        <v>1041</v>
      </c>
      <c r="CR522" s="34" t="s">
        <v>1041</v>
      </c>
      <c r="CS522" s="34" t="s">
        <v>1041</v>
      </c>
      <c r="CT522" s="34" t="s">
        <v>1041</v>
      </c>
      <c r="CU522" s="34" t="s">
        <v>1041</v>
      </c>
      <c r="CV522" s="34" t="s">
        <v>1041</v>
      </c>
      <c r="CW522" s="34" t="s">
        <v>1041</v>
      </c>
      <c r="CX522" s="34" t="s">
        <v>1044</v>
      </c>
      <c r="CY522" s="34" t="s">
        <v>3826</v>
      </c>
      <c r="CZ522" s="34" t="s">
        <v>3840</v>
      </c>
      <c r="DA522" s="34" t="s">
        <v>3855</v>
      </c>
      <c r="DB522" s="34" t="s">
        <v>3868</v>
      </c>
      <c r="DC522" s="34" t="s">
        <v>3865</v>
      </c>
      <c r="DD522" s="34" t="s">
        <v>3871</v>
      </c>
      <c r="DE522" s="34" t="s">
        <v>1044</v>
      </c>
      <c r="DF522" s="34" t="s">
        <v>3877</v>
      </c>
      <c r="DG522" s="34" t="s">
        <v>172</v>
      </c>
      <c r="DH522" s="34" t="s">
        <v>4170</v>
      </c>
      <c r="DI522" s="34" t="s">
        <v>4170</v>
      </c>
      <c r="DJ522" s="34" t="s">
        <v>4170</v>
      </c>
      <c r="DK522" s="34" t="s">
        <v>4170</v>
      </c>
      <c r="DL522" s="34" t="s">
        <v>4170</v>
      </c>
      <c r="DM522" s="34" t="s">
        <v>4170</v>
      </c>
      <c r="DN522" s="34" t="s">
        <v>4170</v>
      </c>
      <c r="DO522" s="34" t="s">
        <v>4170</v>
      </c>
      <c r="DP522" s="34" t="s">
        <v>4170</v>
      </c>
      <c r="DQ522" s="34" t="s">
        <v>4170</v>
      </c>
      <c r="DR522" s="34" t="s">
        <v>4881</v>
      </c>
      <c r="DS522" s="34" t="s">
        <v>4170</v>
      </c>
      <c r="DT522" s="34" t="s">
        <v>4170</v>
      </c>
      <c r="DU522" s="34" t="s">
        <v>4170</v>
      </c>
      <c r="DV522" s="34" t="s">
        <v>4170</v>
      </c>
      <c r="DW522" s="34" t="s">
        <v>4170</v>
      </c>
      <c r="FK522" s="34" t="s">
        <v>3960</v>
      </c>
      <c r="FL522" s="34" t="s">
        <v>3975</v>
      </c>
      <c r="FM522" s="34" t="s">
        <v>3981</v>
      </c>
      <c r="FN522" s="34" t="s">
        <v>6754</v>
      </c>
      <c r="FO522" s="34" t="s">
        <v>4170</v>
      </c>
      <c r="FP522" s="34" t="s">
        <v>4881</v>
      </c>
      <c r="FQ522" s="34" t="s">
        <v>4881</v>
      </c>
      <c r="FR522" s="34" t="s">
        <v>4170</v>
      </c>
      <c r="FS522" s="34" t="s">
        <v>4170</v>
      </c>
      <c r="FT522" s="34" t="s">
        <v>4170</v>
      </c>
      <c r="FU522" s="34" t="s">
        <v>4170</v>
      </c>
      <c r="FV522" s="34" t="s">
        <v>4170</v>
      </c>
      <c r="FW522" s="34" t="s">
        <v>4170</v>
      </c>
      <c r="FX522" s="34" t="s">
        <v>4170</v>
      </c>
      <c r="FY522" s="34" t="s">
        <v>4170</v>
      </c>
      <c r="FZ522" s="34" t="s">
        <v>4170</v>
      </c>
      <c r="GA522" s="34" t="s">
        <v>4170</v>
      </c>
      <c r="GB522" s="34" t="s">
        <v>4170</v>
      </c>
      <c r="GC522" s="34" t="s">
        <v>4170</v>
      </c>
      <c r="GD522" s="34" t="s">
        <v>4170</v>
      </c>
      <c r="GF522" s="34" t="s">
        <v>1044</v>
      </c>
      <c r="GG522" s="34" t="s">
        <v>4170</v>
      </c>
      <c r="GH522" s="34" t="s">
        <v>4170</v>
      </c>
      <c r="GI522" s="34" t="s">
        <v>4170</v>
      </c>
      <c r="GJ522" s="34" t="s">
        <v>4881</v>
      </c>
      <c r="GK522" s="34" t="s">
        <v>4170</v>
      </c>
      <c r="GL522" s="34" t="s">
        <v>4170</v>
      </c>
      <c r="GM522" s="34" t="s">
        <v>4170</v>
      </c>
      <c r="GO522" s="34">
        <v>3000</v>
      </c>
      <c r="GP522" s="34">
        <v>0</v>
      </c>
      <c r="GQ522" s="34">
        <v>10000</v>
      </c>
      <c r="GR522" s="34">
        <v>3000</v>
      </c>
      <c r="GS522" s="34">
        <v>1200</v>
      </c>
      <c r="GT522" s="34">
        <v>300</v>
      </c>
      <c r="GU522" s="34">
        <v>0</v>
      </c>
      <c r="GV522" s="34">
        <v>0</v>
      </c>
      <c r="GW522" s="34">
        <v>0</v>
      </c>
      <c r="GX522" s="34">
        <v>3000</v>
      </c>
      <c r="GY522" s="34">
        <v>200</v>
      </c>
      <c r="GZ522" s="34">
        <v>0</v>
      </c>
      <c r="HA522" s="34">
        <v>0</v>
      </c>
      <c r="HB522" s="34">
        <v>0</v>
      </c>
      <c r="HC522" s="34">
        <v>0</v>
      </c>
      <c r="HD522" s="34">
        <v>0</v>
      </c>
      <c r="HE522" s="34">
        <v>0</v>
      </c>
      <c r="HF522" s="34" t="s">
        <v>1044</v>
      </c>
      <c r="HK522" s="34" t="s">
        <v>7507</v>
      </c>
      <c r="HL522" s="34" t="s">
        <v>4226</v>
      </c>
      <c r="HM522" s="34" t="s">
        <v>4539</v>
      </c>
      <c r="HN522" s="34" t="s">
        <v>5446</v>
      </c>
      <c r="HO522" s="34">
        <v>21.879106438896201</v>
      </c>
      <c r="HP522" s="34" t="s">
        <v>4894</v>
      </c>
      <c r="HQ522" s="34" t="s">
        <v>4305</v>
      </c>
      <c r="HR522" s="34" t="s">
        <v>4186</v>
      </c>
      <c r="HS522" s="34" t="s">
        <v>4235</v>
      </c>
      <c r="HT522" s="34" t="s">
        <v>4271</v>
      </c>
      <c r="HU522" s="34" t="s">
        <v>5342</v>
      </c>
      <c r="HV522" s="34" t="s">
        <v>5001</v>
      </c>
      <c r="HW522" s="34" t="s">
        <v>4560</v>
      </c>
      <c r="HX522" s="34" t="s">
        <v>3232</v>
      </c>
      <c r="HY522" s="34" t="s">
        <v>4299</v>
      </c>
      <c r="HZ522" s="34" t="s">
        <v>4933</v>
      </c>
      <c r="IA522" s="34" t="s">
        <v>4666</v>
      </c>
      <c r="IC522" s="34" t="s">
        <v>5274</v>
      </c>
      <c r="ID522" s="34" t="s">
        <v>4462</v>
      </c>
      <c r="IR522" s="34" t="s">
        <v>1046</v>
      </c>
      <c r="IU522" s="34" t="s">
        <v>5178</v>
      </c>
      <c r="IV522" s="34" t="s">
        <v>4170</v>
      </c>
      <c r="IW522" s="34" t="s">
        <v>4176</v>
      </c>
      <c r="IX522" s="34" t="s">
        <v>5374</v>
      </c>
      <c r="IY522" s="34" t="s">
        <v>4472</v>
      </c>
      <c r="IZ522" s="34" t="s">
        <v>4784</v>
      </c>
      <c r="JA522" s="34" t="s">
        <v>4170</v>
      </c>
      <c r="JB522" s="34" t="s">
        <v>4170</v>
      </c>
      <c r="JC522" s="34">
        <v>500</v>
      </c>
      <c r="JD522" s="34">
        <v>33.3333333333333</v>
      </c>
      <c r="JE522" s="34">
        <v>0</v>
      </c>
      <c r="JF522" s="34">
        <v>0</v>
      </c>
      <c r="JG522" s="34">
        <v>0</v>
      </c>
      <c r="JH522" s="34">
        <v>0</v>
      </c>
      <c r="JI522" s="34">
        <v>0</v>
      </c>
      <c r="JJ522" s="34">
        <v>0</v>
      </c>
      <c r="JK522" s="34">
        <v>0</v>
      </c>
      <c r="JL522" s="34">
        <v>18000</v>
      </c>
      <c r="JM522" s="34">
        <v>33.3333333333333</v>
      </c>
      <c r="JN522" s="34">
        <v>18033.333333333299</v>
      </c>
      <c r="JO522" s="34">
        <v>18000</v>
      </c>
      <c r="JP522" s="34">
        <v>33.3333333333333</v>
      </c>
      <c r="JQ522" s="34">
        <v>18033.333333333299</v>
      </c>
      <c r="JR522" s="34">
        <v>0.166358595194085</v>
      </c>
      <c r="JT522" s="34">
        <v>0.55452865064695001</v>
      </c>
      <c r="JU522" s="34">
        <v>0.166358595194085</v>
      </c>
      <c r="JV522" s="34">
        <v>6.6543438077634007E-2</v>
      </c>
      <c r="JW522" s="34">
        <v>1.6635859519408502E-2</v>
      </c>
      <c r="KA522" s="34">
        <v>2.7726432532347502E-2</v>
      </c>
      <c r="KB522" s="34">
        <v>1.8484288354898299E-3</v>
      </c>
      <c r="KL522" s="34" t="s">
        <v>4170</v>
      </c>
      <c r="KM522" s="34" t="s">
        <v>4714</v>
      </c>
      <c r="KN522" s="34" t="s">
        <v>4352</v>
      </c>
      <c r="KO522" s="34" t="s">
        <v>4170</v>
      </c>
      <c r="KP522" s="34" t="s">
        <v>4170</v>
      </c>
      <c r="KQ522" s="34" t="s">
        <v>4170</v>
      </c>
      <c r="KR522" s="34" t="s">
        <v>4170</v>
      </c>
      <c r="KS522" s="34" t="s">
        <v>4170</v>
      </c>
      <c r="KT522" s="34" t="s">
        <v>4170</v>
      </c>
      <c r="KU522" s="34" t="s">
        <v>5113</v>
      </c>
      <c r="KV522" s="34" t="s">
        <v>5152</v>
      </c>
      <c r="KW522" s="34" t="s">
        <v>5620</v>
      </c>
      <c r="KX522" s="34" t="s">
        <v>5643</v>
      </c>
      <c r="KY522" s="34" t="s">
        <v>5223</v>
      </c>
      <c r="KZ522" s="34" t="s">
        <v>5152</v>
      </c>
    </row>
    <row r="523" spans="1:313">
      <c r="A523" s="34" t="s">
        <v>7508</v>
      </c>
      <c r="B523" s="34" t="s">
        <v>7491</v>
      </c>
      <c r="C523" s="34" t="s">
        <v>1038</v>
      </c>
      <c r="D523" s="34" t="s">
        <v>1041</v>
      </c>
      <c r="F523" s="34" t="s">
        <v>1041</v>
      </c>
      <c r="G523" s="34">
        <v>57</v>
      </c>
      <c r="H523" s="34" t="s">
        <v>1041</v>
      </c>
      <c r="I523" s="34" t="s">
        <v>1041</v>
      </c>
      <c r="J523" s="34" t="s">
        <v>440</v>
      </c>
      <c r="K523" s="34" t="s">
        <v>1068</v>
      </c>
      <c r="L523" s="34" t="s">
        <v>9557</v>
      </c>
      <c r="M523" s="34" t="s">
        <v>1306</v>
      </c>
      <c r="N523" s="34" t="s">
        <v>9558</v>
      </c>
      <c r="P523" s="34" t="s">
        <v>3065</v>
      </c>
      <c r="Q523" s="34" t="s">
        <v>3123</v>
      </c>
      <c r="R523" s="34" t="s">
        <v>6370</v>
      </c>
      <c r="S523" s="34">
        <v>2</v>
      </c>
      <c r="T523" s="34" t="s">
        <v>4170</v>
      </c>
      <c r="U523" s="34" t="s">
        <v>4170</v>
      </c>
      <c r="V523" s="34" t="s">
        <v>4170</v>
      </c>
      <c r="W523" s="34" t="s">
        <v>4609</v>
      </c>
      <c r="X523" s="34" t="s">
        <v>4170</v>
      </c>
      <c r="Y523" s="34" t="s">
        <v>4609</v>
      </c>
      <c r="Z523" s="34" t="s">
        <v>4170</v>
      </c>
      <c r="AA523" s="34" t="s">
        <v>4170</v>
      </c>
      <c r="AB523" s="34" t="s">
        <v>3681</v>
      </c>
      <c r="AD523" s="34" t="s">
        <v>3696</v>
      </c>
      <c r="AN523" s="34" t="s">
        <v>3719</v>
      </c>
      <c r="AO523" s="34" t="s">
        <v>1044</v>
      </c>
      <c r="BG523" s="34">
        <v>2</v>
      </c>
      <c r="BI523" s="34">
        <v>40</v>
      </c>
      <c r="BJ523" s="34" t="s">
        <v>1041</v>
      </c>
      <c r="BK523" s="34" t="s">
        <v>3727</v>
      </c>
      <c r="BM523" s="34" t="s">
        <v>3739</v>
      </c>
      <c r="BN523" s="34" t="s">
        <v>3745</v>
      </c>
      <c r="BO523" s="34" t="s">
        <v>4881</v>
      </c>
      <c r="BP523" s="34" t="s">
        <v>4170</v>
      </c>
      <c r="BQ523" s="34" t="s">
        <v>4170</v>
      </c>
      <c r="BR523" s="34" t="s">
        <v>4170</v>
      </c>
      <c r="BS523" s="34" t="s">
        <v>3754</v>
      </c>
      <c r="BT523" s="34" t="s">
        <v>3771</v>
      </c>
      <c r="BU523" s="34" t="s">
        <v>1044</v>
      </c>
      <c r="BV523" s="34" t="s">
        <v>1044</v>
      </c>
      <c r="BW523" s="34" t="s">
        <v>1044</v>
      </c>
      <c r="BX523" s="34" t="s">
        <v>3777</v>
      </c>
      <c r="BY523" s="34" t="s">
        <v>4881</v>
      </c>
      <c r="BZ523" s="34" t="s">
        <v>4170</v>
      </c>
      <c r="CA523" s="34" t="s">
        <v>4170</v>
      </c>
      <c r="CB523" s="34" t="s">
        <v>4170</v>
      </c>
      <c r="CC523" s="34" t="s">
        <v>4170</v>
      </c>
      <c r="CD523" s="34" t="s">
        <v>4170</v>
      </c>
      <c r="CE523" s="34" t="s">
        <v>4170</v>
      </c>
      <c r="CF523" s="34" t="s">
        <v>4170</v>
      </c>
      <c r="CG523" s="34" t="s">
        <v>4170</v>
      </c>
      <c r="CH523" s="34" t="s">
        <v>4170</v>
      </c>
      <c r="CI523" s="34" t="s">
        <v>4170</v>
      </c>
      <c r="CJ523" s="34" t="s">
        <v>4170</v>
      </c>
      <c r="CK523" s="34" t="s">
        <v>4170</v>
      </c>
      <c r="CL523" s="34" t="s">
        <v>4170</v>
      </c>
      <c r="CM523" s="34" t="s">
        <v>4170</v>
      </c>
      <c r="CN523" s="34" t="s">
        <v>4170</v>
      </c>
      <c r="CO523" s="34" t="s">
        <v>4170</v>
      </c>
      <c r="CQ523" s="34" t="s">
        <v>1041</v>
      </c>
      <c r="CR523" s="34" t="s">
        <v>1041</v>
      </c>
      <c r="CS523" s="34" t="s">
        <v>1041</v>
      </c>
      <c r="CT523" s="34" t="s">
        <v>1041</v>
      </c>
      <c r="CU523" s="34" t="s">
        <v>1041</v>
      </c>
      <c r="CV523" s="34" t="s">
        <v>1041</v>
      </c>
      <c r="CW523" s="34" t="s">
        <v>1044</v>
      </c>
      <c r="CX523" s="34" t="s">
        <v>1044</v>
      </c>
      <c r="CY523" s="34" t="s">
        <v>3826</v>
      </c>
      <c r="CZ523" s="34" t="s">
        <v>3843</v>
      </c>
      <c r="DA523" s="34" t="s">
        <v>3861</v>
      </c>
      <c r="DB523" s="34" t="s">
        <v>1044</v>
      </c>
      <c r="DC523" s="34" t="s">
        <v>3871</v>
      </c>
      <c r="DD523" s="34" t="s">
        <v>3871</v>
      </c>
      <c r="DE523" s="34" t="s">
        <v>1044</v>
      </c>
      <c r="DF523" s="34" t="s">
        <v>3880</v>
      </c>
      <c r="DG523" s="34" t="s">
        <v>6342</v>
      </c>
      <c r="DH523" s="34" t="s">
        <v>4170</v>
      </c>
      <c r="DI523" s="34" t="s">
        <v>4881</v>
      </c>
      <c r="DJ523" s="34" t="s">
        <v>4170</v>
      </c>
      <c r="DK523" s="34" t="s">
        <v>4170</v>
      </c>
      <c r="DL523" s="34" t="s">
        <v>4170</v>
      </c>
      <c r="DM523" s="34" t="s">
        <v>4170</v>
      </c>
      <c r="DN523" s="34" t="s">
        <v>4881</v>
      </c>
      <c r="DO523" s="34" t="s">
        <v>4170</v>
      </c>
      <c r="DP523" s="34" t="s">
        <v>4170</v>
      </c>
      <c r="DQ523" s="34" t="s">
        <v>4170</v>
      </c>
      <c r="DR523" s="34" t="s">
        <v>4170</v>
      </c>
      <c r="DS523" s="34" t="s">
        <v>4170</v>
      </c>
      <c r="DT523" s="34" t="s">
        <v>4170</v>
      </c>
      <c r="DU523" s="34" t="s">
        <v>4170</v>
      </c>
      <c r="DV523" s="34" t="s">
        <v>4170</v>
      </c>
      <c r="DW523" s="34" t="s">
        <v>4170</v>
      </c>
      <c r="DY523" s="34">
        <v>11000</v>
      </c>
      <c r="ES523" s="34" t="s">
        <v>3951</v>
      </c>
      <c r="ET523" s="34" t="s">
        <v>4170</v>
      </c>
      <c r="EU523" s="34" t="s">
        <v>4170</v>
      </c>
      <c r="EV523" s="34" t="s">
        <v>4170</v>
      </c>
      <c r="EW523" s="34" t="s">
        <v>4170</v>
      </c>
      <c r="EX523" s="34" t="s">
        <v>4881</v>
      </c>
      <c r="EY523" s="34" t="s">
        <v>4170</v>
      </c>
      <c r="EZ523" s="34" t="s">
        <v>4170</v>
      </c>
      <c r="FA523" s="34" t="s">
        <v>4170</v>
      </c>
      <c r="FB523" s="34" t="s">
        <v>4170</v>
      </c>
      <c r="FD523" s="34">
        <v>6000</v>
      </c>
      <c r="FK523" s="34" t="s">
        <v>1044</v>
      </c>
      <c r="FM523" s="34" t="s">
        <v>3990</v>
      </c>
      <c r="GF523" s="34" t="s">
        <v>1044</v>
      </c>
      <c r="GG523" s="34" t="s">
        <v>4170</v>
      </c>
      <c r="GH523" s="34" t="s">
        <v>4170</v>
      </c>
      <c r="GI523" s="34" t="s">
        <v>4170</v>
      </c>
      <c r="GJ523" s="34" t="s">
        <v>4881</v>
      </c>
      <c r="GK523" s="34" t="s">
        <v>4170</v>
      </c>
      <c r="GL523" s="34" t="s">
        <v>4170</v>
      </c>
      <c r="GM523" s="34" t="s">
        <v>4170</v>
      </c>
      <c r="GO523" s="34">
        <v>3000</v>
      </c>
      <c r="GP523" s="34">
        <v>0</v>
      </c>
      <c r="GQ523" s="34">
        <v>0</v>
      </c>
      <c r="GR523" s="34">
        <v>2500</v>
      </c>
      <c r="GS523" s="34">
        <v>500</v>
      </c>
      <c r="GT523" s="34">
        <v>200</v>
      </c>
      <c r="GU523" s="34">
        <v>300</v>
      </c>
      <c r="GV523" s="34">
        <v>0</v>
      </c>
      <c r="GW523" s="34">
        <v>500</v>
      </c>
      <c r="GX523" s="34">
        <v>0</v>
      </c>
      <c r="GY523" s="34">
        <v>2000</v>
      </c>
      <c r="GZ523" s="34">
        <v>1500</v>
      </c>
      <c r="HA523" s="34">
        <v>0</v>
      </c>
      <c r="HB523" s="34">
        <v>0</v>
      </c>
      <c r="HC523" s="34">
        <v>0</v>
      </c>
      <c r="HD523" s="34">
        <v>500</v>
      </c>
      <c r="HE523" s="34">
        <v>0</v>
      </c>
      <c r="HF523" s="34" t="s">
        <v>1044</v>
      </c>
      <c r="HK523" s="34" t="s">
        <v>7509</v>
      </c>
      <c r="HL523" s="34" t="s">
        <v>4226</v>
      </c>
      <c r="HM523" s="34" t="s">
        <v>4542</v>
      </c>
      <c r="HN523" s="34" t="s">
        <v>5447</v>
      </c>
      <c r="HO523" s="34">
        <v>46.879106438896201</v>
      </c>
      <c r="HP523" s="34" t="s">
        <v>4896</v>
      </c>
      <c r="HQ523" s="34" t="s">
        <v>4313</v>
      </c>
      <c r="HR523" s="34" t="s">
        <v>4210</v>
      </c>
      <c r="HS523" s="34" t="s">
        <v>4235</v>
      </c>
      <c r="HT523" s="34" t="s">
        <v>4271</v>
      </c>
      <c r="HU523" s="34" t="s">
        <v>5342</v>
      </c>
      <c r="HV523" s="34" t="s">
        <v>5001</v>
      </c>
      <c r="HW523" s="34" t="s">
        <v>4556</v>
      </c>
      <c r="HX523" s="34" t="s">
        <v>3244</v>
      </c>
      <c r="HY523" s="34" t="s">
        <v>4291</v>
      </c>
      <c r="HZ523" s="34" t="s">
        <v>4933</v>
      </c>
      <c r="IA523" s="34" t="s">
        <v>4665</v>
      </c>
      <c r="IC523" s="34" t="s">
        <v>5274</v>
      </c>
      <c r="ID523" s="34" t="s">
        <v>4462</v>
      </c>
      <c r="IE523" s="34" t="s">
        <v>5112</v>
      </c>
      <c r="IJ523" s="34">
        <v>2391.6</v>
      </c>
      <c r="IQ523" s="34">
        <v>13391.6</v>
      </c>
      <c r="IR523" s="34" t="s">
        <v>1046</v>
      </c>
      <c r="IT523" s="34">
        <v>6695.8</v>
      </c>
      <c r="IU523" s="34" t="s">
        <v>5178</v>
      </c>
      <c r="IV523" s="34" t="s">
        <v>4170</v>
      </c>
      <c r="IW523" s="34" t="s">
        <v>4170</v>
      </c>
      <c r="IX523" s="34" t="s">
        <v>5374</v>
      </c>
      <c r="IY523" s="34" t="s">
        <v>4785</v>
      </c>
      <c r="IZ523" s="34" t="s">
        <v>4783</v>
      </c>
      <c r="JA523" s="34" t="s">
        <v>4784</v>
      </c>
      <c r="JB523" s="34" t="s">
        <v>4170</v>
      </c>
      <c r="JC523" s="34">
        <v>0</v>
      </c>
      <c r="JD523" s="34">
        <v>333.33333333333297</v>
      </c>
      <c r="JE523" s="34">
        <v>250</v>
      </c>
      <c r="JF523" s="34">
        <v>0</v>
      </c>
      <c r="JG523" s="34">
        <v>0</v>
      </c>
      <c r="JH523" s="34">
        <v>0</v>
      </c>
      <c r="JI523" s="34">
        <v>83.3333333333333</v>
      </c>
      <c r="JJ523" s="34">
        <v>0</v>
      </c>
      <c r="JK523" s="34">
        <v>166.666666666667</v>
      </c>
      <c r="JL523" s="34">
        <v>6750</v>
      </c>
      <c r="JM523" s="34">
        <v>583.33333333333303</v>
      </c>
      <c r="JN523" s="34">
        <v>7333.3333333333303</v>
      </c>
      <c r="JO523" s="34">
        <v>3375</v>
      </c>
      <c r="JP523" s="34">
        <v>291.66666666666703</v>
      </c>
      <c r="JQ523" s="34">
        <v>3666.6666666666702</v>
      </c>
      <c r="JR523" s="34">
        <v>0.40909090909090901</v>
      </c>
      <c r="JU523" s="34">
        <v>0.34090909090909099</v>
      </c>
      <c r="JV523" s="34">
        <v>6.8181818181818205E-2</v>
      </c>
      <c r="JW523" s="34">
        <v>2.7272727272727299E-2</v>
      </c>
      <c r="JX523" s="34">
        <v>4.0909090909090902E-2</v>
      </c>
      <c r="JZ523" s="34">
        <v>2.27272727272727E-2</v>
      </c>
      <c r="KB523" s="34">
        <v>4.5454545454545497E-2</v>
      </c>
      <c r="KC523" s="34">
        <v>3.4090909090909102E-2</v>
      </c>
      <c r="KG523" s="34">
        <v>1.13636363636364E-2</v>
      </c>
      <c r="KI523" s="34" t="s">
        <v>6083</v>
      </c>
      <c r="KJ523" s="34" t="s">
        <v>5977</v>
      </c>
      <c r="KK523" s="34" t="s">
        <v>5989</v>
      </c>
      <c r="KL523" s="34" t="s">
        <v>5794</v>
      </c>
      <c r="KM523" s="34" t="s">
        <v>4170</v>
      </c>
      <c r="KN523" s="34" t="s">
        <v>5255</v>
      </c>
      <c r="KO523" s="34" t="s">
        <v>5254</v>
      </c>
      <c r="KP523" s="34" t="s">
        <v>4170</v>
      </c>
      <c r="KQ523" s="34" t="s">
        <v>4170</v>
      </c>
      <c r="KR523" s="34" t="s">
        <v>4170</v>
      </c>
      <c r="KS523" s="34" t="s">
        <v>5709</v>
      </c>
      <c r="KT523" s="34" t="s">
        <v>4170</v>
      </c>
      <c r="KU523" s="34" t="s">
        <v>5116</v>
      </c>
      <c r="KV523" s="34" t="s">
        <v>5153</v>
      </c>
      <c r="KW523" s="34" t="s">
        <v>5624</v>
      </c>
      <c r="KX523" s="34" t="s">
        <v>5644</v>
      </c>
      <c r="KY523" s="34" t="s">
        <v>5116</v>
      </c>
      <c r="KZ523" s="34" t="s">
        <v>5850</v>
      </c>
      <c r="LA523" s="34" t="s">
        <v>5992</v>
      </c>
    </row>
    <row r="524" spans="1:313">
      <c r="A524" s="34" t="s">
        <v>7510</v>
      </c>
      <c r="B524" s="34" t="s">
        <v>7491</v>
      </c>
      <c r="C524" s="34" t="s">
        <v>1039</v>
      </c>
      <c r="D524" s="34" t="s">
        <v>1041</v>
      </c>
      <c r="F524" s="34" t="s">
        <v>1041</v>
      </c>
      <c r="G524" s="34">
        <v>50</v>
      </c>
      <c r="H524" s="34" t="s">
        <v>1041</v>
      </c>
      <c r="I524" s="34" t="s">
        <v>1041</v>
      </c>
      <c r="J524" s="34" t="s">
        <v>440</v>
      </c>
      <c r="K524" s="34" t="s">
        <v>1077</v>
      </c>
      <c r="L524" s="34" t="s">
        <v>9537</v>
      </c>
      <c r="M524" s="34" t="s">
        <v>1548</v>
      </c>
      <c r="N524" s="34" t="s">
        <v>9538</v>
      </c>
      <c r="P524" s="34" t="s">
        <v>3065</v>
      </c>
      <c r="Q524" s="34" t="s">
        <v>3123</v>
      </c>
      <c r="R524" s="34" t="s">
        <v>6449</v>
      </c>
      <c r="S524" s="34">
        <v>3</v>
      </c>
      <c r="T524" s="34" t="s">
        <v>4609</v>
      </c>
      <c r="U524" s="34" t="s">
        <v>4881</v>
      </c>
      <c r="V524" s="34" t="s">
        <v>4170</v>
      </c>
      <c r="W524" s="34" t="s">
        <v>4881</v>
      </c>
      <c r="X524" s="34" t="s">
        <v>4881</v>
      </c>
      <c r="Y524" s="34" t="s">
        <v>4609</v>
      </c>
      <c r="Z524" s="34" t="s">
        <v>4881</v>
      </c>
      <c r="AA524" s="34" t="s">
        <v>4170</v>
      </c>
      <c r="AB524" s="34" t="s">
        <v>3681</v>
      </c>
      <c r="AD524" s="34" t="s">
        <v>3696</v>
      </c>
      <c r="AN524" s="34" t="s">
        <v>3722</v>
      </c>
      <c r="AO524" s="34" t="s">
        <v>1044</v>
      </c>
      <c r="BG524" s="34">
        <v>2</v>
      </c>
      <c r="BI524" s="34">
        <v>45</v>
      </c>
      <c r="BJ524" s="34" t="s">
        <v>1041</v>
      </c>
      <c r="BK524" s="34" t="s">
        <v>3727</v>
      </c>
      <c r="BM524" s="34" t="s">
        <v>3739</v>
      </c>
      <c r="BN524" s="34" t="s">
        <v>3745</v>
      </c>
      <c r="BO524" s="34" t="s">
        <v>4881</v>
      </c>
      <c r="BP524" s="34" t="s">
        <v>4170</v>
      </c>
      <c r="BQ524" s="34" t="s">
        <v>4170</v>
      </c>
      <c r="BR524" s="34" t="s">
        <v>4170</v>
      </c>
      <c r="BS524" s="34" t="s">
        <v>3754</v>
      </c>
      <c r="BT524" s="34" t="s">
        <v>3771</v>
      </c>
      <c r="BU524" s="34" t="s">
        <v>1044</v>
      </c>
      <c r="BV524" s="34" t="s">
        <v>1044</v>
      </c>
      <c r="BW524" s="34" t="s">
        <v>1044</v>
      </c>
      <c r="BX524" s="34" t="s">
        <v>3777</v>
      </c>
      <c r="BY524" s="34" t="s">
        <v>4881</v>
      </c>
      <c r="BZ524" s="34" t="s">
        <v>4170</v>
      </c>
      <c r="CA524" s="34" t="s">
        <v>4170</v>
      </c>
      <c r="CB524" s="34" t="s">
        <v>4170</v>
      </c>
      <c r="CC524" s="34" t="s">
        <v>4170</v>
      </c>
      <c r="CD524" s="34" t="s">
        <v>4170</v>
      </c>
      <c r="CE524" s="34" t="s">
        <v>4170</v>
      </c>
      <c r="CF524" s="34" t="s">
        <v>4170</v>
      </c>
      <c r="CG524" s="34" t="s">
        <v>4170</v>
      </c>
      <c r="CH524" s="34" t="s">
        <v>4170</v>
      </c>
      <c r="CI524" s="34" t="s">
        <v>4170</v>
      </c>
      <c r="CJ524" s="34" t="s">
        <v>4170</v>
      </c>
      <c r="CK524" s="34" t="s">
        <v>4170</v>
      </c>
      <c r="CL524" s="34" t="s">
        <v>4170</v>
      </c>
      <c r="CM524" s="34" t="s">
        <v>4170</v>
      </c>
      <c r="CN524" s="34" t="s">
        <v>4170</v>
      </c>
      <c r="CO524" s="34" t="s">
        <v>4170</v>
      </c>
      <c r="CQ524" s="34" t="s">
        <v>1041</v>
      </c>
      <c r="CR524" s="34" t="s">
        <v>1041</v>
      </c>
      <c r="CS524" s="34" t="s">
        <v>1041</v>
      </c>
      <c r="CT524" s="34" t="s">
        <v>1041</v>
      </c>
      <c r="CU524" s="34" t="s">
        <v>1041</v>
      </c>
      <c r="CV524" s="34" t="s">
        <v>1041</v>
      </c>
      <c r="CW524" s="34" t="s">
        <v>1041</v>
      </c>
      <c r="CX524" s="34" t="s">
        <v>1041</v>
      </c>
      <c r="CY524" s="34" t="s">
        <v>3823</v>
      </c>
      <c r="CZ524" s="34" t="s">
        <v>3843</v>
      </c>
      <c r="DA524" s="34" t="s">
        <v>3855</v>
      </c>
      <c r="DB524" s="34" t="s">
        <v>1044</v>
      </c>
      <c r="DC524" s="34" t="s">
        <v>1044</v>
      </c>
      <c r="DD524" s="34" t="s">
        <v>3871</v>
      </c>
      <c r="DE524" s="34" t="s">
        <v>1041</v>
      </c>
      <c r="DF524" s="34" t="s">
        <v>3877</v>
      </c>
      <c r="DG524" s="34" t="s">
        <v>172</v>
      </c>
      <c r="DH524" s="34" t="s">
        <v>4170</v>
      </c>
      <c r="DI524" s="34" t="s">
        <v>4170</v>
      </c>
      <c r="DJ524" s="34" t="s">
        <v>4170</v>
      </c>
      <c r="DK524" s="34" t="s">
        <v>4170</v>
      </c>
      <c r="DL524" s="34" t="s">
        <v>4170</v>
      </c>
      <c r="DM524" s="34" t="s">
        <v>4170</v>
      </c>
      <c r="DN524" s="34" t="s">
        <v>4170</v>
      </c>
      <c r="DO524" s="34" t="s">
        <v>4170</v>
      </c>
      <c r="DP524" s="34" t="s">
        <v>4170</v>
      </c>
      <c r="DQ524" s="34" t="s">
        <v>4170</v>
      </c>
      <c r="DR524" s="34" t="s">
        <v>4881</v>
      </c>
      <c r="DS524" s="34" t="s">
        <v>4170</v>
      </c>
      <c r="DT524" s="34" t="s">
        <v>4170</v>
      </c>
      <c r="DU524" s="34" t="s">
        <v>4170</v>
      </c>
      <c r="DV524" s="34" t="s">
        <v>4170</v>
      </c>
      <c r="DW524" s="34" t="s">
        <v>4170</v>
      </c>
      <c r="FK524" s="34" t="s">
        <v>3963</v>
      </c>
      <c r="FL524" s="34" t="s">
        <v>3978</v>
      </c>
      <c r="FM524" s="34" t="s">
        <v>3981</v>
      </c>
      <c r="FN524" s="34" t="s">
        <v>6487</v>
      </c>
      <c r="FO524" s="34" t="s">
        <v>4881</v>
      </c>
      <c r="FP524" s="34" t="s">
        <v>4881</v>
      </c>
      <c r="FQ524" s="34" t="s">
        <v>4170</v>
      </c>
      <c r="FR524" s="34" t="s">
        <v>4170</v>
      </c>
      <c r="FS524" s="34" t="s">
        <v>4170</v>
      </c>
      <c r="FT524" s="34" t="s">
        <v>4170</v>
      </c>
      <c r="FU524" s="34" t="s">
        <v>4170</v>
      </c>
      <c r="FV524" s="34" t="s">
        <v>4170</v>
      </c>
      <c r="FW524" s="34" t="s">
        <v>4170</v>
      </c>
      <c r="FX524" s="34" t="s">
        <v>4170</v>
      </c>
      <c r="FY524" s="34" t="s">
        <v>4170</v>
      </c>
      <c r="FZ524" s="34" t="s">
        <v>4170</v>
      </c>
      <c r="GA524" s="34" t="s">
        <v>4170</v>
      </c>
      <c r="GB524" s="34" t="s">
        <v>4170</v>
      </c>
      <c r="GC524" s="34" t="s">
        <v>4170</v>
      </c>
      <c r="GD524" s="34" t="s">
        <v>4170</v>
      </c>
      <c r="GF524" s="34" t="s">
        <v>1044</v>
      </c>
      <c r="GG524" s="34" t="s">
        <v>4170</v>
      </c>
      <c r="GH524" s="34" t="s">
        <v>4170</v>
      </c>
      <c r="GI524" s="34" t="s">
        <v>4170</v>
      </c>
      <c r="GJ524" s="34" t="s">
        <v>4881</v>
      </c>
      <c r="GK524" s="34" t="s">
        <v>4170</v>
      </c>
      <c r="GL524" s="34" t="s">
        <v>4170</v>
      </c>
      <c r="GM524" s="34" t="s">
        <v>4170</v>
      </c>
      <c r="GO524" s="34">
        <v>10000</v>
      </c>
      <c r="GP524" s="34">
        <v>0</v>
      </c>
      <c r="GQ524" s="34">
        <v>12000</v>
      </c>
      <c r="GR524" s="34">
        <v>6000</v>
      </c>
      <c r="GS524" s="34">
        <v>1000</v>
      </c>
      <c r="GT524" s="34">
        <v>800</v>
      </c>
      <c r="GU524" s="34">
        <v>2000</v>
      </c>
      <c r="GV524" s="34">
        <v>0</v>
      </c>
      <c r="GW524" s="34">
        <v>0</v>
      </c>
      <c r="GX524" s="34">
        <v>10000</v>
      </c>
      <c r="GY524" s="34">
        <v>1500</v>
      </c>
      <c r="GZ524" s="34">
        <v>2000</v>
      </c>
      <c r="HA524" s="34">
        <v>0</v>
      </c>
      <c r="HB524" s="34">
        <v>0</v>
      </c>
      <c r="HC524" s="34">
        <v>0</v>
      </c>
      <c r="HD524" s="34">
        <v>0</v>
      </c>
      <c r="HE524" s="34">
        <v>0</v>
      </c>
      <c r="HF524" s="34" t="s">
        <v>1044</v>
      </c>
      <c r="HK524" s="34" t="s">
        <v>7511</v>
      </c>
      <c r="HL524" s="34" t="s">
        <v>4226</v>
      </c>
      <c r="HM524" s="34" t="s">
        <v>4542</v>
      </c>
      <c r="HN524" s="34" t="s">
        <v>5447</v>
      </c>
      <c r="HO524" s="34">
        <v>5.8462001752080601</v>
      </c>
      <c r="HP524" s="34" t="s">
        <v>4898</v>
      </c>
      <c r="HQ524" s="34" t="s">
        <v>4316</v>
      </c>
      <c r="HR524" s="34" t="s">
        <v>4219</v>
      </c>
      <c r="HS524" s="34" t="s">
        <v>4248</v>
      </c>
      <c r="HT524" s="34" t="s">
        <v>4262</v>
      </c>
      <c r="HU524" s="34" t="s">
        <v>5342</v>
      </c>
      <c r="HV524" s="34" t="s">
        <v>5001</v>
      </c>
      <c r="HW524" s="34" t="s">
        <v>4560</v>
      </c>
      <c r="HX524" s="34" t="s">
        <v>3244</v>
      </c>
      <c r="HY524" s="34" t="s">
        <v>4299</v>
      </c>
      <c r="HZ524" s="34" t="s">
        <v>4933</v>
      </c>
      <c r="IA524" s="34" t="s">
        <v>4666</v>
      </c>
      <c r="IB524" s="34" t="s">
        <v>5665</v>
      </c>
      <c r="IC524" s="34" t="s">
        <v>5274</v>
      </c>
      <c r="ID524" s="34" t="s">
        <v>4462</v>
      </c>
      <c r="IR524" s="34" t="s">
        <v>1046</v>
      </c>
      <c r="IS524" s="34" t="s">
        <v>5322</v>
      </c>
      <c r="IU524" s="34" t="s">
        <v>5181</v>
      </c>
      <c r="IV524" s="34" t="s">
        <v>4170</v>
      </c>
      <c r="IW524" s="34" t="s">
        <v>4172</v>
      </c>
      <c r="IX524" s="34" t="s">
        <v>5179</v>
      </c>
      <c r="IY524" s="34" t="s">
        <v>4474</v>
      </c>
      <c r="IZ524" s="34" t="s">
        <v>4354</v>
      </c>
      <c r="JA524" s="34" t="s">
        <v>5581</v>
      </c>
      <c r="JB524" s="34" t="s">
        <v>4170</v>
      </c>
      <c r="JC524" s="34">
        <v>1666.6666666666699</v>
      </c>
      <c r="JD524" s="34">
        <v>250</v>
      </c>
      <c r="JE524" s="34">
        <v>333.33333333333297</v>
      </c>
      <c r="JF524" s="34">
        <v>0</v>
      </c>
      <c r="JG524" s="34">
        <v>0</v>
      </c>
      <c r="JH524" s="34">
        <v>0</v>
      </c>
      <c r="JI524" s="34">
        <v>0</v>
      </c>
      <c r="JJ524" s="34">
        <v>0</v>
      </c>
      <c r="JK524" s="34">
        <v>0</v>
      </c>
      <c r="JL524" s="34">
        <v>33800</v>
      </c>
      <c r="JM524" s="34">
        <v>250</v>
      </c>
      <c r="JN524" s="34">
        <v>34050</v>
      </c>
      <c r="JO524" s="34">
        <v>11266.666666666701</v>
      </c>
      <c r="JP524" s="34">
        <v>83.3333333333333</v>
      </c>
      <c r="JQ524" s="34">
        <v>11350</v>
      </c>
      <c r="JR524" s="34">
        <v>0.29368575624082199</v>
      </c>
      <c r="JT524" s="34">
        <v>0.35242290748898703</v>
      </c>
      <c r="JU524" s="34">
        <v>0.17621145374449301</v>
      </c>
      <c r="JV524" s="34">
        <v>2.93685756240822E-2</v>
      </c>
      <c r="JW524" s="34">
        <v>2.3494860499265802E-2</v>
      </c>
      <c r="JX524" s="34">
        <v>5.8737151248164497E-2</v>
      </c>
      <c r="KA524" s="34">
        <v>4.8947626040137103E-2</v>
      </c>
      <c r="KB524" s="34">
        <v>7.3421439060205604E-3</v>
      </c>
      <c r="KC524" s="34">
        <v>9.7895252080274098E-3</v>
      </c>
      <c r="KL524" s="34" t="s">
        <v>4170</v>
      </c>
      <c r="KM524" s="34" t="s">
        <v>4712</v>
      </c>
      <c r="KN524" s="34" t="s">
        <v>5254</v>
      </c>
      <c r="KO524" s="34" t="s">
        <v>5255</v>
      </c>
      <c r="KP524" s="34" t="s">
        <v>4170</v>
      </c>
      <c r="KQ524" s="34" t="s">
        <v>4170</v>
      </c>
      <c r="KR524" s="34" t="s">
        <v>4170</v>
      </c>
      <c r="KS524" s="34" t="s">
        <v>4170</v>
      </c>
      <c r="KT524" s="34" t="s">
        <v>4170</v>
      </c>
      <c r="KU524" s="34" t="s">
        <v>5114</v>
      </c>
      <c r="KV524" s="34" t="s">
        <v>5155</v>
      </c>
      <c r="KW524" s="34" t="s">
        <v>5620</v>
      </c>
      <c r="KX524" s="34" t="s">
        <v>5643</v>
      </c>
      <c r="KY524" s="34" t="s">
        <v>5954</v>
      </c>
      <c r="KZ524" s="34" t="s">
        <v>5155</v>
      </c>
    </row>
    <row r="525" spans="1:313">
      <c r="A525" s="34" t="s">
        <v>7512</v>
      </c>
      <c r="B525" s="34" t="s">
        <v>7491</v>
      </c>
      <c r="C525" s="34" t="s">
        <v>1037</v>
      </c>
      <c r="D525" s="34" t="s">
        <v>1041</v>
      </c>
      <c r="F525" s="34" t="s">
        <v>1041</v>
      </c>
      <c r="G525" s="34">
        <v>72</v>
      </c>
      <c r="H525" s="34" t="s">
        <v>1041</v>
      </c>
      <c r="I525" s="34" t="s">
        <v>1041</v>
      </c>
      <c r="J525" s="34" t="s">
        <v>442</v>
      </c>
      <c r="K525" s="34" t="s">
        <v>1071</v>
      </c>
      <c r="L525" s="34" t="s">
        <v>9623</v>
      </c>
      <c r="M525" s="34" t="s">
        <v>1386</v>
      </c>
      <c r="N525" s="34" t="s">
        <v>9644</v>
      </c>
      <c r="P525" s="34" t="s">
        <v>3065</v>
      </c>
      <c r="Q525" s="34" t="s">
        <v>3147</v>
      </c>
      <c r="R525" s="34" t="s">
        <v>6377</v>
      </c>
      <c r="S525" s="34">
        <v>2</v>
      </c>
      <c r="T525" s="34" t="s">
        <v>4170</v>
      </c>
      <c r="U525" s="34" t="s">
        <v>4170</v>
      </c>
      <c r="V525" s="34" t="s">
        <v>4170</v>
      </c>
      <c r="W525" s="34" t="s">
        <v>4881</v>
      </c>
      <c r="X525" s="34" t="s">
        <v>4881</v>
      </c>
      <c r="Y525" s="34" t="s">
        <v>4881</v>
      </c>
      <c r="Z525" s="34" t="s">
        <v>4881</v>
      </c>
      <c r="AA525" s="34" t="s">
        <v>4170</v>
      </c>
      <c r="AB525" s="34" t="s">
        <v>3681</v>
      </c>
      <c r="AD525" s="34" t="s">
        <v>3696</v>
      </c>
      <c r="AN525" s="34" t="s">
        <v>3719</v>
      </c>
      <c r="AO525" s="34" t="s">
        <v>1044</v>
      </c>
      <c r="BG525" s="34">
        <v>2</v>
      </c>
      <c r="BI525" s="34">
        <v>28</v>
      </c>
      <c r="BJ525" s="34" t="s">
        <v>1041</v>
      </c>
      <c r="BK525" s="34" t="s">
        <v>3727</v>
      </c>
      <c r="BM525" s="34" t="s">
        <v>3739</v>
      </c>
      <c r="BN525" s="34" t="s">
        <v>3745</v>
      </c>
      <c r="BO525" s="34" t="s">
        <v>4881</v>
      </c>
      <c r="BP525" s="34" t="s">
        <v>4170</v>
      </c>
      <c r="BQ525" s="34" t="s">
        <v>4170</v>
      </c>
      <c r="BR525" s="34" t="s">
        <v>4170</v>
      </c>
      <c r="BS525" s="34" t="s">
        <v>3754</v>
      </c>
      <c r="BT525" s="34" t="s">
        <v>3771</v>
      </c>
      <c r="BU525" s="34" t="s">
        <v>1044</v>
      </c>
      <c r="BV525" s="34" t="s">
        <v>1044</v>
      </c>
      <c r="BW525" s="34" t="s">
        <v>1044</v>
      </c>
      <c r="BX525" s="34" t="s">
        <v>3777</v>
      </c>
      <c r="BY525" s="34" t="s">
        <v>4881</v>
      </c>
      <c r="BZ525" s="34" t="s">
        <v>4170</v>
      </c>
      <c r="CA525" s="34" t="s">
        <v>4170</v>
      </c>
      <c r="CB525" s="34" t="s">
        <v>4170</v>
      </c>
      <c r="CC525" s="34" t="s">
        <v>4170</v>
      </c>
      <c r="CD525" s="34" t="s">
        <v>4170</v>
      </c>
      <c r="CE525" s="34" t="s">
        <v>4170</v>
      </c>
      <c r="CF525" s="34" t="s">
        <v>4170</v>
      </c>
      <c r="CG525" s="34" t="s">
        <v>4170</v>
      </c>
      <c r="CH525" s="34" t="s">
        <v>4170</v>
      </c>
      <c r="CI525" s="34" t="s">
        <v>4170</v>
      </c>
      <c r="CJ525" s="34" t="s">
        <v>4170</v>
      </c>
      <c r="CK525" s="34" t="s">
        <v>4170</v>
      </c>
      <c r="CL525" s="34" t="s">
        <v>4170</v>
      </c>
      <c r="CM525" s="34" t="s">
        <v>4170</v>
      </c>
      <c r="CN525" s="34" t="s">
        <v>4170</v>
      </c>
      <c r="CO525" s="34" t="s">
        <v>4170</v>
      </c>
      <c r="CQ525" s="34" t="s">
        <v>1041</v>
      </c>
      <c r="CR525" s="34" t="s">
        <v>1041</v>
      </c>
      <c r="CS525" s="34" t="s">
        <v>1044</v>
      </c>
      <c r="CT525" s="34" t="s">
        <v>1041</v>
      </c>
      <c r="CU525" s="34" t="s">
        <v>1041</v>
      </c>
      <c r="CV525" s="34" t="s">
        <v>1041</v>
      </c>
      <c r="CW525" s="34" t="s">
        <v>1044</v>
      </c>
      <c r="CX525" s="34" t="s">
        <v>1041</v>
      </c>
      <c r="CY525" s="34" t="s">
        <v>3823</v>
      </c>
      <c r="CZ525" s="34" t="s">
        <v>3843</v>
      </c>
      <c r="DA525" s="34" t="s">
        <v>3861</v>
      </c>
      <c r="DB525" s="34" t="s">
        <v>1044</v>
      </c>
      <c r="DC525" s="34" t="s">
        <v>3871</v>
      </c>
      <c r="DD525" s="34" t="s">
        <v>3871</v>
      </c>
      <c r="DE525" s="34" t="s">
        <v>1044</v>
      </c>
      <c r="DF525" s="34" t="s">
        <v>3877</v>
      </c>
      <c r="DG525" s="34" t="s">
        <v>6305</v>
      </c>
      <c r="DH525" s="34" t="s">
        <v>4170</v>
      </c>
      <c r="DI525" s="34" t="s">
        <v>4170</v>
      </c>
      <c r="DJ525" s="34" t="s">
        <v>4170</v>
      </c>
      <c r="DK525" s="34" t="s">
        <v>4170</v>
      </c>
      <c r="DL525" s="34" t="s">
        <v>4170</v>
      </c>
      <c r="DM525" s="34" t="s">
        <v>4170</v>
      </c>
      <c r="DN525" s="34" t="s">
        <v>4881</v>
      </c>
      <c r="DO525" s="34" t="s">
        <v>4881</v>
      </c>
      <c r="DP525" s="34" t="s">
        <v>4170</v>
      </c>
      <c r="DQ525" s="34" t="s">
        <v>4170</v>
      </c>
      <c r="DR525" s="34" t="s">
        <v>4170</v>
      </c>
      <c r="DS525" s="34" t="s">
        <v>4170</v>
      </c>
      <c r="DT525" s="34" t="s">
        <v>4170</v>
      </c>
      <c r="DU525" s="34" t="s">
        <v>4170</v>
      </c>
      <c r="DV525" s="34" t="s">
        <v>4170</v>
      </c>
      <c r="DW525" s="34" t="s">
        <v>4170</v>
      </c>
      <c r="ES525" s="34" t="s">
        <v>3951</v>
      </c>
      <c r="ET525" s="34" t="s">
        <v>4170</v>
      </c>
      <c r="EU525" s="34" t="s">
        <v>4170</v>
      </c>
      <c r="EV525" s="34" t="s">
        <v>4170</v>
      </c>
      <c r="EW525" s="34" t="s">
        <v>4170</v>
      </c>
      <c r="EX525" s="34" t="s">
        <v>4881</v>
      </c>
      <c r="EY525" s="34" t="s">
        <v>4170</v>
      </c>
      <c r="EZ525" s="34" t="s">
        <v>4170</v>
      </c>
      <c r="FA525" s="34" t="s">
        <v>4170</v>
      </c>
      <c r="FB525" s="34" t="s">
        <v>4170</v>
      </c>
      <c r="FD525" s="34">
        <v>18000</v>
      </c>
      <c r="FE525" s="34">
        <v>3250</v>
      </c>
      <c r="FK525" s="34" t="s">
        <v>1044</v>
      </c>
      <c r="FM525" s="34" t="s">
        <v>3990</v>
      </c>
      <c r="GF525" s="34" t="s">
        <v>1044</v>
      </c>
      <c r="GG525" s="34" t="s">
        <v>4170</v>
      </c>
      <c r="GH525" s="34" t="s">
        <v>4170</v>
      </c>
      <c r="GI525" s="34" t="s">
        <v>4170</v>
      </c>
      <c r="GJ525" s="34" t="s">
        <v>4881</v>
      </c>
      <c r="GK525" s="34" t="s">
        <v>4170</v>
      </c>
      <c r="GL525" s="34" t="s">
        <v>4170</v>
      </c>
      <c r="GM525" s="34" t="s">
        <v>4170</v>
      </c>
      <c r="GO525" s="34">
        <v>3000</v>
      </c>
      <c r="GP525" s="34">
        <v>0</v>
      </c>
      <c r="GQ525" s="34">
        <v>0</v>
      </c>
      <c r="GR525" s="34">
        <v>4800</v>
      </c>
      <c r="GS525" s="34">
        <v>250</v>
      </c>
      <c r="GT525" s="34">
        <v>550</v>
      </c>
      <c r="GU525" s="34">
        <v>1000</v>
      </c>
      <c r="GV525" s="34">
        <v>0</v>
      </c>
      <c r="GW525" s="34">
        <v>0</v>
      </c>
      <c r="GX525" s="34">
        <v>5000</v>
      </c>
      <c r="GY525" s="34">
        <v>2700</v>
      </c>
      <c r="GZ525" s="34">
        <v>0</v>
      </c>
      <c r="HA525" s="34">
        <v>250</v>
      </c>
      <c r="HB525" s="34">
        <v>0</v>
      </c>
      <c r="HC525" s="34">
        <v>0</v>
      </c>
      <c r="HD525" s="34">
        <v>0</v>
      </c>
      <c r="HE525" s="34">
        <v>0</v>
      </c>
      <c r="HF525" s="34" t="s">
        <v>1044</v>
      </c>
      <c r="HK525" s="34" t="s">
        <v>7513</v>
      </c>
      <c r="HL525" s="34" t="s">
        <v>4226</v>
      </c>
      <c r="HM525" s="34" t="s">
        <v>4546</v>
      </c>
      <c r="HN525" s="34" t="s">
        <v>5455</v>
      </c>
      <c r="HO525" s="34">
        <v>48.883048620236501</v>
      </c>
      <c r="HP525" s="34" t="s">
        <v>4896</v>
      </c>
      <c r="HQ525" s="34" t="s">
        <v>4313</v>
      </c>
      <c r="HR525" s="34" t="s">
        <v>4195</v>
      </c>
      <c r="HS525" s="34" t="s">
        <v>4255</v>
      </c>
      <c r="HT525" s="34" t="s">
        <v>4271</v>
      </c>
      <c r="HU525" s="34" t="s">
        <v>5342</v>
      </c>
      <c r="HV525" s="34" t="s">
        <v>5001</v>
      </c>
      <c r="HW525" s="34" t="s">
        <v>4560</v>
      </c>
      <c r="HX525" s="34" t="s">
        <v>3238</v>
      </c>
      <c r="HY525" s="34" t="s">
        <v>4299</v>
      </c>
      <c r="HZ525" s="34" t="s">
        <v>4933</v>
      </c>
      <c r="IA525" s="34" t="s">
        <v>4665</v>
      </c>
      <c r="IC525" s="34" t="s">
        <v>5274</v>
      </c>
      <c r="ID525" s="34" t="s">
        <v>4462</v>
      </c>
      <c r="IJ525" s="34">
        <v>7174.8</v>
      </c>
      <c r="IK525" s="34" t="s">
        <v>4588</v>
      </c>
      <c r="IQ525" s="34">
        <v>10424.799999999999</v>
      </c>
      <c r="IR525" s="34" t="s">
        <v>1046</v>
      </c>
      <c r="IT525" s="34">
        <v>5212.3999999999996</v>
      </c>
      <c r="IU525" s="34" t="s">
        <v>5178</v>
      </c>
      <c r="IV525" s="34" t="s">
        <v>4170</v>
      </c>
      <c r="IW525" s="34" t="s">
        <v>4170</v>
      </c>
      <c r="IX525" s="34" t="s">
        <v>5179</v>
      </c>
      <c r="IY525" s="34" t="s">
        <v>5373</v>
      </c>
      <c r="IZ525" s="34" t="s">
        <v>4354</v>
      </c>
      <c r="JA525" s="34" t="s">
        <v>4716</v>
      </c>
      <c r="JB525" s="34" t="s">
        <v>4170</v>
      </c>
      <c r="JC525" s="34">
        <v>833.33333333333303</v>
      </c>
      <c r="JD525" s="34">
        <v>450</v>
      </c>
      <c r="JE525" s="34">
        <v>0</v>
      </c>
      <c r="JF525" s="34">
        <v>41.6666666666667</v>
      </c>
      <c r="JG525" s="34">
        <v>0</v>
      </c>
      <c r="JH525" s="34">
        <v>0</v>
      </c>
      <c r="JI525" s="34">
        <v>0</v>
      </c>
      <c r="JJ525" s="34">
        <v>0</v>
      </c>
      <c r="JK525" s="34">
        <v>0</v>
      </c>
      <c r="JL525" s="34">
        <v>10433.333333333299</v>
      </c>
      <c r="JM525" s="34">
        <v>491.66666666666703</v>
      </c>
      <c r="JN525" s="34">
        <v>10925</v>
      </c>
      <c r="JO525" s="34">
        <v>5216.6666666666697</v>
      </c>
      <c r="JP525" s="34">
        <v>245.833333333333</v>
      </c>
      <c r="JQ525" s="34">
        <v>5462.5</v>
      </c>
      <c r="JR525" s="34">
        <v>0.274599542334096</v>
      </c>
      <c r="JU525" s="34">
        <v>0.43935926773455403</v>
      </c>
      <c r="JV525" s="34">
        <v>2.2883295194508001E-2</v>
      </c>
      <c r="JW525" s="34">
        <v>5.0343249427917597E-2</v>
      </c>
      <c r="JX525" s="34">
        <v>9.1533180778032006E-2</v>
      </c>
      <c r="KA525" s="34">
        <v>7.6277650648359993E-2</v>
      </c>
      <c r="KB525" s="34">
        <v>4.1189931350114402E-2</v>
      </c>
      <c r="KD525" s="34">
        <v>3.8138825324180001E-3</v>
      </c>
      <c r="KI525" s="34" t="s">
        <v>6086</v>
      </c>
      <c r="KJ525" s="34" t="s">
        <v>5977</v>
      </c>
      <c r="KK525" s="34" t="s">
        <v>5989</v>
      </c>
      <c r="KL525" s="34" t="s">
        <v>4170</v>
      </c>
      <c r="KM525" s="34" t="s">
        <v>4716</v>
      </c>
      <c r="KN525" s="34" t="s">
        <v>5255</v>
      </c>
      <c r="KO525" s="34" t="s">
        <v>4170</v>
      </c>
      <c r="KP525" s="34" t="s">
        <v>4471</v>
      </c>
      <c r="KQ525" s="34" t="s">
        <v>4170</v>
      </c>
      <c r="KR525" s="34" t="s">
        <v>4170</v>
      </c>
      <c r="KS525" s="34" t="s">
        <v>4170</v>
      </c>
      <c r="KT525" s="34" t="s">
        <v>4170</v>
      </c>
      <c r="KU525" s="34" t="s">
        <v>5112</v>
      </c>
      <c r="KV525" s="34" t="s">
        <v>5154</v>
      </c>
      <c r="KW525" s="34" t="s">
        <v>5624</v>
      </c>
      <c r="KX525" s="34" t="s">
        <v>5644</v>
      </c>
      <c r="KY525" s="34" t="s">
        <v>5112</v>
      </c>
      <c r="KZ525" s="34" t="s">
        <v>5154</v>
      </c>
      <c r="LA525" s="34" t="s">
        <v>5992</v>
      </c>
    </row>
    <row r="526" spans="1:313">
      <c r="A526" s="34" t="s">
        <v>7514</v>
      </c>
      <c r="B526" s="34" t="s">
        <v>7491</v>
      </c>
      <c r="C526" s="34" t="s">
        <v>1036</v>
      </c>
      <c r="D526" s="34" t="s">
        <v>1041</v>
      </c>
      <c r="F526" s="34" t="s">
        <v>1041</v>
      </c>
      <c r="G526" s="34">
        <v>27</v>
      </c>
      <c r="H526" s="34" t="s">
        <v>1041</v>
      </c>
      <c r="I526" s="34" t="s">
        <v>1041</v>
      </c>
      <c r="J526" s="34" t="s">
        <v>440</v>
      </c>
      <c r="K526" s="34" t="s">
        <v>1149</v>
      </c>
      <c r="L526" s="34" t="s">
        <v>9571</v>
      </c>
      <c r="M526" s="34" t="s">
        <v>1149</v>
      </c>
      <c r="N526" s="34" t="s">
        <v>9572</v>
      </c>
      <c r="P526" s="34" t="s">
        <v>3065</v>
      </c>
      <c r="Q526" s="34" t="s">
        <v>3123</v>
      </c>
      <c r="R526" s="34" t="s">
        <v>6333</v>
      </c>
      <c r="S526" s="34">
        <v>2</v>
      </c>
      <c r="T526" s="34" t="s">
        <v>4881</v>
      </c>
      <c r="U526" s="34" t="s">
        <v>4170</v>
      </c>
      <c r="V526" s="34" t="s">
        <v>4170</v>
      </c>
      <c r="W526" s="34" t="s">
        <v>4881</v>
      </c>
      <c r="X526" s="34" t="s">
        <v>4881</v>
      </c>
      <c r="Y526" s="34" t="s">
        <v>4881</v>
      </c>
      <c r="Z526" s="34" t="s">
        <v>4881</v>
      </c>
      <c r="AA526" s="34" t="s">
        <v>4170</v>
      </c>
      <c r="AB526" s="34" t="s">
        <v>3681</v>
      </c>
      <c r="AD526" s="34" t="s">
        <v>3696</v>
      </c>
      <c r="AN526" s="34" t="s">
        <v>3719</v>
      </c>
      <c r="AO526" s="34" t="s">
        <v>1044</v>
      </c>
      <c r="BG526" s="34">
        <v>2</v>
      </c>
      <c r="BI526" s="34">
        <v>30</v>
      </c>
      <c r="BJ526" s="34" t="s">
        <v>1041</v>
      </c>
      <c r="BK526" s="34" t="s">
        <v>3727</v>
      </c>
      <c r="BM526" s="34" t="s">
        <v>3739</v>
      </c>
      <c r="BN526" s="34" t="s">
        <v>3745</v>
      </c>
      <c r="BO526" s="34" t="s">
        <v>4881</v>
      </c>
      <c r="BP526" s="34" t="s">
        <v>4170</v>
      </c>
      <c r="BQ526" s="34" t="s">
        <v>4170</v>
      </c>
      <c r="BR526" s="34" t="s">
        <v>4170</v>
      </c>
      <c r="BS526" s="34" t="s">
        <v>3751</v>
      </c>
      <c r="BT526" s="34" t="s">
        <v>3771</v>
      </c>
      <c r="BU526" s="34" t="s">
        <v>1044</v>
      </c>
      <c r="BV526" s="34" t="s">
        <v>1044</v>
      </c>
      <c r="BW526" s="34" t="s">
        <v>1044</v>
      </c>
      <c r="BX526" s="34" t="s">
        <v>3777</v>
      </c>
      <c r="BY526" s="34" t="s">
        <v>4881</v>
      </c>
      <c r="BZ526" s="34" t="s">
        <v>4170</v>
      </c>
      <c r="CA526" s="34" t="s">
        <v>4170</v>
      </c>
      <c r="CB526" s="34" t="s">
        <v>4170</v>
      </c>
      <c r="CC526" s="34" t="s">
        <v>4170</v>
      </c>
      <c r="CD526" s="34" t="s">
        <v>4170</v>
      </c>
      <c r="CE526" s="34" t="s">
        <v>4170</v>
      </c>
      <c r="CF526" s="34" t="s">
        <v>4170</v>
      </c>
      <c r="CG526" s="34" t="s">
        <v>4170</v>
      </c>
      <c r="CH526" s="34" t="s">
        <v>4170</v>
      </c>
      <c r="CI526" s="34" t="s">
        <v>4170</v>
      </c>
      <c r="CJ526" s="34" t="s">
        <v>4170</v>
      </c>
      <c r="CK526" s="34" t="s">
        <v>4170</v>
      </c>
      <c r="CL526" s="34" t="s">
        <v>4170</v>
      </c>
      <c r="CM526" s="34" t="s">
        <v>4170</v>
      </c>
      <c r="CN526" s="34" t="s">
        <v>4170</v>
      </c>
      <c r="CO526" s="34" t="s">
        <v>4170</v>
      </c>
      <c r="CQ526" s="34" t="s">
        <v>1041</v>
      </c>
      <c r="CR526" s="34" t="s">
        <v>1041</v>
      </c>
      <c r="CS526" s="34" t="s">
        <v>1041</v>
      </c>
      <c r="CT526" s="34" t="s">
        <v>1041</v>
      </c>
      <c r="CU526" s="34" t="s">
        <v>1041</v>
      </c>
      <c r="CV526" s="34" t="s">
        <v>1041</v>
      </c>
      <c r="CW526" s="34" t="s">
        <v>1041</v>
      </c>
      <c r="CX526" s="34" t="s">
        <v>1041</v>
      </c>
      <c r="CY526" s="34" t="s">
        <v>3823</v>
      </c>
      <c r="CZ526" s="34" t="s">
        <v>3843</v>
      </c>
      <c r="DA526" s="34" t="s">
        <v>3861</v>
      </c>
      <c r="DB526" s="34" t="s">
        <v>1044</v>
      </c>
      <c r="DC526" s="34" t="s">
        <v>3871</v>
      </c>
      <c r="DD526" s="34" t="s">
        <v>3871</v>
      </c>
      <c r="DE526" s="34" t="s">
        <v>1041</v>
      </c>
      <c r="DF526" s="34" t="s">
        <v>3877</v>
      </c>
      <c r="DG526" s="34" t="s">
        <v>169</v>
      </c>
      <c r="DH526" s="34" t="s">
        <v>4170</v>
      </c>
      <c r="DI526" s="34" t="s">
        <v>4881</v>
      </c>
      <c r="DJ526" s="34" t="s">
        <v>4170</v>
      </c>
      <c r="DK526" s="34" t="s">
        <v>4170</v>
      </c>
      <c r="DL526" s="34" t="s">
        <v>4170</v>
      </c>
      <c r="DM526" s="34" t="s">
        <v>4170</v>
      </c>
      <c r="DN526" s="34" t="s">
        <v>4170</v>
      </c>
      <c r="DO526" s="34" t="s">
        <v>4170</v>
      </c>
      <c r="DP526" s="34" t="s">
        <v>4170</v>
      </c>
      <c r="DQ526" s="34" t="s">
        <v>4170</v>
      </c>
      <c r="DR526" s="34" t="s">
        <v>4170</v>
      </c>
      <c r="DS526" s="34" t="s">
        <v>4170</v>
      </c>
      <c r="DT526" s="34" t="s">
        <v>4170</v>
      </c>
      <c r="DU526" s="34" t="s">
        <v>4170</v>
      </c>
      <c r="DV526" s="34" t="s">
        <v>4170</v>
      </c>
      <c r="DW526" s="34" t="s">
        <v>4170</v>
      </c>
      <c r="FK526" s="34" t="s">
        <v>1044</v>
      </c>
      <c r="FM526" s="34" t="s">
        <v>3987</v>
      </c>
      <c r="GF526" s="34" t="s">
        <v>1044</v>
      </c>
      <c r="GG526" s="34" t="s">
        <v>4170</v>
      </c>
      <c r="GH526" s="34" t="s">
        <v>4170</v>
      </c>
      <c r="GI526" s="34" t="s">
        <v>4170</v>
      </c>
      <c r="GJ526" s="34" t="s">
        <v>4881</v>
      </c>
      <c r="GK526" s="34" t="s">
        <v>4170</v>
      </c>
      <c r="GL526" s="34" t="s">
        <v>4170</v>
      </c>
      <c r="GM526" s="34" t="s">
        <v>4170</v>
      </c>
      <c r="GO526" s="34">
        <v>3000</v>
      </c>
      <c r="GP526" s="34">
        <v>1000</v>
      </c>
      <c r="GQ526" s="34">
        <v>0</v>
      </c>
      <c r="GR526" s="34">
        <v>800</v>
      </c>
      <c r="GS526" s="34">
        <v>500</v>
      </c>
      <c r="GT526" s="34">
        <v>300</v>
      </c>
      <c r="GU526" s="34">
        <v>200</v>
      </c>
      <c r="GV526" s="34">
        <v>300</v>
      </c>
      <c r="GW526" s="34">
        <v>0</v>
      </c>
      <c r="GX526" s="34">
        <v>0</v>
      </c>
      <c r="GY526" s="34">
        <v>500</v>
      </c>
      <c r="GZ526" s="34">
        <v>0</v>
      </c>
      <c r="HA526" s="34">
        <v>0</v>
      </c>
      <c r="HB526" s="34">
        <v>0</v>
      </c>
      <c r="HC526" s="34">
        <v>0</v>
      </c>
      <c r="HD526" s="34">
        <v>200</v>
      </c>
      <c r="HE526" s="34">
        <v>0</v>
      </c>
      <c r="HF526" s="34" t="s">
        <v>1044</v>
      </c>
      <c r="HK526" s="34" t="s">
        <v>7515</v>
      </c>
      <c r="HL526" s="34" t="s">
        <v>4226</v>
      </c>
      <c r="HM526" s="34" t="s">
        <v>4539</v>
      </c>
      <c r="HN526" s="34" t="s">
        <v>5446</v>
      </c>
      <c r="HO526" s="34">
        <v>47.897503285151103</v>
      </c>
      <c r="HP526" s="34" t="s">
        <v>4896</v>
      </c>
      <c r="HQ526" s="34" t="s">
        <v>4313</v>
      </c>
      <c r="HR526" s="34" t="s">
        <v>4186</v>
      </c>
      <c r="HS526" s="34" t="s">
        <v>4255</v>
      </c>
      <c r="HT526" s="34" t="s">
        <v>4271</v>
      </c>
      <c r="HU526" s="34" t="s">
        <v>5342</v>
      </c>
      <c r="HV526" s="34" t="s">
        <v>5001</v>
      </c>
      <c r="HW526" s="34" t="s">
        <v>4560</v>
      </c>
      <c r="HX526" s="34" t="s">
        <v>3241</v>
      </c>
      <c r="HY526" s="34" t="s">
        <v>4291</v>
      </c>
      <c r="HZ526" s="34" t="s">
        <v>4933</v>
      </c>
      <c r="IA526" s="34" t="s">
        <v>4666</v>
      </c>
      <c r="IC526" s="34" t="s">
        <v>5275</v>
      </c>
      <c r="ID526" s="34" t="s">
        <v>4462</v>
      </c>
      <c r="IR526" s="34" t="s">
        <v>1046</v>
      </c>
      <c r="IU526" s="34" t="s">
        <v>5178</v>
      </c>
      <c r="IV526" s="34" t="s">
        <v>4474</v>
      </c>
      <c r="IW526" s="34" t="s">
        <v>4170</v>
      </c>
      <c r="IX526" s="34" t="s">
        <v>6120</v>
      </c>
      <c r="IY526" s="34" t="s">
        <v>4785</v>
      </c>
      <c r="IZ526" s="34" t="s">
        <v>4784</v>
      </c>
      <c r="JA526" s="34" t="s">
        <v>4711</v>
      </c>
      <c r="JB526" s="34" t="s">
        <v>4714</v>
      </c>
      <c r="JC526" s="34">
        <v>0</v>
      </c>
      <c r="JD526" s="34">
        <v>83.3333333333333</v>
      </c>
      <c r="JE526" s="34">
        <v>0</v>
      </c>
      <c r="JF526" s="34">
        <v>0</v>
      </c>
      <c r="JG526" s="34">
        <v>0</v>
      </c>
      <c r="JH526" s="34">
        <v>0</v>
      </c>
      <c r="JI526" s="34">
        <v>33.3333333333333</v>
      </c>
      <c r="JJ526" s="34">
        <v>0</v>
      </c>
      <c r="JK526" s="34">
        <v>0</v>
      </c>
      <c r="JL526" s="34">
        <v>4800</v>
      </c>
      <c r="JM526" s="34">
        <v>1416.6666666666699</v>
      </c>
      <c r="JN526" s="34">
        <v>6216.6666666666697</v>
      </c>
      <c r="JO526" s="34">
        <v>2400</v>
      </c>
      <c r="JP526" s="34">
        <v>708.33333333333303</v>
      </c>
      <c r="JQ526" s="34">
        <v>3108.3333333333298</v>
      </c>
      <c r="JR526" s="34">
        <v>0.482573726541555</v>
      </c>
      <c r="JS526" s="34">
        <v>0.16085790884718501</v>
      </c>
      <c r="JU526" s="34">
        <v>0.12868632707774799</v>
      </c>
      <c r="JV526" s="34">
        <v>8.0428954423592505E-2</v>
      </c>
      <c r="JW526" s="34">
        <v>4.82573726541555E-2</v>
      </c>
      <c r="JX526" s="34">
        <v>3.2171581769436998E-2</v>
      </c>
      <c r="JY526" s="34">
        <v>4.82573726541555E-2</v>
      </c>
      <c r="KB526" s="34">
        <v>1.34048257372654E-2</v>
      </c>
      <c r="KG526" s="34">
        <v>5.3619302949061698E-3</v>
      </c>
      <c r="KL526" s="34" t="s">
        <v>4170</v>
      </c>
      <c r="KM526" s="34" t="s">
        <v>4170</v>
      </c>
      <c r="KN526" s="34" t="s">
        <v>4352</v>
      </c>
      <c r="KO526" s="34" t="s">
        <v>4170</v>
      </c>
      <c r="KP526" s="34" t="s">
        <v>4170</v>
      </c>
      <c r="KQ526" s="34" t="s">
        <v>4170</v>
      </c>
      <c r="KR526" s="34" t="s">
        <v>4170</v>
      </c>
      <c r="KS526" s="34" t="s">
        <v>4972</v>
      </c>
      <c r="KT526" s="34" t="s">
        <v>4170</v>
      </c>
      <c r="KU526" s="34" t="s">
        <v>4973</v>
      </c>
      <c r="KV526" s="34" t="s">
        <v>5153</v>
      </c>
      <c r="KW526" s="34" t="s">
        <v>5621</v>
      </c>
      <c r="KX526" s="34" t="s">
        <v>5646</v>
      </c>
      <c r="KY526" s="34" t="s">
        <v>5116</v>
      </c>
      <c r="KZ526" s="34" t="s">
        <v>5850</v>
      </c>
    </row>
    <row r="527" spans="1:313">
      <c r="A527" s="34" t="s">
        <v>7516</v>
      </c>
      <c r="B527" s="34" t="s">
        <v>7491</v>
      </c>
      <c r="C527" s="34" t="s">
        <v>1039</v>
      </c>
      <c r="D527" s="34" t="s">
        <v>1041</v>
      </c>
      <c r="F527" s="34" t="s">
        <v>1041</v>
      </c>
      <c r="G527" s="34">
        <v>28</v>
      </c>
      <c r="H527" s="34" t="s">
        <v>1041</v>
      </c>
      <c r="I527" s="34" t="s">
        <v>1041</v>
      </c>
      <c r="J527" s="34" t="s">
        <v>440</v>
      </c>
      <c r="K527" s="34" t="s">
        <v>1077</v>
      </c>
      <c r="L527" s="34" t="s">
        <v>9537</v>
      </c>
      <c r="M527" s="34" t="s">
        <v>1548</v>
      </c>
      <c r="N527" s="34" t="s">
        <v>9538</v>
      </c>
      <c r="P527" s="34" t="s">
        <v>3065</v>
      </c>
      <c r="Q527" s="34" t="s">
        <v>3099</v>
      </c>
      <c r="R527" s="34" t="s">
        <v>6380</v>
      </c>
      <c r="S527" s="34">
        <v>2</v>
      </c>
      <c r="T527" s="34" t="s">
        <v>4881</v>
      </c>
      <c r="U527" s="34" t="s">
        <v>4170</v>
      </c>
      <c r="V527" s="34" t="s">
        <v>4881</v>
      </c>
      <c r="W527" s="34" t="s">
        <v>4881</v>
      </c>
      <c r="X527" s="34" t="s">
        <v>4170</v>
      </c>
      <c r="Y527" s="34" t="s">
        <v>4881</v>
      </c>
      <c r="Z527" s="34" t="s">
        <v>4881</v>
      </c>
      <c r="AA527" s="34" t="s">
        <v>4170</v>
      </c>
      <c r="AB527" s="34" t="s">
        <v>3681</v>
      </c>
      <c r="AD527" s="34" t="s">
        <v>3696</v>
      </c>
      <c r="AN527" s="34" t="s">
        <v>3722</v>
      </c>
      <c r="AO527" s="34" t="s">
        <v>1044</v>
      </c>
      <c r="BG527" s="34">
        <v>2</v>
      </c>
      <c r="BI527" s="34">
        <v>40</v>
      </c>
      <c r="BJ527" s="34" t="s">
        <v>1041</v>
      </c>
      <c r="BK527" s="34" t="s">
        <v>3727</v>
      </c>
      <c r="BM527" s="34" t="s">
        <v>3739</v>
      </c>
      <c r="BN527" s="34" t="s">
        <v>3745</v>
      </c>
      <c r="BO527" s="34" t="s">
        <v>4881</v>
      </c>
      <c r="BP527" s="34" t="s">
        <v>4170</v>
      </c>
      <c r="BQ527" s="34" t="s">
        <v>4170</v>
      </c>
      <c r="BR527" s="34" t="s">
        <v>4170</v>
      </c>
      <c r="BS527" s="34" t="s">
        <v>3754</v>
      </c>
      <c r="BT527" s="34" t="s">
        <v>3771</v>
      </c>
      <c r="BU527" s="34" t="s">
        <v>1044</v>
      </c>
      <c r="BV527" s="34" t="s">
        <v>1044</v>
      </c>
      <c r="BW527" s="34" t="s">
        <v>1044</v>
      </c>
      <c r="BX527" s="34" t="s">
        <v>3777</v>
      </c>
      <c r="BY527" s="34" t="s">
        <v>4881</v>
      </c>
      <c r="BZ527" s="34" t="s">
        <v>4170</v>
      </c>
      <c r="CA527" s="34" t="s">
        <v>4170</v>
      </c>
      <c r="CB527" s="34" t="s">
        <v>4170</v>
      </c>
      <c r="CC527" s="34" t="s">
        <v>4170</v>
      </c>
      <c r="CD527" s="34" t="s">
        <v>4170</v>
      </c>
      <c r="CE527" s="34" t="s">
        <v>4170</v>
      </c>
      <c r="CF527" s="34" t="s">
        <v>4170</v>
      </c>
      <c r="CG527" s="34" t="s">
        <v>4170</v>
      </c>
      <c r="CH527" s="34" t="s">
        <v>4170</v>
      </c>
      <c r="CI527" s="34" t="s">
        <v>4170</v>
      </c>
      <c r="CJ527" s="34" t="s">
        <v>4170</v>
      </c>
      <c r="CK527" s="34" t="s">
        <v>4170</v>
      </c>
      <c r="CL527" s="34" t="s">
        <v>4170</v>
      </c>
      <c r="CM527" s="34" t="s">
        <v>4170</v>
      </c>
      <c r="CN527" s="34" t="s">
        <v>4170</v>
      </c>
      <c r="CO527" s="34" t="s">
        <v>4170</v>
      </c>
      <c r="CQ527" s="34" t="s">
        <v>1041</v>
      </c>
      <c r="CR527" s="34" t="s">
        <v>1041</v>
      </c>
      <c r="CS527" s="34" t="s">
        <v>1041</v>
      </c>
      <c r="CT527" s="34" t="s">
        <v>1041</v>
      </c>
      <c r="CU527" s="34" t="s">
        <v>1041</v>
      </c>
      <c r="CV527" s="34" t="s">
        <v>1041</v>
      </c>
      <c r="CW527" s="34" t="s">
        <v>1041</v>
      </c>
      <c r="CX527" s="34" t="s">
        <v>1044</v>
      </c>
      <c r="CY527" s="34" t="s">
        <v>3823</v>
      </c>
      <c r="CZ527" s="34" t="s">
        <v>3843</v>
      </c>
      <c r="DA527" s="34" t="s">
        <v>3855</v>
      </c>
      <c r="DB527" s="34" t="s">
        <v>1044</v>
      </c>
      <c r="DC527" s="34" t="s">
        <v>1044</v>
      </c>
      <c r="DD527" s="34" t="s">
        <v>3871</v>
      </c>
      <c r="DE527" s="34" t="s">
        <v>1041</v>
      </c>
      <c r="DF527" s="34" t="s">
        <v>3877</v>
      </c>
      <c r="DG527" s="34" t="s">
        <v>3884</v>
      </c>
      <c r="DH527" s="34" t="s">
        <v>4881</v>
      </c>
      <c r="DI527" s="34" t="s">
        <v>4170</v>
      </c>
      <c r="DJ527" s="34" t="s">
        <v>4170</v>
      </c>
      <c r="DK527" s="34" t="s">
        <v>4170</v>
      </c>
      <c r="DL527" s="34" t="s">
        <v>4170</v>
      </c>
      <c r="DM527" s="34" t="s">
        <v>4170</v>
      </c>
      <c r="DN527" s="34" t="s">
        <v>4170</v>
      </c>
      <c r="DO527" s="34" t="s">
        <v>4170</v>
      </c>
      <c r="DP527" s="34" t="s">
        <v>4170</v>
      </c>
      <c r="DQ527" s="34" t="s">
        <v>4170</v>
      </c>
      <c r="DR527" s="34" t="s">
        <v>4170</v>
      </c>
      <c r="DS527" s="34" t="s">
        <v>4170</v>
      </c>
      <c r="DT527" s="34" t="s">
        <v>4170</v>
      </c>
      <c r="DU527" s="34" t="s">
        <v>4170</v>
      </c>
      <c r="DV527" s="34" t="s">
        <v>4170</v>
      </c>
      <c r="DW527" s="34" t="s">
        <v>4170</v>
      </c>
      <c r="FK527" s="34" t="s">
        <v>1044</v>
      </c>
      <c r="FM527" s="34" t="s">
        <v>3981</v>
      </c>
      <c r="FN527" s="34" t="s">
        <v>7201</v>
      </c>
      <c r="FO527" s="34" t="s">
        <v>4881</v>
      </c>
      <c r="FP527" s="34" t="s">
        <v>4881</v>
      </c>
      <c r="FQ527" s="34" t="s">
        <v>4881</v>
      </c>
      <c r="FR527" s="34" t="s">
        <v>4170</v>
      </c>
      <c r="FS527" s="34" t="s">
        <v>4881</v>
      </c>
      <c r="FT527" s="34" t="s">
        <v>4170</v>
      </c>
      <c r="FU527" s="34" t="s">
        <v>4170</v>
      </c>
      <c r="FV527" s="34" t="s">
        <v>4881</v>
      </c>
      <c r="FW527" s="34" t="s">
        <v>4881</v>
      </c>
      <c r="FX527" s="34" t="s">
        <v>4170</v>
      </c>
      <c r="FY527" s="34" t="s">
        <v>4170</v>
      </c>
      <c r="FZ527" s="34" t="s">
        <v>4170</v>
      </c>
      <c r="GA527" s="34" t="s">
        <v>4170</v>
      </c>
      <c r="GB527" s="34" t="s">
        <v>4170</v>
      </c>
      <c r="GC527" s="34" t="s">
        <v>4170</v>
      </c>
      <c r="GD527" s="34" t="s">
        <v>4170</v>
      </c>
      <c r="GF527" s="34" t="s">
        <v>1044</v>
      </c>
      <c r="GG527" s="34" t="s">
        <v>4170</v>
      </c>
      <c r="GH527" s="34" t="s">
        <v>4170</v>
      </c>
      <c r="GI527" s="34" t="s">
        <v>4170</v>
      </c>
      <c r="GJ527" s="34" t="s">
        <v>4881</v>
      </c>
      <c r="GK527" s="34" t="s">
        <v>4170</v>
      </c>
      <c r="GL527" s="34" t="s">
        <v>4170</v>
      </c>
      <c r="GM527" s="34" t="s">
        <v>4170</v>
      </c>
      <c r="GO527" s="34">
        <v>7000</v>
      </c>
      <c r="GP527" s="34">
        <v>0</v>
      </c>
      <c r="GQ527" s="34">
        <v>7000</v>
      </c>
      <c r="GR527" s="34">
        <v>1200</v>
      </c>
      <c r="GS527" s="34">
        <v>500</v>
      </c>
      <c r="GT527" s="34">
        <v>350</v>
      </c>
      <c r="GU527" s="34">
        <v>100</v>
      </c>
      <c r="GV527" s="34">
        <v>0</v>
      </c>
      <c r="GW527" s="34">
        <v>0</v>
      </c>
      <c r="GX527" s="34">
        <v>0</v>
      </c>
      <c r="GY527" s="34">
        <v>3000</v>
      </c>
      <c r="GZ527" s="34">
        <v>5000</v>
      </c>
      <c r="HA527" s="34">
        <v>0</v>
      </c>
      <c r="HB527" s="34">
        <v>0</v>
      </c>
      <c r="HC527" s="34">
        <v>2400</v>
      </c>
      <c r="HD527" s="34">
        <v>0</v>
      </c>
      <c r="HE527" s="34">
        <v>0</v>
      </c>
      <c r="HF527" s="34" t="s">
        <v>1044</v>
      </c>
      <c r="HK527" s="34" t="s">
        <v>7517</v>
      </c>
      <c r="HL527" s="34" t="s">
        <v>4226</v>
      </c>
      <c r="HM527" s="34" t="s">
        <v>4539</v>
      </c>
      <c r="HN527" s="34" t="s">
        <v>5446</v>
      </c>
      <c r="HO527" s="34">
        <v>33.902759526938198</v>
      </c>
      <c r="HP527" s="34" t="s">
        <v>4895</v>
      </c>
      <c r="HQ527" s="34" t="s">
        <v>4313</v>
      </c>
      <c r="HR527" s="34" t="s">
        <v>4210</v>
      </c>
      <c r="HS527" s="34" t="s">
        <v>4228</v>
      </c>
      <c r="HT527" s="34" t="s">
        <v>4262</v>
      </c>
      <c r="HU527" s="34" t="s">
        <v>5342</v>
      </c>
      <c r="HV527" s="34" t="s">
        <v>5001</v>
      </c>
      <c r="HW527" s="34" t="s">
        <v>4560</v>
      </c>
      <c r="HX527" s="34" t="s">
        <v>3247</v>
      </c>
      <c r="HY527" s="34" t="s">
        <v>4299</v>
      </c>
      <c r="HZ527" s="34" t="s">
        <v>4933</v>
      </c>
      <c r="IA527" s="34" t="s">
        <v>4666</v>
      </c>
      <c r="IB527" s="34" t="s">
        <v>5665</v>
      </c>
      <c r="IC527" s="34" t="s">
        <v>5274</v>
      </c>
      <c r="ID527" s="34" t="s">
        <v>4462</v>
      </c>
      <c r="IR527" s="34" t="s">
        <v>1046</v>
      </c>
      <c r="IS527" s="34" t="s">
        <v>5322</v>
      </c>
      <c r="IU527" s="34" t="s">
        <v>5180</v>
      </c>
      <c r="IV527" s="34" t="s">
        <v>4170</v>
      </c>
      <c r="IW527" s="34" t="s">
        <v>4175</v>
      </c>
      <c r="IX527" s="34" t="s">
        <v>4472</v>
      </c>
      <c r="IY527" s="34" t="s">
        <v>4785</v>
      </c>
      <c r="IZ527" s="34" t="s">
        <v>4785</v>
      </c>
      <c r="JA527" s="34" t="s">
        <v>4711</v>
      </c>
      <c r="JB527" s="34" t="s">
        <v>4170</v>
      </c>
      <c r="JC527" s="34">
        <v>0</v>
      </c>
      <c r="JD527" s="34">
        <v>500</v>
      </c>
      <c r="JE527" s="34">
        <v>833.33333333333303</v>
      </c>
      <c r="JF527" s="34">
        <v>0</v>
      </c>
      <c r="JG527" s="34">
        <v>0</v>
      </c>
      <c r="JH527" s="34">
        <v>400</v>
      </c>
      <c r="JI527" s="34">
        <v>0</v>
      </c>
      <c r="JJ527" s="34">
        <v>0</v>
      </c>
      <c r="JK527" s="34">
        <v>0</v>
      </c>
      <c r="JL527" s="34">
        <v>17383.333333333299</v>
      </c>
      <c r="JM527" s="34">
        <v>500</v>
      </c>
      <c r="JN527" s="34">
        <v>17883.333333333299</v>
      </c>
      <c r="JO527" s="34">
        <v>8691.6666666666697</v>
      </c>
      <c r="JP527" s="34">
        <v>250</v>
      </c>
      <c r="JQ527" s="34">
        <v>8941.6666666666697</v>
      </c>
      <c r="JR527" s="34">
        <v>0.39142590866728799</v>
      </c>
      <c r="JT527" s="34">
        <v>0.39142590866728799</v>
      </c>
      <c r="JU527" s="34">
        <v>6.7101584342963705E-2</v>
      </c>
      <c r="JV527" s="34">
        <v>2.79589934762349E-2</v>
      </c>
      <c r="JW527" s="34">
        <v>1.9571295433364399E-2</v>
      </c>
      <c r="JX527" s="34">
        <v>5.5917986952469696E-3</v>
      </c>
      <c r="KB527" s="34">
        <v>2.79589934762349E-2</v>
      </c>
      <c r="KC527" s="34">
        <v>4.6598322460391403E-2</v>
      </c>
      <c r="KF527" s="34">
        <v>2.2367194780987899E-2</v>
      </c>
      <c r="KL527" s="34" t="s">
        <v>4170</v>
      </c>
      <c r="KM527" s="34" t="s">
        <v>4170</v>
      </c>
      <c r="KN527" s="34" t="s">
        <v>5255</v>
      </c>
      <c r="KO527" s="34" t="s">
        <v>4716</v>
      </c>
      <c r="KP527" s="34" t="s">
        <v>4170</v>
      </c>
      <c r="KQ527" s="34" t="s">
        <v>4170</v>
      </c>
      <c r="KR527" s="34" t="s">
        <v>4714</v>
      </c>
      <c r="KS527" s="34" t="s">
        <v>4170</v>
      </c>
      <c r="KT527" s="34" t="s">
        <v>4170</v>
      </c>
      <c r="KU527" s="34" t="s">
        <v>5113</v>
      </c>
      <c r="KV527" s="34" t="s">
        <v>5155</v>
      </c>
      <c r="KW527" s="34" t="s">
        <v>5624</v>
      </c>
      <c r="KX527" s="34" t="s">
        <v>5644</v>
      </c>
      <c r="KY527" s="34" t="s">
        <v>5223</v>
      </c>
      <c r="KZ527" s="34" t="s">
        <v>5155</v>
      </c>
    </row>
    <row r="528" spans="1:313">
      <c r="A528" s="34" t="s">
        <v>7518</v>
      </c>
      <c r="B528" s="34" t="s">
        <v>7491</v>
      </c>
      <c r="C528" s="34" t="s">
        <v>1038</v>
      </c>
      <c r="D528" s="34" t="s">
        <v>1041</v>
      </c>
      <c r="F528" s="34" t="s">
        <v>1041</v>
      </c>
      <c r="G528" s="34">
        <v>45</v>
      </c>
      <c r="H528" s="34" t="s">
        <v>1041</v>
      </c>
      <c r="I528" s="34" t="s">
        <v>1041</v>
      </c>
      <c r="J528" s="34" t="s">
        <v>440</v>
      </c>
      <c r="K528" s="34" t="s">
        <v>1077</v>
      </c>
      <c r="L528" s="34" t="s">
        <v>9537</v>
      </c>
      <c r="M528" s="34" t="s">
        <v>1548</v>
      </c>
      <c r="N528" s="34" t="s">
        <v>9538</v>
      </c>
      <c r="P528" s="34" t="s">
        <v>3065</v>
      </c>
      <c r="Q528" s="34" t="s">
        <v>3123</v>
      </c>
      <c r="R528" s="34" t="s">
        <v>6299</v>
      </c>
      <c r="S528" s="34">
        <v>4</v>
      </c>
      <c r="T528" s="34" t="s">
        <v>4609</v>
      </c>
      <c r="U528" s="34" t="s">
        <v>4881</v>
      </c>
      <c r="V528" s="34" t="s">
        <v>4881</v>
      </c>
      <c r="W528" s="34" t="s">
        <v>4881</v>
      </c>
      <c r="X528" s="34" t="s">
        <v>4881</v>
      </c>
      <c r="Y528" s="34" t="s">
        <v>4609</v>
      </c>
      <c r="Z528" s="34" t="s">
        <v>4609</v>
      </c>
      <c r="AA528" s="34" t="s">
        <v>4170</v>
      </c>
      <c r="AB528" s="34" t="s">
        <v>3681</v>
      </c>
      <c r="AD528" s="34" t="s">
        <v>3696</v>
      </c>
      <c r="AN528" s="34" t="s">
        <v>3722</v>
      </c>
      <c r="AO528" s="34" t="s">
        <v>1044</v>
      </c>
      <c r="BG528" s="34">
        <v>3</v>
      </c>
      <c r="BI528" s="34">
        <v>60</v>
      </c>
      <c r="BJ528" s="34" t="s">
        <v>1041</v>
      </c>
      <c r="BK528" s="34" t="s">
        <v>3727</v>
      </c>
      <c r="BM528" s="34" t="s">
        <v>3739</v>
      </c>
      <c r="BN528" s="34" t="s">
        <v>3745</v>
      </c>
      <c r="BO528" s="34" t="s">
        <v>4881</v>
      </c>
      <c r="BP528" s="34" t="s">
        <v>4170</v>
      </c>
      <c r="BQ528" s="34" t="s">
        <v>4170</v>
      </c>
      <c r="BR528" s="34" t="s">
        <v>4170</v>
      </c>
      <c r="BS528" s="34" t="s">
        <v>3754</v>
      </c>
      <c r="BT528" s="34" t="s">
        <v>3771</v>
      </c>
      <c r="BU528" s="34" t="s">
        <v>1044</v>
      </c>
      <c r="BV528" s="34" t="s">
        <v>1044</v>
      </c>
      <c r="BW528" s="34" t="s">
        <v>1044</v>
      </c>
      <c r="BX528" s="34" t="s">
        <v>3777</v>
      </c>
      <c r="BY528" s="34" t="s">
        <v>4881</v>
      </c>
      <c r="BZ528" s="34" t="s">
        <v>4170</v>
      </c>
      <c r="CA528" s="34" t="s">
        <v>4170</v>
      </c>
      <c r="CB528" s="34" t="s">
        <v>4170</v>
      </c>
      <c r="CC528" s="34" t="s">
        <v>4170</v>
      </c>
      <c r="CD528" s="34" t="s">
        <v>4170</v>
      </c>
      <c r="CE528" s="34" t="s">
        <v>4170</v>
      </c>
      <c r="CF528" s="34" t="s">
        <v>4170</v>
      </c>
      <c r="CG528" s="34" t="s">
        <v>4170</v>
      </c>
      <c r="CH528" s="34" t="s">
        <v>4170</v>
      </c>
      <c r="CI528" s="34" t="s">
        <v>4170</v>
      </c>
      <c r="CJ528" s="34" t="s">
        <v>4170</v>
      </c>
      <c r="CK528" s="34" t="s">
        <v>4170</v>
      </c>
      <c r="CL528" s="34" t="s">
        <v>4170</v>
      </c>
      <c r="CM528" s="34" t="s">
        <v>4170</v>
      </c>
      <c r="CN528" s="34" t="s">
        <v>4170</v>
      </c>
      <c r="CO528" s="34" t="s">
        <v>4170</v>
      </c>
      <c r="CQ528" s="34" t="s">
        <v>1041</v>
      </c>
      <c r="CR528" s="34" t="s">
        <v>1041</v>
      </c>
      <c r="CS528" s="34" t="s">
        <v>1041</v>
      </c>
      <c r="CT528" s="34" t="s">
        <v>1041</v>
      </c>
      <c r="CU528" s="34" t="s">
        <v>1041</v>
      </c>
      <c r="CV528" s="34" t="s">
        <v>1041</v>
      </c>
      <c r="CW528" s="34" t="s">
        <v>1041</v>
      </c>
      <c r="CX528" s="34" t="s">
        <v>1041</v>
      </c>
      <c r="CY528" s="34" t="s">
        <v>3826</v>
      </c>
      <c r="CZ528" s="34" t="s">
        <v>3843</v>
      </c>
      <c r="DA528" s="34" t="s">
        <v>3861</v>
      </c>
      <c r="DB528" s="34" t="s">
        <v>1044</v>
      </c>
      <c r="DC528" s="34" t="s">
        <v>1044</v>
      </c>
      <c r="DD528" s="34" t="s">
        <v>3871</v>
      </c>
      <c r="DE528" s="34" t="s">
        <v>1044</v>
      </c>
      <c r="DF528" s="34" t="s">
        <v>3877</v>
      </c>
      <c r="DG528" s="34" t="s">
        <v>169</v>
      </c>
      <c r="DH528" s="34" t="s">
        <v>4170</v>
      </c>
      <c r="DI528" s="34" t="s">
        <v>4881</v>
      </c>
      <c r="DJ528" s="34" t="s">
        <v>4170</v>
      </c>
      <c r="DK528" s="34" t="s">
        <v>4170</v>
      </c>
      <c r="DL528" s="34" t="s">
        <v>4170</v>
      </c>
      <c r="DM528" s="34" t="s">
        <v>4170</v>
      </c>
      <c r="DN528" s="34" t="s">
        <v>4170</v>
      </c>
      <c r="DO528" s="34" t="s">
        <v>4170</v>
      </c>
      <c r="DP528" s="34" t="s">
        <v>4170</v>
      </c>
      <c r="DQ528" s="34" t="s">
        <v>4170</v>
      </c>
      <c r="DR528" s="34" t="s">
        <v>4170</v>
      </c>
      <c r="DS528" s="34" t="s">
        <v>4170</v>
      </c>
      <c r="DT528" s="34" t="s">
        <v>4170</v>
      </c>
      <c r="DU528" s="34" t="s">
        <v>4170</v>
      </c>
      <c r="DV528" s="34" t="s">
        <v>4170</v>
      </c>
      <c r="DW528" s="34" t="s">
        <v>4170</v>
      </c>
      <c r="DY528" s="34">
        <v>55000</v>
      </c>
      <c r="FK528" s="34" t="s">
        <v>1044</v>
      </c>
      <c r="FM528" s="34" t="s">
        <v>3990</v>
      </c>
      <c r="GF528" s="34" t="s">
        <v>1044</v>
      </c>
      <c r="GG528" s="34" t="s">
        <v>4170</v>
      </c>
      <c r="GH528" s="34" t="s">
        <v>4170</v>
      </c>
      <c r="GI528" s="34" t="s">
        <v>4170</v>
      </c>
      <c r="GJ528" s="34" t="s">
        <v>4881</v>
      </c>
      <c r="GK528" s="34" t="s">
        <v>4170</v>
      </c>
      <c r="GL528" s="34" t="s">
        <v>4170</v>
      </c>
      <c r="GM528" s="34" t="s">
        <v>4170</v>
      </c>
      <c r="GO528" s="34">
        <v>25000</v>
      </c>
      <c r="GP528" s="34">
        <v>0</v>
      </c>
      <c r="GQ528" s="34">
        <v>8000</v>
      </c>
      <c r="GR528" s="34">
        <v>5000</v>
      </c>
      <c r="GS528" s="34">
        <v>500</v>
      </c>
      <c r="GT528" s="34">
        <v>500</v>
      </c>
      <c r="GU528" s="34">
        <v>6000</v>
      </c>
      <c r="GV528" s="34">
        <v>2000</v>
      </c>
      <c r="GW528" s="34">
        <v>0</v>
      </c>
      <c r="GX528" s="34">
        <v>6000</v>
      </c>
      <c r="GY528" s="34">
        <v>2000</v>
      </c>
      <c r="GZ528" s="34">
        <v>2000</v>
      </c>
      <c r="HA528" s="34">
        <v>0</v>
      </c>
      <c r="HB528" s="34">
        <v>0</v>
      </c>
      <c r="HC528" s="34">
        <v>7200</v>
      </c>
      <c r="HD528" s="34">
        <v>0</v>
      </c>
      <c r="HE528" s="34">
        <v>0</v>
      </c>
      <c r="HF528" s="34" t="s">
        <v>1044</v>
      </c>
      <c r="HK528" s="34" t="s">
        <v>7519</v>
      </c>
      <c r="HL528" s="34" t="s">
        <v>4226</v>
      </c>
      <c r="HM528" s="34" t="s">
        <v>4542</v>
      </c>
      <c r="HN528" s="34" t="s">
        <v>5447</v>
      </c>
      <c r="HO528" s="34">
        <v>27.8567126587823</v>
      </c>
      <c r="HP528" s="34" t="s">
        <v>4895</v>
      </c>
      <c r="HQ528" s="34" t="s">
        <v>4316</v>
      </c>
      <c r="HR528" s="34" t="s">
        <v>4219</v>
      </c>
      <c r="HS528" s="34" t="s">
        <v>4248</v>
      </c>
      <c r="HT528" s="34" t="s">
        <v>4262</v>
      </c>
      <c r="HU528" s="34" t="s">
        <v>5342</v>
      </c>
      <c r="HV528" s="34" t="s">
        <v>5001</v>
      </c>
      <c r="HW528" s="34" t="s">
        <v>4556</v>
      </c>
      <c r="HX528" s="34" t="s">
        <v>3244</v>
      </c>
      <c r="HY528" s="34" t="s">
        <v>4291</v>
      </c>
      <c r="HZ528" s="34" t="s">
        <v>4933</v>
      </c>
      <c r="IA528" s="34" t="s">
        <v>4666</v>
      </c>
      <c r="IC528" s="34" t="s">
        <v>5274</v>
      </c>
      <c r="ID528" s="34" t="s">
        <v>4462</v>
      </c>
      <c r="IE528" s="34" t="s">
        <v>5115</v>
      </c>
      <c r="IQ528" s="34">
        <v>55000</v>
      </c>
      <c r="IR528" s="34" t="s">
        <v>1046</v>
      </c>
      <c r="IS528" s="34" t="s">
        <v>5322</v>
      </c>
      <c r="IT528" s="34">
        <v>13750</v>
      </c>
      <c r="IU528" s="34" t="s">
        <v>4173</v>
      </c>
      <c r="IV528" s="34" t="s">
        <v>4170</v>
      </c>
      <c r="IW528" s="34" t="s">
        <v>4176</v>
      </c>
      <c r="IX528" s="34" t="s">
        <v>5179</v>
      </c>
      <c r="IY528" s="34" t="s">
        <v>4785</v>
      </c>
      <c r="IZ528" s="34" t="s">
        <v>4785</v>
      </c>
      <c r="JA528" s="34" t="s">
        <v>6053</v>
      </c>
      <c r="JB528" s="34" t="s">
        <v>5581</v>
      </c>
      <c r="JC528" s="34">
        <v>1000</v>
      </c>
      <c r="JD528" s="34">
        <v>333.33333333333297</v>
      </c>
      <c r="JE528" s="34">
        <v>333.33333333333297</v>
      </c>
      <c r="JF528" s="34">
        <v>0</v>
      </c>
      <c r="JG528" s="34">
        <v>0</v>
      </c>
      <c r="JH528" s="34">
        <v>1200</v>
      </c>
      <c r="JI528" s="34">
        <v>0</v>
      </c>
      <c r="JJ528" s="34">
        <v>0</v>
      </c>
      <c r="JK528" s="34">
        <v>0</v>
      </c>
      <c r="JL528" s="34">
        <v>47533.333333333299</v>
      </c>
      <c r="JM528" s="34">
        <v>2333.3333333333298</v>
      </c>
      <c r="JN528" s="34">
        <v>49866.666666666701</v>
      </c>
      <c r="JO528" s="34">
        <v>11883.333333333299</v>
      </c>
      <c r="JP528" s="34">
        <v>583.33333333333303</v>
      </c>
      <c r="JQ528" s="34">
        <v>12466.666666666701</v>
      </c>
      <c r="JR528" s="34">
        <v>0.50133689839572204</v>
      </c>
      <c r="JT528" s="34">
        <v>0.16042780748663099</v>
      </c>
      <c r="JU528" s="34">
        <v>0.10026737967914399</v>
      </c>
      <c r="JV528" s="34">
        <v>1.0026737967914401E-2</v>
      </c>
      <c r="JW528" s="34">
        <v>1.0026737967914401E-2</v>
      </c>
      <c r="JX528" s="34">
        <v>0.12032085561497299</v>
      </c>
      <c r="JY528" s="34">
        <v>4.0106951871657699E-2</v>
      </c>
      <c r="KA528" s="34">
        <v>2.0053475935828902E-2</v>
      </c>
      <c r="KB528" s="34">
        <v>6.6844919786096203E-3</v>
      </c>
      <c r="KC528" s="34">
        <v>6.6844919786096203E-3</v>
      </c>
      <c r="KF528" s="34">
        <v>2.40641711229947E-2</v>
      </c>
      <c r="KJ528" s="34" t="s">
        <v>5981</v>
      </c>
      <c r="KK528" s="34" t="s">
        <v>5987</v>
      </c>
      <c r="KL528" s="34" t="s">
        <v>4170</v>
      </c>
      <c r="KM528" s="34" t="s">
        <v>4716</v>
      </c>
      <c r="KN528" s="34" t="s">
        <v>5255</v>
      </c>
      <c r="KO528" s="34" t="s">
        <v>5255</v>
      </c>
      <c r="KP528" s="34" t="s">
        <v>4170</v>
      </c>
      <c r="KQ528" s="34" t="s">
        <v>4170</v>
      </c>
      <c r="KR528" s="34" t="s">
        <v>4973</v>
      </c>
      <c r="KS528" s="34" t="s">
        <v>4170</v>
      </c>
      <c r="KT528" s="34" t="s">
        <v>4170</v>
      </c>
      <c r="KU528" s="34" t="s">
        <v>5115</v>
      </c>
      <c r="KV528" s="34" t="s">
        <v>5155</v>
      </c>
      <c r="KW528" s="34" t="s">
        <v>5621</v>
      </c>
      <c r="KX528" s="34" t="s">
        <v>5646</v>
      </c>
      <c r="KY528" s="34" t="s">
        <v>5954</v>
      </c>
      <c r="KZ528" s="34" t="s">
        <v>5152</v>
      </c>
      <c r="LA528" s="34" t="s">
        <v>5992</v>
      </c>
    </row>
    <row r="529" spans="1:313">
      <c r="A529" s="34" t="s">
        <v>7520</v>
      </c>
      <c r="B529" s="34" t="s">
        <v>7491</v>
      </c>
      <c r="C529" s="34" t="s">
        <v>1037</v>
      </c>
      <c r="D529" s="34" t="s">
        <v>1041</v>
      </c>
      <c r="F529" s="34" t="s">
        <v>1041</v>
      </c>
      <c r="G529" s="34">
        <v>20</v>
      </c>
      <c r="H529" s="34" t="s">
        <v>1041</v>
      </c>
      <c r="I529" s="34" t="s">
        <v>1041</v>
      </c>
      <c r="J529" s="34" t="s">
        <v>442</v>
      </c>
      <c r="K529" s="34" t="s">
        <v>1059</v>
      </c>
      <c r="L529" s="34" t="s">
        <v>9539</v>
      </c>
      <c r="M529" s="34" t="s">
        <v>1229</v>
      </c>
      <c r="N529" s="34" t="s">
        <v>9540</v>
      </c>
      <c r="P529" s="34" t="s">
        <v>3065</v>
      </c>
      <c r="Q529" s="34" t="s">
        <v>3150</v>
      </c>
      <c r="R529" s="34" t="s">
        <v>6569</v>
      </c>
      <c r="S529" s="34">
        <v>3</v>
      </c>
      <c r="T529" s="34" t="s">
        <v>4881</v>
      </c>
      <c r="U529" s="34" t="s">
        <v>4170</v>
      </c>
      <c r="V529" s="34" t="s">
        <v>4881</v>
      </c>
      <c r="W529" s="34" t="s">
        <v>4881</v>
      </c>
      <c r="X529" s="34" t="s">
        <v>4881</v>
      </c>
      <c r="Y529" s="34" t="s">
        <v>4881</v>
      </c>
      <c r="Z529" s="34" t="s">
        <v>4609</v>
      </c>
      <c r="AA529" s="34" t="s">
        <v>4170</v>
      </c>
      <c r="AB529" s="34" t="s">
        <v>3681</v>
      </c>
      <c r="AD529" s="34" t="s">
        <v>3696</v>
      </c>
      <c r="AN529" s="34" t="s">
        <v>3722</v>
      </c>
      <c r="AO529" s="34" t="s">
        <v>1044</v>
      </c>
      <c r="BG529" s="34">
        <v>2</v>
      </c>
      <c r="BI529" s="34">
        <v>30</v>
      </c>
      <c r="BJ529" s="34" t="s">
        <v>1041</v>
      </c>
      <c r="BK529" s="34" t="s">
        <v>3727</v>
      </c>
      <c r="BM529" s="34" t="s">
        <v>3739</v>
      </c>
      <c r="BN529" s="34" t="s">
        <v>3745</v>
      </c>
      <c r="BO529" s="34" t="s">
        <v>4881</v>
      </c>
      <c r="BP529" s="34" t="s">
        <v>4170</v>
      </c>
      <c r="BQ529" s="34" t="s">
        <v>4170</v>
      </c>
      <c r="BR529" s="34" t="s">
        <v>4170</v>
      </c>
      <c r="BS529" s="34" t="s">
        <v>3751</v>
      </c>
      <c r="BT529" s="34" t="s">
        <v>3771</v>
      </c>
      <c r="BU529" s="34" t="s">
        <v>1044</v>
      </c>
      <c r="BV529" s="34" t="s">
        <v>1044</v>
      </c>
      <c r="BW529" s="34" t="s">
        <v>1044</v>
      </c>
      <c r="BX529" s="34" t="s">
        <v>3777</v>
      </c>
      <c r="BY529" s="34" t="s">
        <v>4881</v>
      </c>
      <c r="BZ529" s="34" t="s">
        <v>4170</v>
      </c>
      <c r="CA529" s="34" t="s">
        <v>4170</v>
      </c>
      <c r="CB529" s="34" t="s">
        <v>4170</v>
      </c>
      <c r="CC529" s="34" t="s">
        <v>4170</v>
      </c>
      <c r="CD529" s="34" t="s">
        <v>4170</v>
      </c>
      <c r="CE529" s="34" t="s">
        <v>4170</v>
      </c>
      <c r="CF529" s="34" t="s">
        <v>4170</v>
      </c>
      <c r="CG529" s="34" t="s">
        <v>4170</v>
      </c>
      <c r="CH529" s="34" t="s">
        <v>4170</v>
      </c>
      <c r="CI529" s="34" t="s">
        <v>4170</v>
      </c>
      <c r="CJ529" s="34" t="s">
        <v>4170</v>
      </c>
      <c r="CK529" s="34" t="s">
        <v>4170</v>
      </c>
      <c r="CL529" s="34" t="s">
        <v>4170</v>
      </c>
      <c r="CM529" s="34" t="s">
        <v>4170</v>
      </c>
      <c r="CN529" s="34" t="s">
        <v>4170</v>
      </c>
      <c r="CO529" s="34" t="s">
        <v>4170</v>
      </c>
      <c r="CQ529" s="34" t="s">
        <v>1041</v>
      </c>
      <c r="CR529" s="34" t="s">
        <v>1041</v>
      </c>
      <c r="CS529" s="34" t="s">
        <v>1041</v>
      </c>
      <c r="CT529" s="34" t="s">
        <v>1041</v>
      </c>
      <c r="CU529" s="34" t="s">
        <v>1041</v>
      </c>
      <c r="CV529" s="34" t="s">
        <v>1041</v>
      </c>
      <c r="CW529" s="34" t="s">
        <v>1044</v>
      </c>
      <c r="CX529" s="34" t="s">
        <v>1044</v>
      </c>
      <c r="CY529" s="34" t="s">
        <v>3826</v>
      </c>
      <c r="CZ529" s="34" t="s">
        <v>3843</v>
      </c>
      <c r="DA529" s="34" t="s">
        <v>3861</v>
      </c>
      <c r="DB529" s="34" t="s">
        <v>1044</v>
      </c>
      <c r="DC529" s="34" t="s">
        <v>1044</v>
      </c>
      <c r="DD529" s="34" t="s">
        <v>3871</v>
      </c>
      <c r="DE529" s="34" t="s">
        <v>1041</v>
      </c>
      <c r="DF529" s="34" t="s">
        <v>3877</v>
      </c>
      <c r="DG529" s="34" t="s">
        <v>6710</v>
      </c>
      <c r="DH529" s="34" t="s">
        <v>4170</v>
      </c>
      <c r="DI529" s="34" t="s">
        <v>4881</v>
      </c>
      <c r="DJ529" s="34" t="s">
        <v>4170</v>
      </c>
      <c r="DK529" s="34" t="s">
        <v>4170</v>
      </c>
      <c r="DL529" s="34" t="s">
        <v>4170</v>
      </c>
      <c r="DM529" s="34" t="s">
        <v>4170</v>
      </c>
      <c r="DN529" s="34" t="s">
        <v>4170</v>
      </c>
      <c r="DO529" s="34" t="s">
        <v>4170</v>
      </c>
      <c r="DP529" s="34" t="s">
        <v>4170</v>
      </c>
      <c r="DQ529" s="34" t="s">
        <v>4881</v>
      </c>
      <c r="DR529" s="34" t="s">
        <v>4170</v>
      </c>
      <c r="DS529" s="34" t="s">
        <v>4170</v>
      </c>
      <c r="DT529" s="34" t="s">
        <v>4170</v>
      </c>
      <c r="DU529" s="34" t="s">
        <v>4170</v>
      </c>
      <c r="DV529" s="34" t="s">
        <v>4170</v>
      </c>
      <c r="DW529" s="34" t="s">
        <v>4170</v>
      </c>
      <c r="DY529" s="34">
        <v>15000</v>
      </c>
      <c r="FG529" s="34">
        <v>5000</v>
      </c>
      <c r="FK529" s="34" t="s">
        <v>3963</v>
      </c>
      <c r="FL529" s="34" t="s">
        <v>3969</v>
      </c>
      <c r="FM529" s="34" t="s">
        <v>3990</v>
      </c>
      <c r="GF529" s="34" t="s">
        <v>1044</v>
      </c>
      <c r="GG529" s="34" t="s">
        <v>4170</v>
      </c>
      <c r="GH529" s="34" t="s">
        <v>4170</v>
      </c>
      <c r="GI529" s="34" t="s">
        <v>4170</v>
      </c>
      <c r="GJ529" s="34" t="s">
        <v>4881</v>
      </c>
      <c r="GK529" s="34" t="s">
        <v>4170</v>
      </c>
      <c r="GL529" s="34" t="s">
        <v>4170</v>
      </c>
      <c r="GM529" s="34" t="s">
        <v>4170</v>
      </c>
      <c r="GO529" s="34">
        <v>5000</v>
      </c>
      <c r="GP529" s="34">
        <v>0</v>
      </c>
      <c r="GQ529" s="34">
        <v>5000</v>
      </c>
      <c r="GR529" s="34">
        <v>2500</v>
      </c>
      <c r="GS529" s="34">
        <v>500</v>
      </c>
      <c r="GT529" s="34">
        <v>500</v>
      </c>
      <c r="GU529" s="34">
        <v>500</v>
      </c>
      <c r="GV529" s="34">
        <v>0</v>
      </c>
      <c r="GW529" s="34">
        <v>0</v>
      </c>
      <c r="GX529" s="34">
        <v>3500</v>
      </c>
      <c r="GY529" s="34">
        <v>1000</v>
      </c>
      <c r="GZ529" s="34">
        <v>0</v>
      </c>
      <c r="HA529" s="34">
        <v>0</v>
      </c>
      <c r="HB529" s="34">
        <v>0</v>
      </c>
      <c r="HC529" s="34">
        <v>0</v>
      </c>
      <c r="HD529" s="34">
        <v>0</v>
      </c>
      <c r="HE529" s="34">
        <v>0</v>
      </c>
      <c r="HF529" s="34" t="s">
        <v>1044</v>
      </c>
      <c r="HK529" s="34" t="s">
        <v>7521</v>
      </c>
      <c r="HL529" s="34" t="s">
        <v>4226</v>
      </c>
      <c r="HM529" s="34" t="s">
        <v>4539</v>
      </c>
      <c r="HN529" s="34" t="s">
        <v>5452</v>
      </c>
      <c r="HO529" s="34">
        <v>35.906701708278597</v>
      </c>
      <c r="HP529" s="34" t="s">
        <v>4895</v>
      </c>
      <c r="HQ529" s="34" t="s">
        <v>4316</v>
      </c>
      <c r="HR529" s="34" t="s">
        <v>4219</v>
      </c>
      <c r="HS529" s="34" t="s">
        <v>4248</v>
      </c>
      <c r="HT529" s="34" t="s">
        <v>4262</v>
      </c>
      <c r="HU529" s="34" t="s">
        <v>5342</v>
      </c>
      <c r="HV529" s="34" t="s">
        <v>5001</v>
      </c>
      <c r="HW529" s="34" t="s">
        <v>4556</v>
      </c>
      <c r="HX529" s="34" t="s">
        <v>3235</v>
      </c>
      <c r="HY529" s="34" t="s">
        <v>4291</v>
      </c>
      <c r="HZ529" s="34" t="s">
        <v>4933</v>
      </c>
      <c r="IA529" s="34" t="s">
        <v>4666</v>
      </c>
      <c r="IC529" s="34" t="s">
        <v>5274</v>
      </c>
      <c r="ID529" s="34" t="s">
        <v>4462</v>
      </c>
      <c r="IE529" s="34" t="s">
        <v>5112</v>
      </c>
      <c r="IM529" s="34" t="s">
        <v>6040</v>
      </c>
      <c r="IQ529" s="34">
        <v>20000</v>
      </c>
      <c r="IR529" s="34" t="s">
        <v>1046</v>
      </c>
      <c r="IT529" s="34">
        <v>6666.6666666666697</v>
      </c>
      <c r="IU529" s="34" t="s">
        <v>5179</v>
      </c>
      <c r="IV529" s="34" t="s">
        <v>4170</v>
      </c>
      <c r="IW529" s="34" t="s">
        <v>4174</v>
      </c>
      <c r="IX529" s="34" t="s">
        <v>5374</v>
      </c>
      <c r="IY529" s="34" t="s">
        <v>4785</v>
      </c>
      <c r="IZ529" s="34" t="s">
        <v>4785</v>
      </c>
      <c r="JA529" s="34" t="s">
        <v>4785</v>
      </c>
      <c r="JB529" s="34" t="s">
        <v>4170</v>
      </c>
      <c r="JC529" s="34">
        <v>583.33333333333303</v>
      </c>
      <c r="JD529" s="34">
        <v>166.666666666667</v>
      </c>
      <c r="JE529" s="34">
        <v>0</v>
      </c>
      <c r="JF529" s="34">
        <v>0</v>
      </c>
      <c r="JG529" s="34">
        <v>0</v>
      </c>
      <c r="JH529" s="34">
        <v>0</v>
      </c>
      <c r="JI529" s="34">
        <v>0</v>
      </c>
      <c r="JJ529" s="34">
        <v>0</v>
      </c>
      <c r="JK529" s="34">
        <v>0</v>
      </c>
      <c r="JL529" s="34">
        <v>14583.333333333299</v>
      </c>
      <c r="JM529" s="34">
        <v>166.666666666667</v>
      </c>
      <c r="JN529" s="34">
        <v>14750</v>
      </c>
      <c r="JO529" s="34">
        <v>4861.1111111111104</v>
      </c>
      <c r="JP529" s="34">
        <v>55.5555555555556</v>
      </c>
      <c r="JQ529" s="34">
        <v>4916.6666666666697</v>
      </c>
      <c r="JR529" s="34">
        <v>0.338983050847458</v>
      </c>
      <c r="JT529" s="34">
        <v>0.338983050847458</v>
      </c>
      <c r="JU529" s="34">
        <v>0.169491525423729</v>
      </c>
      <c r="JV529" s="34">
        <v>3.3898305084745797E-2</v>
      </c>
      <c r="JW529" s="34">
        <v>3.3898305084745797E-2</v>
      </c>
      <c r="JX529" s="34">
        <v>3.3898305084745797E-2</v>
      </c>
      <c r="KA529" s="34">
        <v>3.9548022598870101E-2</v>
      </c>
      <c r="KB529" s="34">
        <v>1.12994350282486E-2</v>
      </c>
      <c r="KJ529" s="34" t="s">
        <v>5977</v>
      </c>
      <c r="KK529" s="34" t="s">
        <v>5989</v>
      </c>
      <c r="KL529" s="34" t="s">
        <v>4170</v>
      </c>
      <c r="KM529" s="34" t="s">
        <v>4716</v>
      </c>
      <c r="KN529" s="34" t="s">
        <v>5254</v>
      </c>
      <c r="KO529" s="34" t="s">
        <v>4170</v>
      </c>
      <c r="KP529" s="34" t="s">
        <v>4170</v>
      </c>
      <c r="KQ529" s="34" t="s">
        <v>4170</v>
      </c>
      <c r="KR529" s="34" t="s">
        <v>4170</v>
      </c>
      <c r="KS529" s="34" t="s">
        <v>4170</v>
      </c>
      <c r="KT529" s="34" t="s">
        <v>4170</v>
      </c>
      <c r="KU529" s="34" t="s">
        <v>5112</v>
      </c>
      <c r="KV529" s="34" t="s">
        <v>5153</v>
      </c>
      <c r="KW529" s="34" t="s">
        <v>5620</v>
      </c>
      <c r="KX529" s="34" t="s">
        <v>5643</v>
      </c>
      <c r="KY529" s="34" t="s">
        <v>5112</v>
      </c>
      <c r="KZ529" s="34" t="s">
        <v>5850</v>
      </c>
      <c r="LA529" s="34" t="s">
        <v>5992</v>
      </c>
    </row>
    <row r="530" spans="1:313">
      <c r="A530" s="34" t="s">
        <v>7522</v>
      </c>
      <c r="B530" s="34" t="s">
        <v>7491</v>
      </c>
      <c r="C530" s="34" t="s">
        <v>1039</v>
      </c>
      <c r="D530" s="34" t="s">
        <v>1041</v>
      </c>
      <c r="F530" s="34" t="s">
        <v>1041</v>
      </c>
      <c r="G530" s="34">
        <v>37</v>
      </c>
      <c r="H530" s="34" t="s">
        <v>1041</v>
      </c>
      <c r="I530" s="34" t="s">
        <v>1041</v>
      </c>
      <c r="J530" s="34" t="s">
        <v>440</v>
      </c>
      <c r="K530" s="34" t="s">
        <v>1077</v>
      </c>
      <c r="L530" s="34" t="s">
        <v>9537</v>
      </c>
      <c r="M530" s="34" t="s">
        <v>1548</v>
      </c>
      <c r="N530" s="34" t="s">
        <v>9538</v>
      </c>
      <c r="P530" s="34" t="s">
        <v>3065</v>
      </c>
      <c r="Q530" s="34" t="s">
        <v>3123</v>
      </c>
      <c r="R530" s="34" t="s">
        <v>6532</v>
      </c>
      <c r="S530" s="34">
        <v>4</v>
      </c>
      <c r="T530" s="34" t="s">
        <v>4881</v>
      </c>
      <c r="U530" s="34" t="s">
        <v>4881</v>
      </c>
      <c r="V530" s="34" t="s">
        <v>4609</v>
      </c>
      <c r="W530" s="34" t="s">
        <v>4881</v>
      </c>
      <c r="X530" s="34" t="s">
        <v>4170</v>
      </c>
      <c r="Y530" s="34" t="s">
        <v>4609</v>
      </c>
      <c r="Z530" s="34" t="s">
        <v>4609</v>
      </c>
      <c r="AA530" s="34" t="s">
        <v>4170</v>
      </c>
      <c r="AB530" s="34" t="s">
        <v>3681</v>
      </c>
      <c r="AD530" s="34" t="s">
        <v>3696</v>
      </c>
      <c r="AN530" s="34" t="s">
        <v>3722</v>
      </c>
      <c r="AO530" s="34" t="s">
        <v>1044</v>
      </c>
      <c r="BG530" s="34">
        <v>3</v>
      </c>
      <c r="BI530" s="34">
        <v>50</v>
      </c>
      <c r="BJ530" s="34" t="s">
        <v>1041</v>
      </c>
      <c r="BK530" s="34" t="s">
        <v>3727</v>
      </c>
      <c r="BM530" s="34" t="s">
        <v>3739</v>
      </c>
      <c r="BN530" s="34" t="s">
        <v>3745</v>
      </c>
      <c r="BO530" s="34" t="s">
        <v>4881</v>
      </c>
      <c r="BP530" s="34" t="s">
        <v>4170</v>
      </c>
      <c r="BQ530" s="34" t="s">
        <v>4170</v>
      </c>
      <c r="BR530" s="34" t="s">
        <v>4170</v>
      </c>
      <c r="BS530" s="34" t="s">
        <v>3754</v>
      </c>
      <c r="BT530" s="34" t="s">
        <v>3771</v>
      </c>
      <c r="BU530" s="34" t="s">
        <v>1044</v>
      </c>
      <c r="BV530" s="34" t="s">
        <v>1044</v>
      </c>
      <c r="BW530" s="34" t="s">
        <v>1044</v>
      </c>
      <c r="BX530" s="34" t="s">
        <v>3777</v>
      </c>
      <c r="BY530" s="34" t="s">
        <v>4881</v>
      </c>
      <c r="BZ530" s="34" t="s">
        <v>4170</v>
      </c>
      <c r="CA530" s="34" t="s">
        <v>4170</v>
      </c>
      <c r="CB530" s="34" t="s">
        <v>4170</v>
      </c>
      <c r="CC530" s="34" t="s">
        <v>4170</v>
      </c>
      <c r="CD530" s="34" t="s">
        <v>4170</v>
      </c>
      <c r="CE530" s="34" t="s">
        <v>4170</v>
      </c>
      <c r="CF530" s="34" t="s">
        <v>4170</v>
      </c>
      <c r="CG530" s="34" t="s">
        <v>4170</v>
      </c>
      <c r="CH530" s="34" t="s">
        <v>4170</v>
      </c>
      <c r="CI530" s="34" t="s">
        <v>4170</v>
      </c>
      <c r="CJ530" s="34" t="s">
        <v>4170</v>
      </c>
      <c r="CK530" s="34" t="s">
        <v>4170</v>
      </c>
      <c r="CL530" s="34" t="s">
        <v>4170</v>
      </c>
      <c r="CM530" s="34" t="s">
        <v>4170</v>
      </c>
      <c r="CN530" s="34" t="s">
        <v>4170</v>
      </c>
      <c r="CO530" s="34" t="s">
        <v>4170</v>
      </c>
      <c r="CQ530" s="34" t="s">
        <v>1041</v>
      </c>
      <c r="CR530" s="34" t="s">
        <v>1041</v>
      </c>
      <c r="CS530" s="34" t="s">
        <v>1041</v>
      </c>
      <c r="CT530" s="34" t="s">
        <v>1041</v>
      </c>
      <c r="CU530" s="34" t="s">
        <v>1041</v>
      </c>
      <c r="CV530" s="34" t="s">
        <v>1041</v>
      </c>
      <c r="CW530" s="34" t="s">
        <v>1041</v>
      </c>
      <c r="CX530" s="34" t="s">
        <v>1044</v>
      </c>
      <c r="CY530" s="34" t="s">
        <v>3826</v>
      </c>
      <c r="CZ530" s="34" t="s">
        <v>3843</v>
      </c>
      <c r="DA530" s="34" t="s">
        <v>3855</v>
      </c>
      <c r="DB530" s="34" t="s">
        <v>1044</v>
      </c>
      <c r="DC530" s="34" t="s">
        <v>1044</v>
      </c>
      <c r="DD530" s="34" t="s">
        <v>3871</v>
      </c>
      <c r="DE530" s="34" t="s">
        <v>1041</v>
      </c>
      <c r="DF530" s="34" t="s">
        <v>3877</v>
      </c>
      <c r="DG530" s="34" t="s">
        <v>171</v>
      </c>
      <c r="DH530" s="34" t="s">
        <v>4170</v>
      </c>
      <c r="DI530" s="34" t="s">
        <v>4170</v>
      </c>
      <c r="DJ530" s="34" t="s">
        <v>4170</v>
      </c>
      <c r="DK530" s="34" t="s">
        <v>4170</v>
      </c>
      <c r="DL530" s="34" t="s">
        <v>4170</v>
      </c>
      <c r="DM530" s="34" t="s">
        <v>4170</v>
      </c>
      <c r="DN530" s="34" t="s">
        <v>4170</v>
      </c>
      <c r="DO530" s="34" t="s">
        <v>4170</v>
      </c>
      <c r="DP530" s="34" t="s">
        <v>4170</v>
      </c>
      <c r="DQ530" s="34" t="s">
        <v>4881</v>
      </c>
      <c r="DR530" s="34" t="s">
        <v>4170</v>
      </c>
      <c r="DS530" s="34" t="s">
        <v>4170</v>
      </c>
      <c r="DT530" s="34" t="s">
        <v>4170</v>
      </c>
      <c r="DU530" s="34" t="s">
        <v>4170</v>
      </c>
      <c r="DV530" s="34" t="s">
        <v>4170</v>
      </c>
      <c r="DW530" s="34" t="s">
        <v>4170</v>
      </c>
      <c r="FG530" s="34">
        <v>20000</v>
      </c>
      <c r="FK530" s="34" t="s">
        <v>3960</v>
      </c>
      <c r="FL530" s="34" t="s">
        <v>3975</v>
      </c>
      <c r="FM530" s="34" t="s">
        <v>3981</v>
      </c>
      <c r="FN530" s="34" t="s">
        <v>6748</v>
      </c>
      <c r="FO530" s="34" t="s">
        <v>4881</v>
      </c>
      <c r="FP530" s="34" t="s">
        <v>4881</v>
      </c>
      <c r="FQ530" s="34" t="s">
        <v>4881</v>
      </c>
      <c r="FR530" s="34" t="s">
        <v>4170</v>
      </c>
      <c r="FS530" s="34" t="s">
        <v>4881</v>
      </c>
      <c r="FT530" s="34" t="s">
        <v>4170</v>
      </c>
      <c r="FU530" s="34" t="s">
        <v>4170</v>
      </c>
      <c r="FV530" s="34" t="s">
        <v>4170</v>
      </c>
      <c r="FW530" s="34" t="s">
        <v>4170</v>
      </c>
      <c r="FX530" s="34" t="s">
        <v>4170</v>
      </c>
      <c r="FY530" s="34" t="s">
        <v>4170</v>
      </c>
      <c r="FZ530" s="34" t="s">
        <v>4170</v>
      </c>
      <c r="GA530" s="34" t="s">
        <v>4170</v>
      </c>
      <c r="GB530" s="34" t="s">
        <v>4170</v>
      </c>
      <c r="GC530" s="34" t="s">
        <v>4170</v>
      </c>
      <c r="GD530" s="34" t="s">
        <v>4170</v>
      </c>
      <c r="GF530" s="34" t="s">
        <v>1044</v>
      </c>
      <c r="GG530" s="34" t="s">
        <v>4170</v>
      </c>
      <c r="GH530" s="34" t="s">
        <v>4170</v>
      </c>
      <c r="GI530" s="34" t="s">
        <v>4170</v>
      </c>
      <c r="GJ530" s="34" t="s">
        <v>4881</v>
      </c>
      <c r="GK530" s="34" t="s">
        <v>4170</v>
      </c>
      <c r="GL530" s="34" t="s">
        <v>4170</v>
      </c>
      <c r="GM530" s="34" t="s">
        <v>4170</v>
      </c>
      <c r="GO530" s="34">
        <v>2000</v>
      </c>
      <c r="GP530" s="34">
        <v>0</v>
      </c>
      <c r="GQ530" s="34">
        <v>4000</v>
      </c>
      <c r="GR530" s="34">
        <v>4000</v>
      </c>
      <c r="GS530" s="34">
        <v>500</v>
      </c>
      <c r="GT530" s="34">
        <v>400</v>
      </c>
      <c r="GU530" s="34">
        <v>0</v>
      </c>
      <c r="GV530" s="34">
        <v>0</v>
      </c>
      <c r="GW530" s="34">
        <v>0</v>
      </c>
      <c r="GX530" s="34">
        <v>2000</v>
      </c>
      <c r="GY530" s="34">
        <v>200</v>
      </c>
      <c r="GZ530" s="34">
        <v>0</v>
      </c>
      <c r="HA530" s="34">
        <v>0</v>
      </c>
      <c r="HB530" s="34">
        <v>0</v>
      </c>
      <c r="HC530" s="34">
        <v>80000</v>
      </c>
      <c r="HD530" s="34">
        <v>0</v>
      </c>
      <c r="HE530" s="34">
        <v>0</v>
      </c>
      <c r="HF530" s="34" t="s">
        <v>1044</v>
      </c>
      <c r="HK530" s="34" t="s">
        <v>7523</v>
      </c>
      <c r="HL530" s="34" t="s">
        <v>4226</v>
      </c>
      <c r="HM530" s="34" t="s">
        <v>4542</v>
      </c>
      <c r="HN530" s="34" t="s">
        <v>5447</v>
      </c>
      <c r="HO530" s="34">
        <v>25.885621988611501</v>
      </c>
      <c r="HP530" s="34" t="s">
        <v>4895</v>
      </c>
      <c r="HQ530" s="34" t="s">
        <v>4316</v>
      </c>
      <c r="HR530" s="34" t="s">
        <v>4210</v>
      </c>
      <c r="HS530" s="34" t="s">
        <v>4228</v>
      </c>
      <c r="HT530" s="34" t="s">
        <v>4262</v>
      </c>
      <c r="HU530" s="34" t="s">
        <v>5342</v>
      </c>
      <c r="HV530" s="34" t="s">
        <v>5001</v>
      </c>
      <c r="HW530" s="34" t="s">
        <v>4560</v>
      </c>
      <c r="HX530" s="34" t="s">
        <v>3238</v>
      </c>
      <c r="HY530" s="34" t="s">
        <v>4299</v>
      </c>
      <c r="HZ530" s="34" t="s">
        <v>4933</v>
      </c>
      <c r="IA530" s="34" t="s">
        <v>4666</v>
      </c>
      <c r="IC530" s="34" t="s">
        <v>5274</v>
      </c>
      <c r="ID530" s="34" t="s">
        <v>4462</v>
      </c>
      <c r="IM530" s="34" t="s">
        <v>5622</v>
      </c>
      <c r="IQ530" s="34">
        <v>20000</v>
      </c>
      <c r="IR530" s="34" t="s">
        <v>1046</v>
      </c>
      <c r="IS530" s="34" t="s">
        <v>5323</v>
      </c>
      <c r="IT530" s="34">
        <v>5000</v>
      </c>
      <c r="IU530" s="34" t="s">
        <v>5177</v>
      </c>
      <c r="IV530" s="34" t="s">
        <v>4170</v>
      </c>
      <c r="IW530" s="34" t="s">
        <v>4174</v>
      </c>
      <c r="IX530" s="34" t="s">
        <v>6121</v>
      </c>
      <c r="IY530" s="34" t="s">
        <v>4785</v>
      </c>
      <c r="IZ530" s="34" t="s">
        <v>4785</v>
      </c>
      <c r="JA530" s="34" t="s">
        <v>4170</v>
      </c>
      <c r="JB530" s="34" t="s">
        <v>4170</v>
      </c>
      <c r="JC530" s="34">
        <v>333.33333333333297</v>
      </c>
      <c r="JD530" s="34">
        <v>33.3333333333333</v>
      </c>
      <c r="JE530" s="34">
        <v>0</v>
      </c>
      <c r="JF530" s="34">
        <v>0</v>
      </c>
      <c r="JG530" s="34">
        <v>0</v>
      </c>
      <c r="JH530" s="34">
        <v>13333.333333333299</v>
      </c>
      <c r="JI530" s="34">
        <v>0</v>
      </c>
      <c r="JJ530" s="34">
        <v>0</v>
      </c>
      <c r="JK530" s="34">
        <v>0</v>
      </c>
      <c r="JL530" s="34">
        <v>24566.666666666701</v>
      </c>
      <c r="JM530" s="34">
        <v>33.3333333333333</v>
      </c>
      <c r="JN530" s="34">
        <v>24600</v>
      </c>
      <c r="JO530" s="34">
        <v>6141.6666666666697</v>
      </c>
      <c r="JP530" s="34">
        <v>8.3333333333333304</v>
      </c>
      <c r="JQ530" s="34">
        <v>6150</v>
      </c>
      <c r="JR530" s="34">
        <v>8.1300813008130093E-2</v>
      </c>
      <c r="JT530" s="34">
        <v>0.16260162601625999</v>
      </c>
      <c r="JU530" s="34">
        <v>0.16260162601625999</v>
      </c>
      <c r="JV530" s="34">
        <v>2.0325203252032499E-2</v>
      </c>
      <c r="JW530" s="34">
        <v>1.6260162601626001E-2</v>
      </c>
      <c r="KA530" s="34">
        <v>1.3550135501355001E-2</v>
      </c>
      <c r="KB530" s="34">
        <v>1.3550135501355001E-3</v>
      </c>
      <c r="KF530" s="34">
        <v>0.54200542005420105</v>
      </c>
      <c r="KJ530" s="34" t="s">
        <v>5977</v>
      </c>
      <c r="KK530" s="34" t="s">
        <v>5989</v>
      </c>
      <c r="KL530" s="34" t="s">
        <v>4170</v>
      </c>
      <c r="KM530" s="34" t="s">
        <v>4714</v>
      </c>
      <c r="KN530" s="34" t="s">
        <v>4352</v>
      </c>
      <c r="KO530" s="34" t="s">
        <v>4170</v>
      </c>
      <c r="KP530" s="34" t="s">
        <v>4170</v>
      </c>
      <c r="KQ530" s="34" t="s">
        <v>4170</v>
      </c>
      <c r="KR530" s="34" t="s">
        <v>4974</v>
      </c>
      <c r="KS530" s="34" t="s">
        <v>4170</v>
      </c>
      <c r="KT530" s="34" t="s">
        <v>4170</v>
      </c>
      <c r="KU530" s="34" t="s">
        <v>5113</v>
      </c>
      <c r="KV530" s="34" t="s">
        <v>5154</v>
      </c>
      <c r="KW530" s="34" t="s">
        <v>5620</v>
      </c>
      <c r="KX530" s="34" t="s">
        <v>5643</v>
      </c>
      <c r="KY530" s="34" t="s">
        <v>5953</v>
      </c>
      <c r="KZ530" s="34" t="s">
        <v>5154</v>
      </c>
      <c r="LA530" s="34" t="s">
        <v>5992</v>
      </c>
    </row>
    <row r="531" spans="1:313">
      <c r="A531" s="34" t="s">
        <v>7524</v>
      </c>
      <c r="B531" s="34" t="s">
        <v>7491</v>
      </c>
      <c r="C531" s="34" t="s">
        <v>1037</v>
      </c>
      <c r="D531" s="34" t="s">
        <v>1041</v>
      </c>
      <c r="F531" s="34" t="s">
        <v>1041</v>
      </c>
      <c r="G531" s="34">
        <v>38</v>
      </c>
      <c r="H531" s="34" t="s">
        <v>1041</v>
      </c>
      <c r="I531" s="34" t="s">
        <v>1041</v>
      </c>
      <c r="J531" s="34" t="s">
        <v>440</v>
      </c>
      <c r="K531" s="34" t="s">
        <v>1083</v>
      </c>
      <c r="L531" s="34" t="s">
        <v>9657</v>
      </c>
      <c r="M531" s="34" t="s">
        <v>1638</v>
      </c>
      <c r="N531" s="34" t="s">
        <v>9658</v>
      </c>
      <c r="P531" s="34" t="s">
        <v>3065</v>
      </c>
      <c r="Q531" s="34" t="s">
        <v>3123</v>
      </c>
      <c r="R531" s="34" t="s">
        <v>6333</v>
      </c>
      <c r="S531" s="34">
        <v>1</v>
      </c>
      <c r="T531" s="34" t="s">
        <v>4881</v>
      </c>
      <c r="U531" s="34" t="s">
        <v>4170</v>
      </c>
      <c r="V531" s="34" t="s">
        <v>4170</v>
      </c>
      <c r="W531" s="34" t="s">
        <v>4881</v>
      </c>
      <c r="X531" s="34" t="s">
        <v>4170</v>
      </c>
      <c r="Y531" s="34" t="s">
        <v>4881</v>
      </c>
      <c r="Z531" s="34" t="s">
        <v>4170</v>
      </c>
      <c r="AA531" s="34" t="s">
        <v>4170</v>
      </c>
      <c r="AB531" s="34" t="s">
        <v>3687</v>
      </c>
      <c r="AD531" s="34" t="s">
        <v>3702</v>
      </c>
      <c r="AE531" s="34" t="s">
        <v>3705</v>
      </c>
      <c r="AF531" s="34" t="s">
        <v>4881</v>
      </c>
      <c r="AG531" s="34" t="s">
        <v>4170</v>
      </c>
      <c r="AH531" s="34" t="s">
        <v>4170</v>
      </c>
      <c r="AI531" s="34" t="s">
        <v>4170</v>
      </c>
      <c r="AJ531" s="34" t="s">
        <v>4170</v>
      </c>
      <c r="AK531" s="34" t="s">
        <v>4170</v>
      </c>
      <c r="AL531" s="34" t="s">
        <v>4170</v>
      </c>
      <c r="AN531" s="34" t="s">
        <v>3722</v>
      </c>
      <c r="AO531" s="34" t="s">
        <v>1044</v>
      </c>
      <c r="BG531" s="34">
        <v>1</v>
      </c>
      <c r="BH531" s="34" t="s">
        <v>4140</v>
      </c>
      <c r="BI531" s="34">
        <v>15</v>
      </c>
      <c r="BJ531" s="34" t="s">
        <v>1041</v>
      </c>
      <c r="BK531" s="34" t="s">
        <v>3727</v>
      </c>
      <c r="BM531" s="34" t="s">
        <v>3739</v>
      </c>
      <c r="BN531" s="34" t="s">
        <v>1044</v>
      </c>
      <c r="BO531" s="34" t="s">
        <v>4170</v>
      </c>
      <c r="BP531" s="34" t="s">
        <v>4170</v>
      </c>
      <c r="BQ531" s="34" t="s">
        <v>4881</v>
      </c>
      <c r="BR531" s="34" t="s">
        <v>4170</v>
      </c>
      <c r="BS531" s="34" t="s">
        <v>3751</v>
      </c>
      <c r="BT531" s="34" t="s">
        <v>3771</v>
      </c>
      <c r="BU531" s="34" t="s">
        <v>1044</v>
      </c>
      <c r="BV531" s="34" t="s">
        <v>1044</v>
      </c>
      <c r="BW531" s="34" t="s">
        <v>1044</v>
      </c>
      <c r="BX531" s="34" t="s">
        <v>3777</v>
      </c>
      <c r="BY531" s="34" t="s">
        <v>4881</v>
      </c>
      <c r="BZ531" s="34" t="s">
        <v>4170</v>
      </c>
      <c r="CA531" s="34" t="s">
        <v>4170</v>
      </c>
      <c r="CB531" s="34" t="s">
        <v>4170</v>
      </c>
      <c r="CC531" s="34" t="s">
        <v>4170</v>
      </c>
      <c r="CD531" s="34" t="s">
        <v>4170</v>
      </c>
      <c r="CE531" s="34" t="s">
        <v>4170</v>
      </c>
      <c r="CF531" s="34" t="s">
        <v>4170</v>
      </c>
      <c r="CG531" s="34" t="s">
        <v>4170</v>
      </c>
      <c r="CH531" s="34" t="s">
        <v>4170</v>
      </c>
      <c r="CI531" s="34" t="s">
        <v>4170</v>
      </c>
      <c r="CJ531" s="34" t="s">
        <v>4170</v>
      </c>
      <c r="CK531" s="34" t="s">
        <v>4170</v>
      </c>
      <c r="CL531" s="34" t="s">
        <v>4170</v>
      </c>
      <c r="CM531" s="34" t="s">
        <v>4170</v>
      </c>
      <c r="CN531" s="34" t="s">
        <v>4170</v>
      </c>
      <c r="CO531" s="34" t="s">
        <v>4170</v>
      </c>
      <c r="CQ531" s="34" t="s">
        <v>1041</v>
      </c>
      <c r="CR531" s="34" t="s">
        <v>1044</v>
      </c>
      <c r="CS531" s="34" t="s">
        <v>1041</v>
      </c>
      <c r="CT531" s="34" t="s">
        <v>1041</v>
      </c>
      <c r="CU531" s="34" t="s">
        <v>1041</v>
      </c>
      <c r="CV531" s="34" t="s">
        <v>1041</v>
      </c>
      <c r="CW531" s="34" t="s">
        <v>1044</v>
      </c>
      <c r="CX531" s="34" t="s">
        <v>1044</v>
      </c>
      <c r="CY531" s="34" t="s">
        <v>3826</v>
      </c>
      <c r="CZ531" s="34" t="s">
        <v>3843</v>
      </c>
      <c r="DA531" s="34" t="s">
        <v>3861</v>
      </c>
      <c r="DB531" s="34" t="s">
        <v>3871</v>
      </c>
      <c r="DC531" s="34" t="s">
        <v>3871</v>
      </c>
      <c r="DD531" s="34" t="s">
        <v>3871</v>
      </c>
      <c r="DE531" s="34" t="s">
        <v>1041</v>
      </c>
      <c r="DF531" s="34" t="s">
        <v>3877</v>
      </c>
      <c r="DG531" s="34" t="s">
        <v>3889</v>
      </c>
      <c r="DH531" s="34" t="s">
        <v>4170</v>
      </c>
      <c r="DI531" s="34" t="s">
        <v>4170</v>
      </c>
      <c r="DJ531" s="34" t="s">
        <v>4881</v>
      </c>
      <c r="DK531" s="34" t="s">
        <v>4170</v>
      </c>
      <c r="DL531" s="34" t="s">
        <v>4170</v>
      </c>
      <c r="DM531" s="34" t="s">
        <v>4170</v>
      </c>
      <c r="DN531" s="34" t="s">
        <v>4170</v>
      </c>
      <c r="DO531" s="34" t="s">
        <v>4170</v>
      </c>
      <c r="DP531" s="34" t="s">
        <v>4170</v>
      </c>
      <c r="DQ531" s="34" t="s">
        <v>4170</v>
      </c>
      <c r="DR531" s="34" t="s">
        <v>4170</v>
      </c>
      <c r="DS531" s="34" t="s">
        <v>4170</v>
      </c>
      <c r="DT531" s="34" t="s">
        <v>4170</v>
      </c>
      <c r="DU531" s="34" t="s">
        <v>4170</v>
      </c>
      <c r="DV531" s="34" t="s">
        <v>4170</v>
      </c>
      <c r="DW531" s="34" t="s">
        <v>4170</v>
      </c>
      <c r="DZ531" s="34">
        <v>5000</v>
      </c>
      <c r="FK531" s="34" t="s">
        <v>1044</v>
      </c>
      <c r="FM531" s="34" t="s">
        <v>3990</v>
      </c>
      <c r="GF531" s="34" t="s">
        <v>1044</v>
      </c>
      <c r="GG531" s="34" t="s">
        <v>4170</v>
      </c>
      <c r="GH531" s="34" t="s">
        <v>4170</v>
      </c>
      <c r="GI531" s="34" t="s">
        <v>4170</v>
      </c>
      <c r="GJ531" s="34" t="s">
        <v>4881</v>
      </c>
      <c r="GK531" s="34" t="s">
        <v>4170</v>
      </c>
      <c r="GL531" s="34" t="s">
        <v>4170</v>
      </c>
      <c r="GM531" s="34" t="s">
        <v>4170</v>
      </c>
      <c r="GO531" s="34">
        <v>2000</v>
      </c>
      <c r="GP531" s="34">
        <v>0</v>
      </c>
      <c r="GQ531" s="34">
        <v>0</v>
      </c>
      <c r="GR531" s="34">
        <v>0</v>
      </c>
      <c r="GS531" s="34">
        <v>0</v>
      </c>
      <c r="GT531" s="34">
        <v>420</v>
      </c>
      <c r="GU531" s="34">
        <v>100</v>
      </c>
      <c r="GV531" s="34">
        <v>0</v>
      </c>
      <c r="GW531" s="34">
        <v>0</v>
      </c>
      <c r="GX531" s="34">
        <v>0</v>
      </c>
      <c r="GY531" s="34">
        <v>1000</v>
      </c>
      <c r="GZ531" s="34">
        <v>0</v>
      </c>
      <c r="HA531" s="34">
        <v>0</v>
      </c>
      <c r="HB531" s="34">
        <v>0</v>
      </c>
      <c r="HC531" s="34">
        <v>0</v>
      </c>
      <c r="HD531" s="34">
        <v>0</v>
      </c>
      <c r="HE531" s="34">
        <v>0</v>
      </c>
      <c r="HF531" s="34" t="s">
        <v>3071</v>
      </c>
      <c r="HK531" s="34" t="s">
        <v>7525</v>
      </c>
      <c r="HL531" s="34" t="s">
        <v>4226</v>
      </c>
      <c r="HM531" s="34" t="s">
        <v>4542</v>
      </c>
      <c r="HN531" s="34" t="s">
        <v>5447</v>
      </c>
      <c r="HO531" s="34">
        <v>47.897503285151103</v>
      </c>
      <c r="HP531" s="34" t="s">
        <v>4896</v>
      </c>
      <c r="HQ531" s="34" t="s">
        <v>4305</v>
      </c>
      <c r="HR531" s="34" t="s">
        <v>4186</v>
      </c>
      <c r="HS531" s="34" t="s">
        <v>4235</v>
      </c>
      <c r="HT531" s="34" t="s">
        <v>4271</v>
      </c>
      <c r="HU531" s="34" t="s">
        <v>5342</v>
      </c>
      <c r="HV531" s="34" t="s">
        <v>5001</v>
      </c>
      <c r="HW531" s="34" t="s">
        <v>4556</v>
      </c>
      <c r="HX531" s="34" t="s">
        <v>3235</v>
      </c>
      <c r="HY531" s="34" t="s">
        <v>4291</v>
      </c>
      <c r="HZ531" s="34" t="s">
        <v>4933</v>
      </c>
      <c r="IA531" s="34" t="s">
        <v>4666</v>
      </c>
      <c r="IC531" s="34" t="s">
        <v>5274</v>
      </c>
      <c r="ID531" s="34" t="s">
        <v>4462</v>
      </c>
      <c r="IF531" s="34" t="s">
        <v>4878</v>
      </c>
      <c r="IQ531" s="34">
        <v>5000</v>
      </c>
      <c r="IR531" s="34" t="s">
        <v>1046</v>
      </c>
      <c r="IT531" s="34">
        <v>5000</v>
      </c>
      <c r="IU531" s="34" t="s">
        <v>5177</v>
      </c>
      <c r="IV531" s="34" t="s">
        <v>4170</v>
      </c>
      <c r="IW531" s="34" t="s">
        <v>4170</v>
      </c>
      <c r="IX531" s="34" t="s">
        <v>4170</v>
      </c>
      <c r="IY531" s="34" t="s">
        <v>4170</v>
      </c>
      <c r="IZ531" s="34" t="s">
        <v>4785</v>
      </c>
      <c r="JA531" s="34" t="s">
        <v>4711</v>
      </c>
      <c r="JB531" s="34" t="s">
        <v>4170</v>
      </c>
      <c r="JC531" s="34">
        <v>0</v>
      </c>
      <c r="JD531" s="34">
        <v>166.666666666667</v>
      </c>
      <c r="JE531" s="34">
        <v>0</v>
      </c>
      <c r="JF531" s="34">
        <v>0</v>
      </c>
      <c r="JG531" s="34">
        <v>0</v>
      </c>
      <c r="JH531" s="34">
        <v>0</v>
      </c>
      <c r="JI531" s="34">
        <v>0</v>
      </c>
      <c r="JJ531" s="34">
        <v>0</v>
      </c>
      <c r="JK531" s="34">
        <v>0</v>
      </c>
      <c r="JL531" s="34">
        <v>2520</v>
      </c>
      <c r="JM531" s="34">
        <v>166.666666666667</v>
      </c>
      <c r="JN531" s="34">
        <v>2686.6666666666702</v>
      </c>
      <c r="JO531" s="34">
        <v>2520</v>
      </c>
      <c r="JP531" s="34">
        <v>166.666666666667</v>
      </c>
      <c r="JQ531" s="34">
        <v>2686.6666666666702</v>
      </c>
      <c r="JR531" s="34">
        <v>0.74441687344913199</v>
      </c>
      <c r="JW531" s="34">
        <v>0.15632754342431801</v>
      </c>
      <c r="JX531" s="34">
        <v>3.7220843672456601E-2</v>
      </c>
      <c r="KB531" s="34">
        <v>6.2034739454094302E-2</v>
      </c>
      <c r="KJ531" s="34" t="s">
        <v>5976</v>
      </c>
      <c r="KK531" s="34" t="s">
        <v>5989</v>
      </c>
      <c r="KL531" s="34" t="s">
        <v>4170</v>
      </c>
      <c r="KM531" s="34" t="s">
        <v>4170</v>
      </c>
      <c r="KN531" s="34" t="s">
        <v>5254</v>
      </c>
      <c r="KO531" s="34" t="s">
        <v>4170</v>
      </c>
      <c r="KP531" s="34" t="s">
        <v>4170</v>
      </c>
      <c r="KQ531" s="34" t="s">
        <v>4170</v>
      </c>
      <c r="KR531" s="34" t="s">
        <v>4170</v>
      </c>
      <c r="KS531" s="34" t="s">
        <v>4170</v>
      </c>
      <c r="KT531" s="34" t="s">
        <v>4170</v>
      </c>
      <c r="KU531" s="34" t="s">
        <v>4973</v>
      </c>
      <c r="KV531" s="34" t="s">
        <v>5153</v>
      </c>
      <c r="KW531" s="34" t="s">
        <v>5620</v>
      </c>
      <c r="KX531" s="34" t="s">
        <v>5644</v>
      </c>
      <c r="KY531" s="34" t="s">
        <v>5952</v>
      </c>
      <c r="KZ531" s="34" t="s">
        <v>5850</v>
      </c>
      <c r="LA531" s="34" t="s">
        <v>5992</v>
      </c>
    </row>
    <row r="532" spans="1:313">
      <c r="A532" s="34" t="s">
        <v>7526</v>
      </c>
      <c r="B532" s="34" t="s">
        <v>7491</v>
      </c>
      <c r="C532" s="34" t="s">
        <v>1036</v>
      </c>
      <c r="D532" s="34" t="s">
        <v>1041</v>
      </c>
      <c r="F532" s="34" t="s">
        <v>1041</v>
      </c>
      <c r="G532" s="34">
        <v>65</v>
      </c>
      <c r="H532" s="34" t="s">
        <v>1041</v>
      </c>
      <c r="I532" s="34" t="s">
        <v>1041</v>
      </c>
      <c r="J532" s="34" t="s">
        <v>440</v>
      </c>
      <c r="K532" s="34" t="s">
        <v>1113</v>
      </c>
      <c r="L532" s="34" t="s">
        <v>9551</v>
      </c>
      <c r="M532" s="34" t="s">
        <v>2208</v>
      </c>
      <c r="N532" s="34" t="s">
        <v>9552</v>
      </c>
      <c r="P532" s="34" t="s">
        <v>3065</v>
      </c>
      <c r="Q532" s="34" t="s">
        <v>3108</v>
      </c>
      <c r="R532" s="34" t="s">
        <v>6320</v>
      </c>
      <c r="S532" s="34">
        <v>2</v>
      </c>
      <c r="T532" s="34" t="s">
        <v>4170</v>
      </c>
      <c r="U532" s="34" t="s">
        <v>4170</v>
      </c>
      <c r="V532" s="34" t="s">
        <v>4170</v>
      </c>
      <c r="W532" s="34" t="s">
        <v>4881</v>
      </c>
      <c r="X532" s="34" t="s">
        <v>4881</v>
      </c>
      <c r="Y532" s="34" t="s">
        <v>4881</v>
      </c>
      <c r="Z532" s="34" t="s">
        <v>4881</v>
      </c>
      <c r="AA532" s="34" t="s">
        <v>4170</v>
      </c>
      <c r="AB532" s="34" t="s">
        <v>3687</v>
      </c>
      <c r="AD532" s="34" t="s">
        <v>3702</v>
      </c>
      <c r="AE532" s="34" t="s">
        <v>3705</v>
      </c>
      <c r="AF532" s="34" t="s">
        <v>4881</v>
      </c>
      <c r="AG532" s="34" t="s">
        <v>4170</v>
      </c>
      <c r="AH532" s="34" t="s">
        <v>4170</v>
      </c>
      <c r="AI532" s="34" t="s">
        <v>4170</v>
      </c>
      <c r="AJ532" s="34" t="s">
        <v>4170</v>
      </c>
      <c r="AK532" s="34" t="s">
        <v>4170</v>
      </c>
      <c r="AL532" s="34" t="s">
        <v>4170</v>
      </c>
      <c r="AN532" s="34" t="s">
        <v>3722</v>
      </c>
      <c r="AO532" s="34" t="s">
        <v>1041</v>
      </c>
      <c r="AP532" s="34" t="s">
        <v>4107</v>
      </c>
      <c r="AQ532" s="34" t="s">
        <v>4170</v>
      </c>
      <c r="AR532" s="34" t="s">
        <v>4170</v>
      </c>
      <c r="AS532" s="34" t="s">
        <v>4170</v>
      </c>
      <c r="AT532" s="34" t="s">
        <v>4170</v>
      </c>
      <c r="AU532" s="34" t="s">
        <v>4170</v>
      </c>
      <c r="AV532" s="34" t="s">
        <v>4170</v>
      </c>
      <c r="AW532" s="34" t="s">
        <v>4170</v>
      </c>
      <c r="AX532" s="34" t="s">
        <v>4170</v>
      </c>
      <c r="AY532" s="34" t="s">
        <v>4881</v>
      </c>
      <c r="AZ532" s="34" t="s">
        <v>4170</v>
      </c>
      <c r="BA532" s="34" t="s">
        <v>4170</v>
      </c>
      <c r="BB532" s="34" t="s">
        <v>4170</v>
      </c>
      <c r="BD532" s="34" t="s">
        <v>4137</v>
      </c>
      <c r="BG532" s="34">
        <v>1</v>
      </c>
      <c r="BH532" s="34" t="s">
        <v>4140</v>
      </c>
      <c r="BI532" s="34">
        <v>15</v>
      </c>
      <c r="BJ532" s="34" t="s">
        <v>1041</v>
      </c>
      <c r="BK532" s="34" t="s">
        <v>3727</v>
      </c>
      <c r="BM532" s="34" t="s">
        <v>3739</v>
      </c>
      <c r="BN532" s="34" t="s">
        <v>3745</v>
      </c>
      <c r="BO532" s="34" t="s">
        <v>4881</v>
      </c>
      <c r="BP532" s="34" t="s">
        <v>4170</v>
      </c>
      <c r="BQ532" s="34" t="s">
        <v>4170</v>
      </c>
      <c r="BR532" s="34" t="s">
        <v>4170</v>
      </c>
      <c r="BS532" s="34" t="s">
        <v>3751</v>
      </c>
      <c r="BT532" s="34" t="s">
        <v>3739</v>
      </c>
      <c r="BU532" s="34" t="s">
        <v>1044</v>
      </c>
      <c r="BV532" s="34" t="s">
        <v>1044</v>
      </c>
      <c r="BW532" s="34" t="s">
        <v>1044</v>
      </c>
      <c r="BX532" s="34" t="s">
        <v>3777</v>
      </c>
      <c r="BY532" s="34" t="s">
        <v>4881</v>
      </c>
      <c r="BZ532" s="34" t="s">
        <v>4170</v>
      </c>
      <c r="CA532" s="34" t="s">
        <v>4170</v>
      </c>
      <c r="CB532" s="34" t="s">
        <v>4170</v>
      </c>
      <c r="CC532" s="34" t="s">
        <v>4170</v>
      </c>
      <c r="CD532" s="34" t="s">
        <v>4170</v>
      </c>
      <c r="CE532" s="34" t="s">
        <v>4170</v>
      </c>
      <c r="CF532" s="34" t="s">
        <v>4170</v>
      </c>
      <c r="CG532" s="34" t="s">
        <v>4170</v>
      </c>
      <c r="CH532" s="34" t="s">
        <v>4170</v>
      </c>
      <c r="CI532" s="34" t="s">
        <v>4170</v>
      </c>
      <c r="CJ532" s="34" t="s">
        <v>4170</v>
      </c>
      <c r="CK532" s="34" t="s">
        <v>4170</v>
      </c>
      <c r="CL532" s="34" t="s">
        <v>4170</v>
      </c>
      <c r="CM532" s="34" t="s">
        <v>4170</v>
      </c>
      <c r="CN532" s="34" t="s">
        <v>4170</v>
      </c>
      <c r="CO532" s="34" t="s">
        <v>4170</v>
      </c>
      <c r="CQ532" s="34" t="s">
        <v>1041</v>
      </c>
      <c r="CR532" s="34" t="s">
        <v>1041</v>
      </c>
      <c r="CS532" s="34" t="s">
        <v>1044</v>
      </c>
      <c r="CT532" s="34" t="s">
        <v>1044</v>
      </c>
      <c r="CU532" s="34" t="s">
        <v>1041</v>
      </c>
      <c r="CV532" s="34" t="s">
        <v>1041</v>
      </c>
      <c r="CW532" s="34" t="s">
        <v>1044</v>
      </c>
      <c r="CX532" s="34" t="s">
        <v>1044</v>
      </c>
      <c r="CY532" s="34" t="s">
        <v>3826</v>
      </c>
      <c r="CZ532" s="34" t="s">
        <v>3843</v>
      </c>
      <c r="DA532" s="34" t="s">
        <v>3861</v>
      </c>
      <c r="DB532" s="34" t="s">
        <v>3871</v>
      </c>
      <c r="DC532" s="34" t="s">
        <v>3871</v>
      </c>
      <c r="DD532" s="34" t="s">
        <v>3871</v>
      </c>
      <c r="DE532" s="34" t="s">
        <v>1044</v>
      </c>
      <c r="DF532" s="34" t="s">
        <v>3877</v>
      </c>
      <c r="DG532" s="34" t="s">
        <v>6305</v>
      </c>
      <c r="DH532" s="34" t="s">
        <v>4170</v>
      </c>
      <c r="DI532" s="34" t="s">
        <v>4170</v>
      </c>
      <c r="DJ532" s="34" t="s">
        <v>4170</v>
      </c>
      <c r="DK532" s="34" t="s">
        <v>4170</v>
      </c>
      <c r="DL532" s="34" t="s">
        <v>4170</v>
      </c>
      <c r="DM532" s="34" t="s">
        <v>4170</v>
      </c>
      <c r="DN532" s="34" t="s">
        <v>4881</v>
      </c>
      <c r="DO532" s="34" t="s">
        <v>4881</v>
      </c>
      <c r="DP532" s="34" t="s">
        <v>4170</v>
      </c>
      <c r="DQ532" s="34" t="s">
        <v>4170</v>
      </c>
      <c r="DR532" s="34" t="s">
        <v>4170</v>
      </c>
      <c r="DS532" s="34" t="s">
        <v>4170</v>
      </c>
      <c r="DT532" s="34" t="s">
        <v>4170</v>
      </c>
      <c r="DU532" s="34" t="s">
        <v>4170</v>
      </c>
      <c r="DV532" s="34" t="s">
        <v>4170</v>
      </c>
      <c r="DW532" s="34" t="s">
        <v>4170</v>
      </c>
      <c r="ES532" s="34" t="s">
        <v>3951</v>
      </c>
      <c r="ET532" s="34" t="s">
        <v>4170</v>
      </c>
      <c r="EU532" s="34" t="s">
        <v>4170</v>
      </c>
      <c r="EV532" s="34" t="s">
        <v>4170</v>
      </c>
      <c r="EW532" s="34" t="s">
        <v>4170</v>
      </c>
      <c r="EX532" s="34" t="s">
        <v>4881</v>
      </c>
      <c r="EY532" s="34" t="s">
        <v>4170</v>
      </c>
      <c r="EZ532" s="34" t="s">
        <v>4170</v>
      </c>
      <c r="FA532" s="34" t="s">
        <v>4170</v>
      </c>
      <c r="FB532" s="34" t="s">
        <v>4170</v>
      </c>
      <c r="FD532" s="34">
        <v>2800</v>
      </c>
      <c r="FE532" s="34">
        <v>3250</v>
      </c>
      <c r="FK532" s="34" t="s">
        <v>1044</v>
      </c>
      <c r="FM532" s="34" t="s">
        <v>3990</v>
      </c>
      <c r="GF532" s="34" t="s">
        <v>1044</v>
      </c>
      <c r="GG532" s="34" t="s">
        <v>4170</v>
      </c>
      <c r="GH532" s="34" t="s">
        <v>4170</v>
      </c>
      <c r="GI532" s="34" t="s">
        <v>4170</v>
      </c>
      <c r="GJ532" s="34" t="s">
        <v>4881</v>
      </c>
      <c r="GK532" s="34" t="s">
        <v>4170</v>
      </c>
      <c r="GL532" s="34" t="s">
        <v>4170</v>
      </c>
      <c r="GM532" s="34" t="s">
        <v>4170</v>
      </c>
      <c r="GO532" s="34">
        <v>1000</v>
      </c>
      <c r="GP532" s="34">
        <v>0</v>
      </c>
      <c r="GQ532" s="34">
        <v>0</v>
      </c>
      <c r="GR532" s="34">
        <v>0</v>
      </c>
      <c r="GS532" s="34">
        <v>100</v>
      </c>
      <c r="GT532" s="34">
        <v>200</v>
      </c>
      <c r="GU532" s="34">
        <v>700</v>
      </c>
      <c r="GV532" s="34">
        <v>0</v>
      </c>
      <c r="GW532" s="34">
        <v>0</v>
      </c>
      <c r="GX532" s="34">
        <v>0</v>
      </c>
      <c r="GY532" s="34">
        <v>6000</v>
      </c>
      <c r="GZ532" s="34">
        <v>0</v>
      </c>
      <c r="HA532" s="34">
        <v>0</v>
      </c>
      <c r="HB532" s="34">
        <v>0</v>
      </c>
      <c r="HC532" s="34">
        <v>0</v>
      </c>
      <c r="HD532" s="34">
        <v>0</v>
      </c>
      <c r="HE532" s="34">
        <v>0</v>
      </c>
      <c r="HF532" s="34" t="s">
        <v>3071</v>
      </c>
      <c r="HK532" s="34" t="s">
        <v>7527</v>
      </c>
      <c r="HL532" s="34" t="s">
        <v>4226</v>
      </c>
      <c r="HM532" s="34" t="s">
        <v>4546</v>
      </c>
      <c r="HN532" s="34" t="s">
        <v>5449</v>
      </c>
      <c r="HO532" s="34">
        <v>49.900076653526099</v>
      </c>
      <c r="HP532" s="34" t="s">
        <v>4896</v>
      </c>
      <c r="HQ532" s="34" t="s">
        <v>4313</v>
      </c>
      <c r="HR532" s="34" t="s">
        <v>4195</v>
      </c>
      <c r="HS532" s="34" t="s">
        <v>4255</v>
      </c>
      <c r="HT532" s="34" t="s">
        <v>4271</v>
      </c>
      <c r="HU532" s="34" t="s">
        <v>5342</v>
      </c>
      <c r="HV532" s="34" t="s">
        <v>5001</v>
      </c>
      <c r="HW532" s="34" t="s">
        <v>4560</v>
      </c>
      <c r="HX532" s="34" t="s">
        <v>3238</v>
      </c>
      <c r="HY532" s="34" t="s">
        <v>4299</v>
      </c>
      <c r="HZ532" s="34" t="s">
        <v>4929</v>
      </c>
      <c r="IA532" s="34" t="s">
        <v>4665</v>
      </c>
      <c r="IB532" s="34" t="s">
        <v>5665</v>
      </c>
      <c r="IC532" s="34" t="s">
        <v>5274</v>
      </c>
      <c r="ID532" s="34" t="s">
        <v>4462</v>
      </c>
      <c r="IJ532" s="34">
        <v>1116.08</v>
      </c>
      <c r="IK532" s="34" t="s">
        <v>4588</v>
      </c>
      <c r="IQ532" s="34">
        <v>4366.08</v>
      </c>
      <c r="IR532" s="34" t="s">
        <v>1046</v>
      </c>
      <c r="IT532" s="34">
        <v>2183.04</v>
      </c>
      <c r="IU532" s="34" t="s">
        <v>5177</v>
      </c>
      <c r="IV532" s="34" t="s">
        <v>4170</v>
      </c>
      <c r="IW532" s="34" t="s">
        <v>4170</v>
      </c>
      <c r="IX532" s="34" t="s">
        <v>4170</v>
      </c>
      <c r="IY532" s="34" t="s">
        <v>5373</v>
      </c>
      <c r="IZ532" s="34" t="s">
        <v>4783</v>
      </c>
      <c r="JA532" s="34" t="s">
        <v>4716</v>
      </c>
      <c r="JB532" s="34" t="s">
        <v>4170</v>
      </c>
      <c r="JC532" s="34">
        <v>0</v>
      </c>
      <c r="JD532" s="34">
        <v>1000</v>
      </c>
      <c r="JE532" s="34">
        <v>0</v>
      </c>
      <c r="JF532" s="34">
        <v>0</v>
      </c>
      <c r="JG532" s="34">
        <v>0</v>
      </c>
      <c r="JH532" s="34">
        <v>0</v>
      </c>
      <c r="JI532" s="34">
        <v>0</v>
      </c>
      <c r="JJ532" s="34">
        <v>0</v>
      </c>
      <c r="JK532" s="34">
        <v>0</v>
      </c>
      <c r="JL532" s="34">
        <v>2000</v>
      </c>
      <c r="JM532" s="34">
        <v>1000</v>
      </c>
      <c r="JN532" s="34">
        <v>3000</v>
      </c>
      <c r="JO532" s="34">
        <v>1000</v>
      </c>
      <c r="JP532" s="34">
        <v>500</v>
      </c>
      <c r="JQ532" s="34">
        <v>1500</v>
      </c>
      <c r="JR532" s="34">
        <v>0.33333333333333298</v>
      </c>
      <c r="JV532" s="34">
        <v>3.3333333333333298E-2</v>
      </c>
      <c r="JW532" s="34">
        <v>6.6666666666666693E-2</v>
      </c>
      <c r="JX532" s="34">
        <v>0.233333333333333</v>
      </c>
      <c r="KB532" s="34">
        <v>0.33333333333333298</v>
      </c>
      <c r="KI532" s="34" t="s">
        <v>6082</v>
      </c>
      <c r="KJ532" s="34" t="s">
        <v>5976</v>
      </c>
      <c r="KK532" s="34" t="s">
        <v>5178</v>
      </c>
      <c r="KL532" s="34" t="s">
        <v>4170</v>
      </c>
      <c r="KM532" s="34" t="s">
        <v>4170</v>
      </c>
      <c r="KN532" s="34" t="s">
        <v>4716</v>
      </c>
      <c r="KO532" s="34" t="s">
        <v>4170</v>
      </c>
      <c r="KP532" s="34" t="s">
        <v>4170</v>
      </c>
      <c r="KQ532" s="34" t="s">
        <v>4170</v>
      </c>
      <c r="KR532" s="34" t="s">
        <v>4170</v>
      </c>
      <c r="KS532" s="34" t="s">
        <v>4170</v>
      </c>
      <c r="KT532" s="34" t="s">
        <v>4170</v>
      </c>
      <c r="KU532" s="34" t="s">
        <v>4973</v>
      </c>
      <c r="KV532" s="34" t="s">
        <v>5111</v>
      </c>
      <c r="KW532" s="34" t="s">
        <v>5624</v>
      </c>
      <c r="KX532" s="34" t="s">
        <v>5646</v>
      </c>
      <c r="KY532" s="34" t="s">
        <v>5952</v>
      </c>
      <c r="KZ532" s="34" t="s">
        <v>5971</v>
      </c>
      <c r="LA532" s="34" t="s">
        <v>5993</v>
      </c>
    </row>
    <row r="533" spans="1:313">
      <c r="A533" s="34" t="s">
        <v>7528</v>
      </c>
      <c r="B533" s="34" t="s">
        <v>7491</v>
      </c>
      <c r="C533" s="34" t="s">
        <v>1038</v>
      </c>
      <c r="D533" s="34" t="s">
        <v>1041</v>
      </c>
      <c r="F533" s="34" t="s">
        <v>1041</v>
      </c>
      <c r="G533" s="34">
        <v>50</v>
      </c>
      <c r="H533" s="34" t="s">
        <v>1041</v>
      </c>
      <c r="I533" s="34" t="s">
        <v>1041</v>
      </c>
      <c r="J533" s="34" t="s">
        <v>442</v>
      </c>
      <c r="K533" s="34" t="s">
        <v>1077</v>
      </c>
      <c r="L533" s="34" t="s">
        <v>9537</v>
      </c>
      <c r="M533" s="34" t="s">
        <v>1548</v>
      </c>
      <c r="N533" s="34" t="s">
        <v>9538</v>
      </c>
      <c r="P533" s="34" t="s">
        <v>3065</v>
      </c>
      <c r="Q533" s="34" t="s">
        <v>3123</v>
      </c>
      <c r="R533" s="34" t="s">
        <v>6704</v>
      </c>
      <c r="S533" s="34">
        <v>2</v>
      </c>
      <c r="T533" s="34" t="s">
        <v>4881</v>
      </c>
      <c r="U533" s="34" t="s">
        <v>4170</v>
      </c>
      <c r="V533" s="34" t="s">
        <v>4170</v>
      </c>
      <c r="W533" s="34" t="s">
        <v>4881</v>
      </c>
      <c r="X533" s="34" t="s">
        <v>4881</v>
      </c>
      <c r="Y533" s="34" t="s">
        <v>4881</v>
      </c>
      <c r="Z533" s="34" t="s">
        <v>4881</v>
      </c>
      <c r="AA533" s="34" t="s">
        <v>4170</v>
      </c>
      <c r="AB533" s="34" t="s">
        <v>3681</v>
      </c>
      <c r="AD533" s="34" t="s">
        <v>3696</v>
      </c>
      <c r="AN533" s="34" t="s">
        <v>3722</v>
      </c>
      <c r="AO533" s="34" t="s">
        <v>1044</v>
      </c>
      <c r="BG533" s="34">
        <v>1</v>
      </c>
      <c r="BI533" s="34">
        <v>24</v>
      </c>
      <c r="BJ533" s="34" t="s">
        <v>1041</v>
      </c>
      <c r="BK533" s="34" t="s">
        <v>3727</v>
      </c>
      <c r="BM533" s="34" t="s">
        <v>3739</v>
      </c>
      <c r="BN533" s="34" t="s">
        <v>3745</v>
      </c>
      <c r="BO533" s="34" t="s">
        <v>4881</v>
      </c>
      <c r="BP533" s="34" t="s">
        <v>4170</v>
      </c>
      <c r="BQ533" s="34" t="s">
        <v>4170</v>
      </c>
      <c r="BR533" s="34" t="s">
        <v>4170</v>
      </c>
      <c r="BS533" s="34" t="s">
        <v>3751</v>
      </c>
      <c r="BT533" s="34" t="s">
        <v>3771</v>
      </c>
      <c r="BU533" s="34" t="s">
        <v>1044</v>
      </c>
      <c r="BV533" s="34" t="s">
        <v>1044</v>
      </c>
      <c r="BW533" s="34" t="s">
        <v>1044</v>
      </c>
      <c r="BX533" s="34" t="s">
        <v>3777</v>
      </c>
      <c r="BY533" s="34" t="s">
        <v>4881</v>
      </c>
      <c r="BZ533" s="34" t="s">
        <v>4170</v>
      </c>
      <c r="CA533" s="34" t="s">
        <v>4170</v>
      </c>
      <c r="CB533" s="34" t="s">
        <v>4170</v>
      </c>
      <c r="CC533" s="34" t="s">
        <v>4170</v>
      </c>
      <c r="CD533" s="34" t="s">
        <v>4170</v>
      </c>
      <c r="CE533" s="34" t="s">
        <v>4170</v>
      </c>
      <c r="CF533" s="34" t="s">
        <v>4170</v>
      </c>
      <c r="CG533" s="34" t="s">
        <v>4170</v>
      </c>
      <c r="CH533" s="34" t="s">
        <v>4170</v>
      </c>
      <c r="CI533" s="34" t="s">
        <v>4170</v>
      </c>
      <c r="CJ533" s="34" t="s">
        <v>4170</v>
      </c>
      <c r="CK533" s="34" t="s">
        <v>4170</v>
      </c>
      <c r="CL533" s="34" t="s">
        <v>4170</v>
      </c>
      <c r="CM533" s="34" t="s">
        <v>4170</v>
      </c>
      <c r="CN533" s="34" t="s">
        <v>4170</v>
      </c>
      <c r="CO533" s="34" t="s">
        <v>4170</v>
      </c>
      <c r="CQ533" s="34" t="s">
        <v>1041</v>
      </c>
      <c r="CR533" s="34" t="s">
        <v>1041</v>
      </c>
      <c r="CS533" s="34" t="s">
        <v>1041</v>
      </c>
      <c r="CT533" s="34" t="s">
        <v>1041</v>
      </c>
      <c r="CU533" s="34" t="s">
        <v>1041</v>
      </c>
      <c r="CV533" s="34" t="s">
        <v>1041</v>
      </c>
      <c r="CW533" s="34" t="s">
        <v>1041</v>
      </c>
      <c r="CX533" s="34" t="s">
        <v>1044</v>
      </c>
      <c r="CY533" s="34" t="s">
        <v>3826</v>
      </c>
      <c r="CZ533" s="34" t="s">
        <v>3843</v>
      </c>
      <c r="DA533" s="34" t="s">
        <v>3855</v>
      </c>
      <c r="DB533" s="34" t="s">
        <v>1044</v>
      </c>
      <c r="DC533" s="34" t="s">
        <v>1044</v>
      </c>
      <c r="DD533" s="34" t="s">
        <v>3871</v>
      </c>
      <c r="DE533" s="34" t="s">
        <v>1044</v>
      </c>
      <c r="DF533" s="34" t="s">
        <v>3877</v>
      </c>
      <c r="DG533" s="34" t="s">
        <v>169</v>
      </c>
      <c r="DH533" s="34" t="s">
        <v>4170</v>
      </c>
      <c r="DI533" s="34" t="s">
        <v>4881</v>
      </c>
      <c r="DJ533" s="34" t="s">
        <v>4170</v>
      </c>
      <c r="DK533" s="34" t="s">
        <v>4170</v>
      </c>
      <c r="DL533" s="34" t="s">
        <v>4170</v>
      </c>
      <c r="DM533" s="34" t="s">
        <v>4170</v>
      </c>
      <c r="DN533" s="34" t="s">
        <v>4170</v>
      </c>
      <c r="DO533" s="34" t="s">
        <v>4170</v>
      </c>
      <c r="DP533" s="34" t="s">
        <v>4170</v>
      </c>
      <c r="DQ533" s="34" t="s">
        <v>4170</v>
      </c>
      <c r="DR533" s="34" t="s">
        <v>4170</v>
      </c>
      <c r="DS533" s="34" t="s">
        <v>4170</v>
      </c>
      <c r="DT533" s="34" t="s">
        <v>4170</v>
      </c>
      <c r="DU533" s="34" t="s">
        <v>4170</v>
      </c>
      <c r="DV533" s="34" t="s">
        <v>4170</v>
      </c>
      <c r="DW533" s="34" t="s">
        <v>4170</v>
      </c>
      <c r="DY533" s="34">
        <v>60000</v>
      </c>
      <c r="FK533" s="34" t="s">
        <v>1044</v>
      </c>
      <c r="FM533" s="34" t="s">
        <v>3981</v>
      </c>
      <c r="FN533" s="34" t="s">
        <v>7529</v>
      </c>
      <c r="FO533" s="34" t="s">
        <v>4881</v>
      </c>
      <c r="FP533" s="34" t="s">
        <v>4881</v>
      </c>
      <c r="FQ533" s="34" t="s">
        <v>4881</v>
      </c>
      <c r="FR533" s="34" t="s">
        <v>4170</v>
      </c>
      <c r="FS533" s="34" t="s">
        <v>4170</v>
      </c>
      <c r="FT533" s="34" t="s">
        <v>4170</v>
      </c>
      <c r="FU533" s="34" t="s">
        <v>4170</v>
      </c>
      <c r="FV533" s="34" t="s">
        <v>4170</v>
      </c>
      <c r="FW533" s="34" t="s">
        <v>4881</v>
      </c>
      <c r="FX533" s="34" t="s">
        <v>4170</v>
      </c>
      <c r="FY533" s="34" t="s">
        <v>4170</v>
      </c>
      <c r="FZ533" s="34" t="s">
        <v>4170</v>
      </c>
      <c r="GA533" s="34" t="s">
        <v>4881</v>
      </c>
      <c r="GB533" s="34" t="s">
        <v>4170</v>
      </c>
      <c r="GC533" s="34" t="s">
        <v>4170</v>
      </c>
      <c r="GD533" s="34" t="s">
        <v>4170</v>
      </c>
      <c r="GF533" s="34" t="s">
        <v>1044</v>
      </c>
      <c r="GG533" s="34" t="s">
        <v>4170</v>
      </c>
      <c r="GH533" s="34" t="s">
        <v>4170</v>
      </c>
      <c r="GI533" s="34" t="s">
        <v>4170</v>
      </c>
      <c r="GJ533" s="34" t="s">
        <v>4881</v>
      </c>
      <c r="GK533" s="34" t="s">
        <v>4170</v>
      </c>
      <c r="GL533" s="34" t="s">
        <v>4170</v>
      </c>
      <c r="GM533" s="34" t="s">
        <v>4170</v>
      </c>
      <c r="GO533" s="34">
        <v>8000</v>
      </c>
      <c r="GP533" s="34">
        <v>0</v>
      </c>
      <c r="GQ533" s="34">
        <v>11000</v>
      </c>
      <c r="GR533" s="34">
        <v>2500</v>
      </c>
      <c r="GS533" s="34">
        <v>300</v>
      </c>
      <c r="GT533" s="34">
        <v>500</v>
      </c>
      <c r="GU533" s="34">
        <v>1000</v>
      </c>
      <c r="GV533" s="34">
        <v>2000</v>
      </c>
      <c r="GW533" s="34">
        <v>0</v>
      </c>
      <c r="GX533" s="34">
        <v>3000</v>
      </c>
      <c r="GY533" s="34">
        <v>2000</v>
      </c>
      <c r="GZ533" s="34">
        <v>4000</v>
      </c>
      <c r="HA533" s="34">
        <v>3000</v>
      </c>
      <c r="HB533" s="34">
        <v>0</v>
      </c>
      <c r="HC533" s="34">
        <v>0</v>
      </c>
      <c r="HD533" s="34">
        <v>500</v>
      </c>
      <c r="HE533" s="34">
        <v>0</v>
      </c>
      <c r="HF533" s="34" t="s">
        <v>1044</v>
      </c>
      <c r="HK533" s="34" t="s">
        <v>7530</v>
      </c>
      <c r="HL533" s="34" t="s">
        <v>4226</v>
      </c>
      <c r="HM533" s="34" t="s">
        <v>4542</v>
      </c>
      <c r="HN533" s="34" t="s">
        <v>5453</v>
      </c>
      <c r="HO533" s="34">
        <v>34.888304862023702</v>
      </c>
      <c r="HP533" s="34" t="s">
        <v>4895</v>
      </c>
      <c r="HQ533" s="34" t="s">
        <v>4313</v>
      </c>
      <c r="HR533" s="34" t="s">
        <v>4186</v>
      </c>
      <c r="HS533" s="34" t="s">
        <v>4255</v>
      </c>
      <c r="HT533" s="34" t="s">
        <v>4271</v>
      </c>
      <c r="HU533" s="34" t="s">
        <v>5342</v>
      </c>
      <c r="HV533" s="34" t="s">
        <v>5001</v>
      </c>
      <c r="HW533" s="34" t="s">
        <v>4556</v>
      </c>
      <c r="HX533" s="34" t="s">
        <v>3244</v>
      </c>
      <c r="HY533" s="34" t="s">
        <v>4291</v>
      </c>
      <c r="HZ533" s="34" t="s">
        <v>4933</v>
      </c>
      <c r="IA533" s="34" t="s">
        <v>4666</v>
      </c>
      <c r="IC533" s="34" t="s">
        <v>5274</v>
      </c>
      <c r="ID533" s="34" t="s">
        <v>4462</v>
      </c>
      <c r="IE533" s="34" t="s">
        <v>5115</v>
      </c>
      <c r="IQ533" s="34">
        <v>60000</v>
      </c>
      <c r="IR533" s="34" t="s">
        <v>1046</v>
      </c>
      <c r="IT533" s="34">
        <v>30000</v>
      </c>
      <c r="IU533" s="34" t="s">
        <v>5180</v>
      </c>
      <c r="IV533" s="34" t="s">
        <v>4170</v>
      </c>
      <c r="IW533" s="34" t="s">
        <v>4172</v>
      </c>
      <c r="IX533" s="34" t="s">
        <v>5374</v>
      </c>
      <c r="IY533" s="34" t="s">
        <v>5373</v>
      </c>
      <c r="IZ533" s="34" t="s">
        <v>4785</v>
      </c>
      <c r="JA533" s="34" t="s">
        <v>4716</v>
      </c>
      <c r="JB533" s="34" t="s">
        <v>5581</v>
      </c>
      <c r="JC533" s="34">
        <v>500</v>
      </c>
      <c r="JD533" s="34">
        <v>333.33333333333297</v>
      </c>
      <c r="JE533" s="34">
        <v>666.66666666666697</v>
      </c>
      <c r="JF533" s="34">
        <v>500</v>
      </c>
      <c r="JG533" s="34">
        <v>0</v>
      </c>
      <c r="JH533" s="34">
        <v>0</v>
      </c>
      <c r="JI533" s="34">
        <v>83.3333333333333</v>
      </c>
      <c r="JJ533" s="34">
        <v>0</v>
      </c>
      <c r="JK533" s="34">
        <v>0</v>
      </c>
      <c r="JL533" s="34">
        <v>24466.666666666701</v>
      </c>
      <c r="JM533" s="34">
        <v>2916.6666666666702</v>
      </c>
      <c r="JN533" s="34">
        <v>27383.333333333299</v>
      </c>
      <c r="JO533" s="34">
        <v>12233.333333333299</v>
      </c>
      <c r="JP533" s="34">
        <v>1458.3333333333301</v>
      </c>
      <c r="JQ533" s="34">
        <v>13691.666666666701</v>
      </c>
      <c r="JR533" s="34">
        <v>0.29214850882532001</v>
      </c>
      <c r="JT533" s="34">
        <v>0.40170419963481402</v>
      </c>
      <c r="JU533" s="34">
        <v>9.1296409007912305E-2</v>
      </c>
      <c r="JV533" s="34">
        <v>1.0955569080949501E-2</v>
      </c>
      <c r="JW533" s="34">
        <v>1.82592818015825E-2</v>
      </c>
      <c r="JX533" s="34">
        <v>3.6518563603164897E-2</v>
      </c>
      <c r="JY533" s="34">
        <v>7.3037127206329905E-2</v>
      </c>
      <c r="KA533" s="34">
        <v>1.82592818015825E-2</v>
      </c>
      <c r="KB533" s="34">
        <v>1.21728545343883E-2</v>
      </c>
      <c r="KC533" s="34">
        <v>2.4345709068776599E-2</v>
      </c>
      <c r="KD533" s="34">
        <v>1.82592818015825E-2</v>
      </c>
      <c r="KG533" s="34">
        <v>3.0432136335970801E-3</v>
      </c>
      <c r="KJ533" s="34" t="s">
        <v>5981</v>
      </c>
      <c r="KK533" s="34" t="s">
        <v>5988</v>
      </c>
      <c r="KL533" s="34" t="s">
        <v>4170</v>
      </c>
      <c r="KM533" s="34" t="s">
        <v>4714</v>
      </c>
      <c r="KN533" s="34" t="s">
        <v>5255</v>
      </c>
      <c r="KO533" s="34" t="s">
        <v>4716</v>
      </c>
      <c r="KP533" s="34" t="s">
        <v>4471</v>
      </c>
      <c r="KQ533" s="34" t="s">
        <v>4170</v>
      </c>
      <c r="KR533" s="34" t="s">
        <v>4170</v>
      </c>
      <c r="KS533" s="34" t="s">
        <v>5709</v>
      </c>
      <c r="KT533" s="34" t="s">
        <v>4170</v>
      </c>
      <c r="KU533" s="34" t="s">
        <v>5113</v>
      </c>
      <c r="KV533" s="34" t="s">
        <v>5152</v>
      </c>
      <c r="KW533" s="34" t="s">
        <v>5623</v>
      </c>
      <c r="KX533" s="34" t="s">
        <v>5647</v>
      </c>
      <c r="KY533" s="34" t="s">
        <v>5953</v>
      </c>
      <c r="KZ533" s="34" t="s">
        <v>5152</v>
      </c>
      <c r="LA533" s="34" t="s">
        <v>5992</v>
      </c>
    </row>
    <row r="534" spans="1:313">
      <c r="A534" s="34" t="s">
        <v>7531</v>
      </c>
      <c r="B534" s="34" t="s">
        <v>7491</v>
      </c>
      <c r="C534" s="34" t="s">
        <v>1036</v>
      </c>
      <c r="D534" s="34" t="s">
        <v>1041</v>
      </c>
      <c r="F534" s="34" t="s">
        <v>1041</v>
      </c>
      <c r="G534" s="34">
        <v>64</v>
      </c>
      <c r="H534" s="34" t="s">
        <v>1041</v>
      </c>
      <c r="I534" s="34" t="s">
        <v>1041</v>
      </c>
      <c r="J534" s="34" t="s">
        <v>442</v>
      </c>
      <c r="K534" s="34" t="s">
        <v>1077</v>
      </c>
      <c r="L534" s="34" t="s">
        <v>9537</v>
      </c>
      <c r="M534" s="34" t="s">
        <v>1548</v>
      </c>
      <c r="N534" s="34" t="s">
        <v>9538</v>
      </c>
      <c r="P534" s="34" t="s">
        <v>3065</v>
      </c>
      <c r="Q534" s="34" t="s">
        <v>3123</v>
      </c>
      <c r="R534" s="34" t="s">
        <v>6370</v>
      </c>
      <c r="S534" s="34">
        <v>2</v>
      </c>
      <c r="T534" s="34" t="s">
        <v>4170</v>
      </c>
      <c r="U534" s="34" t="s">
        <v>4170</v>
      </c>
      <c r="V534" s="34" t="s">
        <v>4170</v>
      </c>
      <c r="W534" s="34" t="s">
        <v>4881</v>
      </c>
      <c r="X534" s="34" t="s">
        <v>4881</v>
      </c>
      <c r="Y534" s="34" t="s">
        <v>4881</v>
      </c>
      <c r="Z534" s="34" t="s">
        <v>4881</v>
      </c>
      <c r="AA534" s="34" t="s">
        <v>4170</v>
      </c>
      <c r="AB534" s="34" t="s">
        <v>3681</v>
      </c>
      <c r="AD534" s="34" t="s">
        <v>3702</v>
      </c>
      <c r="AE534" s="34" t="s">
        <v>3711</v>
      </c>
      <c r="AF534" s="34" t="s">
        <v>4170</v>
      </c>
      <c r="AG534" s="34" t="s">
        <v>4170</v>
      </c>
      <c r="AH534" s="34" t="s">
        <v>4881</v>
      </c>
      <c r="AI534" s="34" t="s">
        <v>4170</v>
      </c>
      <c r="AJ534" s="34" t="s">
        <v>4170</v>
      </c>
      <c r="AK534" s="34" t="s">
        <v>4170</v>
      </c>
      <c r="AL534" s="34" t="s">
        <v>4170</v>
      </c>
      <c r="AN534" s="34" t="s">
        <v>3719</v>
      </c>
      <c r="AO534" s="34" t="s">
        <v>1044</v>
      </c>
      <c r="BG534" s="34">
        <v>1</v>
      </c>
      <c r="BI534" s="34">
        <v>20</v>
      </c>
      <c r="BJ534" s="34" t="s">
        <v>1041</v>
      </c>
      <c r="BK534" s="34" t="s">
        <v>3727</v>
      </c>
      <c r="BM534" s="34" t="s">
        <v>3739</v>
      </c>
      <c r="BN534" s="34" t="s">
        <v>3745</v>
      </c>
      <c r="BO534" s="34" t="s">
        <v>4881</v>
      </c>
      <c r="BP534" s="34" t="s">
        <v>4170</v>
      </c>
      <c r="BQ534" s="34" t="s">
        <v>4170</v>
      </c>
      <c r="BR534" s="34" t="s">
        <v>4170</v>
      </c>
      <c r="BS534" s="34" t="s">
        <v>3754</v>
      </c>
      <c r="BT534" s="34" t="s">
        <v>3739</v>
      </c>
      <c r="BU534" s="34" t="s">
        <v>1044</v>
      </c>
      <c r="BV534" s="34" t="s">
        <v>1044</v>
      </c>
      <c r="BW534" s="34" t="s">
        <v>1044</v>
      </c>
      <c r="BX534" s="34" t="s">
        <v>3777</v>
      </c>
      <c r="BY534" s="34" t="s">
        <v>4881</v>
      </c>
      <c r="BZ534" s="34" t="s">
        <v>4170</v>
      </c>
      <c r="CA534" s="34" t="s">
        <v>4170</v>
      </c>
      <c r="CB534" s="34" t="s">
        <v>4170</v>
      </c>
      <c r="CC534" s="34" t="s">
        <v>4170</v>
      </c>
      <c r="CD534" s="34" t="s">
        <v>4170</v>
      </c>
      <c r="CE534" s="34" t="s">
        <v>4170</v>
      </c>
      <c r="CF534" s="34" t="s">
        <v>4170</v>
      </c>
      <c r="CG534" s="34" t="s">
        <v>4170</v>
      </c>
      <c r="CH534" s="34" t="s">
        <v>4170</v>
      </c>
      <c r="CI534" s="34" t="s">
        <v>4170</v>
      </c>
      <c r="CJ534" s="34" t="s">
        <v>4170</v>
      </c>
      <c r="CK534" s="34" t="s">
        <v>4170</v>
      </c>
      <c r="CL534" s="34" t="s">
        <v>4170</v>
      </c>
      <c r="CM534" s="34" t="s">
        <v>4170</v>
      </c>
      <c r="CN534" s="34" t="s">
        <v>4170</v>
      </c>
      <c r="CO534" s="34" t="s">
        <v>4170</v>
      </c>
      <c r="CQ534" s="34" t="s">
        <v>1041</v>
      </c>
      <c r="CR534" s="34" t="s">
        <v>1041</v>
      </c>
      <c r="CS534" s="34" t="s">
        <v>1044</v>
      </c>
      <c r="CT534" s="34" t="s">
        <v>1044</v>
      </c>
      <c r="CU534" s="34" t="s">
        <v>1041</v>
      </c>
      <c r="CV534" s="34" t="s">
        <v>1041</v>
      </c>
      <c r="CW534" s="34" t="s">
        <v>1044</v>
      </c>
      <c r="CX534" s="34" t="s">
        <v>1041</v>
      </c>
      <c r="CY534" s="34" t="s">
        <v>3826</v>
      </c>
      <c r="CZ534" s="34" t="s">
        <v>3843</v>
      </c>
      <c r="DA534" s="34" t="s">
        <v>3861</v>
      </c>
      <c r="DB534" s="34" t="s">
        <v>3871</v>
      </c>
      <c r="DC534" s="34" t="s">
        <v>3871</v>
      </c>
      <c r="DD534" s="34" t="s">
        <v>3871</v>
      </c>
      <c r="DE534" s="34" t="s">
        <v>1044</v>
      </c>
      <c r="DF534" s="34" t="s">
        <v>3877</v>
      </c>
      <c r="DG534" s="34" t="s">
        <v>3899</v>
      </c>
      <c r="DH534" s="34" t="s">
        <v>4170</v>
      </c>
      <c r="DI534" s="34" t="s">
        <v>4170</v>
      </c>
      <c r="DJ534" s="34" t="s">
        <v>4170</v>
      </c>
      <c r="DK534" s="34" t="s">
        <v>4170</v>
      </c>
      <c r="DL534" s="34" t="s">
        <v>4170</v>
      </c>
      <c r="DM534" s="34" t="s">
        <v>4170</v>
      </c>
      <c r="DN534" s="34" t="s">
        <v>4881</v>
      </c>
      <c r="DO534" s="34" t="s">
        <v>4170</v>
      </c>
      <c r="DP534" s="34" t="s">
        <v>4170</v>
      </c>
      <c r="DQ534" s="34" t="s">
        <v>4170</v>
      </c>
      <c r="DR534" s="34" t="s">
        <v>4170</v>
      </c>
      <c r="DS534" s="34" t="s">
        <v>4170</v>
      </c>
      <c r="DT534" s="34" t="s">
        <v>4170</v>
      </c>
      <c r="DU534" s="34" t="s">
        <v>4170</v>
      </c>
      <c r="DV534" s="34" t="s">
        <v>4170</v>
      </c>
      <c r="DW534" s="34" t="s">
        <v>4170</v>
      </c>
      <c r="ES534" s="34" t="s">
        <v>3951</v>
      </c>
      <c r="ET534" s="34" t="s">
        <v>4170</v>
      </c>
      <c r="EU534" s="34" t="s">
        <v>4170</v>
      </c>
      <c r="EV534" s="34" t="s">
        <v>4170</v>
      </c>
      <c r="EW534" s="34" t="s">
        <v>4170</v>
      </c>
      <c r="EX534" s="34" t="s">
        <v>4881</v>
      </c>
      <c r="EY534" s="34" t="s">
        <v>4170</v>
      </c>
      <c r="EZ534" s="34" t="s">
        <v>4170</v>
      </c>
      <c r="FA534" s="34" t="s">
        <v>4170</v>
      </c>
      <c r="FB534" s="34" t="s">
        <v>4170</v>
      </c>
      <c r="FD534" s="34">
        <v>8000</v>
      </c>
      <c r="FK534" s="34" t="s">
        <v>1044</v>
      </c>
      <c r="FM534" s="34" t="s">
        <v>3987</v>
      </c>
      <c r="GF534" s="34" t="s">
        <v>1044</v>
      </c>
      <c r="GG534" s="34" t="s">
        <v>4170</v>
      </c>
      <c r="GH534" s="34" t="s">
        <v>4170</v>
      </c>
      <c r="GI534" s="34" t="s">
        <v>4170</v>
      </c>
      <c r="GJ534" s="34" t="s">
        <v>4881</v>
      </c>
      <c r="GK534" s="34" t="s">
        <v>4170</v>
      </c>
      <c r="GL534" s="34" t="s">
        <v>4170</v>
      </c>
      <c r="GM534" s="34" t="s">
        <v>4170</v>
      </c>
      <c r="GO534" s="34">
        <v>2000</v>
      </c>
      <c r="GP534" s="34">
        <v>0</v>
      </c>
      <c r="GQ534" s="34">
        <v>0</v>
      </c>
      <c r="GR534" s="34">
        <v>0</v>
      </c>
      <c r="GS534" s="34">
        <v>400</v>
      </c>
      <c r="GT534" s="34">
        <v>0</v>
      </c>
      <c r="GU534" s="34">
        <v>0</v>
      </c>
      <c r="GV534" s="34">
        <v>0</v>
      </c>
      <c r="GW534" s="34">
        <v>0</v>
      </c>
      <c r="GX534" s="34">
        <v>0</v>
      </c>
      <c r="GY534" s="34">
        <v>500</v>
      </c>
      <c r="GZ534" s="34">
        <v>0</v>
      </c>
      <c r="HA534" s="34">
        <v>0</v>
      </c>
      <c r="HB534" s="34">
        <v>0</v>
      </c>
      <c r="HC534" s="34">
        <v>0</v>
      </c>
      <c r="HD534" s="34">
        <v>0</v>
      </c>
      <c r="HE534" s="34">
        <v>0</v>
      </c>
      <c r="HF534" s="34" t="s">
        <v>1041</v>
      </c>
      <c r="HG534" s="34" t="s">
        <v>4039</v>
      </c>
      <c r="HI534" s="34" t="s">
        <v>4072</v>
      </c>
      <c r="HK534" s="34" t="s">
        <v>7532</v>
      </c>
      <c r="HL534" s="34" t="s">
        <v>4226</v>
      </c>
      <c r="HM534" s="34" t="s">
        <v>4546</v>
      </c>
      <c r="HN534" s="34" t="s">
        <v>5455</v>
      </c>
      <c r="HO534" s="34">
        <v>46.879106438896201</v>
      </c>
      <c r="HP534" s="34" t="s">
        <v>4896</v>
      </c>
      <c r="HQ534" s="34" t="s">
        <v>4313</v>
      </c>
      <c r="HR534" s="34" t="s">
        <v>4195</v>
      </c>
      <c r="HS534" s="34" t="s">
        <v>4255</v>
      </c>
      <c r="HT534" s="34" t="s">
        <v>4271</v>
      </c>
      <c r="HU534" s="34" t="s">
        <v>5342</v>
      </c>
      <c r="HV534" s="34" t="s">
        <v>5001</v>
      </c>
      <c r="HW534" s="34" t="s">
        <v>4560</v>
      </c>
      <c r="HX534" s="34" t="s">
        <v>3238</v>
      </c>
      <c r="HY534" s="34" t="s">
        <v>4299</v>
      </c>
      <c r="HZ534" s="34" t="s">
        <v>4933</v>
      </c>
      <c r="IA534" s="34" t="s">
        <v>4665</v>
      </c>
      <c r="IC534" s="34" t="s">
        <v>5274</v>
      </c>
      <c r="ID534" s="34" t="s">
        <v>4462</v>
      </c>
      <c r="IJ534" s="34">
        <v>3188.8</v>
      </c>
      <c r="IQ534" s="34">
        <v>3188.8</v>
      </c>
      <c r="IR534" s="34" t="s">
        <v>1046</v>
      </c>
      <c r="IT534" s="34">
        <v>1594.4</v>
      </c>
      <c r="IU534" s="34" t="s">
        <v>5177</v>
      </c>
      <c r="IV534" s="34" t="s">
        <v>4170</v>
      </c>
      <c r="IW534" s="34" t="s">
        <v>4170</v>
      </c>
      <c r="IX534" s="34" t="s">
        <v>4170</v>
      </c>
      <c r="IY534" s="34" t="s">
        <v>4785</v>
      </c>
      <c r="IZ534" s="34" t="s">
        <v>4170</v>
      </c>
      <c r="JA534" s="34" t="s">
        <v>4170</v>
      </c>
      <c r="JB534" s="34" t="s">
        <v>4170</v>
      </c>
      <c r="JC534" s="34">
        <v>0</v>
      </c>
      <c r="JD534" s="34">
        <v>83.3333333333333</v>
      </c>
      <c r="JE534" s="34">
        <v>0</v>
      </c>
      <c r="JF534" s="34">
        <v>0</v>
      </c>
      <c r="JG534" s="34">
        <v>0</v>
      </c>
      <c r="JH534" s="34">
        <v>0</v>
      </c>
      <c r="JI534" s="34">
        <v>0</v>
      </c>
      <c r="JJ534" s="34">
        <v>0</v>
      </c>
      <c r="JK534" s="34">
        <v>0</v>
      </c>
      <c r="JL534" s="34">
        <v>2400</v>
      </c>
      <c r="JM534" s="34">
        <v>83.3333333333333</v>
      </c>
      <c r="JN534" s="34">
        <v>2483.3333333333298</v>
      </c>
      <c r="JO534" s="34">
        <v>1200</v>
      </c>
      <c r="JP534" s="34">
        <v>41.6666666666667</v>
      </c>
      <c r="JQ534" s="34">
        <v>1241.6666666666699</v>
      </c>
      <c r="JR534" s="34">
        <v>0.80536912751677803</v>
      </c>
      <c r="JV534" s="34">
        <v>0.161073825503356</v>
      </c>
      <c r="KB534" s="34">
        <v>3.35570469798658E-2</v>
      </c>
      <c r="KI534" s="34" t="s">
        <v>6084</v>
      </c>
      <c r="KJ534" s="34" t="s">
        <v>5976</v>
      </c>
      <c r="KK534" s="34" t="s">
        <v>5177</v>
      </c>
      <c r="KL534" s="34" t="s">
        <v>4170</v>
      </c>
      <c r="KM534" s="34" t="s">
        <v>4170</v>
      </c>
      <c r="KN534" s="34" t="s">
        <v>4352</v>
      </c>
      <c r="KO534" s="34" t="s">
        <v>4170</v>
      </c>
      <c r="KP534" s="34" t="s">
        <v>4170</v>
      </c>
      <c r="KQ534" s="34" t="s">
        <v>4170</v>
      </c>
      <c r="KR534" s="34" t="s">
        <v>4170</v>
      </c>
      <c r="KS534" s="34" t="s">
        <v>4170</v>
      </c>
      <c r="KT534" s="34" t="s">
        <v>4170</v>
      </c>
      <c r="KU534" s="34" t="s">
        <v>4973</v>
      </c>
      <c r="KV534" s="34" t="s">
        <v>5151</v>
      </c>
      <c r="KW534" s="34" t="s">
        <v>5620</v>
      </c>
      <c r="KX534" s="34" t="s">
        <v>5643</v>
      </c>
      <c r="KY534" s="34" t="s">
        <v>5952</v>
      </c>
      <c r="KZ534" s="34" t="s">
        <v>5971</v>
      </c>
      <c r="LA534" s="34" t="s">
        <v>5993</v>
      </c>
    </row>
    <row r="535" spans="1:313">
      <c r="A535" s="34" t="s">
        <v>7533</v>
      </c>
      <c r="B535" s="34" t="s">
        <v>7491</v>
      </c>
      <c r="C535" s="34" t="s">
        <v>1039</v>
      </c>
      <c r="D535" s="34" t="s">
        <v>1041</v>
      </c>
      <c r="F535" s="34" t="s">
        <v>1041</v>
      </c>
      <c r="G535" s="34">
        <v>73</v>
      </c>
      <c r="H535" s="34" t="s">
        <v>1041</v>
      </c>
      <c r="I535" s="34" t="s">
        <v>1041</v>
      </c>
      <c r="J535" s="34" t="s">
        <v>442</v>
      </c>
      <c r="K535" s="34" t="s">
        <v>1077</v>
      </c>
      <c r="L535" s="34" t="s">
        <v>9537</v>
      </c>
      <c r="M535" s="34" t="s">
        <v>1548</v>
      </c>
      <c r="N535" s="34" t="s">
        <v>9538</v>
      </c>
      <c r="P535" s="34" t="s">
        <v>3065</v>
      </c>
      <c r="Q535" s="34" t="s">
        <v>3096</v>
      </c>
      <c r="R535" s="34" t="s">
        <v>6320</v>
      </c>
      <c r="S535" s="34">
        <v>1</v>
      </c>
      <c r="T535" s="34" t="s">
        <v>4170</v>
      </c>
      <c r="U535" s="34" t="s">
        <v>4170</v>
      </c>
      <c r="V535" s="34" t="s">
        <v>4170</v>
      </c>
      <c r="W535" s="34" t="s">
        <v>4170</v>
      </c>
      <c r="X535" s="34" t="s">
        <v>4881</v>
      </c>
      <c r="Y535" s="34" t="s">
        <v>4170</v>
      </c>
      <c r="Z535" s="34" t="s">
        <v>4881</v>
      </c>
      <c r="AA535" s="34" t="s">
        <v>4170</v>
      </c>
      <c r="AB535" s="34" t="s">
        <v>3684</v>
      </c>
      <c r="AD535" s="34" t="s">
        <v>3702</v>
      </c>
      <c r="AE535" s="34" t="s">
        <v>3714</v>
      </c>
      <c r="AF535" s="34" t="s">
        <v>4170</v>
      </c>
      <c r="AG535" s="34" t="s">
        <v>4170</v>
      </c>
      <c r="AH535" s="34" t="s">
        <v>4170</v>
      </c>
      <c r="AI535" s="34" t="s">
        <v>4881</v>
      </c>
      <c r="AJ535" s="34" t="s">
        <v>4170</v>
      </c>
      <c r="AK535" s="34" t="s">
        <v>4170</v>
      </c>
      <c r="AL535" s="34" t="s">
        <v>4170</v>
      </c>
      <c r="AN535" s="34" t="s">
        <v>3719</v>
      </c>
      <c r="AO535" s="34" t="s">
        <v>1044</v>
      </c>
      <c r="BG535" s="34">
        <v>1</v>
      </c>
      <c r="BI535" s="34">
        <v>15</v>
      </c>
      <c r="BJ535" s="34" t="s">
        <v>1041</v>
      </c>
      <c r="BK535" s="34" t="s">
        <v>3727</v>
      </c>
      <c r="BM535" s="34" t="s">
        <v>3739</v>
      </c>
      <c r="BN535" s="34" t="s">
        <v>3745</v>
      </c>
      <c r="BO535" s="34" t="s">
        <v>4881</v>
      </c>
      <c r="BP535" s="34" t="s">
        <v>4170</v>
      </c>
      <c r="BQ535" s="34" t="s">
        <v>4170</v>
      </c>
      <c r="BR535" s="34" t="s">
        <v>4170</v>
      </c>
      <c r="BS535" s="34" t="s">
        <v>3751</v>
      </c>
      <c r="BT535" s="34" t="s">
        <v>3771</v>
      </c>
      <c r="BU535" s="34" t="s">
        <v>1044</v>
      </c>
      <c r="BV535" s="34" t="s">
        <v>1044</v>
      </c>
      <c r="BW535" s="34" t="s">
        <v>1044</v>
      </c>
      <c r="BX535" s="34" t="s">
        <v>3777</v>
      </c>
      <c r="BY535" s="34" t="s">
        <v>4881</v>
      </c>
      <c r="BZ535" s="34" t="s">
        <v>4170</v>
      </c>
      <c r="CA535" s="34" t="s">
        <v>4170</v>
      </c>
      <c r="CB535" s="34" t="s">
        <v>4170</v>
      </c>
      <c r="CC535" s="34" t="s">
        <v>4170</v>
      </c>
      <c r="CD535" s="34" t="s">
        <v>4170</v>
      </c>
      <c r="CE535" s="34" t="s">
        <v>4170</v>
      </c>
      <c r="CF535" s="34" t="s">
        <v>4170</v>
      </c>
      <c r="CG535" s="34" t="s">
        <v>4170</v>
      </c>
      <c r="CH535" s="34" t="s">
        <v>4170</v>
      </c>
      <c r="CI535" s="34" t="s">
        <v>4170</v>
      </c>
      <c r="CJ535" s="34" t="s">
        <v>4170</v>
      </c>
      <c r="CK535" s="34" t="s">
        <v>4170</v>
      </c>
      <c r="CL535" s="34" t="s">
        <v>4170</v>
      </c>
      <c r="CM535" s="34" t="s">
        <v>4170</v>
      </c>
      <c r="CN535" s="34" t="s">
        <v>4170</v>
      </c>
      <c r="CO535" s="34" t="s">
        <v>4170</v>
      </c>
      <c r="CQ535" s="34" t="s">
        <v>1041</v>
      </c>
      <c r="CR535" s="34" t="s">
        <v>1041</v>
      </c>
      <c r="CS535" s="34" t="s">
        <v>1041</v>
      </c>
      <c r="CT535" s="34" t="s">
        <v>1041</v>
      </c>
      <c r="CU535" s="34" t="s">
        <v>1041</v>
      </c>
      <c r="CV535" s="34" t="s">
        <v>1041</v>
      </c>
      <c r="CW535" s="34" t="s">
        <v>1044</v>
      </c>
      <c r="CX535" s="34" t="s">
        <v>1044</v>
      </c>
      <c r="CY535" s="34" t="s">
        <v>3826</v>
      </c>
      <c r="CZ535" s="34" t="s">
        <v>3846</v>
      </c>
      <c r="DA535" s="34" t="s">
        <v>3861</v>
      </c>
      <c r="DB535" s="34" t="s">
        <v>3871</v>
      </c>
      <c r="DC535" s="34" t="s">
        <v>3871</v>
      </c>
      <c r="DD535" s="34" t="s">
        <v>3871</v>
      </c>
      <c r="DE535" s="34" t="s">
        <v>1044</v>
      </c>
      <c r="DF535" s="34" t="s">
        <v>3877</v>
      </c>
      <c r="DG535" s="34" t="s">
        <v>6305</v>
      </c>
      <c r="DH535" s="34" t="s">
        <v>4170</v>
      </c>
      <c r="DI535" s="34" t="s">
        <v>4170</v>
      </c>
      <c r="DJ535" s="34" t="s">
        <v>4170</v>
      </c>
      <c r="DK535" s="34" t="s">
        <v>4170</v>
      </c>
      <c r="DL535" s="34" t="s">
        <v>4170</v>
      </c>
      <c r="DM535" s="34" t="s">
        <v>4170</v>
      </c>
      <c r="DN535" s="34" t="s">
        <v>4881</v>
      </c>
      <c r="DO535" s="34" t="s">
        <v>4881</v>
      </c>
      <c r="DP535" s="34" t="s">
        <v>4170</v>
      </c>
      <c r="DQ535" s="34" t="s">
        <v>4170</v>
      </c>
      <c r="DR535" s="34" t="s">
        <v>4170</v>
      </c>
      <c r="DS535" s="34" t="s">
        <v>4170</v>
      </c>
      <c r="DT535" s="34" t="s">
        <v>4170</v>
      </c>
      <c r="DU535" s="34" t="s">
        <v>4170</v>
      </c>
      <c r="DV535" s="34" t="s">
        <v>4170</v>
      </c>
      <c r="DW535" s="34" t="s">
        <v>4170</v>
      </c>
      <c r="ES535" s="34" t="s">
        <v>3951</v>
      </c>
      <c r="ET535" s="34" t="s">
        <v>4170</v>
      </c>
      <c r="EU535" s="34" t="s">
        <v>4170</v>
      </c>
      <c r="EV535" s="34" t="s">
        <v>4170</v>
      </c>
      <c r="EW535" s="34" t="s">
        <v>4170</v>
      </c>
      <c r="EX535" s="34" t="s">
        <v>4881</v>
      </c>
      <c r="EY535" s="34" t="s">
        <v>4170</v>
      </c>
      <c r="EZ535" s="34" t="s">
        <v>4170</v>
      </c>
      <c r="FA535" s="34" t="s">
        <v>4170</v>
      </c>
      <c r="FB535" s="34" t="s">
        <v>4170</v>
      </c>
      <c r="FD535" s="34">
        <v>3500</v>
      </c>
      <c r="FE535" s="34">
        <v>1625</v>
      </c>
      <c r="FK535" s="34" t="s">
        <v>1044</v>
      </c>
      <c r="FM535" s="34" t="s">
        <v>3990</v>
      </c>
      <c r="GF535" s="34" t="s">
        <v>1044</v>
      </c>
      <c r="GG535" s="34" t="s">
        <v>4170</v>
      </c>
      <c r="GH535" s="34" t="s">
        <v>4170</v>
      </c>
      <c r="GI535" s="34" t="s">
        <v>4170</v>
      </c>
      <c r="GJ535" s="34" t="s">
        <v>4881</v>
      </c>
      <c r="GK535" s="34" t="s">
        <v>4170</v>
      </c>
      <c r="GL535" s="34" t="s">
        <v>4170</v>
      </c>
      <c r="GM535" s="34" t="s">
        <v>4170</v>
      </c>
      <c r="GO535" s="34">
        <v>1000</v>
      </c>
      <c r="GP535" s="34">
        <v>0</v>
      </c>
      <c r="GQ535" s="34">
        <v>0</v>
      </c>
      <c r="GR535" s="34">
        <v>0</v>
      </c>
      <c r="GS535" s="34">
        <v>0</v>
      </c>
      <c r="GT535" s="34">
        <v>50</v>
      </c>
      <c r="GU535" s="34">
        <v>0</v>
      </c>
      <c r="GV535" s="34">
        <v>0</v>
      </c>
      <c r="GW535" s="34">
        <v>0</v>
      </c>
      <c r="GX535" s="34">
        <v>0</v>
      </c>
      <c r="GY535" s="34">
        <v>1000</v>
      </c>
      <c r="GZ535" s="34">
        <v>0</v>
      </c>
      <c r="HA535" s="34">
        <v>0</v>
      </c>
      <c r="HB535" s="34">
        <v>0</v>
      </c>
      <c r="HC535" s="34">
        <v>0</v>
      </c>
      <c r="HD535" s="34">
        <v>0</v>
      </c>
      <c r="HE535" s="34">
        <v>0</v>
      </c>
      <c r="HF535" s="34" t="s">
        <v>3071</v>
      </c>
      <c r="HK535" s="34" t="s">
        <v>7534</v>
      </c>
      <c r="HL535" s="34" t="s">
        <v>4226</v>
      </c>
      <c r="HM535" s="34" t="s">
        <v>4546</v>
      </c>
      <c r="HN535" s="34" t="s">
        <v>5455</v>
      </c>
      <c r="HO535" s="34">
        <v>49.900076653526099</v>
      </c>
      <c r="HP535" s="34" t="s">
        <v>4896</v>
      </c>
      <c r="HQ535" s="34" t="s">
        <v>4305</v>
      </c>
      <c r="HR535" s="34" t="s">
        <v>4195</v>
      </c>
      <c r="HS535" s="34" t="s">
        <v>4241</v>
      </c>
      <c r="HT535" s="34" t="s">
        <v>4271</v>
      </c>
      <c r="HU535" s="34" t="s">
        <v>5342</v>
      </c>
      <c r="HV535" s="34" t="s">
        <v>5001</v>
      </c>
      <c r="HW535" s="34" t="s">
        <v>4560</v>
      </c>
      <c r="HX535" s="34" t="s">
        <v>3232</v>
      </c>
      <c r="HY535" s="34" t="s">
        <v>4299</v>
      </c>
      <c r="HZ535" s="34" t="s">
        <v>4933</v>
      </c>
      <c r="IA535" s="34" t="s">
        <v>4665</v>
      </c>
      <c r="IC535" s="34" t="s">
        <v>5274</v>
      </c>
      <c r="ID535" s="34" t="s">
        <v>4462</v>
      </c>
      <c r="IJ535" s="34">
        <v>1395.1</v>
      </c>
      <c r="IK535" s="34" t="s">
        <v>4587</v>
      </c>
      <c r="IQ535" s="34">
        <v>3020.1</v>
      </c>
      <c r="IR535" s="34" t="s">
        <v>1046</v>
      </c>
      <c r="IT535" s="34">
        <v>3020.1</v>
      </c>
      <c r="IU535" s="34" t="s">
        <v>5177</v>
      </c>
      <c r="IV535" s="34" t="s">
        <v>4170</v>
      </c>
      <c r="IW535" s="34" t="s">
        <v>4170</v>
      </c>
      <c r="IX535" s="34" t="s">
        <v>4170</v>
      </c>
      <c r="IY535" s="34" t="s">
        <v>4170</v>
      </c>
      <c r="IZ535" s="34" t="s">
        <v>4352</v>
      </c>
      <c r="JA535" s="34" t="s">
        <v>4170</v>
      </c>
      <c r="JB535" s="34" t="s">
        <v>4170</v>
      </c>
      <c r="JC535" s="34">
        <v>0</v>
      </c>
      <c r="JD535" s="34">
        <v>166.666666666667</v>
      </c>
      <c r="JE535" s="34">
        <v>0</v>
      </c>
      <c r="JF535" s="34">
        <v>0</v>
      </c>
      <c r="JG535" s="34">
        <v>0</v>
      </c>
      <c r="JH535" s="34">
        <v>0</v>
      </c>
      <c r="JI535" s="34">
        <v>0</v>
      </c>
      <c r="JJ535" s="34">
        <v>0</v>
      </c>
      <c r="JK535" s="34">
        <v>0</v>
      </c>
      <c r="JL535" s="34">
        <v>1050</v>
      </c>
      <c r="JM535" s="34">
        <v>166.666666666667</v>
      </c>
      <c r="JN535" s="34">
        <v>1216.6666666666699</v>
      </c>
      <c r="JO535" s="34">
        <v>1050</v>
      </c>
      <c r="JP535" s="34">
        <v>166.666666666667</v>
      </c>
      <c r="JQ535" s="34">
        <v>1216.6666666666699</v>
      </c>
      <c r="JR535" s="34">
        <v>0.82191780821917804</v>
      </c>
      <c r="JW535" s="34">
        <v>4.1095890410958902E-2</v>
      </c>
      <c r="KB535" s="34">
        <v>0.13698630136986301</v>
      </c>
      <c r="KI535" s="34" t="s">
        <v>6082</v>
      </c>
      <c r="KJ535" s="34" t="s">
        <v>5976</v>
      </c>
      <c r="KK535" s="34" t="s">
        <v>5178</v>
      </c>
      <c r="KL535" s="34" t="s">
        <v>4170</v>
      </c>
      <c r="KM535" s="34" t="s">
        <v>4170</v>
      </c>
      <c r="KN535" s="34" t="s">
        <v>5254</v>
      </c>
      <c r="KO535" s="34" t="s">
        <v>4170</v>
      </c>
      <c r="KP535" s="34" t="s">
        <v>4170</v>
      </c>
      <c r="KQ535" s="34" t="s">
        <v>4170</v>
      </c>
      <c r="KR535" s="34" t="s">
        <v>4170</v>
      </c>
      <c r="KS535" s="34" t="s">
        <v>4170</v>
      </c>
      <c r="KT535" s="34" t="s">
        <v>4170</v>
      </c>
      <c r="KU535" s="34" t="s">
        <v>4973</v>
      </c>
      <c r="KV535" s="34" t="s">
        <v>5151</v>
      </c>
      <c r="KW535" s="34" t="s">
        <v>5620</v>
      </c>
      <c r="KX535" s="34" t="s">
        <v>5644</v>
      </c>
      <c r="KY535" s="34" t="s">
        <v>5952</v>
      </c>
      <c r="KZ535" s="34" t="s">
        <v>5971</v>
      </c>
      <c r="LA535" s="34" t="s">
        <v>5992</v>
      </c>
    </row>
    <row r="536" spans="1:313">
      <c r="A536" s="34" t="s">
        <v>7535</v>
      </c>
      <c r="B536" s="34" t="s">
        <v>7491</v>
      </c>
      <c r="C536" s="34" t="s">
        <v>1037</v>
      </c>
      <c r="D536" s="34" t="s">
        <v>1041</v>
      </c>
      <c r="F536" s="34" t="s">
        <v>1041</v>
      </c>
      <c r="G536" s="34">
        <v>72</v>
      </c>
      <c r="H536" s="34" t="s">
        <v>1041</v>
      </c>
      <c r="I536" s="34" t="s">
        <v>1041</v>
      </c>
      <c r="J536" s="34" t="s">
        <v>440</v>
      </c>
      <c r="K536" s="34" t="s">
        <v>1161</v>
      </c>
      <c r="L536" s="34" t="s">
        <v>9578</v>
      </c>
      <c r="M536" s="34" t="s">
        <v>1161</v>
      </c>
      <c r="N536" s="34" t="s">
        <v>9579</v>
      </c>
      <c r="P536" s="34" t="s">
        <v>3065</v>
      </c>
      <c r="Q536" s="34" t="s">
        <v>3120</v>
      </c>
      <c r="R536" s="34" t="s">
        <v>6320</v>
      </c>
      <c r="S536" s="34">
        <v>2</v>
      </c>
      <c r="T536" s="34" t="s">
        <v>4170</v>
      </c>
      <c r="U536" s="34" t="s">
        <v>4170</v>
      </c>
      <c r="V536" s="34" t="s">
        <v>4170</v>
      </c>
      <c r="W536" s="34" t="s">
        <v>4881</v>
      </c>
      <c r="X536" s="34" t="s">
        <v>4881</v>
      </c>
      <c r="Y536" s="34" t="s">
        <v>4881</v>
      </c>
      <c r="Z536" s="34" t="s">
        <v>4881</v>
      </c>
      <c r="AA536" s="34" t="s">
        <v>4170</v>
      </c>
      <c r="AB536" s="34" t="s">
        <v>3681</v>
      </c>
      <c r="AD536" s="34" t="s">
        <v>3696</v>
      </c>
      <c r="AN536" s="34" t="s">
        <v>3719</v>
      </c>
      <c r="AO536" s="34" t="s">
        <v>1044</v>
      </c>
      <c r="BG536" s="34">
        <v>3</v>
      </c>
      <c r="BI536" s="34">
        <v>50</v>
      </c>
      <c r="BJ536" s="34" t="s">
        <v>1041</v>
      </c>
      <c r="BK536" s="34" t="s">
        <v>3727</v>
      </c>
      <c r="BM536" s="34" t="s">
        <v>3742</v>
      </c>
      <c r="BN536" s="34" t="s">
        <v>3745</v>
      </c>
      <c r="BO536" s="34" t="s">
        <v>4881</v>
      </c>
      <c r="BP536" s="34" t="s">
        <v>4170</v>
      </c>
      <c r="BQ536" s="34" t="s">
        <v>4170</v>
      </c>
      <c r="BR536" s="34" t="s">
        <v>4170</v>
      </c>
      <c r="BS536" s="34" t="s">
        <v>3757</v>
      </c>
      <c r="BT536" s="34" t="s">
        <v>3771</v>
      </c>
      <c r="BU536" s="34" t="s">
        <v>1044</v>
      </c>
      <c r="BV536" s="34" t="s">
        <v>1044</v>
      </c>
      <c r="BW536" s="34" t="s">
        <v>1044</v>
      </c>
      <c r="BX536" s="34" t="s">
        <v>3777</v>
      </c>
      <c r="BY536" s="34" t="s">
        <v>4881</v>
      </c>
      <c r="BZ536" s="34" t="s">
        <v>4170</v>
      </c>
      <c r="CA536" s="34" t="s">
        <v>4170</v>
      </c>
      <c r="CB536" s="34" t="s">
        <v>4170</v>
      </c>
      <c r="CC536" s="34" t="s">
        <v>4170</v>
      </c>
      <c r="CD536" s="34" t="s">
        <v>4170</v>
      </c>
      <c r="CE536" s="34" t="s">
        <v>4170</v>
      </c>
      <c r="CF536" s="34" t="s">
        <v>4170</v>
      </c>
      <c r="CG536" s="34" t="s">
        <v>4170</v>
      </c>
      <c r="CH536" s="34" t="s">
        <v>4170</v>
      </c>
      <c r="CI536" s="34" t="s">
        <v>4170</v>
      </c>
      <c r="CJ536" s="34" t="s">
        <v>4170</v>
      </c>
      <c r="CK536" s="34" t="s">
        <v>4170</v>
      </c>
      <c r="CL536" s="34" t="s">
        <v>4170</v>
      </c>
      <c r="CM536" s="34" t="s">
        <v>4170</v>
      </c>
      <c r="CN536" s="34" t="s">
        <v>4170</v>
      </c>
      <c r="CO536" s="34" t="s">
        <v>4170</v>
      </c>
      <c r="CQ536" s="34" t="s">
        <v>1041</v>
      </c>
      <c r="CR536" s="34" t="s">
        <v>1041</v>
      </c>
      <c r="CS536" s="34" t="s">
        <v>1044</v>
      </c>
      <c r="CT536" s="34" t="s">
        <v>1044</v>
      </c>
      <c r="CU536" s="34" t="s">
        <v>1041</v>
      </c>
      <c r="CV536" s="34" t="s">
        <v>1041</v>
      </c>
      <c r="CW536" s="34" t="s">
        <v>1044</v>
      </c>
      <c r="CX536" s="34" t="s">
        <v>1041</v>
      </c>
      <c r="CY536" s="34" t="s">
        <v>3823</v>
      </c>
      <c r="CZ536" s="34" t="s">
        <v>3843</v>
      </c>
      <c r="DA536" s="34" t="s">
        <v>3861</v>
      </c>
      <c r="DB536" s="34" t="s">
        <v>1044</v>
      </c>
      <c r="DC536" s="34" t="s">
        <v>3871</v>
      </c>
      <c r="DD536" s="34" t="s">
        <v>3871</v>
      </c>
      <c r="DE536" s="34" t="s">
        <v>1044</v>
      </c>
      <c r="DF536" s="34" t="s">
        <v>3877</v>
      </c>
      <c r="DG536" s="34" t="s">
        <v>6305</v>
      </c>
      <c r="DH536" s="34" t="s">
        <v>4170</v>
      </c>
      <c r="DI536" s="34" t="s">
        <v>4170</v>
      </c>
      <c r="DJ536" s="34" t="s">
        <v>4170</v>
      </c>
      <c r="DK536" s="34" t="s">
        <v>4170</v>
      </c>
      <c r="DL536" s="34" t="s">
        <v>4170</v>
      </c>
      <c r="DM536" s="34" t="s">
        <v>4170</v>
      </c>
      <c r="DN536" s="34" t="s">
        <v>4881</v>
      </c>
      <c r="DO536" s="34" t="s">
        <v>4881</v>
      </c>
      <c r="DP536" s="34" t="s">
        <v>4170</v>
      </c>
      <c r="DQ536" s="34" t="s">
        <v>4170</v>
      </c>
      <c r="DR536" s="34" t="s">
        <v>4170</v>
      </c>
      <c r="DS536" s="34" t="s">
        <v>4170</v>
      </c>
      <c r="DT536" s="34" t="s">
        <v>4170</v>
      </c>
      <c r="DU536" s="34" t="s">
        <v>4170</v>
      </c>
      <c r="DV536" s="34" t="s">
        <v>4170</v>
      </c>
      <c r="DW536" s="34" t="s">
        <v>4170</v>
      </c>
      <c r="ES536" s="34" t="s">
        <v>3951</v>
      </c>
      <c r="ET536" s="34" t="s">
        <v>4170</v>
      </c>
      <c r="EU536" s="34" t="s">
        <v>4170</v>
      </c>
      <c r="EV536" s="34" t="s">
        <v>4170</v>
      </c>
      <c r="EW536" s="34" t="s">
        <v>4170</v>
      </c>
      <c r="EX536" s="34" t="s">
        <v>4881</v>
      </c>
      <c r="EY536" s="34" t="s">
        <v>4170</v>
      </c>
      <c r="EZ536" s="34" t="s">
        <v>4170</v>
      </c>
      <c r="FA536" s="34" t="s">
        <v>4170</v>
      </c>
      <c r="FB536" s="34" t="s">
        <v>4170</v>
      </c>
      <c r="FD536" s="34">
        <v>20000</v>
      </c>
      <c r="FE536" s="34">
        <v>3250</v>
      </c>
      <c r="FK536" s="34" t="s">
        <v>1044</v>
      </c>
      <c r="FM536" s="34" t="s">
        <v>3990</v>
      </c>
      <c r="GF536" s="34" t="s">
        <v>1044</v>
      </c>
      <c r="GG536" s="34" t="s">
        <v>4170</v>
      </c>
      <c r="GH536" s="34" t="s">
        <v>4170</v>
      </c>
      <c r="GI536" s="34" t="s">
        <v>4170</v>
      </c>
      <c r="GJ536" s="34" t="s">
        <v>4881</v>
      </c>
      <c r="GK536" s="34" t="s">
        <v>4170</v>
      </c>
      <c r="GL536" s="34" t="s">
        <v>4170</v>
      </c>
      <c r="GM536" s="34" t="s">
        <v>4170</v>
      </c>
      <c r="GO536" s="34">
        <v>4000</v>
      </c>
      <c r="GP536" s="34">
        <v>0</v>
      </c>
      <c r="GQ536" s="34">
        <v>0</v>
      </c>
      <c r="GR536" s="34">
        <v>5000</v>
      </c>
      <c r="GS536" s="34">
        <v>450</v>
      </c>
      <c r="GT536" s="34">
        <v>300</v>
      </c>
      <c r="GU536" s="34">
        <v>1000</v>
      </c>
      <c r="GV536" s="34">
        <v>0</v>
      </c>
      <c r="GW536" s="34">
        <v>0</v>
      </c>
      <c r="GX536" s="34">
        <v>2700</v>
      </c>
      <c r="GY536" s="34">
        <v>5000</v>
      </c>
      <c r="GZ536" s="34">
        <v>2600</v>
      </c>
      <c r="HA536" s="34">
        <v>0</v>
      </c>
      <c r="HB536" s="34">
        <v>0</v>
      </c>
      <c r="HC536" s="34">
        <v>0</v>
      </c>
      <c r="HD536" s="34">
        <v>0</v>
      </c>
      <c r="HE536" s="34">
        <v>0</v>
      </c>
      <c r="HF536" s="34" t="s">
        <v>1044</v>
      </c>
      <c r="HK536" s="34" t="s">
        <v>7536</v>
      </c>
      <c r="HL536" s="34" t="s">
        <v>4226</v>
      </c>
      <c r="HM536" s="34" t="s">
        <v>4546</v>
      </c>
      <c r="HN536" s="34" t="s">
        <v>5449</v>
      </c>
      <c r="HO536" s="34">
        <v>49.900076653526099</v>
      </c>
      <c r="HP536" s="34" t="s">
        <v>4896</v>
      </c>
      <c r="HQ536" s="34" t="s">
        <v>4313</v>
      </c>
      <c r="HR536" s="34" t="s">
        <v>4195</v>
      </c>
      <c r="HS536" s="34" t="s">
        <v>4255</v>
      </c>
      <c r="HT536" s="34" t="s">
        <v>4271</v>
      </c>
      <c r="HU536" s="34" t="s">
        <v>5342</v>
      </c>
      <c r="HV536" s="34" t="s">
        <v>5001</v>
      </c>
      <c r="HW536" s="34" t="s">
        <v>4560</v>
      </c>
      <c r="HX536" s="34" t="s">
        <v>3244</v>
      </c>
      <c r="HY536" s="34" t="s">
        <v>4299</v>
      </c>
      <c r="HZ536" s="34" t="s">
        <v>4933</v>
      </c>
      <c r="IA536" s="34" t="s">
        <v>4665</v>
      </c>
      <c r="IB536" s="34" t="s">
        <v>5665</v>
      </c>
      <c r="IC536" s="34" t="s">
        <v>5274</v>
      </c>
      <c r="ID536" s="34" t="s">
        <v>4462</v>
      </c>
      <c r="IJ536" s="34">
        <v>7972</v>
      </c>
      <c r="IK536" s="34" t="s">
        <v>4588</v>
      </c>
      <c r="IQ536" s="34">
        <v>11222</v>
      </c>
      <c r="IR536" s="34" t="s">
        <v>1046</v>
      </c>
      <c r="IT536" s="34">
        <v>5611</v>
      </c>
      <c r="IU536" s="34" t="s">
        <v>5178</v>
      </c>
      <c r="IV536" s="34" t="s">
        <v>4170</v>
      </c>
      <c r="IW536" s="34" t="s">
        <v>4170</v>
      </c>
      <c r="IX536" s="34" t="s">
        <v>5179</v>
      </c>
      <c r="IY536" s="34" t="s">
        <v>4785</v>
      </c>
      <c r="IZ536" s="34" t="s">
        <v>4784</v>
      </c>
      <c r="JA536" s="34" t="s">
        <v>4716</v>
      </c>
      <c r="JB536" s="34" t="s">
        <v>4170</v>
      </c>
      <c r="JC536" s="34">
        <v>450</v>
      </c>
      <c r="JD536" s="34">
        <v>833.33333333333303</v>
      </c>
      <c r="JE536" s="34">
        <v>433.33333333333297</v>
      </c>
      <c r="JF536" s="34">
        <v>0</v>
      </c>
      <c r="JG536" s="34">
        <v>0</v>
      </c>
      <c r="JH536" s="34">
        <v>0</v>
      </c>
      <c r="JI536" s="34">
        <v>0</v>
      </c>
      <c r="JJ536" s="34">
        <v>0</v>
      </c>
      <c r="JK536" s="34">
        <v>0</v>
      </c>
      <c r="JL536" s="34">
        <v>11633.333333333299</v>
      </c>
      <c r="JM536" s="34">
        <v>833.33333333333303</v>
      </c>
      <c r="JN536" s="34">
        <v>12466.666666666701</v>
      </c>
      <c r="JO536" s="34">
        <v>5816.6666666666697</v>
      </c>
      <c r="JP536" s="34">
        <v>416.66666666666703</v>
      </c>
      <c r="JQ536" s="34">
        <v>6233.3333333333303</v>
      </c>
      <c r="JR536" s="34">
        <v>0.32085561497326198</v>
      </c>
      <c r="JU536" s="34">
        <v>0.40106951871657698</v>
      </c>
      <c r="JV536" s="34">
        <v>3.6096256684491998E-2</v>
      </c>
      <c r="JW536" s="34">
        <v>2.40641711229947E-2</v>
      </c>
      <c r="JX536" s="34">
        <v>8.0213903743315496E-2</v>
      </c>
      <c r="KA536" s="34">
        <v>3.6096256684491998E-2</v>
      </c>
      <c r="KB536" s="34">
        <v>6.6844919786096205E-2</v>
      </c>
      <c r="KC536" s="34">
        <v>3.4759358288769998E-2</v>
      </c>
      <c r="KI536" s="34" t="s">
        <v>6086</v>
      </c>
      <c r="KJ536" s="34" t="s">
        <v>5977</v>
      </c>
      <c r="KK536" s="34" t="s">
        <v>5989</v>
      </c>
      <c r="KL536" s="34" t="s">
        <v>4170</v>
      </c>
      <c r="KM536" s="34" t="s">
        <v>4714</v>
      </c>
      <c r="KN536" s="34" t="s">
        <v>4716</v>
      </c>
      <c r="KO536" s="34" t="s">
        <v>5255</v>
      </c>
      <c r="KP536" s="34" t="s">
        <v>4170</v>
      </c>
      <c r="KQ536" s="34" t="s">
        <v>4170</v>
      </c>
      <c r="KR536" s="34" t="s">
        <v>4170</v>
      </c>
      <c r="KS536" s="34" t="s">
        <v>4170</v>
      </c>
      <c r="KT536" s="34" t="s">
        <v>4170</v>
      </c>
      <c r="KU536" s="34" t="s">
        <v>5112</v>
      </c>
      <c r="KV536" s="34" t="s">
        <v>5154</v>
      </c>
      <c r="KW536" s="34" t="s">
        <v>5624</v>
      </c>
      <c r="KX536" s="34" t="s">
        <v>5646</v>
      </c>
      <c r="KY536" s="34" t="s">
        <v>5112</v>
      </c>
      <c r="KZ536" s="34" t="s">
        <v>5154</v>
      </c>
      <c r="LA536" s="34" t="s">
        <v>5992</v>
      </c>
    </row>
    <row r="537" spans="1:313">
      <c r="A537" s="34" t="s">
        <v>7537</v>
      </c>
      <c r="B537" s="34" t="s">
        <v>7491</v>
      </c>
      <c r="C537" s="34" t="s">
        <v>1038</v>
      </c>
      <c r="D537" s="34" t="s">
        <v>1041</v>
      </c>
      <c r="F537" s="34" t="s">
        <v>1041</v>
      </c>
      <c r="G537" s="34">
        <v>31</v>
      </c>
      <c r="H537" s="34" t="s">
        <v>1041</v>
      </c>
      <c r="I537" s="34" t="s">
        <v>1041</v>
      </c>
      <c r="J537" s="34" t="s">
        <v>440</v>
      </c>
      <c r="K537" s="34" t="s">
        <v>1077</v>
      </c>
      <c r="L537" s="34" t="s">
        <v>9537</v>
      </c>
      <c r="M537" s="34" t="s">
        <v>1548</v>
      </c>
      <c r="N537" s="34" t="s">
        <v>9538</v>
      </c>
      <c r="P537" s="34" t="s">
        <v>3065</v>
      </c>
      <c r="Q537" s="34" t="s">
        <v>3108</v>
      </c>
      <c r="R537" s="34" t="s">
        <v>6355</v>
      </c>
      <c r="S537" s="34">
        <v>4</v>
      </c>
      <c r="T537" s="34" t="s">
        <v>4881</v>
      </c>
      <c r="U537" s="34" t="s">
        <v>4881</v>
      </c>
      <c r="V537" s="34" t="s">
        <v>4881</v>
      </c>
      <c r="W537" s="34" t="s">
        <v>4881</v>
      </c>
      <c r="X537" s="34" t="s">
        <v>4881</v>
      </c>
      <c r="Y537" s="34" t="s">
        <v>4609</v>
      </c>
      <c r="Z537" s="34" t="s">
        <v>4609</v>
      </c>
      <c r="AA537" s="34" t="s">
        <v>4170</v>
      </c>
      <c r="AB537" s="34" t="s">
        <v>3681</v>
      </c>
      <c r="AD537" s="34" t="s">
        <v>3696</v>
      </c>
      <c r="AN537" s="34" t="s">
        <v>3722</v>
      </c>
      <c r="AO537" s="34" t="s">
        <v>1044</v>
      </c>
      <c r="BG537" s="34">
        <v>2</v>
      </c>
      <c r="BI537" s="34">
        <v>45</v>
      </c>
      <c r="BJ537" s="34" t="s">
        <v>1041</v>
      </c>
      <c r="BK537" s="34" t="s">
        <v>3727</v>
      </c>
      <c r="BM537" s="34" t="s">
        <v>3739</v>
      </c>
      <c r="BN537" s="34" t="s">
        <v>3745</v>
      </c>
      <c r="BO537" s="34" t="s">
        <v>4881</v>
      </c>
      <c r="BP537" s="34" t="s">
        <v>4170</v>
      </c>
      <c r="BQ537" s="34" t="s">
        <v>4170</v>
      </c>
      <c r="BR537" s="34" t="s">
        <v>4170</v>
      </c>
      <c r="BS537" s="34" t="s">
        <v>3754</v>
      </c>
      <c r="BT537" s="34" t="s">
        <v>3771</v>
      </c>
      <c r="BU537" s="34" t="s">
        <v>1044</v>
      </c>
      <c r="BV537" s="34" t="s">
        <v>1044</v>
      </c>
      <c r="BW537" s="34" t="s">
        <v>1044</v>
      </c>
      <c r="BX537" s="34" t="s">
        <v>3777</v>
      </c>
      <c r="BY537" s="34" t="s">
        <v>4881</v>
      </c>
      <c r="BZ537" s="34" t="s">
        <v>4170</v>
      </c>
      <c r="CA537" s="34" t="s">
        <v>4170</v>
      </c>
      <c r="CB537" s="34" t="s">
        <v>4170</v>
      </c>
      <c r="CC537" s="34" t="s">
        <v>4170</v>
      </c>
      <c r="CD537" s="34" t="s">
        <v>4170</v>
      </c>
      <c r="CE537" s="34" t="s">
        <v>4170</v>
      </c>
      <c r="CF537" s="34" t="s">
        <v>4170</v>
      </c>
      <c r="CG537" s="34" t="s">
        <v>4170</v>
      </c>
      <c r="CH537" s="34" t="s">
        <v>4170</v>
      </c>
      <c r="CI537" s="34" t="s">
        <v>4170</v>
      </c>
      <c r="CJ537" s="34" t="s">
        <v>4170</v>
      </c>
      <c r="CK537" s="34" t="s">
        <v>4170</v>
      </c>
      <c r="CL537" s="34" t="s">
        <v>4170</v>
      </c>
      <c r="CM537" s="34" t="s">
        <v>4170</v>
      </c>
      <c r="CN537" s="34" t="s">
        <v>4170</v>
      </c>
      <c r="CO537" s="34" t="s">
        <v>4170</v>
      </c>
      <c r="CQ537" s="34" t="s">
        <v>1041</v>
      </c>
      <c r="CR537" s="34" t="s">
        <v>1041</v>
      </c>
      <c r="CS537" s="34" t="s">
        <v>1041</v>
      </c>
      <c r="CT537" s="34" t="s">
        <v>1041</v>
      </c>
      <c r="CU537" s="34" t="s">
        <v>1041</v>
      </c>
      <c r="CV537" s="34" t="s">
        <v>1041</v>
      </c>
      <c r="CW537" s="34" t="s">
        <v>1041</v>
      </c>
      <c r="CX537" s="34" t="s">
        <v>1044</v>
      </c>
      <c r="CY537" s="34" t="s">
        <v>3826</v>
      </c>
      <c r="CZ537" s="34" t="s">
        <v>3843</v>
      </c>
      <c r="DA537" s="34" t="s">
        <v>3855</v>
      </c>
      <c r="DB537" s="34" t="s">
        <v>1044</v>
      </c>
      <c r="DC537" s="34" t="s">
        <v>1044</v>
      </c>
      <c r="DD537" s="34" t="s">
        <v>3871</v>
      </c>
      <c r="DE537" s="34" t="s">
        <v>1044</v>
      </c>
      <c r="DF537" s="34" t="s">
        <v>3877</v>
      </c>
      <c r="DG537" s="34" t="s">
        <v>169</v>
      </c>
      <c r="DH537" s="34" t="s">
        <v>4170</v>
      </c>
      <c r="DI537" s="34" t="s">
        <v>4881</v>
      </c>
      <c r="DJ537" s="34" t="s">
        <v>4170</v>
      </c>
      <c r="DK537" s="34" t="s">
        <v>4170</v>
      </c>
      <c r="DL537" s="34" t="s">
        <v>4170</v>
      </c>
      <c r="DM537" s="34" t="s">
        <v>4170</v>
      </c>
      <c r="DN537" s="34" t="s">
        <v>4170</v>
      </c>
      <c r="DO537" s="34" t="s">
        <v>4170</v>
      </c>
      <c r="DP537" s="34" t="s">
        <v>4170</v>
      </c>
      <c r="DQ537" s="34" t="s">
        <v>4170</v>
      </c>
      <c r="DR537" s="34" t="s">
        <v>4170</v>
      </c>
      <c r="DS537" s="34" t="s">
        <v>4170</v>
      </c>
      <c r="DT537" s="34" t="s">
        <v>4170</v>
      </c>
      <c r="DU537" s="34" t="s">
        <v>4170</v>
      </c>
      <c r="DV537" s="34" t="s">
        <v>4170</v>
      </c>
      <c r="DW537" s="34" t="s">
        <v>4170</v>
      </c>
      <c r="DY537" s="34">
        <v>40000</v>
      </c>
      <c r="FK537" s="34" t="s">
        <v>1044</v>
      </c>
      <c r="FM537" s="34" t="s">
        <v>3981</v>
      </c>
      <c r="FN537" s="34" t="s">
        <v>7142</v>
      </c>
      <c r="FO537" s="34" t="s">
        <v>4881</v>
      </c>
      <c r="FP537" s="34" t="s">
        <v>4881</v>
      </c>
      <c r="FQ537" s="34" t="s">
        <v>4881</v>
      </c>
      <c r="FR537" s="34" t="s">
        <v>4170</v>
      </c>
      <c r="FS537" s="34" t="s">
        <v>4170</v>
      </c>
      <c r="FT537" s="34" t="s">
        <v>4170</v>
      </c>
      <c r="FU537" s="34" t="s">
        <v>4170</v>
      </c>
      <c r="FV537" s="34" t="s">
        <v>4881</v>
      </c>
      <c r="FW537" s="34" t="s">
        <v>4881</v>
      </c>
      <c r="FX537" s="34" t="s">
        <v>4170</v>
      </c>
      <c r="FY537" s="34" t="s">
        <v>4170</v>
      </c>
      <c r="FZ537" s="34" t="s">
        <v>4170</v>
      </c>
      <c r="GA537" s="34" t="s">
        <v>4881</v>
      </c>
      <c r="GB537" s="34" t="s">
        <v>4170</v>
      </c>
      <c r="GC537" s="34" t="s">
        <v>4170</v>
      </c>
      <c r="GD537" s="34" t="s">
        <v>4170</v>
      </c>
      <c r="GF537" s="34" t="s">
        <v>1044</v>
      </c>
      <c r="GG537" s="34" t="s">
        <v>4170</v>
      </c>
      <c r="GH537" s="34" t="s">
        <v>4170</v>
      </c>
      <c r="GI537" s="34" t="s">
        <v>4170</v>
      </c>
      <c r="GJ537" s="34" t="s">
        <v>4881</v>
      </c>
      <c r="GK537" s="34" t="s">
        <v>4170</v>
      </c>
      <c r="GL537" s="34" t="s">
        <v>4170</v>
      </c>
      <c r="GM537" s="34" t="s">
        <v>4170</v>
      </c>
      <c r="GO537" s="34">
        <v>15000</v>
      </c>
      <c r="GP537" s="34">
        <v>1500</v>
      </c>
      <c r="GQ537" s="34">
        <v>9000</v>
      </c>
      <c r="GR537" s="34">
        <v>2300</v>
      </c>
      <c r="GS537" s="34">
        <v>600</v>
      </c>
      <c r="GT537" s="34">
        <v>400</v>
      </c>
      <c r="GU537" s="34">
        <v>1500</v>
      </c>
      <c r="GV537" s="34">
        <v>1000</v>
      </c>
      <c r="GW537" s="34">
        <v>1000</v>
      </c>
      <c r="GX537" s="34">
        <v>2000</v>
      </c>
      <c r="GY537" s="34">
        <v>3000</v>
      </c>
      <c r="GZ537" s="34">
        <v>1600</v>
      </c>
      <c r="HA537" s="34">
        <v>0</v>
      </c>
      <c r="HB537" s="34">
        <v>0</v>
      </c>
      <c r="HC537" s="34">
        <v>10000</v>
      </c>
      <c r="HD537" s="34">
        <v>1000</v>
      </c>
      <c r="HE537" s="34">
        <v>0</v>
      </c>
      <c r="HF537" s="34" t="s">
        <v>1044</v>
      </c>
      <c r="HK537" s="34" t="s">
        <v>7538</v>
      </c>
      <c r="HL537" s="34" t="s">
        <v>4226</v>
      </c>
      <c r="HM537" s="34" t="s">
        <v>4539</v>
      </c>
      <c r="HN537" s="34" t="s">
        <v>5446</v>
      </c>
      <c r="HO537" s="34">
        <v>23.883048620236501</v>
      </c>
      <c r="HP537" s="34" t="s">
        <v>4894</v>
      </c>
      <c r="HQ537" s="34" t="s">
        <v>4316</v>
      </c>
      <c r="HR537" s="34" t="s">
        <v>4219</v>
      </c>
      <c r="HS537" s="34" t="s">
        <v>4248</v>
      </c>
      <c r="HT537" s="34" t="s">
        <v>4262</v>
      </c>
      <c r="HU537" s="34" t="s">
        <v>5342</v>
      </c>
      <c r="HV537" s="34" t="s">
        <v>5001</v>
      </c>
      <c r="HW537" s="34" t="s">
        <v>4560</v>
      </c>
      <c r="HX537" s="34" t="s">
        <v>3244</v>
      </c>
      <c r="HY537" s="34" t="s">
        <v>4291</v>
      </c>
      <c r="HZ537" s="34" t="s">
        <v>4933</v>
      </c>
      <c r="IA537" s="34" t="s">
        <v>4666</v>
      </c>
      <c r="IC537" s="34" t="s">
        <v>5274</v>
      </c>
      <c r="ID537" s="34" t="s">
        <v>4462</v>
      </c>
      <c r="IE537" s="34" t="s">
        <v>5224</v>
      </c>
      <c r="IQ537" s="34">
        <v>40000</v>
      </c>
      <c r="IR537" s="34" t="s">
        <v>1046</v>
      </c>
      <c r="IS537" s="34" t="s">
        <v>5322</v>
      </c>
      <c r="IT537" s="34">
        <v>10000</v>
      </c>
      <c r="IU537" s="34" t="s">
        <v>5181</v>
      </c>
      <c r="IV537" s="34" t="s">
        <v>4472</v>
      </c>
      <c r="IW537" s="34" t="s">
        <v>4176</v>
      </c>
      <c r="IX537" s="34" t="s">
        <v>5374</v>
      </c>
      <c r="IY537" s="34" t="s">
        <v>4474</v>
      </c>
      <c r="IZ537" s="34" t="s">
        <v>4785</v>
      </c>
      <c r="JA537" s="34" t="s">
        <v>5581</v>
      </c>
      <c r="JB537" s="34" t="s">
        <v>4716</v>
      </c>
      <c r="JC537" s="34">
        <v>333.33333333333297</v>
      </c>
      <c r="JD537" s="34">
        <v>500</v>
      </c>
      <c r="JE537" s="34">
        <v>266.66666666666703</v>
      </c>
      <c r="JF537" s="34">
        <v>0</v>
      </c>
      <c r="JG537" s="34">
        <v>0</v>
      </c>
      <c r="JH537" s="34">
        <v>1666.6666666666699</v>
      </c>
      <c r="JI537" s="34">
        <v>166.666666666667</v>
      </c>
      <c r="JJ537" s="34">
        <v>0</v>
      </c>
      <c r="JK537" s="34">
        <v>333.33333333333297</v>
      </c>
      <c r="JL537" s="34">
        <v>31066.666666666701</v>
      </c>
      <c r="JM537" s="34">
        <v>3500</v>
      </c>
      <c r="JN537" s="34">
        <v>34566.666666666701</v>
      </c>
      <c r="JO537" s="34">
        <v>7766.6666666666697</v>
      </c>
      <c r="JP537" s="34">
        <v>875</v>
      </c>
      <c r="JQ537" s="34">
        <v>8641.6666666666697</v>
      </c>
      <c r="JR537" s="34">
        <v>0.43394406943105102</v>
      </c>
      <c r="JS537" s="34">
        <v>4.3394406943105097E-2</v>
      </c>
      <c r="JT537" s="34">
        <v>0.26036644165863099</v>
      </c>
      <c r="JU537" s="34">
        <v>6.6538090646094505E-2</v>
      </c>
      <c r="JV537" s="34">
        <v>1.7357762777241999E-2</v>
      </c>
      <c r="JW537" s="34">
        <v>1.1571841851494701E-2</v>
      </c>
      <c r="JX537" s="34">
        <v>4.3394406943105097E-2</v>
      </c>
      <c r="JY537" s="34">
        <v>2.8929604628736699E-2</v>
      </c>
      <c r="JZ537" s="34">
        <v>9.6432015429122504E-3</v>
      </c>
      <c r="KA537" s="34">
        <v>9.6432015429122504E-3</v>
      </c>
      <c r="KB537" s="34">
        <v>1.44648023143684E-2</v>
      </c>
      <c r="KC537" s="34">
        <v>7.7145612343298003E-3</v>
      </c>
      <c r="KF537" s="34">
        <v>4.82160077145612E-2</v>
      </c>
      <c r="KG537" s="34">
        <v>4.82160077145612E-3</v>
      </c>
      <c r="KJ537" s="34" t="s">
        <v>5979</v>
      </c>
      <c r="KK537" s="34" t="s">
        <v>5990</v>
      </c>
      <c r="KL537" s="34" t="s">
        <v>5796</v>
      </c>
      <c r="KM537" s="34" t="s">
        <v>4714</v>
      </c>
      <c r="KN537" s="34" t="s">
        <v>5255</v>
      </c>
      <c r="KO537" s="34" t="s">
        <v>5255</v>
      </c>
      <c r="KP537" s="34" t="s">
        <v>4170</v>
      </c>
      <c r="KQ537" s="34" t="s">
        <v>4170</v>
      </c>
      <c r="KR537" s="34" t="s">
        <v>4973</v>
      </c>
      <c r="KS537" s="34" t="s">
        <v>4783</v>
      </c>
      <c r="KT537" s="34" t="s">
        <v>4170</v>
      </c>
      <c r="KU537" s="34" t="s">
        <v>5114</v>
      </c>
      <c r="KV537" s="34" t="s">
        <v>5154</v>
      </c>
      <c r="KW537" s="34" t="s">
        <v>5623</v>
      </c>
      <c r="KX537" s="34" t="s">
        <v>5646</v>
      </c>
      <c r="KY537" s="34" t="s">
        <v>5954</v>
      </c>
      <c r="KZ537" s="34" t="s">
        <v>5155</v>
      </c>
      <c r="LA537" s="34" t="s">
        <v>5992</v>
      </c>
    </row>
    <row r="538" spans="1:313">
      <c r="A538" s="34" t="s">
        <v>7539</v>
      </c>
      <c r="B538" s="34" t="s">
        <v>7491</v>
      </c>
      <c r="C538" s="34" t="s">
        <v>1036</v>
      </c>
      <c r="D538" s="34" t="s">
        <v>1041</v>
      </c>
      <c r="F538" s="34" t="s">
        <v>1041</v>
      </c>
      <c r="G538" s="34">
        <v>46</v>
      </c>
      <c r="H538" s="34" t="s">
        <v>1041</v>
      </c>
      <c r="I538" s="34" t="s">
        <v>1041</v>
      </c>
      <c r="J538" s="34" t="s">
        <v>442</v>
      </c>
      <c r="K538" s="34" t="s">
        <v>1077</v>
      </c>
      <c r="L538" s="34" t="s">
        <v>9537</v>
      </c>
      <c r="M538" s="34" t="s">
        <v>1548</v>
      </c>
      <c r="N538" s="34" t="s">
        <v>9538</v>
      </c>
      <c r="P538" s="34" t="s">
        <v>3065</v>
      </c>
      <c r="Q538" s="34" t="s">
        <v>3123</v>
      </c>
      <c r="R538" s="34" t="s">
        <v>6320</v>
      </c>
      <c r="S538" s="34">
        <v>1</v>
      </c>
      <c r="T538" s="34" t="s">
        <v>4170</v>
      </c>
      <c r="U538" s="34" t="s">
        <v>4170</v>
      </c>
      <c r="V538" s="34" t="s">
        <v>4170</v>
      </c>
      <c r="W538" s="34" t="s">
        <v>4170</v>
      </c>
      <c r="X538" s="34" t="s">
        <v>4881</v>
      </c>
      <c r="Y538" s="34" t="s">
        <v>4170</v>
      </c>
      <c r="Z538" s="34" t="s">
        <v>4881</v>
      </c>
      <c r="AA538" s="34" t="s">
        <v>4170</v>
      </c>
      <c r="AB538" s="34" t="s">
        <v>3681</v>
      </c>
      <c r="AD538" s="34" t="s">
        <v>3696</v>
      </c>
      <c r="AN538" s="34" t="s">
        <v>3722</v>
      </c>
      <c r="AO538" s="34" t="s">
        <v>1044</v>
      </c>
      <c r="BG538" s="34">
        <v>1</v>
      </c>
      <c r="BI538" s="34">
        <v>20</v>
      </c>
      <c r="BJ538" s="34" t="s">
        <v>1041</v>
      </c>
      <c r="BK538" s="34" t="s">
        <v>3727</v>
      </c>
      <c r="BM538" s="34" t="s">
        <v>3739</v>
      </c>
      <c r="BN538" s="34" t="s">
        <v>3745</v>
      </c>
      <c r="BO538" s="34" t="s">
        <v>4881</v>
      </c>
      <c r="BP538" s="34" t="s">
        <v>4170</v>
      </c>
      <c r="BQ538" s="34" t="s">
        <v>4170</v>
      </c>
      <c r="BR538" s="34" t="s">
        <v>4170</v>
      </c>
      <c r="BS538" s="34" t="s">
        <v>3754</v>
      </c>
      <c r="BT538" s="34" t="s">
        <v>3771</v>
      </c>
      <c r="BU538" s="34" t="s">
        <v>1044</v>
      </c>
      <c r="BV538" s="34" t="s">
        <v>1044</v>
      </c>
      <c r="BW538" s="34" t="s">
        <v>1044</v>
      </c>
      <c r="BX538" s="34" t="s">
        <v>3777</v>
      </c>
      <c r="BY538" s="34" t="s">
        <v>4881</v>
      </c>
      <c r="BZ538" s="34" t="s">
        <v>4170</v>
      </c>
      <c r="CA538" s="34" t="s">
        <v>4170</v>
      </c>
      <c r="CB538" s="34" t="s">
        <v>4170</v>
      </c>
      <c r="CC538" s="34" t="s">
        <v>4170</v>
      </c>
      <c r="CD538" s="34" t="s">
        <v>4170</v>
      </c>
      <c r="CE538" s="34" t="s">
        <v>4170</v>
      </c>
      <c r="CF538" s="34" t="s">
        <v>4170</v>
      </c>
      <c r="CG538" s="34" t="s">
        <v>4170</v>
      </c>
      <c r="CH538" s="34" t="s">
        <v>4170</v>
      </c>
      <c r="CI538" s="34" t="s">
        <v>4170</v>
      </c>
      <c r="CJ538" s="34" t="s">
        <v>4170</v>
      </c>
      <c r="CK538" s="34" t="s">
        <v>4170</v>
      </c>
      <c r="CL538" s="34" t="s">
        <v>4170</v>
      </c>
      <c r="CM538" s="34" t="s">
        <v>4170</v>
      </c>
      <c r="CN538" s="34" t="s">
        <v>4170</v>
      </c>
      <c r="CO538" s="34" t="s">
        <v>4170</v>
      </c>
      <c r="CQ538" s="34" t="s">
        <v>1041</v>
      </c>
      <c r="CR538" s="34" t="s">
        <v>1041</v>
      </c>
      <c r="CS538" s="34" t="s">
        <v>1041</v>
      </c>
      <c r="CT538" s="34" t="s">
        <v>1041</v>
      </c>
      <c r="CU538" s="34" t="s">
        <v>1041</v>
      </c>
      <c r="CV538" s="34" t="s">
        <v>1041</v>
      </c>
      <c r="CW538" s="34" t="s">
        <v>1041</v>
      </c>
      <c r="CX538" s="34" t="s">
        <v>1044</v>
      </c>
      <c r="CY538" s="34" t="s">
        <v>3823</v>
      </c>
      <c r="CZ538" s="34" t="s">
        <v>3843</v>
      </c>
      <c r="DA538" s="34" t="s">
        <v>3861</v>
      </c>
      <c r="DB538" s="34" t="s">
        <v>1044</v>
      </c>
      <c r="DC538" s="34" t="s">
        <v>1044</v>
      </c>
      <c r="DD538" s="34" t="s">
        <v>3871</v>
      </c>
      <c r="DE538" s="34" t="s">
        <v>1041</v>
      </c>
      <c r="DF538" s="34" t="s">
        <v>3877</v>
      </c>
      <c r="DG538" s="34" t="s">
        <v>169</v>
      </c>
      <c r="DH538" s="34" t="s">
        <v>4170</v>
      </c>
      <c r="DI538" s="34" t="s">
        <v>4881</v>
      </c>
      <c r="DJ538" s="34" t="s">
        <v>4170</v>
      </c>
      <c r="DK538" s="34" t="s">
        <v>4170</v>
      </c>
      <c r="DL538" s="34" t="s">
        <v>4170</v>
      </c>
      <c r="DM538" s="34" t="s">
        <v>4170</v>
      </c>
      <c r="DN538" s="34" t="s">
        <v>4170</v>
      </c>
      <c r="DO538" s="34" t="s">
        <v>4170</v>
      </c>
      <c r="DP538" s="34" t="s">
        <v>4170</v>
      </c>
      <c r="DQ538" s="34" t="s">
        <v>4170</v>
      </c>
      <c r="DR538" s="34" t="s">
        <v>4170</v>
      </c>
      <c r="DS538" s="34" t="s">
        <v>4170</v>
      </c>
      <c r="DT538" s="34" t="s">
        <v>4170</v>
      </c>
      <c r="DU538" s="34" t="s">
        <v>4170</v>
      </c>
      <c r="DV538" s="34" t="s">
        <v>4170</v>
      </c>
      <c r="DW538" s="34" t="s">
        <v>4170</v>
      </c>
      <c r="FK538" s="34" t="s">
        <v>1044</v>
      </c>
      <c r="FM538" s="34" t="s">
        <v>3987</v>
      </c>
      <c r="GF538" s="34" t="s">
        <v>1044</v>
      </c>
      <c r="GG538" s="34" t="s">
        <v>4170</v>
      </c>
      <c r="GH538" s="34" t="s">
        <v>4170</v>
      </c>
      <c r="GI538" s="34" t="s">
        <v>4170</v>
      </c>
      <c r="GJ538" s="34" t="s">
        <v>4881</v>
      </c>
      <c r="GK538" s="34" t="s">
        <v>4170</v>
      </c>
      <c r="GL538" s="34" t="s">
        <v>4170</v>
      </c>
      <c r="GM538" s="34" t="s">
        <v>4170</v>
      </c>
      <c r="GO538" s="34">
        <v>4000</v>
      </c>
      <c r="GP538" s="34">
        <v>0</v>
      </c>
      <c r="GQ538" s="34">
        <v>6000</v>
      </c>
      <c r="GR538" s="34">
        <v>2100</v>
      </c>
      <c r="GS538" s="34">
        <v>1200</v>
      </c>
      <c r="GT538" s="34">
        <v>300</v>
      </c>
      <c r="GU538" s="34">
        <v>500</v>
      </c>
      <c r="GV538" s="34">
        <v>0</v>
      </c>
      <c r="GW538" s="34">
        <v>0</v>
      </c>
      <c r="GX538" s="34">
        <v>3000</v>
      </c>
      <c r="GY538" s="34">
        <v>0</v>
      </c>
      <c r="GZ538" s="34">
        <v>0</v>
      </c>
      <c r="HA538" s="34">
        <v>0</v>
      </c>
      <c r="HB538" s="34">
        <v>0</v>
      </c>
      <c r="HC538" s="34">
        <v>0</v>
      </c>
      <c r="HD538" s="34">
        <v>0</v>
      </c>
      <c r="HE538" s="34">
        <v>0</v>
      </c>
      <c r="HF538" s="34" t="s">
        <v>1044</v>
      </c>
      <c r="HK538" s="34" t="s">
        <v>7540</v>
      </c>
      <c r="HL538" s="34" t="s">
        <v>4226</v>
      </c>
      <c r="HM538" s="34" t="s">
        <v>4542</v>
      </c>
      <c r="HN538" s="34" t="s">
        <v>5453</v>
      </c>
      <c r="HO538" s="34">
        <v>49.900076653526099</v>
      </c>
      <c r="HP538" s="34" t="s">
        <v>4896</v>
      </c>
      <c r="HQ538" s="34" t="s">
        <v>4305</v>
      </c>
      <c r="HR538" s="34" t="s">
        <v>4186</v>
      </c>
      <c r="HS538" s="34" t="s">
        <v>4241</v>
      </c>
      <c r="HT538" s="34" t="s">
        <v>4271</v>
      </c>
      <c r="HU538" s="34" t="s">
        <v>5342</v>
      </c>
      <c r="HV538" s="34" t="s">
        <v>5001</v>
      </c>
      <c r="HW538" s="34" t="s">
        <v>4556</v>
      </c>
      <c r="HX538" s="34" t="s">
        <v>3241</v>
      </c>
      <c r="HY538" s="34" t="s">
        <v>4291</v>
      </c>
      <c r="HZ538" s="34" t="s">
        <v>4933</v>
      </c>
      <c r="IA538" s="34" t="s">
        <v>4666</v>
      </c>
      <c r="IC538" s="34" t="s">
        <v>5274</v>
      </c>
      <c r="ID538" s="34" t="s">
        <v>4462</v>
      </c>
      <c r="IR538" s="34" t="s">
        <v>1046</v>
      </c>
      <c r="IU538" s="34" t="s">
        <v>5178</v>
      </c>
      <c r="IV538" s="34" t="s">
        <v>4170</v>
      </c>
      <c r="IW538" s="34" t="s">
        <v>4175</v>
      </c>
      <c r="IX538" s="34" t="s">
        <v>5374</v>
      </c>
      <c r="IY538" s="34" t="s">
        <v>4472</v>
      </c>
      <c r="IZ538" s="34" t="s">
        <v>4784</v>
      </c>
      <c r="JA538" s="34" t="s">
        <v>4785</v>
      </c>
      <c r="JB538" s="34" t="s">
        <v>4170</v>
      </c>
      <c r="JC538" s="34">
        <v>500</v>
      </c>
      <c r="JD538" s="34">
        <v>0</v>
      </c>
      <c r="JE538" s="34">
        <v>0</v>
      </c>
      <c r="JF538" s="34">
        <v>0</v>
      </c>
      <c r="JG538" s="34">
        <v>0</v>
      </c>
      <c r="JH538" s="34">
        <v>0</v>
      </c>
      <c r="JI538" s="34">
        <v>0</v>
      </c>
      <c r="JJ538" s="34">
        <v>0</v>
      </c>
      <c r="JK538" s="34">
        <v>0</v>
      </c>
      <c r="JL538" s="34">
        <v>14600</v>
      </c>
      <c r="JM538" s="34">
        <v>0</v>
      </c>
      <c r="JN538" s="34">
        <v>14600</v>
      </c>
      <c r="JO538" s="34">
        <v>14600</v>
      </c>
      <c r="JP538" s="34">
        <v>0</v>
      </c>
      <c r="JQ538" s="34">
        <v>14600</v>
      </c>
      <c r="JR538" s="34">
        <v>0.27397260273972601</v>
      </c>
      <c r="JT538" s="34">
        <v>0.41095890410958902</v>
      </c>
      <c r="JU538" s="34">
        <v>0.14383561643835599</v>
      </c>
      <c r="JV538" s="34">
        <v>8.2191780821917804E-2</v>
      </c>
      <c r="JW538" s="34">
        <v>2.0547945205479499E-2</v>
      </c>
      <c r="JX538" s="34">
        <v>3.42465753424658E-2</v>
      </c>
      <c r="KA538" s="34">
        <v>3.42465753424658E-2</v>
      </c>
      <c r="KL538" s="34" t="s">
        <v>4170</v>
      </c>
      <c r="KM538" s="34" t="s">
        <v>4714</v>
      </c>
      <c r="KN538" s="34" t="s">
        <v>4170</v>
      </c>
      <c r="KO538" s="34" t="s">
        <v>4170</v>
      </c>
      <c r="KP538" s="34" t="s">
        <v>4170</v>
      </c>
      <c r="KQ538" s="34" t="s">
        <v>4170</v>
      </c>
      <c r="KR538" s="34" t="s">
        <v>4170</v>
      </c>
      <c r="KS538" s="34" t="s">
        <v>4170</v>
      </c>
      <c r="KT538" s="34" t="s">
        <v>4170</v>
      </c>
      <c r="KU538" s="34" t="s">
        <v>5112</v>
      </c>
      <c r="KV538" s="34" t="s">
        <v>5152</v>
      </c>
      <c r="KW538" s="34" t="s">
        <v>4170</v>
      </c>
      <c r="KX538" s="34" t="s">
        <v>4170</v>
      </c>
      <c r="KY538" s="34" t="s">
        <v>5112</v>
      </c>
      <c r="KZ538" s="34" t="s">
        <v>5152</v>
      </c>
    </row>
    <row r="539" spans="1:313">
      <c r="A539" s="34" t="s">
        <v>7541</v>
      </c>
      <c r="B539" s="34" t="s">
        <v>7491</v>
      </c>
      <c r="C539" s="34" t="s">
        <v>1039</v>
      </c>
      <c r="D539" s="34" t="s">
        <v>1041</v>
      </c>
      <c r="F539" s="34" t="s">
        <v>1041</v>
      </c>
      <c r="G539" s="34">
        <v>32</v>
      </c>
      <c r="H539" s="34" t="s">
        <v>1041</v>
      </c>
      <c r="I539" s="34" t="s">
        <v>1041</v>
      </c>
      <c r="J539" s="34" t="s">
        <v>442</v>
      </c>
      <c r="K539" s="34" t="s">
        <v>1077</v>
      </c>
      <c r="L539" s="34" t="s">
        <v>9537</v>
      </c>
      <c r="M539" s="34" t="s">
        <v>1548</v>
      </c>
      <c r="N539" s="34" t="s">
        <v>9538</v>
      </c>
      <c r="P539" s="34" t="s">
        <v>3065</v>
      </c>
      <c r="Q539" s="34" t="s">
        <v>3123</v>
      </c>
      <c r="R539" s="34" t="s">
        <v>6318</v>
      </c>
      <c r="S539" s="34">
        <v>1</v>
      </c>
      <c r="T539" s="34" t="s">
        <v>4170</v>
      </c>
      <c r="U539" s="34" t="s">
        <v>4170</v>
      </c>
      <c r="V539" s="34" t="s">
        <v>4170</v>
      </c>
      <c r="W539" s="34" t="s">
        <v>4170</v>
      </c>
      <c r="X539" s="34" t="s">
        <v>4881</v>
      </c>
      <c r="Y539" s="34" t="s">
        <v>4170</v>
      </c>
      <c r="Z539" s="34" t="s">
        <v>4881</v>
      </c>
      <c r="AA539" s="34" t="s">
        <v>4170</v>
      </c>
      <c r="AB539" s="34" t="s">
        <v>3684</v>
      </c>
      <c r="AD539" s="34" t="s">
        <v>3696</v>
      </c>
      <c r="AN539" s="34" t="s">
        <v>3719</v>
      </c>
      <c r="AO539" s="34" t="s">
        <v>1044</v>
      </c>
      <c r="BG539" s="34">
        <v>1</v>
      </c>
      <c r="BI539" s="34">
        <v>15</v>
      </c>
      <c r="BJ539" s="34" t="s">
        <v>1041</v>
      </c>
      <c r="BK539" s="34" t="s">
        <v>3727</v>
      </c>
      <c r="BM539" s="34" t="s">
        <v>3071</v>
      </c>
      <c r="BN539" s="34" t="s">
        <v>3745</v>
      </c>
      <c r="BO539" s="34" t="s">
        <v>4881</v>
      </c>
      <c r="BP539" s="34" t="s">
        <v>4170</v>
      </c>
      <c r="BQ539" s="34" t="s">
        <v>4170</v>
      </c>
      <c r="BR539" s="34" t="s">
        <v>4170</v>
      </c>
      <c r="BS539" s="34" t="s">
        <v>3071</v>
      </c>
      <c r="BT539" s="34" t="s">
        <v>3771</v>
      </c>
      <c r="BU539" s="34" t="s">
        <v>1044</v>
      </c>
      <c r="BV539" s="34" t="s">
        <v>1044</v>
      </c>
      <c r="BW539" s="34" t="s">
        <v>1044</v>
      </c>
      <c r="BX539" s="34" t="s">
        <v>3777</v>
      </c>
      <c r="BY539" s="34" t="s">
        <v>4881</v>
      </c>
      <c r="BZ539" s="34" t="s">
        <v>4170</v>
      </c>
      <c r="CA539" s="34" t="s">
        <v>4170</v>
      </c>
      <c r="CB539" s="34" t="s">
        <v>4170</v>
      </c>
      <c r="CC539" s="34" t="s">
        <v>4170</v>
      </c>
      <c r="CD539" s="34" t="s">
        <v>4170</v>
      </c>
      <c r="CE539" s="34" t="s">
        <v>4170</v>
      </c>
      <c r="CF539" s="34" t="s">
        <v>4170</v>
      </c>
      <c r="CG539" s="34" t="s">
        <v>4170</v>
      </c>
      <c r="CH539" s="34" t="s">
        <v>4170</v>
      </c>
      <c r="CI539" s="34" t="s">
        <v>4170</v>
      </c>
      <c r="CJ539" s="34" t="s">
        <v>4170</v>
      </c>
      <c r="CK539" s="34" t="s">
        <v>4170</v>
      </c>
      <c r="CL539" s="34" t="s">
        <v>4170</v>
      </c>
      <c r="CM539" s="34" t="s">
        <v>4170</v>
      </c>
      <c r="CN539" s="34" t="s">
        <v>4170</v>
      </c>
      <c r="CO539" s="34" t="s">
        <v>4170</v>
      </c>
      <c r="CQ539" s="34" t="s">
        <v>1041</v>
      </c>
      <c r="CR539" s="34" t="s">
        <v>1044</v>
      </c>
      <c r="CS539" s="34" t="s">
        <v>1041</v>
      </c>
      <c r="CT539" s="34" t="s">
        <v>1041</v>
      </c>
      <c r="CU539" s="34" t="s">
        <v>1041</v>
      </c>
      <c r="CV539" s="34" t="s">
        <v>1044</v>
      </c>
      <c r="CW539" s="34" t="s">
        <v>1044</v>
      </c>
      <c r="CX539" s="34" t="s">
        <v>1044</v>
      </c>
      <c r="CY539" s="34" t="s">
        <v>3826</v>
      </c>
      <c r="CZ539" s="34" t="s">
        <v>3846</v>
      </c>
      <c r="DA539" s="34" t="s">
        <v>3861</v>
      </c>
      <c r="DB539" s="34" t="s">
        <v>3868</v>
      </c>
      <c r="DC539" s="34" t="s">
        <v>3868</v>
      </c>
      <c r="DD539" s="34" t="s">
        <v>3871</v>
      </c>
      <c r="DE539" s="34" t="s">
        <v>1041</v>
      </c>
      <c r="DF539" s="34" t="s">
        <v>3877</v>
      </c>
      <c r="DG539" s="34" t="s">
        <v>7138</v>
      </c>
      <c r="DH539" s="34" t="s">
        <v>4170</v>
      </c>
      <c r="DI539" s="34" t="s">
        <v>4170</v>
      </c>
      <c r="DJ539" s="34" t="s">
        <v>4170</v>
      </c>
      <c r="DK539" s="34" t="s">
        <v>4881</v>
      </c>
      <c r="DL539" s="34" t="s">
        <v>4170</v>
      </c>
      <c r="DM539" s="34" t="s">
        <v>4170</v>
      </c>
      <c r="DN539" s="34" t="s">
        <v>4170</v>
      </c>
      <c r="DO539" s="34" t="s">
        <v>4170</v>
      </c>
      <c r="DP539" s="34" t="s">
        <v>4170</v>
      </c>
      <c r="DQ539" s="34" t="s">
        <v>4881</v>
      </c>
      <c r="DR539" s="34" t="s">
        <v>4170</v>
      </c>
      <c r="DS539" s="34" t="s">
        <v>4170</v>
      </c>
      <c r="DT539" s="34" t="s">
        <v>4170</v>
      </c>
      <c r="DU539" s="34" t="s">
        <v>4170</v>
      </c>
      <c r="DV539" s="34" t="s">
        <v>4170</v>
      </c>
      <c r="DW539" s="34" t="s">
        <v>4170</v>
      </c>
      <c r="EA539" s="34">
        <v>5000</v>
      </c>
      <c r="FG539" s="34">
        <v>5000</v>
      </c>
      <c r="FK539" s="34" t="s">
        <v>3960</v>
      </c>
      <c r="FL539" s="34" t="s">
        <v>3972</v>
      </c>
      <c r="FM539" s="34" t="s">
        <v>3990</v>
      </c>
      <c r="GF539" s="34" t="s">
        <v>1044</v>
      </c>
      <c r="GG539" s="34" t="s">
        <v>4170</v>
      </c>
      <c r="GH539" s="34" t="s">
        <v>4170</v>
      </c>
      <c r="GI539" s="34" t="s">
        <v>4170</v>
      </c>
      <c r="GJ539" s="34" t="s">
        <v>4881</v>
      </c>
      <c r="GK539" s="34" t="s">
        <v>4170</v>
      </c>
      <c r="GL539" s="34" t="s">
        <v>4170</v>
      </c>
      <c r="GM539" s="34" t="s">
        <v>4170</v>
      </c>
      <c r="GO539" s="34">
        <v>3000</v>
      </c>
      <c r="GP539" s="34">
        <v>0</v>
      </c>
      <c r="GQ539" s="34">
        <v>2000</v>
      </c>
      <c r="GR539" s="34">
        <v>1050</v>
      </c>
      <c r="GS539" s="34">
        <v>100</v>
      </c>
      <c r="GT539" s="34">
        <v>250</v>
      </c>
      <c r="GU539" s="34">
        <v>100</v>
      </c>
      <c r="GV539" s="34">
        <v>0</v>
      </c>
      <c r="GW539" s="34">
        <v>0</v>
      </c>
      <c r="GX539" s="34">
        <v>0</v>
      </c>
      <c r="GY539" s="34">
        <v>1500</v>
      </c>
      <c r="GZ539" s="34">
        <v>2000</v>
      </c>
      <c r="HA539" s="34">
        <v>0</v>
      </c>
      <c r="HB539" s="34">
        <v>0</v>
      </c>
      <c r="HC539" s="34">
        <v>0</v>
      </c>
      <c r="HD539" s="34">
        <v>0</v>
      </c>
      <c r="HE539" s="34">
        <v>0</v>
      </c>
      <c r="HF539" s="34" t="s">
        <v>1044</v>
      </c>
      <c r="HK539" s="34" t="s">
        <v>7542</v>
      </c>
      <c r="HL539" s="34" t="s">
        <v>4226</v>
      </c>
      <c r="HM539" s="34" t="s">
        <v>4539</v>
      </c>
      <c r="HN539" s="34" t="s">
        <v>5452</v>
      </c>
      <c r="HO539" s="34">
        <v>24.868593955321899</v>
      </c>
      <c r="HP539" s="34" t="s">
        <v>4895</v>
      </c>
      <c r="HQ539" s="34" t="s">
        <v>4305</v>
      </c>
      <c r="HR539" s="34" t="s">
        <v>4186</v>
      </c>
      <c r="HS539" s="34" t="s">
        <v>4241</v>
      </c>
      <c r="HT539" s="34" t="s">
        <v>4271</v>
      </c>
      <c r="HU539" s="34" t="s">
        <v>5342</v>
      </c>
      <c r="HV539" s="34" t="s">
        <v>5001</v>
      </c>
      <c r="HW539" s="34" t="s">
        <v>4556</v>
      </c>
      <c r="HX539" s="34" t="s">
        <v>3238</v>
      </c>
      <c r="HY539" s="34" t="s">
        <v>4291</v>
      </c>
      <c r="HZ539" s="34" t="s">
        <v>4933</v>
      </c>
      <c r="IA539" s="34" t="s">
        <v>4666</v>
      </c>
      <c r="IC539" s="34" t="s">
        <v>5274</v>
      </c>
      <c r="ID539" s="34" t="s">
        <v>4462</v>
      </c>
      <c r="IG539" s="34" t="s">
        <v>4878</v>
      </c>
      <c r="IM539" s="34" t="s">
        <v>6040</v>
      </c>
      <c r="IQ539" s="34">
        <v>10000</v>
      </c>
      <c r="IR539" s="34" t="s">
        <v>1046</v>
      </c>
      <c r="IT539" s="34">
        <v>10000</v>
      </c>
      <c r="IU539" s="34" t="s">
        <v>5178</v>
      </c>
      <c r="IV539" s="34" t="s">
        <v>4170</v>
      </c>
      <c r="IW539" s="34" t="s">
        <v>4171</v>
      </c>
      <c r="IX539" s="34" t="s">
        <v>4472</v>
      </c>
      <c r="IY539" s="34" t="s">
        <v>5373</v>
      </c>
      <c r="IZ539" s="34" t="s">
        <v>4784</v>
      </c>
      <c r="JA539" s="34" t="s">
        <v>4711</v>
      </c>
      <c r="JB539" s="34" t="s">
        <v>4170</v>
      </c>
      <c r="JC539" s="34">
        <v>0</v>
      </c>
      <c r="JD539" s="34">
        <v>250</v>
      </c>
      <c r="JE539" s="34">
        <v>333.33333333333297</v>
      </c>
      <c r="JF539" s="34">
        <v>0</v>
      </c>
      <c r="JG539" s="34">
        <v>0</v>
      </c>
      <c r="JH539" s="34">
        <v>0</v>
      </c>
      <c r="JI539" s="34">
        <v>0</v>
      </c>
      <c r="JJ539" s="34">
        <v>0</v>
      </c>
      <c r="JK539" s="34">
        <v>0</v>
      </c>
      <c r="JL539" s="34">
        <v>6833.3333333333303</v>
      </c>
      <c r="JM539" s="34">
        <v>250</v>
      </c>
      <c r="JN539" s="34">
        <v>7083.3333333333303</v>
      </c>
      <c r="JO539" s="34">
        <v>6833.3333333333303</v>
      </c>
      <c r="JP539" s="34">
        <v>250</v>
      </c>
      <c r="JQ539" s="34">
        <v>7083.3333333333303</v>
      </c>
      <c r="JR539" s="34">
        <v>0.42352941176470599</v>
      </c>
      <c r="JT539" s="34">
        <v>0.28235294117647097</v>
      </c>
      <c r="JU539" s="34">
        <v>0.14823529411764699</v>
      </c>
      <c r="JV539" s="34">
        <v>1.41176470588235E-2</v>
      </c>
      <c r="JW539" s="34">
        <v>3.5294117647058802E-2</v>
      </c>
      <c r="JX539" s="34">
        <v>1.41176470588235E-2</v>
      </c>
      <c r="KB539" s="34">
        <v>3.5294117647058802E-2</v>
      </c>
      <c r="KC539" s="34">
        <v>4.7058823529411799E-2</v>
      </c>
      <c r="KJ539" s="34" t="s">
        <v>5980</v>
      </c>
      <c r="KK539" s="34" t="s">
        <v>5990</v>
      </c>
      <c r="KL539" s="34" t="s">
        <v>4170</v>
      </c>
      <c r="KM539" s="34" t="s">
        <v>4170</v>
      </c>
      <c r="KN539" s="34" t="s">
        <v>5254</v>
      </c>
      <c r="KO539" s="34" t="s">
        <v>5255</v>
      </c>
      <c r="KP539" s="34" t="s">
        <v>4170</v>
      </c>
      <c r="KQ539" s="34" t="s">
        <v>4170</v>
      </c>
      <c r="KR539" s="34" t="s">
        <v>4170</v>
      </c>
      <c r="KS539" s="34" t="s">
        <v>4170</v>
      </c>
      <c r="KT539" s="34" t="s">
        <v>4170</v>
      </c>
      <c r="KU539" s="34" t="s">
        <v>5116</v>
      </c>
      <c r="KV539" s="34" t="s">
        <v>5154</v>
      </c>
      <c r="KW539" s="34" t="s">
        <v>5620</v>
      </c>
      <c r="KX539" s="34" t="s">
        <v>5644</v>
      </c>
      <c r="KY539" s="34" t="s">
        <v>5116</v>
      </c>
      <c r="KZ539" s="34" t="s">
        <v>5154</v>
      </c>
      <c r="LA539" s="34" t="s">
        <v>5992</v>
      </c>
    </row>
    <row r="540" spans="1:313">
      <c r="A540" s="34" t="s">
        <v>7543</v>
      </c>
      <c r="B540" s="34" t="s">
        <v>7491</v>
      </c>
      <c r="C540" s="34" t="s">
        <v>1037</v>
      </c>
      <c r="D540" s="34" t="s">
        <v>1041</v>
      </c>
      <c r="F540" s="34" t="s">
        <v>1041</v>
      </c>
      <c r="G540" s="34">
        <v>34</v>
      </c>
      <c r="H540" s="34" t="s">
        <v>1041</v>
      </c>
      <c r="I540" s="34" t="s">
        <v>1041</v>
      </c>
      <c r="J540" s="34" t="s">
        <v>440</v>
      </c>
      <c r="K540" s="34" t="s">
        <v>1077</v>
      </c>
      <c r="L540" s="34" t="s">
        <v>9537</v>
      </c>
      <c r="M540" s="34" t="s">
        <v>1548</v>
      </c>
      <c r="N540" s="34" t="s">
        <v>9538</v>
      </c>
      <c r="P540" s="34" t="s">
        <v>3065</v>
      </c>
      <c r="Q540" s="34" t="s">
        <v>3123</v>
      </c>
      <c r="R540" s="34" t="s">
        <v>6320</v>
      </c>
      <c r="S540" s="34">
        <v>2</v>
      </c>
      <c r="T540" s="34" t="s">
        <v>4609</v>
      </c>
      <c r="U540" s="34" t="s">
        <v>4170</v>
      </c>
      <c r="V540" s="34" t="s">
        <v>4170</v>
      </c>
      <c r="W540" s="34" t="s">
        <v>4609</v>
      </c>
      <c r="X540" s="34" t="s">
        <v>4170</v>
      </c>
      <c r="Y540" s="34" t="s">
        <v>4609</v>
      </c>
      <c r="Z540" s="34" t="s">
        <v>4170</v>
      </c>
      <c r="AA540" s="34" t="s">
        <v>4170</v>
      </c>
      <c r="AB540" s="34" t="s">
        <v>3681</v>
      </c>
      <c r="AD540" s="34" t="s">
        <v>3696</v>
      </c>
      <c r="AN540" s="34" t="s">
        <v>3722</v>
      </c>
      <c r="AO540" s="34" t="s">
        <v>1044</v>
      </c>
      <c r="BG540" s="34">
        <v>2</v>
      </c>
      <c r="BI540" s="34">
        <v>30</v>
      </c>
      <c r="BJ540" s="34" t="s">
        <v>1041</v>
      </c>
      <c r="BK540" s="34" t="s">
        <v>3727</v>
      </c>
      <c r="BM540" s="34" t="s">
        <v>3739</v>
      </c>
      <c r="BN540" s="34" t="s">
        <v>3745</v>
      </c>
      <c r="BO540" s="34" t="s">
        <v>4881</v>
      </c>
      <c r="BP540" s="34" t="s">
        <v>4170</v>
      </c>
      <c r="BQ540" s="34" t="s">
        <v>4170</v>
      </c>
      <c r="BR540" s="34" t="s">
        <v>4170</v>
      </c>
      <c r="BS540" s="34" t="s">
        <v>3751</v>
      </c>
      <c r="BT540" s="34" t="s">
        <v>3739</v>
      </c>
      <c r="BU540" s="34" t="s">
        <v>1044</v>
      </c>
      <c r="BV540" s="34" t="s">
        <v>1044</v>
      </c>
      <c r="BW540" s="34" t="s">
        <v>1044</v>
      </c>
      <c r="BX540" s="34" t="s">
        <v>3777</v>
      </c>
      <c r="BY540" s="34" t="s">
        <v>4881</v>
      </c>
      <c r="BZ540" s="34" t="s">
        <v>4170</v>
      </c>
      <c r="CA540" s="34" t="s">
        <v>4170</v>
      </c>
      <c r="CB540" s="34" t="s">
        <v>4170</v>
      </c>
      <c r="CC540" s="34" t="s">
        <v>4170</v>
      </c>
      <c r="CD540" s="34" t="s">
        <v>4170</v>
      </c>
      <c r="CE540" s="34" t="s">
        <v>4170</v>
      </c>
      <c r="CF540" s="34" t="s">
        <v>4170</v>
      </c>
      <c r="CG540" s="34" t="s">
        <v>4170</v>
      </c>
      <c r="CH540" s="34" t="s">
        <v>4170</v>
      </c>
      <c r="CI540" s="34" t="s">
        <v>4170</v>
      </c>
      <c r="CJ540" s="34" t="s">
        <v>4170</v>
      </c>
      <c r="CK540" s="34" t="s">
        <v>4170</v>
      </c>
      <c r="CL540" s="34" t="s">
        <v>4170</v>
      </c>
      <c r="CM540" s="34" t="s">
        <v>4170</v>
      </c>
      <c r="CN540" s="34" t="s">
        <v>4170</v>
      </c>
      <c r="CO540" s="34" t="s">
        <v>4170</v>
      </c>
      <c r="CQ540" s="34" t="s">
        <v>1041</v>
      </c>
      <c r="CR540" s="34" t="s">
        <v>1041</v>
      </c>
      <c r="CS540" s="34" t="s">
        <v>1041</v>
      </c>
      <c r="CT540" s="34" t="s">
        <v>1041</v>
      </c>
      <c r="CU540" s="34" t="s">
        <v>1041</v>
      </c>
      <c r="CV540" s="34" t="s">
        <v>1041</v>
      </c>
      <c r="CW540" s="34" t="s">
        <v>1044</v>
      </c>
      <c r="CX540" s="34" t="s">
        <v>1044</v>
      </c>
      <c r="CY540" s="34" t="s">
        <v>3823</v>
      </c>
      <c r="CZ540" s="34" t="s">
        <v>3843</v>
      </c>
      <c r="DA540" s="34" t="s">
        <v>3861</v>
      </c>
      <c r="DB540" s="34" t="s">
        <v>1044</v>
      </c>
      <c r="DC540" s="34" t="s">
        <v>1044</v>
      </c>
      <c r="DD540" s="34" t="s">
        <v>3871</v>
      </c>
      <c r="DE540" s="34" t="s">
        <v>1041</v>
      </c>
      <c r="DF540" s="34" t="s">
        <v>3877</v>
      </c>
      <c r="DG540" s="34" t="s">
        <v>169</v>
      </c>
      <c r="DH540" s="34" t="s">
        <v>4170</v>
      </c>
      <c r="DI540" s="34" t="s">
        <v>4881</v>
      </c>
      <c r="DJ540" s="34" t="s">
        <v>4170</v>
      </c>
      <c r="DK540" s="34" t="s">
        <v>4170</v>
      </c>
      <c r="DL540" s="34" t="s">
        <v>4170</v>
      </c>
      <c r="DM540" s="34" t="s">
        <v>4170</v>
      </c>
      <c r="DN540" s="34" t="s">
        <v>4170</v>
      </c>
      <c r="DO540" s="34" t="s">
        <v>4170</v>
      </c>
      <c r="DP540" s="34" t="s">
        <v>4170</v>
      </c>
      <c r="DQ540" s="34" t="s">
        <v>4170</v>
      </c>
      <c r="DR540" s="34" t="s">
        <v>4170</v>
      </c>
      <c r="DS540" s="34" t="s">
        <v>4170</v>
      </c>
      <c r="DT540" s="34" t="s">
        <v>4170</v>
      </c>
      <c r="DU540" s="34" t="s">
        <v>4170</v>
      </c>
      <c r="DV540" s="34" t="s">
        <v>4170</v>
      </c>
      <c r="DW540" s="34" t="s">
        <v>4170</v>
      </c>
      <c r="DY540" s="34">
        <v>20000</v>
      </c>
      <c r="FK540" s="34" t="s">
        <v>1044</v>
      </c>
      <c r="FM540" s="34" t="s">
        <v>3990</v>
      </c>
      <c r="GF540" s="34" t="s">
        <v>1044</v>
      </c>
      <c r="GG540" s="34" t="s">
        <v>4170</v>
      </c>
      <c r="GH540" s="34" t="s">
        <v>4170</v>
      </c>
      <c r="GI540" s="34" t="s">
        <v>4170</v>
      </c>
      <c r="GJ540" s="34" t="s">
        <v>4881</v>
      </c>
      <c r="GK540" s="34" t="s">
        <v>4170</v>
      </c>
      <c r="GL540" s="34" t="s">
        <v>4170</v>
      </c>
      <c r="GM540" s="34" t="s">
        <v>4170</v>
      </c>
      <c r="GO540" s="34">
        <v>5000</v>
      </c>
      <c r="GP540" s="34">
        <v>0</v>
      </c>
      <c r="GQ540" s="34">
        <v>4000</v>
      </c>
      <c r="GR540" s="34">
        <v>5000</v>
      </c>
      <c r="GS540" s="34">
        <v>500</v>
      </c>
      <c r="GT540" s="34">
        <v>400</v>
      </c>
      <c r="GU540" s="34">
        <v>500</v>
      </c>
      <c r="GV540" s="34">
        <v>0</v>
      </c>
      <c r="GW540" s="34">
        <v>0</v>
      </c>
      <c r="GX540" s="34">
        <v>3000</v>
      </c>
      <c r="GY540" s="34">
        <v>1500</v>
      </c>
      <c r="GZ540" s="34">
        <v>0</v>
      </c>
      <c r="HA540" s="34">
        <v>0</v>
      </c>
      <c r="HB540" s="34">
        <v>0</v>
      </c>
      <c r="HC540" s="34">
        <v>0</v>
      </c>
      <c r="HD540" s="34">
        <v>0</v>
      </c>
      <c r="HE540" s="34">
        <v>0</v>
      </c>
      <c r="HF540" s="34" t="s">
        <v>1044</v>
      </c>
      <c r="HK540" s="34" t="s">
        <v>7544</v>
      </c>
      <c r="HL540" s="34" t="s">
        <v>4226</v>
      </c>
      <c r="HM540" s="34" t="s">
        <v>4539</v>
      </c>
      <c r="HN540" s="34" t="s">
        <v>5446</v>
      </c>
      <c r="HO540" s="34">
        <v>49.900076653526099</v>
      </c>
      <c r="HP540" s="34" t="s">
        <v>4896</v>
      </c>
      <c r="HQ540" s="34" t="s">
        <v>4313</v>
      </c>
      <c r="HR540" s="34" t="s">
        <v>4186</v>
      </c>
      <c r="HS540" s="34" t="s">
        <v>4235</v>
      </c>
      <c r="HT540" s="34" t="s">
        <v>4271</v>
      </c>
      <c r="HU540" s="34" t="s">
        <v>5342</v>
      </c>
      <c r="HV540" s="34" t="s">
        <v>5001</v>
      </c>
      <c r="HW540" s="34" t="s">
        <v>4556</v>
      </c>
      <c r="HX540" s="34" t="s">
        <v>3232</v>
      </c>
      <c r="HY540" s="34" t="s">
        <v>4291</v>
      </c>
      <c r="HZ540" s="34" t="s">
        <v>4933</v>
      </c>
      <c r="IA540" s="34" t="s">
        <v>4666</v>
      </c>
      <c r="IC540" s="34" t="s">
        <v>5274</v>
      </c>
      <c r="ID540" s="34" t="s">
        <v>4462</v>
      </c>
      <c r="IE540" s="34" t="s">
        <v>5223</v>
      </c>
      <c r="IQ540" s="34">
        <v>20000</v>
      </c>
      <c r="IR540" s="34" t="s">
        <v>1046</v>
      </c>
      <c r="IT540" s="34">
        <v>10000</v>
      </c>
      <c r="IU540" s="34" t="s">
        <v>5179</v>
      </c>
      <c r="IV540" s="34" t="s">
        <v>4170</v>
      </c>
      <c r="IW540" s="34" t="s">
        <v>4174</v>
      </c>
      <c r="IX540" s="34" t="s">
        <v>5179</v>
      </c>
      <c r="IY540" s="34" t="s">
        <v>4785</v>
      </c>
      <c r="IZ540" s="34" t="s">
        <v>4785</v>
      </c>
      <c r="JA540" s="34" t="s">
        <v>4785</v>
      </c>
      <c r="JB540" s="34" t="s">
        <v>4170</v>
      </c>
      <c r="JC540" s="34">
        <v>500</v>
      </c>
      <c r="JD540" s="34">
        <v>250</v>
      </c>
      <c r="JE540" s="34">
        <v>0</v>
      </c>
      <c r="JF540" s="34">
        <v>0</v>
      </c>
      <c r="JG540" s="34">
        <v>0</v>
      </c>
      <c r="JH540" s="34">
        <v>0</v>
      </c>
      <c r="JI540" s="34">
        <v>0</v>
      </c>
      <c r="JJ540" s="34">
        <v>0</v>
      </c>
      <c r="JK540" s="34">
        <v>0</v>
      </c>
      <c r="JL540" s="34">
        <v>15900</v>
      </c>
      <c r="JM540" s="34">
        <v>250</v>
      </c>
      <c r="JN540" s="34">
        <v>16150</v>
      </c>
      <c r="JO540" s="34">
        <v>7950</v>
      </c>
      <c r="JP540" s="34">
        <v>125</v>
      </c>
      <c r="JQ540" s="34">
        <v>8075</v>
      </c>
      <c r="JR540" s="34">
        <v>0.30959752321981399</v>
      </c>
      <c r="JT540" s="34">
        <v>0.24767801857585101</v>
      </c>
      <c r="JU540" s="34">
        <v>0.30959752321981399</v>
      </c>
      <c r="JV540" s="34">
        <v>3.09597523219814E-2</v>
      </c>
      <c r="JW540" s="34">
        <v>2.4767801857585099E-2</v>
      </c>
      <c r="JX540" s="34">
        <v>3.09597523219814E-2</v>
      </c>
      <c r="KA540" s="34">
        <v>3.09597523219814E-2</v>
      </c>
      <c r="KB540" s="34">
        <v>1.54798761609907E-2</v>
      </c>
      <c r="KJ540" s="34" t="s">
        <v>5977</v>
      </c>
      <c r="KK540" s="34" t="s">
        <v>5990</v>
      </c>
      <c r="KL540" s="34" t="s">
        <v>4170</v>
      </c>
      <c r="KM540" s="34" t="s">
        <v>4714</v>
      </c>
      <c r="KN540" s="34" t="s">
        <v>5254</v>
      </c>
      <c r="KO540" s="34" t="s">
        <v>4170</v>
      </c>
      <c r="KP540" s="34" t="s">
        <v>4170</v>
      </c>
      <c r="KQ540" s="34" t="s">
        <v>4170</v>
      </c>
      <c r="KR540" s="34" t="s">
        <v>4170</v>
      </c>
      <c r="KS540" s="34" t="s">
        <v>4170</v>
      </c>
      <c r="KT540" s="34" t="s">
        <v>4170</v>
      </c>
      <c r="KU540" s="34" t="s">
        <v>5113</v>
      </c>
      <c r="KV540" s="34" t="s">
        <v>5154</v>
      </c>
      <c r="KW540" s="34" t="s">
        <v>5620</v>
      </c>
      <c r="KX540" s="34" t="s">
        <v>5643</v>
      </c>
      <c r="KY540" s="34" t="s">
        <v>5223</v>
      </c>
      <c r="KZ540" s="34" t="s">
        <v>5155</v>
      </c>
      <c r="LA540" s="34" t="s">
        <v>5992</v>
      </c>
    </row>
    <row r="541" spans="1:313">
      <c r="A541" s="34" t="s">
        <v>7545</v>
      </c>
      <c r="B541" s="34" t="s">
        <v>7491</v>
      </c>
      <c r="C541" s="34" t="s">
        <v>1036</v>
      </c>
      <c r="D541" s="34" t="s">
        <v>1041</v>
      </c>
      <c r="F541" s="34" t="s">
        <v>1041</v>
      </c>
      <c r="G541" s="34">
        <v>74</v>
      </c>
      <c r="H541" s="34" t="s">
        <v>1041</v>
      </c>
      <c r="I541" s="34" t="s">
        <v>1041</v>
      </c>
      <c r="J541" s="34" t="s">
        <v>440</v>
      </c>
      <c r="K541" s="34" t="s">
        <v>1077</v>
      </c>
      <c r="L541" s="34" t="s">
        <v>9537</v>
      </c>
      <c r="M541" s="34" t="s">
        <v>1548</v>
      </c>
      <c r="N541" s="34" t="s">
        <v>9538</v>
      </c>
      <c r="P541" s="34" t="s">
        <v>3065</v>
      </c>
      <c r="Q541" s="34" t="s">
        <v>3108</v>
      </c>
      <c r="R541" s="34" t="s">
        <v>6377</v>
      </c>
      <c r="S541" s="34">
        <v>1</v>
      </c>
      <c r="T541" s="34" t="s">
        <v>4170</v>
      </c>
      <c r="U541" s="34" t="s">
        <v>4170</v>
      </c>
      <c r="V541" s="34" t="s">
        <v>4170</v>
      </c>
      <c r="W541" s="34" t="s">
        <v>4881</v>
      </c>
      <c r="X541" s="34" t="s">
        <v>4170</v>
      </c>
      <c r="Y541" s="34" t="s">
        <v>4881</v>
      </c>
      <c r="Z541" s="34" t="s">
        <v>4170</v>
      </c>
      <c r="AA541" s="34" t="s">
        <v>4170</v>
      </c>
      <c r="AB541" s="34" t="s">
        <v>3681</v>
      </c>
      <c r="AD541" s="34" t="s">
        <v>3696</v>
      </c>
      <c r="AN541" s="34" t="s">
        <v>3719</v>
      </c>
      <c r="AO541" s="34" t="s">
        <v>1044</v>
      </c>
      <c r="BG541" s="34">
        <v>1</v>
      </c>
      <c r="BI541" s="34">
        <v>20</v>
      </c>
      <c r="BJ541" s="34" t="s">
        <v>1041</v>
      </c>
      <c r="BK541" s="34" t="s">
        <v>3727</v>
      </c>
      <c r="BM541" s="34" t="s">
        <v>3739</v>
      </c>
      <c r="BN541" s="34" t="s">
        <v>1044</v>
      </c>
      <c r="BO541" s="34" t="s">
        <v>4170</v>
      </c>
      <c r="BP541" s="34" t="s">
        <v>4170</v>
      </c>
      <c r="BQ541" s="34" t="s">
        <v>4881</v>
      </c>
      <c r="BR541" s="34" t="s">
        <v>4170</v>
      </c>
      <c r="BS541" s="34" t="s">
        <v>3754</v>
      </c>
      <c r="BT541" s="34" t="s">
        <v>1044</v>
      </c>
      <c r="BU541" s="34" t="s">
        <v>1044</v>
      </c>
      <c r="BV541" s="34" t="s">
        <v>1044</v>
      </c>
      <c r="BW541" s="34" t="s">
        <v>1044</v>
      </c>
      <c r="BX541" s="34" t="s">
        <v>3807</v>
      </c>
      <c r="BY541" s="34" t="s">
        <v>4170</v>
      </c>
      <c r="BZ541" s="34" t="s">
        <v>4170</v>
      </c>
      <c r="CA541" s="34" t="s">
        <v>4170</v>
      </c>
      <c r="CB541" s="34" t="s">
        <v>4170</v>
      </c>
      <c r="CC541" s="34" t="s">
        <v>4170</v>
      </c>
      <c r="CD541" s="34" t="s">
        <v>4170</v>
      </c>
      <c r="CE541" s="34" t="s">
        <v>4170</v>
      </c>
      <c r="CF541" s="34" t="s">
        <v>4170</v>
      </c>
      <c r="CG541" s="34" t="s">
        <v>4170</v>
      </c>
      <c r="CH541" s="34" t="s">
        <v>4170</v>
      </c>
      <c r="CI541" s="34" t="s">
        <v>4881</v>
      </c>
      <c r="CJ541" s="34" t="s">
        <v>4170</v>
      </c>
      <c r="CK541" s="34" t="s">
        <v>4170</v>
      </c>
      <c r="CL541" s="34" t="s">
        <v>4170</v>
      </c>
      <c r="CM541" s="34" t="s">
        <v>4170</v>
      </c>
      <c r="CN541" s="34" t="s">
        <v>4170</v>
      </c>
      <c r="CO541" s="34" t="s">
        <v>4170</v>
      </c>
      <c r="CQ541" s="34" t="s">
        <v>1041</v>
      </c>
      <c r="CR541" s="34" t="s">
        <v>1041</v>
      </c>
      <c r="CS541" s="34" t="s">
        <v>1044</v>
      </c>
      <c r="CT541" s="34" t="s">
        <v>1041</v>
      </c>
      <c r="CU541" s="34" t="s">
        <v>1041</v>
      </c>
      <c r="CV541" s="34" t="s">
        <v>1041</v>
      </c>
      <c r="CW541" s="34" t="s">
        <v>1041</v>
      </c>
      <c r="CX541" s="34" t="s">
        <v>1044</v>
      </c>
      <c r="CY541" s="34" t="s">
        <v>3826</v>
      </c>
      <c r="CZ541" s="34" t="s">
        <v>3843</v>
      </c>
      <c r="DA541" s="34" t="s">
        <v>3861</v>
      </c>
      <c r="DB541" s="34" t="s">
        <v>3868</v>
      </c>
      <c r="DC541" s="34" t="s">
        <v>1044</v>
      </c>
      <c r="DD541" s="34" t="s">
        <v>3871</v>
      </c>
      <c r="DE541" s="34" t="s">
        <v>1044</v>
      </c>
      <c r="DF541" s="34" t="s">
        <v>3877</v>
      </c>
      <c r="DG541" s="34" t="s">
        <v>6811</v>
      </c>
      <c r="DH541" s="34" t="s">
        <v>4170</v>
      </c>
      <c r="DI541" s="34" t="s">
        <v>4170</v>
      </c>
      <c r="DJ541" s="34" t="s">
        <v>4170</v>
      </c>
      <c r="DK541" s="34" t="s">
        <v>4170</v>
      </c>
      <c r="DL541" s="34" t="s">
        <v>4170</v>
      </c>
      <c r="DM541" s="34" t="s">
        <v>4170</v>
      </c>
      <c r="DN541" s="34" t="s">
        <v>4881</v>
      </c>
      <c r="DO541" s="34" t="s">
        <v>4881</v>
      </c>
      <c r="DP541" s="34" t="s">
        <v>4170</v>
      </c>
      <c r="DQ541" s="34" t="s">
        <v>4170</v>
      </c>
      <c r="DR541" s="34" t="s">
        <v>4881</v>
      </c>
      <c r="DS541" s="34" t="s">
        <v>4170</v>
      </c>
      <c r="DT541" s="34" t="s">
        <v>4170</v>
      </c>
      <c r="DU541" s="34" t="s">
        <v>4170</v>
      </c>
      <c r="DV541" s="34" t="s">
        <v>4170</v>
      </c>
      <c r="DW541" s="34" t="s">
        <v>4170</v>
      </c>
      <c r="ES541" s="34" t="s">
        <v>3951</v>
      </c>
      <c r="ET541" s="34" t="s">
        <v>4170</v>
      </c>
      <c r="EU541" s="34" t="s">
        <v>4170</v>
      </c>
      <c r="EV541" s="34" t="s">
        <v>4170</v>
      </c>
      <c r="EW541" s="34" t="s">
        <v>4170</v>
      </c>
      <c r="EX541" s="34" t="s">
        <v>4881</v>
      </c>
      <c r="EY541" s="34" t="s">
        <v>4170</v>
      </c>
      <c r="EZ541" s="34" t="s">
        <v>4170</v>
      </c>
      <c r="FA541" s="34" t="s">
        <v>4170</v>
      </c>
      <c r="FB541" s="34" t="s">
        <v>4170</v>
      </c>
      <c r="FD541" s="34">
        <v>6000</v>
      </c>
      <c r="FE541" s="34">
        <v>1625</v>
      </c>
      <c r="FK541" s="34" t="s">
        <v>3963</v>
      </c>
      <c r="FL541" s="34" t="s">
        <v>3975</v>
      </c>
      <c r="FM541" s="34" t="s">
        <v>3990</v>
      </c>
      <c r="GF541" s="34" t="s">
        <v>1044</v>
      </c>
      <c r="GG541" s="34" t="s">
        <v>4170</v>
      </c>
      <c r="GH541" s="34" t="s">
        <v>4170</v>
      </c>
      <c r="GI541" s="34" t="s">
        <v>4170</v>
      </c>
      <c r="GJ541" s="34" t="s">
        <v>4881</v>
      </c>
      <c r="GK541" s="34" t="s">
        <v>4170</v>
      </c>
      <c r="GL541" s="34" t="s">
        <v>4170</v>
      </c>
      <c r="GM541" s="34" t="s">
        <v>4170</v>
      </c>
      <c r="GO541" s="34">
        <v>2000</v>
      </c>
      <c r="GP541" s="34">
        <v>0</v>
      </c>
      <c r="GR541" s="34">
        <v>500</v>
      </c>
      <c r="GS541" s="34">
        <v>400</v>
      </c>
      <c r="GT541" s="34">
        <v>110</v>
      </c>
      <c r="GU541" s="34">
        <v>0</v>
      </c>
      <c r="GV541" s="34">
        <v>0</v>
      </c>
      <c r="GW541" s="34">
        <v>0</v>
      </c>
      <c r="GX541" s="34">
        <v>1000</v>
      </c>
      <c r="GY541" s="34">
        <v>24000</v>
      </c>
      <c r="GZ541" s="34">
        <v>3000</v>
      </c>
      <c r="HA541" s="34">
        <v>0</v>
      </c>
      <c r="HB541" s="34">
        <v>0</v>
      </c>
      <c r="HC541" s="34">
        <v>0</v>
      </c>
      <c r="HD541" s="34">
        <v>0</v>
      </c>
      <c r="HE541" s="34">
        <v>0</v>
      </c>
      <c r="HF541" s="34" t="s">
        <v>1044</v>
      </c>
      <c r="HK541" s="34" t="s">
        <v>7546</v>
      </c>
      <c r="HL541" s="34" t="s">
        <v>4226</v>
      </c>
      <c r="HM541" s="34" t="s">
        <v>4546</v>
      </c>
      <c r="HN541" s="34" t="s">
        <v>5449</v>
      </c>
      <c r="HO541" s="34">
        <v>48.883048620236501</v>
      </c>
      <c r="HP541" s="34" t="s">
        <v>4896</v>
      </c>
      <c r="HQ541" s="34" t="s">
        <v>4305</v>
      </c>
      <c r="HR541" s="34" t="s">
        <v>4195</v>
      </c>
      <c r="HS541" s="34" t="s">
        <v>4235</v>
      </c>
      <c r="HT541" s="34" t="s">
        <v>4271</v>
      </c>
      <c r="HU541" s="34" t="s">
        <v>5342</v>
      </c>
      <c r="HV541" s="34" t="s">
        <v>5001</v>
      </c>
      <c r="HW541" s="34" t="s">
        <v>4560</v>
      </c>
      <c r="HX541" s="34" t="s">
        <v>3235</v>
      </c>
      <c r="HY541" s="34" t="s">
        <v>4299</v>
      </c>
      <c r="HZ541" s="34" t="s">
        <v>4933</v>
      </c>
      <c r="IA541" s="34" t="s">
        <v>4665</v>
      </c>
      <c r="IB541" s="34" t="s">
        <v>5665</v>
      </c>
      <c r="IC541" s="34" t="s">
        <v>5274</v>
      </c>
      <c r="ID541" s="34" t="s">
        <v>4462</v>
      </c>
      <c r="IJ541" s="34">
        <v>2391.6</v>
      </c>
      <c r="IK541" s="34" t="s">
        <v>4587</v>
      </c>
      <c r="IQ541" s="34">
        <v>4016.6</v>
      </c>
      <c r="IR541" s="34" t="s">
        <v>1046</v>
      </c>
      <c r="IT541" s="34">
        <v>4016.6</v>
      </c>
      <c r="IU541" s="34" t="s">
        <v>5177</v>
      </c>
      <c r="IV541" s="34" t="s">
        <v>4170</v>
      </c>
      <c r="IX541" s="34" t="s">
        <v>6120</v>
      </c>
      <c r="IY541" s="34" t="s">
        <v>4785</v>
      </c>
      <c r="IZ541" s="34" t="s">
        <v>4783</v>
      </c>
      <c r="JA541" s="34" t="s">
        <v>4170</v>
      </c>
      <c r="JB541" s="34" t="s">
        <v>4170</v>
      </c>
      <c r="JC541" s="34">
        <v>166.666666666667</v>
      </c>
      <c r="JD541" s="34">
        <v>4000</v>
      </c>
      <c r="JE541" s="34">
        <v>500</v>
      </c>
      <c r="JF541" s="34">
        <v>0</v>
      </c>
      <c r="JG541" s="34">
        <v>0</v>
      </c>
      <c r="JH541" s="34">
        <v>0</v>
      </c>
      <c r="JI541" s="34">
        <v>0</v>
      </c>
      <c r="JJ541" s="34">
        <v>0</v>
      </c>
      <c r="JK541" s="34">
        <v>0</v>
      </c>
      <c r="JL541" s="34">
        <v>3676.6666666666702</v>
      </c>
      <c r="JM541" s="34">
        <v>4000</v>
      </c>
      <c r="JN541" s="34">
        <v>7676.6666666666697</v>
      </c>
      <c r="JO541" s="34">
        <v>3676.6666666666702</v>
      </c>
      <c r="JP541" s="34">
        <v>4000</v>
      </c>
      <c r="JQ541" s="34">
        <v>7676.6666666666697</v>
      </c>
      <c r="JR541" s="34">
        <v>0.260529743812419</v>
      </c>
      <c r="JU541" s="34">
        <v>6.5132435953104695E-2</v>
      </c>
      <c r="JV541" s="34">
        <v>5.21059487624837E-2</v>
      </c>
      <c r="JW541" s="34">
        <v>1.4329135909683001E-2</v>
      </c>
      <c r="KA541" s="34">
        <v>2.1710811984368202E-2</v>
      </c>
      <c r="KB541" s="34">
        <v>0.521059487624837</v>
      </c>
      <c r="KC541" s="34">
        <v>6.5132435953104695E-2</v>
      </c>
      <c r="KI541" s="34" t="s">
        <v>6083</v>
      </c>
      <c r="KJ541" s="34" t="s">
        <v>5976</v>
      </c>
      <c r="KK541" s="34" t="s">
        <v>5989</v>
      </c>
      <c r="KL541" s="34" t="s">
        <v>4170</v>
      </c>
      <c r="KM541" s="34" t="s">
        <v>4711</v>
      </c>
      <c r="KN541" s="34" t="s">
        <v>4715</v>
      </c>
      <c r="KO541" s="34" t="s">
        <v>5255</v>
      </c>
      <c r="KP541" s="34" t="s">
        <v>4170</v>
      </c>
      <c r="KQ541" s="34" t="s">
        <v>4170</v>
      </c>
      <c r="KR541" s="34" t="s">
        <v>4170</v>
      </c>
      <c r="KS541" s="34" t="s">
        <v>4170</v>
      </c>
      <c r="KT541" s="34" t="s">
        <v>4170</v>
      </c>
      <c r="KU541" s="34" t="s">
        <v>4973</v>
      </c>
      <c r="KV541" s="34" t="s">
        <v>5153</v>
      </c>
      <c r="KW541" s="34" t="s">
        <v>5623</v>
      </c>
      <c r="KX541" s="34" t="s">
        <v>5645</v>
      </c>
      <c r="KY541" s="34" t="s">
        <v>5116</v>
      </c>
      <c r="KZ541" s="34" t="s">
        <v>5154</v>
      </c>
      <c r="LA541" s="34" t="s">
        <v>5992</v>
      </c>
    </row>
    <row r="542" spans="1:313">
      <c r="A542" s="34" t="s">
        <v>7547</v>
      </c>
      <c r="B542" s="34" t="s">
        <v>7491</v>
      </c>
      <c r="C542" s="34" t="s">
        <v>1038</v>
      </c>
      <c r="D542" s="34" t="s">
        <v>1041</v>
      </c>
      <c r="F542" s="34" t="s">
        <v>1041</v>
      </c>
      <c r="G542" s="34">
        <v>45</v>
      </c>
      <c r="H542" s="34" t="s">
        <v>1041</v>
      </c>
      <c r="I542" s="34" t="s">
        <v>1041</v>
      </c>
      <c r="J542" s="34" t="s">
        <v>440</v>
      </c>
      <c r="K542" s="34" t="s">
        <v>1077</v>
      </c>
      <c r="L542" s="34" t="s">
        <v>9537</v>
      </c>
      <c r="M542" s="34" t="s">
        <v>1548</v>
      </c>
      <c r="N542" s="34" t="s">
        <v>9538</v>
      </c>
      <c r="P542" s="34" t="s">
        <v>3065</v>
      </c>
      <c r="Q542" s="34" t="s">
        <v>3123</v>
      </c>
      <c r="R542" s="34" t="s">
        <v>6418</v>
      </c>
      <c r="S542" s="34">
        <v>3</v>
      </c>
      <c r="T542" s="34" t="s">
        <v>4881</v>
      </c>
      <c r="U542" s="34" t="s">
        <v>4170</v>
      </c>
      <c r="V542" s="34" t="s">
        <v>4170</v>
      </c>
      <c r="W542" s="34" t="s">
        <v>4881</v>
      </c>
      <c r="X542" s="34" t="s">
        <v>4609</v>
      </c>
      <c r="Y542" s="34" t="s">
        <v>4881</v>
      </c>
      <c r="Z542" s="34" t="s">
        <v>4609</v>
      </c>
      <c r="AA542" s="34" t="s">
        <v>4170</v>
      </c>
      <c r="AB542" s="34" t="s">
        <v>3681</v>
      </c>
      <c r="AD542" s="34" t="s">
        <v>3696</v>
      </c>
      <c r="AN542" s="34" t="s">
        <v>3719</v>
      </c>
      <c r="AO542" s="34" t="s">
        <v>1044</v>
      </c>
      <c r="BG542" s="34">
        <v>2</v>
      </c>
      <c r="BI542" s="34">
        <v>40</v>
      </c>
      <c r="BJ542" s="34" t="s">
        <v>1041</v>
      </c>
      <c r="BK542" s="34" t="s">
        <v>3727</v>
      </c>
      <c r="BM542" s="34" t="s">
        <v>3739</v>
      </c>
      <c r="BN542" s="34" t="s">
        <v>3745</v>
      </c>
      <c r="BO542" s="34" t="s">
        <v>4881</v>
      </c>
      <c r="BP542" s="34" t="s">
        <v>4170</v>
      </c>
      <c r="BQ542" s="34" t="s">
        <v>4170</v>
      </c>
      <c r="BR542" s="34" t="s">
        <v>4170</v>
      </c>
      <c r="BS542" s="34" t="s">
        <v>3754</v>
      </c>
      <c r="BT542" s="34" t="s">
        <v>3771</v>
      </c>
      <c r="BU542" s="34" t="s">
        <v>1044</v>
      </c>
      <c r="BV542" s="34" t="s">
        <v>1044</v>
      </c>
      <c r="BW542" s="34" t="s">
        <v>1044</v>
      </c>
      <c r="BX542" s="34" t="s">
        <v>3777</v>
      </c>
      <c r="BY542" s="34" t="s">
        <v>4881</v>
      </c>
      <c r="BZ542" s="34" t="s">
        <v>4170</v>
      </c>
      <c r="CA542" s="34" t="s">
        <v>4170</v>
      </c>
      <c r="CB542" s="34" t="s">
        <v>4170</v>
      </c>
      <c r="CC542" s="34" t="s">
        <v>4170</v>
      </c>
      <c r="CD542" s="34" t="s">
        <v>4170</v>
      </c>
      <c r="CE542" s="34" t="s">
        <v>4170</v>
      </c>
      <c r="CF542" s="34" t="s">
        <v>4170</v>
      </c>
      <c r="CG542" s="34" t="s">
        <v>4170</v>
      </c>
      <c r="CH542" s="34" t="s">
        <v>4170</v>
      </c>
      <c r="CI542" s="34" t="s">
        <v>4170</v>
      </c>
      <c r="CJ542" s="34" t="s">
        <v>4170</v>
      </c>
      <c r="CK542" s="34" t="s">
        <v>4170</v>
      </c>
      <c r="CL542" s="34" t="s">
        <v>4170</v>
      </c>
      <c r="CM542" s="34" t="s">
        <v>4170</v>
      </c>
      <c r="CN542" s="34" t="s">
        <v>4170</v>
      </c>
      <c r="CO542" s="34" t="s">
        <v>4170</v>
      </c>
      <c r="CQ542" s="34" t="s">
        <v>1041</v>
      </c>
      <c r="CR542" s="34" t="s">
        <v>1041</v>
      </c>
      <c r="CS542" s="34" t="s">
        <v>1041</v>
      </c>
      <c r="CT542" s="34" t="s">
        <v>1041</v>
      </c>
      <c r="CU542" s="34" t="s">
        <v>1041</v>
      </c>
      <c r="CV542" s="34" t="s">
        <v>1041</v>
      </c>
      <c r="CW542" s="34" t="s">
        <v>1041</v>
      </c>
      <c r="CX542" s="34" t="s">
        <v>1044</v>
      </c>
      <c r="CY542" s="34" t="s">
        <v>3823</v>
      </c>
      <c r="CZ542" s="34" t="s">
        <v>3843</v>
      </c>
      <c r="DA542" s="34" t="s">
        <v>3855</v>
      </c>
      <c r="DB542" s="34" t="s">
        <v>1044</v>
      </c>
      <c r="DC542" s="34" t="s">
        <v>3871</v>
      </c>
      <c r="DD542" s="34" t="s">
        <v>3871</v>
      </c>
      <c r="DE542" s="34" t="s">
        <v>1044</v>
      </c>
      <c r="DF542" s="34" t="s">
        <v>3877</v>
      </c>
      <c r="DG542" s="34" t="s">
        <v>169</v>
      </c>
      <c r="DH542" s="34" t="s">
        <v>4170</v>
      </c>
      <c r="DI542" s="34" t="s">
        <v>4881</v>
      </c>
      <c r="DJ542" s="34" t="s">
        <v>4170</v>
      </c>
      <c r="DK542" s="34" t="s">
        <v>4170</v>
      </c>
      <c r="DL542" s="34" t="s">
        <v>4170</v>
      </c>
      <c r="DM542" s="34" t="s">
        <v>4170</v>
      </c>
      <c r="DN542" s="34" t="s">
        <v>4170</v>
      </c>
      <c r="DO542" s="34" t="s">
        <v>4170</v>
      </c>
      <c r="DP542" s="34" t="s">
        <v>4170</v>
      </c>
      <c r="DQ542" s="34" t="s">
        <v>4170</v>
      </c>
      <c r="DR542" s="34" t="s">
        <v>4170</v>
      </c>
      <c r="DS542" s="34" t="s">
        <v>4170</v>
      </c>
      <c r="DT542" s="34" t="s">
        <v>4170</v>
      </c>
      <c r="DU542" s="34" t="s">
        <v>4170</v>
      </c>
      <c r="DV542" s="34" t="s">
        <v>4170</v>
      </c>
      <c r="DW542" s="34" t="s">
        <v>4170</v>
      </c>
      <c r="FK542" s="34" t="s">
        <v>1044</v>
      </c>
      <c r="FM542" s="34" t="s">
        <v>3981</v>
      </c>
      <c r="FN542" s="34" t="s">
        <v>7548</v>
      </c>
      <c r="FO542" s="34" t="s">
        <v>4881</v>
      </c>
      <c r="FP542" s="34" t="s">
        <v>4170</v>
      </c>
      <c r="FQ542" s="34" t="s">
        <v>4881</v>
      </c>
      <c r="FR542" s="34" t="s">
        <v>4170</v>
      </c>
      <c r="FS542" s="34" t="s">
        <v>4170</v>
      </c>
      <c r="FT542" s="34" t="s">
        <v>4170</v>
      </c>
      <c r="FU542" s="34" t="s">
        <v>4170</v>
      </c>
      <c r="FV542" s="34" t="s">
        <v>4881</v>
      </c>
      <c r="FW542" s="34" t="s">
        <v>4881</v>
      </c>
      <c r="FX542" s="34" t="s">
        <v>4170</v>
      </c>
      <c r="FY542" s="34" t="s">
        <v>4881</v>
      </c>
      <c r="FZ542" s="34" t="s">
        <v>4170</v>
      </c>
      <c r="GA542" s="34" t="s">
        <v>4881</v>
      </c>
      <c r="GB542" s="34" t="s">
        <v>4170</v>
      </c>
      <c r="GC542" s="34" t="s">
        <v>4170</v>
      </c>
      <c r="GD542" s="34" t="s">
        <v>4170</v>
      </c>
      <c r="GF542" s="34" t="s">
        <v>1044</v>
      </c>
      <c r="GG542" s="34" t="s">
        <v>4170</v>
      </c>
      <c r="GH542" s="34" t="s">
        <v>4170</v>
      </c>
      <c r="GI542" s="34" t="s">
        <v>4170</v>
      </c>
      <c r="GJ542" s="34" t="s">
        <v>4881</v>
      </c>
      <c r="GK542" s="34" t="s">
        <v>4170</v>
      </c>
      <c r="GL542" s="34" t="s">
        <v>4170</v>
      </c>
      <c r="GM542" s="34" t="s">
        <v>4170</v>
      </c>
      <c r="GO542" s="34">
        <v>10000</v>
      </c>
      <c r="GP542" s="34">
        <v>1000</v>
      </c>
      <c r="GQ542" s="34">
        <v>0</v>
      </c>
      <c r="GR542" s="34">
        <v>2000</v>
      </c>
      <c r="GS542" s="34">
        <v>500</v>
      </c>
      <c r="GT542" s="34">
        <v>300</v>
      </c>
      <c r="GU542" s="34">
        <v>1000</v>
      </c>
      <c r="GV542" s="34">
        <v>2000</v>
      </c>
      <c r="GW542" s="34">
        <v>1000</v>
      </c>
      <c r="GX542" s="34">
        <v>5000</v>
      </c>
      <c r="GY542" s="34">
        <v>5000</v>
      </c>
      <c r="GZ542" s="34">
        <v>1500</v>
      </c>
      <c r="HA542" s="34">
        <v>0</v>
      </c>
      <c r="HB542" s="34">
        <v>2000</v>
      </c>
      <c r="HC542" s="34">
        <v>2000</v>
      </c>
      <c r="HD542" s="34">
        <v>1000</v>
      </c>
      <c r="HE542" s="34">
        <v>0</v>
      </c>
      <c r="HF542" s="34" t="s">
        <v>1044</v>
      </c>
      <c r="HK542" s="34" t="s">
        <v>7549</v>
      </c>
      <c r="HL542" s="34" t="s">
        <v>4226</v>
      </c>
      <c r="HM542" s="34" t="s">
        <v>4542</v>
      </c>
      <c r="HN542" s="34" t="s">
        <v>5447</v>
      </c>
      <c r="HO542" s="34">
        <v>44.875164257555802</v>
      </c>
      <c r="HP542" s="34" t="s">
        <v>4896</v>
      </c>
      <c r="HQ542" s="34" t="s">
        <v>4316</v>
      </c>
      <c r="HR542" s="34" t="s">
        <v>4186</v>
      </c>
      <c r="HS542" s="34" t="s">
        <v>4255</v>
      </c>
      <c r="HT542" s="34" t="s">
        <v>4271</v>
      </c>
      <c r="HU542" s="34" t="s">
        <v>5342</v>
      </c>
      <c r="HV542" s="34" t="s">
        <v>5001</v>
      </c>
      <c r="HW542" s="34" t="s">
        <v>4560</v>
      </c>
      <c r="HX542" s="34" t="s">
        <v>3244</v>
      </c>
      <c r="HY542" s="34" t="s">
        <v>4291</v>
      </c>
      <c r="HZ542" s="34" t="s">
        <v>4933</v>
      </c>
      <c r="IA542" s="34" t="s">
        <v>4666</v>
      </c>
      <c r="IC542" s="34" t="s">
        <v>5274</v>
      </c>
      <c r="ID542" s="34" t="s">
        <v>4462</v>
      </c>
      <c r="IR542" s="34" t="s">
        <v>1046</v>
      </c>
      <c r="IU542" s="34" t="s">
        <v>5181</v>
      </c>
      <c r="IV542" s="34" t="s">
        <v>4474</v>
      </c>
      <c r="IW542" s="34" t="s">
        <v>4170</v>
      </c>
      <c r="IX542" s="34" t="s">
        <v>4472</v>
      </c>
      <c r="IY542" s="34" t="s">
        <v>4785</v>
      </c>
      <c r="IZ542" s="34" t="s">
        <v>4784</v>
      </c>
      <c r="JA542" s="34" t="s">
        <v>4716</v>
      </c>
      <c r="JB542" s="34" t="s">
        <v>5581</v>
      </c>
      <c r="JC542" s="34">
        <v>833.33333333333303</v>
      </c>
      <c r="JD542" s="34">
        <v>833.33333333333303</v>
      </c>
      <c r="JE542" s="34">
        <v>250</v>
      </c>
      <c r="JF542" s="34">
        <v>0</v>
      </c>
      <c r="JG542" s="34">
        <v>333.33333333333297</v>
      </c>
      <c r="JH542" s="34">
        <v>333.33333333333297</v>
      </c>
      <c r="JI542" s="34">
        <v>166.666666666667</v>
      </c>
      <c r="JJ542" s="34">
        <v>0</v>
      </c>
      <c r="JK542" s="34">
        <v>333.33333333333297</v>
      </c>
      <c r="JL542" s="34">
        <v>15216.666666666701</v>
      </c>
      <c r="JM542" s="34">
        <v>4666.6666666666697</v>
      </c>
      <c r="JN542" s="34">
        <v>19883.333333333299</v>
      </c>
      <c r="JO542" s="34">
        <v>5072.2222222222199</v>
      </c>
      <c r="JP542" s="34">
        <v>1555.55555555556</v>
      </c>
      <c r="JQ542" s="34">
        <v>6627.7777777777801</v>
      </c>
      <c r="JR542" s="34">
        <v>0.50293378038558301</v>
      </c>
      <c r="JS542" s="34">
        <v>5.0293378038558302E-2</v>
      </c>
      <c r="JU542" s="34">
        <v>0.10058675607711701</v>
      </c>
      <c r="JV542" s="34">
        <v>2.5146689019279099E-2</v>
      </c>
      <c r="JW542" s="34">
        <v>1.50880134115675E-2</v>
      </c>
      <c r="JX542" s="34">
        <v>5.0293378038558302E-2</v>
      </c>
      <c r="JY542" s="34">
        <v>0.10058675607711701</v>
      </c>
      <c r="JZ542" s="34">
        <v>1.67644593461861E-2</v>
      </c>
      <c r="KA542" s="34">
        <v>4.1911148365465202E-2</v>
      </c>
      <c r="KB542" s="34">
        <v>4.1911148365465202E-2</v>
      </c>
      <c r="KC542" s="34">
        <v>1.25733445096396E-2</v>
      </c>
      <c r="KE542" s="34">
        <v>1.67644593461861E-2</v>
      </c>
      <c r="KF542" s="34">
        <v>1.67644593461861E-2</v>
      </c>
      <c r="KG542" s="34">
        <v>8.3822296730930394E-3</v>
      </c>
      <c r="KL542" s="34" t="s">
        <v>5796</v>
      </c>
      <c r="KM542" s="34" t="s">
        <v>4716</v>
      </c>
      <c r="KN542" s="34" t="s">
        <v>4716</v>
      </c>
      <c r="KO542" s="34" t="s">
        <v>5254</v>
      </c>
      <c r="KP542" s="34" t="s">
        <v>4170</v>
      </c>
      <c r="KQ542" s="34" t="s">
        <v>4353</v>
      </c>
      <c r="KR542" s="34" t="s">
        <v>4714</v>
      </c>
      <c r="KS542" s="34" t="s">
        <v>4783</v>
      </c>
      <c r="KT542" s="34" t="s">
        <v>4170</v>
      </c>
      <c r="KU542" s="34" t="s">
        <v>5113</v>
      </c>
      <c r="KV542" s="34" t="s">
        <v>5154</v>
      </c>
      <c r="KW542" s="34" t="s">
        <v>5623</v>
      </c>
      <c r="KX542" s="34" t="s">
        <v>5647</v>
      </c>
      <c r="KY542" s="34" t="s">
        <v>5223</v>
      </c>
      <c r="KZ542" s="34" t="s">
        <v>5154</v>
      </c>
    </row>
    <row r="543" spans="1:313">
      <c r="A543" s="34" t="s">
        <v>7550</v>
      </c>
      <c r="B543" s="34" t="s">
        <v>7551</v>
      </c>
      <c r="C543" s="34" t="s">
        <v>1039</v>
      </c>
      <c r="D543" s="34" t="s">
        <v>1041</v>
      </c>
      <c r="F543" s="34" t="s">
        <v>1041</v>
      </c>
      <c r="G543" s="34">
        <v>20</v>
      </c>
      <c r="H543" s="34" t="s">
        <v>1041</v>
      </c>
      <c r="I543" s="34" t="s">
        <v>1041</v>
      </c>
      <c r="J543" s="34" t="s">
        <v>440</v>
      </c>
      <c r="K543" s="34" t="s">
        <v>1059</v>
      </c>
      <c r="L543" s="34" t="s">
        <v>9539</v>
      </c>
      <c r="M543" s="34" t="s">
        <v>1229</v>
      </c>
      <c r="N543" s="34" t="s">
        <v>9540</v>
      </c>
      <c r="P543" s="34" t="s">
        <v>3065</v>
      </c>
      <c r="Q543" s="34" t="s">
        <v>3123</v>
      </c>
      <c r="R543" s="34" t="s">
        <v>6320</v>
      </c>
      <c r="S543" s="34">
        <v>1</v>
      </c>
      <c r="T543" s="34" t="s">
        <v>4881</v>
      </c>
      <c r="U543" s="34" t="s">
        <v>4170</v>
      </c>
      <c r="V543" s="34" t="s">
        <v>4170</v>
      </c>
      <c r="W543" s="34" t="s">
        <v>4881</v>
      </c>
      <c r="X543" s="34" t="s">
        <v>4170</v>
      </c>
      <c r="Y543" s="34" t="s">
        <v>4881</v>
      </c>
      <c r="Z543" s="34" t="s">
        <v>4170</v>
      </c>
      <c r="AA543" s="34" t="s">
        <v>4170</v>
      </c>
      <c r="AB543" s="34" t="s">
        <v>3681</v>
      </c>
      <c r="AD543" s="34" t="s">
        <v>3696</v>
      </c>
      <c r="AN543" s="34" t="s">
        <v>3719</v>
      </c>
      <c r="AO543" s="34" t="s">
        <v>1044</v>
      </c>
      <c r="BG543" s="34">
        <v>1</v>
      </c>
      <c r="BI543" s="34">
        <v>20</v>
      </c>
      <c r="BJ543" s="34" t="s">
        <v>1041</v>
      </c>
      <c r="BK543" s="34" t="s">
        <v>3727</v>
      </c>
      <c r="BM543" s="34" t="s">
        <v>3739</v>
      </c>
      <c r="BN543" s="34" t="s">
        <v>3745</v>
      </c>
      <c r="BO543" s="34" t="s">
        <v>4881</v>
      </c>
      <c r="BP543" s="34" t="s">
        <v>4170</v>
      </c>
      <c r="BQ543" s="34" t="s">
        <v>4170</v>
      </c>
      <c r="BR543" s="34" t="s">
        <v>4170</v>
      </c>
      <c r="BS543" s="34" t="s">
        <v>3751</v>
      </c>
      <c r="BT543" s="34" t="s">
        <v>3739</v>
      </c>
      <c r="BU543" s="34" t="s">
        <v>1044</v>
      </c>
      <c r="BV543" s="34" t="s">
        <v>1041</v>
      </c>
      <c r="BW543" s="34" t="s">
        <v>1044</v>
      </c>
      <c r="BX543" s="34" t="s">
        <v>3777</v>
      </c>
      <c r="BY543" s="34" t="s">
        <v>4881</v>
      </c>
      <c r="BZ543" s="34" t="s">
        <v>4170</v>
      </c>
      <c r="CA543" s="34" t="s">
        <v>4170</v>
      </c>
      <c r="CB543" s="34" t="s">
        <v>4170</v>
      </c>
      <c r="CC543" s="34" t="s">
        <v>4170</v>
      </c>
      <c r="CD543" s="34" t="s">
        <v>4170</v>
      </c>
      <c r="CE543" s="34" t="s">
        <v>4170</v>
      </c>
      <c r="CF543" s="34" t="s">
        <v>4170</v>
      </c>
      <c r="CG543" s="34" t="s">
        <v>4170</v>
      </c>
      <c r="CH543" s="34" t="s">
        <v>4170</v>
      </c>
      <c r="CI543" s="34" t="s">
        <v>4170</v>
      </c>
      <c r="CJ543" s="34" t="s">
        <v>4170</v>
      </c>
      <c r="CK543" s="34" t="s">
        <v>4170</v>
      </c>
      <c r="CL543" s="34" t="s">
        <v>4170</v>
      </c>
      <c r="CM543" s="34" t="s">
        <v>4170</v>
      </c>
      <c r="CN543" s="34" t="s">
        <v>4170</v>
      </c>
      <c r="CO543" s="34" t="s">
        <v>4170</v>
      </c>
      <c r="CQ543" s="34" t="s">
        <v>1041</v>
      </c>
      <c r="CR543" s="34" t="s">
        <v>1044</v>
      </c>
      <c r="CS543" s="34" t="s">
        <v>1044</v>
      </c>
      <c r="CT543" s="34" t="s">
        <v>1041</v>
      </c>
      <c r="CU543" s="34" t="s">
        <v>1041</v>
      </c>
      <c r="CV543" s="34" t="s">
        <v>1041</v>
      </c>
      <c r="CW543" s="34" t="s">
        <v>1041</v>
      </c>
      <c r="CX543" s="34" t="s">
        <v>1044</v>
      </c>
      <c r="CY543" s="34" t="s">
        <v>3823</v>
      </c>
      <c r="CZ543" s="34" t="s">
        <v>3843</v>
      </c>
      <c r="DA543" s="34" t="s">
        <v>3855</v>
      </c>
      <c r="DB543" s="34" t="s">
        <v>1044</v>
      </c>
      <c r="DC543" s="34" t="s">
        <v>1044</v>
      </c>
      <c r="DD543" s="34" t="s">
        <v>3871</v>
      </c>
      <c r="DE543" s="34" t="s">
        <v>1041</v>
      </c>
      <c r="DF543" s="34" t="s">
        <v>3877</v>
      </c>
      <c r="DG543" s="34" t="s">
        <v>169</v>
      </c>
      <c r="DH543" s="34" t="s">
        <v>4170</v>
      </c>
      <c r="DI543" s="34" t="s">
        <v>4881</v>
      </c>
      <c r="DJ543" s="34" t="s">
        <v>4170</v>
      </c>
      <c r="DK543" s="34" t="s">
        <v>4170</v>
      </c>
      <c r="DL543" s="34" t="s">
        <v>4170</v>
      </c>
      <c r="DM543" s="34" t="s">
        <v>4170</v>
      </c>
      <c r="DN543" s="34" t="s">
        <v>4170</v>
      </c>
      <c r="DO543" s="34" t="s">
        <v>4170</v>
      </c>
      <c r="DP543" s="34" t="s">
        <v>4170</v>
      </c>
      <c r="DQ543" s="34" t="s">
        <v>4170</v>
      </c>
      <c r="DR543" s="34" t="s">
        <v>4170</v>
      </c>
      <c r="DS543" s="34" t="s">
        <v>4170</v>
      </c>
      <c r="DT543" s="34" t="s">
        <v>4170</v>
      </c>
      <c r="DU543" s="34" t="s">
        <v>4170</v>
      </c>
      <c r="DV543" s="34" t="s">
        <v>4170</v>
      </c>
      <c r="DW543" s="34" t="s">
        <v>4170</v>
      </c>
      <c r="DY543" s="34">
        <v>12000</v>
      </c>
      <c r="FK543" s="34" t="s">
        <v>3960</v>
      </c>
      <c r="FL543" s="34" t="s">
        <v>3969</v>
      </c>
      <c r="FM543" s="34" t="s">
        <v>3981</v>
      </c>
      <c r="FN543" s="34" t="s">
        <v>6754</v>
      </c>
      <c r="FO543" s="34" t="s">
        <v>4170</v>
      </c>
      <c r="FP543" s="34" t="s">
        <v>4881</v>
      </c>
      <c r="FQ543" s="34" t="s">
        <v>4881</v>
      </c>
      <c r="FR543" s="34" t="s">
        <v>4170</v>
      </c>
      <c r="FS543" s="34" t="s">
        <v>4170</v>
      </c>
      <c r="FT543" s="34" t="s">
        <v>4170</v>
      </c>
      <c r="FU543" s="34" t="s">
        <v>4170</v>
      </c>
      <c r="FV543" s="34" t="s">
        <v>4170</v>
      </c>
      <c r="FW543" s="34" t="s">
        <v>4170</v>
      </c>
      <c r="FX543" s="34" t="s">
        <v>4170</v>
      </c>
      <c r="FY543" s="34" t="s">
        <v>4170</v>
      </c>
      <c r="FZ543" s="34" t="s">
        <v>4170</v>
      </c>
      <c r="GA543" s="34" t="s">
        <v>4170</v>
      </c>
      <c r="GB543" s="34" t="s">
        <v>4170</v>
      </c>
      <c r="GC543" s="34" t="s">
        <v>4170</v>
      </c>
      <c r="GD543" s="34" t="s">
        <v>4170</v>
      </c>
      <c r="GF543" s="34" t="s">
        <v>1044</v>
      </c>
      <c r="GG543" s="34" t="s">
        <v>4170</v>
      </c>
      <c r="GH543" s="34" t="s">
        <v>4170</v>
      </c>
      <c r="GI543" s="34" t="s">
        <v>4170</v>
      </c>
      <c r="GJ543" s="34" t="s">
        <v>4881</v>
      </c>
      <c r="GK543" s="34" t="s">
        <v>4170</v>
      </c>
      <c r="GL543" s="34" t="s">
        <v>4170</v>
      </c>
      <c r="GM543" s="34" t="s">
        <v>4170</v>
      </c>
      <c r="GO543" s="34">
        <v>3000</v>
      </c>
      <c r="GP543" s="34">
        <v>0</v>
      </c>
      <c r="GQ543" s="34">
        <v>4000</v>
      </c>
      <c r="GR543" s="34">
        <v>2000</v>
      </c>
      <c r="GS543" s="34">
        <v>100</v>
      </c>
      <c r="GT543" s="34">
        <v>100</v>
      </c>
      <c r="GU543" s="34">
        <v>0</v>
      </c>
      <c r="GV543" s="34">
        <v>0</v>
      </c>
      <c r="GW543" s="34">
        <v>0</v>
      </c>
      <c r="GX543" s="34">
        <v>0</v>
      </c>
      <c r="GY543" s="34">
        <v>3000</v>
      </c>
      <c r="GZ543" s="34">
        <v>3000</v>
      </c>
      <c r="HA543" s="34">
        <v>0</v>
      </c>
      <c r="HB543" s="34">
        <v>0</v>
      </c>
      <c r="HC543" s="34">
        <v>0</v>
      </c>
      <c r="HD543" s="34">
        <v>0</v>
      </c>
      <c r="HE543" s="34">
        <v>0</v>
      </c>
      <c r="HF543" s="34" t="s">
        <v>1044</v>
      </c>
      <c r="HK543" s="34" t="s">
        <v>7552</v>
      </c>
      <c r="HL543" s="34" t="s">
        <v>4226</v>
      </c>
      <c r="HM543" s="34" t="s">
        <v>4539</v>
      </c>
      <c r="HN543" s="34" t="s">
        <v>5446</v>
      </c>
      <c r="HO543" s="34">
        <v>49.932928164695603</v>
      </c>
      <c r="HP543" s="34" t="s">
        <v>4896</v>
      </c>
      <c r="HQ543" s="34" t="s">
        <v>4305</v>
      </c>
      <c r="HR543" s="34" t="s">
        <v>4186</v>
      </c>
      <c r="HS543" s="34" t="s">
        <v>4235</v>
      </c>
      <c r="HT543" s="34" t="s">
        <v>4271</v>
      </c>
      <c r="HU543" s="34" t="s">
        <v>5342</v>
      </c>
      <c r="HV543" s="34" t="s">
        <v>5001</v>
      </c>
      <c r="HW543" s="34" t="s">
        <v>4556</v>
      </c>
      <c r="HX543" s="34" t="s">
        <v>3232</v>
      </c>
      <c r="HY543" s="34" t="s">
        <v>4291</v>
      </c>
      <c r="HZ543" s="34" t="s">
        <v>4933</v>
      </c>
      <c r="IA543" s="34" t="s">
        <v>4666</v>
      </c>
      <c r="IB543" s="34" t="s">
        <v>5665</v>
      </c>
      <c r="IC543" s="34" t="s">
        <v>5274</v>
      </c>
      <c r="ID543" s="34" t="s">
        <v>4461</v>
      </c>
      <c r="IE543" s="34" t="s">
        <v>5112</v>
      </c>
      <c r="IQ543" s="34">
        <v>12000</v>
      </c>
      <c r="IR543" s="34" t="s">
        <v>1046</v>
      </c>
      <c r="IT543" s="34">
        <v>12000</v>
      </c>
      <c r="IU543" s="34" t="s">
        <v>5178</v>
      </c>
      <c r="IV543" s="34" t="s">
        <v>4170</v>
      </c>
      <c r="IW543" s="34" t="s">
        <v>4174</v>
      </c>
      <c r="IX543" s="34" t="s">
        <v>4472</v>
      </c>
      <c r="IY543" s="34" t="s">
        <v>5373</v>
      </c>
      <c r="IZ543" s="34" t="s">
        <v>4352</v>
      </c>
      <c r="JA543" s="34" t="s">
        <v>4170</v>
      </c>
      <c r="JB543" s="34" t="s">
        <v>4170</v>
      </c>
      <c r="JC543" s="34">
        <v>0</v>
      </c>
      <c r="JD543" s="34">
        <v>500</v>
      </c>
      <c r="JE543" s="34">
        <v>500</v>
      </c>
      <c r="JF543" s="34">
        <v>0</v>
      </c>
      <c r="JG543" s="34">
        <v>0</v>
      </c>
      <c r="JH543" s="34">
        <v>0</v>
      </c>
      <c r="JI543" s="34">
        <v>0</v>
      </c>
      <c r="JJ543" s="34">
        <v>0</v>
      </c>
      <c r="JK543" s="34">
        <v>0</v>
      </c>
      <c r="JL543" s="34">
        <v>9700</v>
      </c>
      <c r="JM543" s="34">
        <v>500</v>
      </c>
      <c r="JN543" s="34">
        <v>10200</v>
      </c>
      <c r="JO543" s="34">
        <v>9700</v>
      </c>
      <c r="JP543" s="34">
        <v>500</v>
      </c>
      <c r="JQ543" s="34">
        <v>10200</v>
      </c>
      <c r="JR543" s="34">
        <v>0.29411764705882398</v>
      </c>
      <c r="JT543" s="34">
        <v>0.39215686274509798</v>
      </c>
      <c r="JU543" s="34">
        <v>0.19607843137254899</v>
      </c>
      <c r="JV543" s="34">
        <v>9.8039215686274508E-3</v>
      </c>
      <c r="JW543" s="34">
        <v>9.8039215686274508E-3</v>
      </c>
      <c r="KB543" s="34">
        <v>4.9019607843137303E-2</v>
      </c>
      <c r="KC543" s="34">
        <v>4.9019607843137303E-2</v>
      </c>
      <c r="KJ543" s="34" t="s">
        <v>5977</v>
      </c>
      <c r="KK543" s="34" t="s">
        <v>5990</v>
      </c>
      <c r="KL543" s="34" t="s">
        <v>4170</v>
      </c>
      <c r="KM543" s="34" t="s">
        <v>4170</v>
      </c>
      <c r="KN543" s="34" t="s">
        <v>5255</v>
      </c>
      <c r="KO543" s="34" t="s">
        <v>5255</v>
      </c>
      <c r="KP543" s="34" t="s">
        <v>4170</v>
      </c>
      <c r="KQ543" s="34" t="s">
        <v>4170</v>
      </c>
      <c r="KR543" s="34" t="s">
        <v>4170</v>
      </c>
      <c r="KS543" s="34" t="s">
        <v>4170</v>
      </c>
      <c r="KT543" s="34" t="s">
        <v>4170</v>
      </c>
      <c r="KU543" s="34" t="s">
        <v>5116</v>
      </c>
      <c r="KV543" s="34" t="s">
        <v>5155</v>
      </c>
      <c r="KW543" s="34" t="s">
        <v>5624</v>
      </c>
      <c r="KX543" s="34" t="s">
        <v>5646</v>
      </c>
      <c r="KY543" s="34" t="s">
        <v>5112</v>
      </c>
      <c r="KZ543" s="34" t="s">
        <v>5155</v>
      </c>
      <c r="LA543" s="34" t="s">
        <v>5992</v>
      </c>
    </row>
    <row r="544" spans="1:313">
      <c r="A544" s="34" t="s">
        <v>7553</v>
      </c>
      <c r="B544" s="34" t="s">
        <v>7551</v>
      </c>
      <c r="C544" s="34" t="s">
        <v>1036</v>
      </c>
      <c r="D544" s="34" t="s">
        <v>1041</v>
      </c>
      <c r="F544" s="34" t="s">
        <v>1041</v>
      </c>
      <c r="G544" s="34">
        <v>40</v>
      </c>
      <c r="H544" s="34" t="s">
        <v>1041</v>
      </c>
      <c r="I544" s="34" t="s">
        <v>1041</v>
      </c>
      <c r="J544" s="34" t="s">
        <v>442</v>
      </c>
      <c r="K544" s="34" t="s">
        <v>1068</v>
      </c>
      <c r="L544" s="34" t="s">
        <v>9557</v>
      </c>
      <c r="M544" s="34" t="s">
        <v>1306</v>
      </c>
      <c r="N544" s="34" t="s">
        <v>9558</v>
      </c>
      <c r="P544" s="34" t="s">
        <v>3065</v>
      </c>
      <c r="Q544" s="34" t="s">
        <v>3123</v>
      </c>
      <c r="R544" s="34" t="s">
        <v>6444</v>
      </c>
      <c r="S544" s="34">
        <v>3</v>
      </c>
      <c r="T544" s="34" t="s">
        <v>4881</v>
      </c>
      <c r="U544" s="34" t="s">
        <v>4881</v>
      </c>
      <c r="V544" s="34" t="s">
        <v>4170</v>
      </c>
      <c r="W544" s="34" t="s">
        <v>4881</v>
      </c>
      <c r="X544" s="34" t="s">
        <v>4881</v>
      </c>
      <c r="Y544" s="34" t="s">
        <v>4609</v>
      </c>
      <c r="Z544" s="34" t="s">
        <v>4881</v>
      </c>
      <c r="AA544" s="34" t="s">
        <v>4170</v>
      </c>
      <c r="AB544" s="34" t="s">
        <v>3684</v>
      </c>
      <c r="AD544" s="34" t="s">
        <v>3696</v>
      </c>
      <c r="AN544" s="34" t="s">
        <v>3719</v>
      </c>
      <c r="AO544" s="34" t="s">
        <v>1044</v>
      </c>
      <c r="BG544" s="34">
        <v>2</v>
      </c>
      <c r="BI544" s="34">
        <v>25</v>
      </c>
      <c r="BJ544" s="34" t="s">
        <v>1041</v>
      </c>
      <c r="BK544" s="34" t="s">
        <v>3727</v>
      </c>
      <c r="BM544" s="34" t="s">
        <v>3739</v>
      </c>
      <c r="BN544" s="34" t="s">
        <v>3745</v>
      </c>
      <c r="BO544" s="34" t="s">
        <v>4881</v>
      </c>
      <c r="BP544" s="34" t="s">
        <v>4170</v>
      </c>
      <c r="BQ544" s="34" t="s">
        <v>4170</v>
      </c>
      <c r="BR544" s="34" t="s">
        <v>4170</v>
      </c>
      <c r="BS544" s="34" t="s">
        <v>3751</v>
      </c>
      <c r="BT544" s="34" t="s">
        <v>3771</v>
      </c>
      <c r="BU544" s="34" t="s">
        <v>1044</v>
      </c>
      <c r="BV544" s="34" t="s">
        <v>1044</v>
      </c>
      <c r="BW544" s="34" t="s">
        <v>1044</v>
      </c>
      <c r="BX544" s="34" t="s">
        <v>3783</v>
      </c>
      <c r="BY544" s="34" t="s">
        <v>4170</v>
      </c>
      <c r="BZ544" s="34" t="s">
        <v>4170</v>
      </c>
      <c r="CA544" s="34" t="s">
        <v>4881</v>
      </c>
      <c r="CB544" s="34" t="s">
        <v>4170</v>
      </c>
      <c r="CC544" s="34" t="s">
        <v>4170</v>
      </c>
      <c r="CD544" s="34" t="s">
        <v>4170</v>
      </c>
      <c r="CE544" s="34" t="s">
        <v>4170</v>
      </c>
      <c r="CF544" s="34" t="s">
        <v>4170</v>
      </c>
      <c r="CG544" s="34" t="s">
        <v>4170</v>
      </c>
      <c r="CH544" s="34" t="s">
        <v>4170</v>
      </c>
      <c r="CI544" s="34" t="s">
        <v>4170</v>
      </c>
      <c r="CJ544" s="34" t="s">
        <v>4170</v>
      </c>
      <c r="CK544" s="34" t="s">
        <v>4170</v>
      </c>
      <c r="CL544" s="34" t="s">
        <v>4170</v>
      </c>
      <c r="CM544" s="34" t="s">
        <v>4170</v>
      </c>
      <c r="CN544" s="34" t="s">
        <v>4170</v>
      </c>
      <c r="CO544" s="34" t="s">
        <v>4170</v>
      </c>
      <c r="CQ544" s="34" t="s">
        <v>1041</v>
      </c>
      <c r="CR544" s="34" t="s">
        <v>1041</v>
      </c>
      <c r="CS544" s="34" t="s">
        <v>1041</v>
      </c>
      <c r="CT544" s="34" t="s">
        <v>1041</v>
      </c>
      <c r="CU544" s="34" t="s">
        <v>1041</v>
      </c>
      <c r="CV544" s="34" t="s">
        <v>1041</v>
      </c>
      <c r="CW544" s="34" t="s">
        <v>1041</v>
      </c>
      <c r="CX544" s="34" t="s">
        <v>1044</v>
      </c>
      <c r="CY544" s="34" t="s">
        <v>3826</v>
      </c>
      <c r="CZ544" s="34" t="s">
        <v>3843</v>
      </c>
      <c r="DA544" s="34" t="s">
        <v>3855</v>
      </c>
      <c r="DB544" s="34" t="s">
        <v>1044</v>
      </c>
      <c r="DC544" s="34" t="s">
        <v>3871</v>
      </c>
      <c r="DD544" s="34" t="s">
        <v>3871</v>
      </c>
      <c r="DE544" s="34" t="s">
        <v>1044</v>
      </c>
      <c r="DF544" s="34" t="s">
        <v>3877</v>
      </c>
      <c r="DG544" s="34" t="s">
        <v>3889</v>
      </c>
      <c r="DH544" s="34" t="s">
        <v>4170</v>
      </c>
      <c r="DI544" s="34" t="s">
        <v>4170</v>
      </c>
      <c r="DJ544" s="34" t="s">
        <v>4881</v>
      </c>
      <c r="DK544" s="34" t="s">
        <v>4170</v>
      </c>
      <c r="DL544" s="34" t="s">
        <v>4170</v>
      </c>
      <c r="DM544" s="34" t="s">
        <v>4170</v>
      </c>
      <c r="DN544" s="34" t="s">
        <v>4170</v>
      </c>
      <c r="DO544" s="34" t="s">
        <v>4170</v>
      </c>
      <c r="DP544" s="34" t="s">
        <v>4170</v>
      </c>
      <c r="DQ544" s="34" t="s">
        <v>4170</v>
      </c>
      <c r="DR544" s="34" t="s">
        <v>4170</v>
      </c>
      <c r="DS544" s="34" t="s">
        <v>4170</v>
      </c>
      <c r="DT544" s="34" t="s">
        <v>4170</v>
      </c>
      <c r="DU544" s="34" t="s">
        <v>4170</v>
      </c>
      <c r="DV544" s="34" t="s">
        <v>4170</v>
      </c>
      <c r="DW544" s="34" t="s">
        <v>4170</v>
      </c>
      <c r="FK544" s="34" t="s">
        <v>1044</v>
      </c>
      <c r="FM544" s="34" t="s">
        <v>3981</v>
      </c>
      <c r="FN544" s="34" t="s">
        <v>7554</v>
      </c>
      <c r="FO544" s="34" t="s">
        <v>4881</v>
      </c>
      <c r="FP544" s="34" t="s">
        <v>4170</v>
      </c>
      <c r="FQ544" s="34" t="s">
        <v>4881</v>
      </c>
      <c r="FR544" s="34" t="s">
        <v>4170</v>
      </c>
      <c r="FS544" s="34" t="s">
        <v>4881</v>
      </c>
      <c r="FT544" s="34" t="s">
        <v>4170</v>
      </c>
      <c r="FU544" s="34" t="s">
        <v>4881</v>
      </c>
      <c r="FV544" s="34" t="s">
        <v>4170</v>
      </c>
      <c r="FW544" s="34" t="s">
        <v>4170</v>
      </c>
      <c r="FX544" s="34" t="s">
        <v>4170</v>
      </c>
      <c r="FY544" s="34" t="s">
        <v>4170</v>
      </c>
      <c r="FZ544" s="34" t="s">
        <v>4170</v>
      </c>
      <c r="GA544" s="34" t="s">
        <v>4170</v>
      </c>
      <c r="GB544" s="34" t="s">
        <v>4170</v>
      </c>
      <c r="GC544" s="34" t="s">
        <v>4170</v>
      </c>
      <c r="GD544" s="34" t="s">
        <v>4170</v>
      </c>
      <c r="GF544" s="34" t="s">
        <v>1044</v>
      </c>
      <c r="GG544" s="34" t="s">
        <v>4170</v>
      </c>
      <c r="GH544" s="34" t="s">
        <v>4170</v>
      </c>
      <c r="GI544" s="34" t="s">
        <v>4170</v>
      </c>
      <c r="GJ544" s="34" t="s">
        <v>4881</v>
      </c>
      <c r="GK544" s="34" t="s">
        <v>4170</v>
      </c>
      <c r="GL544" s="34" t="s">
        <v>4170</v>
      </c>
      <c r="GM544" s="34" t="s">
        <v>4170</v>
      </c>
      <c r="GO544" s="34">
        <v>6000</v>
      </c>
      <c r="GP544" s="34">
        <v>0</v>
      </c>
      <c r="GQ544" s="34">
        <v>0</v>
      </c>
      <c r="GR544" s="34">
        <v>2000</v>
      </c>
      <c r="GS544" s="34">
        <v>1200</v>
      </c>
      <c r="GT544" s="34">
        <v>350</v>
      </c>
      <c r="GU544" s="34">
        <v>0</v>
      </c>
      <c r="GV544" s="34">
        <v>0</v>
      </c>
      <c r="GW544" s="34">
        <v>500</v>
      </c>
      <c r="GX544" s="34">
        <v>4000</v>
      </c>
      <c r="GY544" s="34">
        <v>300</v>
      </c>
      <c r="GZ544" s="34">
        <v>0</v>
      </c>
      <c r="HA544" s="34">
        <v>0</v>
      </c>
      <c r="HB544" s="34">
        <v>0</v>
      </c>
      <c r="HC544" s="34">
        <v>3000</v>
      </c>
      <c r="HD544" s="34">
        <v>0</v>
      </c>
      <c r="HE544" s="34">
        <v>0</v>
      </c>
      <c r="HF544" s="34" t="s">
        <v>3071</v>
      </c>
      <c r="HK544" s="34" t="s">
        <v>7555</v>
      </c>
      <c r="HL544" s="34" t="s">
        <v>4226</v>
      </c>
      <c r="HM544" s="34" t="s">
        <v>4542</v>
      </c>
      <c r="HN544" s="34" t="s">
        <v>5453</v>
      </c>
      <c r="HO544" s="34">
        <v>45.9264126149803</v>
      </c>
      <c r="HP544" s="34" t="s">
        <v>4896</v>
      </c>
      <c r="HQ544" s="34" t="s">
        <v>4316</v>
      </c>
      <c r="HR544" s="34" t="s">
        <v>4219</v>
      </c>
      <c r="HS544" s="34" t="s">
        <v>4248</v>
      </c>
      <c r="HT544" s="34" t="s">
        <v>4262</v>
      </c>
      <c r="HU544" s="34" t="s">
        <v>5342</v>
      </c>
      <c r="HV544" s="34" t="s">
        <v>5001</v>
      </c>
      <c r="HW544" s="34" t="s">
        <v>4556</v>
      </c>
      <c r="HX544" s="34" t="s">
        <v>3241</v>
      </c>
      <c r="HY544" s="34" t="s">
        <v>4291</v>
      </c>
      <c r="HZ544" s="34" t="s">
        <v>4933</v>
      </c>
      <c r="IA544" s="34" t="s">
        <v>4665</v>
      </c>
      <c r="IC544" s="34" t="s">
        <v>5274</v>
      </c>
      <c r="ID544" s="34" t="s">
        <v>4462</v>
      </c>
      <c r="IR544" s="34" t="s">
        <v>1046</v>
      </c>
      <c r="IS544" s="34" t="s">
        <v>5322</v>
      </c>
      <c r="IU544" s="34" t="s">
        <v>5179</v>
      </c>
      <c r="IV544" s="34" t="s">
        <v>4170</v>
      </c>
      <c r="IW544" s="34" t="s">
        <v>4170</v>
      </c>
      <c r="IX544" s="34" t="s">
        <v>4472</v>
      </c>
      <c r="IY544" s="34" t="s">
        <v>4472</v>
      </c>
      <c r="IZ544" s="34" t="s">
        <v>4785</v>
      </c>
      <c r="JA544" s="34" t="s">
        <v>4170</v>
      </c>
      <c r="JB544" s="34" t="s">
        <v>4170</v>
      </c>
      <c r="JC544" s="34">
        <v>666.66666666666697</v>
      </c>
      <c r="JD544" s="34">
        <v>50</v>
      </c>
      <c r="JE544" s="34">
        <v>0</v>
      </c>
      <c r="JF544" s="34">
        <v>0</v>
      </c>
      <c r="JG544" s="34">
        <v>0</v>
      </c>
      <c r="JH544" s="34">
        <v>500</v>
      </c>
      <c r="JI544" s="34">
        <v>0</v>
      </c>
      <c r="JJ544" s="34">
        <v>0</v>
      </c>
      <c r="JK544" s="34">
        <v>166.666666666667</v>
      </c>
      <c r="JL544" s="34">
        <v>10716.666666666701</v>
      </c>
      <c r="JM544" s="34">
        <v>216.666666666667</v>
      </c>
      <c r="JN544" s="34">
        <v>10933.333333333299</v>
      </c>
      <c r="JO544" s="34">
        <v>3572.2222222222199</v>
      </c>
      <c r="JP544" s="34">
        <v>72.2222222222222</v>
      </c>
      <c r="JQ544" s="34">
        <v>3644.4444444444398</v>
      </c>
      <c r="JR544" s="34">
        <v>0.54878048780487798</v>
      </c>
      <c r="JU544" s="34">
        <v>0.18292682926829301</v>
      </c>
      <c r="JV544" s="34">
        <v>0.109756097560976</v>
      </c>
      <c r="JW544" s="34">
        <v>3.2012195121951199E-2</v>
      </c>
      <c r="JZ544" s="34">
        <v>1.52439024390244E-2</v>
      </c>
      <c r="KA544" s="34">
        <v>6.0975609756097601E-2</v>
      </c>
      <c r="KB544" s="34">
        <v>4.5731707317073203E-3</v>
      </c>
      <c r="KF544" s="34">
        <v>4.5731707317073197E-2</v>
      </c>
      <c r="KL544" s="34" t="s">
        <v>5794</v>
      </c>
      <c r="KM544" s="34" t="s">
        <v>4716</v>
      </c>
      <c r="KN544" s="34" t="s">
        <v>4352</v>
      </c>
      <c r="KO544" s="34" t="s">
        <v>4170</v>
      </c>
      <c r="KP544" s="34" t="s">
        <v>4170</v>
      </c>
      <c r="KQ544" s="34" t="s">
        <v>4170</v>
      </c>
      <c r="KR544" s="34" t="s">
        <v>4714</v>
      </c>
      <c r="KS544" s="34" t="s">
        <v>4170</v>
      </c>
      <c r="KT544" s="34" t="s">
        <v>4170</v>
      </c>
      <c r="KU544" s="34" t="s">
        <v>5112</v>
      </c>
      <c r="KV544" s="34" t="s">
        <v>5153</v>
      </c>
      <c r="KW544" s="34" t="s">
        <v>5620</v>
      </c>
      <c r="KX544" s="34" t="s">
        <v>5643</v>
      </c>
      <c r="KY544" s="34" t="s">
        <v>5112</v>
      </c>
      <c r="KZ544" s="34" t="s">
        <v>5850</v>
      </c>
    </row>
    <row r="545" spans="1:313">
      <c r="A545" s="34" t="s">
        <v>7556</v>
      </c>
      <c r="B545" s="34" t="s">
        <v>7551</v>
      </c>
      <c r="C545" s="34" t="s">
        <v>1038</v>
      </c>
      <c r="D545" s="34" t="s">
        <v>1041</v>
      </c>
      <c r="F545" s="34" t="s">
        <v>1041</v>
      </c>
      <c r="G545" s="34">
        <v>52</v>
      </c>
      <c r="H545" s="34" t="s">
        <v>1041</v>
      </c>
      <c r="I545" s="34" t="s">
        <v>1041</v>
      </c>
      <c r="J545" s="34" t="s">
        <v>440</v>
      </c>
      <c r="K545" s="34" t="s">
        <v>1077</v>
      </c>
      <c r="L545" s="34" t="s">
        <v>9537</v>
      </c>
      <c r="M545" s="34" t="s">
        <v>1548</v>
      </c>
      <c r="N545" s="34" t="s">
        <v>9538</v>
      </c>
      <c r="P545" s="34" t="s">
        <v>3065</v>
      </c>
      <c r="Q545" s="34" t="s">
        <v>3123</v>
      </c>
      <c r="R545" s="34" t="s">
        <v>6444</v>
      </c>
      <c r="S545" s="34">
        <v>2</v>
      </c>
      <c r="T545" s="34" t="s">
        <v>4881</v>
      </c>
      <c r="U545" s="34" t="s">
        <v>4170</v>
      </c>
      <c r="V545" s="34" t="s">
        <v>4170</v>
      </c>
      <c r="W545" s="34" t="s">
        <v>4609</v>
      </c>
      <c r="X545" s="34" t="s">
        <v>4170</v>
      </c>
      <c r="Y545" s="34" t="s">
        <v>4609</v>
      </c>
      <c r="Z545" s="34" t="s">
        <v>4170</v>
      </c>
      <c r="AA545" s="34" t="s">
        <v>4170</v>
      </c>
      <c r="AB545" s="34" t="s">
        <v>3681</v>
      </c>
      <c r="AD545" s="34" t="s">
        <v>3696</v>
      </c>
      <c r="AN545" s="34" t="s">
        <v>3722</v>
      </c>
      <c r="AO545" s="34" t="s">
        <v>1044</v>
      </c>
      <c r="BG545" s="34">
        <v>1</v>
      </c>
      <c r="BI545" s="34">
        <v>25</v>
      </c>
      <c r="BJ545" s="34" t="s">
        <v>1041</v>
      </c>
      <c r="BK545" s="34" t="s">
        <v>3727</v>
      </c>
      <c r="BM545" s="34" t="s">
        <v>3739</v>
      </c>
      <c r="BN545" s="34" t="s">
        <v>3745</v>
      </c>
      <c r="BO545" s="34" t="s">
        <v>4881</v>
      </c>
      <c r="BP545" s="34" t="s">
        <v>4170</v>
      </c>
      <c r="BQ545" s="34" t="s">
        <v>4170</v>
      </c>
      <c r="BR545" s="34" t="s">
        <v>4170</v>
      </c>
      <c r="BS545" s="34" t="s">
        <v>3754</v>
      </c>
      <c r="BT545" s="34" t="s">
        <v>3771</v>
      </c>
      <c r="BU545" s="34" t="s">
        <v>1044</v>
      </c>
      <c r="BV545" s="34" t="s">
        <v>1044</v>
      </c>
      <c r="BW545" s="34" t="s">
        <v>1044</v>
      </c>
      <c r="BX545" s="34" t="s">
        <v>3777</v>
      </c>
      <c r="BY545" s="34" t="s">
        <v>4881</v>
      </c>
      <c r="BZ545" s="34" t="s">
        <v>4170</v>
      </c>
      <c r="CA545" s="34" t="s">
        <v>4170</v>
      </c>
      <c r="CB545" s="34" t="s">
        <v>4170</v>
      </c>
      <c r="CC545" s="34" t="s">
        <v>4170</v>
      </c>
      <c r="CD545" s="34" t="s">
        <v>4170</v>
      </c>
      <c r="CE545" s="34" t="s">
        <v>4170</v>
      </c>
      <c r="CF545" s="34" t="s">
        <v>4170</v>
      </c>
      <c r="CG545" s="34" t="s">
        <v>4170</v>
      </c>
      <c r="CH545" s="34" t="s">
        <v>4170</v>
      </c>
      <c r="CI545" s="34" t="s">
        <v>4170</v>
      </c>
      <c r="CJ545" s="34" t="s">
        <v>4170</v>
      </c>
      <c r="CK545" s="34" t="s">
        <v>4170</v>
      </c>
      <c r="CL545" s="34" t="s">
        <v>4170</v>
      </c>
      <c r="CM545" s="34" t="s">
        <v>4170</v>
      </c>
      <c r="CN545" s="34" t="s">
        <v>4170</v>
      </c>
      <c r="CO545" s="34" t="s">
        <v>4170</v>
      </c>
      <c r="CQ545" s="34" t="s">
        <v>1041</v>
      </c>
      <c r="CR545" s="34" t="s">
        <v>1041</v>
      </c>
      <c r="CS545" s="34" t="s">
        <v>1041</v>
      </c>
      <c r="CT545" s="34" t="s">
        <v>1041</v>
      </c>
      <c r="CU545" s="34" t="s">
        <v>1041</v>
      </c>
      <c r="CV545" s="34" t="s">
        <v>1041</v>
      </c>
      <c r="CW545" s="34" t="s">
        <v>1044</v>
      </c>
      <c r="CX545" s="34" t="s">
        <v>1044</v>
      </c>
      <c r="CY545" s="34" t="s">
        <v>3826</v>
      </c>
      <c r="CZ545" s="34" t="s">
        <v>3843</v>
      </c>
      <c r="DA545" s="34" t="s">
        <v>3861</v>
      </c>
      <c r="DB545" s="34" t="s">
        <v>3868</v>
      </c>
      <c r="DC545" s="34" t="s">
        <v>3868</v>
      </c>
      <c r="DD545" s="34" t="s">
        <v>3871</v>
      </c>
      <c r="DE545" s="34" t="s">
        <v>1041</v>
      </c>
      <c r="DF545" s="34" t="s">
        <v>3880</v>
      </c>
      <c r="DG545" s="34" t="s">
        <v>6347</v>
      </c>
      <c r="DH545" s="34" t="s">
        <v>4170</v>
      </c>
      <c r="DI545" s="34" t="s">
        <v>4881</v>
      </c>
      <c r="DJ545" s="34" t="s">
        <v>4170</v>
      </c>
      <c r="DK545" s="34" t="s">
        <v>4170</v>
      </c>
      <c r="DL545" s="34" t="s">
        <v>4170</v>
      </c>
      <c r="DM545" s="34" t="s">
        <v>4170</v>
      </c>
      <c r="DN545" s="34" t="s">
        <v>4881</v>
      </c>
      <c r="DO545" s="34" t="s">
        <v>4881</v>
      </c>
      <c r="DP545" s="34" t="s">
        <v>4170</v>
      </c>
      <c r="DQ545" s="34" t="s">
        <v>4170</v>
      </c>
      <c r="DR545" s="34" t="s">
        <v>4170</v>
      </c>
      <c r="DS545" s="34" t="s">
        <v>4170</v>
      </c>
      <c r="DT545" s="34" t="s">
        <v>4170</v>
      </c>
      <c r="DU545" s="34" t="s">
        <v>4170</v>
      </c>
      <c r="DV545" s="34" t="s">
        <v>4170</v>
      </c>
      <c r="DW545" s="34" t="s">
        <v>4170</v>
      </c>
      <c r="DY545" s="34">
        <v>6000</v>
      </c>
      <c r="ES545" s="34" t="s">
        <v>3951</v>
      </c>
      <c r="ET545" s="34" t="s">
        <v>4170</v>
      </c>
      <c r="EU545" s="34" t="s">
        <v>4170</v>
      </c>
      <c r="EV545" s="34" t="s">
        <v>4170</v>
      </c>
      <c r="EW545" s="34" t="s">
        <v>4170</v>
      </c>
      <c r="EX545" s="34" t="s">
        <v>4881</v>
      </c>
      <c r="EY545" s="34" t="s">
        <v>4170</v>
      </c>
      <c r="EZ545" s="34" t="s">
        <v>4170</v>
      </c>
      <c r="FA545" s="34" t="s">
        <v>4170</v>
      </c>
      <c r="FB545" s="34" t="s">
        <v>4170</v>
      </c>
      <c r="FD545" s="34">
        <v>6000</v>
      </c>
      <c r="FE545" s="34">
        <v>3250</v>
      </c>
      <c r="FK545" s="34" t="s">
        <v>1044</v>
      </c>
      <c r="FM545" s="34" t="s">
        <v>3990</v>
      </c>
      <c r="GF545" s="34" t="s">
        <v>1044</v>
      </c>
      <c r="GG545" s="34" t="s">
        <v>4170</v>
      </c>
      <c r="GH545" s="34" t="s">
        <v>4170</v>
      </c>
      <c r="GI545" s="34" t="s">
        <v>4170</v>
      </c>
      <c r="GJ545" s="34" t="s">
        <v>4881</v>
      </c>
      <c r="GK545" s="34" t="s">
        <v>4170</v>
      </c>
      <c r="GL545" s="34" t="s">
        <v>4170</v>
      </c>
      <c r="GM545" s="34" t="s">
        <v>4170</v>
      </c>
      <c r="GO545" s="34">
        <v>2000</v>
      </c>
      <c r="GP545" s="34">
        <v>0</v>
      </c>
      <c r="GQ545" s="34">
        <v>5000</v>
      </c>
      <c r="GR545" s="34">
        <v>3000</v>
      </c>
      <c r="GS545" s="34">
        <v>500</v>
      </c>
      <c r="GT545" s="34">
        <v>150</v>
      </c>
      <c r="GU545" s="34">
        <v>200</v>
      </c>
      <c r="GV545" s="34">
        <v>0</v>
      </c>
      <c r="GW545" s="34">
        <v>0</v>
      </c>
      <c r="GX545" s="34">
        <v>0</v>
      </c>
      <c r="GY545" s="34">
        <v>6000</v>
      </c>
      <c r="GZ545" s="34">
        <v>5000</v>
      </c>
      <c r="HA545" s="34">
        <v>0</v>
      </c>
      <c r="HB545" s="34">
        <v>0</v>
      </c>
      <c r="HC545" s="34">
        <v>0</v>
      </c>
      <c r="HD545" s="34">
        <v>500</v>
      </c>
      <c r="HE545" s="34">
        <v>0</v>
      </c>
      <c r="HF545" s="34" t="s">
        <v>1044</v>
      </c>
      <c r="HK545" s="34" t="s">
        <v>7557</v>
      </c>
      <c r="HL545" s="34" t="s">
        <v>4226</v>
      </c>
      <c r="HM545" s="34" t="s">
        <v>4542</v>
      </c>
      <c r="HN545" s="34" t="s">
        <v>5447</v>
      </c>
      <c r="HO545" s="34">
        <v>45.9264126149803</v>
      </c>
      <c r="HP545" s="34" t="s">
        <v>4896</v>
      </c>
      <c r="HQ545" s="34" t="s">
        <v>4313</v>
      </c>
      <c r="HR545" s="34" t="s">
        <v>4210</v>
      </c>
      <c r="HS545" s="34" t="s">
        <v>4235</v>
      </c>
      <c r="HT545" s="34" t="s">
        <v>4271</v>
      </c>
      <c r="HU545" s="34" t="s">
        <v>5342</v>
      </c>
      <c r="HV545" s="34" t="s">
        <v>5001</v>
      </c>
      <c r="HW545" s="34" t="s">
        <v>4556</v>
      </c>
      <c r="HX545" s="34" t="s">
        <v>3244</v>
      </c>
      <c r="HY545" s="34" t="s">
        <v>4291</v>
      </c>
      <c r="HZ545" s="34" t="s">
        <v>4929</v>
      </c>
      <c r="IA545" s="34" t="s">
        <v>4665</v>
      </c>
      <c r="IB545" s="34" t="s">
        <v>5665</v>
      </c>
      <c r="IC545" s="34" t="s">
        <v>5274</v>
      </c>
      <c r="ID545" s="34" t="s">
        <v>4462</v>
      </c>
      <c r="IE545" s="34" t="s">
        <v>5222</v>
      </c>
      <c r="IJ545" s="34">
        <v>2391.6</v>
      </c>
      <c r="IK545" s="34" t="s">
        <v>4588</v>
      </c>
      <c r="IQ545" s="34">
        <v>11641.6</v>
      </c>
      <c r="IR545" s="34" t="s">
        <v>1046</v>
      </c>
      <c r="IT545" s="34">
        <v>5820.8</v>
      </c>
      <c r="IU545" s="34" t="s">
        <v>5177</v>
      </c>
      <c r="IV545" s="34" t="s">
        <v>4170</v>
      </c>
      <c r="IW545" s="34" t="s">
        <v>4174</v>
      </c>
      <c r="IX545" s="34" t="s">
        <v>5374</v>
      </c>
      <c r="IY545" s="34" t="s">
        <v>4785</v>
      </c>
      <c r="IZ545" s="34" t="s">
        <v>4783</v>
      </c>
      <c r="JA545" s="34" t="s">
        <v>4711</v>
      </c>
      <c r="JB545" s="34" t="s">
        <v>4170</v>
      </c>
      <c r="JC545" s="34">
        <v>0</v>
      </c>
      <c r="JD545" s="34">
        <v>1000</v>
      </c>
      <c r="JE545" s="34">
        <v>833.33333333333303</v>
      </c>
      <c r="JF545" s="34">
        <v>0</v>
      </c>
      <c r="JG545" s="34">
        <v>0</v>
      </c>
      <c r="JH545" s="34">
        <v>0</v>
      </c>
      <c r="JI545" s="34">
        <v>83.3333333333333</v>
      </c>
      <c r="JJ545" s="34">
        <v>0</v>
      </c>
      <c r="JK545" s="34">
        <v>0</v>
      </c>
      <c r="JL545" s="34">
        <v>11683.333333333299</v>
      </c>
      <c r="JM545" s="34">
        <v>1083.3333333333301</v>
      </c>
      <c r="JN545" s="34">
        <v>12766.666666666701</v>
      </c>
      <c r="JO545" s="34">
        <v>5841.6666666666697</v>
      </c>
      <c r="JP545" s="34">
        <v>541.66666666666697</v>
      </c>
      <c r="JQ545" s="34">
        <v>6383.3333333333303</v>
      </c>
      <c r="JR545" s="34">
        <v>0.15665796344647501</v>
      </c>
      <c r="JT545" s="34">
        <v>0.391644908616188</v>
      </c>
      <c r="JU545" s="34">
        <v>0.234986945169713</v>
      </c>
      <c r="JV545" s="34">
        <v>3.91644908616188E-2</v>
      </c>
      <c r="JW545" s="34">
        <v>1.17493472584856E-2</v>
      </c>
      <c r="JX545" s="34">
        <v>1.5665796344647501E-2</v>
      </c>
      <c r="KB545" s="34">
        <v>7.8328981723237601E-2</v>
      </c>
      <c r="KC545" s="34">
        <v>6.5274151436031297E-2</v>
      </c>
      <c r="KG545" s="34">
        <v>6.5274151436031302E-3</v>
      </c>
      <c r="KI545" s="34" t="s">
        <v>6083</v>
      </c>
      <c r="KJ545" s="34" t="s">
        <v>5977</v>
      </c>
      <c r="KK545" s="34" t="s">
        <v>5989</v>
      </c>
      <c r="KL545" s="34" t="s">
        <v>4170</v>
      </c>
      <c r="KM545" s="34" t="s">
        <v>4170</v>
      </c>
      <c r="KN545" s="34" t="s">
        <v>4716</v>
      </c>
      <c r="KO545" s="34" t="s">
        <v>4716</v>
      </c>
      <c r="KP545" s="34" t="s">
        <v>4170</v>
      </c>
      <c r="KQ545" s="34" t="s">
        <v>4170</v>
      </c>
      <c r="KR545" s="34" t="s">
        <v>4170</v>
      </c>
      <c r="KS545" s="34" t="s">
        <v>5709</v>
      </c>
      <c r="KT545" s="34" t="s">
        <v>4170</v>
      </c>
      <c r="KU545" s="34" t="s">
        <v>5112</v>
      </c>
      <c r="KV545" s="34" t="s">
        <v>5154</v>
      </c>
      <c r="KW545" s="34" t="s">
        <v>5621</v>
      </c>
      <c r="KX545" s="34" t="s">
        <v>5646</v>
      </c>
      <c r="KY545" s="34" t="s">
        <v>5112</v>
      </c>
      <c r="KZ545" s="34" t="s">
        <v>5154</v>
      </c>
      <c r="LA545" s="34" t="s">
        <v>5992</v>
      </c>
    </row>
    <row r="546" spans="1:313">
      <c r="A546" s="34" t="s">
        <v>7558</v>
      </c>
      <c r="B546" s="34" t="s">
        <v>7551</v>
      </c>
      <c r="C546" s="34" t="s">
        <v>1039</v>
      </c>
      <c r="D546" s="34" t="s">
        <v>1041</v>
      </c>
      <c r="F546" s="34" t="s">
        <v>1041</v>
      </c>
      <c r="G546" s="34">
        <v>42</v>
      </c>
      <c r="H546" s="34" t="s">
        <v>1041</v>
      </c>
      <c r="I546" s="34" t="s">
        <v>1041</v>
      </c>
      <c r="J546" s="34" t="s">
        <v>442</v>
      </c>
      <c r="K546" s="34" t="s">
        <v>1077</v>
      </c>
      <c r="L546" s="34" t="s">
        <v>9537</v>
      </c>
      <c r="M546" s="34" t="s">
        <v>1548</v>
      </c>
      <c r="N546" s="34" t="s">
        <v>9538</v>
      </c>
      <c r="P546" s="34" t="s">
        <v>3065</v>
      </c>
      <c r="Q546" s="34" t="s">
        <v>3123</v>
      </c>
      <c r="R546" s="34" t="s">
        <v>6340</v>
      </c>
      <c r="S546" s="34">
        <v>1</v>
      </c>
      <c r="T546" s="34" t="s">
        <v>4170</v>
      </c>
      <c r="U546" s="34" t="s">
        <v>4170</v>
      </c>
      <c r="V546" s="34" t="s">
        <v>4170</v>
      </c>
      <c r="W546" s="34" t="s">
        <v>4170</v>
      </c>
      <c r="X546" s="34" t="s">
        <v>4881</v>
      </c>
      <c r="Y546" s="34" t="s">
        <v>4170</v>
      </c>
      <c r="Z546" s="34" t="s">
        <v>4881</v>
      </c>
      <c r="AA546" s="34" t="s">
        <v>4170</v>
      </c>
      <c r="AB546" s="34" t="s">
        <v>3681</v>
      </c>
      <c r="AD546" s="34" t="s">
        <v>3696</v>
      </c>
      <c r="AN546" s="34" t="s">
        <v>3722</v>
      </c>
      <c r="AO546" s="34" t="s">
        <v>1044</v>
      </c>
      <c r="BG546" s="34">
        <v>2</v>
      </c>
      <c r="BI546" s="34">
        <v>38</v>
      </c>
      <c r="BJ546" s="34" t="s">
        <v>1041</v>
      </c>
      <c r="BK546" s="34" t="s">
        <v>3727</v>
      </c>
      <c r="BM546" s="34" t="s">
        <v>3739</v>
      </c>
      <c r="BN546" s="34" t="s">
        <v>3745</v>
      </c>
      <c r="BO546" s="34" t="s">
        <v>4881</v>
      </c>
      <c r="BP546" s="34" t="s">
        <v>4170</v>
      </c>
      <c r="BQ546" s="34" t="s">
        <v>4170</v>
      </c>
      <c r="BR546" s="34" t="s">
        <v>4170</v>
      </c>
      <c r="BS546" s="34" t="s">
        <v>3754</v>
      </c>
      <c r="BT546" s="34" t="s">
        <v>3771</v>
      </c>
      <c r="BU546" s="34" t="s">
        <v>1044</v>
      </c>
      <c r="BV546" s="34" t="s">
        <v>1044</v>
      </c>
      <c r="BW546" s="34" t="s">
        <v>1044</v>
      </c>
      <c r="BX546" s="34" t="s">
        <v>3777</v>
      </c>
      <c r="BY546" s="34" t="s">
        <v>4881</v>
      </c>
      <c r="BZ546" s="34" t="s">
        <v>4170</v>
      </c>
      <c r="CA546" s="34" t="s">
        <v>4170</v>
      </c>
      <c r="CB546" s="34" t="s">
        <v>4170</v>
      </c>
      <c r="CC546" s="34" t="s">
        <v>4170</v>
      </c>
      <c r="CD546" s="34" t="s">
        <v>4170</v>
      </c>
      <c r="CE546" s="34" t="s">
        <v>4170</v>
      </c>
      <c r="CF546" s="34" t="s">
        <v>4170</v>
      </c>
      <c r="CG546" s="34" t="s">
        <v>4170</v>
      </c>
      <c r="CH546" s="34" t="s">
        <v>4170</v>
      </c>
      <c r="CI546" s="34" t="s">
        <v>4170</v>
      </c>
      <c r="CJ546" s="34" t="s">
        <v>4170</v>
      </c>
      <c r="CK546" s="34" t="s">
        <v>4170</v>
      </c>
      <c r="CL546" s="34" t="s">
        <v>4170</v>
      </c>
      <c r="CM546" s="34" t="s">
        <v>4170</v>
      </c>
      <c r="CN546" s="34" t="s">
        <v>4170</v>
      </c>
      <c r="CO546" s="34" t="s">
        <v>4170</v>
      </c>
      <c r="CQ546" s="34" t="s">
        <v>1041</v>
      </c>
      <c r="CR546" s="34" t="s">
        <v>1041</v>
      </c>
      <c r="CS546" s="34" t="s">
        <v>1041</v>
      </c>
      <c r="CT546" s="34" t="s">
        <v>1041</v>
      </c>
      <c r="CU546" s="34" t="s">
        <v>1041</v>
      </c>
      <c r="CV546" s="34" t="s">
        <v>1041</v>
      </c>
      <c r="CW546" s="34" t="s">
        <v>1041</v>
      </c>
      <c r="CX546" s="34" t="s">
        <v>1044</v>
      </c>
      <c r="CY546" s="34" t="s">
        <v>3823</v>
      </c>
      <c r="CZ546" s="34" t="s">
        <v>3843</v>
      </c>
      <c r="DA546" s="34" t="s">
        <v>3852</v>
      </c>
      <c r="DB546" s="34" t="s">
        <v>1044</v>
      </c>
      <c r="DC546" s="34" t="s">
        <v>1044</v>
      </c>
      <c r="DD546" s="34" t="s">
        <v>3871</v>
      </c>
      <c r="DE546" s="34" t="s">
        <v>1041</v>
      </c>
      <c r="DF546" s="34" t="s">
        <v>3877</v>
      </c>
      <c r="DG546" s="34" t="s">
        <v>6342</v>
      </c>
      <c r="DH546" s="34" t="s">
        <v>4170</v>
      </c>
      <c r="DI546" s="34" t="s">
        <v>4881</v>
      </c>
      <c r="DJ546" s="34" t="s">
        <v>4170</v>
      </c>
      <c r="DK546" s="34" t="s">
        <v>4170</v>
      </c>
      <c r="DL546" s="34" t="s">
        <v>4170</v>
      </c>
      <c r="DM546" s="34" t="s">
        <v>4170</v>
      </c>
      <c r="DN546" s="34" t="s">
        <v>4881</v>
      </c>
      <c r="DO546" s="34" t="s">
        <v>4170</v>
      </c>
      <c r="DP546" s="34" t="s">
        <v>4170</v>
      </c>
      <c r="DQ546" s="34" t="s">
        <v>4170</v>
      </c>
      <c r="DR546" s="34" t="s">
        <v>4170</v>
      </c>
      <c r="DS546" s="34" t="s">
        <v>4170</v>
      </c>
      <c r="DT546" s="34" t="s">
        <v>4170</v>
      </c>
      <c r="DU546" s="34" t="s">
        <v>4170</v>
      </c>
      <c r="DV546" s="34" t="s">
        <v>4170</v>
      </c>
      <c r="DW546" s="34" t="s">
        <v>4170</v>
      </c>
      <c r="DY546" s="34">
        <v>51000</v>
      </c>
      <c r="ES546" s="34" t="s">
        <v>3922</v>
      </c>
      <c r="ET546" s="34" t="s">
        <v>4170</v>
      </c>
      <c r="EU546" s="34" t="s">
        <v>4881</v>
      </c>
      <c r="EV546" s="34" t="s">
        <v>4170</v>
      </c>
      <c r="EW546" s="34" t="s">
        <v>4170</v>
      </c>
      <c r="EX546" s="34" t="s">
        <v>4170</v>
      </c>
      <c r="EY546" s="34" t="s">
        <v>4170</v>
      </c>
      <c r="EZ546" s="34" t="s">
        <v>4170</v>
      </c>
      <c r="FA546" s="34" t="s">
        <v>4170</v>
      </c>
      <c r="FB546" s="34" t="s">
        <v>4170</v>
      </c>
      <c r="FD546" s="34">
        <v>2500</v>
      </c>
      <c r="FK546" s="34" t="s">
        <v>1044</v>
      </c>
      <c r="FM546" s="34" t="s">
        <v>3987</v>
      </c>
      <c r="GF546" s="34" t="s">
        <v>1044</v>
      </c>
      <c r="GG546" s="34" t="s">
        <v>4170</v>
      </c>
      <c r="GH546" s="34" t="s">
        <v>4170</v>
      </c>
      <c r="GI546" s="34" t="s">
        <v>4170</v>
      </c>
      <c r="GJ546" s="34" t="s">
        <v>4881</v>
      </c>
      <c r="GK546" s="34" t="s">
        <v>4170</v>
      </c>
      <c r="GL546" s="34" t="s">
        <v>4170</v>
      </c>
      <c r="GM546" s="34" t="s">
        <v>4170</v>
      </c>
      <c r="GO546" s="34">
        <v>8000</v>
      </c>
      <c r="GP546" s="34">
        <v>0</v>
      </c>
      <c r="GQ546" s="34">
        <v>8000</v>
      </c>
      <c r="GR546" s="34">
        <v>3000</v>
      </c>
      <c r="GS546" s="34">
        <v>1000</v>
      </c>
      <c r="GT546" s="34">
        <v>500</v>
      </c>
      <c r="GU546" s="34">
        <v>1000</v>
      </c>
      <c r="GW546" s="34">
        <v>0</v>
      </c>
      <c r="GX546" s="34">
        <v>0</v>
      </c>
      <c r="GY546" s="34">
        <v>1500</v>
      </c>
      <c r="GZ546" s="34">
        <v>0</v>
      </c>
      <c r="HA546" s="34">
        <v>0</v>
      </c>
      <c r="HB546" s="34">
        <v>0</v>
      </c>
      <c r="HC546" s="34">
        <v>0</v>
      </c>
      <c r="HD546" s="34">
        <v>0</v>
      </c>
      <c r="HE546" s="34">
        <v>0</v>
      </c>
      <c r="HF546" s="34" t="s">
        <v>1044</v>
      </c>
      <c r="HK546" s="34" t="s">
        <v>7559</v>
      </c>
      <c r="HL546" s="34" t="s">
        <v>4226</v>
      </c>
      <c r="HM546" s="34" t="s">
        <v>4542</v>
      </c>
      <c r="HN546" s="34" t="s">
        <v>5453</v>
      </c>
      <c r="HO546" s="34">
        <v>11.9250985545335</v>
      </c>
      <c r="HP546" s="34" t="s">
        <v>4897</v>
      </c>
      <c r="HQ546" s="34" t="s">
        <v>4305</v>
      </c>
      <c r="HR546" s="34" t="s">
        <v>4186</v>
      </c>
      <c r="HS546" s="34" t="s">
        <v>4241</v>
      </c>
      <c r="HT546" s="34" t="s">
        <v>4271</v>
      </c>
      <c r="HU546" s="34" t="s">
        <v>5342</v>
      </c>
      <c r="HV546" s="34" t="s">
        <v>5001</v>
      </c>
      <c r="HW546" s="34" t="s">
        <v>4556</v>
      </c>
      <c r="HX546" s="34" t="s">
        <v>3247</v>
      </c>
      <c r="HY546" s="34" t="s">
        <v>4291</v>
      </c>
      <c r="HZ546" s="34" t="s">
        <v>4933</v>
      </c>
      <c r="IA546" s="34" t="s">
        <v>4666</v>
      </c>
      <c r="IC546" s="34" t="s">
        <v>5274</v>
      </c>
      <c r="ID546" s="34" t="s">
        <v>4462</v>
      </c>
      <c r="IE546" s="34" t="s">
        <v>5115</v>
      </c>
      <c r="IJ546" s="34">
        <v>996.5</v>
      </c>
      <c r="IQ546" s="34">
        <v>51996.5</v>
      </c>
      <c r="IR546" s="34" t="s">
        <v>1046</v>
      </c>
      <c r="IT546" s="34">
        <v>51996.5</v>
      </c>
      <c r="IU546" s="34" t="s">
        <v>5180</v>
      </c>
      <c r="IV546" s="34" t="s">
        <v>4170</v>
      </c>
      <c r="IW546" s="34" t="s">
        <v>4176</v>
      </c>
      <c r="IX546" s="34" t="s">
        <v>5374</v>
      </c>
      <c r="IY546" s="34" t="s">
        <v>4474</v>
      </c>
      <c r="IZ546" s="34" t="s">
        <v>4785</v>
      </c>
      <c r="JA546" s="34" t="s">
        <v>4716</v>
      </c>
      <c r="JC546" s="34">
        <v>0</v>
      </c>
      <c r="JD546" s="34">
        <v>250</v>
      </c>
      <c r="JE546" s="34">
        <v>0</v>
      </c>
      <c r="JF546" s="34">
        <v>0</v>
      </c>
      <c r="JG546" s="34">
        <v>0</v>
      </c>
      <c r="JH546" s="34">
        <v>0</v>
      </c>
      <c r="JI546" s="34">
        <v>0</v>
      </c>
      <c r="JJ546" s="34">
        <v>0</v>
      </c>
      <c r="JK546" s="34">
        <v>0</v>
      </c>
      <c r="JL546" s="34">
        <v>21500</v>
      </c>
      <c r="JM546" s="34">
        <v>250</v>
      </c>
      <c r="JN546" s="34">
        <v>21750</v>
      </c>
      <c r="JO546" s="34">
        <v>21500</v>
      </c>
      <c r="JP546" s="34">
        <v>250</v>
      </c>
      <c r="JQ546" s="34">
        <v>21750</v>
      </c>
      <c r="JR546" s="34">
        <v>0.36781609195402298</v>
      </c>
      <c r="JT546" s="34">
        <v>0.36781609195402298</v>
      </c>
      <c r="JU546" s="34">
        <v>0.13793103448275901</v>
      </c>
      <c r="JV546" s="34">
        <v>4.5977011494252901E-2</v>
      </c>
      <c r="JW546" s="34">
        <v>2.2988505747126398E-2</v>
      </c>
      <c r="JX546" s="34">
        <v>4.5977011494252901E-2</v>
      </c>
      <c r="KB546" s="34">
        <v>1.1494252873563199E-2</v>
      </c>
      <c r="KI546" s="34" t="s">
        <v>6082</v>
      </c>
      <c r="KJ546" s="34" t="s">
        <v>5981</v>
      </c>
      <c r="KK546" s="34" t="s">
        <v>5988</v>
      </c>
      <c r="KL546" s="34" t="s">
        <v>4170</v>
      </c>
      <c r="KM546" s="34" t="s">
        <v>4170</v>
      </c>
      <c r="KN546" s="34" t="s">
        <v>5254</v>
      </c>
      <c r="KO546" s="34" t="s">
        <v>4170</v>
      </c>
      <c r="KP546" s="34" t="s">
        <v>4170</v>
      </c>
      <c r="KQ546" s="34" t="s">
        <v>4170</v>
      </c>
      <c r="KR546" s="34" t="s">
        <v>4170</v>
      </c>
      <c r="KS546" s="34" t="s">
        <v>4170</v>
      </c>
      <c r="KT546" s="34" t="s">
        <v>4170</v>
      </c>
      <c r="KU546" s="34" t="s">
        <v>5113</v>
      </c>
      <c r="KV546" s="34" t="s">
        <v>4876</v>
      </c>
      <c r="KW546" s="34" t="s">
        <v>5620</v>
      </c>
      <c r="KX546" s="34" t="s">
        <v>5644</v>
      </c>
      <c r="KY546" s="34" t="s">
        <v>5953</v>
      </c>
      <c r="KZ546" s="34" t="s">
        <v>5224</v>
      </c>
      <c r="LA546" s="34" t="s">
        <v>5992</v>
      </c>
    </row>
    <row r="547" spans="1:313">
      <c r="A547" s="34" t="s">
        <v>7560</v>
      </c>
      <c r="B547" s="34" t="s">
        <v>7551</v>
      </c>
      <c r="C547" s="34" t="s">
        <v>1037</v>
      </c>
      <c r="D547" s="34" t="s">
        <v>1041</v>
      </c>
      <c r="F547" s="34" t="s">
        <v>1041</v>
      </c>
      <c r="G547" s="34">
        <v>29</v>
      </c>
      <c r="H547" s="34" t="s">
        <v>1041</v>
      </c>
      <c r="I547" s="34" t="s">
        <v>1041</v>
      </c>
      <c r="J547" s="34" t="s">
        <v>440</v>
      </c>
      <c r="K547" s="34" t="s">
        <v>1101</v>
      </c>
      <c r="L547" s="34" t="s">
        <v>9659</v>
      </c>
      <c r="M547" s="34" t="s">
        <v>2001</v>
      </c>
      <c r="N547" s="34" t="s">
        <v>9660</v>
      </c>
      <c r="P547" s="34" t="s">
        <v>3068</v>
      </c>
      <c r="Q547" s="34" t="s">
        <v>3123</v>
      </c>
      <c r="R547" s="34" t="s">
        <v>6320</v>
      </c>
      <c r="S547" s="34">
        <v>7</v>
      </c>
      <c r="T547" s="34" t="s">
        <v>4848</v>
      </c>
      <c r="U547" s="34" t="s">
        <v>4626</v>
      </c>
      <c r="V547" s="34" t="s">
        <v>4609</v>
      </c>
      <c r="W547" s="34" t="s">
        <v>4881</v>
      </c>
      <c r="X547" s="34" t="s">
        <v>4170</v>
      </c>
      <c r="Y547" s="34" t="s">
        <v>4628</v>
      </c>
      <c r="Z547" s="34" t="s">
        <v>4609</v>
      </c>
      <c r="AA547" s="34" t="s">
        <v>4170</v>
      </c>
      <c r="AB547" s="34" t="s">
        <v>3681</v>
      </c>
      <c r="AD547" s="34" t="s">
        <v>3696</v>
      </c>
      <c r="AN547" s="34" t="s">
        <v>3719</v>
      </c>
      <c r="AO547" s="34" t="s">
        <v>1044</v>
      </c>
      <c r="BG547" s="34">
        <v>2</v>
      </c>
      <c r="BI547" s="34">
        <v>40</v>
      </c>
      <c r="BJ547" s="34" t="s">
        <v>1041</v>
      </c>
      <c r="BK547" s="34" t="s">
        <v>3730</v>
      </c>
      <c r="BM547" s="34" t="s">
        <v>3742</v>
      </c>
      <c r="BN547" s="34" t="s">
        <v>3748</v>
      </c>
      <c r="BO547" s="34" t="s">
        <v>4170</v>
      </c>
      <c r="BP547" s="34" t="s">
        <v>4881</v>
      </c>
      <c r="BQ547" s="34" t="s">
        <v>4170</v>
      </c>
      <c r="BR547" s="34" t="s">
        <v>4170</v>
      </c>
      <c r="BS547" s="34" t="s">
        <v>3760</v>
      </c>
      <c r="BT547" s="34" t="s">
        <v>1044</v>
      </c>
      <c r="BU547" s="34" t="s">
        <v>1044</v>
      </c>
      <c r="BV547" s="34" t="s">
        <v>1044</v>
      </c>
      <c r="BW547" s="34" t="s">
        <v>1044</v>
      </c>
      <c r="BX547" s="34" t="s">
        <v>6730</v>
      </c>
      <c r="BY547" s="34" t="s">
        <v>4170</v>
      </c>
      <c r="BZ547" s="34" t="s">
        <v>4170</v>
      </c>
      <c r="CA547" s="34" t="s">
        <v>4881</v>
      </c>
      <c r="CB547" s="34" t="s">
        <v>4170</v>
      </c>
      <c r="CC547" s="34" t="s">
        <v>4170</v>
      </c>
      <c r="CD547" s="34" t="s">
        <v>4170</v>
      </c>
      <c r="CE547" s="34" t="s">
        <v>4170</v>
      </c>
      <c r="CF547" s="34" t="s">
        <v>4170</v>
      </c>
      <c r="CG547" s="34" t="s">
        <v>4170</v>
      </c>
      <c r="CH547" s="34" t="s">
        <v>4170</v>
      </c>
      <c r="CI547" s="34" t="s">
        <v>4881</v>
      </c>
      <c r="CJ547" s="34" t="s">
        <v>4170</v>
      </c>
      <c r="CK547" s="34" t="s">
        <v>4170</v>
      </c>
      <c r="CL547" s="34" t="s">
        <v>4170</v>
      </c>
      <c r="CM547" s="34" t="s">
        <v>4170</v>
      </c>
      <c r="CN547" s="34" t="s">
        <v>4170</v>
      </c>
      <c r="CO547" s="34" t="s">
        <v>4170</v>
      </c>
      <c r="CQ547" s="34" t="s">
        <v>1041</v>
      </c>
      <c r="CR547" s="34" t="s">
        <v>1044</v>
      </c>
      <c r="CS547" s="34" t="s">
        <v>1044</v>
      </c>
      <c r="CT547" s="34" t="s">
        <v>1044</v>
      </c>
      <c r="CU547" s="34" t="s">
        <v>1041</v>
      </c>
      <c r="CV547" s="34" t="s">
        <v>1041</v>
      </c>
      <c r="CW547" s="34" t="s">
        <v>1044</v>
      </c>
      <c r="CX547" s="34" t="s">
        <v>1044</v>
      </c>
      <c r="CY547" s="34" t="s">
        <v>3826</v>
      </c>
      <c r="CZ547" s="34" t="s">
        <v>3843</v>
      </c>
      <c r="DA547" s="34" t="s">
        <v>3861</v>
      </c>
      <c r="DB547" s="34" t="s">
        <v>1044</v>
      </c>
      <c r="DC547" s="34" t="s">
        <v>3871</v>
      </c>
      <c r="DD547" s="34" t="s">
        <v>3871</v>
      </c>
      <c r="DE547" s="34" t="s">
        <v>1044</v>
      </c>
      <c r="DF547" s="34" t="s">
        <v>3877</v>
      </c>
      <c r="DG547" s="34" t="s">
        <v>6345</v>
      </c>
      <c r="DH547" s="34" t="s">
        <v>4170</v>
      </c>
      <c r="DI547" s="34" t="s">
        <v>4170</v>
      </c>
      <c r="DJ547" s="34" t="s">
        <v>4170</v>
      </c>
      <c r="DK547" s="34" t="s">
        <v>4170</v>
      </c>
      <c r="DL547" s="34" t="s">
        <v>4170</v>
      </c>
      <c r="DM547" s="34" t="s">
        <v>4881</v>
      </c>
      <c r="DN547" s="34" t="s">
        <v>4170</v>
      </c>
      <c r="DO547" s="34" t="s">
        <v>4881</v>
      </c>
      <c r="DP547" s="34" t="s">
        <v>4170</v>
      </c>
      <c r="DQ547" s="34" t="s">
        <v>4170</v>
      </c>
      <c r="DR547" s="34" t="s">
        <v>4170</v>
      </c>
      <c r="DS547" s="34" t="s">
        <v>4170</v>
      </c>
      <c r="DT547" s="34" t="s">
        <v>4170</v>
      </c>
      <c r="DU547" s="34" t="s">
        <v>4170</v>
      </c>
      <c r="DV547" s="34" t="s">
        <v>4170</v>
      </c>
      <c r="DW547" s="34" t="s">
        <v>4170</v>
      </c>
      <c r="EC547" s="34" t="s">
        <v>3919</v>
      </c>
      <c r="ED547" s="34" t="s">
        <v>4170</v>
      </c>
      <c r="EE547" s="34" t="s">
        <v>4881</v>
      </c>
      <c r="EF547" s="34" t="s">
        <v>4170</v>
      </c>
      <c r="EG547" s="34" t="s">
        <v>4170</v>
      </c>
      <c r="EH547" s="34" t="s">
        <v>4170</v>
      </c>
      <c r="EI547" s="34" t="s">
        <v>4170</v>
      </c>
      <c r="EJ547" s="34" t="s">
        <v>4170</v>
      </c>
      <c r="EK547" s="34" t="s">
        <v>4170</v>
      </c>
      <c r="EL547" s="34" t="s">
        <v>4170</v>
      </c>
      <c r="EM547" s="34" t="s">
        <v>4170</v>
      </c>
      <c r="EN547" s="34" t="s">
        <v>4170</v>
      </c>
      <c r="EO547" s="34" t="s">
        <v>4170</v>
      </c>
      <c r="EP547" s="34" t="s">
        <v>4170</v>
      </c>
      <c r="ER547" s="34">
        <v>1000</v>
      </c>
      <c r="FE547" s="34">
        <v>11375</v>
      </c>
      <c r="FK547" s="34" t="s">
        <v>1044</v>
      </c>
      <c r="FM547" s="34" t="s">
        <v>3990</v>
      </c>
      <c r="GF547" s="34" t="s">
        <v>1044</v>
      </c>
      <c r="GG547" s="34" t="s">
        <v>4170</v>
      </c>
      <c r="GH547" s="34" t="s">
        <v>4170</v>
      </c>
      <c r="GI547" s="34" t="s">
        <v>4170</v>
      </c>
      <c r="GJ547" s="34" t="s">
        <v>4881</v>
      </c>
      <c r="GK547" s="34" t="s">
        <v>4170</v>
      </c>
      <c r="GL547" s="34" t="s">
        <v>4170</v>
      </c>
      <c r="GM547" s="34" t="s">
        <v>4170</v>
      </c>
      <c r="GO547" s="34">
        <v>5000</v>
      </c>
      <c r="GP547" s="34">
        <v>0</v>
      </c>
      <c r="GQ547" s="34">
        <v>0</v>
      </c>
      <c r="GR547" s="34">
        <v>2000</v>
      </c>
      <c r="GS547" s="34">
        <v>4000</v>
      </c>
      <c r="GT547" s="34">
        <v>200</v>
      </c>
      <c r="GU547" s="34">
        <v>0</v>
      </c>
      <c r="GV547" s="34">
        <v>0</v>
      </c>
      <c r="GW547" s="34">
        <v>0</v>
      </c>
      <c r="GX547" s="34">
        <v>5000</v>
      </c>
      <c r="GY547" s="34">
        <v>1000</v>
      </c>
      <c r="GZ547" s="34">
        <v>0</v>
      </c>
      <c r="HA547" s="34">
        <v>0</v>
      </c>
      <c r="HB547" s="34">
        <v>0</v>
      </c>
      <c r="HC547" s="34">
        <v>48000</v>
      </c>
      <c r="HD547" s="34">
        <v>0</v>
      </c>
      <c r="HE547" s="34">
        <v>0</v>
      </c>
      <c r="HF547" s="34" t="s">
        <v>1044</v>
      </c>
      <c r="HK547" s="34" t="s">
        <v>7561</v>
      </c>
      <c r="HL547" s="34" t="s">
        <v>4226</v>
      </c>
      <c r="HM547" s="34" t="s">
        <v>4539</v>
      </c>
      <c r="HN547" s="34" t="s">
        <v>5446</v>
      </c>
      <c r="HO547" s="34">
        <v>49.932928164695603</v>
      </c>
      <c r="HP547" s="34" t="s">
        <v>4896</v>
      </c>
      <c r="HQ547" s="34" t="s">
        <v>4323</v>
      </c>
      <c r="HR547" s="34" t="s">
        <v>4210</v>
      </c>
      <c r="HS547" s="34" t="s">
        <v>4228</v>
      </c>
      <c r="HT547" s="34" t="s">
        <v>4262</v>
      </c>
      <c r="HU547" s="34" t="s">
        <v>5341</v>
      </c>
      <c r="HV547" s="34" t="s">
        <v>5001</v>
      </c>
      <c r="HW547" s="34" t="s">
        <v>4560</v>
      </c>
      <c r="HX547" s="34" t="s">
        <v>3232</v>
      </c>
      <c r="HY547" s="34" t="s">
        <v>4299</v>
      </c>
      <c r="HZ547" s="34" t="s">
        <v>4933</v>
      </c>
      <c r="IA547" s="34" t="s">
        <v>4666</v>
      </c>
      <c r="IC547" s="34" t="s">
        <v>5274</v>
      </c>
      <c r="ID547" s="34" t="s">
        <v>4462</v>
      </c>
      <c r="II547" s="34" t="s">
        <v>5111</v>
      </c>
      <c r="IK547" s="34" t="s">
        <v>4592</v>
      </c>
      <c r="IQ547" s="34">
        <v>12375</v>
      </c>
      <c r="IR547" s="34" t="s">
        <v>1046</v>
      </c>
      <c r="IS547" s="34" t="s">
        <v>5322</v>
      </c>
      <c r="IT547" s="34">
        <v>1767.8571428571399</v>
      </c>
      <c r="IU547" s="34" t="s">
        <v>5179</v>
      </c>
      <c r="IV547" s="34" t="s">
        <v>4170</v>
      </c>
      <c r="IW547" s="34" t="s">
        <v>4170</v>
      </c>
      <c r="IX547" s="34" t="s">
        <v>4472</v>
      </c>
      <c r="IY547" s="34" t="s">
        <v>5375</v>
      </c>
      <c r="IZ547" s="34" t="s">
        <v>4783</v>
      </c>
      <c r="JA547" s="34" t="s">
        <v>4170</v>
      </c>
      <c r="JB547" s="34" t="s">
        <v>4170</v>
      </c>
      <c r="JC547" s="34">
        <v>833.33333333333303</v>
      </c>
      <c r="JD547" s="34">
        <v>166.666666666667</v>
      </c>
      <c r="JE547" s="34">
        <v>0</v>
      </c>
      <c r="JF547" s="34">
        <v>0</v>
      </c>
      <c r="JG547" s="34">
        <v>0</v>
      </c>
      <c r="JH547" s="34">
        <v>8000</v>
      </c>
      <c r="JI547" s="34">
        <v>0</v>
      </c>
      <c r="JJ547" s="34">
        <v>0</v>
      </c>
      <c r="JK547" s="34">
        <v>0</v>
      </c>
      <c r="JL547" s="34">
        <v>20033.333333333299</v>
      </c>
      <c r="JM547" s="34">
        <v>166.666666666667</v>
      </c>
      <c r="JN547" s="34">
        <v>20200</v>
      </c>
      <c r="JO547" s="34">
        <v>2861.9047619047601</v>
      </c>
      <c r="JP547" s="34">
        <v>23.8095238095238</v>
      </c>
      <c r="JQ547" s="34">
        <v>2885.7142857142899</v>
      </c>
      <c r="JR547" s="34">
        <v>0.24752475247524799</v>
      </c>
      <c r="JU547" s="34">
        <v>9.9009900990099001E-2</v>
      </c>
      <c r="JV547" s="34">
        <v>0.198019801980198</v>
      </c>
      <c r="JW547" s="34">
        <v>9.9009900990098994E-3</v>
      </c>
      <c r="KA547" s="34">
        <v>4.1254125412541302E-2</v>
      </c>
      <c r="KB547" s="34">
        <v>8.2508250825082501E-3</v>
      </c>
      <c r="KF547" s="34">
        <v>0.396039603960396</v>
      </c>
      <c r="KJ547" s="34" t="s">
        <v>5977</v>
      </c>
      <c r="KK547" s="34" t="s">
        <v>5177</v>
      </c>
      <c r="KL547" s="34" t="s">
        <v>4170</v>
      </c>
      <c r="KM547" s="34" t="s">
        <v>4716</v>
      </c>
      <c r="KN547" s="34" t="s">
        <v>5254</v>
      </c>
      <c r="KO547" s="34" t="s">
        <v>4170</v>
      </c>
      <c r="KP547" s="34" t="s">
        <v>4170</v>
      </c>
      <c r="KQ547" s="34" t="s">
        <v>4170</v>
      </c>
      <c r="KR547" s="34" t="s">
        <v>4974</v>
      </c>
      <c r="KS547" s="34" t="s">
        <v>4170</v>
      </c>
      <c r="KT547" s="34" t="s">
        <v>4170</v>
      </c>
      <c r="KU547" s="34" t="s">
        <v>5113</v>
      </c>
      <c r="KV547" s="34" t="s">
        <v>5153</v>
      </c>
      <c r="KW547" s="34" t="s">
        <v>5620</v>
      </c>
      <c r="KX547" s="34" t="s">
        <v>5643</v>
      </c>
      <c r="KY547" s="34" t="s">
        <v>5953</v>
      </c>
      <c r="KZ547" s="34" t="s">
        <v>5850</v>
      </c>
      <c r="LA547" s="34" t="s">
        <v>5993</v>
      </c>
    </row>
    <row r="548" spans="1:313">
      <c r="A548" s="34" t="s">
        <v>7562</v>
      </c>
      <c r="B548" s="34" t="s">
        <v>7551</v>
      </c>
      <c r="C548" s="34" t="s">
        <v>1039</v>
      </c>
      <c r="D548" s="34" t="s">
        <v>1041</v>
      </c>
      <c r="F548" s="34" t="s">
        <v>1041</v>
      </c>
      <c r="G548" s="34">
        <v>37</v>
      </c>
      <c r="H548" s="34" t="s">
        <v>1041</v>
      </c>
      <c r="I548" s="34" t="s">
        <v>1041</v>
      </c>
      <c r="J548" s="34" t="s">
        <v>442</v>
      </c>
      <c r="K548" s="34" t="s">
        <v>1077</v>
      </c>
      <c r="L548" s="34" t="s">
        <v>9537</v>
      </c>
      <c r="M548" s="34" t="s">
        <v>1548</v>
      </c>
      <c r="N548" s="34" t="s">
        <v>9538</v>
      </c>
      <c r="P548" s="34" t="s">
        <v>3065</v>
      </c>
      <c r="Q548" s="34" t="s">
        <v>3123</v>
      </c>
      <c r="R548" s="34" t="s">
        <v>6355</v>
      </c>
      <c r="S548" s="34">
        <v>1</v>
      </c>
      <c r="T548" s="34" t="s">
        <v>4170</v>
      </c>
      <c r="U548" s="34" t="s">
        <v>4170</v>
      </c>
      <c r="V548" s="34" t="s">
        <v>4170</v>
      </c>
      <c r="W548" s="34" t="s">
        <v>4170</v>
      </c>
      <c r="X548" s="34" t="s">
        <v>4881</v>
      </c>
      <c r="Y548" s="34" t="s">
        <v>4170</v>
      </c>
      <c r="Z548" s="34" t="s">
        <v>4881</v>
      </c>
      <c r="AA548" s="34" t="s">
        <v>4170</v>
      </c>
      <c r="AB548" s="34" t="s">
        <v>3681</v>
      </c>
      <c r="AD548" s="34" t="s">
        <v>3696</v>
      </c>
      <c r="AN548" s="34" t="s">
        <v>3722</v>
      </c>
      <c r="AO548" s="34" t="s">
        <v>1044</v>
      </c>
      <c r="BG548" s="34">
        <v>1</v>
      </c>
      <c r="BI548" s="34">
        <v>40</v>
      </c>
      <c r="BJ548" s="34" t="s">
        <v>1041</v>
      </c>
      <c r="BK548" s="34" t="s">
        <v>3727</v>
      </c>
      <c r="BM548" s="34" t="s">
        <v>3739</v>
      </c>
      <c r="BN548" s="34" t="s">
        <v>3745</v>
      </c>
      <c r="BO548" s="34" t="s">
        <v>4881</v>
      </c>
      <c r="BP548" s="34" t="s">
        <v>4170</v>
      </c>
      <c r="BQ548" s="34" t="s">
        <v>4170</v>
      </c>
      <c r="BR548" s="34" t="s">
        <v>4170</v>
      </c>
      <c r="BS548" s="34" t="s">
        <v>3754</v>
      </c>
      <c r="BT548" s="34" t="s">
        <v>3771</v>
      </c>
      <c r="BU548" s="34" t="s">
        <v>1044</v>
      </c>
      <c r="BV548" s="34" t="s">
        <v>1044</v>
      </c>
      <c r="BW548" s="34" t="s">
        <v>1044</v>
      </c>
      <c r="BX548" s="34" t="s">
        <v>3777</v>
      </c>
      <c r="BY548" s="34" t="s">
        <v>4881</v>
      </c>
      <c r="BZ548" s="34" t="s">
        <v>4170</v>
      </c>
      <c r="CA548" s="34" t="s">
        <v>4170</v>
      </c>
      <c r="CB548" s="34" t="s">
        <v>4170</v>
      </c>
      <c r="CC548" s="34" t="s">
        <v>4170</v>
      </c>
      <c r="CD548" s="34" t="s">
        <v>4170</v>
      </c>
      <c r="CE548" s="34" t="s">
        <v>4170</v>
      </c>
      <c r="CF548" s="34" t="s">
        <v>4170</v>
      </c>
      <c r="CG548" s="34" t="s">
        <v>4170</v>
      </c>
      <c r="CH548" s="34" t="s">
        <v>4170</v>
      </c>
      <c r="CI548" s="34" t="s">
        <v>4170</v>
      </c>
      <c r="CJ548" s="34" t="s">
        <v>4170</v>
      </c>
      <c r="CK548" s="34" t="s">
        <v>4170</v>
      </c>
      <c r="CL548" s="34" t="s">
        <v>4170</v>
      </c>
      <c r="CM548" s="34" t="s">
        <v>4170</v>
      </c>
      <c r="CN548" s="34" t="s">
        <v>4170</v>
      </c>
      <c r="CO548" s="34" t="s">
        <v>4170</v>
      </c>
      <c r="CQ548" s="34" t="s">
        <v>1041</v>
      </c>
      <c r="CR548" s="34" t="s">
        <v>1041</v>
      </c>
      <c r="CS548" s="34" t="s">
        <v>1041</v>
      </c>
      <c r="CT548" s="34" t="s">
        <v>1041</v>
      </c>
      <c r="CU548" s="34" t="s">
        <v>1041</v>
      </c>
      <c r="CV548" s="34" t="s">
        <v>1041</v>
      </c>
      <c r="CW548" s="34" t="s">
        <v>1041</v>
      </c>
      <c r="CX548" s="34" t="s">
        <v>1041</v>
      </c>
      <c r="CY548" s="34" t="s">
        <v>3823</v>
      </c>
      <c r="CZ548" s="34" t="s">
        <v>3840</v>
      </c>
      <c r="DA548" s="34" t="s">
        <v>3852</v>
      </c>
      <c r="DB548" s="34" t="s">
        <v>1044</v>
      </c>
      <c r="DC548" s="34" t="s">
        <v>1044</v>
      </c>
      <c r="DD548" s="34" t="s">
        <v>3871</v>
      </c>
      <c r="DE548" s="34" t="s">
        <v>1041</v>
      </c>
      <c r="DF548" s="34" t="s">
        <v>3877</v>
      </c>
      <c r="DG548" s="34" t="s">
        <v>169</v>
      </c>
      <c r="DH548" s="34" t="s">
        <v>4170</v>
      </c>
      <c r="DI548" s="34" t="s">
        <v>4881</v>
      </c>
      <c r="DJ548" s="34" t="s">
        <v>4170</v>
      </c>
      <c r="DK548" s="34" t="s">
        <v>4170</v>
      </c>
      <c r="DL548" s="34" t="s">
        <v>4170</v>
      </c>
      <c r="DM548" s="34" t="s">
        <v>4170</v>
      </c>
      <c r="DN548" s="34" t="s">
        <v>4170</v>
      </c>
      <c r="DO548" s="34" t="s">
        <v>4170</v>
      </c>
      <c r="DP548" s="34" t="s">
        <v>4170</v>
      </c>
      <c r="DQ548" s="34" t="s">
        <v>4170</v>
      </c>
      <c r="DR548" s="34" t="s">
        <v>4170</v>
      </c>
      <c r="DS548" s="34" t="s">
        <v>4170</v>
      </c>
      <c r="DT548" s="34" t="s">
        <v>4170</v>
      </c>
      <c r="DU548" s="34" t="s">
        <v>4170</v>
      </c>
      <c r="DV548" s="34" t="s">
        <v>4170</v>
      </c>
      <c r="DW548" s="34" t="s">
        <v>4170</v>
      </c>
      <c r="FK548" s="34" t="s">
        <v>1044</v>
      </c>
      <c r="FM548" s="34" t="s">
        <v>3987</v>
      </c>
      <c r="GF548" s="34" t="s">
        <v>1044</v>
      </c>
      <c r="GG548" s="34" t="s">
        <v>4170</v>
      </c>
      <c r="GH548" s="34" t="s">
        <v>4170</v>
      </c>
      <c r="GI548" s="34" t="s">
        <v>4170</v>
      </c>
      <c r="GJ548" s="34" t="s">
        <v>4881</v>
      </c>
      <c r="GK548" s="34" t="s">
        <v>4170</v>
      </c>
      <c r="GL548" s="34" t="s">
        <v>4170</v>
      </c>
      <c r="GM548" s="34" t="s">
        <v>4170</v>
      </c>
      <c r="GO548" s="34">
        <v>4000</v>
      </c>
      <c r="GP548" s="34">
        <v>0</v>
      </c>
      <c r="GQ548" s="34">
        <v>5000</v>
      </c>
      <c r="GR548" s="34">
        <v>3000</v>
      </c>
      <c r="GS548" s="34">
        <v>200</v>
      </c>
      <c r="GT548" s="34">
        <v>250</v>
      </c>
      <c r="GU548" s="34">
        <v>1000</v>
      </c>
      <c r="GV548" s="34">
        <v>0</v>
      </c>
      <c r="GW548" s="34">
        <v>0</v>
      </c>
      <c r="GX548" s="34">
        <v>0</v>
      </c>
      <c r="GY548" s="34">
        <v>500</v>
      </c>
      <c r="GZ548" s="34">
        <v>0</v>
      </c>
      <c r="HA548" s="34">
        <v>0</v>
      </c>
      <c r="HB548" s="34">
        <v>0</v>
      </c>
      <c r="HC548" s="34">
        <v>0</v>
      </c>
      <c r="HD548" s="34">
        <v>0</v>
      </c>
      <c r="HE548" s="34">
        <v>0</v>
      </c>
      <c r="HF548" s="34" t="s">
        <v>1044</v>
      </c>
      <c r="HK548" s="34" t="s">
        <v>7563</v>
      </c>
      <c r="HL548" s="34" t="s">
        <v>4226</v>
      </c>
      <c r="HM548" s="34" t="s">
        <v>4542</v>
      </c>
      <c r="HN548" s="34" t="s">
        <v>5453</v>
      </c>
      <c r="HO548" s="34">
        <v>23.915900131406001</v>
      </c>
      <c r="HP548" s="34" t="s">
        <v>4894</v>
      </c>
      <c r="HQ548" s="34" t="s">
        <v>4305</v>
      </c>
      <c r="HR548" s="34" t="s">
        <v>4186</v>
      </c>
      <c r="HS548" s="34" t="s">
        <v>4241</v>
      </c>
      <c r="HT548" s="34" t="s">
        <v>4271</v>
      </c>
      <c r="HU548" s="34" t="s">
        <v>5342</v>
      </c>
      <c r="HV548" s="34" t="s">
        <v>5001</v>
      </c>
      <c r="HW548" s="34" t="s">
        <v>4556</v>
      </c>
      <c r="HX548" s="34" t="s">
        <v>3247</v>
      </c>
      <c r="HY548" s="34" t="s">
        <v>4291</v>
      </c>
      <c r="HZ548" s="34" t="s">
        <v>4933</v>
      </c>
      <c r="IA548" s="34" t="s">
        <v>4666</v>
      </c>
      <c r="IC548" s="34" t="s">
        <v>5274</v>
      </c>
      <c r="ID548" s="34" t="s">
        <v>4462</v>
      </c>
      <c r="IR548" s="34" t="s">
        <v>1046</v>
      </c>
      <c r="IU548" s="34" t="s">
        <v>5178</v>
      </c>
      <c r="IV548" s="34" t="s">
        <v>4170</v>
      </c>
      <c r="IW548" s="34" t="s">
        <v>4174</v>
      </c>
      <c r="IX548" s="34" t="s">
        <v>5374</v>
      </c>
      <c r="IY548" s="34" t="s">
        <v>5373</v>
      </c>
      <c r="IZ548" s="34" t="s">
        <v>4784</v>
      </c>
      <c r="JA548" s="34" t="s">
        <v>4716</v>
      </c>
      <c r="JB548" s="34" t="s">
        <v>4170</v>
      </c>
      <c r="JC548" s="34">
        <v>0</v>
      </c>
      <c r="JD548" s="34">
        <v>83.3333333333333</v>
      </c>
      <c r="JE548" s="34">
        <v>0</v>
      </c>
      <c r="JF548" s="34">
        <v>0</v>
      </c>
      <c r="JG548" s="34">
        <v>0</v>
      </c>
      <c r="JH548" s="34">
        <v>0</v>
      </c>
      <c r="JI548" s="34">
        <v>0</v>
      </c>
      <c r="JJ548" s="34">
        <v>0</v>
      </c>
      <c r="JK548" s="34">
        <v>0</v>
      </c>
      <c r="JL548" s="34">
        <v>13450</v>
      </c>
      <c r="JM548" s="34">
        <v>83.3333333333333</v>
      </c>
      <c r="JN548" s="34">
        <v>13533.333333333299</v>
      </c>
      <c r="JO548" s="34">
        <v>13450</v>
      </c>
      <c r="JP548" s="34">
        <v>83.3333333333333</v>
      </c>
      <c r="JQ548" s="34">
        <v>13533.333333333299</v>
      </c>
      <c r="JR548" s="34">
        <v>0.29556650246305399</v>
      </c>
      <c r="JT548" s="34">
        <v>0.369458128078818</v>
      </c>
      <c r="JU548" s="34">
        <v>0.22167487684729101</v>
      </c>
      <c r="JV548" s="34">
        <v>1.47783251231527E-2</v>
      </c>
      <c r="JW548" s="34">
        <v>1.8472906403940899E-2</v>
      </c>
      <c r="JX548" s="34">
        <v>7.3891625615763498E-2</v>
      </c>
      <c r="KB548" s="34">
        <v>6.1576354679802898E-3</v>
      </c>
      <c r="KL548" s="34" t="s">
        <v>4170</v>
      </c>
      <c r="KM548" s="34" t="s">
        <v>4170</v>
      </c>
      <c r="KN548" s="34" t="s">
        <v>4352</v>
      </c>
      <c r="KO548" s="34" t="s">
        <v>4170</v>
      </c>
      <c r="KP548" s="34" t="s">
        <v>4170</v>
      </c>
      <c r="KQ548" s="34" t="s">
        <v>4170</v>
      </c>
      <c r="KR548" s="34" t="s">
        <v>4170</v>
      </c>
      <c r="KS548" s="34" t="s">
        <v>4170</v>
      </c>
      <c r="KT548" s="34" t="s">
        <v>4170</v>
      </c>
      <c r="KU548" s="34" t="s">
        <v>5112</v>
      </c>
      <c r="KV548" s="34" t="s">
        <v>5152</v>
      </c>
      <c r="KW548" s="34" t="s">
        <v>5620</v>
      </c>
      <c r="KX548" s="34" t="s">
        <v>5643</v>
      </c>
      <c r="KY548" s="34" t="s">
        <v>5112</v>
      </c>
      <c r="KZ548" s="34" t="s">
        <v>5152</v>
      </c>
    </row>
    <row r="549" spans="1:313">
      <c r="A549" s="34" t="s">
        <v>7564</v>
      </c>
      <c r="B549" s="34" t="s">
        <v>7551</v>
      </c>
      <c r="C549" s="34" t="s">
        <v>1038</v>
      </c>
      <c r="D549" s="34" t="s">
        <v>1041</v>
      </c>
      <c r="F549" s="34" t="s">
        <v>1041</v>
      </c>
      <c r="G549" s="34">
        <v>58</v>
      </c>
      <c r="H549" s="34" t="s">
        <v>1041</v>
      </c>
      <c r="I549" s="34" t="s">
        <v>1041</v>
      </c>
      <c r="J549" s="34" t="s">
        <v>440</v>
      </c>
      <c r="K549" s="34" t="s">
        <v>1077</v>
      </c>
      <c r="L549" s="34" t="s">
        <v>9537</v>
      </c>
      <c r="M549" s="34" t="s">
        <v>1548</v>
      </c>
      <c r="N549" s="34" t="s">
        <v>9538</v>
      </c>
      <c r="P549" s="34" t="s">
        <v>3065</v>
      </c>
      <c r="Q549" s="34" t="s">
        <v>3123</v>
      </c>
      <c r="R549" s="34" t="s">
        <v>6418</v>
      </c>
      <c r="S549" s="34">
        <v>4</v>
      </c>
      <c r="T549" s="34" t="s">
        <v>4881</v>
      </c>
      <c r="U549" s="34" t="s">
        <v>4170</v>
      </c>
      <c r="V549" s="34" t="s">
        <v>4170</v>
      </c>
      <c r="W549" s="34" t="s">
        <v>4848</v>
      </c>
      <c r="X549" s="34" t="s">
        <v>4881</v>
      </c>
      <c r="Y549" s="34" t="s">
        <v>4848</v>
      </c>
      <c r="Z549" s="34" t="s">
        <v>4881</v>
      </c>
      <c r="AA549" s="34" t="s">
        <v>4170</v>
      </c>
      <c r="AB549" s="34" t="s">
        <v>3681</v>
      </c>
      <c r="AD549" s="34" t="s">
        <v>3696</v>
      </c>
      <c r="AN549" s="34" t="s">
        <v>3722</v>
      </c>
      <c r="AO549" s="34" t="s">
        <v>1044</v>
      </c>
      <c r="BG549" s="34">
        <v>3</v>
      </c>
      <c r="BI549" s="34">
        <v>66</v>
      </c>
      <c r="BJ549" s="34" t="s">
        <v>1041</v>
      </c>
      <c r="BK549" s="34" t="s">
        <v>3727</v>
      </c>
      <c r="BM549" s="34" t="s">
        <v>3739</v>
      </c>
      <c r="BN549" s="34" t="s">
        <v>3745</v>
      </c>
      <c r="BO549" s="34" t="s">
        <v>4881</v>
      </c>
      <c r="BP549" s="34" t="s">
        <v>4170</v>
      </c>
      <c r="BQ549" s="34" t="s">
        <v>4170</v>
      </c>
      <c r="BR549" s="34" t="s">
        <v>4170</v>
      </c>
      <c r="BS549" s="34" t="s">
        <v>3754</v>
      </c>
      <c r="BT549" s="34" t="s">
        <v>3771</v>
      </c>
      <c r="BU549" s="34" t="s">
        <v>1044</v>
      </c>
      <c r="BV549" s="34" t="s">
        <v>1044</v>
      </c>
      <c r="BW549" s="34" t="s">
        <v>1044</v>
      </c>
      <c r="BX549" s="34" t="s">
        <v>3777</v>
      </c>
      <c r="BY549" s="34" t="s">
        <v>4881</v>
      </c>
      <c r="BZ549" s="34" t="s">
        <v>4170</v>
      </c>
      <c r="CA549" s="34" t="s">
        <v>4170</v>
      </c>
      <c r="CB549" s="34" t="s">
        <v>4170</v>
      </c>
      <c r="CC549" s="34" t="s">
        <v>4170</v>
      </c>
      <c r="CD549" s="34" t="s">
        <v>4170</v>
      </c>
      <c r="CE549" s="34" t="s">
        <v>4170</v>
      </c>
      <c r="CF549" s="34" t="s">
        <v>4170</v>
      </c>
      <c r="CG549" s="34" t="s">
        <v>4170</v>
      </c>
      <c r="CH549" s="34" t="s">
        <v>4170</v>
      </c>
      <c r="CI549" s="34" t="s">
        <v>4170</v>
      </c>
      <c r="CJ549" s="34" t="s">
        <v>4170</v>
      </c>
      <c r="CK549" s="34" t="s">
        <v>4170</v>
      </c>
      <c r="CL549" s="34" t="s">
        <v>4170</v>
      </c>
      <c r="CM549" s="34" t="s">
        <v>4170</v>
      </c>
      <c r="CN549" s="34" t="s">
        <v>4170</v>
      </c>
      <c r="CO549" s="34" t="s">
        <v>4170</v>
      </c>
      <c r="CQ549" s="34" t="s">
        <v>1041</v>
      </c>
      <c r="CR549" s="34" t="s">
        <v>1041</v>
      </c>
      <c r="CS549" s="34" t="s">
        <v>1041</v>
      </c>
      <c r="CT549" s="34" t="s">
        <v>1041</v>
      </c>
      <c r="CU549" s="34" t="s">
        <v>1041</v>
      </c>
      <c r="CV549" s="34" t="s">
        <v>1041</v>
      </c>
      <c r="CW549" s="34" t="s">
        <v>1041</v>
      </c>
      <c r="CX549" s="34" t="s">
        <v>1044</v>
      </c>
      <c r="CY549" s="34" t="s">
        <v>3826</v>
      </c>
      <c r="CZ549" s="34" t="s">
        <v>3843</v>
      </c>
      <c r="DA549" s="34" t="s">
        <v>3861</v>
      </c>
      <c r="DB549" s="34" t="s">
        <v>1044</v>
      </c>
      <c r="DC549" s="34" t="s">
        <v>3868</v>
      </c>
      <c r="DD549" s="34" t="s">
        <v>3871</v>
      </c>
      <c r="DE549" s="34" t="s">
        <v>1044</v>
      </c>
      <c r="DF549" s="34" t="s">
        <v>3877</v>
      </c>
      <c r="DG549" s="34" t="s">
        <v>169</v>
      </c>
      <c r="DH549" s="34" t="s">
        <v>4170</v>
      </c>
      <c r="DI549" s="34" t="s">
        <v>4881</v>
      </c>
      <c r="DJ549" s="34" t="s">
        <v>4170</v>
      </c>
      <c r="DK549" s="34" t="s">
        <v>4170</v>
      </c>
      <c r="DL549" s="34" t="s">
        <v>4170</v>
      </c>
      <c r="DM549" s="34" t="s">
        <v>4170</v>
      </c>
      <c r="DN549" s="34" t="s">
        <v>4170</v>
      </c>
      <c r="DO549" s="34" t="s">
        <v>4170</v>
      </c>
      <c r="DP549" s="34" t="s">
        <v>4170</v>
      </c>
      <c r="DQ549" s="34" t="s">
        <v>4170</v>
      </c>
      <c r="DR549" s="34" t="s">
        <v>4170</v>
      </c>
      <c r="DS549" s="34" t="s">
        <v>4170</v>
      </c>
      <c r="DT549" s="34" t="s">
        <v>4170</v>
      </c>
      <c r="DU549" s="34" t="s">
        <v>4170</v>
      </c>
      <c r="DV549" s="34" t="s">
        <v>4170</v>
      </c>
      <c r="DW549" s="34" t="s">
        <v>4170</v>
      </c>
      <c r="DY549" s="34">
        <v>30000</v>
      </c>
      <c r="FK549" s="34" t="s">
        <v>1044</v>
      </c>
      <c r="FM549" s="34" t="s">
        <v>3990</v>
      </c>
      <c r="GF549" s="34" t="s">
        <v>1044</v>
      </c>
      <c r="GG549" s="34" t="s">
        <v>4170</v>
      </c>
      <c r="GH549" s="34" t="s">
        <v>4170</v>
      </c>
      <c r="GI549" s="34" t="s">
        <v>4170</v>
      </c>
      <c r="GJ549" s="34" t="s">
        <v>4881</v>
      </c>
      <c r="GK549" s="34" t="s">
        <v>4170</v>
      </c>
      <c r="GL549" s="34" t="s">
        <v>4170</v>
      </c>
      <c r="GM549" s="34" t="s">
        <v>4170</v>
      </c>
      <c r="GO549" s="34">
        <v>10000</v>
      </c>
      <c r="GP549" s="34">
        <v>0</v>
      </c>
      <c r="GQ549" s="34">
        <v>10000</v>
      </c>
      <c r="GR549" s="34">
        <v>6000</v>
      </c>
      <c r="GS549" s="34">
        <v>400</v>
      </c>
      <c r="GT549" s="34">
        <v>500</v>
      </c>
      <c r="GU549" s="34">
        <v>0</v>
      </c>
      <c r="GV549" s="34">
        <v>0</v>
      </c>
      <c r="GW549" s="34">
        <v>0</v>
      </c>
      <c r="GX549" s="34">
        <v>2000</v>
      </c>
      <c r="GY549" s="34">
        <v>6000</v>
      </c>
      <c r="GZ549" s="34">
        <v>4000</v>
      </c>
      <c r="HA549" s="34">
        <v>0</v>
      </c>
      <c r="HB549" s="34">
        <v>0</v>
      </c>
      <c r="HC549" s="34">
        <v>10000</v>
      </c>
      <c r="HD549" s="34">
        <v>1000</v>
      </c>
      <c r="HE549" s="34">
        <v>0</v>
      </c>
      <c r="HF549" s="34" t="s">
        <v>1044</v>
      </c>
      <c r="HK549" s="34" t="s">
        <v>7565</v>
      </c>
      <c r="HL549" s="34" t="s">
        <v>4226</v>
      </c>
      <c r="HM549" s="34" t="s">
        <v>4542</v>
      </c>
      <c r="HN549" s="34" t="s">
        <v>5447</v>
      </c>
      <c r="HO549" s="34">
        <v>44.908015768725399</v>
      </c>
      <c r="HP549" s="34" t="s">
        <v>4896</v>
      </c>
      <c r="HQ549" s="34" t="s">
        <v>4316</v>
      </c>
      <c r="HR549" s="34" t="s">
        <v>4219</v>
      </c>
      <c r="HS549" s="34" t="s">
        <v>4255</v>
      </c>
      <c r="HT549" s="34" t="s">
        <v>4271</v>
      </c>
      <c r="HU549" s="34" t="s">
        <v>5342</v>
      </c>
      <c r="HV549" s="34" t="s">
        <v>5001</v>
      </c>
      <c r="HW549" s="34" t="s">
        <v>4556</v>
      </c>
      <c r="HX549" s="34" t="s">
        <v>3244</v>
      </c>
      <c r="HY549" s="34" t="s">
        <v>4291</v>
      </c>
      <c r="HZ549" s="34" t="s">
        <v>4929</v>
      </c>
      <c r="IA549" s="34" t="s">
        <v>4665</v>
      </c>
      <c r="IC549" s="34" t="s">
        <v>5274</v>
      </c>
      <c r="ID549" s="34" t="s">
        <v>4462</v>
      </c>
      <c r="IE549" s="34" t="s">
        <v>5224</v>
      </c>
      <c r="IQ549" s="34">
        <v>30000</v>
      </c>
      <c r="IR549" s="34" t="s">
        <v>1046</v>
      </c>
      <c r="IT549" s="34">
        <v>7500</v>
      </c>
      <c r="IU549" s="34" t="s">
        <v>5181</v>
      </c>
      <c r="IV549" s="34" t="s">
        <v>4170</v>
      </c>
      <c r="IW549" s="34" t="s">
        <v>4176</v>
      </c>
      <c r="IX549" s="34" t="s">
        <v>5179</v>
      </c>
      <c r="IY549" s="34" t="s">
        <v>4785</v>
      </c>
      <c r="IZ549" s="34" t="s">
        <v>4785</v>
      </c>
      <c r="JA549" s="34" t="s">
        <v>4170</v>
      </c>
      <c r="JB549" s="34" t="s">
        <v>4170</v>
      </c>
      <c r="JC549" s="34">
        <v>333.33333333333297</v>
      </c>
      <c r="JD549" s="34">
        <v>1000</v>
      </c>
      <c r="JE549" s="34">
        <v>666.66666666666697</v>
      </c>
      <c r="JF549" s="34">
        <v>0</v>
      </c>
      <c r="JG549" s="34">
        <v>0</v>
      </c>
      <c r="JH549" s="34">
        <v>1666.6666666666699</v>
      </c>
      <c r="JI549" s="34">
        <v>166.666666666667</v>
      </c>
      <c r="JJ549" s="34">
        <v>0</v>
      </c>
      <c r="JK549" s="34">
        <v>0</v>
      </c>
      <c r="JL549" s="34">
        <v>29566.666666666701</v>
      </c>
      <c r="JM549" s="34">
        <v>1166.6666666666699</v>
      </c>
      <c r="JN549" s="34">
        <v>30733.333333333299</v>
      </c>
      <c r="JO549" s="34">
        <v>7391.6666666666697</v>
      </c>
      <c r="JP549" s="34">
        <v>291.66666666666703</v>
      </c>
      <c r="JQ549" s="34">
        <v>7683.3333333333303</v>
      </c>
      <c r="JR549" s="34">
        <v>0.32537960954446898</v>
      </c>
      <c r="JT549" s="34">
        <v>0.32537960954446898</v>
      </c>
      <c r="JU549" s="34">
        <v>0.19522776572668099</v>
      </c>
      <c r="JV549" s="34">
        <v>1.30151843817787E-2</v>
      </c>
      <c r="JW549" s="34">
        <v>1.6268980477223399E-2</v>
      </c>
      <c r="KA549" s="34">
        <v>1.0845986984815601E-2</v>
      </c>
      <c r="KB549" s="34">
        <v>3.2537960954446901E-2</v>
      </c>
      <c r="KC549" s="34">
        <v>2.1691973969631202E-2</v>
      </c>
      <c r="KF549" s="34">
        <v>5.4229934924078099E-2</v>
      </c>
      <c r="KG549" s="34">
        <v>5.4229934924078099E-3</v>
      </c>
      <c r="KJ549" s="34" t="s">
        <v>5978</v>
      </c>
      <c r="KK549" s="34" t="s">
        <v>5990</v>
      </c>
      <c r="KL549" s="34" t="s">
        <v>4170</v>
      </c>
      <c r="KM549" s="34" t="s">
        <v>4714</v>
      </c>
      <c r="KN549" s="34" t="s">
        <v>4716</v>
      </c>
      <c r="KO549" s="34" t="s">
        <v>4716</v>
      </c>
      <c r="KP549" s="34" t="s">
        <v>4170</v>
      </c>
      <c r="KQ549" s="34" t="s">
        <v>4170</v>
      </c>
      <c r="KR549" s="34" t="s">
        <v>4973</v>
      </c>
      <c r="KS549" s="34" t="s">
        <v>4783</v>
      </c>
      <c r="KT549" s="34" t="s">
        <v>4170</v>
      </c>
      <c r="KU549" s="34" t="s">
        <v>5114</v>
      </c>
      <c r="KV549" s="34" t="s">
        <v>5154</v>
      </c>
      <c r="KW549" s="34" t="s">
        <v>5621</v>
      </c>
      <c r="KX549" s="34" t="s">
        <v>5644</v>
      </c>
      <c r="KY549" s="34" t="s">
        <v>5954</v>
      </c>
      <c r="KZ549" s="34" t="s">
        <v>5154</v>
      </c>
      <c r="LA549" s="34" t="s">
        <v>5992</v>
      </c>
    </row>
    <row r="550" spans="1:313">
      <c r="A550" s="34" t="s">
        <v>7566</v>
      </c>
      <c r="B550" s="34" t="s">
        <v>7551</v>
      </c>
      <c r="C550" s="34" t="s">
        <v>1036</v>
      </c>
      <c r="D550" s="34" t="s">
        <v>1041</v>
      </c>
      <c r="F550" s="34" t="s">
        <v>1041</v>
      </c>
      <c r="G550" s="34">
        <v>41</v>
      </c>
      <c r="H550" s="34" t="s">
        <v>1041</v>
      </c>
      <c r="I550" s="34" t="s">
        <v>1041</v>
      </c>
      <c r="J550" s="34" t="s">
        <v>442</v>
      </c>
      <c r="K550" s="34" t="s">
        <v>1077</v>
      </c>
      <c r="L550" s="34" t="s">
        <v>9537</v>
      </c>
      <c r="M550" s="34" t="s">
        <v>1548</v>
      </c>
      <c r="N550" s="34" t="s">
        <v>9538</v>
      </c>
      <c r="P550" s="34" t="s">
        <v>3065</v>
      </c>
      <c r="Q550" s="34" t="s">
        <v>3123</v>
      </c>
      <c r="R550" s="34" t="s">
        <v>6532</v>
      </c>
      <c r="S550" s="34">
        <v>1</v>
      </c>
      <c r="T550" s="34" t="s">
        <v>4170</v>
      </c>
      <c r="U550" s="34" t="s">
        <v>4170</v>
      </c>
      <c r="V550" s="34" t="s">
        <v>4170</v>
      </c>
      <c r="W550" s="34" t="s">
        <v>4170</v>
      </c>
      <c r="X550" s="34" t="s">
        <v>4881</v>
      </c>
      <c r="Y550" s="34" t="s">
        <v>4170</v>
      </c>
      <c r="Z550" s="34" t="s">
        <v>4881</v>
      </c>
      <c r="AA550" s="34" t="s">
        <v>4170</v>
      </c>
      <c r="AB550" s="34" t="s">
        <v>3681</v>
      </c>
      <c r="AD550" s="34" t="s">
        <v>3696</v>
      </c>
      <c r="AN550" s="34" t="s">
        <v>3719</v>
      </c>
      <c r="AO550" s="34" t="s">
        <v>1044</v>
      </c>
      <c r="BG550" s="34">
        <v>1</v>
      </c>
      <c r="BI550" s="34">
        <v>25</v>
      </c>
      <c r="BJ550" s="34" t="s">
        <v>1041</v>
      </c>
      <c r="BK550" s="34" t="s">
        <v>3727</v>
      </c>
      <c r="BM550" s="34" t="s">
        <v>3739</v>
      </c>
      <c r="BN550" s="34" t="s">
        <v>3745</v>
      </c>
      <c r="BO550" s="34" t="s">
        <v>4881</v>
      </c>
      <c r="BP550" s="34" t="s">
        <v>4170</v>
      </c>
      <c r="BQ550" s="34" t="s">
        <v>4170</v>
      </c>
      <c r="BR550" s="34" t="s">
        <v>4170</v>
      </c>
      <c r="BS550" s="34" t="s">
        <v>3754</v>
      </c>
      <c r="BT550" s="34" t="s">
        <v>3771</v>
      </c>
      <c r="BU550" s="34" t="s">
        <v>1044</v>
      </c>
      <c r="BV550" s="34" t="s">
        <v>1044</v>
      </c>
      <c r="BW550" s="34" t="s">
        <v>1044</v>
      </c>
      <c r="BX550" s="34" t="s">
        <v>3777</v>
      </c>
      <c r="BY550" s="34" t="s">
        <v>4881</v>
      </c>
      <c r="BZ550" s="34" t="s">
        <v>4170</v>
      </c>
      <c r="CA550" s="34" t="s">
        <v>4170</v>
      </c>
      <c r="CB550" s="34" t="s">
        <v>4170</v>
      </c>
      <c r="CC550" s="34" t="s">
        <v>4170</v>
      </c>
      <c r="CD550" s="34" t="s">
        <v>4170</v>
      </c>
      <c r="CE550" s="34" t="s">
        <v>4170</v>
      </c>
      <c r="CF550" s="34" t="s">
        <v>4170</v>
      </c>
      <c r="CG550" s="34" t="s">
        <v>4170</v>
      </c>
      <c r="CH550" s="34" t="s">
        <v>4170</v>
      </c>
      <c r="CI550" s="34" t="s">
        <v>4170</v>
      </c>
      <c r="CJ550" s="34" t="s">
        <v>4170</v>
      </c>
      <c r="CK550" s="34" t="s">
        <v>4170</v>
      </c>
      <c r="CL550" s="34" t="s">
        <v>4170</v>
      </c>
      <c r="CM550" s="34" t="s">
        <v>4170</v>
      </c>
      <c r="CN550" s="34" t="s">
        <v>4170</v>
      </c>
      <c r="CO550" s="34" t="s">
        <v>4170</v>
      </c>
      <c r="CQ550" s="34" t="s">
        <v>1041</v>
      </c>
      <c r="CR550" s="34" t="s">
        <v>1041</v>
      </c>
      <c r="CS550" s="34" t="s">
        <v>1041</v>
      </c>
      <c r="CT550" s="34" t="s">
        <v>1041</v>
      </c>
      <c r="CU550" s="34" t="s">
        <v>1041</v>
      </c>
      <c r="CV550" s="34" t="s">
        <v>1041</v>
      </c>
      <c r="CW550" s="34" t="s">
        <v>1041</v>
      </c>
      <c r="CX550" s="34" t="s">
        <v>1044</v>
      </c>
      <c r="CY550" s="34" t="s">
        <v>3826</v>
      </c>
      <c r="CZ550" s="34" t="s">
        <v>3843</v>
      </c>
      <c r="DA550" s="34" t="s">
        <v>3855</v>
      </c>
      <c r="DB550" s="34" t="s">
        <v>1044</v>
      </c>
      <c r="DC550" s="34" t="s">
        <v>1044</v>
      </c>
      <c r="DD550" s="34" t="s">
        <v>3871</v>
      </c>
      <c r="DE550" s="34" t="s">
        <v>1044</v>
      </c>
      <c r="DF550" s="34" t="s">
        <v>3877</v>
      </c>
      <c r="DG550" s="34" t="s">
        <v>3889</v>
      </c>
      <c r="DH550" s="34" t="s">
        <v>4170</v>
      </c>
      <c r="DI550" s="34" t="s">
        <v>4170</v>
      </c>
      <c r="DJ550" s="34" t="s">
        <v>4881</v>
      </c>
      <c r="DK550" s="34" t="s">
        <v>4170</v>
      </c>
      <c r="DL550" s="34" t="s">
        <v>4170</v>
      </c>
      <c r="DM550" s="34" t="s">
        <v>4170</v>
      </c>
      <c r="DN550" s="34" t="s">
        <v>4170</v>
      </c>
      <c r="DO550" s="34" t="s">
        <v>4170</v>
      </c>
      <c r="DP550" s="34" t="s">
        <v>4170</v>
      </c>
      <c r="DQ550" s="34" t="s">
        <v>4170</v>
      </c>
      <c r="DR550" s="34" t="s">
        <v>4170</v>
      </c>
      <c r="DS550" s="34" t="s">
        <v>4170</v>
      </c>
      <c r="DT550" s="34" t="s">
        <v>4170</v>
      </c>
      <c r="DU550" s="34" t="s">
        <v>4170</v>
      </c>
      <c r="DV550" s="34" t="s">
        <v>4170</v>
      </c>
      <c r="DW550" s="34" t="s">
        <v>4170</v>
      </c>
      <c r="FK550" s="34" t="s">
        <v>1044</v>
      </c>
      <c r="FM550" s="34" t="s">
        <v>3981</v>
      </c>
      <c r="FN550" s="34" t="s">
        <v>7268</v>
      </c>
      <c r="FO550" s="34" t="s">
        <v>4881</v>
      </c>
      <c r="FP550" s="34" t="s">
        <v>4881</v>
      </c>
      <c r="FQ550" s="34" t="s">
        <v>4881</v>
      </c>
      <c r="FR550" s="34" t="s">
        <v>4170</v>
      </c>
      <c r="FS550" s="34" t="s">
        <v>4170</v>
      </c>
      <c r="FT550" s="34" t="s">
        <v>4170</v>
      </c>
      <c r="FU550" s="34" t="s">
        <v>4881</v>
      </c>
      <c r="FV550" s="34" t="s">
        <v>4170</v>
      </c>
      <c r="FW550" s="34" t="s">
        <v>4170</v>
      </c>
      <c r="FX550" s="34" t="s">
        <v>4170</v>
      </c>
      <c r="FY550" s="34" t="s">
        <v>4170</v>
      </c>
      <c r="FZ550" s="34" t="s">
        <v>4170</v>
      </c>
      <c r="GA550" s="34" t="s">
        <v>4170</v>
      </c>
      <c r="GB550" s="34" t="s">
        <v>4170</v>
      </c>
      <c r="GC550" s="34" t="s">
        <v>4170</v>
      </c>
      <c r="GD550" s="34" t="s">
        <v>4170</v>
      </c>
      <c r="GF550" s="34" t="s">
        <v>1044</v>
      </c>
      <c r="GG550" s="34" t="s">
        <v>4170</v>
      </c>
      <c r="GH550" s="34" t="s">
        <v>4170</v>
      </c>
      <c r="GI550" s="34" t="s">
        <v>4170</v>
      </c>
      <c r="GJ550" s="34" t="s">
        <v>4881</v>
      </c>
      <c r="GK550" s="34" t="s">
        <v>4170</v>
      </c>
      <c r="GL550" s="34" t="s">
        <v>4170</v>
      </c>
      <c r="GM550" s="34" t="s">
        <v>4170</v>
      </c>
      <c r="GO550" s="34">
        <v>2000</v>
      </c>
      <c r="GP550" s="34">
        <v>0</v>
      </c>
      <c r="GR550" s="34">
        <v>2500</v>
      </c>
      <c r="GS550" s="34">
        <v>1000</v>
      </c>
      <c r="GT550" s="34">
        <v>300</v>
      </c>
      <c r="GU550" s="34">
        <v>0</v>
      </c>
      <c r="GV550" s="34">
        <v>0</v>
      </c>
      <c r="GW550" s="34">
        <v>0</v>
      </c>
      <c r="GX550" s="34">
        <v>3000</v>
      </c>
      <c r="GY550" s="34">
        <v>400</v>
      </c>
      <c r="GZ550" s="34">
        <v>0</v>
      </c>
      <c r="HA550" s="34">
        <v>0</v>
      </c>
      <c r="HB550" s="34">
        <v>0</v>
      </c>
      <c r="HC550" s="34">
        <v>0</v>
      </c>
      <c r="HD550" s="34">
        <v>0</v>
      </c>
      <c r="HF550" s="34" t="s">
        <v>1044</v>
      </c>
      <c r="HK550" s="34" t="s">
        <v>7567</v>
      </c>
      <c r="HL550" s="34" t="s">
        <v>4226</v>
      </c>
      <c r="HM550" s="34" t="s">
        <v>4542</v>
      </c>
      <c r="HN550" s="34" t="s">
        <v>5453</v>
      </c>
      <c r="HO550" s="34">
        <v>25.918473499781001</v>
      </c>
      <c r="HP550" s="34" t="s">
        <v>4895</v>
      </c>
      <c r="HQ550" s="34" t="s">
        <v>4305</v>
      </c>
      <c r="HR550" s="34" t="s">
        <v>4186</v>
      </c>
      <c r="HS550" s="34" t="s">
        <v>4241</v>
      </c>
      <c r="HT550" s="34" t="s">
        <v>4271</v>
      </c>
      <c r="HU550" s="34" t="s">
        <v>5342</v>
      </c>
      <c r="HV550" s="34" t="s">
        <v>5001</v>
      </c>
      <c r="HW550" s="34" t="s">
        <v>4556</v>
      </c>
      <c r="HX550" s="34" t="s">
        <v>3241</v>
      </c>
      <c r="HY550" s="34" t="s">
        <v>4291</v>
      </c>
      <c r="HZ550" s="34" t="s">
        <v>4933</v>
      </c>
      <c r="IA550" s="34" t="s">
        <v>4666</v>
      </c>
      <c r="IC550" s="34" t="s">
        <v>5274</v>
      </c>
      <c r="ID550" s="34" t="s">
        <v>4462</v>
      </c>
      <c r="IR550" s="34" t="s">
        <v>1046</v>
      </c>
      <c r="IU550" s="34" t="s">
        <v>5177</v>
      </c>
      <c r="IV550" s="34" t="s">
        <v>4170</v>
      </c>
      <c r="IX550" s="34" t="s">
        <v>5374</v>
      </c>
      <c r="IY550" s="34" t="s">
        <v>4474</v>
      </c>
      <c r="IZ550" s="34" t="s">
        <v>4784</v>
      </c>
      <c r="JA550" s="34" t="s">
        <v>4170</v>
      </c>
      <c r="JB550" s="34" t="s">
        <v>4170</v>
      </c>
      <c r="JC550" s="34">
        <v>500</v>
      </c>
      <c r="JD550" s="34">
        <v>66.6666666666667</v>
      </c>
      <c r="JE550" s="34">
        <v>0</v>
      </c>
      <c r="JF550" s="34">
        <v>0</v>
      </c>
      <c r="JG550" s="34">
        <v>0</v>
      </c>
      <c r="JH550" s="34">
        <v>0</v>
      </c>
      <c r="JI550" s="34">
        <v>0</v>
      </c>
      <c r="JK550" s="34">
        <v>0</v>
      </c>
      <c r="JL550" s="34">
        <v>6300</v>
      </c>
      <c r="JM550" s="34">
        <v>66.6666666666667</v>
      </c>
      <c r="JN550" s="34">
        <v>6366.6666666666697</v>
      </c>
      <c r="JO550" s="34">
        <v>6300</v>
      </c>
      <c r="JP550" s="34">
        <v>66.6666666666667</v>
      </c>
      <c r="JQ550" s="34">
        <v>6366.6666666666697</v>
      </c>
      <c r="JR550" s="34">
        <v>0.31413612565444998</v>
      </c>
      <c r="JU550" s="34">
        <v>0.39267015706806302</v>
      </c>
      <c r="JV550" s="34">
        <v>0.15706806282722499</v>
      </c>
      <c r="JW550" s="34">
        <v>4.7120418848167499E-2</v>
      </c>
      <c r="KA550" s="34">
        <v>7.8534031413612607E-2</v>
      </c>
      <c r="KB550" s="34">
        <v>1.04712041884817E-2</v>
      </c>
      <c r="KL550" s="34" t="s">
        <v>4170</v>
      </c>
      <c r="KM550" s="34" t="s">
        <v>4714</v>
      </c>
      <c r="KN550" s="34" t="s">
        <v>4352</v>
      </c>
      <c r="KO550" s="34" t="s">
        <v>4170</v>
      </c>
      <c r="KP550" s="34" t="s">
        <v>4170</v>
      </c>
      <c r="KQ550" s="34" t="s">
        <v>4170</v>
      </c>
      <c r="KR550" s="34" t="s">
        <v>4170</v>
      </c>
      <c r="KS550" s="34" t="s">
        <v>4170</v>
      </c>
      <c r="KU550" s="34" t="s">
        <v>5116</v>
      </c>
      <c r="KV550" s="34" t="s">
        <v>5154</v>
      </c>
      <c r="KW550" s="34" t="s">
        <v>5620</v>
      </c>
      <c r="KX550" s="34" t="s">
        <v>5643</v>
      </c>
      <c r="KY550" s="34" t="s">
        <v>5116</v>
      </c>
      <c r="KZ550" s="34" t="s">
        <v>5154</v>
      </c>
    </row>
    <row r="551" spans="1:313">
      <c r="A551" s="34" t="s">
        <v>7568</v>
      </c>
      <c r="B551" s="34" t="s">
        <v>7551</v>
      </c>
      <c r="C551" s="34" t="s">
        <v>1037</v>
      </c>
      <c r="D551" s="34" t="s">
        <v>1041</v>
      </c>
      <c r="F551" s="34" t="s">
        <v>1041</v>
      </c>
      <c r="G551" s="34">
        <v>39</v>
      </c>
      <c r="H551" s="34" t="s">
        <v>1041</v>
      </c>
      <c r="I551" s="34" t="s">
        <v>1041</v>
      </c>
      <c r="J551" s="34" t="s">
        <v>440</v>
      </c>
      <c r="K551" s="34" t="s">
        <v>1077</v>
      </c>
      <c r="L551" s="34" t="s">
        <v>9537</v>
      </c>
      <c r="M551" s="34" t="s">
        <v>1548</v>
      </c>
      <c r="N551" s="34" t="s">
        <v>9538</v>
      </c>
      <c r="P551" s="34" t="s">
        <v>3065</v>
      </c>
      <c r="Q551" s="34" t="s">
        <v>3123</v>
      </c>
      <c r="R551" s="34" t="s">
        <v>6374</v>
      </c>
      <c r="S551" s="34">
        <v>2</v>
      </c>
      <c r="T551" s="34" t="s">
        <v>4881</v>
      </c>
      <c r="U551" s="34" t="s">
        <v>4170</v>
      </c>
      <c r="V551" s="34" t="s">
        <v>4881</v>
      </c>
      <c r="W551" s="34" t="s">
        <v>4881</v>
      </c>
      <c r="X551" s="34" t="s">
        <v>4170</v>
      </c>
      <c r="Y551" s="34" t="s">
        <v>4881</v>
      </c>
      <c r="Z551" s="34" t="s">
        <v>4881</v>
      </c>
      <c r="AA551" s="34" t="s">
        <v>4170</v>
      </c>
      <c r="AB551" s="34" t="s">
        <v>3681</v>
      </c>
      <c r="AD551" s="34" t="s">
        <v>3696</v>
      </c>
      <c r="AN551" s="34" t="s">
        <v>3722</v>
      </c>
      <c r="AO551" s="34" t="s">
        <v>1044</v>
      </c>
      <c r="BG551" s="34">
        <v>1</v>
      </c>
      <c r="BI551" s="34">
        <v>18</v>
      </c>
      <c r="BJ551" s="34" t="s">
        <v>1041</v>
      </c>
      <c r="BK551" s="34" t="s">
        <v>3727</v>
      </c>
      <c r="BM551" s="34" t="s">
        <v>3739</v>
      </c>
      <c r="BN551" s="34" t="s">
        <v>3745</v>
      </c>
      <c r="BO551" s="34" t="s">
        <v>4881</v>
      </c>
      <c r="BP551" s="34" t="s">
        <v>4170</v>
      </c>
      <c r="BQ551" s="34" t="s">
        <v>4170</v>
      </c>
      <c r="BR551" s="34" t="s">
        <v>4170</v>
      </c>
      <c r="BS551" s="34" t="s">
        <v>3751</v>
      </c>
      <c r="BT551" s="34" t="s">
        <v>3771</v>
      </c>
      <c r="BU551" s="34" t="s">
        <v>1044</v>
      </c>
      <c r="BV551" s="34" t="s">
        <v>1044</v>
      </c>
      <c r="BW551" s="34" t="s">
        <v>1044</v>
      </c>
      <c r="BX551" s="34" t="s">
        <v>3777</v>
      </c>
      <c r="BY551" s="34" t="s">
        <v>4881</v>
      </c>
      <c r="BZ551" s="34" t="s">
        <v>4170</v>
      </c>
      <c r="CA551" s="34" t="s">
        <v>4170</v>
      </c>
      <c r="CB551" s="34" t="s">
        <v>4170</v>
      </c>
      <c r="CC551" s="34" t="s">
        <v>4170</v>
      </c>
      <c r="CD551" s="34" t="s">
        <v>4170</v>
      </c>
      <c r="CE551" s="34" t="s">
        <v>4170</v>
      </c>
      <c r="CF551" s="34" t="s">
        <v>4170</v>
      </c>
      <c r="CG551" s="34" t="s">
        <v>4170</v>
      </c>
      <c r="CH551" s="34" t="s">
        <v>4170</v>
      </c>
      <c r="CI551" s="34" t="s">
        <v>4170</v>
      </c>
      <c r="CJ551" s="34" t="s">
        <v>4170</v>
      </c>
      <c r="CK551" s="34" t="s">
        <v>4170</v>
      </c>
      <c r="CL551" s="34" t="s">
        <v>4170</v>
      </c>
      <c r="CM551" s="34" t="s">
        <v>4170</v>
      </c>
      <c r="CN551" s="34" t="s">
        <v>4170</v>
      </c>
      <c r="CO551" s="34" t="s">
        <v>4170</v>
      </c>
      <c r="CQ551" s="34" t="s">
        <v>1041</v>
      </c>
      <c r="CR551" s="34" t="s">
        <v>1041</v>
      </c>
      <c r="CS551" s="34" t="s">
        <v>1041</v>
      </c>
      <c r="CT551" s="34" t="s">
        <v>1041</v>
      </c>
      <c r="CU551" s="34" t="s">
        <v>1041</v>
      </c>
      <c r="CV551" s="34" t="s">
        <v>1041</v>
      </c>
      <c r="CW551" s="34" t="s">
        <v>1041</v>
      </c>
      <c r="CX551" s="34" t="s">
        <v>1044</v>
      </c>
      <c r="CY551" s="34" t="s">
        <v>3826</v>
      </c>
      <c r="CZ551" s="34" t="s">
        <v>3843</v>
      </c>
      <c r="DA551" s="34" t="s">
        <v>3861</v>
      </c>
      <c r="DB551" s="34" t="s">
        <v>1044</v>
      </c>
      <c r="DC551" s="34" t="s">
        <v>1044</v>
      </c>
      <c r="DD551" s="34" t="s">
        <v>3871</v>
      </c>
      <c r="DE551" s="34" t="s">
        <v>1041</v>
      </c>
      <c r="DF551" s="34" t="s">
        <v>3877</v>
      </c>
      <c r="DG551" s="34" t="s">
        <v>7443</v>
      </c>
      <c r="DH551" s="34" t="s">
        <v>4170</v>
      </c>
      <c r="DI551" s="34" t="s">
        <v>4170</v>
      </c>
      <c r="DJ551" s="34" t="s">
        <v>4881</v>
      </c>
      <c r="DK551" s="34" t="s">
        <v>4170</v>
      </c>
      <c r="DL551" s="34" t="s">
        <v>4170</v>
      </c>
      <c r="DM551" s="34" t="s">
        <v>4170</v>
      </c>
      <c r="DN551" s="34" t="s">
        <v>4170</v>
      </c>
      <c r="DO551" s="34" t="s">
        <v>4170</v>
      </c>
      <c r="DP551" s="34" t="s">
        <v>4170</v>
      </c>
      <c r="DQ551" s="34" t="s">
        <v>4881</v>
      </c>
      <c r="DR551" s="34" t="s">
        <v>4170</v>
      </c>
      <c r="DS551" s="34" t="s">
        <v>4170</v>
      </c>
      <c r="DT551" s="34" t="s">
        <v>4170</v>
      </c>
      <c r="DU551" s="34" t="s">
        <v>4170</v>
      </c>
      <c r="DV551" s="34" t="s">
        <v>4170</v>
      </c>
      <c r="DW551" s="34" t="s">
        <v>4170</v>
      </c>
      <c r="DZ551" s="34">
        <v>7000</v>
      </c>
      <c r="FK551" s="34" t="s">
        <v>3963</v>
      </c>
      <c r="FL551" s="34" t="s">
        <v>3972</v>
      </c>
      <c r="FM551" s="34" t="s">
        <v>3990</v>
      </c>
      <c r="GF551" s="34" t="s">
        <v>1044</v>
      </c>
      <c r="GG551" s="34" t="s">
        <v>4170</v>
      </c>
      <c r="GH551" s="34" t="s">
        <v>4170</v>
      </c>
      <c r="GI551" s="34" t="s">
        <v>4170</v>
      </c>
      <c r="GJ551" s="34" t="s">
        <v>4881</v>
      </c>
      <c r="GK551" s="34" t="s">
        <v>4170</v>
      </c>
      <c r="GL551" s="34" t="s">
        <v>4170</v>
      </c>
      <c r="GM551" s="34" t="s">
        <v>4170</v>
      </c>
      <c r="GO551" s="34">
        <v>5000</v>
      </c>
      <c r="GP551" s="34">
        <v>0</v>
      </c>
      <c r="GQ551" s="34">
        <v>6000</v>
      </c>
      <c r="GR551" s="34">
        <v>3000</v>
      </c>
      <c r="GS551" s="34">
        <v>500</v>
      </c>
      <c r="GT551" s="34">
        <v>500</v>
      </c>
      <c r="GU551" s="34">
        <v>300</v>
      </c>
      <c r="GV551" s="34">
        <v>0</v>
      </c>
      <c r="GW551" s="34">
        <v>0</v>
      </c>
      <c r="GX551" s="34">
        <v>3800</v>
      </c>
      <c r="GY551" s="34">
        <v>500</v>
      </c>
      <c r="GZ551" s="34">
        <v>0</v>
      </c>
      <c r="HA551" s="34">
        <v>0</v>
      </c>
      <c r="HB551" s="34">
        <v>0</v>
      </c>
      <c r="HC551" s="34">
        <v>2000</v>
      </c>
      <c r="HD551" s="34">
        <v>0</v>
      </c>
      <c r="HE551" s="34">
        <v>0</v>
      </c>
      <c r="HF551" s="34" t="s">
        <v>1044</v>
      </c>
      <c r="HK551" s="34" t="s">
        <v>7569</v>
      </c>
      <c r="HL551" s="34" t="s">
        <v>4226</v>
      </c>
      <c r="HM551" s="34" t="s">
        <v>4542</v>
      </c>
      <c r="HN551" s="34" t="s">
        <v>5447</v>
      </c>
      <c r="HO551" s="34">
        <v>42.904073587385</v>
      </c>
      <c r="HP551" s="34" t="s">
        <v>4896</v>
      </c>
      <c r="HQ551" s="34" t="s">
        <v>4313</v>
      </c>
      <c r="HR551" s="34" t="s">
        <v>4210</v>
      </c>
      <c r="HS551" s="34" t="s">
        <v>4228</v>
      </c>
      <c r="HT551" s="34" t="s">
        <v>4262</v>
      </c>
      <c r="HU551" s="34" t="s">
        <v>5342</v>
      </c>
      <c r="HV551" s="34" t="s">
        <v>5001</v>
      </c>
      <c r="HW551" s="34" t="s">
        <v>4556</v>
      </c>
      <c r="HX551" s="34" t="s">
        <v>3244</v>
      </c>
      <c r="HY551" s="34" t="s">
        <v>4291</v>
      </c>
      <c r="HZ551" s="34" t="s">
        <v>4933</v>
      </c>
      <c r="IA551" s="34" t="s">
        <v>4666</v>
      </c>
      <c r="IC551" s="34" t="s">
        <v>5274</v>
      </c>
      <c r="ID551" s="34" t="s">
        <v>4462</v>
      </c>
      <c r="IF551" s="34" t="s">
        <v>4878</v>
      </c>
      <c r="IQ551" s="34">
        <v>7000</v>
      </c>
      <c r="IR551" s="34" t="s">
        <v>1046</v>
      </c>
      <c r="IS551" s="34" t="s">
        <v>5322</v>
      </c>
      <c r="IT551" s="34">
        <v>3500</v>
      </c>
      <c r="IU551" s="34" t="s">
        <v>5179</v>
      </c>
      <c r="IV551" s="34" t="s">
        <v>4170</v>
      </c>
      <c r="IW551" s="34" t="s">
        <v>4175</v>
      </c>
      <c r="IX551" s="34" t="s">
        <v>5374</v>
      </c>
      <c r="IY551" s="34" t="s">
        <v>4785</v>
      </c>
      <c r="IZ551" s="34" t="s">
        <v>4785</v>
      </c>
      <c r="JA551" s="34" t="s">
        <v>4784</v>
      </c>
      <c r="JB551" s="34" t="s">
        <v>4170</v>
      </c>
      <c r="JC551" s="34">
        <v>633.33333333333303</v>
      </c>
      <c r="JD551" s="34">
        <v>83.3333333333333</v>
      </c>
      <c r="JE551" s="34">
        <v>0</v>
      </c>
      <c r="JF551" s="34">
        <v>0</v>
      </c>
      <c r="JG551" s="34">
        <v>0</v>
      </c>
      <c r="JH551" s="34">
        <v>333.33333333333297</v>
      </c>
      <c r="JI551" s="34">
        <v>0</v>
      </c>
      <c r="JJ551" s="34">
        <v>0</v>
      </c>
      <c r="JK551" s="34">
        <v>0</v>
      </c>
      <c r="JL551" s="34">
        <v>16266.666666666701</v>
      </c>
      <c r="JM551" s="34">
        <v>83.3333333333333</v>
      </c>
      <c r="JN551" s="34">
        <v>16350</v>
      </c>
      <c r="JO551" s="34">
        <v>8133.3333333333303</v>
      </c>
      <c r="JP551" s="34">
        <v>41.6666666666667</v>
      </c>
      <c r="JQ551" s="34">
        <v>8175</v>
      </c>
      <c r="JR551" s="34">
        <v>0.30581039755351702</v>
      </c>
      <c r="JT551" s="34">
        <v>0.36697247706421998</v>
      </c>
      <c r="JU551" s="34">
        <v>0.18348623853210999</v>
      </c>
      <c r="JV551" s="34">
        <v>3.0581039755351699E-2</v>
      </c>
      <c r="JW551" s="34">
        <v>3.0581039755351699E-2</v>
      </c>
      <c r="JX551" s="34">
        <v>1.8348623853211E-2</v>
      </c>
      <c r="KA551" s="34">
        <v>3.8735983690112101E-2</v>
      </c>
      <c r="KB551" s="34">
        <v>5.0968399592252796E-3</v>
      </c>
      <c r="KF551" s="34">
        <v>2.0387359836901101E-2</v>
      </c>
      <c r="KJ551" s="34" t="s">
        <v>5980</v>
      </c>
      <c r="KK551" s="34" t="s">
        <v>5178</v>
      </c>
      <c r="KL551" s="34" t="s">
        <v>4170</v>
      </c>
      <c r="KM551" s="34" t="s">
        <v>4716</v>
      </c>
      <c r="KN551" s="34" t="s">
        <v>4352</v>
      </c>
      <c r="KO551" s="34" t="s">
        <v>4170</v>
      </c>
      <c r="KP551" s="34" t="s">
        <v>4170</v>
      </c>
      <c r="KQ551" s="34" t="s">
        <v>4170</v>
      </c>
      <c r="KR551" s="34" t="s">
        <v>4714</v>
      </c>
      <c r="KS551" s="34" t="s">
        <v>4170</v>
      </c>
      <c r="KT551" s="34" t="s">
        <v>4170</v>
      </c>
      <c r="KU551" s="34" t="s">
        <v>5113</v>
      </c>
      <c r="KV551" s="34" t="s">
        <v>5155</v>
      </c>
      <c r="KW551" s="34" t="s">
        <v>5620</v>
      </c>
      <c r="KX551" s="34" t="s">
        <v>5643</v>
      </c>
      <c r="KY551" s="34" t="s">
        <v>5223</v>
      </c>
      <c r="KZ551" s="34" t="s">
        <v>5155</v>
      </c>
      <c r="LA551" s="34" t="s">
        <v>5992</v>
      </c>
    </row>
    <row r="552" spans="1:313">
      <c r="A552" s="34" t="s">
        <v>7570</v>
      </c>
      <c r="B552" s="34" t="s">
        <v>7551</v>
      </c>
      <c r="C552" s="34" t="s">
        <v>1038</v>
      </c>
      <c r="D552" s="34" t="s">
        <v>1041</v>
      </c>
      <c r="F552" s="34" t="s">
        <v>1041</v>
      </c>
      <c r="G552" s="34">
        <v>65</v>
      </c>
      <c r="H552" s="34" t="s">
        <v>1041</v>
      </c>
      <c r="I552" s="34" t="s">
        <v>1041</v>
      </c>
      <c r="J552" s="34" t="s">
        <v>442</v>
      </c>
      <c r="K552" s="34" t="s">
        <v>1134</v>
      </c>
      <c r="L552" s="34" t="s">
        <v>9602</v>
      </c>
      <c r="M552" s="34" t="s">
        <v>2566</v>
      </c>
      <c r="N552" s="34" t="s">
        <v>9603</v>
      </c>
      <c r="P552" s="34" t="s">
        <v>3065</v>
      </c>
      <c r="Q552" s="34" t="s">
        <v>3138</v>
      </c>
      <c r="R552" s="34" t="s">
        <v>6355</v>
      </c>
      <c r="S552" s="34">
        <v>1</v>
      </c>
      <c r="T552" s="34" t="s">
        <v>4170</v>
      </c>
      <c r="U552" s="34" t="s">
        <v>4170</v>
      </c>
      <c r="V552" s="34" t="s">
        <v>4170</v>
      </c>
      <c r="W552" s="34" t="s">
        <v>4170</v>
      </c>
      <c r="X552" s="34" t="s">
        <v>4881</v>
      </c>
      <c r="Y552" s="34" t="s">
        <v>4170</v>
      </c>
      <c r="Z552" s="34" t="s">
        <v>4881</v>
      </c>
      <c r="AA552" s="34" t="s">
        <v>4170</v>
      </c>
      <c r="AB552" s="34" t="s">
        <v>3681</v>
      </c>
      <c r="AD552" s="34" t="s">
        <v>3696</v>
      </c>
      <c r="AN552" s="34" t="s">
        <v>3722</v>
      </c>
      <c r="AO552" s="34" t="s">
        <v>1044</v>
      </c>
      <c r="BG552" s="34">
        <v>1</v>
      </c>
      <c r="BI552" s="34">
        <v>30</v>
      </c>
      <c r="BJ552" s="34" t="s">
        <v>1041</v>
      </c>
      <c r="BK552" s="34" t="s">
        <v>3727</v>
      </c>
      <c r="BM552" s="34" t="s">
        <v>3739</v>
      </c>
      <c r="BN552" s="34" t="s">
        <v>3745</v>
      </c>
      <c r="BO552" s="34" t="s">
        <v>4881</v>
      </c>
      <c r="BP552" s="34" t="s">
        <v>4170</v>
      </c>
      <c r="BQ552" s="34" t="s">
        <v>4170</v>
      </c>
      <c r="BR552" s="34" t="s">
        <v>4170</v>
      </c>
      <c r="BS552" s="34" t="s">
        <v>3751</v>
      </c>
      <c r="BT552" s="34" t="s">
        <v>3739</v>
      </c>
      <c r="BU552" s="34" t="s">
        <v>1044</v>
      </c>
      <c r="BV552" s="34" t="s">
        <v>1044</v>
      </c>
      <c r="BW552" s="34" t="s">
        <v>1044</v>
      </c>
      <c r="BX552" s="34" t="s">
        <v>3777</v>
      </c>
      <c r="BY552" s="34" t="s">
        <v>4881</v>
      </c>
      <c r="BZ552" s="34" t="s">
        <v>4170</v>
      </c>
      <c r="CA552" s="34" t="s">
        <v>4170</v>
      </c>
      <c r="CB552" s="34" t="s">
        <v>4170</v>
      </c>
      <c r="CC552" s="34" t="s">
        <v>4170</v>
      </c>
      <c r="CD552" s="34" t="s">
        <v>4170</v>
      </c>
      <c r="CE552" s="34" t="s">
        <v>4170</v>
      </c>
      <c r="CF552" s="34" t="s">
        <v>4170</v>
      </c>
      <c r="CG552" s="34" t="s">
        <v>4170</v>
      </c>
      <c r="CH552" s="34" t="s">
        <v>4170</v>
      </c>
      <c r="CI552" s="34" t="s">
        <v>4170</v>
      </c>
      <c r="CJ552" s="34" t="s">
        <v>4170</v>
      </c>
      <c r="CK552" s="34" t="s">
        <v>4170</v>
      </c>
      <c r="CL552" s="34" t="s">
        <v>4170</v>
      </c>
      <c r="CM552" s="34" t="s">
        <v>4170</v>
      </c>
      <c r="CN552" s="34" t="s">
        <v>4170</v>
      </c>
      <c r="CO552" s="34" t="s">
        <v>4170</v>
      </c>
      <c r="CQ552" s="34" t="s">
        <v>1041</v>
      </c>
      <c r="CR552" s="34" t="s">
        <v>1041</v>
      </c>
      <c r="CS552" s="34" t="s">
        <v>1044</v>
      </c>
      <c r="CT552" s="34" t="s">
        <v>1044</v>
      </c>
      <c r="CU552" s="34" t="s">
        <v>1041</v>
      </c>
      <c r="CV552" s="34" t="s">
        <v>1041</v>
      </c>
      <c r="CW552" s="34" t="s">
        <v>1044</v>
      </c>
      <c r="CX552" s="34" t="s">
        <v>1044</v>
      </c>
      <c r="CY552" s="34" t="s">
        <v>3826</v>
      </c>
      <c r="CZ552" s="34" t="s">
        <v>3843</v>
      </c>
      <c r="DA552" s="34" t="s">
        <v>3855</v>
      </c>
      <c r="DB552" s="34" t="s">
        <v>3868</v>
      </c>
      <c r="DC552" s="34" t="s">
        <v>3868</v>
      </c>
      <c r="DD552" s="34" t="s">
        <v>3871</v>
      </c>
      <c r="DE552" s="34" t="s">
        <v>1041</v>
      </c>
      <c r="DF552" s="34" t="s">
        <v>3880</v>
      </c>
      <c r="DG552" s="34" t="s">
        <v>157</v>
      </c>
      <c r="DH552" s="34" t="s">
        <v>4170</v>
      </c>
      <c r="DI552" s="34" t="s">
        <v>4170</v>
      </c>
      <c r="DJ552" s="34" t="s">
        <v>4170</v>
      </c>
      <c r="DK552" s="34" t="s">
        <v>4170</v>
      </c>
      <c r="DL552" s="34" t="s">
        <v>4170</v>
      </c>
      <c r="DM552" s="34" t="s">
        <v>4170</v>
      </c>
      <c r="DN552" s="34" t="s">
        <v>4170</v>
      </c>
      <c r="DO552" s="34" t="s">
        <v>4881</v>
      </c>
      <c r="DP552" s="34" t="s">
        <v>4170</v>
      </c>
      <c r="DQ552" s="34" t="s">
        <v>4170</v>
      </c>
      <c r="DR552" s="34" t="s">
        <v>4170</v>
      </c>
      <c r="DS552" s="34" t="s">
        <v>4170</v>
      </c>
      <c r="DT552" s="34" t="s">
        <v>4170</v>
      </c>
      <c r="DU552" s="34" t="s">
        <v>4170</v>
      </c>
      <c r="DV552" s="34" t="s">
        <v>4170</v>
      </c>
      <c r="DW552" s="34" t="s">
        <v>4170</v>
      </c>
      <c r="FE552" s="34">
        <v>1625</v>
      </c>
      <c r="FK552" s="34" t="s">
        <v>1044</v>
      </c>
      <c r="FM552" s="34" t="s">
        <v>3984</v>
      </c>
      <c r="FN552" s="34" t="s">
        <v>7571</v>
      </c>
      <c r="FO552" s="34" t="s">
        <v>4881</v>
      </c>
      <c r="FP552" s="34" t="s">
        <v>4881</v>
      </c>
      <c r="FQ552" s="34" t="s">
        <v>4881</v>
      </c>
      <c r="FR552" s="34" t="s">
        <v>4170</v>
      </c>
      <c r="FS552" s="34" t="s">
        <v>4170</v>
      </c>
      <c r="FT552" s="34" t="s">
        <v>4170</v>
      </c>
      <c r="FU552" s="34" t="s">
        <v>4170</v>
      </c>
      <c r="FV552" s="34" t="s">
        <v>4170</v>
      </c>
      <c r="FW552" s="34" t="s">
        <v>4170</v>
      </c>
      <c r="FX552" s="34" t="s">
        <v>4170</v>
      </c>
      <c r="FY552" s="34" t="s">
        <v>4881</v>
      </c>
      <c r="FZ552" s="34" t="s">
        <v>4170</v>
      </c>
      <c r="GA552" s="34" t="s">
        <v>4881</v>
      </c>
      <c r="GB552" s="34" t="s">
        <v>4170</v>
      </c>
      <c r="GC552" s="34" t="s">
        <v>4170</v>
      </c>
      <c r="GD552" s="34" t="s">
        <v>4170</v>
      </c>
      <c r="GF552" s="34" t="s">
        <v>1044</v>
      </c>
      <c r="GG552" s="34" t="s">
        <v>4170</v>
      </c>
      <c r="GH552" s="34" t="s">
        <v>4170</v>
      </c>
      <c r="GI552" s="34" t="s">
        <v>4170</v>
      </c>
      <c r="GJ552" s="34" t="s">
        <v>4881</v>
      </c>
      <c r="GK552" s="34" t="s">
        <v>4170</v>
      </c>
      <c r="GL552" s="34" t="s">
        <v>4170</v>
      </c>
      <c r="GM552" s="34" t="s">
        <v>4170</v>
      </c>
      <c r="GO552" s="34">
        <v>2000</v>
      </c>
      <c r="GP552" s="34">
        <v>1000</v>
      </c>
      <c r="GQ552" s="34">
        <v>2500</v>
      </c>
      <c r="GR552" s="34">
        <v>2000</v>
      </c>
      <c r="GS552" s="34">
        <v>100</v>
      </c>
      <c r="GT552" s="34">
        <v>90</v>
      </c>
      <c r="GU552" s="34">
        <v>150</v>
      </c>
      <c r="GV552" s="34">
        <v>0</v>
      </c>
      <c r="GW552" s="34">
        <v>0</v>
      </c>
      <c r="GX552" s="34">
        <v>0</v>
      </c>
      <c r="GY552" s="34">
        <v>1000</v>
      </c>
      <c r="GZ552" s="34">
        <v>1000</v>
      </c>
      <c r="HA552" s="34">
        <v>0</v>
      </c>
      <c r="HB552" s="34">
        <v>0</v>
      </c>
      <c r="HC552" s="34">
        <v>0</v>
      </c>
      <c r="HD552" s="34">
        <v>0</v>
      </c>
      <c r="HE552" s="34">
        <v>0</v>
      </c>
      <c r="HF552" s="34" t="s">
        <v>1044</v>
      </c>
      <c r="HK552" s="34" t="s">
        <v>7572</v>
      </c>
      <c r="HL552" s="34" t="s">
        <v>4226</v>
      </c>
      <c r="HM552" s="34" t="s">
        <v>4546</v>
      </c>
      <c r="HN552" s="34" t="s">
        <v>5455</v>
      </c>
      <c r="HO552" s="34">
        <v>23.915900131406001</v>
      </c>
      <c r="HP552" s="34" t="s">
        <v>4894</v>
      </c>
      <c r="HQ552" s="34" t="s">
        <v>4305</v>
      </c>
      <c r="HR552" s="34" t="s">
        <v>4195</v>
      </c>
      <c r="HS552" s="34" t="s">
        <v>4241</v>
      </c>
      <c r="HT552" s="34" t="s">
        <v>4271</v>
      </c>
      <c r="HU552" s="34" t="s">
        <v>5342</v>
      </c>
      <c r="HV552" s="34" t="s">
        <v>5001</v>
      </c>
      <c r="HW552" s="34" t="s">
        <v>4560</v>
      </c>
      <c r="HX552" s="34" t="s">
        <v>3244</v>
      </c>
      <c r="HY552" s="34" t="s">
        <v>4299</v>
      </c>
      <c r="HZ552" s="34" t="s">
        <v>4933</v>
      </c>
      <c r="IA552" s="34" t="s">
        <v>4665</v>
      </c>
      <c r="IC552" s="34" t="s">
        <v>5274</v>
      </c>
      <c r="ID552" s="34" t="s">
        <v>4462</v>
      </c>
      <c r="IK552" s="34" t="s">
        <v>4587</v>
      </c>
      <c r="IQ552" s="34">
        <v>1625</v>
      </c>
      <c r="IR552" s="34" t="s">
        <v>1046</v>
      </c>
      <c r="IT552" s="34">
        <v>1625</v>
      </c>
      <c r="IU552" s="34" t="s">
        <v>5177</v>
      </c>
      <c r="IV552" s="34" t="s">
        <v>4474</v>
      </c>
      <c r="IW552" s="34" t="s">
        <v>4171</v>
      </c>
      <c r="IX552" s="34" t="s">
        <v>4472</v>
      </c>
      <c r="IY552" s="34" t="s">
        <v>5373</v>
      </c>
      <c r="IZ552" s="34" t="s">
        <v>4352</v>
      </c>
      <c r="JA552" s="34" t="s">
        <v>4711</v>
      </c>
      <c r="JB552" s="34" t="s">
        <v>4170</v>
      </c>
      <c r="JC552" s="34">
        <v>0</v>
      </c>
      <c r="JD552" s="34">
        <v>166.666666666667</v>
      </c>
      <c r="JE552" s="34">
        <v>166.666666666667</v>
      </c>
      <c r="JF552" s="34">
        <v>0</v>
      </c>
      <c r="JG552" s="34">
        <v>0</v>
      </c>
      <c r="JH552" s="34">
        <v>0</v>
      </c>
      <c r="JI552" s="34">
        <v>0</v>
      </c>
      <c r="JJ552" s="34">
        <v>0</v>
      </c>
      <c r="JK552" s="34">
        <v>0</v>
      </c>
      <c r="JL552" s="34">
        <v>7006.6666666666697</v>
      </c>
      <c r="JM552" s="34">
        <v>1166.6666666666699</v>
      </c>
      <c r="JN552" s="34">
        <v>8173.3333333333303</v>
      </c>
      <c r="JO552" s="34">
        <v>7006.6666666666697</v>
      </c>
      <c r="JP552" s="34">
        <v>1166.6666666666699</v>
      </c>
      <c r="JQ552" s="34">
        <v>8173.3333333333303</v>
      </c>
      <c r="JR552" s="34">
        <v>0.24469820554649299</v>
      </c>
      <c r="JS552" s="34">
        <v>0.122349102773246</v>
      </c>
      <c r="JT552" s="34">
        <v>0.305872756933116</v>
      </c>
      <c r="JU552" s="34">
        <v>0.24469820554649299</v>
      </c>
      <c r="JV552" s="34">
        <v>1.2234910277324601E-2</v>
      </c>
      <c r="JW552" s="34">
        <v>1.1011419249592201E-2</v>
      </c>
      <c r="JX552" s="34">
        <v>1.83523654159869E-2</v>
      </c>
      <c r="KB552" s="34">
        <v>2.0391517128874399E-2</v>
      </c>
      <c r="KC552" s="34">
        <v>2.0391517128874399E-2</v>
      </c>
      <c r="KJ552" s="34" t="s">
        <v>5976</v>
      </c>
      <c r="KK552" s="34" t="s">
        <v>5177</v>
      </c>
      <c r="KL552" s="34" t="s">
        <v>4170</v>
      </c>
      <c r="KM552" s="34" t="s">
        <v>4170</v>
      </c>
      <c r="KN552" s="34" t="s">
        <v>5254</v>
      </c>
      <c r="KO552" s="34" t="s">
        <v>5254</v>
      </c>
      <c r="KP552" s="34" t="s">
        <v>4170</v>
      </c>
      <c r="KQ552" s="34" t="s">
        <v>4170</v>
      </c>
      <c r="KR552" s="34" t="s">
        <v>4170</v>
      </c>
      <c r="KS552" s="34" t="s">
        <v>4170</v>
      </c>
      <c r="KT552" s="34" t="s">
        <v>4170</v>
      </c>
      <c r="KU552" s="34" t="s">
        <v>5116</v>
      </c>
      <c r="KV552" s="34" t="s">
        <v>5154</v>
      </c>
      <c r="KW552" s="34" t="s">
        <v>5621</v>
      </c>
      <c r="KX552" s="34" t="s">
        <v>5647</v>
      </c>
      <c r="KY552" s="34" t="s">
        <v>5116</v>
      </c>
      <c r="KZ552" s="34" t="s">
        <v>5155</v>
      </c>
      <c r="LA552" s="34" t="s">
        <v>5993</v>
      </c>
    </row>
    <row r="553" spans="1:313">
      <c r="A553" s="34" t="s">
        <v>7573</v>
      </c>
      <c r="B553" s="34" t="s">
        <v>7551</v>
      </c>
      <c r="C553" s="34" t="s">
        <v>1036</v>
      </c>
      <c r="D553" s="34" t="s">
        <v>1041</v>
      </c>
      <c r="F553" s="34" t="s">
        <v>1041</v>
      </c>
      <c r="G553" s="34">
        <v>32</v>
      </c>
      <c r="H553" s="34" t="s">
        <v>1041</v>
      </c>
      <c r="I553" s="34" t="s">
        <v>1041</v>
      </c>
      <c r="J553" s="34" t="s">
        <v>440</v>
      </c>
      <c r="K553" s="34" t="s">
        <v>1077</v>
      </c>
      <c r="L553" s="34" t="s">
        <v>9537</v>
      </c>
      <c r="M553" s="34" t="s">
        <v>1548</v>
      </c>
      <c r="N553" s="34" t="s">
        <v>9538</v>
      </c>
      <c r="P553" s="34" t="s">
        <v>3065</v>
      </c>
      <c r="Q553" s="34" t="s">
        <v>3123</v>
      </c>
      <c r="R553" s="34" t="s">
        <v>6444</v>
      </c>
      <c r="S553" s="34">
        <v>2</v>
      </c>
      <c r="T553" s="34" t="s">
        <v>4881</v>
      </c>
      <c r="U553" s="34" t="s">
        <v>4881</v>
      </c>
      <c r="V553" s="34" t="s">
        <v>4170</v>
      </c>
      <c r="W553" s="34" t="s">
        <v>4881</v>
      </c>
      <c r="X553" s="34" t="s">
        <v>4170</v>
      </c>
      <c r="Y553" s="34" t="s">
        <v>4609</v>
      </c>
      <c r="Z553" s="34" t="s">
        <v>4170</v>
      </c>
      <c r="AA553" s="34" t="s">
        <v>4170</v>
      </c>
      <c r="AB553" s="34" t="s">
        <v>3681</v>
      </c>
      <c r="AD553" s="34" t="s">
        <v>3696</v>
      </c>
      <c r="AN553" s="34" t="s">
        <v>3719</v>
      </c>
      <c r="AO553" s="34" t="s">
        <v>1044</v>
      </c>
      <c r="BG553" s="34">
        <v>1</v>
      </c>
      <c r="BI553" s="34">
        <v>20</v>
      </c>
      <c r="BJ553" s="34" t="s">
        <v>1041</v>
      </c>
      <c r="BK553" s="34" t="s">
        <v>3727</v>
      </c>
      <c r="BM553" s="34" t="s">
        <v>3739</v>
      </c>
      <c r="BN553" s="34" t="s">
        <v>3745</v>
      </c>
      <c r="BO553" s="34" t="s">
        <v>4881</v>
      </c>
      <c r="BP553" s="34" t="s">
        <v>4170</v>
      </c>
      <c r="BQ553" s="34" t="s">
        <v>4170</v>
      </c>
      <c r="BR553" s="34" t="s">
        <v>4170</v>
      </c>
      <c r="BS553" s="34" t="s">
        <v>3754</v>
      </c>
      <c r="BT553" s="34" t="s">
        <v>3771</v>
      </c>
      <c r="BU553" s="34" t="s">
        <v>1044</v>
      </c>
      <c r="BV553" s="34" t="s">
        <v>1044</v>
      </c>
      <c r="BW553" s="34" t="s">
        <v>1044</v>
      </c>
      <c r="BX553" s="34" t="s">
        <v>3777</v>
      </c>
      <c r="BY553" s="34" t="s">
        <v>4881</v>
      </c>
      <c r="BZ553" s="34" t="s">
        <v>4170</v>
      </c>
      <c r="CA553" s="34" t="s">
        <v>4170</v>
      </c>
      <c r="CB553" s="34" t="s">
        <v>4170</v>
      </c>
      <c r="CC553" s="34" t="s">
        <v>4170</v>
      </c>
      <c r="CD553" s="34" t="s">
        <v>4170</v>
      </c>
      <c r="CE553" s="34" t="s">
        <v>4170</v>
      </c>
      <c r="CF553" s="34" t="s">
        <v>4170</v>
      </c>
      <c r="CG553" s="34" t="s">
        <v>4170</v>
      </c>
      <c r="CH553" s="34" t="s">
        <v>4170</v>
      </c>
      <c r="CI553" s="34" t="s">
        <v>4170</v>
      </c>
      <c r="CJ553" s="34" t="s">
        <v>4170</v>
      </c>
      <c r="CK553" s="34" t="s">
        <v>4170</v>
      </c>
      <c r="CL553" s="34" t="s">
        <v>4170</v>
      </c>
      <c r="CM553" s="34" t="s">
        <v>4170</v>
      </c>
      <c r="CN553" s="34" t="s">
        <v>4170</v>
      </c>
      <c r="CO553" s="34" t="s">
        <v>4170</v>
      </c>
      <c r="CQ553" s="34" t="s">
        <v>1041</v>
      </c>
      <c r="CR553" s="34" t="s">
        <v>1041</v>
      </c>
      <c r="CS553" s="34" t="s">
        <v>1041</v>
      </c>
      <c r="CT553" s="34" t="s">
        <v>1041</v>
      </c>
      <c r="CU553" s="34" t="s">
        <v>1041</v>
      </c>
      <c r="CV553" s="34" t="s">
        <v>1041</v>
      </c>
      <c r="CW553" s="34" t="s">
        <v>1041</v>
      </c>
      <c r="CX553" s="34" t="s">
        <v>1044</v>
      </c>
      <c r="CY553" s="34" t="s">
        <v>3826</v>
      </c>
      <c r="CZ553" s="34" t="s">
        <v>3843</v>
      </c>
      <c r="DA553" s="34" t="s">
        <v>3861</v>
      </c>
      <c r="DB553" s="34" t="s">
        <v>1044</v>
      </c>
      <c r="DC553" s="34" t="s">
        <v>1044</v>
      </c>
      <c r="DD553" s="34" t="s">
        <v>3871</v>
      </c>
      <c r="DE553" s="34" t="s">
        <v>1044</v>
      </c>
      <c r="DF553" s="34" t="s">
        <v>3877</v>
      </c>
      <c r="DG553" s="34" t="s">
        <v>172</v>
      </c>
      <c r="DH553" s="34" t="s">
        <v>4170</v>
      </c>
      <c r="DI553" s="34" t="s">
        <v>4170</v>
      </c>
      <c r="DJ553" s="34" t="s">
        <v>4170</v>
      </c>
      <c r="DK553" s="34" t="s">
        <v>4170</v>
      </c>
      <c r="DL553" s="34" t="s">
        <v>4170</v>
      </c>
      <c r="DM553" s="34" t="s">
        <v>4170</v>
      </c>
      <c r="DN553" s="34" t="s">
        <v>4170</v>
      </c>
      <c r="DO553" s="34" t="s">
        <v>4170</v>
      </c>
      <c r="DP553" s="34" t="s">
        <v>4170</v>
      </c>
      <c r="DQ553" s="34" t="s">
        <v>4170</v>
      </c>
      <c r="DR553" s="34" t="s">
        <v>4881</v>
      </c>
      <c r="DS553" s="34" t="s">
        <v>4170</v>
      </c>
      <c r="DT553" s="34" t="s">
        <v>4170</v>
      </c>
      <c r="DU553" s="34" t="s">
        <v>4170</v>
      </c>
      <c r="DV553" s="34" t="s">
        <v>4170</v>
      </c>
      <c r="DW553" s="34" t="s">
        <v>4170</v>
      </c>
      <c r="FK553" s="34" t="s">
        <v>3960</v>
      </c>
      <c r="FL553" s="34" t="s">
        <v>3975</v>
      </c>
      <c r="FM553" s="34" t="s">
        <v>3990</v>
      </c>
      <c r="GF553" s="34" t="s">
        <v>1044</v>
      </c>
      <c r="GG553" s="34" t="s">
        <v>4170</v>
      </c>
      <c r="GH553" s="34" t="s">
        <v>4170</v>
      </c>
      <c r="GI553" s="34" t="s">
        <v>4170</v>
      </c>
      <c r="GJ553" s="34" t="s">
        <v>4881</v>
      </c>
      <c r="GK553" s="34" t="s">
        <v>4170</v>
      </c>
      <c r="GL553" s="34" t="s">
        <v>4170</v>
      </c>
      <c r="GM553" s="34" t="s">
        <v>4170</v>
      </c>
      <c r="GO553" s="34">
        <v>10000</v>
      </c>
      <c r="GP553" s="34">
        <v>0</v>
      </c>
      <c r="GQ553" s="34">
        <v>7000</v>
      </c>
      <c r="GR553" s="34">
        <v>2000</v>
      </c>
      <c r="GS553" s="34">
        <v>2000</v>
      </c>
      <c r="GT553" s="34">
        <v>200</v>
      </c>
      <c r="GU553" s="34">
        <v>1000</v>
      </c>
      <c r="GV553" s="34">
        <v>2000</v>
      </c>
      <c r="GW553" s="34">
        <v>0</v>
      </c>
      <c r="GX553" s="34">
        <v>4000</v>
      </c>
      <c r="GY553" s="34">
        <v>500</v>
      </c>
      <c r="GZ553" s="34">
        <v>0</v>
      </c>
      <c r="HA553" s="34">
        <v>0</v>
      </c>
      <c r="HB553" s="34">
        <v>0</v>
      </c>
      <c r="HC553" s="34">
        <v>0</v>
      </c>
      <c r="HD553" s="34">
        <v>0</v>
      </c>
      <c r="HE553" s="34">
        <v>0</v>
      </c>
      <c r="HF553" s="34" t="s">
        <v>1044</v>
      </c>
      <c r="HK553" s="34" t="s">
        <v>7574</v>
      </c>
      <c r="HL553" s="34" t="s">
        <v>4226</v>
      </c>
      <c r="HM553" s="34" t="s">
        <v>4539</v>
      </c>
      <c r="HN553" s="34" t="s">
        <v>5446</v>
      </c>
      <c r="HO553" s="34">
        <v>45.9264126149803</v>
      </c>
      <c r="HP553" s="34" t="s">
        <v>4896</v>
      </c>
      <c r="HQ553" s="34" t="s">
        <v>4313</v>
      </c>
      <c r="HR553" s="34" t="s">
        <v>4210</v>
      </c>
      <c r="HS553" s="34" t="s">
        <v>4228</v>
      </c>
      <c r="HT553" s="34" t="s">
        <v>4262</v>
      </c>
      <c r="HU553" s="34" t="s">
        <v>5341</v>
      </c>
      <c r="HV553" s="34" t="s">
        <v>5001</v>
      </c>
      <c r="HW553" s="34" t="s">
        <v>4560</v>
      </c>
      <c r="HX553" s="34" t="s">
        <v>3238</v>
      </c>
      <c r="HY553" s="34" t="s">
        <v>4299</v>
      </c>
      <c r="HZ553" s="34" t="s">
        <v>4933</v>
      </c>
      <c r="IA553" s="34" t="s">
        <v>4666</v>
      </c>
      <c r="IC553" s="34" t="s">
        <v>5274</v>
      </c>
      <c r="ID553" s="34" t="s">
        <v>4462</v>
      </c>
      <c r="IR553" s="34" t="s">
        <v>1046</v>
      </c>
      <c r="IU553" s="34" t="s">
        <v>5181</v>
      </c>
      <c r="IV553" s="34" t="s">
        <v>4170</v>
      </c>
      <c r="IW553" s="34" t="s">
        <v>4175</v>
      </c>
      <c r="IX553" s="34" t="s">
        <v>4472</v>
      </c>
      <c r="IY553" s="34" t="s">
        <v>4472</v>
      </c>
      <c r="IZ553" s="34" t="s">
        <v>4783</v>
      </c>
      <c r="JA553" s="34" t="s">
        <v>4716</v>
      </c>
      <c r="JB553" s="34" t="s">
        <v>5581</v>
      </c>
      <c r="JC553" s="34">
        <v>666.66666666666697</v>
      </c>
      <c r="JD553" s="34">
        <v>83.3333333333333</v>
      </c>
      <c r="JE553" s="34">
        <v>0</v>
      </c>
      <c r="JF553" s="34">
        <v>0</v>
      </c>
      <c r="JG553" s="34">
        <v>0</v>
      </c>
      <c r="JH553" s="34">
        <v>0</v>
      </c>
      <c r="JI553" s="34">
        <v>0</v>
      </c>
      <c r="JJ553" s="34">
        <v>0</v>
      </c>
      <c r="JK553" s="34">
        <v>0</v>
      </c>
      <c r="JL553" s="34">
        <v>22866.666666666701</v>
      </c>
      <c r="JM553" s="34">
        <v>2083.3333333333298</v>
      </c>
      <c r="JN553" s="34">
        <v>24950</v>
      </c>
      <c r="JO553" s="34">
        <v>11433.333333333299</v>
      </c>
      <c r="JP553" s="34">
        <v>1041.6666666666699</v>
      </c>
      <c r="JQ553" s="34">
        <v>12475</v>
      </c>
      <c r="JR553" s="34">
        <v>0.400801603206413</v>
      </c>
      <c r="JT553" s="34">
        <v>0.28056112224448898</v>
      </c>
      <c r="JU553" s="34">
        <v>8.0160320641282604E-2</v>
      </c>
      <c r="JV553" s="34">
        <v>8.0160320641282604E-2</v>
      </c>
      <c r="JW553" s="34">
        <v>8.0160320641282593E-3</v>
      </c>
      <c r="JX553" s="34">
        <v>4.0080160320641302E-2</v>
      </c>
      <c r="JY553" s="34">
        <v>8.0160320641282604E-2</v>
      </c>
      <c r="KA553" s="34">
        <v>2.6720106880427499E-2</v>
      </c>
      <c r="KB553" s="34">
        <v>3.3400133600534399E-3</v>
      </c>
      <c r="KL553" s="34" t="s">
        <v>4170</v>
      </c>
      <c r="KM553" s="34" t="s">
        <v>4716</v>
      </c>
      <c r="KN553" s="34" t="s">
        <v>4352</v>
      </c>
      <c r="KO553" s="34" t="s">
        <v>4170</v>
      </c>
      <c r="KP553" s="34" t="s">
        <v>4170</v>
      </c>
      <c r="KQ553" s="34" t="s">
        <v>4170</v>
      </c>
      <c r="KR553" s="34" t="s">
        <v>4170</v>
      </c>
      <c r="KS553" s="34" t="s">
        <v>4170</v>
      </c>
      <c r="KT553" s="34" t="s">
        <v>4170</v>
      </c>
      <c r="KU553" s="34" t="s">
        <v>5113</v>
      </c>
      <c r="KV553" s="34" t="s">
        <v>5155</v>
      </c>
      <c r="KW553" s="34" t="s">
        <v>5621</v>
      </c>
      <c r="KX553" s="34" t="s">
        <v>5647</v>
      </c>
      <c r="KY553" s="34" t="s">
        <v>5953</v>
      </c>
      <c r="KZ553" s="34" t="s">
        <v>5152</v>
      </c>
    </row>
    <row r="554" spans="1:313">
      <c r="A554" s="34" t="s">
        <v>7575</v>
      </c>
      <c r="B554" s="34" t="s">
        <v>7551</v>
      </c>
      <c r="C554" s="34" t="s">
        <v>1039</v>
      </c>
      <c r="D554" s="34" t="s">
        <v>1041</v>
      </c>
      <c r="F554" s="34" t="s">
        <v>1041</v>
      </c>
      <c r="G554" s="34">
        <v>43</v>
      </c>
      <c r="H554" s="34" t="s">
        <v>1041</v>
      </c>
      <c r="I554" s="34" t="s">
        <v>1041</v>
      </c>
      <c r="J554" s="34" t="s">
        <v>440</v>
      </c>
      <c r="K554" s="34" t="s">
        <v>1077</v>
      </c>
      <c r="L554" s="34" t="s">
        <v>9537</v>
      </c>
      <c r="M554" s="34" t="s">
        <v>1548</v>
      </c>
      <c r="N554" s="34" t="s">
        <v>9538</v>
      </c>
      <c r="P554" s="34" t="s">
        <v>3065</v>
      </c>
      <c r="Q554" s="34" t="s">
        <v>3123</v>
      </c>
      <c r="R554" s="34" t="s">
        <v>6545</v>
      </c>
      <c r="S554" s="34">
        <v>3</v>
      </c>
      <c r="T554" s="34" t="s">
        <v>4881</v>
      </c>
      <c r="U554" s="34" t="s">
        <v>4881</v>
      </c>
      <c r="V554" s="34" t="s">
        <v>4170</v>
      </c>
      <c r="W554" s="34" t="s">
        <v>4881</v>
      </c>
      <c r="X554" s="34" t="s">
        <v>4881</v>
      </c>
      <c r="Y554" s="34" t="s">
        <v>4609</v>
      </c>
      <c r="Z554" s="34" t="s">
        <v>4881</v>
      </c>
      <c r="AA554" s="34" t="s">
        <v>4170</v>
      </c>
      <c r="AB554" s="34" t="s">
        <v>3681</v>
      </c>
      <c r="AD554" s="34" t="s">
        <v>3696</v>
      </c>
      <c r="AN554" s="34" t="s">
        <v>3722</v>
      </c>
      <c r="AO554" s="34" t="s">
        <v>1044</v>
      </c>
      <c r="BG554" s="34">
        <v>2</v>
      </c>
      <c r="BI554" s="34">
        <v>40</v>
      </c>
      <c r="BJ554" s="34" t="s">
        <v>1041</v>
      </c>
      <c r="BK554" s="34" t="s">
        <v>3727</v>
      </c>
      <c r="BM554" s="34" t="s">
        <v>3739</v>
      </c>
      <c r="BN554" s="34" t="s">
        <v>3745</v>
      </c>
      <c r="BO554" s="34" t="s">
        <v>4881</v>
      </c>
      <c r="BP554" s="34" t="s">
        <v>4170</v>
      </c>
      <c r="BQ554" s="34" t="s">
        <v>4170</v>
      </c>
      <c r="BR554" s="34" t="s">
        <v>4170</v>
      </c>
      <c r="BS554" s="34" t="s">
        <v>3754</v>
      </c>
      <c r="BT554" s="34" t="s">
        <v>3771</v>
      </c>
      <c r="BU554" s="34" t="s">
        <v>1044</v>
      </c>
      <c r="BV554" s="34" t="s">
        <v>1044</v>
      </c>
      <c r="BW554" s="34" t="s">
        <v>1044</v>
      </c>
      <c r="BX554" s="34" t="s">
        <v>3777</v>
      </c>
      <c r="BY554" s="34" t="s">
        <v>4881</v>
      </c>
      <c r="BZ554" s="34" t="s">
        <v>4170</v>
      </c>
      <c r="CA554" s="34" t="s">
        <v>4170</v>
      </c>
      <c r="CB554" s="34" t="s">
        <v>4170</v>
      </c>
      <c r="CC554" s="34" t="s">
        <v>4170</v>
      </c>
      <c r="CD554" s="34" t="s">
        <v>4170</v>
      </c>
      <c r="CE554" s="34" t="s">
        <v>4170</v>
      </c>
      <c r="CF554" s="34" t="s">
        <v>4170</v>
      </c>
      <c r="CG554" s="34" t="s">
        <v>4170</v>
      </c>
      <c r="CH554" s="34" t="s">
        <v>4170</v>
      </c>
      <c r="CI554" s="34" t="s">
        <v>4170</v>
      </c>
      <c r="CJ554" s="34" t="s">
        <v>4170</v>
      </c>
      <c r="CK554" s="34" t="s">
        <v>4170</v>
      </c>
      <c r="CL554" s="34" t="s">
        <v>4170</v>
      </c>
      <c r="CM554" s="34" t="s">
        <v>4170</v>
      </c>
      <c r="CN554" s="34" t="s">
        <v>4170</v>
      </c>
      <c r="CO554" s="34" t="s">
        <v>4170</v>
      </c>
      <c r="CQ554" s="34" t="s">
        <v>1041</v>
      </c>
      <c r="CR554" s="34" t="s">
        <v>1041</v>
      </c>
      <c r="CS554" s="34" t="s">
        <v>1041</v>
      </c>
      <c r="CT554" s="34" t="s">
        <v>1041</v>
      </c>
      <c r="CU554" s="34" t="s">
        <v>1041</v>
      </c>
      <c r="CV554" s="34" t="s">
        <v>1041</v>
      </c>
      <c r="CW554" s="34" t="s">
        <v>1044</v>
      </c>
      <c r="CX554" s="34" t="s">
        <v>1044</v>
      </c>
      <c r="CY554" s="34" t="s">
        <v>3823</v>
      </c>
      <c r="CZ554" s="34" t="s">
        <v>3843</v>
      </c>
      <c r="DA554" s="34" t="s">
        <v>3855</v>
      </c>
      <c r="DB554" s="34" t="s">
        <v>1044</v>
      </c>
      <c r="DC554" s="34" t="s">
        <v>1044</v>
      </c>
      <c r="DD554" s="34" t="s">
        <v>3871</v>
      </c>
      <c r="DE554" s="34" t="s">
        <v>1044</v>
      </c>
      <c r="DF554" s="34" t="s">
        <v>3877</v>
      </c>
      <c r="DG554" s="34" t="s">
        <v>3884</v>
      </c>
      <c r="DH554" s="34" t="s">
        <v>4881</v>
      </c>
      <c r="DI554" s="34" t="s">
        <v>4170</v>
      </c>
      <c r="DJ554" s="34" t="s">
        <v>4170</v>
      </c>
      <c r="DK554" s="34" t="s">
        <v>4170</v>
      </c>
      <c r="DL554" s="34" t="s">
        <v>4170</v>
      </c>
      <c r="DM554" s="34" t="s">
        <v>4170</v>
      </c>
      <c r="DN554" s="34" t="s">
        <v>4170</v>
      </c>
      <c r="DO554" s="34" t="s">
        <v>4170</v>
      </c>
      <c r="DP554" s="34" t="s">
        <v>4170</v>
      </c>
      <c r="DQ554" s="34" t="s">
        <v>4170</v>
      </c>
      <c r="DR554" s="34" t="s">
        <v>4170</v>
      </c>
      <c r="DS554" s="34" t="s">
        <v>4170</v>
      </c>
      <c r="DT554" s="34" t="s">
        <v>4170</v>
      </c>
      <c r="DU554" s="34" t="s">
        <v>4170</v>
      </c>
      <c r="DV554" s="34" t="s">
        <v>4170</v>
      </c>
      <c r="DW554" s="34" t="s">
        <v>4170</v>
      </c>
      <c r="FK554" s="34" t="s">
        <v>1044</v>
      </c>
      <c r="FM554" s="34" t="s">
        <v>3981</v>
      </c>
      <c r="FN554" s="34" t="s">
        <v>6433</v>
      </c>
      <c r="FO554" s="34" t="s">
        <v>4881</v>
      </c>
      <c r="FP554" s="34" t="s">
        <v>4881</v>
      </c>
      <c r="FQ554" s="34" t="s">
        <v>4881</v>
      </c>
      <c r="FR554" s="34" t="s">
        <v>4170</v>
      </c>
      <c r="FS554" s="34" t="s">
        <v>4170</v>
      </c>
      <c r="FT554" s="34" t="s">
        <v>4170</v>
      </c>
      <c r="FU554" s="34" t="s">
        <v>4881</v>
      </c>
      <c r="FV554" s="34" t="s">
        <v>4881</v>
      </c>
      <c r="FW554" s="34" t="s">
        <v>4881</v>
      </c>
      <c r="FX554" s="34" t="s">
        <v>4170</v>
      </c>
      <c r="FY554" s="34" t="s">
        <v>4170</v>
      </c>
      <c r="FZ554" s="34" t="s">
        <v>4170</v>
      </c>
      <c r="GA554" s="34" t="s">
        <v>4170</v>
      </c>
      <c r="GB554" s="34" t="s">
        <v>4170</v>
      </c>
      <c r="GC554" s="34" t="s">
        <v>4170</v>
      </c>
      <c r="GD554" s="34" t="s">
        <v>4170</v>
      </c>
      <c r="GF554" s="34" t="s">
        <v>1044</v>
      </c>
      <c r="GG554" s="34" t="s">
        <v>4170</v>
      </c>
      <c r="GH554" s="34" t="s">
        <v>4170</v>
      </c>
      <c r="GI554" s="34" t="s">
        <v>4170</v>
      </c>
      <c r="GJ554" s="34" t="s">
        <v>4881</v>
      </c>
      <c r="GK554" s="34" t="s">
        <v>4170</v>
      </c>
      <c r="GL554" s="34" t="s">
        <v>4170</v>
      </c>
      <c r="GM554" s="34" t="s">
        <v>4170</v>
      </c>
      <c r="GO554" s="34">
        <v>8000</v>
      </c>
      <c r="GP554" s="34">
        <v>0</v>
      </c>
      <c r="GQ554" s="34">
        <v>6000</v>
      </c>
      <c r="GR554" s="34">
        <v>2500</v>
      </c>
      <c r="GS554" s="34">
        <v>1000</v>
      </c>
      <c r="GT554" s="34">
        <v>500</v>
      </c>
      <c r="GU554" s="34">
        <v>1000</v>
      </c>
      <c r="GV554" s="34">
        <v>0</v>
      </c>
      <c r="GW554" s="34">
        <v>0</v>
      </c>
      <c r="GX554" s="34">
        <v>2000</v>
      </c>
      <c r="GY554" s="34">
        <v>500</v>
      </c>
      <c r="GZ554" s="34">
        <v>1000</v>
      </c>
      <c r="HA554" s="34">
        <v>0</v>
      </c>
      <c r="HB554" s="34">
        <v>0</v>
      </c>
      <c r="HC554" s="34">
        <v>0</v>
      </c>
      <c r="HD554" s="34">
        <v>0</v>
      </c>
      <c r="HE554" s="34">
        <v>0</v>
      </c>
      <c r="HF554" s="34" t="s">
        <v>1044</v>
      </c>
      <c r="HK554" s="34" t="s">
        <v>7576</v>
      </c>
      <c r="HL554" s="34" t="s">
        <v>4226</v>
      </c>
      <c r="HM554" s="34" t="s">
        <v>4542</v>
      </c>
      <c r="HN554" s="34" t="s">
        <v>5447</v>
      </c>
      <c r="HO554" s="34">
        <v>3.87510950503723</v>
      </c>
      <c r="HP554" s="34" t="s">
        <v>4898</v>
      </c>
      <c r="HQ554" s="34" t="s">
        <v>4316</v>
      </c>
      <c r="HR554" s="34" t="s">
        <v>4219</v>
      </c>
      <c r="HS554" s="34" t="s">
        <v>4248</v>
      </c>
      <c r="HT554" s="34" t="s">
        <v>4262</v>
      </c>
      <c r="HU554" s="34" t="s">
        <v>5342</v>
      </c>
      <c r="HV554" s="34" t="s">
        <v>5001</v>
      </c>
      <c r="HW554" s="34" t="s">
        <v>4560</v>
      </c>
      <c r="HX554" s="34" t="s">
        <v>3232</v>
      </c>
      <c r="HY554" s="34" t="s">
        <v>4299</v>
      </c>
      <c r="HZ554" s="34" t="s">
        <v>4933</v>
      </c>
      <c r="IA554" s="34" t="s">
        <v>4666</v>
      </c>
      <c r="IC554" s="34" t="s">
        <v>5274</v>
      </c>
      <c r="ID554" s="34" t="s">
        <v>4462</v>
      </c>
      <c r="IR554" s="34" t="s">
        <v>1046</v>
      </c>
      <c r="IS554" s="34" t="s">
        <v>5322</v>
      </c>
      <c r="IU554" s="34" t="s">
        <v>5180</v>
      </c>
      <c r="IV554" s="34" t="s">
        <v>4170</v>
      </c>
      <c r="IW554" s="34" t="s">
        <v>4175</v>
      </c>
      <c r="IX554" s="34" t="s">
        <v>5374</v>
      </c>
      <c r="IY554" s="34" t="s">
        <v>4474</v>
      </c>
      <c r="IZ554" s="34" t="s">
        <v>4785</v>
      </c>
      <c r="JA554" s="34" t="s">
        <v>4716</v>
      </c>
      <c r="JB554" s="34" t="s">
        <v>4170</v>
      </c>
      <c r="JC554" s="34">
        <v>333.33333333333297</v>
      </c>
      <c r="JD554" s="34">
        <v>83.3333333333333</v>
      </c>
      <c r="JE554" s="34">
        <v>166.666666666667</v>
      </c>
      <c r="JF554" s="34">
        <v>0</v>
      </c>
      <c r="JG554" s="34">
        <v>0</v>
      </c>
      <c r="JH554" s="34">
        <v>0</v>
      </c>
      <c r="JI554" s="34">
        <v>0</v>
      </c>
      <c r="JJ554" s="34">
        <v>0</v>
      </c>
      <c r="JK554" s="34">
        <v>0</v>
      </c>
      <c r="JL554" s="34">
        <v>19500</v>
      </c>
      <c r="JM554" s="34">
        <v>83.3333333333333</v>
      </c>
      <c r="JN554" s="34">
        <v>19583.333333333299</v>
      </c>
      <c r="JO554" s="34">
        <v>6500</v>
      </c>
      <c r="JP554" s="34">
        <v>27.7777777777778</v>
      </c>
      <c r="JQ554" s="34">
        <v>6527.7777777777801</v>
      </c>
      <c r="JR554" s="34">
        <v>0.40851063829787199</v>
      </c>
      <c r="JT554" s="34">
        <v>0.30638297872340398</v>
      </c>
      <c r="JU554" s="34">
        <v>0.12765957446808501</v>
      </c>
      <c r="JV554" s="34">
        <v>5.1063829787233998E-2</v>
      </c>
      <c r="JW554" s="34">
        <v>2.5531914893616999E-2</v>
      </c>
      <c r="JX554" s="34">
        <v>5.1063829787233998E-2</v>
      </c>
      <c r="KA554" s="34">
        <v>1.7021276595744698E-2</v>
      </c>
      <c r="KB554" s="34">
        <v>4.2553191489361703E-3</v>
      </c>
      <c r="KC554" s="34">
        <v>8.5106382978723406E-3</v>
      </c>
      <c r="KL554" s="34" t="s">
        <v>4170</v>
      </c>
      <c r="KM554" s="34" t="s">
        <v>4714</v>
      </c>
      <c r="KN554" s="34" t="s">
        <v>4352</v>
      </c>
      <c r="KO554" s="34" t="s">
        <v>5254</v>
      </c>
      <c r="KP554" s="34" t="s">
        <v>4170</v>
      </c>
      <c r="KQ554" s="34" t="s">
        <v>4170</v>
      </c>
      <c r="KR554" s="34" t="s">
        <v>4170</v>
      </c>
      <c r="KS554" s="34" t="s">
        <v>4170</v>
      </c>
      <c r="KT554" s="34" t="s">
        <v>4170</v>
      </c>
      <c r="KU554" s="34" t="s">
        <v>5113</v>
      </c>
      <c r="KV554" s="34" t="s">
        <v>5154</v>
      </c>
      <c r="KW554" s="34" t="s">
        <v>5620</v>
      </c>
      <c r="KX554" s="34" t="s">
        <v>5643</v>
      </c>
      <c r="KY554" s="34" t="s">
        <v>5223</v>
      </c>
      <c r="KZ554" s="34" t="s">
        <v>5154</v>
      </c>
    </row>
    <row r="555" spans="1:313">
      <c r="A555" s="34" t="s">
        <v>7577</v>
      </c>
      <c r="B555" s="34" t="s">
        <v>7551</v>
      </c>
      <c r="C555" s="34" t="s">
        <v>1037</v>
      </c>
      <c r="D555" s="34" t="s">
        <v>1041</v>
      </c>
      <c r="F555" s="34" t="s">
        <v>1041</v>
      </c>
      <c r="G555" s="34">
        <v>40</v>
      </c>
      <c r="H555" s="34" t="s">
        <v>1041</v>
      </c>
      <c r="I555" s="34" t="s">
        <v>1041</v>
      </c>
      <c r="J555" s="34" t="s">
        <v>440</v>
      </c>
      <c r="K555" s="34" t="s">
        <v>1059</v>
      </c>
      <c r="L555" s="34" t="s">
        <v>9539</v>
      </c>
      <c r="M555" s="34" t="s">
        <v>1229</v>
      </c>
      <c r="N555" s="34" t="s">
        <v>9540</v>
      </c>
      <c r="P555" s="34" t="s">
        <v>3065</v>
      </c>
      <c r="Q555" s="34" t="s">
        <v>3099</v>
      </c>
      <c r="R555" s="34" t="s">
        <v>6418</v>
      </c>
      <c r="S555" s="34">
        <v>3</v>
      </c>
      <c r="T555" s="34" t="s">
        <v>4609</v>
      </c>
      <c r="U555" s="34" t="s">
        <v>4881</v>
      </c>
      <c r="V555" s="34" t="s">
        <v>4170</v>
      </c>
      <c r="W555" s="34" t="s">
        <v>4609</v>
      </c>
      <c r="X555" s="34" t="s">
        <v>4170</v>
      </c>
      <c r="Y555" s="34" t="s">
        <v>4848</v>
      </c>
      <c r="Z555" s="34" t="s">
        <v>4170</v>
      </c>
      <c r="AA555" s="34" t="s">
        <v>4170</v>
      </c>
      <c r="AB555" s="34" t="s">
        <v>3687</v>
      </c>
      <c r="AD555" s="34" t="s">
        <v>3702</v>
      </c>
      <c r="AE555" s="34" t="s">
        <v>3705</v>
      </c>
      <c r="AF555" s="34" t="s">
        <v>4881</v>
      </c>
      <c r="AG555" s="34" t="s">
        <v>4170</v>
      </c>
      <c r="AH555" s="34" t="s">
        <v>4170</v>
      </c>
      <c r="AI555" s="34" t="s">
        <v>4170</v>
      </c>
      <c r="AJ555" s="34" t="s">
        <v>4170</v>
      </c>
      <c r="AK555" s="34" t="s">
        <v>4170</v>
      </c>
      <c r="AL555" s="34" t="s">
        <v>4170</v>
      </c>
      <c r="AN555" s="34" t="s">
        <v>3722</v>
      </c>
      <c r="AO555" s="34" t="s">
        <v>1041</v>
      </c>
      <c r="AP555" s="34" t="s">
        <v>4107</v>
      </c>
      <c r="AQ555" s="34" t="s">
        <v>4170</v>
      </c>
      <c r="AR555" s="34" t="s">
        <v>4170</v>
      </c>
      <c r="AS555" s="34" t="s">
        <v>4170</v>
      </c>
      <c r="AT555" s="34" t="s">
        <v>4170</v>
      </c>
      <c r="AU555" s="34" t="s">
        <v>4170</v>
      </c>
      <c r="AV555" s="34" t="s">
        <v>4170</v>
      </c>
      <c r="AW555" s="34" t="s">
        <v>4170</v>
      </c>
      <c r="AX555" s="34" t="s">
        <v>4170</v>
      </c>
      <c r="AY555" s="34" t="s">
        <v>4881</v>
      </c>
      <c r="AZ555" s="34" t="s">
        <v>4170</v>
      </c>
      <c r="BA555" s="34" t="s">
        <v>4170</v>
      </c>
      <c r="BB555" s="34" t="s">
        <v>4170</v>
      </c>
      <c r="BD555" s="34" t="s">
        <v>4113</v>
      </c>
      <c r="BG555" s="34">
        <v>1</v>
      </c>
      <c r="BH555" s="34" t="s">
        <v>4140</v>
      </c>
      <c r="BI555" s="34">
        <v>16</v>
      </c>
      <c r="BJ555" s="34" t="s">
        <v>1041</v>
      </c>
      <c r="BK555" s="34" t="s">
        <v>3727</v>
      </c>
      <c r="BM555" s="34" t="s">
        <v>3739</v>
      </c>
      <c r="BN555" s="34" t="s">
        <v>3745</v>
      </c>
      <c r="BO555" s="34" t="s">
        <v>4881</v>
      </c>
      <c r="BP555" s="34" t="s">
        <v>4170</v>
      </c>
      <c r="BQ555" s="34" t="s">
        <v>4170</v>
      </c>
      <c r="BR555" s="34" t="s">
        <v>4170</v>
      </c>
      <c r="BS555" s="34" t="s">
        <v>3751</v>
      </c>
      <c r="BT555" s="34" t="s">
        <v>3771</v>
      </c>
      <c r="BU555" s="34" t="s">
        <v>1044</v>
      </c>
      <c r="BV555" s="34" t="s">
        <v>1044</v>
      </c>
      <c r="BW555" s="34" t="s">
        <v>1044</v>
      </c>
      <c r="BX555" s="34" t="s">
        <v>3777</v>
      </c>
      <c r="BY555" s="34" t="s">
        <v>4881</v>
      </c>
      <c r="BZ555" s="34" t="s">
        <v>4170</v>
      </c>
      <c r="CA555" s="34" t="s">
        <v>4170</v>
      </c>
      <c r="CB555" s="34" t="s">
        <v>4170</v>
      </c>
      <c r="CC555" s="34" t="s">
        <v>4170</v>
      </c>
      <c r="CD555" s="34" t="s">
        <v>4170</v>
      </c>
      <c r="CE555" s="34" t="s">
        <v>4170</v>
      </c>
      <c r="CF555" s="34" t="s">
        <v>4170</v>
      </c>
      <c r="CG555" s="34" t="s">
        <v>4170</v>
      </c>
      <c r="CH555" s="34" t="s">
        <v>4170</v>
      </c>
      <c r="CI555" s="34" t="s">
        <v>4170</v>
      </c>
      <c r="CJ555" s="34" t="s">
        <v>4170</v>
      </c>
      <c r="CK555" s="34" t="s">
        <v>4170</v>
      </c>
      <c r="CL555" s="34" t="s">
        <v>4170</v>
      </c>
      <c r="CM555" s="34" t="s">
        <v>4170</v>
      </c>
      <c r="CN555" s="34" t="s">
        <v>4170</v>
      </c>
      <c r="CO555" s="34" t="s">
        <v>4170</v>
      </c>
      <c r="CQ555" s="34" t="s">
        <v>1041</v>
      </c>
      <c r="CR555" s="34" t="s">
        <v>1041</v>
      </c>
      <c r="CS555" s="34" t="s">
        <v>1041</v>
      </c>
      <c r="CT555" s="34" t="s">
        <v>1041</v>
      </c>
      <c r="CU555" s="34" t="s">
        <v>1041</v>
      </c>
      <c r="CV555" s="34" t="s">
        <v>1041</v>
      </c>
      <c r="CW555" s="34" t="s">
        <v>1044</v>
      </c>
      <c r="CX555" s="34" t="s">
        <v>1044</v>
      </c>
      <c r="CY555" s="34" t="s">
        <v>3826</v>
      </c>
      <c r="CZ555" s="34" t="s">
        <v>3843</v>
      </c>
      <c r="DA555" s="34" t="s">
        <v>3861</v>
      </c>
      <c r="DB555" s="34" t="s">
        <v>3871</v>
      </c>
      <c r="DC555" s="34" t="s">
        <v>3871</v>
      </c>
      <c r="DD555" s="34" t="s">
        <v>3871</v>
      </c>
      <c r="DE555" s="34" t="s">
        <v>1041</v>
      </c>
      <c r="DF555" s="34" t="s">
        <v>3877</v>
      </c>
      <c r="DG555" s="34" t="s">
        <v>7232</v>
      </c>
      <c r="DH555" s="34" t="s">
        <v>4170</v>
      </c>
      <c r="DI555" s="34" t="s">
        <v>4170</v>
      </c>
      <c r="DJ555" s="34" t="s">
        <v>4881</v>
      </c>
      <c r="DK555" s="34" t="s">
        <v>4170</v>
      </c>
      <c r="DL555" s="34" t="s">
        <v>4170</v>
      </c>
      <c r="DM555" s="34" t="s">
        <v>4170</v>
      </c>
      <c r="DN555" s="34" t="s">
        <v>4170</v>
      </c>
      <c r="DO555" s="34" t="s">
        <v>4881</v>
      </c>
      <c r="DP555" s="34" t="s">
        <v>4170</v>
      </c>
      <c r="DQ555" s="34" t="s">
        <v>4170</v>
      </c>
      <c r="DR555" s="34" t="s">
        <v>4170</v>
      </c>
      <c r="DS555" s="34" t="s">
        <v>4170</v>
      </c>
      <c r="DT555" s="34" t="s">
        <v>4170</v>
      </c>
      <c r="DU555" s="34" t="s">
        <v>4170</v>
      </c>
      <c r="DV555" s="34" t="s">
        <v>4170</v>
      </c>
      <c r="DW555" s="34" t="s">
        <v>4170</v>
      </c>
      <c r="DZ555" s="34">
        <v>2000</v>
      </c>
      <c r="FE555" s="34">
        <v>4875</v>
      </c>
      <c r="FK555" s="34" t="s">
        <v>1044</v>
      </c>
      <c r="FM555" s="34" t="s">
        <v>3990</v>
      </c>
      <c r="GF555" s="34" t="s">
        <v>1044</v>
      </c>
      <c r="GG555" s="34" t="s">
        <v>4170</v>
      </c>
      <c r="GH555" s="34" t="s">
        <v>4170</v>
      </c>
      <c r="GI555" s="34" t="s">
        <v>4170</v>
      </c>
      <c r="GJ555" s="34" t="s">
        <v>4881</v>
      </c>
      <c r="GK555" s="34" t="s">
        <v>4170</v>
      </c>
      <c r="GL555" s="34" t="s">
        <v>4170</v>
      </c>
      <c r="GM555" s="34" t="s">
        <v>4170</v>
      </c>
      <c r="GO555" s="34">
        <v>2000</v>
      </c>
      <c r="GP555" s="34">
        <v>0</v>
      </c>
      <c r="GQ555" s="34">
        <v>0</v>
      </c>
      <c r="GR555" s="34">
        <v>0</v>
      </c>
      <c r="GS555" s="34">
        <v>500</v>
      </c>
      <c r="GT555" s="34">
        <v>240</v>
      </c>
      <c r="GU555" s="34">
        <v>100</v>
      </c>
      <c r="GV555" s="34">
        <v>0</v>
      </c>
      <c r="GW555" s="34">
        <v>0</v>
      </c>
      <c r="GX555" s="34">
        <v>0</v>
      </c>
      <c r="GY555" s="34">
        <v>4000</v>
      </c>
      <c r="GZ555" s="34">
        <v>4000</v>
      </c>
      <c r="HA555" s="34">
        <v>0</v>
      </c>
      <c r="HB555" s="34">
        <v>0</v>
      </c>
      <c r="HC555" s="34">
        <v>2000</v>
      </c>
      <c r="HD555" s="34">
        <v>0</v>
      </c>
      <c r="HE555" s="34">
        <v>0</v>
      </c>
      <c r="HF555" s="34" t="s">
        <v>1044</v>
      </c>
      <c r="HK555" s="34" t="s">
        <v>7578</v>
      </c>
      <c r="HL555" s="34" t="s">
        <v>4226</v>
      </c>
      <c r="HM555" s="34" t="s">
        <v>4542</v>
      </c>
      <c r="HN555" s="34" t="s">
        <v>5447</v>
      </c>
      <c r="HO555" s="34">
        <v>44.908015768725399</v>
      </c>
      <c r="HP555" s="34" t="s">
        <v>4896</v>
      </c>
      <c r="HQ555" s="34" t="s">
        <v>4316</v>
      </c>
      <c r="HR555" s="34" t="s">
        <v>4219</v>
      </c>
      <c r="HS555" s="34" t="s">
        <v>4228</v>
      </c>
      <c r="HT555" s="34" t="s">
        <v>4262</v>
      </c>
      <c r="HU555" s="34" t="s">
        <v>5342</v>
      </c>
      <c r="HV555" s="34" t="s">
        <v>5001</v>
      </c>
      <c r="HW555" s="34" t="s">
        <v>4560</v>
      </c>
      <c r="HX555" s="34" t="s">
        <v>3235</v>
      </c>
      <c r="HY555" s="34" t="s">
        <v>4291</v>
      </c>
      <c r="HZ555" s="34" t="s">
        <v>4933</v>
      </c>
      <c r="IA555" s="34" t="s">
        <v>4665</v>
      </c>
      <c r="IB555" s="34" t="s">
        <v>5665</v>
      </c>
      <c r="IC555" s="34" t="s">
        <v>5274</v>
      </c>
      <c r="ID555" s="34" t="s">
        <v>4462</v>
      </c>
      <c r="IF555" s="34" t="s">
        <v>4874</v>
      </c>
      <c r="IK555" s="34" t="s">
        <v>4589</v>
      </c>
      <c r="IQ555" s="34">
        <v>6875</v>
      </c>
      <c r="IR555" s="34" t="s">
        <v>1046</v>
      </c>
      <c r="IS555" s="34" t="s">
        <v>5322</v>
      </c>
      <c r="IT555" s="34">
        <v>2291.6666666666702</v>
      </c>
      <c r="IU555" s="34" t="s">
        <v>5177</v>
      </c>
      <c r="IV555" s="34" t="s">
        <v>4170</v>
      </c>
      <c r="IW555" s="34" t="s">
        <v>4170</v>
      </c>
      <c r="IX555" s="34" t="s">
        <v>4170</v>
      </c>
      <c r="IY555" s="34" t="s">
        <v>4785</v>
      </c>
      <c r="IZ555" s="34" t="s">
        <v>4784</v>
      </c>
      <c r="JA555" s="34" t="s">
        <v>4711</v>
      </c>
      <c r="JB555" s="34" t="s">
        <v>4170</v>
      </c>
      <c r="JC555" s="34">
        <v>0</v>
      </c>
      <c r="JD555" s="34">
        <v>666.66666666666697</v>
      </c>
      <c r="JE555" s="34">
        <v>666.66666666666697</v>
      </c>
      <c r="JF555" s="34">
        <v>0</v>
      </c>
      <c r="JG555" s="34">
        <v>0</v>
      </c>
      <c r="JH555" s="34">
        <v>333.33333333333297</v>
      </c>
      <c r="JI555" s="34">
        <v>0</v>
      </c>
      <c r="JJ555" s="34">
        <v>0</v>
      </c>
      <c r="JK555" s="34">
        <v>0</v>
      </c>
      <c r="JL555" s="34">
        <v>3840</v>
      </c>
      <c r="JM555" s="34">
        <v>666.66666666666697</v>
      </c>
      <c r="JN555" s="34">
        <v>4506.6666666666697</v>
      </c>
      <c r="JO555" s="34">
        <v>1280</v>
      </c>
      <c r="JP555" s="34">
        <v>222.222222222222</v>
      </c>
      <c r="JQ555" s="34">
        <v>1502.2222222222199</v>
      </c>
      <c r="JR555" s="34">
        <v>0.44378698224852098</v>
      </c>
      <c r="JV555" s="34">
        <v>0.11094674556212999</v>
      </c>
      <c r="JW555" s="34">
        <v>5.32544378698225E-2</v>
      </c>
      <c r="JX555" s="34">
        <v>2.2189349112426E-2</v>
      </c>
      <c r="KB555" s="34">
        <v>0.14792899408283999</v>
      </c>
      <c r="KC555" s="34">
        <v>0.14792899408283999</v>
      </c>
      <c r="KF555" s="34">
        <v>7.3964497041420094E-2</v>
      </c>
      <c r="KJ555" s="34" t="s">
        <v>5980</v>
      </c>
      <c r="KK555" s="34" t="s">
        <v>5178</v>
      </c>
      <c r="KL555" s="34" t="s">
        <v>4170</v>
      </c>
      <c r="KM555" s="34" t="s">
        <v>4170</v>
      </c>
      <c r="KN555" s="34" t="s">
        <v>4716</v>
      </c>
      <c r="KO555" s="34" t="s">
        <v>4716</v>
      </c>
      <c r="KP555" s="34" t="s">
        <v>4170</v>
      </c>
      <c r="KQ555" s="34" t="s">
        <v>4170</v>
      </c>
      <c r="KR555" s="34" t="s">
        <v>4714</v>
      </c>
      <c r="KS555" s="34" t="s">
        <v>4170</v>
      </c>
      <c r="KT555" s="34" t="s">
        <v>4170</v>
      </c>
      <c r="KU555" s="34" t="s">
        <v>4973</v>
      </c>
      <c r="KV555" s="34" t="s">
        <v>5151</v>
      </c>
      <c r="KW555" s="34" t="s">
        <v>5624</v>
      </c>
      <c r="KX555" s="34" t="s">
        <v>5644</v>
      </c>
      <c r="KY555" s="34" t="s">
        <v>5952</v>
      </c>
      <c r="KZ555" s="34" t="s">
        <v>5971</v>
      </c>
      <c r="LA555" s="34" t="s">
        <v>5992</v>
      </c>
    </row>
    <row r="556" spans="1:313">
      <c r="A556" s="34" t="s">
        <v>7579</v>
      </c>
      <c r="B556" s="34" t="s">
        <v>7551</v>
      </c>
      <c r="C556" s="34" t="s">
        <v>1039</v>
      </c>
      <c r="D556" s="34" t="s">
        <v>1041</v>
      </c>
      <c r="F556" s="34" t="s">
        <v>1041</v>
      </c>
      <c r="G556" s="34">
        <v>37</v>
      </c>
      <c r="H556" s="34" t="s">
        <v>1041</v>
      </c>
      <c r="I556" s="34" t="s">
        <v>1041</v>
      </c>
      <c r="J556" s="34" t="s">
        <v>440</v>
      </c>
      <c r="K556" s="34" t="s">
        <v>1077</v>
      </c>
      <c r="L556" s="34" t="s">
        <v>9537</v>
      </c>
      <c r="M556" s="34" t="s">
        <v>1548</v>
      </c>
      <c r="N556" s="34" t="s">
        <v>9538</v>
      </c>
      <c r="P556" s="34" t="s">
        <v>3065</v>
      </c>
      <c r="Q556" s="34" t="s">
        <v>3087</v>
      </c>
      <c r="R556" s="34" t="s">
        <v>6320</v>
      </c>
      <c r="S556" s="34">
        <v>3</v>
      </c>
      <c r="T556" s="34" t="s">
        <v>4881</v>
      </c>
      <c r="U556" s="34" t="s">
        <v>4881</v>
      </c>
      <c r="V556" s="34" t="s">
        <v>4881</v>
      </c>
      <c r="W556" s="34" t="s">
        <v>4881</v>
      </c>
      <c r="X556" s="34" t="s">
        <v>4170</v>
      </c>
      <c r="Y556" s="34" t="s">
        <v>4609</v>
      </c>
      <c r="Z556" s="34" t="s">
        <v>4881</v>
      </c>
      <c r="AA556" s="34" t="s">
        <v>4170</v>
      </c>
      <c r="AB556" s="34" t="s">
        <v>3681</v>
      </c>
      <c r="AD556" s="34" t="s">
        <v>3696</v>
      </c>
      <c r="AN556" s="34" t="s">
        <v>3722</v>
      </c>
      <c r="AO556" s="34" t="s">
        <v>1044</v>
      </c>
      <c r="BG556" s="34">
        <v>2</v>
      </c>
      <c r="BI556" s="34">
        <v>35</v>
      </c>
      <c r="BJ556" s="34" t="s">
        <v>1041</v>
      </c>
      <c r="BK556" s="34" t="s">
        <v>3727</v>
      </c>
      <c r="BM556" s="34" t="s">
        <v>3739</v>
      </c>
      <c r="BN556" s="34" t="s">
        <v>1044</v>
      </c>
      <c r="BO556" s="34" t="s">
        <v>4170</v>
      </c>
      <c r="BP556" s="34" t="s">
        <v>4170</v>
      </c>
      <c r="BQ556" s="34" t="s">
        <v>4881</v>
      </c>
      <c r="BR556" s="34" t="s">
        <v>4170</v>
      </c>
      <c r="BS556" s="34" t="s">
        <v>3751</v>
      </c>
      <c r="BT556" s="34" t="s">
        <v>3771</v>
      </c>
      <c r="BU556" s="34" t="s">
        <v>1044</v>
      </c>
      <c r="BV556" s="34" t="s">
        <v>1044</v>
      </c>
      <c r="BW556" s="34" t="s">
        <v>1041</v>
      </c>
      <c r="BX556" s="34" t="s">
        <v>3777</v>
      </c>
      <c r="BY556" s="34" t="s">
        <v>4881</v>
      </c>
      <c r="BZ556" s="34" t="s">
        <v>4170</v>
      </c>
      <c r="CA556" s="34" t="s">
        <v>4170</v>
      </c>
      <c r="CB556" s="34" t="s">
        <v>4170</v>
      </c>
      <c r="CC556" s="34" t="s">
        <v>4170</v>
      </c>
      <c r="CD556" s="34" t="s">
        <v>4170</v>
      </c>
      <c r="CE556" s="34" t="s">
        <v>4170</v>
      </c>
      <c r="CF556" s="34" t="s">
        <v>4170</v>
      </c>
      <c r="CG556" s="34" t="s">
        <v>4170</v>
      </c>
      <c r="CH556" s="34" t="s">
        <v>4170</v>
      </c>
      <c r="CI556" s="34" t="s">
        <v>4170</v>
      </c>
      <c r="CJ556" s="34" t="s">
        <v>4170</v>
      </c>
      <c r="CK556" s="34" t="s">
        <v>4170</v>
      </c>
      <c r="CL556" s="34" t="s">
        <v>4170</v>
      </c>
      <c r="CM556" s="34" t="s">
        <v>4170</v>
      </c>
      <c r="CN556" s="34" t="s">
        <v>4170</v>
      </c>
      <c r="CO556" s="34" t="s">
        <v>4170</v>
      </c>
      <c r="CQ556" s="34" t="s">
        <v>1041</v>
      </c>
      <c r="CR556" s="34" t="s">
        <v>1041</v>
      </c>
      <c r="CS556" s="34" t="s">
        <v>1041</v>
      </c>
      <c r="CT556" s="34" t="s">
        <v>1041</v>
      </c>
      <c r="CU556" s="34" t="s">
        <v>1041</v>
      </c>
      <c r="CV556" s="34" t="s">
        <v>1044</v>
      </c>
      <c r="CW556" s="34" t="s">
        <v>1044</v>
      </c>
      <c r="CX556" s="34" t="s">
        <v>1044</v>
      </c>
      <c r="CY556" s="34" t="s">
        <v>3826</v>
      </c>
      <c r="CZ556" s="34" t="s">
        <v>3843</v>
      </c>
      <c r="DA556" s="34" t="s">
        <v>3855</v>
      </c>
      <c r="DB556" s="34" t="s">
        <v>1044</v>
      </c>
      <c r="DC556" s="34" t="s">
        <v>1044</v>
      </c>
      <c r="DD556" s="34" t="s">
        <v>3871</v>
      </c>
      <c r="DE556" s="34" t="s">
        <v>1041</v>
      </c>
      <c r="DF556" s="34" t="s">
        <v>3877</v>
      </c>
      <c r="DG556" s="34" t="s">
        <v>7283</v>
      </c>
      <c r="DH556" s="34" t="s">
        <v>4170</v>
      </c>
      <c r="DI556" s="34" t="s">
        <v>4170</v>
      </c>
      <c r="DJ556" s="34" t="s">
        <v>4170</v>
      </c>
      <c r="DK556" s="34" t="s">
        <v>4170</v>
      </c>
      <c r="DL556" s="34" t="s">
        <v>4170</v>
      </c>
      <c r="DM556" s="34" t="s">
        <v>4170</v>
      </c>
      <c r="DN556" s="34" t="s">
        <v>4170</v>
      </c>
      <c r="DO556" s="34" t="s">
        <v>4881</v>
      </c>
      <c r="DP556" s="34" t="s">
        <v>4170</v>
      </c>
      <c r="DQ556" s="34" t="s">
        <v>4170</v>
      </c>
      <c r="DR556" s="34" t="s">
        <v>4170</v>
      </c>
      <c r="DS556" s="34" t="s">
        <v>4170</v>
      </c>
      <c r="DT556" s="34" t="s">
        <v>4170</v>
      </c>
      <c r="DU556" s="34" t="s">
        <v>4881</v>
      </c>
      <c r="DV556" s="34" t="s">
        <v>4170</v>
      </c>
      <c r="DW556" s="34" t="s">
        <v>4170</v>
      </c>
      <c r="DX556" s="34" t="s">
        <v>7580</v>
      </c>
      <c r="FE556" s="34">
        <v>4875</v>
      </c>
      <c r="FK556" s="34" t="s">
        <v>1044</v>
      </c>
      <c r="FM556" s="34" t="s">
        <v>3981</v>
      </c>
      <c r="FN556" s="34" t="s">
        <v>6717</v>
      </c>
      <c r="FO556" s="34" t="s">
        <v>4170</v>
      </c>
      <c r="FP556" s="34" t="s">
        <v>4881</v>
      </c>
      <c r="FQ556" s="34" t="s">
        <v>4881</v>
      </c>
      <c r="FR556" s="34" t="s">
        <v>4881</v>
      </c>
      <c r="FS556" s="34" t="s">
        <v>4170</v>
      </c>
      <c r="FT556" s="34" t="s">
        <v>4170</v>
      </c>
      <c r="FU556" s="34" t="s">
        <v>4170</v>
      </c>
      <c r="FV556" s="34" t="s">
        <v>4170</v>
      </c>
      <c r="FW556" s="34" t="s">
        <v>4170</v>
      </c>
      <c r="FX556" s="34" t="s">
        <v>4170</v>
      </c>
      <c r="FY556" s="34" t="s">
        <v>4170</v>
      </c>
      <c r="FZ556" s="34" t="s">
        <v>4170</v>
      </c>
      <c r="GA556" s="34" t="s">
        <v>4170</v>
      </c>
      <c r="GB556" s="34" t="s">
        <v>4170</v>
      </c>
      <c r="GC556" s="34" t="s">
        <v>4170</v>
      </c>
      <c r="GD556" s="34" t="s">
        <v>4170</v>
      </c>
      <c r="GF556" s="34" t="s">
        <v>1044</v>
      </c>
      <c r="GG556" s="34" t="s">
        <v>4170</v>
      </c>
      <c r="GH556" s="34" t="s">
        <v>4170</v>
      </c>
      <c r="GI556" s="34" t="s">
        <v>4170</v>
      </c>
      <c r="GJ556" s="34" t="s">
        <v>4881</v>
      </c>
      <c r="GK556" s="34" t="s">
        <v>4170</v>
      </c>
      <c r="GL556" s="34" t="s">
        <v>4170</v>
      </c>
      <c r="GM556" s="34" t="s">
        <v>4170</v>
      </c>
      <c r="GO556" s="34">
        <v>2000</v>
      </c>
      <c r="GP556" s="34">
        <v>0</v>
      </c>
      <c r="GQ556" s="34">
        <v>6000</v>
      </c>
      <c r="GR556" s="34">
        <v>4000</v>
      </c>
      <c r="GS556" s="34">
        <v>500</v>
      </c>
      <c r="GT556" s="34">
        <v>350</v>
      </c>
      <c r="GU556" s="34">
        <v>200</v>
      </c>
      <c r="GV556" s="34">
        <v>0</v>
      </c>
      <c r="GW556" s="34">
        <v>0</v>
      </c>
      <c r="GX556" s="34">
        <v>0</v>
      </c>
      <c r="GY556" s="34">
        <v>1000</v>
      </c>
      <c r="GZ556" s="34">
        <v>0</v>
      </c>
      <c r="HA556" s="34">
        <v>0</v>
      </c>
      <c r="HB556" s="34">
        <v>0</v>
      </c>
      <c r="HC556" s="34">
        <v>48000</v>
      </c>
      <c r="HD556" s="34">
        <v>0</v>
      </c>
      <c r="HE556" s="34">
        <v>0</v>
      </c>
      <c r="HF556" s="34" t="s">
        <v>1044</v>
      </c>
      <c r="HK556" s="34" t="s">
        <v>7581</v>
      </c>
      <c r="HL556" s="34" t="s">
        <v>4226</v>
      </c>
      <c r="HM556" s="34" t="s">
        <v>4542</v>
      </c>
      <c r="HN556" s="34" t="s">
        <v>5447</v>
      </c>
      <c r="HO556" s="34">
        <v>49.932928164695603</v>
      </c>
      <c r="HP556" s="34" t="s">
        <v>4896</v>
      </c>
      <c r="HQ556" s="34" t="s">
        <v>4316</v>
      </c>
      <c r="HR556" s="34" t="s">
        <v>4210</v>
      </c>
      <c r="HS556" s="34" t="s">
        <v>4228</v>
      </c>
      <c r="HT556" s="34" t="s">
        <v>4262</v>
      </c>
      <c r="HU556" s="34" t="s">
        <v>5342</v>
      </c>
      <c r="HV556" s="34" t="s">
        <v>5001</v>
      </c>
      <c r="HW556" s="34" t="s">
        <v>3302</v>
      </c>
      <c r="HX556" s="34" t="s">
        <v>3247</v>
      </c>
      <c r="HY556" s="34" t="s">
        <v>4299</v>
      </c>
      <c r="HZ556" s="34" t="s">
        <v>4929</v>
      </c>
      <c r="IA556" s="34" t="s">
        <v>4666</v>
      </c>
      <c r="IB556" s="34" t="s">
        <v>5665</v>
      </c>
      <c r="IC556" s="34" t="s">
        <v>5274</v>
      </c>
      <c r="ID556" s="34" t="s">
        <v>4461</v>
      </c>
      <c r="IK556" s="34" t="s">
        <v>4589</v>
      </c>
      <c r="IQ556" s="34">
        <v>4875</v>
      </c>
      <c r="IR556" s="34" t="s">
        <v>1046</v>
      </c>
      <c r="IS556" s="34" t="s">
        <v>5323</v>
      </c>
      <c r="IT556" s="34">
        <v>1625</v>
      </c>
      <c r="IU556" s="34" t="s">
        <v>5177</v>
      </c>
      <c r="IV556" s="34" t="s">
        <v>4170</v>
      </c>
      <c r="IW556" s="34" t="s">
        <v>4175</v>
      </c>
      <c r="IX556" s="34" t="s">
        <v>6121</v>
      </c>
      <c r="IY556" s="34" t="s">
        <v>4785</v>
      </c>
      <c r="IZ556" s="34" t="s">
        <v>4785</v>
      </c>
      <c r="JA556" s="34" t="s">
        <v>4711</v>
      </c>
      <c r="JB556" s="34" t="s">
        <v>4170</v>
      </c>
      <c r="JC556" s="34">
        <v>0</v>
      </c>
      <c r="JD556" s="34">
        <v>166.666666666667</v>
      </c>
      <c r="JE556" s="34">
        <v>0</v>
      </c>
      <c r="JF556" s="34">
        <v>0</v>
      </c>
      <c r="JG556" s="34">
        <v>0</v>
      </c>
      <c r="JH556" s="34">
        <v>8000</v>
      </c>
      <c r="JI556" s="34">
        <v>0</v>
      </c>
      <c r="JJ556" s="34">
        <v>0</v>
      </c>
      <c r="JK556" s="34">
        <v>0</v>
      </c>
      <c r="JL556" s="34">
        <v>21050</v>
      </c>
      <c r="JM556" s="34">
        <v>166.666666666667</v>
      </c>
      <c r="JN556" s="34">
        <v>21216.666666666701</v>
      </c>
      <c r="JO556" s="34">
        <v>7016.6666666666697</v>
      </c>
      <c r="JP556" s="34">
        <v>55.5555555555556</v>
      </c>
      <c r="JQ556" s="34">
        <v>7072.2222222222199</v>
      </c>
      <c r="JR556" s="34">
        <v>9.4265514532600195E-2</v>
      </c>
      <c r="JT556" s="34">
        <v>0.28279654359779999</v>
      </c>
      <c r="JU556" s="34">
        <v>0.1885310290652</v>
      </c>
      <c r="JV556" s="34">
        <v>2.356637863315E-2</v>
      </c>
      <c r="JW556" s="34">
        <v>1.6496465043205E-2</v>
      </c>
      <c r="JX556" s="34">
        <v>9.4265514532600094E-3</v>
      </c>
      <c r="KB556" s="34">
        <v>7.8554595443833496E-3</v>
      </c>
      <c r="KF556" s="34">
        <v>0.377062058130401</v>
      </c>
      <c r="KJ556" s="34" t="s">
        <v>5976</v>
      </c>
      <c r="KK556" s="34" t="s">
        <v>5177</v>
      </c>
      <c r="KL556" s="34" t="s">
        <v>4170</v>
      </c>
      <c r="KM556" s="34" t="s">
        <v>4170</v>
      </c>
      <c r="KN556" s="34" t="s">
        <v>5254</v>
      </c>
      <c r="KO556" s="34" t="s">
        <v>4170</v>
      </c>
      <c r="KP556" s="34" t="s">
        <v>4170</v>
      </c>
      <c r="KQ556" s="34" t="s">
        <v>4170</v>
      </c>
      <c r="KR556" s="34" t="s">
        <v>4974</v>
      </c>
      <c r="KS556" s="34" t="s">
        <v>4170</v>
      </c>
      <c r="KT556" s="34" t="s">
        <v>4170</v>
      </c>
      <c r="KU556" s="34" t="s">
        <v>5113</v>
      </c>
      <c r="KV556" s="34" t="s">
        <v>5154</v>
      </c>
      <c r="KW556" s="34" t="s">
        <v>5620</v>
      </c>
      <c r="KX556" s="34" t="s">
        <v>5643</v>
      </c>
      <c r="KY556" s="34" t="s">
        <v>5953</v>
      </c>
      <c r="KZ556" s="34" t="s">
        <v>5154</v>
      </c>
      <c r="LA556" s="34" t="s">
        <v>5993</v>
      </c>
    </row>
    <row r="557" spans="1:313">
      <c r="A557" s="34" t="s">
        <v>7582</v>
      </c>
      <c r="B557" s="34" t="s">
        <v>7551</v>
      </c>
      <c r="C557" s="34" t="s">
        <v>1037</v>
      </c>
      <c r="D557" s="34" t="s">
        <v>1041</v>
      </c>
      <c r="F557" s="34" t="s">
        <v>1041</v>
      </c>
      <c r="G557" s="34">
        <v>29</v>
      </c>
      <c r="H557" s="34" t="s">
        <v>1041</v>
      </c>
      <c r="I557" s="34" t="s">
        <v>1041</v>
      </c>
      <c r="J557" s="34" t="s">
        <v>440</v>
      </c>
      <c r="K557" s="34" t="s">
        <v>1077</v>
      </c>
      <c r="L557" s="34" t="s">
        <v>9537</v>
      </c>
      <c r="M557" s="34" t="s">
        <v>1548</v>
      </c>
      <c r="N557" s="34" t="s">
        <v>9538</v>
      </c>
      <c r="P557" s="34" t="s">
        <v>3065</v>
      </c>
      <c r="Q557" s="34" t="s">
        <v>3120</v>
      </c>
      <c r="R557" s="34" t="s">
        <v>6367</v>
      </c>
      <c r="S557" s="34">
        <v>5</v>
      </c>
      <c r="T557" s="34" t="s">
        <v>4881</v>
      </c>
      <c r="U557" s="34" t="s">
        <v>4170</v>
      </c>
      <c r="V557" s="34" t="s">
        <v>4609</v>
      </c>
      <c r="W557" s="34" t="s">
        <v>4609</v>
      </c>
      <c r="X557" s="34" t="s">
        <v>4881</v>
      </c>
      <c r="Y557" s="34" t="s">
        <v>4609</v>
      </c>
      <c r="Z557" s="34" t="s">
        <v>4848</v>
      </c>
      <c r="AA557" s="34" t="s">
        <v>4170</v>
      </c>
      <c r="AB557" s="34" t="s">
        <v>3681</v>
      </c>
      <c r="AD557" s="34" t="s">
        <v>3696</v>
      </c>
      <c r="AN557" s="34" t="s">
        <v>3722</v>
      </c>
      <c r="AO557" s="34" t="s">
        <v>1044</v>
      </c>
      <c r="BG557" s="34">
        <v>3</v>
      </c>
      <c r="BI557" s="34">
        <v>50</v>
      </c>
      <c r="BJ557" s="34" t="s">
        <v>1041</v>
      </c>
      <c r="BK557" s="34" t="s">
        <v>3727</v>
      </c>
      <c r="BM557" s="34" t="s">
        <v>3739</v>
      </c>
      <c r="BN557" s="34" t="s">
        <v>3745</v>
      </c>
      <c r="BO557" s="34" t="s">
        <v>4881</v>
      </c>
      <c r="BP557" s="34" t="s">
        <v>4170</v>
      </c>
      <c r="BQ557" s="34" t="s">
        <v>4170</v>
      </c>
      <c r="BR557" s="34" t="s">
        <v>4170</v>
      </c>
      <c r="BS557" s="34" t="s">
        <v>3751</v>
      </c>
      <c r="BT557" s="34" t="s">
        <v>3739</v>
      </c>
      <c r="BU557" s="34" t="s">
        <v>1044</v>
      </c>
      <c r="BV557" s="34" t="s">
        <v>1044</v>
      </c>
      <c r="BW557" s="34" t="s">
        <v>1044</v>
      </c>
      <c r="BX557" s="34" t="s">
        <v>3777</v>
      </c>
      <c r="BY557" s="34" t="s">
        <v>4881</v>
      </c>
      <c r="BZ557" s="34" t="s">
        <v>4170</v>
      </c>
      <c r="CA557" s="34" t="s">
        <v>4170</v>
      </c>
      <c r="CB557" s="34" t="s">
        <v>4170</v>
      </c>
      <c r="CC557" s="34" t="s">
        <v>4170</v>
      </c>
      <c r="CD557" s="34" t="s">
        <v>4170</v>
      </c>
      <c r="CE557" s="34" t="s">
        <v>4170</v>
      </c>
      <c r="CF557" s="34" t="s">
        <v>4170</v>
      </c>
      <c r="CG557" s="34" t="s">
        <v>4170</v>
      </c>
      <c r="CH557" s="34" t="s">
        <v>4170</v>
      </c>
      <c r="CI557" s="34" t="s">
        <v>4170</v>
      </c>
      <c r="CJ557" s="34" t="s">
        <v>4170</v>
      </c>
      <c r="CK557" s="34" t="s">
        <v>4170</v>
      </c>
      <c r="CL557" s="34" t="s">
        <v>4170</v>
      </c>
      <c r="CM557" s="34" t="s">
        <v>4170</v>
      </c>
      <c r="CN557" s="34" t="s">
        <v>4170</v>
      </c>
      <c r="CO557" s="34" t="s">
        <v>4170</v>
      </c>
      <c r="CQ557" s="34" t="s">
        <v>1041</v>
      </c>
      <c r="CR557" s="34" t="s">
        <v>1041</v>
      </c>
      <c r="CS557" s="34" t="s">
        <v>1041</v>
      </c>
      <c r="CT557" s="34" t="s">
        <v>1041</v>
      </c>
      <c r="CU557" s="34" t="s">
        <v>1041</v>
      </c>
      <c r="CV557" s="34" t="s">
        <v>1041</v>
      </c>
      <c r="CW557" s="34" t="s">
        <v>1044</v>
      </c>
      <c r="CX557" s="34" t="s">
        <v>1044</v>
      </c>
      <c r="CY557" s="34" t="s">
        <v>3826</v>
      </c>
      <c r="CZ557" s="34" t="s">
        <v>3843</v>
      </c>
      <c r="DA557" s="34" t="s">
        <v>3861</v>
      </c>
      <c r="DB557" s="34" t="s">
        <v>1044</v>
      </c>
      <c r="DC557" s="34" t="s">
        <v>1044</v>
      </c>
      <c r="DD557" s="34" t="s">
        <v>3871</v>
      </c>
      <c r="DE557" s="34" t="s">
        <v>1041</v>
      </c>
      <c r="DF557" s="34" t="s">
        <v>3877</v>
      </c>
      <c r="DG557" s="34" t="s">
        <v>169</v>
      </c>
      <c r="DH557" s="34" t="s">
        <v>4170</v>
      </c>
      <c r="DI557" s="34" t="s">
        <v>4881</v>
      </c>
      <c r="DJ557" s="34" t="s">
        <v>4170</v>
      </c>
      <c r="DK557" s="34" t="s">
        <v>4170</v>
      </c>
      <c r="DL557" s="34" t="s">
        <v>4170</v>
      </c>
      <c r="DM557" s="34" t="s">
        <v>4170</v>
      </c>
      <c r="DN557" s="34" t="s">
        <v>4170</v>
      </c>
      <c r="DO557" s="34" t="s">
        <v>4170</v>
      </c>
      <c r="DP557" s="34" t="s">
        <v>4170</v>
      </c>
      <c r="DQ557" s="34" t="s">
        <v>4170</v>
      </c>
      <c r="DR557" s="34" t="s">
        <v>4170</v>
      </c>
      <c r="DS557" s="34" t="s">
        <v>4170</v>
      </c>
      <c r="DT557" s="34" t="s">
        <v>4170</v>
      </c>
      <c r="DU557" s="34" t="s">
        <v>4170</v>
      </c>
      <c r="DV557" s="34" t="s">
        <v>4170</v>
      </c>
      <c r="DW557" s="34" t="s">
        <v>4170</v>
      </c>
      <c r="FK557" s="34" t="s">
        <v>1044</v>
      </c>
      <c r="FM557" s="34" t="s">
        <v>3990</v>
      </c>
      <c r="GF557" s="34" t="s">
        <v>1044</v>
      </c>
      <c r="GG557" s="34" t="s">
        <v>4170</v>
      </c>
      <c r="GH557" s="34" t="s">
        <v>4170</v>
      </c>
      <c r="GI557" s="34" t="s">
        <v>4170</v>
      </c>
      <c r="GJ557" s="34" t="s">
        <v>4881</v>
      </c>
      <c r="GK557" s="34" t="s">
        <v>4170</v>
      </c>
      <c r="GL557" s="34" t="s">
        <v>4170</v>
      </c>
      <c r="GM557" s="34" t="s">
        <v>4170</v>
      </c>
      <c r="GO557" s="34">
        <v>12000</v>
      </c>
      <c r="GP557" s="34">
        <v>0</v>
      </c>
      <c r="GQ557" s="34">
        <v>13000</v>
      </c>
      <c r="GR557" s="34">
        <v>6000</v>
      </c>
      <c r="GS557" s="34">
        <v>1000</v>
      </c>
      <c r="GT557" s="34">
        <v>1000</v>
      </c>
      <c r="GU557" s="34">
        <v>1200</v>
      </c>
      <c r="GV557" s="34">
        <v>0</v>
      </c>
      <c r="GW557" s="34">
        <v>0</v>
      </c>
      <c r="GX557" s="34">
        <v>10000</v>
      </c>
      <c r="GY557" s="34">
        <v>2000</v>
      </c>
      <c r="GZ557" s="34">
        <v>3000</v>
      </c>
      <c r="HA557" s="34">
        <v>0</v>
      </c>
      <c r="HB557" s="34">
        <v>0</v>
      </c>
      <c r="HC557" s="34">
        <v>36000</v>
      </c>
      <c r="HD557" s="34">
        <v>0</v>
      </c>
      <c r="HE557" s="34">
        <v>0</v>
      </c>
      <c r="HF557" s="34" t="s">
        <v>1044</v>
      </c>
      <c r="HK557" s="34" t="s">
        <v>7583</v>
      </c>
      <c r="HL557" s="34" t="s">
        <v>4226</v>
      </c>
      <c r="HM557" s="34" t="s">
        <v>4539</v>
      </c>
      <c r="HN557" s="34" t="s">
        <v>5446</v>
      </c>
      <c r="HO557" s="34">
        <v>40.898762593079297</v>
      </c>
      <c r="HP557" s="34" t="s">
        <v>4896</v>
      </c>
      <c r="HQ557" s="34" t="s">
        <v>4323</v>
      </c>
      <c r="HR557" s="34" t="s">
        <v>4203</v>
      </c>
      <c r="HS557" s="34" t="s">
        <v>4248</v>
      </c>
      <c r="HT557" s="34" t="s">
        <v>4262</v>
      </c>
      <c r="HU557" s="34" t="s">
        <v>5342</v>
      </c>
      <c r="HV557" s="34" t="s">
        <v>5001</v>
      </c>
      <c r="HW557" s="34" t="s">
        <v>4560</v>
      </c>
      <c r="HX557" s="34" t="s">
        <v>3238</v>
      </c>
      <c r="HY557" s="34" t="s">
        <v>4291</v>
      </c>
      <c r="HZ557" s="34" t="s">
        <v>4933</v>
      </c>
      <c r="IA557" s="34" t="s">
        <v>4666</v>
      </c>
      <c r="IB557" s="34" t="s">
        <v>5665</v>
      </c>
      <c r="IC557" s="34" t="s">
        <v>5274</v>
      </c>
      <c r="ID557" s="34" t="s">
        <v>4462</v>
      </c>
      <c r="IR557" s="34" t="s">
        <v>1046</v>
      </c>
      <c r="IS557" s="34" t="s">
        <v>5322</v>
      </c>
      <c r="IU557" s="34" t="s">
        <v>5181</v>
      </c>
      <c r="IV557" s="34" t="s">
        <v>4170</v>
      </c>
      <c r="IW557" s="34" t="s">
        <v>4172</v>
      </c>
      <c r="IX557" s="34" t="s">
        <v>5179</v>
      </c>
      <c r="IY557" s="34" t="s">
        <v>4474</v>
      </c>
      <c r="IZ557" s="34" t="s">
        <v>4354</v>
      </c>
      <c r="JA557" s="34" t="s">
        <v>5581</v>
      </c>
      <c r="JB557" s="34" t="s">
        <v>4170</v>
      </c>
      <c r="JC557" s="34">
        <v>1666.6666666666699</v>
      </c>
      <c r="JD557" s="34">
        <v>333.33333333333297</v>
      </c>
      <c r="JE557" s="34">
        <v>500</v>
      </c>
      <c r="JF557" s="34">
        <v>0</v>
      </c>
      <c r="JG557" s="34">
        <v>0</v>
      </c>
      <c r="JH557" s="34">
        <v>6000</v>
      </c>
      <c r="JI557" s="34">
        <v>0</v>
      </c>
      <c r="JJ557" s="34">
        <v>0</v>
      </c>
      <c r="JK557" s="34">
        <v>0</v>
      </c>
      <c r="JL557" s="34">
        <v>42366.666666666701</v>
      </c>
      <c r="JM557" s="34">
        <v>333.33333333333297</v>
      </c>
      <c r="JN557" s="34">
        <v>42700</v>
      </c>
      <c r="JO557" s="34">
        <v>8473.3333333333303</v>
      </c>
      <c r="JP557" s="34">
        <v>66.6666666666667</v>
      </c>
      <c r="JQ557" s="34">
        <v>8540</v>
      </c>
      <c r="JR557" s="34">
        <v>0.28103044496487101</v>
      </c>
      <c r="JT557" s="34">
        <v>0.30444964871194402</v>
      </c>
      <c r="JU557" s="34">
        <v>0.140515222482436</v>
      </c>
      <c r="JV557" s="34">
        <v>2.3419203747072601E-2</v>
      </c>
      <c r="JW557" s="34">
        <v>2.3419203747072601E-2</v>
      </c>
      <c r="JX557" s="34">
        <v>2.8103044496487099E-2</v>
      </c>
      <c r="KA557" s="34">
        <v>3.9032006245121001E-2</v>
      </c>
      <c r="KB557" s="34">
        <v>7.8064012490241998E-3</v>
      </c>
      <c r="KC557" s="34">
        <v>1.1709601873536301E-2</v>
      </c>
      <c r="KF557" s="34">
        <v>0.140515222482436</v>
      </c>
      <c r="KL557" s="34" t="s">
        <v>4170</v>
      </c>
      <c r="KM557" s="34" t="s">
        <v>4712</v>
      </c>
      <c r="KN557" s="34" t="s">
        <v>5255</v>
      </c>
      <c r="KO557" s="34" t="s">
        <v>5255</v>
      </c>
      <c r="KP557" s="34" t="s">
        <v>4170</v>
      </c>
      <c r="KQ557" s="34" t="s">
        <v>4170</v>
      </c>
      <c r="KR557" s="34" t="s">
        <v>4974</v>
      </c>
      <c r="KS557" s="34" t="s">
        <v>4170</v>
      </c>
      <c r="KT557" s="34" t="s">
        <v>4170</v>
      </c>
      <c r="KU557" s="34" t="s">
        <v>5115</v>
      </c>
      <c r="KV557" s="34" t="s">
        <v>5155</v>
      </c>
      <c r="KW557" s="34" t="s">
        <v>5624</v>
      </c>
      <c r="KX557" s="34" t="s">
        <v>5643</v>
      </c>
      <c r="KY557" s="34" t="s">
        <v>5954</v>
      </c>
      <c r="KZ557" s="34" t="s">
        <v>5155</v>
      </c>
    </row>
    <row r="558" spans="1:313">
      <c r="A558" s="34" t="s">
        <v>7584</v>
      </c>
      <c r="B558" s="34" t="s">
        <v>7551</v>
      </c>
      <c r="C558" s="34" t="s">
        <v>1036</v>
      </c>
      <c r="D558" s="34" t="s">
        <v>1041</v>
      </c>
      <c r="F558" s="34" t="s">
        <v>1041</v>
      </c>
      <c r="G558" s="34">
        <v>22</v>
      </c>
      <c r="H558" s="34" t="s">
        <v>1041</v>
      </c>
      <c r="I558" s="34" t="s">
        <v>1041</v>
      </c>
      <c r="J558" s="34" t="s">
        <v>440</v>
      </c>
      <c r="K558" s="34" t="s">
        <v>1134</v>
      </c>
      <c r="L558" s="34" t="s">
        <v>9602</v>
      </c>
      <c r="M558" s="34" t="s">
        <v>2588</v>
      </c>
      <c r="N558" s="34" t="s">
        <v>9661</v>
      </c>
      <c r="P558" s="34" t="s">
        <v>3068</v>
      </c>
      <c r="Q558" s="34" t="s">
        <v>3132</v>
      </c>
      <c r="R558" s="34" t="s">
        <v>6320</v>
      </c>
      <c r="S558" s="34">
        <v>2</v>
      </c>
      <c r="T558" s="34" t="s">
        <v>4881</v>
      </c>
      <c r="U558" s="34" t="s">
        <v>4881</v>
      </c>
      <c r="V558" s="34" t="s">
        <v>4170</v>
      </c>
      <c r="W558" s="34" t="s">
        <v>4881</v>
      </c>
      <c r="X558" s="34" t="s">
        <v>4170</v>
      </c>
      <c r="Y558" s="34" t="s">
        <v>4609</v>
      </c>
      <c r="Z558" s="34" t="s">
        <v>4170</v>
      </c>
      <c r="AA558" s="34" t="s">
        <v>4170</v>
      </c>
      <c r="AB558" s="34" t="s">
        <v>3684</v>
      </c>
      <c r="AD558" s="34" t="s">
        <v>3696</v>
      </c>
      <c r="AN558" s="34" t="s">
        <v>3719</v>
      </c>
      <c r="AO558" s="34" t="s">
        <v>1044</v>
      </c>
      <c r="BG558" s="34">
        <v>1</v>
      </c>
      <c r="BI558" s="34">
        <v>20</v>
      </c>
      <c r="BJ558" s="34" t="s">
        <v>1041</v>
      </c>
      <c r="BK558" s="34" t="s">
        <v>3727</v>
      </c>
      <c r="BM558" s="34" t="s">
        <v>3739</v>
      </c>
      <c r="BN558" s="34" t="s">
        <v>3748</v>
      </c>
      <c r="BO558" s="34" t="s">
        <v>4170</v>
      </c>
      <c r="BP558" s="34" t="s">
        <v>4881</v>
      </c>
      <c r="BQ558" s="34" t="s">
        <v>4170</v>
      </c>
      <c r="BR558" s="34" t="s">
        <v>4170</v>
      </c>
      <c r="BS558" s="34" t="s">
        <v>3760</v>
      </c>
      <c r="BT558" s="34" t="s">
        <v>3771</v>
      </c>
      <c r="BU558" s="34" t="s">
        <v>1041</v>
      </c>
      <c r="BV558" s="34" t="s">
        <v>1041</v>
      </c>
      <c r="BW558" s="34" t="s">
        <v>1044</v>
      </c>
      <c r="BX558" s="34" t="s">
        <v>3777</v>
      </c>
      <c r="BY558" s="34" t="s">
        <v>4881</v>
      </c>
      <c r="BZ558" s="34" t="s">
        <v>4170</v>
      </c>
      <c r="CA558" s="34" t="s">
        <v>4170</v>
      </c>
      <c r="CB558" s="34" t="s">
        <v>4170</v>
      </c>
      <c r="CC558" s="34" t="s">
        <v>4170</v>
      </c>
      <c r="CD558" s="34" t="s">
        <v>4170</v>
      </c>
      <c r="CE558" s="34" t="s">
        <v>4170</v>
      </c>
      <c r="CF558" s="34" t="s">
        <v>4170</v>
      </c>
      <c r="CG558" s="34" t="s">
        <v>4170</v>
      </c>
      <c r="CH558" s="34" t="s">
        <v>4170</v>
      </c>
      <c r="CI558" s="34" t="s">
        <v>4170</v>
      </c>
      <c r="CJ558" s="34" t="s">
        <v>4170</v>
      </c>
      <c r="CK558" s="34" t="s">
        <v>4170</v>
      </c>
      <c r="CL558" s="34" t="s">
        <v>4170</v>
      </c>
      <c r="CM558" s="34" t="s">
        <v>4170</v>
      </c>
      <c r="CN558" s="34" t="s">
        <v>4170</v>
      </c>
      <c r="CO558" s="34" t="s">
        <v>4170</v>
      </c>
      <c r="CQ558" s="34" t="s">
        <v>1041</v>
      </c>
      <c r="CR558" s="34" t="s">
        <v>1041</v>
      </c>
      <c r="CS558" s="34" t="s">
        <v>1044</v>
      </c>
      <c r="CT558" s="34" t="s">
        <v>1044</v>
      </c>
      <c r="CU558" s="34" t="s">
        <v>1041</v>
      </c>
      <c r="CV558" s="34" t="s">
        <v>1041</v>
      </c>
      <c r="CW558" s="34" t="s">
        <v>1044</v>
      </c>
      <c r="CX558" s="34" t="s">
        <v>1044</v>
      </c>
      <c r="CY558" s="34" t="s">
        <v>3826</v>
      </c>
      <c r="CZ558" s="34" t="s">
        <v>3846</v>
      </c>
      <c r="DA558" s="34" t="s">
        <v>3858</v>
      </c>
      <c r="DB558" s="34" t="s">
        <v>3868</v>
      </c>
      <c r="DC558" s="34" t="s">
        <v>3871</v>
      </c>
      <c r="DD558" s="34" t="s">
        <v>3871</v>
      </c>
      <c r="DE558" s="34" t="s">
        <v>1041</v>
      </c>
      <c r="DF558" s="34" t="s">
        <v>3877</v>
      </c>
      <c r="DG558" s="34" t="s">
        <v>3884</v>
      </c>
      <c r="DH558" s="34" t="s">
        <v>4881</v>
      </c>
      <c r="DI558" s="34" t="s">
        <v>4170</v>
      </c>
      <c r="DJ558" s="34" t="s">
        <v>4170</v>
      </c>
      <c r="DK558" s="34" t="s">
        <v>4170</v>
      </c>
      <c r="DL558" s="34" t="s">
        <v>4170</v>
      </c>
      <c r="DM558" s="34" t="s">
        <v>4170</v>
      </c>
      <c r="DN558" s="34" t="s">
        <v>4170</v>
      </c>
      <c r="DO558" s="34" t="s">
        <v>4170</v>
      </c>
      <c r="DP558" s="34" t="s">
        <v>4170</v>
      </c>
      <c r="DQ558" s="34" t="s">
        <v>4170</v>
      </c>
      <c r="DR558" s="34" t="s">
        <v>4170</v>
      </c>
      <c r="DS558" s="34" t="s">
        <v>4170</v>
      </c>
      <c r="DT558" s="34" t="s">
        <v>4170</v>
      </c>
      <c r="DU558" s="34" t="s">
        <v>4170</v>
      </c>
      <c r="DV558" s="34" t="s">
        <v>4170</v>
      </c>
      <c r="DW558" s="34" t="s">
        <v>4170</v>
      </c>
      <c r="FK558" s="34" t="s">
        <v>1044</v>
      </c>
      <c r="FM558" s="34" t="s">
        <v>3981</v>
      </c>
      <c r="FN558" s="34" t="s">
        <v>6828</v>
      </c>
      <c r="FO558" s="34" t="s">
        <v>4881</v>
      </c>
      <c r="FP558" s="34" t="s">
        <v>4881</v>
      </c>
      <c r="FQ558" s="34" t="s">
        <v>4881</v>
      </c>
      <c r="FR558" s="34" t="s">
        <v>4170</v>
      </c>
      <c r="FS558" s="34" t="s">
        <v>4170</v>
      </c>
      <c r="FT558" s="34" t="s">
        <v>4170</v>
      </c>
      <c r="FU558" s="34" t="s">
        <v>4170</v>
      </c>
      <c r="FV558" s="34" t="s">
        <v>4170</v>
      </c>
      <c r="FW558" s="34" t="s">
        <v>4881</v>
      </c>
      <c r="FX558" s="34" t="s">
        <v>4170</v>
      </c>
      <c r="FY558" s="34" t="s">
        <v>4170</v>
      </c>
      <c r="FZ558" s="34" t="s">
        <v>4170</v>
      </c>
      <c r="GA558" s="34" t="s">
        <v>4170</v>
      </c>
      <c r="GB558" s="34" t="s">
        <v>4170</v>
      </c>
      <c r="GC558" s="34" t="s">
        <v>4170</v>
      </c>
      <c r="GD558" s="34" t="s">
        <v>4170</v>
      </c>
      <c r="GF558" s="34" t="s">
        <v>1044</v>
      </c>
      <c r="GG558" s="34" t="s">
        <v>4170</v>
      </c>
      <c r="GH558" s="34" t="s">
        <v>4170</v>
      </c>
      <c r="GI558" s="34" t="s">
        <v>4170</v>
      </c>
      <c r="GJ558" s="34" t="s">
        <v>4881</v>
      </c>
      <c r="GK558" s="34" t="s">
        <v>4170</v>
      </c>
      <c r="GL558" s="34" t="s">
        <v>4170</v>
      </c>
      <c r="GM558" s="34" t="s">
        <v>4170</v>
      </c>
      <c r="GO558" s="34">
        <v>3000</v>
      </c>
      <c r="GP558" s="34">
        <v>0</v>
      </c>
      <c r="GR558" s="34">
        <v>848</v>
      </c>
      <c r="GS558" s="34">
        <v>800</v>
      </c>
      <c r="GT558" s="34">
        <v>120</v>
      </c>
      <c r="GU558" s="34">
        <v>0</v>
      </c>
      <c r="GV558" s="34">
        <v>0</v>
      </c>
      <c r="GW558" s="34">
        <v>0</v>
      </c>
      <c r="GX558" s="34">
        <v>0</v>
      </c>
      <c r="GY558" s="34">
        <v>2000</v>
      </c>
      <c r="GZ558" s="34">
        <v>0</v>
      </c>
      <c r="HA558" s="34">
        <v>500</v>
      </c>
      <c r="HB558" s="34">
        <v>0</v>
      </c>
      <c r="HC558" s="34">
        <v>0</v>
      </c>
      <c r="HD558" s="34">
        <v>0</v>
      </c>
      <c r="HE558" s="34">
        <v>0</v>
      </c>
      <c r="HF558" s="34" t="s">
        <v>1044</v>
      </c>
      <c r="HK558" s="34" t="s">
        <v>7585</v>
      </c>
      <c r="HL558" s="34" t="s">
        <v>4226</v>
      </c>
      <c r="HM558" s="34" t="s">
        <v>4539</v>
      </c>
      <c r="HN558" s="34" t="s">
        <v>5446</v>
      </c>
      <c r="HO558" s="34">
        <v>49.932928164695603</v>
      </c>
      <c r="HP558" s="34" t="s">
        <v>4896</v>
      </c>
      <c r="HQ558" s="34" t="s">
        <v>4313</v>
      </c>
      <c r="HR558" s="34" t="s">
        <v>4210</v>
      </c>
      <c r="HS558" s="34" t="s">
        <v>4228</v>
      </c>
      <c r="HT558" s="34" t="s">
        <v>4262</v>
      </c>
      <c r="HU558" s="34" t="s">
        <v>5341</v>
      </c>
      <c r="HV558" s="34" t="s">
        <v>5001</v>
      </c>
      <c r="HW558" s="34" t="s">
        <v>4560</v>
      </c>
      <c r="HX558" s="34" t="s">
        <v>3235</v>
      </c>
      <c r="HY558" s="34" t="s">
        <v>4299</v>
      </c>
      <c r="HZ558" s="34" t="s">
        <v>4933</v>
      </c>
      <c r="IA558" s="34" t="s">
        <v>4666</v>
      </c>
      <c r="IB558" s="34" t="s">
        <v>5665</v>
      </c>
      <c r="IC558" s="34" t="s">
        <v>5274</v>
      </c>
      <c r="ID558" s="34" t="s">
        <v>4461</v>
      </c>
      <c r="IR558" s="34" t="s">
        <v>1046</v>
      </c>
      <c r="IU558" s="34" t="s">
        <v>5178</v>
      </c>
      <c r="IV558" s="34" t="s">
        <v>4170</v>
      </c>
      <c r="IX558" s="34" t="s">
        <v>6120</v>
      </c>
      <c r="IY558" s="34" t="s">
        <v>4474</v>
      </c>
      <c r="IZ558" s="34" t="s">
        <v>4783</v>
      </c>
      <c r="JA558" s="34" t="s">
        <v>4170</v>
      </c>
      <c r="JB558" s="34" t="s">
        <v>4170</v>
      </c>
      <c r="JC558" s="34">
        <v>0</v>
      </c>
      <c r="JD558" s="34">
        <v>333.33333333333297</v>
      </c>
      <c r="JE558" s="34">
        <v>0</v>
      </c>
      <c r="JF558" s="34">
        <v>83.3333333333333</v>
      </c>
      <c r="JG558" s="34">
        <v>0</v>
      </c>
      <c r="JH558" s="34">
        <v>0</v>
      </c>
      <c r="JI558" s="34">
        <v>0</v>
      </c>
      <c r="JJ558" s="34">
        <v>0</v>
      </c>
      <c r="JK558" s="34">
        <v>0</v>
      </c>
      <c r="JL558" s="34">
        <v>4768</v>
      </c>
      <c r="JM558" s="34">
        <v>416.66666666666703</v>
      </c>
      <c r="JN558" s="34">
        <v>5184.6666666666697</v>
      </c>
      <c r="JO558" s="34">
        <v>2384</v>
      </c>
      <c r="JP558" s="34">
        <v>208.333333333333</v>
      </c>
      <c r="JQ558" s="34">
        <v>2592.3333333333298</v>
      </c>
      <c r="JR558" s="34">
        <v>0.57862929150057896</v>
      </c>
      <c r="JU558" s="34">
        <v>0.16355921306416399</v>
      </c>
      <c r="JV558" s="34">
        <v>0.15430114440015399</v>
      </c>
      <c r="JW558" s="34">
        <v>2.3145171660023101E-2</v>
      </c>
      <c r="KB558" s="34">
        <v>6.4292143500064305E-2</v>
      </c>
      <c r="KD558" s="34">
        <v>1.6073035875016101E-2</v>
      </c>
      <c r="KL558" s="34" t="s">
        <v>4170</v>
      </c>
      <c r="KM558" s="34" t="s">
        <v>4170</v>
      </c>
      <c r="KN558" s="34" t="s">
        <v>5255</v>
      </c>
      <c r="KO558" s="34" t="s">
        <v>4170</v>
      </c>
      <c r="KP558" s="34" t="s">
        <v>4471</v>
      </c>
      <c r="KQ558" s="34" t="s">
        <v>4170</v>
      </c>
      <c r="KR558" s="34" t="s">
        <v>4170</v>
      </c>
      <c r="KS558" s="34" t="s">
        <v>4170</v>
      </c>
      <c r="KT558" s="34" t="s">
        <v>4170</v>
      </c>
      <c r="KU558" s="34" t="s">
        <v>4973</v>
      </c>
      <c r="KV558" s="34" t="s">
        <v>5153</v>
      </c>
      <c r="KW558" s="34" t="s">
        <v>5624</v>
      </c>
      <c r="KX558" s="34" t="s">
        <v>5644</v>
      </c>
      <c r="KY558" s="34" t="s">
        <v>5116</v>
      </c>
      <c r="KZ558" s="34" t="s">
        <v>5850</v>
      </c>
    </row>
    <row r="559" spans="1:313">
      <c r="A559" s="34" t="s">
        <v>7586</v>
      </c>
      <c r="B559" s="34" t="s">
        <v>7551</v>
      </c>
      <c r="C559" s="34" t="s">
        <v>1039</v>
      </c>
      <c r="D559" s="34" t="s">
        <v>1041</v>
      </c>
      <c r="F559" s="34" t="s">
        <v>1041</v>
      </c>
      <c r="G559" s="34">
        <v>40</v>
      </c>
      <c r="H559" s="34" t="s">
        <v>1041</v>
      </c>
      <c r="I559" s="34" t="s">
        <v>1041</v>
      </c>
      <c r="J559" s="34" t="s">
        <v>442</v>
      </c>
      <c r="K559" s="34" t="s">
        <v>1077</v>
      </c>
      <c r="L559" s="34" t="s">
        <v>9537</v>
      </c>
      <c r="M559" s="34" t="s">
        <v>1548</v>
      </c>
      <c r="N559" s="34" t="s">
        <v>9538</v>
      </c>
      <c r="P559" s="34" t="s">
        <v>3065</v>
      </c>
      <c r="Q559" s="34" t="s">
        <v>3120</v>
      </c>
      <c r="R559" s="34" t="s">
        <v>6320</v>
      </c>
      <c r="S559" s="34">
        <v>2</v>
      </c>
      <c r="T559" s="34" t="s">
        <v>4881</v>
      </c>
      <c r="U559" s="34" t="s">
        <v>4170</v>
      </c>
      <c r="V559" s="34" t="s">
        <v>4170</v>
      </c>
      <c r="W559" s="34" t="s">
        <v>4881</v>
      </c>
      <c r="X559" s="34" t="s">
        <v>4881</v>
      </c>
      <c r="Y559" s="34" t="s">
        <v>4881</v>
      </c>
      <c r="Z559" s="34" t="s">
        <v>4881</v>
      </c>
      <c r="AA559" s="34" t="s">
        <v>4170</v>
      </c>
      <c r="AB559" s="34" t="s">
        <v>3681</v>
      </c>
      <c r="AD559" s="34" t="s">
        <v>3696</v>
      </c>
      <c r="AN559" s="34" t="s">
        <v>3722</v>
      </c>
      <c r="AO559" s="34" t="s">
        <v>1044</v>
      </c>
      <c r="BG559" s="34">
        <v>1</v>
      </c>
      <c r="BI559" s="34">
        <v>20</v>
      </c>
      <c r="BJ559" s="34" t="s">
        <v>1041</v>
      </c>
      <c r="BK559" s="34" t="s">
        <v>3727</v>
      </c>
      <c r="BM559" s="34" t="s">
        <v>3739</v>
      </c>
      <c r="BN559" s="34" t="s">
        <v>3745</v>
      </c>
      <c r="BO559" s="34" t="s">
        <v>4881</v>
      </c>
      <c r="BP559" s="34" t="s">
        <v>4170</v>
      </c>
      <c r="BQ559" s="34" t="s">
        <v>4170</v>
      </c>
      <c r="BR559" s="34" t="s">
        <v>4170</v>
      </c>
      <c r="BS559" s="34" t="s">
        <v>3754</v>
      </c>
      <c r="BT559" s="34" t="s">
        <v>3771</v>
      </c>
      <c r="BU559" s="34" t="s">
        <v>1044</v>
      </c>
      <c r="BV559" s="34" t="s">
        <v>1041</v>
      </c>
      <c r="BW559" s="34" t="s">
        <v>1044</v>
      </c>
      <c r="BX559" s="34" t="s">
        <v>3777</v>
      </c>
      <c r="BY559" s="34" t="s">
        <v>4881</v>
      </c>
      <c r="BZ559" s="34" t="s">
        <v>4170</v>
      </c>
      <c r="CA559" s="34" t="s">
        <v>4170</v>
      </c>
      <c r="CB559" s="34" t="s">
        <v>4170</v>
      </c>
      <c r="CC559" s="34" t="s">
        <v>4170</v>
      </c>
      <c r="CD559" s="34" t="s">
        <v>4170</v>
      </c>
      <c r="CE559" s="34" t="s">
        <v>4170</v>
      </c>
      <c r="CF559" s="34" t="s">
        <v>4170</v>
      </c>
      <c r="CG559" s="34" t="s">
        <v>4170</v>
      </c>
      <c r="CH559" s="34" t="s">
        <v>4170</v>
      </c>
      <c r="CI559" s="34" t="s">
        <v>4170</v>
      </c>
      <c r="CJ559" s="34" t="s">
        <v>4170</v>
      </c>
      <c r="CK559" s="34" t="s">
        <v>4170</v>
      </c>
      <c r="CL559" s="34" t="s">
        <v>4170</v>
      </c>
      <c r="CM559" s="34" t="s">
        <v>4170</v>
      </c>
      <c r="CN559" s="34" t="s">
        <v>4170</v>
      </c>
      <c r="CO559" s="34" t="s">
        <v>4170</v>
      </c>
      <c r="CQ559" s="34" t="s">
        <v>1041</v>
      </c>
      <c r="CR559" s="34" t="s">
        <v>1041</v>
      </c>
      <c r="CS559" s="34" t="s">
        <v>1041</v>
      </c>
      <c r="CT559" s="34" t="s">
        <v>1041</v>
      </c>
      <c r="CU559" s="34" t="s">
        <v>1041</v>
      </c>
      <c r="CV559" s="34" t="s">
        <v>1041</v>
      </c>
      <c r="CW559" s="34" t="s">
        <v>1044</v>
      </c>
      <c r="CX559" s="34" t="s">
        <v>1044</v>
      </c>
      <c r="CY559" s="34" t="s">
        <v>3823</v>
      </c>
      <c r="CZ559" s="34" t="s">
        <v>3840</v>
      </c>
      <c r="DA559" s="34" t="s">
        <v>3861</v>
      </c>
      <c r="DB559" s="34" t="s">
        <v>1044</v>
      </c>
      <c r="DC559" s="34" t="s">
        <v>1044</v>
      </c>
      <c r="DD559" s="34" t="s">
        <v>3871</v>
      </c>
      <c r="DE559" s="34" t="s">
        <v>1041</v>
      </c>
      <c r="DF559" s="34" t="s">
        <v>3874</v>
      </c>
      <c r="DG559" s="34" t="s">
        <v>169</v>
      </c>
      <c r="DH559" s="34" t="s">
        <v>4170</v>
      </c>
      <c r="DI559" s="34" t="s">
        <v>4881</v>
      </c>
      <c r="DJ559" s="34" t="s">
        <v>4170</v>
      </c>
      <c r="DK559" s="34" t="s">
        <v>4170</v>
      </c>
      <c r="DL559" s="34" t="s">
        <v>4170</v>
      </c>
      <c r="DM559" s="34" t="s">
        <v>4170</v>
      </c>
      <c r="DN559" s="34" t="s">
        <v>4170</v>
      </c>
      <c r="DO559" s="34" t="s">
        <v>4170</v>
      </c>
      <c r="DP559" s="34" t="s">
        <v>4170</v>
      </c>
      <c r="DQ559" s="34" t="s">
        <v>4170</v>
      </c>
      <c r="DR559" s="34" t="s">
        <v>4170</v>
      </c>
      <c r="DS559" s="34" t="s">
        <v>4170</v>
      </c>
      <c r="DT559" s="34" t="s">
        <v>4170</v>
      </c>
      <c r="DU559" s="34" t="s">
        <v>4170</v>
      </c>
      <c r="DV559" s="34" t="s">
        <v>4170</v>
      </c>
      <c r="DW559" s="34" t="s">
        <v>4170</v>
      </c>
      <c r="DY559" s="34">
        <v>45000</v>
      </c>
      <c r="FK559" s="34" t="s">
        <v>1044</v>
      </c>
      <c r="FM559" s="34" t="s">
        <v>3987</v>
      </c>
      <c r="GF559" s="34" t="s">
        <v>1044</v>
      </c>
      <c r="GG559" s="34" t="s">
        <v>4170</v>
      </c>
      <c r="GH559" s="34" t="s">
        <v>4170</v>
      </c>
      <c r="GI559" s="34" t="s">
        <v>4170</v>
      </c>
      <c r="GJ559" s="34" t="s">
        <v>4881</v>
      </c>
      <c r="GK559" s="34" t="s">
        <v>4170</v>
      </c>
      <c r="GL559" s="34" t="s">
        <v>4170</v>
      </c>
      <c r="GM559" s="34" t="s">
        <v>4170</v>
      </c>
      <c r="GO559" s="34">
        <v>6000</v>
      </c>
      <c r="GP559" s="34">
        <v>0</v>
      </c>
      <c r="GQ559" s="34">
        <v>6000</v>
      </c>
      <c r="GR559" s="34">
        <v>3000</v>
      </c>
      <c r="GS559" s="34">
        <v>1000</v>
      </c>
      <c r="GT559" s="34">
        <v>80</v>
      </c>
      <c r="GU559" s="34">
        <v>200</v>
      </c>
      <c r="GV559" s="34">
        <v>0</v>
      </c>
      <c r="GW559" s="34">
        <v>0</v>
      </c>
      <c r="GX559" s="34">
        <v>0</v>
      </c>
      <c r="GY559" s="34">
        <v>500</v>
      </c>
      <c r="GZ559" s="34">
        <v>0</v>
      </c>
      <c r="HA559" s="34">
        <v>0</v>
      </c>
      <c r="HB559" s="34">
        <v>0</v>
      </c>
      <c r="HC559" s="34">
        <v>0</v>
      </c>
      <c r="HD559" s="34">
        <v>0</v>
      </c>
      <c r="HE559" s="34">
        <v>0</v>
      </c>
      <c r="HF559" s="34" t="s">
        <v>1041</v>
      </c>
      <c r="HG559" s="34" t="s">
        <v>4048</v>
      </c>
      <c r="HI559" s="34" t="s">
        <v>4054</v>
      </c>
      <c r="HK559" s="34" t="s">
        <v>7587</v>
      </c>
      <c r="HL559" s="34" t="s">
        <v>4226</v>
      </c>
      <c r="HM559" s="34" t="s">
        <v>4542</v>
      </c>
      <c r="HN559" s="34" t="s">
        <v>5453</v>
      </c>
      <c r="HO559" s="34">
        <v>49.932928164695603</v>
      </c>
      <c r="HP559" s="34" t="s">
        <v>4896</v>
      </c>
      <c r="HQ559" s="34" t="s">
        <v>4313</v>
      </c>
      <c r="HR559" s="34" t="s">
        <v>4186</v>
      </c>
      <c r="HS559" s="34" t="s">
        <v>4255</v>
      </c>
      <c r="HT559" s="34" t="s">
        <v>4271</v>
      </c>
      <c r="HU559" s="34" t="s">
        <v>5342</v>
      </c>
      <c r="HV559" s="34" t="s">
        <v>5001</v>
      </c>
      <c r="HW559" s="34" t="s">
        <v>4556</v>
      </c>
      <c r="HX559" s="34" t="s">
        <v>3247</v>
      </c>
      <c r="HY559" s="34" t="s">
        <v>4291</v>
      </c>
      <c r="HZ559" s="34" t="s">
        <v>4933</v>
      </c>
      <c r="IA559" s="34" t="s">
        <v>4665</v>
      </c>
      <c r="IB559" s="34" t="s">
        <v>5665</v>
      </c>
      <c r="IC559" s="34" t="s">
        <v>5274</v>
      </c>
      <c r="ID559" s="34" t="s">
        <v>4461</v>
      </c>
      <c r="IE559" s="34" t="s">
        <v>5115</v>
      </c>
      <c r="IQ559" s="34">
        <v>45000</v>
      </c>
      <c r="IR559" s="34" t="s">
        <v>1046</v>
      </c>
      <c r="IT559" s="34">
        <v>22500</v>
      </c>
      <c r="IU559" s="34" t="s">
        <v>5179</v>
      </c>
      <c r="IV559" s="34" t="s">
        <v>4170</v>
      </c>
      <c r="IW559" s="34" t="s">
        <v>4175</v>
      </c>
      <c r="IX559" s="34" t="s">
        <v>5374</v>
      </c>
      <c r="IY559" s="34" t="s">
        <v>4474</v>
      </c>
      <c r="IZ559" s="34" t="s">
        <v>4352</v>
      </c>
      <c r="JA559" s="34" t="s">
        <v>4711</v>
      </c>
      <c r="JB559" s="34" t="s">
        <v>4170</v>
      </c>
      <c r="JC559" s="34">
        <v>0</v>
      </c>
      <c r="JD559" s="34">
        <v>83.3333333333333</v>
      </c>
      <c r="JE559" s="34">
        <v>0</v>
      </c>
      <c r="JF559" s="34">
        <v>0</v>
      </c>
      <c r="JG559" s="34">
        <v>0</v>
      </c>
      <c r="JH559" s="34">
        <v>0</v>
      </c>
      <c r="JI559" s="34">
        <v>0</v>
      </c>
      <c r="JJ559" s="34">
        <v>0</v>
      </c>
      <c r="JK559" s="34">
        <v>0</v>
      </c>
      <c r="JL559" s="34">
        <v>16280</v>
      </c>
      <c r="JM559" s="34">
        <v>83.3333333333333</v>
      </c>
      <c r="JN559" s="34">
        <v>16363.333333333299</v>
      </c>
      <c r="JO559" s="34">
        <v>8140</v>
      </c>
      <c r="JP559" s="34">
        <v>41.6666666666667</v>
      </c>
      <c r="JQ559" s="34">
        <v>8181.6666666666697</v>
      </c>
      <c r="JR559" s="34">
        <v>0.366673456915869</v>
      </c>
      <c r="JT559" s="34">
        <v>0.366673456915869</v>
      </c>
      <c r="JU559" s="34">
        <v>0.183336728457934</v>
      </c>
      <c r="JV559" s="34">
        <v>6.1112242819311498E-2</v>
      </c>
      <c r="JW559" s="34">
        <v>4.8889794255449204E-3</v>
      </c>
      <c r="JX559" s="34">
        <v>1.2222448563862299E-2</v>
      </c>
      <c r="KB559" s="34">
        <v>5.0926869016092897E-3</v>
      </c>
      <c r="KJ559" s="34" t="s">
        <v>5979</v>
      </c>
      <c r="KK559" s="34" t="s">
        <v>5988</v>
      </c>
      <c r="KL559" s="34" t="s">
        <v>4170</v>
      </c>
      <c r="KM559" s="34" t="s">
        <v>4170</v>
      </c>
      <c r="KN559" s="34" t="s">
        <v>4352</v>
      </c>
      <c r="KO559" s="34" t="s">
        <v>4170</v>
      </c>
      <c r="KP559" s="34" t="s">
        <v>4170</v>
      </c>
      <c r="KQ559" s="34" t="s">
        <v>4170</v>
      </c>
      <c r="KR559" s="34" t="s">
        <v>4170</v>
      </c>
      <c r="KS559" s="34" t="s">
        <v>4170</v>
      </c>
      <c r="KT559" s="34" t="s">
        <v>4170</v>
      </c>
      <c r="KU559" s="34" t="s">
        <v>5113</v>
      </c>
      <c r="KV559" s="34" t="s">
        <v>5155</v>
      </c>
      <c r="KW559" s="34" t="s">
        <v>5620</v>
      </c>
      <c r="KX559" s="34" t="s">
        <v>5643</v>
      </c>
      <c r="KY559" s="34" t="s">
        <v>5223</v>
      </c>
      <c r="KZ559" s="34" t="s">
        <v>5155</v>
      </c>
      <c r="LA559" s="34" t="s">
        <v>5992</v>
      </c>
    </row>
    <row r="560" spans="1:313">
      <c r="A560" s="34" t="s">
        <v>7588</v>
      </c>
      <c r="B560" s="34" t="s">
        <v>7551</v>
      </c>
      <c r="C560" s="34" t="s">
        <v>1038</v>
      </c>
      <c r="D560" s="34" t="s">
        <v>1041</v>
      </c>
      <c r="F560" s="34" t="s">
        <v>1041</v>
      </c>
      <c r="G560" s="34">
        <v>55</v>
      </c>
      <c r="H560" s="34" t="s">
        <v>1041</v>
      </c>
      <c r="I560" s="34" t="s">
        <v>1041</v>
      </c>
      <c r="J560" s="34" t="s">
        <v>440</v>
      </c>
      <c r="K560" s="34" t="s">
        <v>1164</v>
      </c>
      <c r="L560" s="34" t="s">
        <v>9578</v>
      </c>
      <c r="M560" s="34" t="s">
        <v>2920</v>
      </c>
      <c r="N560" s="34" t="s">
        <v>9662</v>
      </c>
      <c r="P560" s="34" t="s">
        <v>3065</v>
      </c>
      <c r="Q560" s="34" t="s">
        <v>3123</v>
      </c>
      <c r="R560" s="34" t="s">
        <v>6315</v>
      </c>
      <c r="S560" s="34">
        <v>2</v>
      </c>
      <c r="T560" s="34" t="s">
        <v>4881</v>
      </c>
      <c r="U560" s="34" t="s">
        <v>4170</v>
      </c>
      <c r="V560" s="34" t="s">
        <v>4170</v>
      </c>
      <c r="W560" s="34" t="s">
        <v>4881</v>
      </c>
      <c r="X560" s="34" t="s">
        <v>4881</v>
      </c>
      <c r="Y560" s="34" t="s">
        <v>4881</v>
      </c>
      <c r="Z560" s="34" t="s">
        <v>4881</v>
      </c>
      <c r="AA560" s="34" t="s">
        <v>4170</v>
      </c>
      <c r="AB560" s="34" t="s">
        <v>3681</v>
      </c>
      <c r="AD560" s="34" t="s">
        <v>3696</v>
      </c>
      <c r="AN560" s="34" t="s">
        <v>3722</v>
      </c>
      <c r="AO560" s="34" t="s">
        <v>1044</v>
      </c>
      <c r="BG560" s="34">
        <v>4</v>
      </c>
      <c r="BI560" s="34">
        <v>60</v>
      </c>
      <c r="BJ560" s="34" t="s">
        <v>1041</v>
      </c>
      <c r="BK560" s="34" t="s">
        <v>3730</v>
      </c>
      <c r="BM560" s="34" t="s">
        <v>3742</v>
      </c>
      <c r="BN560" s="34" t="s">
        <v>3745</v>
      </c>
      <c r="BO560" s="34" t="s">
        <v>4881</v>
      </c>
      <c r="BP560" s="34" t="s">
        <v>4170</v>
      </c>
      <c r="BQ560" s="34" t="s">
        <v>4170</v>
      </c>
      <c r="BR560" s="34" t="s">
        <v>4170</v>
      </c>
      <c r="BS560" s="34" t="s">
        <v>3754</v>
      </c>
      <c r="BT560" s="34" t="s">
        <v>3771</v>
      </c>
      <c r="BU560" s="34" t="s">
        <v>1044</v>
      </c>
      <c r="BV560" s="34" t="s">
        <v>1041</v>
      </c>
      <c r="BW560" s="34" t="s">
        <v>1044</v>
      </c>
      <c r="BX560" s="34" t="s">
        <v>3777</v>
      </c>
      <c r="BY560" s="34" t="s">
        <v>4881</v>
      </c>
      <c r="BZ560" s="34" t="s">
        <v>4170</v>
      </c>
      <c r="CA560" s="34" t="s">
        <v>4170</v>
      </c>
      <c r="CB560" s="34" t="s">
        <v>4170</v>
      </c>
      <c r="CC560" s="34" t="s">
        <v>4170</v>
      </c>
      <c r="CD560" s="34" t="s">
        <v>4170</v>
      </c>
      <c r="CE560" s="34" t="s">
        <v>4170</v>
      </c>
      <c r="CF560" s="34" t="s">
        <v>4170</v>
      </c>
      <c r="CG560" s="34" t="s">
        <v>4170</v>
      </c>
      <c r="CH560" s="34" t="s">
        <v>4170</v>
      </c>
      <c r="CI560" s="34" t="s">
        <v>4170</v>
      </c>
      <c r="CJ560" s="34" t="s">
        <v>4170</v>
      </c>
      <c r="CK560" s="34" t="s">
        <v>4170</v>
      </c>
      <c r="CL560" s="34" t="s">
        <v>4170</v>
      </c>
      <c r="CM560" s="34" t="s">
        <v>4170</v>
      </c>
      <c r="CN560" s="34" t="s">
        <v>4170</v>
      </c>
      <c r="CO560" s="34" t="s">
        <v>4170</v>
      </c>
      <c r="CQ560" s="34" t="s">
        <v>1041</v>
      </c>
      <c r="CR560" s="34" t="s">
        <v>1041</v>
      </c>
      <c r="CS560" s="34" t="s">
        <v>1044</v>
      </c>
      <c r="CT560" s="34" t="s">
        <v>1044</v>
      </c>
      <c r="CU560" s="34" t="s">
        <v>1041</v>
      </c>
      <c r="CV560" s="34" t="s">
        <v>1041</v>
      </c>
      <c r="CW560" s="34" t="s">
        <v>1044</v>
      </c>
      <c r="CX560" s="34" t="s">
        <v>1044</v>
      </c>
      <c r="CY560" s="34" t="s">
        <v>3826</v>
      </c>
      <c r="CZ560" s="34" t="s">
        <v>3843</v>
      </c>
      <c r="DA560" s="34" t="s">
        <v>3855</v>
      </c>
      <c r="DB560" s="34" t="s">
        <v>1044</v>
      </c>
      <c r="DC560" s="34" t="s">
        <v>1044</v>
      </c>
      <c r="DD560" s="34" t="s">
        <v>3871</v>
      </c>
      <c r="DE560" s="34" t="s">
        <v>1044</v>
      </c>
      <c r="DF560" s="34" t="s">
        <v>3877</v>
      </c>
      <c r="DG560" s="34" t="s">
        <v>169</v>
      </c>
      <c r="DH560" s="34" t="s">
        <v>4170</v>
      </c>
      <c r="DI560" s="34" t="s">
        <v>4881</v>
      </c>
      <c r="DJ560" s="34" t="s">
        <v>4170</v>
      </c>
      <c r="DK560" s="34" t="s">
        <v>4170</v>
      </c>
      <c r="DL560" s="34" t="s">
        <v>4170</v>
      </c>
      <c r="DM560" s="34" t="s">
        <v>4170</v>
      </c>
      <c r="DN560" s="34" t="s">
        <v>4170</v>
      </c>
      <c r="DO560" s="34" t="s">
        <v>4170</v>
      </c>
      <c r="DP560" s="34" t="s">
        <v>4170</v>
      </c>
      <c r="DQ560" s="34" t="s">
        <v>4170</v>
      </c>
      <c r="DR560" s="34" t="s">
        <v>4170</v>
      </c>
      <c r="DS560" s="34" t="s">
        <v>4170</v>
      </c>
      <c r="DT560" s="34" t="s">
        <v>4170</v>
      </c>
      <c r="DU560" s="34" t="s">
        <v>4170</v>
      </c>
      <c r="DV560" s="34" t="s">
        <v>4170</v>
      </c>
      <c r="DW560" s="34" t="s">
        <v>4170</v>
      </c>
      <c r="DY560" s="34">
        <v>60000</v>
      </c>
      <c r="FK560" s="34" t="s">
        <v>1044</v>
      </c>
      <c r="FM560" s="34" t="s">
        <v>3981</v>
      </c>
      <c r="FN560" s="34" t="s">
        <v>7589</v>
      </c>
      <c r="FO560" s="34" t="s">
        <v>4881</v>
      </c>
      <c r="FP560" s="34" t="s">
        <v>4881</v>
      </c>
      <c r="FQ560" s="34" t="s">
        <v>4881</v>
      </c>
      <c r="FR560" s="34" t="s">
        <v>4881</v>
      </c>
      <c r="FS560" s="34" t="s">
        <v>4170</v>
      </c>
      <c r="FT560" s="34" t="s">
        <v>4170</v>
      </c>
      <c r="FU560" s="34" t="s">
        <v>4170</v>
      </c>
      <c r="FV560" s="34" t="s">
        <v>4881</v>
      </c>
      <c r="FW560" s="34" t="s">
        <v>4881</v>
      </c>
      <c r="FX560" s="34" t="s">
        <v>4170</v>
      </c>
      <c r="FY560" s="34" t="s">
        <v>4881</v>
      </c>
      <c r="FZ560" s="34" t="s">
        <v>4170</v>
      </c>
      <c r="GA560" s="34" t="s">
        <v>4881</v>
      </c>
      <c r="GB560" s="34" t="s">
        <v>4170</v>
      </c>
      <c r="GC560" s="34" t="s">
        <v>4170</v>
      </c>
      <c r="GD560" s="34" t="s">
        <v>4170</v>
      </c>
      <c r="GF560" s="34" t="s">
        <v>1044</v>
      </c>
      <c r="GG560" s="34" t="s">
        <v>4170</v>
      </c>
      <c r="GH560" s="34" t="s">
        <v>4170</v>
      </c>
      <c r="GI560" s="34" t="s">
        <v>4170</v>
      </c>
      <c r="GJ560" s="34" t="s">
        <v>4881</v>
      </c>
      <c r="GK560" s="34" t="s">
        <v>4170</v>
      </c>
      <c r="GL560" s="34" t="s">
        <v>4170</v>
      </c>
      <c r="GM560" s="34" t="s">
        <v>4170</v>
      </c>
      <c r="GO560" s="34">
        <v>3000</v>
      </c>
      <c r="GP560" s="34">
        <v>0</v>
      </c>
      <c r="GR560" s="34">
        <v>1400</v>
      </c>
      <c r="GS560" s="34">
        <v>500</v>
      </c>
      <c r="GT560" s="34">
        <v>200</v>
      </c>
      <c r="GU560" s="34">
        <v>300</v>
      </c>
      <c r="GV560" s="34">
        <v>0</v>
      </c>
      <c r="GW560" s="34">
        <v>0</v>
      </c>
      <c r="GX560" s="34">
        <v>0</v>
      </c>
      <c r="GY560" s="34">
        <v>3000</v>
      </c>
      <c r="GZ560" s="34">
        <v>2000</v>
      </c>
      <c r="HA560" s="34">
        <v>0</v>
      </c>
      <c r="HB560" s="34">
        <v>0</v>
      </c>
      <c r="HC560" s="34">
        <v>0</v>
      </c>
      <c r="HD560" s="34">
        <v>0</v>
      </c>
      <c r="HE560" s="34">
        <v>0</v>
      </c>
      <c r="HF560" s="34" t="s">
        <v>1044</v>
      </c>
      <c r="HK560" s="34" t="s">
        <v>7590</v>
      </c>
      <c r="HL560" s="34" t="s">
        <v>4226</v>
      </c>
      <c r="HM560" s="34" t="s">
        <v>4542</v>
      </c>
      <c r="HN560" s="34" t="s">
        <v>5447</v>
      </c>
      <c r="HO560" s="34">
        <v>26.871167323696898</v>
      </c>
      <c r="HP560" s="34" t="s">
        <v>4895</v>
      </c>
      <c r="HQ560" s="34" t="s">
        <v>4313</v>
      </c>
      <c r="HR560" s="34" t="s">
        <v>4186</v>
      </c>
      <c r="HS560" s="34" t="s">
        <v>4255</v>
      </c>
      <c r="HT560" s="34" t="s">
        <v>4271</v>
      </c>
      <c r="HU560" s="34" t="s">
        <v>5342</v>
      </c>
      <c r="HV560" s="34" t="s">
        <v>5001</v>
      </c>
      <c r="HW560" s="34" t="s">
        <v>4560</v>
      </c>
      <c r="HX560" s="34" t="s">
        <v>3238</v>
      </c>
      <c r="HY560" s="34" t="s">
        <v>4291</v>
      </c>
      <c r="HZ560" s="34" t="s">
        <v>4933</v>
      </c>
      <c r="IA560" s="34" t="s">
        <v>4665</v>
      </c>
      <c r="IC560" s="34" t="s">
        <v>5274</v>
      </c>
      <c r="ID560" s="34" t="s">
        <v>4461</v>
      </c>
      <c r="IE560" s="34" t="s">
        <v>5115</v>
      </c>
      <c r="IQ560" s="34">
        <v>60000</v>
      </c>
      <c r="IR560" s="34" t="s">
        <v>1046</v>
      </c>
      <c r="IT560" s="34">
        <v>30000</v>
      </c>
      <c r="IU560" s="34" t="s">
        <v>5178</v>
      </c>
      <c r="IV560" s="34" t="s">
        <v>4170</v>
      </c>
      <c r="IX560" s="34" t="s">
        <v>4472</v>
      </c>
      <c r="IY560" s="34" t="s">
        <v>4785</v>
      </c>
      <c r="IZ560" s="34" t="s">
        <v>4783</v>
      </c>
      <c r="JA560" s="34" t="s">
        <v>4784</v>
      </c>
      <c r="JB560" s="34" t="s">
        <v>4170</v>
      </c>
      <c r="JC560" s="34">
        <v>0</v>
      </c>
      <c r="JD560" s="34">
        <v>500</v>
      </c>
      <c r="JE560" s="34">
        <v>333.33333333333297</v>
      </c>
      <c r="JF560" s="34">
        <v>0</v>
      </c>
      <c r="JG560" s="34">
        <v>0</v>
      </c>
      <c r="JH560" s="34">
        <v>0</v>
      </c>
      <c r="JI560" s="34">
        <v>0</v>
      </c>
      <c r="JJ560" s="34">
        <v>0</v>
      </c>
      <c r="JK560" s="34">
        <v>0</v>
      </c>
      <c r="JL560" s="34">
        <v>5733.3333333333303</v>
      </c>
      <c r="JM560" s="34">
        <v>500</v>
      </c>
      <c r="JN560" s="34">
        <v>6233.3333333333303</v>
      </c>
      <c r="JO560" s="34">
        <v>2866.6666666666702</v>
      </c>
      <c r="JP560" s="34">
        <v>250</v>
      </c>
      <c r="JQ560" s="34">
        <v>3116.6666666666702</v>
      </c>
      <c r="JR560" s="34">
        <v>0.48128342245989297</v>
      </c>
      <c r="JU560" s="34">
        <v>0.22459893048128299</v>
      </c>
      <c r="JV560" s="34">
        <v>8.0213903743315496E-2</v>
      </c>
      <c r="JW560" s="34">
        <v>3.20855614973262E-2</v>
      </c>
      <c r="JX560" s="34">
        <v>4.8128342245989303E-2</v>
      </c>
      <c r="KB560" s="34">
        <v>8.0213903743315496E-2</v>
      </c>
      <c r="KC560" s="34">
        <v>5.3475935828876997E-2</v>
      </c>
      <c r="KJ560" s="34" t="s">
        <v>5981</v>
      </c>
      <c r="KK560" s="34" t="s">
        <v>5988</v>
      </c>
      <c r="KL560" s="34" t="s">
        <v>4170</v>
      </c>
      <c r="KM560" s="34" t="s">
        <v>4170</v>
      </c>
      <c r="KN560" s="34" t="s">
        <v>5255</v>
      </c>
      <c r="KO560" s="34" t="s">
        <v>5255</v>
      </c>
      <c r="KP560" s="34" t="s">
        <v>4170</v>
      </c>
      <c r="KQ560" s="34" t="s">
        <v>4170</v>
      </c>
      <c r="KR560" s="34" t="s">
        <v>4170</v>
      </c>
      <c r="KS560" s="34" t="s">
        <v>4170</v>
      </c>
      <c r="KT560" s="34" t="s">
        <v>4170</v>
      </c>
      <c r="KU560" s="34" t="s">
        <v>5116</v>
      </c>
      <c r="KV560" s="34" t="s">
        <v>5153</v>
      </c>
      <c r="KW560" s="34" t="s">
        <v>5624</v>
      </c>
      <c r="KX560" s="34" t="s">
        <v>5644</v>
      </c>
      <c r="KY560" s="34" t="s">
        <v>5116</v>
      </c>
      <c r="KZ560" s="34" t="s">
        <v>5850</v>
      </c>
      <c r="LA560" s="34" t="s">
        <v>5992</v>
      </c>
    </row>
    <row r="561" spans="1:313">
      <c r="A561" s="34" t="s">
        <v>7591</v>
      </c>
      <c r="B561" s="34" t="s">
        <v>7551</v>
      </c>
      <c r="C561" s="34" t="s">
        <v>1036</v>
      </c>
      <c r="D561" s="34" t="s">
        <v>1041</v>
      </c>
      <c r="F561" s="34" t="s">
        <v>1041</v>
      </c>
      <c r="G561" s="34">
        <v>65</v>
      </c>
      <c r="H561" s="34" t="s">
        <v>1041</v>
      </c>
      <c r="I561" s="34" t="s">
        <v>1041</v>
      </c>
      <c r="J561" s="34" t="s">
        <v>442</v>
      </c>
      <c r="K561" s="34" t="s">
        <v>1119</v>
      </c>
      <c r="L561" s="34" t="s">
        <v>9563</v>
      </c>
      <c r="M561" s="34" t="s">
        <v>2295</v>
      </c>
      <c r="N561" s="34" t="s">
        <v>9564</v>
      </c>
      <c r="P561" s="34" t="s">
        <v>3065</v>
      </c>
      <c r="Q561" s="34" t="s">
        <v>3120</v>
      </c>
      <c r="R561" s="34" t="s">
        <v>6320</v>
      </c>
      <c r="S561" s="34">
        <v>2</v>
      </c>
      <c r="T561" s="34" t="s">
        <v>4170</v>
      </c>
      <c r="U561" s="34" t="s">
        <v>4170</v>
      </c>
      <c r="V561" s="34" t="s">
        <v>4170</v>
      </c>
      <c r="W561" s="34" t="s">
        <v>4881</v>
      </c>
      <c r="X561" s="34" t="s">
        <v>4881</v>
      </c>
      <c r="Y561" s="34" t="s">
        <v>4881</v>
      </c>
      <c r="Z561" s="34" t="s">
        <v>4881</v>
      </c>
      <c r="AA561" s="34" t="s">
        <v>4170</v>
      </c>
      <c r="AB561" s="34" t="s">
        <v>3684</v>
      </c>
      <c r="AD561" s="34" t="s">
        <v>3696</v>
      </c>
      <c r="AN561" s="34" t="s">
        <v>3719</v>
      </c>
      <c r="AO561" s="34" t="s">
        <v>1044</v>
      </c>
      <c r="BG561" s="34">
        <v>1</v>
      </c>
      <c r="BI561" s="34">
        <v>20</v>
      </c>
      <c r="BJ561" s="34" t="s">
        <v>1041</v>
      </c>
      <c r="BK561" s="34" t="s">
        <v>3727</v>
      </c>
      <c r="BM561" s="34" t="s">
        <v>3742</v>
      </c>
      <c r="BN561" s="34" t="s">
        <v>3745</v>
      </c>
      <c r="BO561" s="34" t="s">
        <v>4881</v>
      </c>
      <c r="BP561" s="34" t="s">
        <v>4170</v>
      </c>
      <c r="BQ561" s="34" t="s">
        <v>4170</v>
      </c>
      <c r="BR561" s="34" t="s">
        <v>4170</v>
      </c>
      <c r="BS561" s="34" t="s">
        <v>3760</v>
      </c>
      <c r="BT561" s="34" t="s">
        <v>3739</v>
      </c>
      <c r="BU561" s="34" t="s">
        <v>1044</v>
      </c>
      <c r="BV561" s="34" t="s">
        <v>1044</v>
      </c>
      <c r="BW561" s="34" t="s">
        <v>1044</v>
      </c>
      <c r="BX561" s="34" t="s">
        <v>3777</v>
      </c>
      <c r="BY561" s="34" t="s">
        <v>4881</v>
      </c>
      <c r="BZ561" s="34" t="s">
        <v>4170</v>
      </c>
      <c r="CA561" s="34" t="s">
        <v>4170</v>
      </c>
      <c r="CB561" s="34" t="s">
        <v>4170</v>
      </c>
      <c r="CC561" s="34" t="s">
        <v>4170</v>
      </c>
      <c r="CD561" s="34" t="s">
        <v>4170</v>
      </c>
      <c r="CE561" s="34" t="s">
        <v>4170</v>
      </c>
      <c r="CF561" s="34" t="s">
        <v>4170</v>
      </c>
      <c r="CG561" s="34" t="s">
        <v>4170</v>
      </c>
      <c r="CH561" s="34" t="s">
        <v>4170</v>
      </c>
      <c r="CI561" s="34" t="s">
        <v>4170</v>
      </c>
      <c r="CJ561" s="34" t="s">
        <v>4170</v>
      </c>
      <c r="CK561" s="34" t="s">
        <v>4170</v>
      </c>
      <c r="CL561" s="34" t="s">
        <v>4170</v>
      </c>
      <c r="CM561" s="34" t="s">
        <v>4170</v>
      </c>
      <c r="CN561" s="34" t="s">
        <v>4170</v>
      </c>
      <c r="CO561" s="34" t="s">
        <v>4170</v>
      </c>
      <c r="CQ561" s="34" t="s">
        <v>1041</v>
      </c>
      <c r="CR561" s="34" t="s">
        <v>1041</v>
      </c>
      <c r="CS561" s="34" t="s">
        <v>1044</v>
      </c>
      <c r="CT561" s="34" t="s">
        <v>1044</v>
      </c>
      <c r="CU561" s="34" t="s">
        <v>1041</v>
      </c>
      <c r="CV561" s="34" t="s">
        <v>1041</v>
      </c>
      <c r="CW561" s="34" t="s">
        <v>1044</v>
      </c>
      <c r="CX561" s="34" t="s">
        <v>1044</v>
      </c>
      <c r="CY561" s="34" t="s">
        <v>3826</v>
      </c>
      <c r="CZ561" s="34" t="s">
        <v>3846</v>
      </c>
      <c r="DA561" s="34" t="s">
        <v>3861</v>
      </c>
      <c r="DB561" s="34" t="s">
        <v>3868</v>
      </c>
      <c r="DC561" s="34" t="s">
        <v>3868</v>
      </c>
      <c r="DD561" s="34" t="s">
        <v>3871</v>
      </c>
      <c r="DE561" s="34" t="s">
        <v>1044</v>
      </c>
      <c r="DF561" s="34" t="s">
        <v>3877</v>
      </c>
      <c r="DG561" s="34" t="s">
        <v>6305</v>
      </c>
      <c r="DH561" s="34" t="s">
        <v>4170</v>
      </c>
      <c r="DI561" s="34" t="s">
        <v>4170</v>
      </c>
      <c r="DJ561" s="34" t="s">
        <v>4170</v>
      </c>
      <c r="DK561" s="34" t="s">
        <v>4170</v>
      </c>
      <c r="DL561" s="34" t="s">
        <v>4170</v>
      </c>
      <c r="DM561" s="34" t="s">
        <v>4170</v>
      </c>
      <c r="DN561" s="34" t="s">
        <v>4881</v>
      </c>
      <c r="DO561" s="34" t="s">
        <v>4881</v>
      </c>
      <c r="DP561" s="34" t="s">
        <v>4170</v>
      </c>
      <c r="DQ561" s="34" t="s">
        <v>4170</v>
      </c>
      <c r="DR561" s="34" t="s">
        <v>4170</v>
      </c>
      <c r="DS561" s="34" t="s">
        <v>4170</v>
      </c>
      <c r="DT561" s="34" t="s">
        <v>4170</v>
      </c>
      <c r="DU561" s="34" t="s">
        <v>4170</v>
      </c>
      <c r="DV561" s="34" t="s">
        <v>4170</v>
      </c>
      <c r="DW561" s="34" t="s">
        <v>4170</v>
      </c>
      <c r="ES561" s="34" t="s">
        <v>3951</v>
      </c>
      <c r="ET561" s="34" t="s">
        <v>4170</v>
      </c>
      <c r="EU561" s="34" t="s">
        <v>4170</v>
      </c>
      <c r="EV561" s="34" t="s">
        <v>4170</v>
      </c>
      <c r="EW561" s="34" t="s">
        <v>4170</v>
      </c>
      <c r="EX561" s="34" t="s">
        <v>4881</v>
      </c>
      <c r="EY561" s="34" t="s">
        <v>4170</v>
      </c>
      <c r="EZ561" s="34" t="s">
        <v>4170</v>
      </c>
      <c r="FA561" s="34" t="s">
        <v>4170</v>
      </c>
      <c r="FB561" s="34" t="s">
        <v>4170</v>
      </c>
      <c r="FD561" s="34">
        <v>7000</v>
      </c>
      <c r="FE561" s="34">
        <v>3250</v>
      </c>
      <c r="FK561" s="34" t="s">
        <v>1044</v>
      </c>
      <c r="FM561" s="34" t="s">
        <v>3990</v>
      </c>
      <c r="GF561" s="34" t="s">
        <v>1044</v>
      </c>
      <c r="GG561" s="34" t="s">
        <v>4170</v>
      </c>
      <c r="GH561" s="34" t="s">
        <v>4170</v>
      </c>
      <c r="GI561" s="34" t="s">
        <v>4170</v>
      </c>
      <c r="GJ561" s="34" t="s">
        <v>4881</v>
      </c>
      <c r="GK561" s="34" t="s">
        <v>4170</v>
      </c>
      <c r="GL561" s="34" t="s">
        <v>4170</v>
      </c>
      <c r="GM561" s="34" t="s">
        <v>4170</v>
      </c>
      <c r="GO561" s="34">
        <v>3000</v>
      </c>
      <c r="GP561" s="34">
        <v>0</v>
      </c>
      <c r="GS561" s="34">
        <v>500</v>
      </c>
      <c r="GT561" s="34">
        <v>200</v>
      </c>
      <c r="GU561" s="34">
        <v>0</v>
      </c>
      <c r="GV561" s="34">
        <v>0</v>
      </c>
      <c r="GW561" s="34">
        <v>0</v>
      </c>
      <c r="GX561" s="34">
        <v>500</v>
      </c>
      <c r="GY561" s="34">
        <v>2000</v>
      </c>
      <c r="GZ561" s="34">
        <v>1000</v>
      </c>
      <c r="HA561" s="34">
        <v>0</v>
      </c>
      <c r="HB561" s="34">
        <v>0</v>
      </c>
      <c r="HC561" s="34">
        <v>0</v>
      </c>
      <c r="HD561" s="34">
        <v>0</v>
      </c>
      <c r="HE561" s="34">
        <v>0</v>
      </c>
      <c r="HF561" s="34" t="s">
        <v>1044</v>
      </c>
      <c r="HK561" s="34" t="s">
        <v>7592</v>
      </c>
      <c r="HL561" s="34" t="s">
        <v>4226</v>
      </c>
      <c r="HM561" s="34" t="s">
        <v>4546</v>
      </c>
      <c r="HN561" s="34" t="s">
        <v>5455</v>
      </c>
      <c r="HO561" s="34">
        <v>49.932928164695603</v>
      </c>
      <c r="HP561" s="34" t="s">
        <v>4896</v>
      </c>
      <c r="HQ561" s="34" t="s">
        <v>4313</v>
      </c>
      <c r="HR561" s="34" t="s">
        <v>4195</v>
      </c>
      <c r="HS561" s="34" t="s">
        <v>4255</v>
      </c>
      <c r="HT561" s="34" t="s">
        <v>4271</v>
      </c>
      <c r="HU561" s="34" t="s">
        <v>5342</v>
      </c>
      <c r="HV561" s="34" t="s">
        <v>5001</v>
      </c>
      <c r="HW561" s="34" t="s">
        <v>4560</v>
      </c>
      <c r="HX561" s="34" t="s">
        <v>3232</v>
      </c>
      <c r="HY561" s="34" t="s">
        <v>4299</v>
      </c>
      <c r="HZ561" s="34" t="s">
        <v>4933</v>
      </c>
      <c r="IA561" s="34" t="s">
        <v>4665</v>
      </c>
      <c r="IB561" s="34" t="s">
        <v>5665</v>
      </c>
      <c r="IC561" s="34" t="s">
        <v>5274</v>
      </c>
      <c r="ID561" s="34" t="s">
        <v>4462</v>
      </c>
      <c r="IJ561" s="34">
        <v>2790.2</v>
      </c>
      <c r="IK561" s="34" t="s">
        <v>4588</v>
      </c>
      <c r="IQ561" s="34">
        <v>6040.2</v>
      </c>
      <c r="IR561" s="34" t="s">
        <v>1046</v>
      </c>
      <c r="IT561" s="34">
        <v>3020.1</v>
      </c>
      <c r="IU561" s="34" t="s">
        <v>5178</v>
      </c>
      <c r="IV561" s="34" t="s">
        <v>4170</v>
      </c>
      <c r="IY561" s="34" t="s">
        <v>4785</v>
      </c>
      <c r="IZ561" s="34" t="s">
        <v>4783</v>
      </c>
      <c r="JA561" s="34" t="s">
        <v>4170</v>
      </c>
      <c r="JB561" s="34" t="s">
        <v>4170</v>
      </c>
      <c r="JC561" s="34">
        <v>83.3333333333333</v>
      </c>
      <c r="JD561" s="34">
        <v>333.33333333333297</v>
      </c>
      <c r="JE561" s="34">
        <v>166.666666666667</v>
      </c>
      <c r="JF561" s="34">
        <v>0</v>
      </c>
      <c r="JG561" s="34">
        <v>0</v>
      </c>
      <c r="JH561" s="34">
        <v>0</v>
      </c>
      <c r="JI561" s="34">
        <v>0</v>
      </c>
      <c r="JJ561" s="34">
        <v>0</v>
      </c>
      <c r="JK561" s="34">
        <v>0</v>
      </c>
      <c r="JL561" s="34">
        <v>3950</v>
      </c>
      <c r="JM561" s="34">
        <v>333.33333333333297</v>
      </c>
      <c r="JN561" s="34">
        <v>4283.3333333333303</v>
      </c>
      <c r="JO561" s="34">
        <v>1975</v>
      </c>
      <c r="JP561" s="34">
        <v>166.666666666667</v>
      </c>
      <c r="JQ561" s="34">
        <v>2141.6666666666702</v>
      </c>
      <c r="JR561" s="34">
        <v>0.70038910505836605</v>
      </c>
      <c r="JV561" s="34">
        <v>0.116731517509728</v>
      </c>
      <c r="JW561" s="34">
        <v>4.66926070038911E-2</v>
      </c>
      <c r="KA561" s="34">
        <v>1.94552529182879E-2</v>
      </c>
      <c r="KB561" s="34">
        <v>7.7821011673151794E-2</v>
      </c>
      <c r="KC561" s="34">
        <v>3.8910505836575897E-2</v>
      </c>
      <c r="KI561" s="34" t="s">
        <v>6083</v>
      </c>
      <c r="KJ561" s="34" t="s">
        <v>5980</v>
      </c>
      <c r="KK561" s="34" t="s">
        <v>5178</v>
      </c>
      <c r="KL561" s="34" t="s">
        <v>4170</v>
      </c>
      <c r="KM561" s="34" t="s">
        <v>4711</v>
      </c>
      <c r="KN561" s="34" t="s">
        <v>5255</v>
      </c>
      <c r="KO561" s="34" t="s">
        <v>5254</v>
      </c>
      <c r="KP561" s="34" t="s">
        <v>4170</v>
      </c>
      <c r="KQ561" s="34" t="s">
        <v>4170</v>
      </c>
      <c r="KR561" s="34" t="s">
        <v>4170</v>
      </c>
      <c r="KS561" s="34" t="s">
        <v>4170</v>
      </c>
      <c r="KT561" s="34" t="s">
        <v>4170</v>
      </c>
      <c r="KU561" s="34" t="s">
        <v>4973</v>
      </c>
      <c r="KV561" s="34" t="s">
        <v>5151</v>
      </c>
      <c r="KW561" s="34" t="s">
        <v>5624</v>
      </c>
      <c r="KX561" s="34" t="s">
        <v>5644</v>
      </c>
      <c r="KY561" s="34" t="s">
        <v>5952</v>
      </c>
      <c r="KZ561" s="34" t="s">
        <v>5850</v>
      </c>
      <c r="LA561" s="34" t="s">
        <v>5992</v>
      </c>
    </row>
    <row r="562" spans="1:313">
      <c r="A562" s="34" t="s">
        <v>7593</v>
      </c>
      <c r="B562" s="34" t="s">
        <v>7551</v>
      </c>
      <c r="C562" s="34" t="s">
        <v>1037</v>
      </c>
      <c r="D562" s="34" t="s">
        <v>1041</v>
      </c>
      <c r="F562" s="34" t="s">
        <v>1041</v>
      </c>
      <c r="G562" s="34">
        <v>42</v>
      </c>
      <c r="H562" s="34" t="s">
        <v>1041</v>
      </c>
      <c r="I562" s="34" t="s">
        <v>1041</v>
      </c>
      <c r="J562" s="34" t="s">
        <v>442</v>
      </c>
      <c r="K562" s="34" t="s">
        <v>1077</v>
      </c>
      <c r="L562" s="34" t="s">
        <v>9537</v>
      </c>
      <c r="M562" s="34" t="s">
        <v>1548</v>
      </c>
      <c r="N562" s="34" t="s">
        <v>9538</v>
      </c>
      <c r="P562" s="34" t="s">
        <v>3065</v>
      </c>
      <c r="Q562" s="34" t="s">
        <v>3123</v>
      </c>
      <c r="R562" s="34" t="s">
        <v>6741</v>
      </c>
      <c r="S562" s="34">
        <v>5</v>
      </c>
      <c r="T562" s="34" t="s">
        <v>4881</v>
      </c>
      <c r="U562" s="34" t="s">
        <v>4848</v>
      </c>
      <c r="V562" s="34" t="s">
        <v>4170</v>
      </c>
      <c r="W562" s="34" t="s">
        <v>4881</v>
      </c>
      <c r="X562" s="34" t="s">
        <v>4881</v>
      </c>
      <c r="Y562" s="34" t="s">
        <v>4626</v>
      </c>
      <c r="Z562" s="34" t="s">
        <v>4881</v>
      </c>
      <c r="AA562" s="34" t="s">
        <v>4170</v>
      </c>
      <c r="AB562" s="34" t="s">
        <v>3681</v>
      </c>
      <c r="AD562" s="34" t="s">
        <v>3696</v>
      </c>
      <c r="AN562" s="34" t="s">
        <v>3722</v>
      </c>
      <c r="AO562" s="34" t="s">
        <v>1044</v>
      </c>
      <c r="BG562" s="34">
        <v>3</v>
      </c>
      <c r="BI562" s="34">
        <v>50</v>
      </c>
      <c r="BJ562" s="34" t="s">
        <v>1041</v>
      </c>
      <c r="BK562" s="34" t="s">
        <v>3727</v>
      </c>
      <c r="BM562" s="34" t="s">
        <v>3739</v>
      </c>
      <c r="BN562" s="34" t="s">
        <v>3745</v>
      </c>
      <c r="BO562" s="34" t="s">
        <v>4881</v>
      </c>
      <c r="BP562" s="34" t="s">
        <v>4170</v>
      </c>
      <c r="BQ562" s="34" t="s">
        <v>4170</v>
      </c>
      <c r="BR562" s="34" t="s">
        <v>4170</v>
      </c>
      <c r="BS562" s="34" t="s">
        <v>3754</v>
      </c>
      <c r="BT562" s="34" t="s">
        <v>3771</v>
      </c>
      <c r="BU562" s="34" t="s">
        <v>1044</v>
      </c>
      <c r="BV562" s="34" t="s">
        <v>1044</v>
      </c>
      <c r="BW562" s="34" t="s">
        <v>1044</v>
      </c>
      <c r="BX562" s="34" t="s">
        <v>3777</v>
      </c>
      <c r="BY562" s="34" t="s">
        <v>4881</v>
      </c>
      <c r="BZ562" s="34" t="s">
        <v>4170</v>
      </c>
      <c r="CA562" s="34" t="s">
        <v>4170</v>
      </c>
      <c r="CB562" s="34" t="s">
        <v>4170</v>
      </c>
      <c r="CC562" s="34" t="s">
        <v>4170</v>
      </c>
      <c r="CD562" s="34" t="s">
        <v>4170</v>
      </c>
      <c r="CE562" s="34" t="s">
        <v>4170</v>
      </c>
      <c r="CF562" s="34" t="s">
        <v>4170</v>
      </c>
      <c r="CG562" s="34" t="s">
        <v>4170</v>
      </c>
      <c r="CH562" s="34" t="s">
        <v>4170</v>
      </c>
      <c r="CI562" s="34" t="s">
        <v>4170</v>
      </c>
      <c r="CJ562" s="34" t="s">
        <v>4170</v>
      </c>
      <c r="CK562" s="34" t="s">
        <v>4170</v>
      </c>
      <c r="CL562" s="34" t="s">
        <v>4170</v>
      </c>
      <c r="CM562" s="34" t="s">
        <v>4170</v>
      </c>
      <c r="CN562" s="34" t="s">
        <v>4170</v>
      </c>
      <c r="CO562" s="34" t="s">
        <v>4170</v>
      </c>
      <c r="CQ562" s="34" t="s">
        <v>1041</v>
      </c>
      <c r="CR562" s="34" t="s">
        <v>1041</v>
      </c>
      <c r="CS562" s="34" t="s">
        <v>1041</v>
      </c>
      <c r="CT562" s="34" t="s">
        <v>1041</v>
      </c>
      <c r="CU562" s="34" t="s">
        <v>1041</v>
      </c>
      <c r="CV562" s="34" t="s">
        <v>1041</v>
      </c>
      <c r="CW562" s="34" t="s">
        <v>1044</v>
      </c>
      <c r="CX562" s="34" t="s">
        <v>1041</v>
      </c>
      <c r="CY562" s="34" t="s">
        <v>3826</v>
      </c>
      <c r="CZ562" s="34" t="s">
        <v>3843</v>
      </c>
      <c r="DA562" s="34" t="s">
        <v>3861</v>
      </c>
      <c r="DB562" s="34" t="s">
        <v>1044</v>
      </c>
      <c r="DC562" s="34" t="s">
        <v>1044</v>
      </c>
      <c r="DD562" s="34" t="s">
        <v>3871</v>
      </c>
      <c r="DE562" s="34" t="s">
        <v>1044</v>
      </c>
      <c r="DF562" s="34" t="s">
        <v>3877</v>
      </c>
      <c r="DG562" s="34" t="s">
        <v>3884</v>
      </c>
      <c r="DH562" s="34" t="s">
        <v>4881</v>
      </c>
      <c r="DI562" s="34" t="s">
        <v>4170</v>
      </c>
      <c r="DJ562" s="34" t="s">
        <v>4170</v>
      </c>
      <c r="DK562" s="34" t="s">
        <v>4170</v>
      </c>
      <c r="DL562" s="34" t="s">
        <v>4170</v>
      </c>
      <c r="DM562" s="34" t="s">
        <v>4170</v>
      </c>
      <c r="DN562" s="34" t="s">
        <v>4170</v>
      </c>
      <c r="DO562" s="34" t="s">
        <v>4170</v>
      </c>
      <c r="DP562" s="34" t="s">
        <v>4170</v>
      </c>
      <c r="DQ562" s="34" t="s">
        <v>4170</v>
      </c>
      <c r="DR562" s="34" t="s">
        <v>4170</v>
      </c>
      <c r="DS562" s="34" t="s">
        <v>4170</v>
      </c>
      <c r="DT562" s="34" t="s">
        <v>4170</v>
      </c>
      <c r="DU562" s="34" t="s">
        <v>4170</v>
      </c>
      <c r="DV562" s="34" t="s">
        <v>4170</v>
      </c>
      <c r="DW562" s="34" t="s">
        <v>4170</v>
      </c>
      <c r="FK562" s="34" t="s">
        <v>1044</v>
      </c>
      <c r="FM562" s="34" t="s">
        <v>3990</v>
      </c>
      <c r="GF562" s="34" t="s">
        <v>1044</v>
      </c>
      <c r="GG562" s="34" t="s">
        <v>4170</v>
      </c>
      <c r="GH562" s="34" t="s">
        <v>4170</v>
      </c>
      <c r="GI562" s="34" t="s">
        <v>4170</v>
      </c>
      <c r="GJ562" s="34" t="s">
        <v>4881</v>
      </c>
      <c r="GK562" s="34" t="s">
        <v>4170</v>
      </c>
      <c r="GL562" s="34" t="s">
        <v>4170</v>
      </c>
      <c r="GM562" s="34" t="s">
        <v>4170</v>
      </c>
      <c r="GO562" s="34">
        <v>10000</v>
      </c>
      <c r="GP562" s="34">
        <v>0</v>
      </c>
      <c r="GQ562" s="34">
        <v>9000</v>
      </c>
      <c r="GR562" s="34">
        <v>5000</v>
      </c>
      <c r="GS562" s="34">
        <v>500</v>
      </c>
      <c r="GT562" s="34">
        <v>500</v>
      </c>
      <c r="GU562" s="34">
        <v>2000</v>
      </c>
      <c r="GV562" s="34">
        <v>0</v>
      </c>
      <c r="GW562" s="34">
        <v>0</v>
      </c>
      <c r="GX562" s="34">
        <v>10000</v>
      </c>
      <c r="GY562" s="34">
        <v>2500</v>
      </c>
      <c r="GZ562" s="34">
        <v>0</v>
      </c>
      <c r="HA562" s="34">
        <v>0</v>
      </c>
      <c r="HB562" s="34">
        <v>0</v>
      </c>
      <c r="HC562" s="34">
        <v>12000</v>
      </c>
      <c r="HD562" s="34">
        <v>0</v>
      </c>
      <c r="HE562" s="34">
        <v>0</v>
      </c>
      <c r="HF562" s="34" t="s">
        <v>1044</v>
      </c>
      <c r="HK562" s="34" t="s">
        <v>7594</v>
      </c>
      <c r="HL562" s="34" t="s">
        <v>4226</v>
      </c>
      <c r="HM562" s="34" t="s">
        <v>4542</v>
      </c>
      <c r="HN562" s="34" t="s">
        <v>5453</v>
      </c>
      <c r="HO562" s="34">
        <v>8.9027595269382402</v>
      </c>
      <c r="HP562" s="34" t="s">
        <v>4897</v>
      </c>
      <c r="HQ562" s="34" t="s">
        <v>4323</v>
      </c>
      <c r="HR562" s="34" t="s">
        <v>4219</v>
      </c>
      <c r="HS562" s="34" t="s">
        <v>4248</v>
      </c>
      <c r="HT562" s="34" t="s">
        <v>4262</v>
      </c>
      <c r="HU562" s="34" t="s">
        <v>5341</v>
      </c>
      <c r="HV562" s="34" t="s">
        <v>5001</v>
      </c>
      <c r="HW562" s="34" t="s">
        <v>4556</v>
      </c>
      <c r="HX562" s="34" t="s">
        <v>3238</v>
      </c>
      <c r="HY562" s="34" t="s">
        <v>4291</v>
      </c>
      <c r="HZ562" s="34" t="s">
        <v>4933</v>
      </c>
      <c r="IA562" s="34" t="s">
        <v>4666</v>
      </c>
      <c r="IC562" s="34" t="s">
        <v>5274</v>
      </c>
      <c r="ID562" s="34" t="s">
        <v>4462</v>
      </c>
      <c r="IR562" s="34" t="s">
        <v>1046</v>
      </c>
      <c r="IS562" s="34" t="s">
        <v>5323</v>
      </c>
      <c r="IU562" s="34" t="s">
        <v>5181</v>
      </c>
      <c r="IV562" s="34" t="s">
        <v>4170</v>
      </c>
      <c r="IW562" s="34" t="s">
        <v>4176</v>
      </c>
      <c r="IX562" s="34" t="s">
        <v>5179</v>
      </c>
      <c r="IY562" s="34" t="s">
        <v>4785</v>
      </c>
      <c r="IZ562" s="34" t="s">
        <v>4785</v>
      </c>
      <c r="JA562" s="34" t="s">
        <v>5581</v>
      </c>
      <c r="JB562" s="34" t="s">
        <v>4170</v>
      </c>
      <c r="JC562" s="34">
        <v>1666.6666666666699</v>
      </c>
      <c r="JD562" s="34">
        <v>416.66666666666703</v>
      </c>
      <c r="JE562" s="34">
        <v>0</v>
      </c>
      <c r="JF562" s="34">
        <v>0</v>
      </c>
      <c r="JG562" s="34">
        <v>0</v>
      </c>
      <c r="JH562" s="34">
        <v>2000</v>
      </c>
      <c r="JI562" s="34">
        <v>0</v>
      </c>
      <c r="JJ562" s="34">
        <v>0</v>
      </c>
      <c r="JK562" s="34">
        <v>0</v>
      </c>
      <c r="JL562" s="34">
        <v>30666.666666666701</v>
      </c>
      <c r="JM562" s="34">
        <v>416.66666666666703</v>
      </c>
      <c r="JN562" s="34">
        <v>31083.333333333299</v>
      </c>
      <c r="JO562" s="34">
        <v>6133.3333333333303</v>
      </c>
      <c r="JP562" s="34">
        <v>83.3333333333333</v>
      </c>
      <c r="JQ562" s="34">
        <v>6216.6666666666697</v>
      </c>
      <c r="JR562" s="34">
        <v>0.32171581769437002</v>
      </c>
      <c r="JT562" s="34">
        <v>0.289544235924933</v>
      </c>
      <c r="JU562" s="34">
        <v>0.16085790884718501</v>
      </c>
      <c r="JV562" s="34">
        <v>1.6085790884718499E-2</v>
      </c>
      <c r="JW562" s="34">
        <v>1.6085790884718499E-2</v>
      </c>
      <c r="JX562" s="34">
        <v>6.4343163538873996E-2</v>
      </c>
      <c r="KA562" s="34">
        <v>5.3619302949061698E-2</v>
      </c>
      <c r="KB562" s="34">
        <v>1.34048257372654E-2</v>
      </c>
      <c r="KF562" s="34">
        <v>6.4343163538873996E-2</v>
      </c>
      <c r="KL562" s="34" t="s">
        <v>4170</v>
      </c>
      <c r="KM562" s="34" t="s">
        <v>4712</v>
      </c>
      <c r="KN562" s="34" t="s">
        <v>5255</v>
      </c>
      <c r="KO562" s="34" t="s">
        <v>4170</v>
      </c>
      <c r="KP562" s="34" t="s">
        <v>4170</v>
      </c>
      <c r="KQ562" s="34" t="s">
        <v>4170</v>
      </c>
      <c r="KR562" s="34" t="s">
        <v>4973</v>
      </c>
      <c r="KS562" s="34" t="s">
        <v>4170</v>
      </c>
      <c r="KT562" s="34" t="s">
        <v>4170</v>
      </c>
      <c r="KU562" s="34" t="s">
        <v>5114</v>
      </c>
      <c r="KV562" s="34" t="s">
        <v>5154</v>
      </c>
      <c r="KW562" s="34" t="s">
        <v>5624</v>
      </c>
      <c r="KX562" s="34" t="s">
        <v>5643</v>
      </c>
      <c r="KY562" s="34" t="s">
        <v>5954</v>
      </c>
      <c r="KZ562" s="34" t="s">
        <v>5154</v>
      </c>
    </row>
    <row r="563" spans="1:313">
      <c r="A563" s="34" t="s">
        <v>7595</v>
      </c>
      <c r="B563" s="34" t="s">
        <v>7551</v>
      </c>
      <c r="C563" s="34" t="s">
        <v>1038</v>
      </c>
      <c r="D563" s="34" t="s">
        <v>1041</v>
      </c>
      <c r="F563" s="34" t="s">
        <v>1041</v>
      </c>
      <c r="G563" s="34">
        <v>41</v>
      </c>
      <c r="H563" s="34" t="s">
        <v>1041</v>
      </c>
      <c r="I563" s="34" t="s">
        <v>1041</v>
      </c>
      <c r="J563" s="34" t="s">
        <v>440</v>
      </c>
      <c r="K563" s="34" t="s">
        <v>1077</v>
      </c>
      <c r="L563" s="34" t="s">
        <v>9537</v>
      </c>
      <c r="M563" s="34" t="s">
        <v>1548</v>
      </c>
      <c r="N563" s="34" t="s">
        <v>9538</v>
      </c>
      <c r="P563" s="34" t="s">
        <v>3065</v>
      </c>
      <c r="Q563" s="34" t="s">
        <v>3123</v>
      </c>
      <c r="R563" s="34" t="s">
        <v>6320</v>
      </c>
      <c r="S563" s="34">
        <v>3</v>
      </c>
      <c r="T563" s="34" t="s">
        <v>4881</v>
      </c>
      <c r="U563" s="34" t="s">
        <v>4170</v>
      </c>
      <c r="V563" s="34" t="s">
        <v>4881</v>
      </c>
      <c r="W563" s="34" t="s">
        <v>4881</v>
      </c>
      <c r="X563" s="34" t="s">
        <v>4881</v>
      </c>
      <c r="Y563" s="34" t="s">
        <v>4881</v>
      </c>
      <c r="Z563" s="34" t="s">
        <v>4609</v>
      </c>
      <c r="AA563" s="34" t="s">
        <v>4170</v>
      </c>
      <c r="AB563" s="34" t="s">
        <v>3681</v>
      </c>
      <c r="AD563" s="34" t="s">
        <v>3696</v>
      </c>
      <c r="AN563" s="34" t="s">
        <v>3722</v>
      </c>
      <c r="AO563" s="34" t="s">
        <v>1044</v>
      </c>
      <c r="BG563" s="34">
        <v>2</v>
      </c>
      <c r="BI563" s="34">
        <v>46</v>
      </c>
      <c r="BJ563" s="34" t="s">
        <v>1041</v>
      </c>
      <c r="BK563" s="34" t="s">
        <v>3727</v>
      </c>
      <c r="BM563" s="34" t="s">
        <v>3739</v>
      </c>
      <c r="BN563" s="34" t="s">
        <v>3745</v>
      </c>
      <c r="BO563" s="34" t="s">
        <v>4881</v>
      </c>
      <c r="BP563" s="34" t="s">
        <v>4170</v>
      </c>
      <c r="BQ563" s="34" t="s">
        <v>4170</v>
      </c>
      <c r="BR563" s="34" t="s">
        <v>4170</v>
      </c>
      <c r="BS563" s="34" t="s">
        <v>3754</v>
      </c>
      <c r="BT563" s="34" t="s">
        <v>3771</v>
      </c>
      <c r="BU563" s="34" t="s">
        <v>1044</v>
      </c>
      <c r="BV563" s="34" t="s">
        <v>1044</v>
      </c>
      <c r="BW563" s="34" t="s">
        <v>1044</v>
      </c>
      <c r="BX563" s="34" t="s">
        <v>3777</v>
      </c>
      <c r="BY563" s="34" t="s">
        <v>4881</v>
      </c>
      <c r="BZ563" s="34" t="s">
        <v>4170</v>
      </c>
      <c r="CA563" s="34" t="s">
        <v>4170</v>
      </c>
      <c r="CB563" s="34" t="s">
        <v>4170</v>
      </c>
      <c r="CC563" s="34" t="s">
        <v>4170</v>
      </c>
      <c r="CD563" s="34" t="s">
        <v>4170</v>
      </c>
      <c r="CE563" s="34" t="s">
        <v>4170</v>
      </c>
      <c r="CF563" s="34" t="s">
        <v>4170</v>
      </c>
      <c r="CG563" s="34" t="s">
        <v>4170</v>
      </c>
      <c r="CH563" s="34" t="s">
        <v>4170</v>
      </c>
      <c r="CI563" s="34" t="s">
        <v>4170</v>
      </c>
      <c r="CJ563" s="34" t="s">
        <v>4170</v>
      </c>
      <c r="CK563" s="34" t="s">
        <v>4170</v>
      </c>
      <c r="CL563" s="34" t="s">
        <v>4170</v>
      </c>
      <c r="CM563" s="34" t="s">
        <v>4170</v>
      </c>
      <c r="CN563" s="34" t="s">
        <v>4170</v>
      </c>
      <c r="CO563" s="34" t="s">
        <v>4170</v>
      </c>
      <c r="CQ563" s="34" t="s">
        <v>1041</v>
      </c>
      <c r="CR563" s="34" t="s">
        <v>1041</v>
      </c>
      <c r="CS563" s="34" t="s">
        <v>1044</v>
      </c>
      <c r="CT563" s="34" t="s">
        <v>1041</v>
      </c>
      <c r="CU563" s="34" t="s">
        <v>1041</v>
      </c>
      <c r="CV563" s="34" t="s">
        <v>1041</v>
      </c>
      <c r="CW563" s="34" t="s">
        <v>1044</v>
      </c>
      <c r="CX563" s="34" t="s">
        <v>1044</v>
      </c>
      <c r="CY563" s="34" t="s">
        <v>3826</v>
      </c>
      <c r="CZ563" s="34" t="s">
        <v>3843</v>
      </c>
      <c r="DA563" s="34" t="s">
        <v>3855</v>
      </c>
      <c r="DB563" s="34" t="s">
        <v>1044</v>
      </c>
      <c r="DC563" s="34" t="s">
        <v>1044</v>
      </c>
      <c r="DD563" s="34" t="s">
        <v>3871</v>
      </c>
      <c r="DE563" s="34" t="s">
        <v>1044</v>
      </c>
      <c r="DF563" s="34" t="s">
        <v>3877</v>
      </c>
      <c r="DG563" s="34" t="s">
        <v>169</v>
      </c>
      <c r="DH563" s="34" t="s">
        <v>4170</v>
      </c>
      <c r="DI563" s="34" t="s">
        <v>4881</v>
      </c>
      <c r="DJ563" s="34" t="s">
        <v>4170</v>
      </c>
      <c r="DK563" s="34" t="s">
        <v>4170</v>
      </c>
      <c r="DL563" s="34" t="s">
        <v>4170</v>
      </c>
      <c r="DM563" s="34" t="s">
        <v>4170</v>
      </c>
      <c r="DN563" s="34" t="s">
        <v>4170</v>
      </c>
      <c r="DO563" s="34" t="s">
        <v>4170</v>
      </c>
      <c r="DP563" s="34" t="s">
        <v>4170</v>
      </c>
      <c r="DQ563" s="34" t="s">
        <v>4170</v>
      </c>
      <c r="DR563" s="34" t="s">
        <v>4170</v>
      </c>
      <c r="DS563" s="34" t="s">
        <v>4170</v>
      </c>
      <c r="DT563" s="34" t="s">
        <v>4170</v>
      </c>
      <c r="DU563" s="34" t="s">
        <v>4170</v>
      </c>
      <c r="DV563" s="34" t="s">
        <v>4170</v>
      </c>
      <c r="DW563" s="34" t="s">
        <v>4170</v>
      </c>
      <c r="DY563" s="34">
        <v>55000</v>
      </c>
      <c r="FK563" s="34" t="s">
        <v>1044</v>
      </c>
      <c r="FM563" s="34" t="s">
        <v>3981</v>
      </c>
      <c r="FN563" s="34" t="s">
        <v>7589</v>
      </c>
      <c r="FO563" s="34" t="s">
        <v>4881</v>
      </c>
      <c r="FP563" s="34" t="s">
        <v>4881</v>
      </c>
      <c r="FQ563" s="34" t="s">
        <v>4881</v>
      </c>
      <c r="FR563" s="34" t="s">
        <v>4881</v>
      </c>
      <c r="FS563" s="34" t="s">
        <v>4170</v>
      </c>
      <c r="FT563" s="34" t="s">
        <v>4170</v>
      </c>
      <c r="FU563" s="34" t="s">
        <v>4170</v>
      </c>
      <c r="FV563" s="34" t="s">
        <v>4881</v>
      </c>
      <c r="FW563" s="34" t="s">
        <v>4881</v>
      </c>
      <c r="FX563" s="34" t="s">
        <v>4170</v>
      </c>
      <c r="FY563" s="34" t="s">
        <v>4881</v>
      </c>
      <c r="FZ563" s="34" t="s">
        <v>4170</v>
      </c>
      <c r="GA563" s="34" t="s">
        <v>4881</v>
      </c>
      <c r="GB563" s="34" t="s">
        <v>4170</v>
      </c>
      <c r="GC563" s="34" t="s">
        <v>4170</v>
      </c>
      <c r="GD563" s="34" t="s">
        <v>4170</v>
      </c>
      <c r="GF563" s="34" t="s">
        <v>1044</v>
      </c>
      <c r="GG563" s="34" t="s">
        <v>4170</v>
      </c>
      <c r="GH563" s="34" t="s">
        <v>4170</v>
      </c>
      <c r="GI563" s="34" t="s">
        <v>4170</v>
      </c>
      <c r="GJ563" s="34" t="s">
        <v>4881</v>
      </c>
      <c r="GK563" s="34" t="s">
        <v>4170</v>
      </c>
      <c r="GL563" s="34" t="s">
        <v>4170</v>
      </c>
      <c r="GM563" s="34" t="s">
        <v>4170</v>
      </c>
      <c r="GO563" s="34">
        <v>8000</v>
      </c>
      <c r="GP563" s="34">
        <v>0</v>
      </c>
      <c r="GQ563" s="34">
        <v>12000</v>
      </c>
      <c r="GR563" s="34">
        <v>3000</v>
      </c>
      <c r="GS563" s="34">
        <v>500</v>
      </c>
      <c r="GT563" s="34">
        <v>200</v>
      </c>
      <c r="GU563" s="34">
        <v>300</v>
      </c>
      <c r="GV563" s="34">
        <v>0</v>
      </c>
      <c r="GW563" s="34">
        <v>0</v>
      </c>
      <c r="GX563" s="34">
        <v>5000</v>
      </c>
      <c r="GY563" s="34">
        <v>4000</v>
      </c>
      <c r="GZ563" s="34">
        <v>3000</v>
      </c>
      <c r="HA563" s="34">
        <v>0</v>
      </c>
      <c r="HB563" s="34">
        <v>0</v>
      </c>
      <c r="HC563" s="34">
        <v>0</v>
      </c>
      <c r="HD563" s="34">
        <v>0</v>
      </c>
      <c r="HE563" s="34">
        <v>0</v>
      </c>
      <c r="HF563" s="34" t="s">
        <v>1044</v>
      </c>
      <c r="HK563" s="34" t="s">
        <v>7596</v>
      </c>
      <c r="HL563" s="34" t="s">
        <v>4226</v>
      </c>
      <c r="HM563" s="34" t="s">
        <v>4542</v>
      </c>
      <c r="HN563" s="34" t="s">
        <v>5447</v>
      </c>
      <c r="HO563" s="34">
        <v>49.932928164695603</v>
      </c>
      <c r="HP563" s="34" t="s">
        <v>4896</v>
      </c>
      <c r="HQ563" s="34" t="s">
        <v>4316</v>
      </c>
      <c r="HR563" s="34" t="s">
        <v>4219</v>
      </c>
      <c r="HS563" s="34" t="s">
        <v>4248</v>
      </c>
      <c r="HT563" s="34" t="s">
        <v>4262</v>
      </c>
      <c r="HU563" s="34" t="s">
        <v>5342</v>
      </c>
      <c r="HV563" s="34" t="s">
        <v>5001</v>
      </c>
      <c r="HW563" s="34" t="s">
        <v>4560</v>
      </c>
      <c r="HX563" s="34" t="s">
        <v>3244</v>
      </c>
      <c r="HY563" s="34" t="s">
        <v>4291</v>
      </c>
      <c r="HZ563" s="34" t="s">
        <v>4929</v>
      </c>
      <c r="IA563" s="34" t="s">
        <v>4665</v>
      </c>
      <c r="IB563" s="34" t="s">
        <v>5665</v>
      </c>
      <c r="IC563" s="34" t="s">
        <v>5274</v>
      </c>
      <c r="ID563" s="34" t="s">
        <v>4462</v>
      </c>
      <c r="IE563" s="34" t="s">
        <v>5115</v>
      </c>
      <c r="IQ563" s="34">
        <v>55000</v>
      </c>
      <c r="IR563" s="34" t="s">
        <v>1046</v>
      </c>
      <c r="IS563" s="34" t="s">
        <v>5323</v>
      </c>
      <c r="IT563" s="34">
        <v>18333.333333333299</v>
      </c>
      <c r="IU563" s="34" t="s">
        <v>5180</v>
      </c>
      <c r="IV563" s="34" t="s">
        <v>4170</v>
      </c>
      <c r="IW563" s="34" t="s">
        <v>4172</v>
      </c>
      <c r="IX563" s="34" t="s">
        <v>5374</v>
      </c>
      <c r="IY563" s="34" t="s">
        <v>4785</v>
      </c>
      <c r="IZ563" s="34" t="s">
        <v>4783</v>
      </c>
      <c r="JA563" s="34" t="s">
        <v>4784</v>
      </c>
      <c r="JB563" s="34" t="s">
        <v>4170</v>
      </c>
      <c r="JC563" s="34">
        <v>833.33333333333303</v>
      </c>
      <c r="JD563" s="34">
        <v>666.66666666666697</v>
      </c>
      <c r="JE563" s="34">
        <v>500</v>
      </c>
      <c r="JF563" s="34">
        <v>0</v>
      </c>
      <c r="JG563" s="34">
        <v>0</v>
      </c>
      <c r="JH563" s="34">
        <v>0</v>
      </c>
      <c r="JI563" s="34">
        <v>0</v>
      </c>
      <c r="JJ563" s="34">
        <v>0</v>
      </c>
      <c r="JK563" s="34">
        <v>0</v>
      </c>
      <c r="JL563" s="34">
        <v>25333.333333333299</v>
      </c>
      <c r="JM563" s="34">
        <v>666.66666666666697</v>
      </c>
      <c r="JN563" s="34">
        <v>26000</v>
      </c>
      <c r="JO563" s="34">
        <v>8444.4444444444398</v>
      </c>
      <c r="JP563" s="34">
        <v>222.222222222222</v>
      </c>
      <c r="JQ563" s="34">
        <v>8666.6666666666697</v>
      </c>
      <c r="JR563" s="34">
        <v>0.30769230769230799</v>
      </c>
      <c r="JT563" s="34">
        <v>0.46153846153846201</v>
      </c>
      <c r="JU563" s="34">
        <v>0.115384615384615</v>
      </c>
      <c r="JV563" s="34">
        <v>1.9230769230769201E-2</v>
      </c>
      <c r="JW563" s="34">
        <v>7.6923076923076901E-3</v>
      </c>
      <c r="JX563" s="34">
        <v>1.1538461538461499E-2</v>
      </c>
      <c r="KA563" s="34">
        <v>3.2051282051282097E-2</v>
      </c>
      <c r="KB563" s="34">
        <v>2.5641025641025599E-2</v>
      </c>
      <c r="KC563" s="34">
        <v>1.9230769230769201E-2</v>
      </c>
      <c r="KJ563" s="34" t="s">
        <v>5981</v>
      </c>
      <c r="KK563" s="34" t="s">
        <v>5987</v>
      </c>
      <c r="KL563" s="34" t="s">
        <v>4170</v>
      </c>
      <c r="KM563" s="34" t="s">
        <v>4716</v>
      </c>
      <c r="KN563" s="34" t="s">
        <v>4716</v>
      </c>
      <c r="KO563" s="34" t="s">
        <v>5255</v>
      </c>
      <c r="KP563" s="34" t="s">
        <v>4170</v>
      </c>
      <c r="KQ563" s="34" t="s">
        <v>4170</v>
      </c>
      <c r="KR563" s="34" t="s">
        <v>4170</v>
      </c>
      <c r="KS563" s="34" t="s">
        <v>4170</v>
      </c>
      <c r="KT563" s="34" t="s">
        <v>4170</v>
      </c>
      <c r="KU563" s="34" t="s">
        <v>5114</v>
      </c>
      <c r="KV563" s="34" t="s">
        <v>5155</v>
      </c>
      <c r="KW563" s="34" t="s">
        <v>5624</v>
      </c>
      <c r="KX563" s="34" t="s">
        <v>5644</v>
      </c>
      <c r="KY563" s="34" t="s">
        <v>5953</v>
      </c>
      <c r="KZ563" s="34" t="s">
        <v>5155</v>
      </c>
      <c r="LA563" s="34" t="s">
        <v>5992</v>
      </c>
    </row>
    <row r="564" spans="1:313">
      <c r="A564" s="34" t="s">
        <v>7597</v>
      </c>
      <c r="B564" s="34" t="s">
        <v>7551</v>
      </c>
      <c r="C564" s="34" t="s">
        <v>1036</v>
      </c>
      <c r="D564" s="34" t="s">
        <v>1041</v>
      </c>
      <c r="F564" s="34" t="s">
        <v>1041</v>
      </c>
      <c r="G564" s="34">
        <v>39</v>
      </c>
      <c r="H564" s="34" t="s">
        <v>1041</v>
      </c>
      <c r="I564" s="34" t="s">
        <v>1041</v>
      </c>
      <c r="J564" s="34" t="s">
        <v>442</v>
      </c>
      <c r="K564" s="34" t="s">
        <v>1077</v>
      </c>
      <c r="L564" s="34" t="s">
        <v>9537</v>
      </c>
      <c r="M564" s="34" t="s">
        <v>1548</v>
      </c>
      <c r="N564" s="34" t="s">
        <v>9538</v>
      </c>
      <c r="P564" s="34" t="s">
        <v>3065</v>
      </c>
      <c r="Q564" s="34" t="s">
        <v>3123</v>
      </c>
      <c r="R564" s="34" t="s">
        <v>6370</v>
      </c>
      <c r="S564" s="34">
        <v>1</v>
      </c>
      <c r="T564" s="34" t="s">
        <v>4170</v>
      </c>
      <c r="U564" s="34" t="s">
        <v>4170</v>
      </c>
      <c r="V564" s="34" t="s">
        <v>4170</v>
      </c>
      <c r="W564" s="34" t="s">
        <v>4170</v>
      </c>
      <c r="X564" s="34" t="s">
        <v>4881</v>
      </c>
      <c r="Y564" s="34" t="s">
        <v>4170</v>
      </c>
      <c r="Z564" s="34" t="s">
        <v>4881</v>
      </c>
      <c r="AA564" s="34" t="s">
        <v>4170</v>
      </c>
      <c r="AB564" s="34" t="s">
        <v>3681</v>
      </c>
      <c r="AD564" s="34" t="s">
        <v>3696</v>
      </c>
      <c r="AN564" s="34" t="s">
        <v>3719</v>
      </c>
      <c r="AO564" s="34" t="s">
        <v>1044</v>
      </c>
      <c r="BG564" s="34">
        <v>1</v>
      </c>
      <c r="BI564" s="34">
        <v>15</v>
      </c>
      <c r="BJ564" s="34" t="s">
        <v>1041</v>
      </c>
      <c r="BK564" s="34" t="s">
        <v>3727</v>
      </c>
      <c r="BM564" s="34" t="s">
        <v>3739</v>
      </c>
      <c r="BN564" s="34" t="s">
        <v>3745</v>
      </c>
      <c r="BO564" s="34" t="s">
        <v>4881</v>
      </c>
      <c r="BP564" s="34" t="s">
        <v>4170</v>
      </c>
      <c r="BQ564" s="34" t="s">
        <v>4170</v>
      </c>
      <c r="BR564" s="34" t="s">
        <v>4170</v>
      </c>
      <c r="BS564" s="34" t="s">
        <v>3754</v>
      </c>
      <c r="BT564" s="34" t="s">
        <v>3771</v>
      </c>
      <c r="BU564" s="34" t="s">
        <v>1044</v>
      </c>
      <c r="BV564" s="34" t="s">
        <v>1044</v>
      </c>
      <c r="BW564" s="34" t="s">
        <v>1044</v>
      </c>
      <c r="BX564" s="34" t="s">
        <v>3777</v>
      </c>
      <c r="BY564" s="34" t="s">
        <v>4881</v>
      </c>
      <c r="BZ564" s="34" t="s">
        <v>4170</v>
      </c>
      <c r="CA564" s="34" t="s">
        <v>4170</v>
      </c>
      <c r="CB564" s="34" t="s">
        <v>4170</v>
      </c>
      <c r="CC564" s="34" t="s">
        <v>4170</v>
      </c>
      <c r="CD564" s="34" t="s">
        <v>4170</v>
      </c>
      <c r="CE564" s="34" t="s">
        <v>4170</v>
      </c>
      <c r="CF564" s="34" t="s">
        <v>4170</v>
      </c>
      <c r="CG564" s="34" t="s">
        <v>4170</v>
      </c>
      <c r="CH564" s="34" t="s">
        <v>4170</v>
      </c>
      <c r="CI564" s="34" t="s">
        <v>4170</v>
      </c>
      <c r="CJ564" s="34" t="s">
        <v>4170</v>
      </c>
      <c r="CK564" s="34" t="s">
        <v>4170</v>
      </c>
      <c r="CL564" s="34" t="s">
        <v>4170</v>
      </c>
      <c r="CM564" s="34" t="s">
        <v>4170</v>
      </c>
      <c r="CN564" s="34" t="s">
        <v>4170</v>
      </c>
      <c r="CO564" s="34" t="s">
        <v>4170</v>
      </c>
      <c r="CQ564" s="34" t="s">
        <v>1041</v>
      </c>
      <c r="CR564" s="34" t="s">
        <v>1041</v>
      </c>
      <c r="CS564" s="34" t="s">
        <v>1041</v>
      </c>
      <c r="CT564" s="34" t="s">
        <v>1041</v>
      </c>
      <c r="CU564" s="34" t="s">
        <v>1041</v>
      </c>
      <c r="CV564" s="34" t="s">
        <v>1041</v>
      </c>
      <c r="CW564" s="34" t="s">
        <v>1041</v>
      </c>
      <c r="CX564" s="34" t="s">
        <v>1044</v>
      </c>
      <c r="CY564" s="34" t="s">
        <v>3823</v>
      </c>
      <c r="CZ564" s="34" t="s">
        <v>3843</v>
      </c>
      <c r="DA564" s="34" t="s">
        <v>3855</v>
      </c>
      <c r="DB564" s="34" t="s">
        <v>1044</v>
      </c>
      <c r="DC564" s="34" t="s">
        <v>1044</v>
      </c>
      <c r="DD564" s="34" t="s">
        <v>3871</v>
      </c>
      <c r="DE564" s="34" t="s">
        <v>1044</v>
      </c>
      <c r="DF564" s="34" t="s">
        <v>3877</v>
      </c>
      <c r="DG564" s="34" t="s">
        <v>3889</v>
      </c>
      <c r="DH564" s="34" t="s">
        <v>4170</v>
      </c>
      <c r="DI564" s="34" t="s">
        <v>4170</v>
      </c>
      <c r="DJ564" s="34" t="s">
        <v>4881</v>
      </c>
      <c r="DK564" s="34" t="s">
        <v>4170</v>
      </c>
      <c r="DL564" s="34" t="s">
        <v>4170</v>
      </c>
      <c r="DM564" s="34" t="s">
        <v>4170</v>
      </c>
      <c r="DN564" s="34" t="s">
        <v>4170</v>
      </c>
      <c r="DO564" s="34" t="s">
        <v>4170</v>
      </c>
      <c r="DP564" s="34" t="s">
        <v>4170</v>
      </c>
      <c r="DQ564" s="34" t="s">
        <v>4170</v>
      </c>
      <c r="DR564" s="34" t="s">
        <v>4170</v>
      </c>
      <c r="DS564" s="34" t="s">
        <v>4170</v>
      </c>
      <c r="DT564" s="34" t="s">
        <v>4170</v>
      </c>
      <c r="DU564" s="34" t="s">
        <v>4170</v>
      </c>
      <c r="DV564" s="34" t="s">
        <v>4170</v>
      </c>
      <c r="DW564" s="34" t="s">
        <v>4170</v>
      </c>
      <c r="FK564" s="34" t="s">
        <v>1044</v>
      </c>
      <c r="FM564" s="34" t="s">
        <v>3981</v>
      </c>
      <c r="FN564" s="34" t="s">
        <v>6433</v>
      </c>
      <c r="FO564" s="34" t="s">
        <v>4881</v>
      </c>
      <c r="FP564" s="34" t="s">
        <v>4881</v>
      </c>
      <c r="FQ564" s="34" t="s">
        <v>4881</v>
      </c>
      <c r="FR564" s="34" t="s">
        <v>4170</v>
      </c>
      <c r="FS564" s="34" t="s">
        <v>4170</v>
      </c>
      <c r="FT564" s="34" t="s">
        <v>4170</v>
      </c>
      <c r="FU564" s="34" t="s">
        <v>4881</v>
      </c>
      <c r="FV564" s="34" t="s">
        <v>4881</v>
      </c>
      <c r="FW564" s="34" t="s">
        <v>4881</v>
      </c>
      <c r="FX564" s="34" t="s">
        <v>4170</v>
      </c>
      <c r="FY564" s="34" t="s">
        <v>4170</v>
      </c>
      <c r="FZ564" s="34" t="s">
        <v>4170</v>
      </c>
      <c r="GA564" s="34" t="s">
        <v>4170</v>
      </c>
      <c r="GB564" s="34" t="s">
        <v>4170</v>
      </c>
      <c r="GC564" s="34" t="s">
        <v>4170</v>
      </c>
      <c r="GD564" s="34" t="s">
        <v>4170</v>
      </c>
      <c r="GF564" s="34" t="s">
        <v>1044</v>
      </c>
      <c r="GG564" s="34" t="s">
        <v>4170</v>
      </c>
      <c r="GH564" s="34" t="s">
        <v>4170</v>
      </c>
      <c r="GI564" s="34" t="s">
        <v>4170</v>
      </c>
      <c r="GJ564" s="34" t="s">
        <v>4881</v>
      </c>
      <c r="GK564" s="34" t="s">
        <v>4170</v>
      </c>
      <c r="GL564" s="34" t="s">
        <v>4170</v>
      </c>
      <c r="GM564" s="34" t="s">
        <v>4170</v>
      </c>
      <c r="GO564" s="34">
        <v>5000</v>
      </c>
      <c r="GP564" s="34">
        <v>1500</v>
      </c>
      <c r="GQ564" s="34">
        <v>6000</v>
      </c>
      <c r="GR564" s="34">
        <v>2000</v>
      </c>
      <c r="GS564" s="34">
        <v>200</v>
      </c>
      <c r="GT564" s="34">
        <v>200</v>
      </c>
      <c r="GU564" s="34">
        <v>500</v>
      </c>
      <c r="GV564" s="34">
        <v>4000</v>
      </c>
      <c r="GW564" s="34">
        <v>200</v>
      </c>
      <c r="GX564" s="34">
        <v>4000</v>
      </c>
      <c r="GY564" s="34">
        <v>0</v>
      </c>
      <c r="GZ564" s="34">
        <v>0</v>
      </c>
      <c r="HA564" s="34">
        <v>0</v>
      </c>
      <c r="HB564" s="34">
        <v>0</v>
      </c>
      <c r="HC564" s="34">
        <v>0</v>
      </c>
      <c r="HD564" s="34">
        <v>0</v>
      </c>
      <c r="HE564" s="34">
        <v>0</v>
      </c>
      <c r="HF564" s="34" t="s">
        <v>1044</v>
      </c>
      <c r="HK564" s="34" t="s">
        <v>7598</v>
      </c>
      <c r="HL564" s="34" t="s">
        <v>4226</v>
      </c>
      <c r="HM564" s="34" t="s">
        <v>4542</v>
      </c>
      <c r="HN564" s="34" t="s">
        <v>5453</v>
      </c>
      <c r="HO564" s="34">
        <v>46.911957950065698</v>
      </c>
      <c r="HP564" s="34" t="s">
        <v>4896</v>
      </c>
      <c r="HQ564" s="34" t="s">
        <v>4305</v>
      </c>
      <c r="HR564" s="34" t="s">
        <v>4186</v>
      </c>
      <c r="HS564" s="34" t="s">
        <v>4241</v>
      </c>
      <c r="HT564" s="34" t="s">
        <v>4271</v>
      </c>
      <c r="HU564" s="34" t="s">
        <v>5342</v>
      </c>
      <c r="HV564" s="34" t="s">
        <v>5001</v>
      </c>
      <c r="HW564" s="34" t="s">
        <v>4556</v>
      </c>
      <c r="HX564" s="34" t="s">
        <v>3241</v>
      </c>
      <c r="HY564" s="34" t="s">
        <v>4291</v>
      </c>
      <c r="HZ564" s="34" t="s">
        <v>4933</v>
      </c>
      <c r="IA564" s="34" t="s">
        <v>4666</v>
      </c>
      <c r="IC564" s="34" t="s">
        <v>5274</v>
      </c>
      <c r="ID564" s="34" t="s">
        <v>4462</v>
      </c>
      <c r="IR564" s="34" t="s">
        <v>1046</v>
      </c>
      <c r="IU564" s="34" t="s">
        <v>5179</v>
      </c>
      <c r="IV564" s="34" t="s">
        <v>4472</v>
      </c>
      <c r="IW564" s="34" t="s">
        <v>4175</v>
      </c>
      <c r="IX564" s="34" t="s">
        <v>4472</v>
      </c>
      <c r="IY564" s="34" t="s">
        <v>5373</v>
      </c>
      <c r="IZ564" s="34" t="s">
        <v>4783</v>
      </c>
      <c r="JA564" s="34" t="s">
        <v>4785</v>
      </c>
      <c r="JB564" s="34" t="s">
        <v>5850</v>
      </c>
      <c r="JC564" s="34">
        <v>666.66666666666697</v>
      </c>
      <c r="JD564" s="34">
        <v>0</v>
      </c>
      <c r="JE564" s="34">
        <v>0</v>
      </c>
      <c r="JF564" s="34">
        <v>0</v>
      </c>
      <c r="JG564" s="34">
        <v>0</v>
      </c>
      <c r="JH564" s="34">
        <v>0</v>
      </c>
      <c r="JI564" s="34">
        <v>0</v>
      </c>
      <c r="JJ564" s="34">
        <v>0</v>
      </c>
      <c r="JK564" s="34">
        <v>66.6666666666667</v>
      </c>
      <c r="JL564" s="34">
        <v>14566.666666666701</v>
      </c>
      <c r="JM564" s="34">
        <v>5566.6666666666697</v>
      </c>
      <c r="JN564" s="34">
        <v>20133.333333333299</v>
      </c>
      <c r="JO564" s="34">
        <v>14566.666666666701</v>
      </c>
      <c r="JP564" s="34">
        <v>5566.6666666666697</v>
      </c>
      <c r="JQ564" s="34">
        <v>20133.333333333299</v>
      </c>
      <c r="JR564" s="34">
        <v>0.24834437086092701</v>
      </c>
      <c r="JS564" s="34">
        <v>7.4503311258278193E-2</v>
      </c>
      <c r="JT564" s="34">
        <v>0.29801324503311299</v>
      </c>
      <c r="JU564" s="34">
        <v>9.9337748344370896E-2</v>
      </c>
      <c r="JV564" s="34">
        <v>9.93377483443709E-3</v>
      </c>
      <c r="JW564" s="34">
        <v>9.93377483443709E-3</v>
      </c>
      <c r="JX564" s="34">
        <v>2.48344370860927E-2</v>
      </c>
      <c r="JY564" s="34">
        <v>0.19867549668874199</v>
      </c>
      <c r="JZ564" s="34">
        <v>3.3112582781457001E-3</v>
      </c>
      <c r="KA564" s="34">
        <v>3.3112582781456998E-2</v>
      </c>
      <c r="KL564" s="34" t="s">
        <v>4352</v>
      </c>
      <c r="KM564" s="34" t="s">
        <v>4716</v>
      </c>
      <c r="KN564" s="34" t="s">
        <v>4170</v>
      </c>
      <c r="KO564" s="34" t="s">
        <v>4170</v>
      </c>
      <c r="KP564" s="34" t="s">
        <v>4170</v>
      </c>
      <c r="KQ564" s="34" t="s">
        <v>4170</v>
      </c>
      <c r="KR564" s="34" t="s">
        <v>4170</v>
      </c>
      <c r="KS564" s="34" t="s">
        <v>4170</v>
      </c>
      <c r="KT564" s="34" t="s">
        <v>4170</v>
      </c>
      <c r="KU564" s="34" t="s">
        <v>5112</v>
      </c>
      <c r="KV564" s="34" t="s">
        <v>5152</v>
      </c>
      <c r="KW564" s="34" t="s">
        <v>5625</v>
      </c>
      <c r="KX564" s="34" t="s">
        <v>5645</v>
      </c>
      <c r="KY564" s="34" t="s">
        <v>5953</v>
      </c>
      <c r="KZ564" s="34" t="s">
        <v>5224</v>
      </c>
    </row>
    <row r="565" spans="1:313">
      <c r="A565" s="34" t="s">
        <v>7599</v>
      </c>
      <c r="B565" s="34" t="s">
        <v>7551</v>
      </c>
      <c r="C565" s="34" t="s">
        <v>1037</v>
      </c>
      <c r="D565" s="34" t="s">
        <v>1041</v>
      </c>
      <c r="F565" s="34" t="s">
        <v>1041</v>
      </c>
      <c r="G565" s="34">
        <v>30</v>
      </c>
      <c r="H565" s="34" t="s">
        <v>1041</v>
      </c>
      <c r="I565" s="34" t="s">
        <v>1041</v>
      </c>
      <c r="J565" s="34" t="s">
        <v>440</v>
      </c>
      <c r="K565" s="34" t="s">
        <v>1077</v>
      </c>
      <c r="L565" s="34" t="s">
        <v>9537</v>
      </c>
      <c r="M565" s="34" t="s">
        <v>1548</v>
      </c>
      <c r="N565" s="34" t="s">
        <v>9538</v>
      </c>
      <c r="P565" s="34" t="s">
        <v>3065</v>
      </c>
      <c r="Q565" s="34" t="s">
        <v>3123</v>
      </c>
      <c r="R565" s="34" t="s">
        <v>6309</v>
      </c>
      <c r="S565" s="34">
        <v>2</v>
      </c>
      <c r="T565" s="34" t="s">
        <v>4881</v>
      </c>
      <c r="U565" s="34" t="s">
        <v>4170</v>
      </c>
      <c r="V565" s="34" t="s">
        <v>4170</v>
      </c>
      <c r="W565" s="34" t="s">
        <v>4881</v>
      </c>
      <c r="X565" s="34" t="s">
        <v>4881</v>
      </c>
      <c r="Y565" s="34" t="s">
        <v>4881</v>
      </c>
      <c r="Z565" s="34" t="s">
        <v>4881</v>
      </c>
      <c r="AA565" s="34" t="s">
        <v>4170</v>
      </c>
      <c r="AB565" s="34" t="s">
        <v>3681</v>
      </c>
      <c r="AD565" s="34" t="s">
        <v>3696</v>
      </c>
      <c r="AN565" s="34" t="s">
        <v>3722</v>
      </c>
      <c r="AO565" s="34" t="s">
        <v>1044</v>
      </c>
      <c r="BG565" s="34">
        <v>1</v>
      </c>
      <c r="BI565" s="34">
        <v>20</v>
      </c>
      <c r="BJ565" s="34" t="s">
        <v>1041</v>
      </c>
      <c r="BK565" s="34" t="s">
        <v>3727</v>
      </c>
      <c r="BM565" s="34" t="s">
        <v>3739</v>
      </c>
      <c r="BN565" s="34" t="s">
        <v>3745</v>
      </c>
      <c r="BO565" s="34" t="s">
        <v>4881</v>
      </c>
      <c r="BP565" s="34" t="s">
        <v>4170</v>
      </c>
      <c r="BQ565" s="34" t="s">
        <v>4170</v>
      </c>
      <c r="BR565" s="34" t="s">
        <v>4170</v>
      </c>
      <c r="BS565" s="34" t="s">
        <v>3754</v>
      </c>
      <c r="BT565" s="34" t="s">
        <v>3771</v>
      </c>
      <c r="BU565" s="34" t="s">
        <v>1044</v>
      </c>
      <c r="BV565" s="34" t="s">
        <v>1044</v>
      </c>
      <c r="BW565" s="34" t="s">
        <v>1044</v>
      </c>
      <c r="BX565" s="34" t="s">
        <v>3777</v>
      </c>
      <c r="BY565" s="34" t="s">
        <v>4881</v>
      </c>
      <c r="BZ565" s="34" t="s">
        <v>4170</v>
      </c>
      <c r="CA565" s="34" t="s">
        <v>4170</v>
      </c>
      <c r="CB565" s="34" t="s">
        <v>4170</v>
      </c>
      <c r="CC565" s="34" t="s">
        <v>4170</v>
      </c>
      <c r="CD565" s="34" t="s">
        <v>4170</v>
      </c>
      <c r="CE565" s="34" t="s">
        <v>4170</v>
      </c>
      <c r="CF565" s="34" t="s">
        <v>4170</v>
      </c>
      <c r="CG565" s="34" t="s">
        <v>4170</v>
      </c>
      <c r="CH565" s="34" t="s">
        <v>4170</v>
      </c>
      <c r="CI565" s="34" t="s">
        <v>4170</v>
      </c>
      <c r="CJ565" s="34" t="s">
        <v>4170</v>
      </c>
      <c r="CK565" s="34" t="s">
        <v>4170</v>
      </c>
      <c r="CL565" s="34" t="s">
        <v>4170</v>
      </c>
      <c r="CM565" s="34" t="s">
        <v>4170</v>
      </c>
      <c r="CN565" s="34" t="s">
        <v>4170</v>
      </c>
      <c r="CO565" s="34" t="s">
        <v>4170</v>
      </c>
      <c r="CQ565" s="34" t="s">
        <v>1041</v>
      </c>
      <c r="CR565" s="34" t="s">
        <v>1041</v>
      </c>
      <c r="CS565" s="34" t="s">
        <v>1041</v>
      </c>
      <c r="CT565" s="34" t="s">
        <v>1041</v>
      </c>
      <c r="CU565" s="34" t="s">
        <v>1041</v>
      </c>
      <c r="CV565" s="34" t="s">
        <v>1041</v>
      </c>
      <c r="CW565" s="34" t="s">
        <v>1041</v>
      </c>
      <c r="CX565" s="34" t="s">
        <v>1044</v>
      </c>
      <c r="CY565" s="34" t="s">
        <v>3823</v>
      </c>
      <c r="CZ565" s="34" t="s">
        <v>3843</v>
      </c>
      <c r="DA565" s="34" t="s">
        <v>3852</v>
      </c>
      <c r="DB565" s="34" t="s">
        <v>1044</v>
      </c>
      <c r="DC565" s="34" t="s">
        <v>1044</v>
      </c>
      <c r="DD565" s="34" t="s">
        <v>3871</v>
      </c>
      <c r="DE565" s="34" t="s">
        <v>1041</v>
      </c>
      <c r="DF565" s="34" t="s">
        <v>3877</v>
      </c>
      <c r="DG565" s="34" t="s">
        <v>169</v>
      </c>
      <c r="DH565" s="34" t="s">
        <v>4170</v>
      </c>
      <c r="DI565" s="34" t="s">
        <v>4881</v>
      </c>
      <c r="DJ565" s="34" t="s">
        <v>4170</v>
      </c>
      <c r="DK565" s="34" t="s">
        <v>4170</v>
      </c>
      <c r="DL565" s="34" t="s">
        <v>4170</v>
      </c>
      <c r="DM565" s="34" t="s">
        <v>4170</v>
      </c>
      <c r="DN565" s="34" t="s">
        <v>4170</v>
      </c>
      <c r="DO565" s="34" t="s">
        <v>4170</v>
      </c>
      <c r="DP565" s="34" t="s">
        <v>4170</v>
      </c>
      <c r="DQ565" s="34" t="s">
        <v>4170</v>
      </c>
      <c r="DR565" s="34" t="s">
        <v>4170</v>
      </c>
      <c r="DS565" s="34" t="s">
        <v>4170</v>
      </c>
      <c r="DT565" s="34" t="s">
        <v>4170</v>
      </c>
      <c r="DU565" s="34" t="s">
        <v>4170</v>
      </c>
      <c r="DV565" s="34" t="s">
        <v>4170</v>
      </c>
      <c r="DW565" s="34" t="s">
        <v>4170</v>
      </c>
      <c r="FK565" s="34" t="s">
        <v>1044</v>
      </c>
      <c r="FM565" s="34" t="s">
        <v>3987</v>
      </c>
      <c r="GF565" s="34" t="s">
        <v>1044</v>
      </c>
      <c r="GG565" s="34" t="s">
        <v>4170</v>
      </c>
      <c r="GH565" s="34" t="s">
        <v>4170</v>
      </c>
      <c r="GI565" s="34" t="s">
        <v>4170</v>
      </c>
      <c r="GJ565" s="34" t="s">
        <v>4881</v>
      </c>
      <c r="GK565" s="34" t="s">
        <v>4170</v>
      </c>
      <c r="GL565" s="34" t="s">
        <v>4170</v>
      </c>
      <c r="GM565" s="34" t="s">
        <v>4170</v>
      </c>
      <c r="GO565" s="34">
        <v>10000</v>
      </c>
      <c r="GP565" s="34">
        <v>0</v>
      </c>
      <c r="GQ565" s="34">
        <v>12000</v>
      </c>
      <c r="GR565" s="34">
        <v>2000</v>
      </c>
      <c r="GS565" s="34">
        <v>1000</v>
      </c>
      <c r="GT565" s="34">
        <v>300</v>
      </c>
      <c r="GU565" s="34">
        <v>500</v>
      </c>
      <c r="GV565" s="34">
        <v>1500</v>
      </c>
      <c r="GW565" s="34">
        <v>500</v>
      </c>
      <c r="GX565" s="34">
        <v>10000</v>
      </c>
      <c r="GY565" s="34">
        <v>1000</v>
      </c>
      <c r="GZ565" s="34">
        <v>600</v>
      </c>
      <c r="HA565" s="34">
        <v>0</v>
      </c>
      <c r="HB565" s="34">
        <v>0</v>
      </c>
      <c r="HC565" s="34">
        <v>14000</v>
      </c>
      <c r="HD565" s="34">
        <v>0</v>
      </c>
      <c r="HE565" s="34">
        <v>0</v>
      </c>
      <c r="HF565" s="34" t="s">
        <v>1044</v>
      </c>
      <c r="HK565" s="34" t="s">
        <v>7600</v>
      </c>
      <c r="HL565" s="34" t="s">
        <v>4226</v>
      </c>
      <c r="HM565" s="34" t="s">
        <v>4539</v>
      </c>
      <c r="HN565" s="34" t="s">
        <v>5446</v>
      </c>
      <c r="HO565" s="34">
        <v>6.8988173455978998</v>
      </c>
      <c r="HP565" s="34" t="s">
        <v>4897</v>
      </c>
      <c r="HQ565" s="34" t="s">
        <v>4313</v>
      </c>
      <c r="HR565" s="34" t="s">
        <v>4186</v>
      </c>
      <c r="HS565" s="34" t="s">
        <v>4255</v>
      </c>
      <c r="HT565" s="34" t="s">
        <v>4271</v>
      </c>
      <c r="HU565" s="34" t="s">
        <v>5342</v>
      </c>
      <c r="HV565" s="34" t="s">
        <v>5001</v>
      </c>
      <c r="HW565" s="34" t="s">
        <v>4556</v>
      </c>
      <c r="HX565" s="34" t="s">
        <v>3247</v>
      </c>
      <c r="HY565" s="34" t="s">
        <v>4291</v>
      </c>
      <c r="HZ565" s="34" t="s">
        <v>4933</v>
      </c>
      <c r="IA565" s="34" t="s">
        <v>4666</v>
      </c>
      <c r="IC565" s="34" t="s">
        <v>5274</v>
      </c>
      <c r="ID565" s="34" t="s">
        <v>4462</v>
      </c>
      <c r="IR565" s="34" t="s">
        <v>1046</v>
      </c>
      <c r="IU565" s="34" t="s">
        <v>5181</v>
      </c>
      <c r="IV565" s="34" t="s">
        <v>4170</v>
      </c>
      <c r="IW565" s="34" t="s">
        <v>4172</v>
      </c>
      <c r="IX565" s="34" t="s">
        <v>4472</v>
      </c>
      <c r="IY565" s="34" t="s">
        <v>4474</v>
      </c>
      <c r="IZ565" s="34" t="s">
        <v>4784</v>
      </c>
      <c r="JA565" s="34" t="s">
        <v>4785</v>
      </c>
      <c r="JB565" s="34" t="s">
        <v>5581</v>
      </c>
      <c r="JC565" s="34">
        <v>1666.6666666666699</v>
      </c>
      <c r="JD565" s="34">
        <v>166.666666666667</v>
      </c>
      <c r="JE565" s="34">
        <v>100</v>
      </c>
      <c r="JF565" s="34">
        <v>0</v>
      </c>
      <c r="JG565" s="34">
        <v>0</v>
      </c>
      <c r="JH565" s="34">
        <v>2333.3333333333298</v>
      </c>
      <c r="JI565" s="34">
        <v>0</v>
      </c>
      <c r="JJ565" s="34">
        <v>0</v>
      </c>
      <c r="JK565" s="34">
        <v>166.666666666667</v>
      </c>
      <c r="JL565" s="34">
        <v>29900</v>
      </c>
      <c r="JM565" s="34">
        <v>1833.3333333333301</v>
      </c>
      <c r="JN565" s="34">
        <v>31733.333333333299</v>
      </c>
      <c r="JO565" s="34">
        <v>14950</v>
      </c>
      <c r="JP565" s="34">
        <v>916.66666666666697</v>
      </c>
      <c r="JQ565" s="34">
        <v>15866.666666666701</v>
      </c>
      <c r="JR565" s="34">
        <v>0.315126050420168</v>
      </c>
      <c r="JT565" s="34">
        <v>0.378151260504202</v>
      </c>
      <c r="JU565" s="34">
        <v>6.3025210084033598E-2</v>
      </c>
      <c r="JV565" s="34">
        <v>3.1512605042016799E-2</v>
      </c>
      <c r="JW565" s="34">
        <v>9.4537815126050397E-3</v>
      </c>
      <c r="JX565" s="34">
        <v>1.5756302521008399E-2</v>
      </c>
      <c r="JY565" s="34">
        <v>4.7268907563025202E-2</v>
      </c>
      <c r="JZ565" s="34">
        <v>5.2521008403361297E-3</v>
      </c>
      <c r="KA565" s="34">
        <v>5.2521008403361401E-2</v>
      </c>
      <c r="KB565" s="34">
        <v>5.2521008403361297E-3</v>
      </c>
      <c r="KC565" s="34">
        <v>3.1512605042016799E-3</v>
      </c>
      <c r="KF565" s="34">
        <v>7.3529411764705899E-2</v>
      </c>
      <c r="KL565" s="34" t="s">
        <v>5794</v>
      </c>
      <c r="KM565" s="34" t="s">
        <v>4712</v>
      </c>
      <c r="KN565" s="34" t="s">
        <v>5254</v>
      </c>
      <c r="KO565" s="34" t="s">
        <v>4352</v>
      </c>
      <c r="KP565" s="34" t="s">
        <v>4170</v>
      </c>
      <c r="KQ565" s="34" t="s">
        <v>4170</v>
      </c>
      <c r="KR565" s="34" t="s">
        <v>4973</v>
      </c>
      <c r="KS565" s="34" t="s">
        <v>4170</v>
      </c>
      <c r="KT565" s="34" t="s">
        <v>4170</v>
      </c>
      <c r="KU565" s="34" t="s">
        <v>5114</v>
      </c>
      <c r="KV565" s="34" t="s">
        <v>5152</v>
      </c>
      <c r="KW565" s="34" t="s">
        <v>5621</v>
      </c>
      <c r="KX565" s="34" t="s">
        <v>5647</v>
      </c>
      <c r="KY565" s="34" t="s">
        <v>5954</v>
      </c>
      <c r="KZ565" s="34" t="s">
        <v>5152</v>
      </c>
    </row>
    <row r="566" spans="1:313">
      <c r="A566" s="34" t="s">
        <v>7601</v>
      </c>
      <c r="B566" s="34" t="s">
        <v>7551</v>
      </c>
      <c r="C566" s="34" t="s">
        <v>1038</v>
      </c>
      <c r="D566" s="34" t="s">
        <v>1041</v>
      </c>
      <c r="F566" s="34" t="s">
        <v>1041</v>
      </c>
      <c r="G566" s="34">
        <v>30</v>
      </c>
      <c r="H566" s="34" t="s">
        <v>1041</v>
      </c>
      <c r="I566" s="34" t="s">
        <v>1041</v>
      </c>
      <c r="J566" s="34" t="s">
        <v>440</v>
      </c>
      <c r="K566" s="34" t="s">
        <v>1077</v>
      </c>
      <c r="L566" s="34" t="s">
        <v>9537</v>
      </c>
      <c r="M566" s="34" t="s">
        <v>1548</v>
      </c>
      <c r="N566" s="34" t="s">
        <v>9538</v>
      </c>
      <c r="P566" s="34" t="s">
        <v>3065</v>
      </c>
      <c r="Q566" s="34" t="s">
        <v>3099</v>
      </c>
      <c r="R566" s="34" t="s">
        <v>6359</v>
      </c>
      <c r="S566" s="34">
        <v>3</v>
      </c>
      <c r="T566" s="34" t="s">
        <v>4881</v>
      </c>
      <c r="U566" s="34" t="s">
        <v>4881</v>
      </c>
      <c r="V566" s="34" t="s">
        <v>4170</v>
      </c>
      <c r="W566" s="34" t="s">
        <v>4881</v>
      </c>
      <c r="X566" s="34" t="s">
        <v>4881</v>
      </c>
      <c r="Y566" s="34" t="s">
        <v>4609</v>
      </c>
      <c r="Z566" s="34" t="s">
        <v>4881</v>
      </c>
      <c r="AA566" s="34" t="s">
        <v>4170</v>
      </c>
      <c r="AB566" s="34" t="s">
        <v>3681</v>
      </c>
      <c r="AD566" s="34" t="s">
        <v>3696</v>
      </c>
      <c r="AN566" s="34" t="s">
        <v>3722</v>
      </c>
      <c r="AO566" s="34" t="s">
        <v>1044</v>
      </c>
      <c r="BG566" s="34">
        <v>1</v>
      </c>
      <c r="BI566" s="34">
        <v>35</v>
      </c>
      <c r="BJ566" s="34" t="s">
        <v>1041</v>
      </c>
      <c r="BK566" s="34" t="s">
        <v>3727</v>
      </c>
      <c r="BM566" s="34" t="s">
        <v>3739</v>
      </c>
      <c r="BN566" s="34" t="s">
        <v>3745</v>
      </c>
      <c r="BO566" s="34" t="s">
        <v>4881</v>
      </c>
      <c r="BP566" s="34" t="s">
        <v>4170</v>
      </c>
      <c r="BQ566" s="34" t="s">
        <v>4170</v>
      </c>
      <c r="BR566" s="34" t="s">
        <v>4170</v>
      </c>
      <c r="BS566" s="34" t="s">
        <v>3754</v>
      </c>
      <c r="BT566" s="34" t="s">
        <v>3771</v>
      </c>
      <c r="BU566" s="34" t="s">
        <v>1044</v>
      </c>
      <c r="BV566" s="34" t="s">
        <v>1044</v>
      </c>
      <c r="BW566" s="34" t="s">
        <v>1044</v>
      </c>
      <c r="BX566" s="34" t="s">
        <v>3777</v>
      </c>
      <c r="BY566" s="34" t="s">
        <v>4881</v>
      </c>
      <c r="BZ566" s="34" t="s">
        <v>4170</v>
      </c>
      <c r="CA566" s="34" t="s">
        <v>4170</v>
      </c>
      <c r="CB566" s="34" t="s">
        <v>4170</v>
      </c>
      <c r="CC566" s="34" t="s">
        <v>4170</v>
      </c>
      <c r="CD566" s="34" t="s">
        <v>4170</v>
      </c>
      <c r="CE566" s="34" t="s">
        <v>4170</v>
      </c>
      <c r="CF566" s="34" t="s">
        <v>4170</v>
      </c>
      <c r="CG566" s="34" t="s">
        <v>4170</v>
      </c>
      <c r="CH566" s="34" t="s">
        <v>4170</v>
      </c>
      <c r="CI566" s="34" t="s">
        <v>4170</v>
      </c>
      <c r="CJ566" s="34" t="s">
        <v>4170</v>
      </c>
      <c r="CK566" s="34" t="s">
        <v>4170</v>
      </c>
      <c r="CL566" s="34" t="s">
        <v>4170</v>
      </c>
      <c r="CM566" s="34" t="s">
        <v>4170</v>
      </c>
      <c r="CN566" s="34" t="s">
        <v>4170</v>
      </c>
      <c r="CO566" s="34" t="s">
        <v>4170</v>
      </c>
      <c r="CQ566" s="34" t="s">
        <v>1041</v>
      </c>
      <c r="CR566" s="34" t="s">
        <v>1041</v>
      </c>
      <c r="CS566" s="34" t="s">
        <v>1041</v>
      </c>
      <c r="CT566" s="34" t="s">
        <v>1041</v>
      </c>
      <c r="CU566" s="34" t="s">
        <v>1041</v>
      </c>
      <c r="CV566" s="34" t="s">
        <v>1041</v>
      </c>
      <c r="CW566" s="34" t="s">
        <v>1041</v>
      </c>
      <c r="CX566" s="34" t="s">
        <v>1044</v>
      </c>
      <c r="CY566" s="34" t="s">
        <v>3826</v>
      </c>
      <c r="CZ566" s="34" t="s">
        <v>3843</v>
      </c>
      <c r="DA566" s="34" t="s">
        <v>3861</v>
      </c>
      <c r="DB566" s="34" t="s">
        <v>1044</v>
      </c>
      <c r="DC566" s="34" t="s">
        <v>1044</v>
      </c>
      <c r="DD566" s="34" t="s">
        <v>3871</v>
      </c>
      <c r="DE566" s="34" t="s">
        <v>1044</v>
      </c>
      <c r="DF566" s="34" t="s">
        <v>3877</v>
      </c>
      <c r="DG566" s="34" t="s">
        <v>169</v>
      </c>
      <c r="DH566" s="34" t="s">
        <v>4170</v>
      </c>
      <c r="DI566" s="34" t="s">
        <v>4881</v>
      </c>
      <c r="DJ566" s="34" t="s">
        <v>4170</v>
      </c>
      <c r="DK566" s="34" t="s">
        <v>4170</v>
      </c>
      <c r="DL566" s="34" t="s">
        <v>4170</v>
      </c>
      <c r="DM566" s="34" t="s">
        <v>4170</v>
      </c>
      <c r="DN566" s="34" t="s">
        <v>4170</v>
      </c>
      <c r="DO566" s="34" t="s">
        <v>4170</v>
      </c>
      <c r="DP566" s="34" t="s">
        <v>4170</v>
      </c>
      <c r="DQ566" s="34" t="s">
        <v>4170</v>
      </c>
      <c r="DR566" s="34" t="s">
        <v>4170</v>
      </c>
      <c r="DS566" s="34" t="s">
        <v>4170</v>
      </c>
      <c r="DT566" s="34" t="s">
        <v>4170</v>
      </c>
      <c r="DU566" s="34" t="s">
        <v>4170</v>
      </c>
      <c r="DV566" s="34" t="s">
        <v>4170</v>
      </c>
      <c r="DW566" s="34" t="s">
        <v>4170</v>
      </c>
      <c r="DY566" s="34">
        <v>30000</v>
      </c>
      <c r="FK566" s="34" t="s">
        <v>1044</v>
      </c>
      <c r="FM566" s="34" t="s">
        <v>3990</v>
      </c>
      <c r="GF566" s="34" t="s">
        <v>1044</v>
      </c>
      <c r="GG566" s="34" t="s">
        <v>4170</v>
      </c>
      <c r="GH566" s="34" t="s">
        <v>4170</v>
      </c>
      <c r="GI566" s="34" t="s">
        <v>4170</v>
      </c>
      <c r="GJ566" s="34" t="s">
        <v>4881</v>
      </c>
      <c r="GK566" s="34" t="s">
        <v>4170</v>
      </c>
      <c r="GL566" s="34" t="s">
        <v>4170</v>
      </c>
      <c r="GM566" s="34" t="s">
        <v>4170</v>
      </c>
      <c r="GO566" s="34">
        <v>10000</v>
      </c>
      <c r="GP566" s="34">
        <v>0</v>
      </c>
      <c r="GQ566" s="34">
        <v>9000</v>
      </c>
      <c r="GR566" s="34">
        <v>4000</v>
      </c>
      <c r="GS566" s="34">
        <v>1000</v>
      </c>
      <c r="GT566" s="34">
        <v>500</v>
      </c>
      <c r="GU566" s="34">
        <v>1200</v>
      </c>
      <c r="GV566" s="34">
        <v>0</v>
      </c>
      <c r="GW566" s="34">
        <v>0</v>
      </c>
      <c r="GX566" s="34">
        <v>2500</v>
      </c>
      <c r="GY566" s="34">
        <v>3000</v>
      </c>
      <c r="GZ566" s="34">
        <v>2000</v>
      </c>
      <c r="HA566" s="34">
        <v>0</v>
      </c>
      <c r="HB566" s="34">
        <v>0</v>
      </c>
      <c r="HC566" s="34">
        <v>0</v>
      </c>
      <c r="HD566" s="34">
        <v>0</v>
      </c>
      <c r="HE566" s="34">
        <v>0</v>
      </c>
      <c r="HF566" s="34" t="s">
        <v>1044</v>
      </c>
      <c r="HK566" s="34" t="s">
        <v>7602</v>
      </c>
      <c r="HL566" s="34" t="s">
        <v>4226</v>
      </c>
      <c r="HM566" s="34" t="s">
        <v>4539</v>
      </c>
      <c r="HN566" s="34" t="s">
        <v>5446</v>
      </c>
      <c r="HO566" s="34">
        <v>19.875164257555799</v>
      </c>
      <c r="HP566" s="34" t="s">
        <v>4894</v>
      </c>
      <c r="HQ566" s="34" t="s">
        <v>4316</v>
      </c>
      <c r="HR566" s="34" t="s">
        <v>4219</v>
      </c>
      <c r="HS566" s="34" t="s">
        <v>4248</v>
      </c>
      <c r="HT566" s="34" t="s">
        <v>4262</v>
      </c>
      <c r="HU566" s="34" t="s">
        <v>5342</v>
      </c>
      <c r="HV566" s="34" t="s">
        <v>5001</v>
      </c>
      <c r="HW566" s="34" t="s">
        <v>4556</v>
      </c>
      <c r="HX566" s="34" t="s">
        <v>3244</v>
      </c>
      <c r="HY566" s="34" t="s">
        <v>4291</v>
      </c>
      <c r="HZ566" s="34" t="s">
        <v>4933</v>
      </c>
      <c r="IA566" s="34" t="s">
        <v>4665</v>
      </c>
      <c r="IC566" s="34" t="s">
        <v>5274</v>
      </c>
      <c r="ID566" s="34" t="s">
        <v>4462</v>
      </c>
      <c r="IE566" s="34" t="s">
        <v>5224</v>
      </c>
      <c r="IQ566" s="34">
        <v>30000</v>
      </c>
      <c r="IR566" s="34" t="s">
        <v>1046</v>
      </c>
      <c r="IS566" s="34" t="s">
        <v>5322</v>
      </c>
      <c r="IT566" s="34">
        <v>10000</v>
      </c>
      <c r="IU566" s="34" t="s">
        <v>5181</v>
      </c>
      <c r="IV566" s="34" t="s">
        <v>4170</v>
      </c>
      <c r="IW566" s="34" t="s">
        <v>4176</v>
      </c>
      <c r="IX566" s="34" t="s">
        <v>6121</v>
      </c>
      <c r="IY566" s="34" t="s">
        <v>4474</v>
      </c>
      <c r="IZ566" s="34" t="s">
        <v>4785</v>
      </c>
      <c r="JA566" s="34" t="s">
        <v>5581</v>
      </c>
      <c r="JB566" s="34" t="s">
        <v>4170</v>
      </c>
      <c r="JC566" s="34">
        <v>416.66666666666703</v>
      </c>
      <c r="JD566" s="34">
        <v>500</v>
      </c>
      <c r="JE566" s="34">
        <v>333.33333333333297</v>
      </c>
      <c r="JF566" s="34">
        <v>0</v>
      </c>
      <c r="JG566" s="34">
        <v>0</v>
      </c>
      <c r="JH566" s="34">
        <v>0</v>
      </c>
      <c r="JI566" s="34">
        <v>0</v>
      </c>
      <c r="JJ566" s="34">
        <v>0</v>
      </c>
      <c r="JK566" s="34">
        <v>0</v>
      </c>
      <c r="JL566" s="34">
        <v>26450</v>
      </c>
      <c r="JM566" s="34">
        <v>500</v>
      </c>
      <c r="JN566" s="34">
        <v>26950</v>
      </c>
      <c r="JO566" s="34">
        <v>8816.6666666666697</v>
      </c>
      <c r="JP566" s="34">
        <v>166.666666666667</v>
      </c>
      <c r="JQ566" s="34">
        <v>8983.3333333333303</v>
      </c>
      <c r="JR566" s="34">
        <v>0.37105751391465702</v>
      </c>
      <c r="JT566" s="34">
        <v>0.33395176252319098</v>
      </c>
      <c r="JU566" s="34">
        <v>0.14842300556586299</v>
      </c>
      <c r="JV566" s="34">
        <v>3.7105751391465699E-2</v>
      </c>
      <c r="JW566" s="34">
        <v>1.8552875695732801E-2</v>
      </c>
      <c r="JX566" s="34">
        <v>4.4526901669758798E-2</v>
      </c>
      <c r="KA566" s="34">
        <v>1.5460729746444E-2</v>
      </c>
      <c r="KB566" s="34">
        <v>1.8552875695732801E-2</v>
      </c>
      <c r="KC566" s="34">
        <v>1.23685837971552E-2</v>
      </c>
      <c r="KJ566" s="34" t="s">
        <v>5978</v>
      </c>
      <c r="KK566" s="34" t="s">
        <v>5990</v>
      </c>
      <c r="KL566" s="34" t="s">
        <v>4170</v>
      </c>
      <c r="KM566" s="34" t="s">
        <v>4714</v>
      </c>
      <c r="KN566" s="34" t="s">
        <v>5255</v>
      </c>
      <c r="KO566" s="34" t="s">
        <v>5255</v>
      </c>
      <c r="KP566" s="34" t="s">
        <v>4170</v>
      </c>
      <c r="KQ566" s="34" t="s">
        <v>4170</v>
      </c>
      <c r="KR566" s="34" t="s">
        <v>4170</v>
      </c>
      <c r="KS566" s="34" t="s">
        <v>4170</v>
      </c>
      <c r="KT566" s="34" t="s">
        <v>4170</v>
      </c>
      <c r="KU566" s="34" t="s">
        <v>5114</v>
      </c>
      <c r="KV566" s="34" t="s">
        <v>5155</v>
      </c>
      <c r="KW566" s="34" t="s">
        <v>5624</v>
      </c>
      <c r="KX566" s="34" t="s">
        <v>5644</v>
      </c>
      <c r="KY566" s="34" t="s">
        <v>5953</v>
      </c>
      <c r="KZ566" s="34" t="s">
        <v>5155</v>
      </c>
      <c r="LA566" s="34" t="s">
        <v>5992</v>
      </c>
    </row>
    <row r="567" spans="1:313">
      <c r="A567" s="34" t="s">
        <v>7603</v>
      </c>
      <c r="B567" s="34" t="s">
        <v>7604</v>
      </c>
      <c r="C567" s="34" t="s">
        <v>1039</v>
      </c>
      <c r="D567" s="34" t="s">
        <v>1041</v>
      </c>
      <c r="F567" s="34" t="s">
        <v>1041</v>
      </c>
      <c r="G567" s="34">
        <v>28</v>
      </c>
      <c r="H567" s="34" t="s">
        <v>1041</v>
      </c>
      <c r="I567" s="34" t="s">
        <v>1041</v>
      </c>
      <c r="J567" s="34" t="s">
        <v>442</v>
      </c>
      <c r="K567" s="34" t="s">
        <v>1077</v>
      </c>
      <c r="L567" s="34" t="s">
        <v>9537</v>
      </c>
      <c r="M567" s="34" t="s">
        <v>1548</v>
      </c>
      <c r="N567" s="34" t="s">
        <v>9538</v>
      </c>
      <c r="P567" s="34" t="s">
        <v>3065</v>
      </c>
      <c r="Q567" s="34" t="s">
        <v>3111</v>
      </c>
      <c r="R567" s="34" t="s">
        <v>6340</v>
      </c>
      <c r="S567" s="34">
        <v>2</v>
      </c>
      <c r="T567" s="34" t="s">
        <v>4881</v>
      </c>
      <c r="U567" s="34" t="s">
        <v>4170</v>
      </c>
      <c r="V567" s="34" t="s">
        <v>4170</v>
      </c>
      <c r="W567" s="34" t="s">
        <v>4881</v>
      </c>
      <c r="X567" s="34" t="s">
        <v>4881</v>
      </c>
      <c r="Y567" s="34" t="s">
        <v>4881</v>
      </c>
      <c r="Z567" s="34" t="s">
        <v>4881</v>
      </c>
      <c r="AA567" s="34" t="s">
        <v>4170</v>
      </c>
      <c r="AB567" s="34" t="s">
        <v>3684</v>
      </c>
      <c r="AD567" s="34" t="s">
        <v>3696</v>
      </c>
      <c r="AN567" s="34" t="s">
        <v>3719</v>
      </c>
      <c r="AO567" s="34" t="s">
        <v>1044</v>
      </c>
      <c r="BG567" s="34">
        <v>1</v>
      </c>
      <c r="BI567" s="34">
        <v>15</v>
      </c>
      <c r="BJ567" s="34" t="s">
        <v>1041</v>
      </c>
      <c r="BK567" s="34" t="s">
        <v>3727</v>
      </c>
      <c r="BM567" s="34" t="s">
        <v>3739</v>
      </c>
      <c r="BN567" s="34" t="s">
        <v>1044</v>
      </c>
      <c r="BO567" s="34" t="s">
        <v>4170</v>
      </c>
      <c r="BP567" s="34" t="s">
        <v>4170</v>
      </c>
      <c r="BQ567" s="34" t="s">
        <v>4881</v>
      </c>
      <c r="BR567" s="34" t="s">
        <v>4170</v>
      </c>
      <c r="BS567" s="34" t="s">
        <v>3754</v>
      </c>
      <c r="BT567" s="34" t="s">
        <v>3771</v>
      </c>
      <c r="BU567" s="34" t="s">
        <v>1044</v>
      </c>
      <c r="BV567" s="34" t="s">
        <v>1044</v>
      </c>
      <c r="BW567" s="34" t="s">
        <v>1041</v>
      </c>
      <c r="BX567" s="34" t="s">
        <v>3783</v>
      </c>
      <c r="BY567" s="34" t="s">
        <v>4170</v>
      </c>
      <c r="BZ567" s="34" t="s">
        <v>4170</v>
      </c>
      <c r="CA567" s="34" t="s">
        <v>4881</v>
      </c>
      <c r="CB567" s="34" t="s">
        <v>4170</v>
      </c>
      <c r="CC567" s="34" t="s">
        <v>4170</v>
      </c>
      <c r="CD567" s="34" t="s">
        <v>4170</v>
      </c>
      <c r="CE567" s="34" t="s">
        <v>4170</v>
      </c>
      <c r="CF567" s="34" t="s">
        <v>4170</v>
      </c>
      <c r="CG567" s="34" t="s">
        <v>4170</v>
      </c>
      <c r="CH567" s="34" t="s">
        <v>4170</v>
      </c>
      <c r="CI567" s="34" t="s">
        <v>4170</v>
      </c>
      <c r="CJ567" s="34" t="s">
        <v>4170</v>
      </c>
      <c r="CK567" s="34" t="s">
        <v>4170</v>
      </c>
      <c r="CL567" s="34" t="s">
        <v>4170</v>
      </c>
      <c r="CM567" s="34" t="s">
        <v>4170</v>
      </c>
      <c r="CN567" s="34" t="s">
        <v>4170</v>
      </c>
      <c r="CO567" s="34" t="s">
        <v>4170</v>
      </c>
      <c r="CQ567" s="34" t="s">
        <v>1041</v>
      </c>
      <c r="CR567" s="34" t="s">
        <v>1044</v>
      </c>
      <c r="CS567" s="34" t="s">
        <v>1041</v>
      </c>
      <c r="CT567" s="34" t="s">
        <v>1041</v>
      </c>
      <c r="CU567" s="34" t="s">
        <v>1041</v>
      </c>
      <c r="CV567" s="34" t="s">
        <v>1041</v>
      </c>
      <c r="CW567" s="34" t="s">
        <v>1044</v>
      </c>
      <c r="CX567" s="34" t="s">
        <v>1044</v>
      </c>
      <c r="CY567" s="34" t="s">
        <v>3826</v>
      </c>
      <c r="CZ567" s="34" t="s">
        <v>3843</v>
      </c>
      <c r="DA567" s="34" t="s">
        <v>3861</v>
      </c>
      <c r="DB567" s="34" t="s">
        <v>3868</v>
      </c>
      <c r="DC567" s="34" t="s">
        <v>3868</v>
      </c>
      <c r="DD567" s="34" t="s">
        <v>3871</v>
      </c>
      <c r="DE567" s="34" t="s">
        <v>1041</v>
      </c>
      <c r="DF567" s="34" t="s">
        <v>3877</v>
      </c>
      <c r="DG567" s="34" t="s">
        <v>170</v>
      </c>
      <c r="DH567" s="34" t="s">
        <v>4170</v>
      </c>
      <c r="DI567" s="34" t="s">
        <v>4170</v>
      </c>
      <c r="DJ567" s="34" t="s">
        <v>4170</v>
      </c>
      <c r="DK567" s="34" t="s">
        <v>4881</v>
      </c>
      <c r="DL567" s="34" t="s">
        <v>4170</v>
      </c>
      <c r="DM567" s="34" t="s">
        <v>4170</v>
      </c>
      <c r="DN567" s="34" t="s">
        <v>4170</v>
      </c>
      <c r="DO567" s="34" t="s">
        <v>4170</v>
      </c>
      <c r="DP567" s="34" t="s">
        <v>4170</v>
      </c>
      <c r="DQ567" s="34" t="s">
        <v>4170</v>
      </c>
      <c r="DR567" s="34" t="s">
        <v>4170</v>
      </c>
      <c r="DS567" s="34" t="s">
        <v>4170</v>
      </c>
      <c r="DT567" s="34" t="s">
        <v>4170</v>
      </c>
      <c r="DU567" s="34" t="s">
        <v>4170</v>
      </c>
      <c r="DV567" s="34" t="s">
        <v>4170</v>
      </c>
      <c r="DW567" s="34" t="s">
        <v>4170</v>
      </c>
      <c r="EA567" s="34">
        <v>10000</v>
      </c>
      <c r="FK567" s="34" t="s">
        <v>3960</v>
      </c>
      <c r="FL567" s="34" t="s">
        <v>3972</v>
      </c>
      <c r="FM567" s="34" t="s">
        <v>3990</v>
      </c>
      <c r="GF567" s="34" t="s">
        <v>1044</v>
      </c>
      <c r="GG567" s="34" t="s">
        <v>4170</v>
      </c>
      <c r="GH567" s="34" t="s">
        <v>4170</v>
      </c>
      <c r="GI567" s="34" t="s">
        <v>4170</v>
      </c>
      <c r="GJ567" s="34" t="s">
        <v>4881</v>
      </c>
      <c r="GK567" s="34" t="s">
        <v>4170</v>
      </c>
      <c r="GL567" s="34" t="s">
        <v>4170</v>
      </c>
      <c r="GM567" s="34" t="s">
        <v>4170</v>
      </c>
      <c r="GO567" s="34">
        <v>3000</v>
      </c>
      <c r="GP567" s="34">
        <v>0</v>
      </c>
      <c r="GQ567" s="34">
        <v>4500</v>
      </c>
      <c r="GR567" s="34">
        <v>1500</v>
      </c>
      <c r="GS567" s="34">
        <v>200</v>
      </c>
      <c r="GT567" s="34">
        <v>200</v>
      </c>
      <c r="GU567" s="34">
        <v>0</v>
      </c>
      <c r="GV567" s="34">
        <v>0</v>
      </c>
      <c r="GW567" s="34">
        <v>0</v>
      </c>
      <c r="GX567" s="34">
        <v>0</v>
      </c>
      <c r="GY567" s="34">
        <v>200</v>
      </c>
      <c r="GZ567" s="34">
        <v>0</v>
      </c>
      <c r="HA567" s="34">
        <v>0</v>
      </c>
      <c r="HB567" s="34">
        <v>0</v>
      </c>
      <c r="HC567" s="34">
        <v>0</v>
      </c>
      <c r="HD567" s="34">
        <v>0</v>
      </c>
      <c r="HE567" s="34">
        <v>0</v>
      </c>
      <c r="HF567" s="34" t="s">
        <v>3071</v>
      </c>
      <c r="HK567" s="34" t="s">
        <v>7605</v>
      </c>
      <c r="HL567" s="34" t="s">
        <v>4226</v>
      </c>
      <c r="HM567" s="34" t="s">
        <v>4539</v>
      </c>
      <c r="HN567" s="34" t="s">
        <v>5452</v>
      </c>
      <c r="HO567" s="34">
        <v>11.957950065703001</v>
      </c>
      <c r="HP567" s="34" t="s">
        <v>4897</v>
      </c>
      <c r="HQ567" s="34" t="s">
        <v>4313</v>
      </c>
      <c r="HR567" s="34" t="s">
        <v>4186</v>
      </c>
      <c r="HS567" s="34" t="s">
        <v>4255</v>
      </c>
      <c r="HT567" s="34" t="s">
        <v>4271</v>
      </c>
      <c r="HU567" s="34" t="s">
        <v>5342</v>
      </c>
      <c r="HV567" s="34" t="s">
        <v>5001</v>
      </c>
      <c r="HW567" s="34" t="s">
        <v>4556</v>
      </c>
      <c r="HX567" s="34" t="s">
        <v>3247</v>
      </c>
      <c r="HY567" s="34" t="s">
        <v>4291</v>
      </c>
      <c r="HZ567" s="34" t="s">
        <v>4933</v>
      </c>
      <c r="IA567" s="34" t="s">
        <v>4666</v>
      </c>
      <c r="IC567" s="34" t="s">
        <v>5274</v>
      </c>
      <c r="ID567" s="34" t="s">
        <v>4461</v>
      </c>
      <c r="IG567" s="34" t="s">
        <v>4879</v>
      </c>
      <c r="IQ567" s="34">
        <v>10000</v>
      </c>
      <c r="IR567" s="34" t="s">
        <v>1046</v>
      </c>
      <c r="IT567" s="34">
        <v>5000</v>
      </c>
      <c r="IU567" s="34" t="s">
        <v>5178</v>
      </c>
      <c r="IV567" s="34" t="s">
        <v>4170</v>
      </c>
      <c r="IW567" s="34" t="s">
        <v>4174</v>
      </c>
      <c r="IX567" s="34" t="s">
        <v>4472</v>
      </c>
      <c r="IY567" s="34" t="s">
        <v>5373</v>
      </c>
      <c r="IZ567" s="34" t="s">
        <v>4783</v>
      </c>
      <c r="JA567" s="34" t="s">
        <v>4170</v>
      </c>
      <c r="JB567" s="34" t="s">
        <v>4170</v>
      </c>
      <c r="JC567" s="34">
        <v>0</v>
      </c>
      <c r="JD567" s="34">
        <v>33.3333333333333</v>
      </c>
      <c r="JE567" s="34">
        <v>0</v>
      </c>
      <c r="JF567" s="34">
        <v>0</v>
      </c>
      <c r="JG567" s="34">
        <v>0</v>
      </c>
      <c r="JH567" s="34">
        <v>0</v>
      </c>
      <c r="JI567" s="34">
        <v>0</v>
      </c>
      <c r="JJ567" s="34">
        <v>0</v>
      </c>
      <c r="JK567" s="34">
        <v>0</v>
      </c>
      <c r="JL567" s="34">
        <v>9400</v>
      </c>
      <c r="JM567" s="34">
        <v>33.3333333333333</v>
      </c>
      <c r="JN567" s="34">
        <v>9433.3333333333303</v>
      </c>
      <c r="JO567" s="34">
        <v>4700</v>
      </c>
      <c r="JP567" s="34">
        <v>16.6666666666667</v>
      </c>
      <c r="JQ567" s="34">
        <v>4716.6666666666697</v>
      </c>
      <c r="JR567" s="34">
        <v>0.31802120141342799</v>
      </c>
      <c r="JT567" s="34">
        <v>0.47703180212014101</v>
      </c>
      <c r="JU567" s="34">
        <v>0.15901060070671399</v>
      </c>
      <c r="JV567" s="34">
        <v>2.1201413427561801E-2</v>
      </c>
      <c r="JW567" s="34">
        <v>2.1201413427561801E-2</v>
      </c>
      <c r="KB567" s="34">
        <v>3.53356890459364E-3</v>
      </c>
      <c r="KJ567" s="34" t="s">
        <v>5980</v>
      </c>
      <c r="KK567" s="34" t="s">
        <v>5989</v>
      </c>
      <c r="KL567" s="34" t="s">
        <v>4170</v>
      </c>
      <c r="KM567" s="34" t="s">
        <v>4170</v>
      </c>
      <c r="KN567" s="34" t="s">
        <v>4352</v>
      </c>
      <c r="KO567" s="34" t="s">
        <v>4170</v>
      </c>
      <c r="KP567" s="34" t="s">
        <v>4170</v>
      </c>
      <c r="KQ567" s="34" t="s">
        <v>4170</v>
      </c>
      <c r="KR567" s="34" t="s">
        <v>4170</v>
      </c>
      <c r="KS567" s="34" t="s">
        <v>4170</v>
      </c>
      <c r="KT567" s="34" t="s">
        <v>4170</v>
      </c>
      <c r="KU567" s="34" t="s">
        <v>5116</v>
      </c>
      <c r="KV567" s="34" t="s">
        <v>5153</v>
      </c>
      <c r="KW567" s="34" t="s">
        <v>5620</v>
      </c>
      <c r="KX567" s="34" t="s">
        <v>5643</v>
      </c>
      <c r="KY567" s="34" t="s">
        <v>5116</v>
      </c>
      <c r="KZ567" s="34" t="s">
        <v>5850</v>
      </c>
      <c r="LA567" s="34" t="s">
        <v>5992</v>
      </c>
    </row>
    <row r="568" spans="1:313">
      <c r="A568" s="34" t="s">
        <v>7606</v>
      </c>
      <c r="B568" s="34" t="s">
        <v>7551</v>
      </c>
      <c r="C568" s="34" t="s">
        <v>1038</v>
      </c>
      <c r="D568" s="34" t="s">
        <v>1041</v>
      </c>
      <c r="F568" s="34" t="s">
        <v>1041</v>
      </c>
      <c r="G568" s="34">
        <v>52</v>
      </c>
      <c r="H568" s="34" t="s">
        <v>1041</v>
      </c>
      <c r="I568" s="34" t="s">
        <v>1041</v>
      </c>
      <c r="J568" s="34" t="s">
        <v>442</v>
      </c>
      <c r="K568" s="34" t="s">
        <v>1077</v>
      </c>
      <c r="L568" s="34" t="s">
        <v>9537</v>
      </c>
      <c r="M568" s="34" t="s">
        <v>1548</v>
      </c>
      <c r="N568" s="34" t="s">
        <v>9538</v>
      </c>
      <c r="P568" s="34" t="s">
        <v>3065</v>
      </c>
      <c r="Q568" s="34" t="s">
        <v>3123</v>
      </c>
      <c r="R568" s="34" t="s">
        <v>6370</v>
      </c>
      <c r="S568" s="34">
        <v>2</v>
      </c>
      <c r="T568" s="34" t="s">
        <v>4881</v>
      </c>
      <c r="U568" s="34" t="s">
        <v>4170</v>
      </c>
      <c r="V568" s="34" t="s">
        <v>4170</v>
      </c>
      <c r="W568" s="34" t="s">
        <v>4881</v>
      </c>
      <c r="X568" s="34" t="s">
        <v>4881</v>
      </c>
      <c r="Y568" s="34" t="s">
        <v>4881</v>
      </c>
      <c r="Z568" s="34" t="s">
        <v>4881</v>
      </c>
      <c r="AA568" s="34" t="s">
        <v>4170</v>
      </c>
      <c r="AB568" s="34" t="s">
        <v>3681</v>
      </c>
      <c r="AD568" s="34" t="s">
        <v>3696</v>
      </c>
      <c r="AN568" s="34" t="s">
        <v>3722</v>
      </c>
      <c r="AO568" s="34" t="s">
        <v>1044</v>
      </c>
      <c r="BG568" s="34">
        <v>1</v>
      </c>
      <c r="BI568" s="34">
        <v>25</v>
      </c>
      <c r="BJ568" s="34" t="s">
        <v>1041</v>
      </c>
      <c r="BK568" s="34" t="s">
        <v>3727</v>
      </c>
      <c r="BM568" s="34" t="s">
        <v>3742</v>
      </c>
      <c r="BN568" s="34" t="s">
        <v>3745</v>
      </c>
      <c r="BO568" s="34" t="s">
        <v>4881</v>
      </c>
      <c r="BP568" s="34" t="s">
        <v>4170</v>
      </c>
      <c r="BQ568" s="34" t="s">
        <v>4170</v>
      </c>
      <c r="BR568" s="34" t="s">
        <v>4170</v>
      </c>
      <c r="BS568" s="34" t="s">
        <v>3754</v>
      </c>
      <c r="BT568" s="34" t="s">
        <v>3771</v>
      </c>
      <c r="BU568" s="34" t="s">
        <v>1044</v>
      </c>
      <c r="BV568" s="34" t="s">
        <v>1044</v>
      </c>
      <c r="BW568" s="34" t="s">
        <v>1044</v>
      </c>
      <c r="BX568" s="34" t="s">
        <v>3777</v>
      </c>
      <c r="BY568" s="34" t="s">
        <v>4881</v>
      </c>
      <c r="BZ568" s="34" t="s">
        <v>4170</v>
      </c>
      <c r="CA568" s="34" t="s">
        <v>4170</v>
      </c>
      <c r="CB568" s="34" t="s">
        <v>4170</v>
      </c>
      <c r="CC568" s="34" t="s">
        <v>4170</v>
      </c>
      <c r="CD568" s="34" t="s">
        <v>4170</v>
      </c>
      <c r="CE568" s="34" t="s">
        <v>4170</v>
      </c>
      <c r="CF568" s="34" t="s">
        <v>4170</v>
      </c>
      <c r="CG568" s="34" t="s">
        <v>4170</v>
      </c>
      <c r="CH568" s="34" t="s">
        <v>4170</v>
      </c>
      <c r="CI568" s="34" t="s">
        <v>4170</v>
      </c>
      <c r="CJ568" s="34" t="s">
        <v>4170</v>
      </c>
      <c r="CK568" s="34" t="s">
        <v>4170</v>
      </c>
      <c r="CL568" s="34" t="s">
        <v>4170</v>
      </c>
      <c r="CM568" s="34" t="s">
        <v>4170</v>
      </c>
      <c r="CN568" s="34" t="s">
        <v>4170</v>
      </c>
      <c r="CO568" s="34" t="s">
        <v>4170</v>
      </c>
      <c r="CQ568" s="34" t="s">
        <v>1041</v>
      </c>
      <c r="CR568" s="34" t="s">
        <v>1041</v>
      </c>
      <c r="CS568" s="34" t="s">
        <v>1041</v>
      </c>
      <c r="CT568" s="34" t="s">
        <v>1041</v>
      </c>
      <c r="CU568" s="34" t="s">
        <v>1041</v>
      </c>
      <c r="CV568" s="34" t="s">
        <v>1041</v>
      </c>
      <c r="CW568" s="34" t="s">
        <v>1041</v>
      </c>
      <c r="CX568" s="34" t="s">
        <v>1044</v>
      </c>
      <c r="CY568" s="34" t="s">
        <v>3826</v>
      </c>
      <c r="CZ568" s="34" t="s">
        <v>3843</v>
      </c>
      <c r="DA568" s="34" t="s">
        <v>3855</v>
      </c>
      <c r="DB568" s="34" t="s">
        <v>1044</v>
      </c>
      <c r="DC568" s="34" t="s">
        <v>1044</v>
      </c>
      <c r="DD568" s="34" t="s">
        <v>3871</v>
      </c>
      <c r="DE568" s="34" t="s">
        <v>1044</v>
      </c>
      <c r="DF568" s="34" t="s">
        <v>3877</v>
      </c>
      <c r="DG568" s="34" t="s">
        <v>169</v>
      </c>
      <c r="DH568" s="34" t="s">
        <v>4170</v>
      </c>
      <c r="DI568" s="34" t="s">
        <v>4881</v>
      </c>
      <c r="DJ568" s="34" t="s">
        <v>4170</v>
      </c>
      <c r="DK568" s="34" t="s">
        <v>4170</v>
      </c>
      <c r="DL568" s="34" t="s">
        <v>4170</v>
      </c>
      <c r="DM568" s="34" t="s">
        <v>4170</v>
      </c>
      <c r="DN568" s="34" t="s">
        <v>4170</v>
      </c>
      <c r="DO568" s="34" t="s">
        <v>4170</v>
      </c>
      <c r="DP568" s="34" t="s">
        <v>4170</v>
      </c>
      <c r="DQ568" s="34" t="s">
        <v>4170</v>
      </c>
      <c r="DR568" s="34" t="s">
        <v>4170</v>
      </c>
      <c r="DS568" s="34" t="s">
        <v>4170</v>
      </c>
      <c r="DT568" s="34" t="s">
        <v>4170</v>
      </c>
      <c r="DU568" s="34" t="s">
        <v>4170</v>
      </c>
      <c r="DV568" s="34" t="s">
        <v>4170</v>
      </c>
      <c r="DW568" s="34" t="s">
        <v>4170</v>
      </c>
      <c r="DY568" s="34">
        <v>50000</v>
      </c>
      <c r="FK568" s="34" t="s">
        <v>1044</v>
      </c>
      <c r="FM568" s="34" t="s">
        <v>3981</v>
      </c>
      <c r="FN568" s="34" t="s">
        <v>7589</v>
      </c>
      <c r="FO568" s="34" t="s">
        <v>4881</v>
      </c>
      <c r="FP568" s="34" t="s">
        <v>4881</v>
      </c>
      <c r="FQ568" s="34" t="s">
        <v>4881</v>
      </c>
      <c r="FR568" s="34" t="s">
        <v>4881</v>
      </c>
      <c r="FS568" s="34" t="s">
        <v>4170</v>
      </c>
      <c r="FT568" s="34" t="s">
        <v>4170</v>
      </c>
      <c r="FU568" s="34" t="s">
        <v>4170</v>
      </c>
      <c r="FV568" s="34" t="s">
        <v>4881</v>
      </c>
      <c r="FW568" s="34" t="s">
        <v>4881</v>
      </c>
      <c r="FX568" s="34" t="s">
        <v>4170</v>
      </c>
      <c r="FY568" s="34" t="s">
        <v>4881</v>
      </c>
      <c r="FZ568" s="34" t="s">
        <v>4170</v>
      </c>
      <c r="GA568" s="34" t="s">
        <v>4881</v>
      </c>
      <c r="GB568" s="34" t="s">
        <v>4170</v>
      </c>
      <c r="GC568" s="34" t="s">
        <v>4170</v>
      </c>
      <c r="GD568" s="34" t="s">
        <v>4170</v>
      </c>
      <c r="GF568" s="34" t="s">
        <v>1044</v>
      </c>
      <c r="GG568" s="34" t="s">
        <v>4170</v>
      </c>
      <c r="GH568" s="34" t="s">
        <v>4170</v>
      </c>
      <c r="GI568" s="34" t="s">
        <v>4170</v>
      </c>
      <c r="GJ568" s="34" t="s">
        <v>4881</v>
      </c>
      <c r="GK568" s="34" t="s">
        <v>4170</v>
      </c>
      <c r="GL568" s="34" t="s">
        <v>4170</v>
      </c>
      <c r="GM568" s="34" t="s">
        <v>4170</v>
      </c>
      <c r="GO568" s="34">
        <v>10000</v>
      </c>
      <c r="GP568" s="34">
        <v>0</v>
      </c>
      <c r="GQ568" s="34">
        <v>4000</v>
      </c>
      <c r="GR568" s="34">
        <v>2500</v>
      </c>
      <c r="GS568" s="34">
        <v>500</v>
      </c>
      <c r="GT568" s="34">
        <v>600</v>
      </c>
      <c r="GU568" s="34">
        <v>1000</v>
      </c>
      <c r="GV568" s="34">
        <v>1000</v>
      </c>
      <c r="GW568" s="34">
        <v>0</v>
      </c>
      <c r="GX568" s="34">
        <v>2000</v>
      </c>
      <c r="GY568" s="34">
        <v>3000</v>
      </c>
      <c r="GZ568" s="34">
        <v>2000</v>
      </c>
      <c r="HA568" s="34">
        <v>0</v>
      </c>
      <c r="HB568" s="34">
        <v>0</v>
      </c>
      <c r="HC568" s="34">
        <v>0</v>
      </c>
      <c r="HD568" s="34">
        <v>0</v>
      </c>
      <c r="HE568" s="34">
        <v>0</v>
      </c>
      <c r="HF568" s="34" t="s">
        <v>1044</v>
      </c>
      <c r="HK568" s="34" t="s">
        <v>7607</v>
      </c>
      <c r="HL568" s="34" t="s">
        <v>4226</v>
      </c>
      <c r="HM568" s="34" t="s">
        <v>4542</v>
      </c>
      <c r="HN568" s="34" t="s">
        <v>5453</v>
      </c>
      <c r="HO568" s="34">
        <v>46.911957950065698</v>
      </c>
      <c r="HP568" s="34" t="s">
        <v>4896</v>
      </c>
      <c r="HQ568" s="34" t="s">
        <v>4313</v>
      </c>
      <c r="HR568" s="34" t="s">
        <v>4186</v>
      </c>
      <c r="HS568" s="34" t="s">
        <v>4255</v>
      </c>
      <c r="HT568" s="34" t="s">
        <v>4271</v>
      </c>
      <c r="HU568" s="34" t="s">
        <v>5342</v>
      </c>
      <c r="HV568" s="34" t="s">
        <v>5002</v>
      </c>
      <c r="HW568" s="34" t="s">
        <v>4556</v>
      </c>
      <c r="HX568" s="34" t="s">
        <v>3244</v>
      </c>
      <c r="HY568" s="34" t="s">
        <v>4291</v>
      </c>
      <c r="HZ568" s="34" t="s">
        <v>4933</v>
      </c>
      <c r="IA568" s="34" t="s">
        <v>4666</v>
      </c>
      <c r="IC568" s="34" t="s">
        <v>5275</v>
      </c>
      <c r="ID568" s="34" t="s">
        <v>4462</v>
      </c>
      <c r="IE568" s="34" t="s">
        <v>5115</v>
      </c>
      <c r="IQ568" s="34">
        <v>50000</v>
      </c>
      <c r="IR568" s="34" t="s">
        <v>1046</v>
      </c>
      <c r="IT568" s="34">
        <v>25000</v>
      </c>
      <c r="IU568" s="34" t="s">
        <v>5181</v>
      </c>
      <c r="IV568" s="34" t="s">
        <v>4170</v>
      </c>
      <c r="IW568" s="34" t="s">
        <v>4174</v>
      </c>
      <c r="IX568" s="34" t="s">
        <v>5374</v>
      </c>
      <c r="IY568" s="34" t="s">
        <v>4785</v>
      </c>
      <c r="IZ568" s="34" t="s">
        <v>4354</v>
      </c>
      <c r="JA568" s="34" t="s">
        <v>4716</v>
      </c>
      <c r="JB568" s="34" t="s">
        <v>4716</v>
      </c>
      <c r="JC568" s="34">
        <v>333.33333333333297</v>
      </c>
      <c r="JD568" s="34">
        <v>500</v>
      </c>
      <c r="JE568" s="34">
        <v>333.33333333333297</v>
      </c>
      <c r="JF568" s="34">
        <v>0</v>
      </c>
      <c r="JG568" s="34">
        <v>0</v>
      </c>
      <c r="JH568" s="34">
        <v>0</v>
      </c>
      <c r="JI568" s="34">
        <v>0</v>
      </c>
      <c r="JJ568" s="34">
        <v>0</v>
      </c>
      <c r="JK568" s="34">
        <v>0</v>
      </c>
      <c r="JL568" s="34">
        <v>19266.666666666701</v>
      </c>
      <c r="JM568" s="34">
        <v>1500</v>
      </c>
      <c r="JN568" s="34">
        <v>20766.666666666701</v>
      </c>
      <c r="JO568" s="34">
        <v>9633.3333333333303</v>
      </c>
      <c r="JP568" s="34">
        <v>750</v>
      </c>
      <c r="JQ568" s="34">
        <v>10383.333333333299</v>
      </c>
      <c r="JR568" s="34">
        <v>0.48154093097913298</v>
      </c>
      <c r="JT568" s="34">
        <v>0.192616372391653</v>
      </c>
      <c r="JU568" s="34">
        <v>0.12038523274478299</v>
      </c>
      <c r="JV568" s="34">
        <v>2.4077046548956701E-2</v>
      </c>
      <c r="JW568" s="34">
        <v>2.8892455858748001E-2</v>
      </c>
      <c r="JX568" s="34">
        <v>4.8154093097913298E-2</v>
      </c>
      <c r="JY568" s="34">
        <v>4.8154093097913298E-2</v>
      </c>
      <c r="KA568" s="34">
        <v>1.6051364365971099E-2</v>
      </c>
      <c r="KB568" s="34">
        <v>2.4077046548956701E-2</v>
      </c>
      <c r="KC568" s="34">
        <v>1.6051364365971099E-2</v>
      </c>
      <c r="KJ568" s="34" t="s">
        <v>5979</v>
      </c>
      <c r="KK568" s="34" t="s">
        <v>5988</v>
      </c>
      <c r="KL568" s="34" t="s">
        <v>4170</v>
      </c>
      <c r="KM568" s="34" t="s">
        <v>4714</v>
      </c>
      <c r="KN568" s="34" t="s">
        <v>5255</v>
      </c>
      <c r="KO568" s="34" t="s">
        <v>5255</v>
      </c>
      <c r="KP568" s="34" t="s">
        <v>4170</v>
      </c>
      <c r="KQ568" s="34" t="s">
        <v>4170</v>
      </c>
      <c r="KR568" s="34" t="s">
        <v>4170</v>
      </c>
      <c r="KS568" s="34" t="s">
        <v>4170</v>
      </c>
      <c r="KT568" s="34" t="s">
        <v>4170</v>
      </c>
      <c r="KU568" s="34" t="s">
        <v>5113</v>
      </c>
      <c r="KV568" s="34" t="s">
        <v>5155</v>
      </c>
      <c r="KW568" s="34" t="s">
        <v>5621</v>
      </c>
      <c r="KX568" s="34" t="s">
        <v>5646</v>
      </c>
      <c r="KY568" s="34" t="s">
        <v>5953</v>
      </c>
      <c r="KZ568" s="34" t="s">
        <v>5155</v>
      </c>
      <c r="LA568" s="34" t="s">
        <v>5992</v>
      </c>
    </row>
    <row r="569" spans="1:313">
      <c r="A569" s="34" t="s">
        <v>7608</v>
      </c>
      <c r="B569" s="34" t="s">
        <v>7604</v>
      </c>
      <c r="C569" s="34" t="s">
        <v>1037</v>
      </c>
      <c r="D569" s="34" t="s">
        <v>1041</v>
      </c>
      <c r="F569" s="34" t="s">
        <v>1041</v>
      </c>
      <c r="G569" s="34">
        <v>26</v>
      </c>
      <c r="H569" s="34" t="s">
        <v>1041</v>
      </c>
      <c r="I569" s="34" t="s">
        <v>1041</v>
      </c>
      <c r="J569" s="34" t="s">
        <v>440</v>
      </c>
      <c r="K569" s="34" t="s">
        <v>1077</v>
      </c>
      <c r="L569" s="34" t="s">
        <v>9537</v>
      </c>
      <c r="M569" s="34" t="s">
        <v>1548</v>
      </c>
      <c r="N569" s="34" t="s">
        <v>9538</v>
      </c>
      <c r="P569" s="34" t="s">
        <v>3065</v>
      </c>
      <c r="Q569" s="34" t="s">
        <v>3123</v>
      </c>
      <c r="R569" s="34" t="s">
        <v>6320</v>
      </c>
      <c r="S569" s="34">
        <v>1</v>
      </c>
      <c r="T569" s="34" t="s">
        <v>4881</v>
      </c>
      <c r="U569" s="34" t="s">
        <v>4170</v>
      </c>
      <c r="V569" s="34" t="s">
        <v>4170</v>
      </c>
      <c r="W569" s="34" t="s">
        <v>4881</v>
      </c>
      <c r="X569" s="34" t="s">
        <v>4170</v>
      </c>
      <c r="Y569" s="34" t="s">
        <v>4881</v>
      </c>
      <c r="Z569" s="34" t="s">
        <v>4170</v>
      </c>
      <c r="AA569" s="34" t="s">
        <v>4170</v>
      </c>
      <c r="AB569" s="34" t="s">
        <v>3681</v>
      </c>
      <c r="AD569" s="34" t="s">
        <v>3696</v>
      </c>
      <c r="AN569" s="34" t="s">
        <v>3719</v>
      </c>
      <c r="AO569" s="34" t="s">
        <v>1044</v>
      </c>
      <c r="BG569" s="34">
        <v>1</v>
      </c>
      <c r="BI569" s="34">
        <v>16</v>
      </c>
      <c r="BJ569" s="34" t="s">
        <v>1041</v>
      </c>
      <c r="BK569" s="34" t="s">
        <v>3727</v>
      </c>
      <c r="BM569" s="34" t="s">
        <v>3739</v>
      </c>
      <c r="BN569" s="34" t="s">
        <v>3745</v>
      </c>
      <c r="BO569" s="34" t="s">
        <v>4881</v>
      </c>
      <c r="BP569" s="34" t="s">
        <v>4170</v>
      </c>
      <c r="BQ569" s="34" t="s">
        <v>4170</v>
      </c>
      <c r="BR569" s="34" t="s">
        <v>4170</v>
      </c>
      <c r="BS569" s="34" t="s">
        <v>3754</v>
      </c>
      <c r="BT569" s="34" t="s">
        <v>3771</v>
      </c>
      <c r="BU569" s="34" t="s">
        <v>1044</v>
      </c>
      <c r="BV569" s="34" t="s">
        <v>1044</v>
      </c>
      <c r="BW569" s="34" t="s">
        <v>1044</v>
      </c>
      <c r="BX569" s="34" t="s">
        <v>3777</v>
      </c>
      <c r="BY569" s="34" t="s">
        <v>4881</v>
      </c>
      <c r="BZ569" s="34" t="s">
        <v>4170</v>
      </c>
      <c r="CA569" s="34" t="s">
        <v>4170</v>
      </c>
      <c r="CB569" s="34" t="s">
        <v>4170</v>
      </c>
      <c r="CC569" s="34" t="s">
        <v>4170</v>
      </c>
      <c r="CD569" s="34" t="s">
        <v>4170</v>
      </c>
      <c r="CE569" s="34" t="s">
        <v>4170</v>
      </c>
      <c r="CF569" s="34" t="s">
        <v>4170</v>
      </c>
      <c r="CG569" s="34" t="s">
        <v>4170</v>
      </c>
      <c r="CH569" s="34" t="s">
        <v>4170</v>
      </c>
      <c r="CI569" s="34" t="s">
        <v>4170</v>
      </c>
      <c r="CJ569" s="34" t="s">
        <v>4170</v>
      </c>
      <c r="CK569" s="34" t="s">
        <v>4170</v>
      </c>
      <c r="CL569" s="34" t="s">
        <v>4170</v>
      </c>
      <c r="CM569" s="34" t="s">
        <v>4170</v>
      </c>
      <c r="CN569" s="34" t="s">
        <v>4170</v>
      </c>
      <c r="CO569" s="34" t="s">
        <v>4170</v>
      </c>
      <c r="CQ569" s="34" t="s">
        <v>1041</v>
      </c>
      <c r="CR569" s="34" t="s">
        <v>1041</v>
      </c>
      <c r="CS569" s="34" t="s">
        <v>1041</v>
      </c>
      <c r="CT569" s="34" t="s">
        <v>1041</v>
      </c>
      <c r="CU569" s="34" t="s">
        <v>1041</v>
      </c>
      <c r="CV569" s="34" t="s">
        <v>1041</v>
      </c>
      <c r="CW569" s="34" t="s">
        <v>1041</v>
      </c>
      <c r="CX569" s="34" t="s">
        <v>1041</v>
      </c>
      <c r="CY569" s="34" t="s">
        <v>3823</v>
      </c>
      <c r="CZ569" s="34" t="s">
        <v>3840</v>
      </c>
      <c r="DA569" s="34" t="s">
        <v>3852</v>
      </c>
      <c r="DB569" s="34" t="s">
        <v>1044</v>
      </c>
      <c r="DC569" s="34" t="s">
        <v>3871</v>
      </c>
      <c r="DD569" s="34" t="s">
        <v>3871</v>
      </c>
      <c r="DE569" s="34" t="s">
        <v>1041</v>
      </c>
      <c r="DF569" s="34" t="s">
        <v>3874</v>
      </c>
      <c r="DG569" s="34" t="s">
        <v>170</v>
      </c>
      <c r="DH569" s="34" t="s">
        <v>4170</v>
      </c>
      <c r="DI569" s="34" t="s">
        <v>4170</v>
      </c>
      <c r="DJ569" s="34" t="s">
        <v>4170</v>
      </c>
      <c r="DK569" s="34" t="s">
        <v>4881</v>
      </c>
      <c r="DL569" s="34" t="s">
        <v>4170</v>
      </c>
      <c r="DM569" s="34" t="s">
        <v>4170</v>
      </c>
      <c r="DN569" s="34" t="s">
        <v>4170</v>
      </c>
      <c r="DO569" s="34" t="s">
        <v>4170</v>
      </c>
      <c r="DP569" s="34" t="s">
        <v>4170</v>
      </c>
      <c r="DQ569" s="34" t="s">
        <v>4170</v>
      </c>
      <c r="DR569" s="34" t="s">
        <v>4170</v>
      </c>
      <c r="DS569" s="34" t="s">
        <v>4170</v>
      </c>
      <c r="DT569" s="34" t="s">
        <v>4170</v>
      </c>
      <c r="DU569" s="34" t="s">
        <v>4170</v>
      </c>
      <c r="DV569" s="34" t="s">
        <v>4170</v>
      </c>
      <c r="DW569" s="34" t="s">
        <v>4170</v>
      </c>
      <c r="FK569" s="34" t="s">
        <v>1044</v>
      </c>
      <c r="FM569" s="34" t="s">
        <v>3987</v>
      </c>
      <c r="GF569" s="34" t="s">
        <v>1044</v>
      </c>
      <c r="GG569" s="34" t="s">
        <v>4170</v>
      </c>
      <c r="GH569" s="34" t="s">
        <v>4170</v>
      </c>
      <c r="GI569" s="34" t="s">
        <v>4170</v>
      </c>
      <c r="GJ569" s="34" t="s">
        <v>4881</v>
      </c>
      <c r="GK569" s="34" t="s">
        <v>4170</v>
      </c>
      <c r="GL569" s="34" t="s">
        <v>4170</v>
      </c>
      <c r="GM569" s="34" t="s">
        <v>4170</v>
      </c>
      <c r="GO569" s="34">
        <v>5000</v>
      </c>
      <c r="GP569" s="34">
        <v>0</v>
      </c>
      <c r="GQ569" s="34">
        <v>0</v>
      </c>
      <c r="GR569" s="34">
        <v>1800</v>
      </c>
      <c r="GS569" s="34">
        <v>300</v>
      </c>
      <c r="GT569" s="34">
        <v>500</v>
      </c>
      <c r="GU569" s="34">
        <v>1000</v>
      </c>
      <c r="GV569" s="34">
        <v>1000</v>
      </c>
      <c r="GW569" s="34">
        <v>0</v>
      </c>
      <c r="GX569" s="34">
        <v>3200</v>
      </c>
      <c r="GY569" s="34">
        <v>3000</v>
      </c>
      <c r="GZ569" s="34">
        <v>0</v>
      </c>
      <c r="HA569" s="34">
        <v>0</v>
      </c>
      <c r="HB569" s="34">
        <v>0</v>
      </c>
      <c r="HC569" s="34">
        <v>0</v>
      </c>
      <c r="HD569" s="34">
        <v>0</v>
      </c>
      <c r="HE569" s="34">
        <v>0</v>
      </c>
      <c r="HF569" s="34" t="s">
        <v>1044</v>
      </c>
      <c r="HK569" s="34" t="s">
        <v>7609</v>
      </c>
      <c r="HL569" s="34" t="s">
        <v>4226</v>
      </c>
      <c r="HM569" s="34" t="s">
        <v>4539</v>
      </c>
      <c r="HN569" s="34" t="s">
        <v>5446</v>
      </c>
      <c r="HO569" s="34">
        <v>49.9657796758651</v>
      </c>
      <c r="HP569" s="34" t="s">
        <v>4896</v>
      </c>
      <c r="HQ569" s="34" t="s">
        <v>4305</v>
      </c>
      <c r="HR569" s="34" t="s">
        <v>4186</v>
      </c>
      <c r="HS569" s="34" t="s">
        <v>4235</v>
      </c>
      <c r="HT569" s="34" t="s">
        <v>4271</v>
      </c>
      <c r="HU569" s="34" t="s">
        <v>5342</v>
      </c>
      <c r="HV569" s="34" t="s">
        <v>5001</v>
      </c>
      <c r="HW569" s="34" t="s">
        <v>4556</v>
      </c>
      <c r="HX569" s="34" t="s">
        <v>3247</v>
      </c>
      <c r="HY569" s="34" t="s">
        <v>4291</v>
      </c>
      <c r="HZ569" s="34" t="s">
        <v>4933</v>
      </c>
      <c r="IA569" s="34" t="s">
        <v>4666</v>
      </c>
      <c r="IC569" s="34" t="s">
        <v>5274</v>
      </c>
      <c r="ID569" s="34" t="s">
        <v>4462</v>
      </c>
      <c r="IR569" s="34" t="s">
        <v>1046</v>
      </c>
      <c r="IU569" s="34" t="s">
        <v>5179</v>
      </c>
      <c r="IV569" s="34" t="s">
        <v>4170</v>
      </c>
      <c r="IW569" s="34" t="s">
        <v>4170</v>
      </c>
      <c r="IX569" s="34" t="s">
        <v>4472</v>
      </c>
      <c r="IY569" s="34" t="s">
        <v>5373</v>
      </c>
      <c r="IZ569" s="34" t="s">
        <v>4785</v>
      </c>
      <c r="JA569" s="34" t="s">
        <v>4716</v>
      </c>
      <c r="JB569" s="34" t="s">
        <v>4716</v>
      </c>
      <c r="JC569" s="34">
        <v>533.33333333333303</v>
      </c>
      <c r="JD569" s="34">
        <v>500</v>
      </c>
      <c r="JE569" s="34">
        <v>0</v>
      </c>
      <c r="JF569" s="34">
        <v>0</v>
      </c>
      <c r="JG569" s="34">
        <v>0</v>
      </c>
      <c r="JH569" s="34">
        <v>0</v>
      </c>
      <c r="JI569" s="34">
        <v>0</v>
      </c>
      <c r="JJ569" s="34">
        <v>0</v>
      </c>
      <c r="JK569" s="34">
        <v>0</v>
      </c>
      <c r="JL569" s="34">
        <v>9133.3333333333303</v>
      </c>
      <c r="JM569" s="34">
        <v>1500</v>
      </c>
      <c r="JN569" s="34">
        <v>10633.333333333299</v>
      </c>
      <c r="JO569" s="34">
        <v>9133.3333333333303</v>
      </c>
      <c r="JP569" s="34">
        <v>1500</v>
      </c>
      <c r="JQ569" s="34">
        <v>10633.333333333299</v>
      </c>
      <c r="JR569" s="34">
        <v>0.47021943573667702</v>
      </c>
      <c r="JU569" s="34">
        <v>0.16927899686520401</v>
      </c>
      <c r="JV569" s="34">
        <v>2.8213166144200601E-2</v>
      </c>
      <c r="JW569" s="34">
        <v>4.70219435736677E-2</v>
      </c>
      <c r="JX569" s="34">
        <v>9.40438871473354E-2</v>
      </c>
      <c r="JY569" s="34">
        <v>9.40438871473354E-2</v>
      </c>
      <c r="KA569" s="34">
        <v>5.0156739811912203E-2</v>
      </c>
      <c r="KB569" s="34">
        <v>4.70219435736677E-2</v>
      </c>
      <c r="KL569" s="34" t="s">
        <v>4170</v>
      </c>
      <c r="KM569" s="34" t="s">
        <v>4716</v>
      </c>
      <c r="KN569" s="34" t="s">
        <v>5255</v>
      </c>
      <c r="KO569" s="34" t="s">
        <v>4170</v>
      </c>
      <c r="KP569" s="34" t="s">
        <v>4170</v>
      </c>
      <c r="KQ569" s="34" t="s">
        <v>4170</v>
      </c>
      <c r="KR569" s="34" t="s">
        <v>4170</v>
      </c>
      <c r="KS569" s="34" t="s">
        <v>4170</v>
      </c>
      <c r="KT569" s="34" t="s">
        <v>4170</v>
      </c>
      <c r="KU569" s="34" t="s">
        <v>5116</v>
      </c>
      <c r="KV569" s="34" t="s">
        <v>5155</v>
      </c>
      <c r="KW569" s="34" t="s">
        <v>5621</v>
      </c>
      <c r="KX569" s="34" t="s">
        <v>5647</v>
      </c>
      <c r="KY569" s="34" t="s">
        <v>5112</v>
      </c>
      <c r="KZ569" s="34" t="s">
        <v>5155</v>
      </c>
    </row>
    <row r="570" spans="1:313">
      <c r="A570" s="34" t="s">
        <v>7610</v>
      </c>
      <c r="B570" s="34" t="s">
        <v>7604</v>
      </c>
      <c r="C570" s="34" t="s">
        <v>1036</v>
      </c>
      <c r="D570" s="34" t="s">
        <v>1041</v>
      </c>
      <c r="F570" s="34" t="s">
        <v>1041</v>
      </c>
      <c r="G570" s="34">
        <v>54</v>
      </c>
      <c r="H570" s="34" t="s">
        <v>1041</v>
      </c>
      <c r="I570" s="34" t="s">
        <v>1041</v>
      </c>
      <c r="J570" s="34" t="s">
        <v>442</v>
      </c>
      <c r="K570" s="34" t="s">
        <v>1077</v>
      </c>
      <c r="L570" s="34" t="s">
        <v>9537</v>
      </c>
      <c r="M570" s="34" t="s">
        <v>1548</v>
      </c>
      <c r="N570" s="34" t="s">
        <v>9538</v>
      </c>
      <c r="P570" s="34" t="s">
        <v>3065</v>
      </c>
      <c r="Q570" s="34" t="s">
        <v>3123</v>
      </c>
      <c r="R570" s="34" t="s">
        <v>6545</v>
      </c>
      <c r="S570" s="34">
        <v>1</v>
      </c>
      <c r="T570" s="34" t="s">
        <v>4170</v>
      </c>
      <c r="U570" s="34" t="s">
        <v>4170</v>
      </c>
      <c r="V570" s="34" t="s">
        <v>4170</v>
      </c>
      <c r="W570" s="34" t="s">
        <v>4170</v>
      </c>
      <c r="X570" s="34" t="s">
        <v>4881</v>
      </c>
      <c r="Y570" s="34" t="s">
        <v>4170</v>
      </c>
      <c r="Z570" s="34" t="s">
        <v>4881</v>
      </c>
      <c r="AA570" s="34" t="s">
        <v>4170</v>
      </c>
      <c r="AB570" s="34" t="s">
        <v>3684</v>
      </c>
      <c r="AD570" s="34" t="s">
        <v>3699</v>
      </c>
      <c r="AE570" s="34" t="s">
        <v>3711</v>
      </c>
      <c r="AF570" s="34" t="s">
        <v>4170</v>
      </c>
      <c r="AG570" s="34" t="s">
        <v>4170</v>
      </c>
      <c r="AH570" s="34" t="s">
        <v>4881</v>
      </c>
      <c r="AI570" s="34" t="s">
        <v>4170</v>
      </c>
      <c r="AJ570" s="34" t="s">
        <v>4170</v>
      </c>
      <c r="AK570" s="34" t="s">
        <v>4170</v>
      </c>
      <c r="AL570" s="34" t="s">
        <v>4170</v>
      </c>
      <c r="AN570" s="34" t="s">
        <v>3719</v>
      </c>
      <c r="AO570" s="34" t="s">
        <v>1044</v>
      </c>
      <c r="BG570" s="34">
        <v>1</v>
      </c>
      <c r="BI570" s="34">
        <v>15</v>
      </c>
      <c r="BJ570" s="34" t="s">
        <v>1041</v>
      </c>
      <c r="BK570" s="34" t="s">
        <v>3727</v>
      </c>
      <c r="BM570" s="34" t="s">
        <v>3739</v>
      </c>
      <c r="BN570" s="34" t="s">
        <v>3745</v>
      </c>
      <c r="BO570" s="34" t="s">
        <v>4881</v>
      </c>
      <c r="BP570" s="34" t="s">
        <v>4170</v>
      </c>
      <c r="BQ570" s="34" t="s">
        <v>4170</v>
      </c>
      <c r="BR570" s="34" t="s">
        <v>4170</v>
      </c>
      <c r="BS570" s="34" t="s">
        <v>3754</v>
      </c>
      <c r="BT570" s="34" t="s">
        <v>3739</v>
      </c>
      <c r="BU570" s="34" t="s">
        <v>1044</v>
      </c>
      <c r="BV570" s="34" t="s">
        <v>1044</v>
      </c>
      <c r="BW570" s="34" t="s">
        <v>1044</v>
      </c>
      <c r="BX570" s="34" t="s">
        <v>3777</v>
      </c>
      <c r="BY570" s="34" t="s">
        <v>4881</v>
      </c>
      <c r="BZ570" s="34" t="s">
        <v>4170</v>
      </c>
      <c r="CA570" s="34" t="s">
        <v>4170</v>
      </c>
      <c r="CB570" s="34" t="s">
        <v>4170</v>
      </c>
      <c r="CC570" s="34" t="s">
        <v>4170</v>
      </c>
      <c r="CD570" s="34" t="s">
        <v>4170</v>
      </c>
      <c r="CE570" s="34" t="s">
        <v>4170</v>
      </c>
      <c r="CF570" s="34" t="s">
        <v>4170</v>
      </c>
      <c r="CG570" s="34" t="s">
        <v>4170</v>
      </c>
      <c r="CH570" s="34" t="s">
        <v>4170</v>
      </c>
      <c r="CI570" s="34" t="s">
        <v>4170</v>
      </c>
      <c r="CJ570" s="34" t="s">
        <v>4170</v>
      </c>
      <c r="CK570" s="34" t="s">
        <v>4170</v>
      </c>
      <c r="CL570" s="34" t="s">
        <v>4170</v>
      </c>
      <c r="CM570" s="34" t="s">
        <v>4170</v>
      </c>
      <c r="CN570" s="34" t="s">
        <v>4170</v>
      </c>
      <c r="CO570" s="34" t="s">
        <v>4170</v>
      </c>
      <c r="CQ570" s="34" t="s">
        <v>1041</v>
      </c>
      <c r="CR570" s="34" t="s">
        <v>1041</v>
      </c>
      <c r="CS570" s="34" t="s">
        <v>1041</v>
      </c>
      <c r="CT570" s="34" t="s">
        <v>1041</v>
      </c>
      <c r="CU570" s="34" t="s">
        <v>1041</v>
      </c>
      <c r="CV570" s="34" t="s">
        <v>1041</v>
      </c>
      <c r="CW570" s="34" t="s">
        <v>1041</v>
      </c>
      <c r="CX570" s="34" t="s">
        <v>1041</v>
      </c>
      <c r="CY570" s="34" t="s">
        <v>3826</v>
      </c>
      <c r="CZ570" s="34" t="s">
        <v>3843</v>
      </c>
      <c r="DA570" s="34" t="s">
        <v>3861</v>
      </c>
      <c r="DB570" s="34" t="s">
        <v>1044</v>
      </c>
      <c r="DC570" s="34" t="s">
        <v>3871</v>
      </c>
      <c r="DD570" s="34" t="s">
        <v>3871</v>
      </c>
      <c r="DE570" s="34" t="s">
        <v>1041</v>
      </c>
      <c r="DF570" s="34" t="s">
        <v>3877</v>
      </c>
      <c r="DG570" s="34" t="s">
        <v>169</v>
      </c>
      <c r="DH570" s="34" t="s">
        <v>4170</v>
      </c>
      <c r="DI570" s="34" t="s">
        <v>4881</v>
      </c>
      <c r="DJ570" s="34" t="s">
        <v>4170</v>
      </c>
      <c r="DK570" s="34" t="s">
        <v>4170</v>
      </c>
      <c r="DL570" s="34" t="s">
        <v>4170</v>
      </c>
      <c r="DM570" s="34" t="s">
        <v>4170</v>
      </c>
      <c r="DN570" s="34" t="s">
        <v>4170</v>
      </c>
      <c r="DO570" s="34" t="s">
        <v>4170</v>
      </c>
      <c r="DP570" s="34" t="s">
        <v>4170</v>
      </c>
      <c r="DQ570" s="34" t="s">
        <v>4170</v>
      </c>
      <c r="DR570" s="34" t="s">
        <v>4170</v>
      </c>
      <c r="DS570" s="34" t="s">
        <v>4170</v>
      </c>
      <c r="DT570" s="34" t="s">
        <v>4170</v>
      </c>
      <c r="DU570" s="34" t="s">
        <v>4170</v>
      </c>
      <c r="DV570" s="34" t="s">
        <v>4170</v>
      </c>
      <c r="DW570" s="34" t="s">
        <v>4170</v>
      </c>
      <c r="DY570" s="34">
        <v>12000</v>
      </c>
      <c r="FK570" s="34" t="s">
        <v>1044</v>
      </c>
      <c r="FM570" s="34" t="s">
        <v>3987</v>
      </c>
      <c r="GF570" s="34" t="s">
        <v>1044</v>
      </c>
      <c r="GG570" s="34" t="s">
        <v>4170</v>
      </c>
      <c r="GH570" s="34" t="s">
        <v>4170</v>
      </c>
      <c r="GI570" s="34" t="s">
        <v>4170</v>
      </c>
      <c r="GJ570" s="34" t="s">
        <v>4881</v>
      </c>
      <c r="GK570" s="34" t="s">
        <v>4170</v>
      </c>
      <c r="GL570" s="34" t="s">
        <v>4170</v>
      </c>
      <c r="GM570" s="34" t="s">
        <v>4170</v>
      </c>
      <c r="GO570" s="34">
        <v>4000</v>
      </c>
      <c r="GP570" s="34">
        <v>0</v>
      </c>
      <c r="GQ570" s="34">
        <v>0</v>
      </c>
      <c r="GR570" s="34">
        <v>3500</v>
      </c>
      <c r="GS570" s="34">
        <v>0</v>
      </c>
      <c r="GT570" s="34">
        <v>120</v>
      </c>
      <c r="GU570" s="34">
        <v>500</v>
      </c>
      <c r="GV570" s="34">
        <v>0</v>
      </c>
      <c r="GW570" s="34">
        <v>0</v>
      </c>
      <c r="GX570" s="34">
        <v>1000</v>
      </c>
      <c r="GY570" s="34">
        <v>300</v>
      </c>
      <c r="GZ570" s="34">
        <v>0</v>
      </c>
      <c r="HA570" s="34">
        <v>0</v>
      </c>
      <c r="HB570" s="34">
        <v>0</v>
      </c>
      <c r="HC570" s="34">
        <v>0</v>
      </c>
      <c r="HD570" s="34">
        <v>0</v>
      </c>
      <c r="HE570" s="34">
        <v>0</v>
      </c>
      <c r="HF570" s="34" t="s">
        <v>1044</v>
      </c>
      <c r="HK570" s="34" t="s">
        <v>7611</v>
      </c>
      <c r="HL570" s="34" t="s">
        <v>4226</v>
      </c>
      <c r="HM570" s="34" t="s">
        <v>4542</v>
      </c>
      <c r="HN570" s="34" t="s">
        <v>5453</v>
      </c>
      <c r="HO570" s="34">
        <v>3.90796101620675</v>
      </c>
      <c r="HP570" s="34" t="s">
        <v>4898</v>
      </c>
      <c r="HQ570" s="34" t="s">
        <v>4305</v>
      </c>
      <c r="HR570" s="34" t="s">
        <v>4186</v>
      </c>
      <c r="HS570" s="34" t="s">
        <v>4241</v>
      </c>
      <c r="HT570" s="34" t="s">
        <v>4271</v>
      </c>
      <c r="HU570" s="34" t="s">
        <v>5342</v>
      </c>
      <c r="HV570" s="34" t="s">
        <v>5001</v>
      </c>
      <c r="HW570" s="34" t="s">
        <v>4556</v>
      </c>
      <c r="HX570" s="34" t="s">
        <v>3241</v>
      </c>
      <c r="HY570" s="34" t="s">
        <v>4291</v>
      </c>
      <c r="HZ570" s="34" t="s">
        <v>4933</v>
      </c>
      <c r="IA570" s="34" t="s">
        <v>4666</v>
      </c>
      <c r="IC570" s="34" t="s">
        <v>5274</v>
      </c>
      <c r="ID570" s="34" t="s">
        <v>4462</v>
      </c>
      <c r="IE570" s="34" t="s">
        <v>5112</v>
      </c>
      <c r="IQ570" s="34">
        <v>12000</v>
      </c>
      <c r="IR570" s="34" t="s">
        <v>1046</v>
      </c>
      <c r="IT570" s="34">
        <v>12000</v>
      </c>
      <c r="IU570" s="34" t="s">
        <v>5178</v>
      </c>
      <c r="IV570" s="34" t="s">
        <v>4170</v>
      </c>
      <c r="IW570" s="34" t="s">
        <v>4170</v>
      </c>
      <c r="IX570" s="34" t="s">
        <v>6121</v>
      </c>
      <c r="IY570" s="34" t="s">
        <v>4170</v>
      </c>
      <c r="IZ570" s="34" t="s">
        <v>4783</v>
      </c>
      <c r="JA570" s="34" t="s">
        <v>4785</v>
      </c>
      <c r="JB570" s="34" t="s">
        <v>4170</v>
      </c>
      <c r="JC570" s="34">
        <v>166.666666666667</v>
      </c>
      <c r="JD570" s="34">
        <v>50</v>
      </c>
      <c r="JE570" s="34">
        <v>0</v>
      </c>
      <c r="JF570" s="34">
        <v>0</v>
      </c>
      <c r="JG570" s="34">
        <v>0</v>
      </c>
      <c r="JH570" s="34">
        <v>0</v>
      </c>
      <c r="JI570" s="34">
        <v>0</v>
      </c>
      <c r="JJ570" s="34">
        <v>0</v>
      </c>
      <c r="JK570" s="34">
        <v>0</v>
      </c>
      <c r="JL570" s="34">
        <v>8286.6666666666697</v>
      </c>
      <c r="JM570" s="34">
        <v>50</v>
      </c>
      <c r="JN570" s="34">
        <v>8336.6666666666697</v>
      </c>
      <c r="JO570" s="34">
        <v>8286.6666666666697</v>
      </c>
      <c r="JP570" s="34">
        <v>50</v>
      </c>
      <c r="JQ570" s="34">
        <v>8336.6666666666697</v>
      </c>
      <c r="JR570" s="34">
        <v>0.47980807676929199</v>
      </c>
      <c r="JU570" s="34">
        <v>0.41983206717313098</v>
      </c>
      <c r="JW570" s="34">
        <v>1.43942423030788E-2</v>
      </c>
      <c r="JX570" s="34">
        <v>5.9976009596161499E-2</v>
      </c>
      <c r="KA570" s="34">
        <v>1.99920031987205E-2</v>
      </c>
      <c r="KB570" s="34">
        <v>5.9976009596161501E-3</v>
      </c>
      <c r="KJ570" s="34" t="s">
        <v>5977</v>
      </c>
      <c r="KK570" s="34" t="s">
        <v>5990</v>
      </c>
      <c r="KL570" s="34" t="s">
        <v>4170</v>
      </c>
      <c r="KM570" s="34" t="s">
        <v>4711</v>
      </c>
      <c r="KN570" s="34" t="s">
        <v>4352</v>
      </c>
      <c r="KO570" s="34" t="s">
        <v>4170</v>
      </c>
      <c r="KP570" s="34" t="s">
        <v>4170</v>
      </c>
      <c r="KQ570" s="34" t="s">
        <v>4170</v>
      </c>
      <c r="KR570" s="34" t="s">
        <v>4170</v>
      </c>
      <c r="KS570" s="34" t="s">
        <v>4170</v>
      </c>
      <c r="KT570" s="34" t="s">
        <v>4170</v>
      </c>
      <c r="KU570" s="34" t="s">
        <v>5116</v>
      </c>
      <c r="KV570" s="34" t="s">
        <v>5155</v>
      </c>
      <c r="KW570" s="34" t="s">
        <v>5620</v>
      </c>
      <c r="KX570" s="34" t="s">
        <v>5643</v>
      </c>
      <c r="KY570" s="34" t="s">
        <v>5116</v>
      </c>
      <c r="KZ570" s="34" t="s">
        <v>5155</v>
      </c>
      <c r="LA570" s="34" t="s">
        <v>5992</v>
      </c>
    </row>
    <row r="571" spans="1:313">
      <c r="A571" s="34" t="s">
        <v>7612</v>
      </c>
      <c r="B571" s="34" t="s">
        <v>7604</v>
      </c>
      <c r="C571" s="34" t="s">
        <v>1039</v>
      </c>
      <c r="D571" s="34" t="s">
        <v>1041</v>
      </c>
      <c r="F571" s="34" t="s">
        <v>1041</v>
      </c>
      <c r="G571" s="34">
        <v>37</v>
      </c>
      <c r="H571" s="34" t="s">
        <v>1041</v>
      </c>
      <c r="I571" s="34" t="s">
        <v>1041</v>
      </c>
      <c r="J571" s="34" t="s">
        <v>442</v>
      </c>
      <c r="K571" s="34" t="s">
        <v>1077</v>
      </c>
      <c r="L571" s="34" t="s">
        <v>9537</v>
      </c>
      <c r="M571" s="34" t="s">
        <v>1548</v>
      </c>
      <c r="N571" s="34" t="s">
        <v>9538</v>
      </c>
      <c r="P571" s="34" t="s">
        <v>3065</v>
      </c>
      <c r="Q571" s="34" t="s">
        <v>3099</v>
      </c>
      <c r="R571" s="34" t="s">
        <v>6355</v>
      </c>
      <c r="S571" s="34">
        <v>2</v>
      </c>
      <c r="T571" s="34" t="s">
        <v>4881</v>
      </c>
      <c r="U571" s="34" t="s">
        <v>4170</v>
      </c>
      <c r="V571" s="34" t="s">
        <v>4170</v>
      </c>
      <c r="W571" s="34" t="s">
        <v>4881</v>
      </c>
      <c r="X571" s="34" t="s">
        <v>4881</v>
      </c>
      <c r="Y571" s="34" t="s">
        <v>4881</v>
      </c>
      <c r="Z571" s="34" t="s">
        <v>4881</v>
      </c>
      <c r="AA571" s="34" t="s">
        <v>4170</v>
      </c>
      <c r="AB571" s="34" t="s">
        <v>3681</v>
      </c>
      <c r="AD571" s="34" t="s">
        <v>3696</v>
      </c>
      <c r="AN571" s="34" t="s">
        <v>3722</v>
      </c>
      <c r="AO571" s="34" t="s">
        <v>1044</v>
      </c>
      <c r="BG571" s="34">
        <v>1</v>
      </c>
      <c r="BI571" s="34">
        <v>35</v>
      </c>
      <c r="BJ571" s="34" t="s">
        <v>1041</v>
      </c>
      <c r="BK571" s="34" t="s">
        <v>3727</v>
      </c>
      <c r="BM571" s="34" t="s">
        <v>3739</v>
      </c>
      <c r="BN571" s="34" t="s">
        <v>3745</v>
      </c>
      <c r="BO571" s="34" t="s">
        <v>4881</v>
      </c>
      <c r="BP571" s="34" t="s">
        <v>4170</v>
      </c>
      <c r="BQ571" s="34" t="s">
        <v>4170</v>
      </c>
      <c r="BR571" s="34" t="s">
        <v>4170</v>
      </c>
      <c r="BS571" s="34" t="s">
        <v>3751</v>
      </c>
      <c r="BT571" s="34" t="s">
        <v>3771</v>
      </c>
      <c r="BU571" s="34" t="s">
        <v>1044</v>
      </c>
      <c r="BV571" s="34" t="s">
        <v>1044</v>
      </c>
      <c r="BW571" s="34" t="s">
        <v>1044</v>
      </c>
      <c r="BX571" s="34" t="s">
        <v>3777</v>
      </c>
      <c r="BY571" s="34" t="s">
        <v>4881</v>
      </c>
      <c r="BZ571" s="34" t="s">
        <v>4170</v>
      </c>
      <c r="CA571" s="34" t="s">
        <v>4170</v>
      </c>
      <c r="CB571" s="34" t="s">
        <v>4170</v>
      </c>
      <c r="CC571" s="34" t="s">
        <v>4170</v>
      </c>
      <c r="CD571" s="34" t="s">
        <v>4170</v>
      </c>
      <c r="CE571" s="34" t="s">
        <v>4170</v>
      </c>
      <c r="CF571" s="34" t="s">
        <v>4170</v>
      </c>
      <c r="CG571" s="34" t="s">
        <v>4170</v>
      </c>
      <c r="CH571" s="34" t="s">
        <v>4170</v>
      </c>
      <c r="CI571" s="34" t="s">
        <v>4170</v>
      </c>
      <c r="CJ571" s="34" t="s">
        <v>4170</v>
      </c>
      <c r="CK571" s="34" t="s">
        <v>4170</v>
      </c>
      <c r="CL571" s="34" t="s">
        <v>4170</v>
      </c>
      <c r="CM571" s="34" t="s">
        <v>4170</v>
      </c>
      <c r="CN571" s="34" t="s">
        <v>4170</v>
      </c>
      <c r="CO571" s="34" t="s">
        <v>4170</v>
      </c>
      <c r="CQ571" s="34" t="s">
        <v>1041</v>
      </c>
      <c r="CR571" s="34" t="s">
        <v>1041</v>
      </c>
      <c r="CS571" s="34" t="s">
        <v>1041</v>
      </c>
      <c r="CT571" s="34" t="s">
        <v>1041</v>
      </c>
      <c r="CU571" s="34" t="s">
        <v>1041</v>
      </c>
      <c r="CV571" s="34" t="s">
        <v>1041</v>
      </c>
      <c r="CW571" s="34" t="s">
        <v>1041</v>
      </c>
      <c r="CX571" s="34" t="s">
        <v>1041</v>
      </c>
      <c r="CY571" s="34" t="s">
        <v>3823</v>
      </c>
      <c r="CZ571" s="34" t="s">
        <v>3843</v>
      </c>
      <c r="DA571" s="34" t="s">
        <v>3855</v>
      </c>
      <c r="DB571" s="34" t="s">
        <v>1044</v>
      </c>
      <c r="DC571" s="34" t="s">
        <v>1044</v>
      </c>
      <c r="DD571" s="34" t="s">
        <v>3871</v>
      </c>
      <c r="DE571" s="34" t="s">
        <v>1041</v>
      </c>
      <c r="DF571" s="34" t="s">
        <v>3877</v>
      </c>
      <c r="DG571" s="34" t="s">
        <v>6342</v>
      </c>
      <c r="DH571" s="34" t="s">
        <v>4170</v>
      </c>
      <c r="DI571" s="34" t="s">
        <v>4881</v>
      </c>
      <c r="DJ571" s="34" t="s">
        <v>4170</v>
      </c>
      <c r="DK571" s="34" t="s">
        <v>4170</v>
      </c>
      <c r="DL571" s="34" t="s">
        <v>4170</v>
      </c>
      <c r="DM571" s="34" t="s">
        <v>4170</v>
      </c>
      <c r="DN571" s="34" t="s">
        <v>4881</v>
      </c>
      <c r="DO571" s="34" t="s">
        <v>4170</v>
      </c>
      <c r="DP571" s="34" t="s">
        <v>4170</v>
      </c>
      <c r="DQ571" s="34" t="s">
        <v>4170</v>
      </c>
      <c r="DR571" s="34" t="s">
        <v>4170</v>
      </c>
      <c r="DS571" s="34" t="s">
        <v>4170</v>
      </c>
      <c r="DT571" s="34" t="s">
        <v>4170</v>
      </c>
      <c r="DU571" s="34" t="s">
        <v>4170</v>
      </c>
      <c r="DV571" s="34" t="s">
        <v>4170</v>
      </c>
      <c r="DW571" s="34" t="s">
        <v>4170</v>
      </c>
      <c r="ES571" s="34" t="s">
        <v>3922</v>
      </c>
      <c r="ET571" s="34" t="s">
        <v>4170</v>
      </c>
      <c r="EU571" s="34" t="s">
        <v>4881</v>
      </c>
      <c r="EV571" s="34" t="s">
        <v>4170</v>
      </c>
      <c r="EW571" s="34" t="s">
        <v>4170</v>
      </c>
      <c r="EX571" s="34" t="s">
        <v>4170</v>
      </c>
      <c r="EY571" s="34" t="s">
        <v>4170</v>
      </c>
      <c r="EZ571" s="34" t="s">
        <v>4170</v>
      </c>
      <c r="FA571" s="34" t="s">
        <v>4170</v>
      </c>
      <c r="FB571" s="34" t="s">
        <v>4170</v>
      </c>
      <c r="FD571" s="34">
        <v>2200</v>
      </c>
      <c r="FK571" s="34" t="s">
        <v>1044</v>
      </c>
      <c r="FM571" s="34" t="s">
        <v>3981</v>
      </c>
      <c r="FN571" s="34" t="s">
        <v>6408</v>
      </c>
      <c r="FO571" s="34" t="s">
        <v>4881</v>
      </c>
      <c r="FP571" s="34" t="s">
        <v>4881</v>
      </c>
      <c r="FQ571" s="34" t="s">
        <v>4881</v>
      </c>
      <c r="FR571" s="34" t="s">
        <v>4881</v>
      </c>
      <c r="FS571" s="34" t="s">
        <v>4170</v>
      </c>
      <c r="FT571" s="34" t="s">
        <v>4170</v>
      </c>
      <c r="FU571" s="34" t="s">
        <v>4881</v>
      </c>
      <c r="FV571" s="34" t="s">
        <v>4170</v>
      </c>
      <c r="FW571" s="34" t="s">
        <v>4170</v>
      </c>
      <c r="FX571" s="34" t="s">
        <v>4170</v>
      </c>
      <c r="FY571" s="34" t="s">
        <v>4170</v>
      </c>
      <c r="FZ571" s="34" t="s">
        <v>4170</v>
      </c>
      <c r="GA571" s="34" t="s">
        <v>4170</v>
      </c>
      <c r="GB571" s="34" t="s">
        <v>4170</v>
      </c>
      <c r="GC571" s="34" t="s">
        <v>4170</v>
      </c>
      <c r="GD571" s="34" t="s">
        <v>4170</v>
      </c>
      <c r="GF571" s="34" t="s">
        <v>1044</v>
      </c>
      <c r="GG571" s="34" t="s">
        <v>4170</v>
      </c>
      <c r="GH571" s="34" t="s">
        <v>4170</v>
      </c>
      <c r="GI571" s="34" t="s">
        <v>4170</v>
      </c>
      <c r="GJ571" s="34" t="s">
        <v>4881</v>
      </c>
      <c r="GK571" s="34" t="s">
        <v>4170</v>
      </c>
      <c r="GL571" s="34" t="s">
        <v>4170</v>
      </c>
      <c r="GM571" s="34" t="s">
        <v>4170</v>
      </c>
      <c r="GO571" s="34">
        <v>10000</v>
      </c>
      <c r="GP571" s="34">
        <v>2000</v>
      </c>
      <c r="GQ571" s="34">
        <v>16000</v>
      </c>
      <c r="GR571" s="34">
        <v>4000</v>
      </c>
      <c r="GS571" s="34">
        <v>500</v>
      </c>
      <c r="GT571" s="34">
        <v>450</v>
      </c>
      <c r="GU571" s="34">
        <v>3000</v>
      </c>
      <c r="GV571" s="34">
        <v>5000</v>
      </c>
      <c r="GW571" s="34">
        <v>0</v>
      </c>
      <c r="GX571" s="34">
        <v>10000</v>
      </c>
      <c r="GY571" s="34">
        <v>3600</v>
      </c>
      <c r="GZ571" s="34">
        <v>3000</v>
      </c>
      <c r="HA571" s="34">
        <v>0</v>
      </c>
      <c r="HB571" s="34">
        <v>0</v>
      </c>
      <c r="HC571" s="34">
        <v>0</v>
      </c>
      <c r="HD571" s="34">
        <v>0</v>
      </c>
      <c r="HE571" s="34">
        <v>0</v>
      </c>
      <c r="HF571" s="34" t="s">
        <v>1044</v>
      </c>
      <c r="HK571" s="34" t="s">
        <v>7613</v>
      </c>
      <c r="HL571" s="34" t="s">
        <v>4226</v>
      </c>
      <c r="HM571" s="34" t="s">
        <v>4542</v>
      </c>
      <c r="HN571" s="34" t="s">
        <v>5453</v>
      </c>
      <c r="HO571" s="34">
        <v>23.948751642575601</v>
      </c>
      <c r="HP571" s="34" t="s">
        <v>4894</v>
      </c>
      <c r="HQ571" s="34" t="s">
        <v>4313</v>
      </c>
      <c r="HR571" s="34" t="s">
        <v>4186</v>
      </c>
      <c r="HS571" s="34" t="s">
        <v>4255</v>
      </c>
      <c r="HT571" s="34" t="s">
        <v>4271</v>
      </c>
      <c r="HU571" s="34" t="s">
        <v>5342</v>
      </c>
      <c r="HV571" s="34" t="s">
        <v>5001</v>
      </c>
      <c r="HW571" s="34" t="s">
        <v>4556</v>
      </c>
      <c r="HX571" s="34" t="s">
        <v>3247</v>
      </c>
      <c r="HY571" s="34" t="s">
        <v>4291</v>
      </c>
      <c r="HZ571" s="34" t="s">
        <v>4933</v>
      </c>
      <c r="IA571" s="34" t="s">
        <v>4665</v>
      </c>
      <c r="IC571" s="34" t="s">
        <v>5274</v>
      </c>
      <c r="ID571" s="34" t="s">
        <v>4462</v>
      </c>
      <c r="IJ571" s="34">
        <v>876.92</v>
      </c>
      <c r="IQ571" s="34">
        <v>876.92</v>
      </c>
      <c r="IR571" s="34" t="s">
        <v>1046</v>
      </c>
      <c r="IT571" s="34">
        <v>438.46</v>
      </c>
      <c r="IU571" s="34" t="s">
        <v>5181</v>
      </c>
      <c r="IV571" s="34" t="s">
        <v>4472</v>
      </c>
      <c r="IW571" s="34" t="s">
        <v>4173</v>
      </c>
      <c r="IX571" s="34" t="s">
        <v>6121</v>
      </c>
      <c r="IY571" s="34" t="s">
        <v>4785</v>
      </c>
      <c r="IZ571" s="34" t="s">
        <v>4785</v>
      </c>
      <c r="JA571" s="34" t="s">
        <v>6053</v>
      </c>
      <c r="JB571" s="34" t="s">
        <v>5850</v>
      </c>
      <c r="JC571" s="34">
        <v>1666.6666666666699</v>
      </c>
      <c r="JD571" s="34">
        <v>600</v>
      </c>
      <c r="JE571" s="34">
        <v>500</v>
      </c>
      <c r="JF571" s="34">
        <v>0</v>
      </c>
      <c r="JG571" s="34">
        <v>0</v>
      </c>
      <c r="JH571" s="34">
        <v>0</v>
      </c>
      <c r="JI571" s="34">
        <v>0</v>
      </c>
      <c r="JJ571" s="34">
        <v>0</v>
      </c>
      <c r="JK571" s="34">
        <v>0</v>
      </c>
      <c r="JL571" s="34">
        <v>36116.666666666701</v>
      </c>
      <c r="JM571" s="34">
        <v>7600</v>
      </c>
      <c r="JN571" s="34">
        <v>43716.666666666701</v>
      </c>
      <c r="JO571" s="34">
        <v>18058.333333333299</v>
      </c>
      <c r="JP571" s="34">
        <v>3800</v>
      </c>
      <c r="JQ571" s="34">
        <v>21858.333333333299</v>
      </c>
      <c r="JR571" s="34">
        <v>0.22874571101791799</v>
      </c>
      <c r="JS571" s="34">
        <v>4.5749142203583698E-2</v>
      </c>
      <c r="JT571" s="34">
        <v>0.36599313762866897</v>
      </c>
      <c r="JU571" s="34">
        <v>9.1498284407167396E-2</v>
      </c>
      <c r="JV571" s="34">
        <v>1.14372855508959E-2</v>
      </c>
      <c r="JW571" s="34">
        <v>1.0293556995806301E-2</v>
      </c>
      <c r="JX571" s="34">
        <v>6.8623713305375506E-2</v>
      </c>
      <c r="JY571" s="34">
        <v>0.114372855508959</v>
      </c>
      <c r="KA571" s="34">
        <v>3.8124285169653098E-2</v>
      </c>
      <c r="KB571" s="34">
        <v>1.3724742661075101E-2</v>
      </c>
      <c r="KC571" s="34">
        <v>1.14372855508959E-2</v>
      </c>
      <c r="KI571" s="34" t="s">
        <v>6082</v>
      </c>
      <c r="KJ571" s="34" t="s">
        <v>5976</v>
      </c>
      <c r="KK571" s="34" t="s">
        <v>5177</v>
      </c>
      <c r="KL571" s="34" t="s">
        <v>4170</v>
      </c>
      <c r="KM571" s="34" t="s">
        <v>4712</v>
      </c>
      <c r="KN571" s="34" t="s">
        <v>4716</v>
      </c>
      <c r="KO571" s="34" t="s">
        <v>5255</v>
      </c>
      <c r="KP571" s="34" t="s">
        <v>4170</v>
      </c>
      <c r="KQ571" s="34" t="s">
        <v>4170</v>
      </c>
      <c r="KR571" s="34" t="s">
        <v>4170</v>
      </c>
      <c r="KS571" s="34" t="s">
        <v>4170</v>
      </c>
      <c r="KT571" s="34" t="s">
        <v>4170</v>
      </c>
      <c r="KU571" s="34" t="s">
        <v>5114</v>
      </c>
      <c r="KV571" s="34" t="s">
        <v>5152</v>
      </c>
      <c r="KW571" s="34" t="s">
        <v>5625</v>
      </c>
      <c r="KX571" s="34" t="s">
        <v>5645</v>
      </c>
      <c r="KY571" s="34" t="s">
        <v>5954</v>
      </c>
      <c r="KZ571" s="34" t="s">
        <v>5224</v>
      </c>
      <c r="LA571" s="34" t="s">
        <v>5993</v>
      </c>
    </row>
    <row r="572" spans="1:313">
      <c r="A572" s="34" t="s">
        <v>7614</v>
      </c>
      <c r="B572" s="34" t="s">
        <v>7604</v>
      </c>
      <c r="C572" s="34" t="s">
        <v>1037</v>
      </c>
      <c r="D572" s="34" t="s">
        <v>1041</v>
      </c>
      <c r="F572" s="34" t="s">
        <v>1041</v>
      </c>
      <c r="G572" s="34">
        <v>19</v>
      </c>
      <c r="H572" s="34" t="s">
        <v>1041</v>
      </c>
      <c r="I572" s="34" t="s">
        <v>1041</v>
      </c>
      <c r="J572" s="34" t="s">
        <v>440</v>
      </c>
      <c r="K572" s="34" t="s">
        <v>1077</v>
      </c>
      <c r="L572" s="34" t="s">
        <v>9537</v>
      </c>
      <c r="M572" s="34" t="s">
        <v>1548</v>
      </c>
      <c r="N572" s="34" t="s">
        <v>9538</v>
      </c>
      <c r="P572" s="34" t="s">
        <v>3065</v>
      </c>
      <c r="Q572" s="34" t="s">
        <v>3096</v>
      </c>
      <c r="R572" s="34" t="s">
        <v>6315</v>
      </c>
      <c r="S572" s="34">
        <v>3</v>
      </c>
      <c r="T572" s="34" t="s">
        <v>4609</v>
      </c>
      <c r="U572" s="34" t="s">
        <v>4170</v>
      </c>
      <c r="V572" s="34" t="s">
        <v>4170</v>
      </c>
      <c r="W572" s="34" t="s">
        <v>4609</v>
      </c>
      <c r="X572" s="34" t="s">
        <v>4881</v>
      </c>
      <c r="Y572" s="34" t="s">
        <v>4609</v>
      </c>
      <c r="Z572" s="34" t="s">
        <v>4881</v>
      </c>
      <c r="AA572" s="34" t="s">
        <v>4170</v>
      </c>
      <c r="AB572" s="34" t="s">
        <v>3681</v>
      </c>
      <c r="AD572" s="34" t="s">
        <v>3696</v>
      </c>
      <c r="AN572" s="34" t="s">
        <v>3719</v>
      </c>
      <c r="AO572" s="34" t="s">
        <v>1044</v>
      </c>
      <c r="BG572" s="34">
        <v>3</v>
      </c>
      <c r="BI572" s="34">
        <v>50</v>
      </c>
      <c r="BJ572" s="34" t="s">
        <v>1041</v>
      </c>
      <c r="BK572" s="34" t="s">
        <v>3727</v>
      </c>
      <c r="BM572" s="34" t="s">
        <v>3739</v>
      </c>
      <c r="BN572" s="34" t="s">
        <v>3745</v>
      </c>
      <c r="BO572" s="34" t="s">
        <v>4881</v>
      </c>
      <c r="BP572" s="34" t="s">
        <v>4170</v>
      </c>
      <c r="BQ572" s="34" t="s">
        <v>4170</v>
      </c>
      <c r="BR572" s="34" t="s">
        <v>4170</v>
      </c>
      <c r="BS572" s="34" t="s">
        <v>3751</v>
      </c>
      <c r="BT572" s="34" t="s">
        <v>3739</v>
      </c>
      <c r="BU572" s="34" t="s">
        <v>1044</v>
      </c>
      <c r="BV572" s="34" t="s">
        <v>1044</v>
      </c>
      <c r="BW572" s="34" t="s">
        <v>1044</v>
      </c>
      <c r="BX572" s="34" t="s">
        <v>3777</v>
      </c>
      <c r="BY572" s="34" t="s">
        <v>4881</v>
      </c>
      <c r="BZ572" s="34" t="s">
        <v>4170</v>
      </c>
      <c r="CA572" s="34" t="s">
        <v>4170</v>
      </c>
      <c r="CB572" s="34" t="s">
        <v>4170</v>
      </c>
      <c r="CC572" s="34" t="s">
        <v>4170</v>
      </c>
      <c r="CD572" s="34" t="s">
        <v>4170</v>
      </c>
      <c r="CE572" s="34" t="s">
        <v>4170</v>
      </c>
      <c r="CF572" s="34" t="s">
        <v>4170</v>
      </c>
      <c r="CG572" s="34" t="s">
        <v>4170</v>
      </c>
      <c r="CH572" s="34" t="s">
        <v>4170</v>
      </c>
      <c r="CI572" s="34" t="s">
        <v>4170</v>
      </c>
      <c r="CJ572" s="34" t="s">
        <v>4170</v>
      </c>
      <c r="CK572" s="34" t="s">
        <v>4170</v>
      </c>
      <c r="CL572" s="34" t="s">
        <v>4170</v>
      </c>
      <c r="CM572" s="34" t="s">
        <v>4170</v>
      </c>
      <c r="CN572" s="34" t="s">
        <v>4170</v>
      </c>
      <c r="CO572" s="34" t="s">
        <v>4170</v>
      </c>
      <c r="CQ572" s="34" t="s">
        <v>1041</v>
      </c>
      <c r="CR572" s="34" t="s">
        <v>1041</v>
      </c>
      <c r="CS572" s="34" t="s">
        <v>1041</v>
      </c>
      <c r="CT572" s="34" t="s">
        <v>1041</v>
      </c>
      <c r="CU572" s="34" t="s">
        <v>1041</v>
      </c>
      <c r="CV572" s="34" t="s">
        <v>1041</v>
      </c>
      <c r="CW572" s="34" t="s">
        <v>1041</v>
      </c>
      <c r="CX572" s="34" t="s">
        <v>1044</v>
      </c>
      <c r="CY572" s="34" t="s">
        <v>3823</v>
      </c>
      <c r="CZ572" s="34" t="s">
        <v>3843</v>
      </c>
      <c r="DA572" s="34" t="s">
        <v>3861</v>
      </c>
      <c r="DB572" s="34" t="s">
        <v>1044</v>
      </c>
      <c r="DC572" s="34" t="s">
        <v>3871</v>
      </c>
      <c r="DD572" s="34" t="s">
        <v>3871</v>
      </c>
      <c r="DE572" s="34" t="s">
        <v>1041</v>
      </c>
      <c r="DF572" s="34" t="s">
        <v>3877</v>
      </c>
      <c r="DG572" s="34" t="s">
        <v>169</v>
      </c>
      <c r="DH572" s="34" t="s">
        <v>4170</v>
      </c>
      <c r="DI572" s="34" t="s">
        <v>4881</v>
      </c>
      <c r="DJ572" s="34" t="s">
        <v>4170</v>
      </c>
      <c r="DK572" s="34" t="s">
        <v>4170</v>
      </c>
      <c r="DL572" s="34" t="s">
        <v>4170</v>
      </c>
      <c r="DM572" s="34" t="s">
        <v>4170</v>
      </c>
      <c r="DN572" s="34" t="s">
        <v>4170</v>
      </c>
      <c r="DO572" s="34" t="s">
        <v>4170</v>
      </c>
      <c r="DP572" s="34" t="s">
        <v>4170</v>
      </c>
      <c r="DQ572" s="34" t="s">
        <v>4170</v>
      </c>
      <c r="DR572" s="34" t="s">
        <v>4170</v>
      </c>
      <c r="DS572" s="34" t="s">
        <v>4170</v>
      </c>
      <c r="DT572" s="34" t="s">
        <v>4170</v>
      </c>
      <c r="DU572" s="34" t="s">
        <v>4170</v>
      </c>
      <c r="DV572" s="34" t="s">
        <v>4170</v>
      </c>
      <c r="DW572" s="34" t="s">
        <v>4170</v>
      </c>
      <c r="FK572" s="34" t="s">
        <v>1044</v>
      </c>
      <c r="FM572" s="34" t="s">
        <v>3990</v>
      </c>
      <c r="GF572" s="34" t="s">
        <v>1044</v>
      </c>
      <c r="GG572" s="34" t="s">
        <v>4170</v>
      </c>
      <c r="GH572" s="34" t="s">
        <v>4170</v>
      </c>
      <c r="GI572" s="34" t="s">
        <v>4170</v>
      </c>
      <c r="GJ572" s="34" t="s">
        <v>4881</v>
      </c>
      <c r="GK572" s="34" t="s">
        <v>4170</v>
      </c>
      <c r="GL572" s="34" t="s">
        <v>4170</v>
      </c>
      <c r="GM572" s="34" t="s">
        <v>4170</v>
      </c>
      <c r="GO572" s="34">
        <v>10000</v>
      </c>
      <c r="GP572" s="34">
        <v>0</v>
      </c>
      <c r="GQ572" s="34">
        <v>0</v>
      </c>
      <c r="GR572" s="34">
        <v>6000</v>
      </c>
      <c r="GS572" s="34">
        <v>1000</v>
      </c>
      <c r="GT572" s="34">
        <v>500</v>
      </c>
      <c r="GU572" s="34">
        <v>700</v>
      </c>
      <c r="GV572" s="34">
        <v>1500</v>
      </c>
      <c r="GW572" s="34">
        <v>1000</v>
      </c>
      <c r="GX572" s="34">
        <v>10000</v>
      </c>
      <c r="GY572" s="34">
        <v>1000</v>
      </c>
      <c r="GZ572" s="34">
        <v>0</v>
      </c>
      <c r="HA572" s="34">
        <v>0</v>
      </c>
      <c r="HB572" s="34">
        <v>0</v>
      </c>
      <c r="HC572" s="34">
        <v>20000</v>
      </c>
      <c r="HD572" s="34">
        <v>0</v>
      </c>
      <c r="HE572" s="34">
        <v>0</v>
      </c>
      <c r="HF572" s="34" t="s">
        <v>1044</v>
      </c>
      <c r="HK572" s="34" t="s">
        <v>7615</v>
      </c>
      <c r="HL572" s="34" t="s">
        <v>4226</v>
      </c>
      <c r="HM572" s="34" t="s">
        <v>4539</v>
      </c>
      <c r="HN572" s="34" t="s">
        <v>5446</v>
      </c>
      <c r="HO572" s="34">
        <v>26.904018834866399</v>
      </c>
      <c r="HP572" s="34" t="s">
        <v>4895</v>
      </c>
      <c r="HQ572" s="34" t="s">
        <v>4316</v>
      </c>
      <c r="HR572" s="34" t="s">
        <v>4186</v>
      </c>
      <c r="HS572" s="34" t="s">
        <v>4255</v>
      </c>
      <c r="HT572" s="34" t="s">
        <v>4271</v>
      </c>
      <c r="HU572" s="34" t="s">
        <v>5342</v>
      </c>
      <c r="HV572" s="34" t="s">
        <v>5002</v>
      </c>
      <c r="HW572" s="34" t="s">
        <v>4556</v>
      </c>
      <c r="HX572" s="34" t="s">
        <v>3238</v>
      </c>
      <c r="HY572" s="34" t="s">
        <v>4291</v>
      </c>
      <c r="HZ572" s="34" t="s">
        <v>4933</v>
      </c>
      <c r="IA572" s="34" t="s">
        <v>4666</v>
      </c>
      <c r="IC572" s="34" t="s">
        <v>5274</v>
      </c>
      <c r="ID572" s="34" t="s">
        <v>4462</v>
      </c>
      <c r="IR572" s="34" t="s">
        <v>1046</v>
      </c>
      <c r="IU572" s="34" t="s">
        <v>5181</v>
      </c>
      <c r="IV572" s="34" t="s">
        <v>4170</v>
      </c>
      <c r="IW572" s="34" t="s">
        <v>4170</v>
      </c>
      <c r="IX572" s="34" t="s">
        <v>5179</v>
      </c>
      <c r="IY572" s="34" t="s">
        <v>4474</v>
      </c>
      <c r="IZ572" s="34" t="s">
        <v>4785</v>
      </c>
      <c r="JA572" s="34" t="s">
        <v>4716</v>
      </c>
      <c r="JB572" s="34" t="s">
        <v>5581</v>
      </c>
      <c r="JC572" s="34">
        <v>1666.6666666666699</v>
      </c>
      <c r="JD572" s="34">
        <v>166.666666666667</v>
      </c>
      <c r="JE572" s="34">
        <v>0</v>
      </c>
      <c r="JF572" s="34">
        <v>0</v>
      </c>
      <c r="JG572" s="34">
        <v>0</v>
      </c>
      <c r="JH572" s="34">
        <v>3333.3333333333298</v>
      </c>
      <c r="JI572" s="34">
        <v>0</v>
      </c>
      <c r="JJ572" s="34">
        <v>0</v>
      </c>
      <c r="JK572" s="34">
        <v>333.33333333333297</v>
      </c>
      <c r="JL572" s="34">
        <v>23200</v>
      </c>
      <c r="JM572" s="34">
        <v>2000</v>
      </c>
      <c r="JN572" s="34">
        <v>25200</v>
      </c>
      <c r="JO572" s="34">
        <v>7733.3333333333303</v>
      </c>
      <c r="JP572" s="34">
        <v>666.66666666666697</v>
      </c>
      <c r="JQ572" s="34">
        <v>8400</v>
      </c>
      <c r="JR572" s="34">
        <v>0.39682539682539703</v>
      </c>
      <c r="JU572" s="34">
        <v>0.238095238095238</v>
      </c>
      <c r="JV572" s="34">
        <v>3.9682539682539701E-2</v>
      </c>
      <c r="JW572" s="34">
        <v>1.9841269841269799E-2</v>
      </c>
      <c r="JX572" s="34">
        <v>2.7777777777777801E-2</v>
      </c>
      <c r="JY572" s="34">
        <v>5.95238095238095E-2</v>
      </c>
      <c r="JZ572" s="34">
        <v>1.3227513227513201E-2</v>
      </c>
      <c r="KA572" s="34">
        <v>6.6137566137566106E-2</v>
      </c>
      <c r="KB572" s="34">
        <v>6.6137566137566099E-3</v>
      </c>
      <c r="KF572" s="34">
        <v>0.13227513227513199</v>
      </c>
      <c r="KL572" s="34" t="s">
        <v>5796</v>
      </c>
      <c r="KM572" s="34" t="s">
        <v>4712</v>
      </c>
      <c r="KN572" s="34" t="s">
        <v>5254</v>
      </c>
      <c r="KO572" s="34" t="s">
        <v>4170</v>
      </c>
      <c r="KP572" s="34" t="s">
        <v>4170</v>
      </c>
      <c r="KQ572" s="34" t="s">
        <v>4170</v>
      </c>
      <c r="KR572" s="34" t="s">
        <v>4973</v>
      </c>
      <c r="KS572" s="34" t="s">
        <v>4170</v>
      </c>
      <c r="KT572" s="34" t="s">
        <v>4170</v>
      </c>
      <c r="KU572" s="34" t="s">
        <v>5113</v>
      </c>
      <c r="KV572" s="34" t="s">
        <v>5154</v>
      </c>
      <c r="KW572" s="34" t="s">
        <v>5621</v>
      </c>
      <c r="KX572" s="34" t="s">
        <v>5646</v>
      </c>
      <c r="KY572" s="34" t="s">
        <v>5953</v>
      </c>
      <c r="KZ572" s="34" t="s">
        <v>5155</v>
      </c>
    </row>
    <row r="573" spans="1:313">
      <c r="A573" s="34" t="s">
        <v>7616</v>
      </c>
      <c r="B573" s="34" t="s">
        <v>7604</v>
      </c>
      <c r="C573" s="34" t="s">
        <v>1038</v>
      </c>
      <c r="D573" s="34" t="s">
        <v>1041</v>
      </c>
      <c r="F573" s="34" t="s">
        <v>1041</v>
      </c>
      <c r="G573" s="34">
        <v>44</v>
      </c>
      <c r="H573" s="34" t="s">
        <v>1041</v>
      </c>
      <c r="I573" s="34" t="s">
        <v>1041</v>
      </c>
      <c r="J573" s="34" t="s">
        <v>440</v>
      </c>
      <c r="K573" s="34" t="s">
        <v>1077</v>
      </c>
      <c r="L573" s="34" t="s">
        <v>9537</v>
      </c>
      <c r="M573" s="34" t="s">
        <v>1548</v>
      </c>
      <c r="N573" s="34" t="s">
        <v>9538</v>
      </c>
      <c r="P573" s="34" t="s">
        <v>3065</v>
      </c>
      <c r="Q573" s="34" t="s">
        <v>3096</v>
      </c>
      <c r="R573" s="34" t="s">
        <v>6320</v>
      </c>
      <c r="S573" s="34">
        <v>2</v>
      </c>
      <c r="T573" s="34" t="s">
        <v>4609</v>
      </c>
      <c r="U573" s="34" t="s">
        <v>4881</v>
      </c>
      <c r="V573" s="34" t="s">
        <v>4170</v>
      </c>
      <c r="W573" s="34" t="s">
        <v>4881</v>
      </c>
      <c r="X573" s="34" t="s">
        <v>4170</v>
      </c>
      <c r="Y573" s="34" t="s">
        <v>4609</v>
      </c>
      <c r="Z573" s="34" t="s">
        <v>4170</v>
      </c>
      <c r="AA573" s="34" t="s">
        <v>4170</v>
      </c>
      <c r="AB573" s="34" t="s">
        <v>3684</v>
      </c>
      <c r="AD573" s="34" t="s">
        <v>3696</v>
      </c>
      <c r="AN573" s="34" t="s">
        <v>3722</v>
      </c>
      <c r="AO573" s="34" t="s">
        <v>1044</v>
      </c>
      <c r="BG573" s="34">
        <v>1</v>
      </c>
      <c r="BI573" s="34">
        <v>20</v>
      </c>
      <c r="BJ573" s="34" t="s">
        <v>1041</v>
      </c>
      <c r="BK573" s="34" t="s">
        <v>3727</v>
      </c>
      <c r="BM573" s="34" t="s">
        <v>3742</v>
      </c>
      <c r="BN573" s="34" t="s">
        <v>7141</v>
      </c>
      <c r="BO573" s="34" t="s">
        <v>4881</v>
      </c>
      <c r="BP573" s="34" t="s">
        <v>4881</v>
      </c>
      <c r="BQ573" s="34" t="s">
        <v>4170</v>
      </c>
      <c r="BR573" s="34" t="s">
        <v>4170</v>
      </c>
      <c r="BS573" s="34" t="s">
        <v>3754</v>
      </c>
      <c r="BT573" s="34" t="s">
        <v>3771</v>
      </c>
      <c r="BU573" s="34" t="s">
        <v>1044</v>
      </c>
      <c r="BV573" s="34" t="s">
        <v>1044</v>
      </c>
      <c r="BW573" s="34" t="s">
        <v>1044</v>
      </c>
      <c r="BX573" s="34" t="s">
        <v>3777</v>
      </c>
      <c r="BY573" s="34" t="s">
        <v>4881</v>
      </c>
      <c r="BZ573" s="34" t="s">
        <v>4170</v>
      </c>
      <c r="CA573" s="34" t="s">
        <v>4170</v>
      </c>
      <c r="CB573" s="34" t="s">
        <v>4170</v>
      </c>
      <c r="CC573" s="34" t="s">
        <v>4170</v>
      </c>
      <c r="CD573" s="34" t="s">
        <v>4170</v>
      </c>
      <c r="CE573" s="34" t="s">
        <v>4170</v>
      </c>
      <c r="CF573" s="34" t="s">
        <v>4170</v>
      </c>
      <c r="CG573" s="34" t="s">
        <v>4170</v>
      </c>
      <c r="CH573" s="34" t="s">
        <v>4170</v>
      </c>
      <c r="CI573" s="34" t="s">
        <v>4170</v>
      </c>
      <c r="CJ573" s="34" t="s">
        <v>4170</v>
      </c>
      <c r="CK573" s="34" t="s">
        <v>4170</v>
      </c>
      <c r="CL573" s="34" t="s">
        <v>4170</v>
      </c>
      <c r="CM573" s="34" t="s">
        <v>4170</v>
      </c>
      <c r="CN573" s="34" t="s">
        <v>4170</v>
      </c>
      <c r="CO573" s="34" t="s">
        <v>4170</v>
      </c>
      <c r="CQ573" s="34" t="s">
        <v>1041</v>
      </c>
      <c r="CR573" s="34" t="s">
        <v>1041</v>
      </c>
      <c r="CS573" s="34" t="s">
        <v>1041</v>
      </c>
      <c r="CT573" s="34" t="s">
        <v>1041</v>
      </c>
      <c r="CU573" s="34" t="s">
        <v>1041</v>
      </c>
      <c r="CV573" s="34" t="s">
        <v>1041</v>
      </c>
      <c r="CW573" s="34" t="s">
        <v>1044</v>
      </c>
      <c r="CX573" s="34" t="s">
        <v>1044</v>
      </c>
      <c r="CY573" s="34" t="s">
        <v>3826</v>
      </c>
      <c r="CZ573" s="34" t="s">
        <v>3843</v>
      </c>
      <c r="DA573" s="34" t="s">
        <v>3855</v>
      </c>
      <c r="DB573" s="34" t="s">
        <v>1044</v>
      </c>
      <c r="DC573" s="34" t="s">
        <v>1044</v>
      </c>
      <c r="DD573" s="34" t="s">
        <v>3871</v>
      </c>
      <c r="DE573" s="34" t="s">
        <v>1044</v>
      </c>
      <c r="DF573" s="34" t="s">
        <v>3880</v>
      </c>
      <c r="DG573" s="34" t="s">
        <v>3884</v>
      </c>
      <c r="DH573" s="34" t="s">
        <v>4881</v>
      </c>
      <c r="DI573" s="34" t="s">
        <v>4170</v>
      </c>
      <c r="DJ573" s="34" t="s">
        <v>4170</v>
      </c>
      <c r="DK573" s="34" t="s">
        <v>4170</v>
      </c>
      <c r="DL573" s="34" t="s">
        <v>4170</v>
      </c>
      <c r="DM573" s="34" t="s">
        <v>4170</v>
      </c>
      <c r="DN573" s="34" t="s">
        <v>4170</v>
      </c>
      <c r="DO573" s="34" t="s">
        <v>4170</v>
      </c>
      <c r="DP573" s="34" t="s">
        <v>4170</v>
      </c>
      <c r="DQ573" s="34" t="s">
        <v>4170</v>
      </c>
      <c r="DR573" s="34" t="s">
        <v>4170</v>
      </c>
      <c r="DS573" s="34" t="s">
        <v>4170</v>
      </c>
      <c r="DT573" s="34" t="s">
        <v>4170</v>
      </c>
      <c r="DU573" s="34" t="s">
        <v>4170</v>
      </c>
      <c r="DV573" s="34" t="s">
        <v>4170</v>
      </c>
      <c r="DW573" s="34" t="s">
        <v>4170</v>
      </c>
      <c r="FK573" s="34" t="s">
        <v>1044</v>
      </c>
      <c r="FM573" s="34" t="s">
        <v>3981</v>
      </c>
      <c r="FN573" s="34" t="s">
        <v>7617</v>
      </c>
      <c r="FO573" s="34" t="s">
        <v>4881</v>
      </c>
      <c r="FP573" s="34" t="s">
        <v>4881</v>
      </c>
      <c r="FQ573" s="34" t="s">
        <v>4881</v>
      </c>
      <c r="FR573" s="34" t="s">
        <v>4881</v>
      </c>
      <c r="FS573" s="34" t="s">
        <v>4170</v>
      </c>
      <c r="FT573" s="34" t="s">
        <v>4170</v>
      </c>
      <c r="FU573" s="34" t="s">
        <v>4881</v>
      </c>
      <c r="FV573" s="34" t="s">
        <v>4881</v>
      </c>
      <c r="FW573" s="34" t="s">
        <v>4881</v>
      </c>
      <c r="FX573" s="34" t="s">
        <v>4170</v>
      </c>
      <c r="FY573" s="34" t="s">
        <v>4881</v>
      </c>
      <c r="FZ573" s="34" t="s">
        <v>4170</v>
      </c>
      <c r="GA573" s="34" t="s">
        <v>4881</v>
      </c>
      <c r="GB573" s="34" t="s">
        <v>4170</v>
      </c>
      <c r="GC573" s="34" t="s">
        <v>4170</v>
      </c>
      <c r="GD573" s="34" t="s">
        <v>4170</v>
      </c>
      <c r="GF573" s="34" t="s">
        <v>1044</v>
      </c>
      <c r="GG573" s="34" t="s">
        <v>4170</v>
      </c>
      <c r="GH573" s="34" t="s">
        <v>4170</v>
      </c>
      <c r="GI573" s="34" t="s">
        <v>4170</v>
      </c>
      <c r="GJ573" s="34" t="s">
        <v>4881</v>
      </c>
      <c r="GK573" s="34" t="s">
        <v>4170</v>
      </c>
      <c r="GL573" s="34" t="s">
        <v>4170</v>
      </c>
      <c r="GM573" s="34" t="s">
        <v>4170</v>
      </c>
      <c r="GO573" s="34">
        <v>3000</v>
      </c>
      <c r="GP573" s="34">
        <v>0</v>
      </c>
      <c r="GR573" s="34">
        <v>1000</v>
      </c>
      <c r="GS573" s="34">
        <v>500</v>
      </c>
      <c r="GT573" s="34">
        <v>200</v>
      </c>
      <c r="GU573" s="34">
        <v>300</v>
      </c>
      <c r="GV573" s="34">
        <v>0</v>
      </c>
      <c r="GW573" s="34">
        <v>500</v>
      </c>
      <c r="GX573" s="34">
        <v>2000</v>
      </c>
      <c r="GY573" s="34">
        <v>1500</v>
      </c>
      <c r="GZ573" s="34">
        <v>1500</v>
      </c>
      <c r="HA573" s="34">
        <v>0</v>
      </c>
      <c r="HB573" s="34">
        <v>0</v>
      </c>
      <c r="HC573" s="34">
        <v>0</v>
      </c>
      <c r="HD573" s="34">
        <v>0</v>
      </c>
      <c r="HE573" s="34">
        <v>0</v>
      </c>
      <c r="HF573" s="34" t="s">
        <v>1044</v>
      </c>
      <c r="HK573" s="34" t="s">
        <v>7618</v>
      </c>
      <c r="HL573" s="34" t="s">
        <v>4226</v>
      </c>
      <c r="HM573" s="34" t="s">
        <v>4542</v>
      </c>
      <c r="HN573" s="34" t="s">
        <v>5447</v>
      </c>
      <c r="HO573" s="34">
        <v>49.9657796758651</v>
      </c>
      <c r="HP573" s="34" t="s">
        <v>4896</v>
      </c>
      <c r="HQ573" s="34" t="s">
        <v>4313</v>
      </c>
      <c r="HR573" s="34" t="s">
        <v>4210</v>
      </c>
      <c r="HS573" s="34" t="s">
        <v>4228</v>
      </c>
      <c r="HT573" s="34" t="s">
        <v>4262</v>
      </c>
      <c r="HU573" s="34" t="s">
        <v>5342</v>
      </c>
      <c r="HV573" s="34" t="s">
        <v>5001</v>
      </c>
      <c r="HW573" s="34" t="s">
        <v>4560</v>
      </c>
      <c r="HX573" s="34" t="s">
        <v>3244</v>
      </c>
      <c r="HY573" s="34" t="s">
        <v>4299</v>
      </c>
      <c r="HZ573" s="34" t="s">
        <v>4933</v>
      </c>
      <c r="IA573" s="34" t="s">
        <v>4665</v>
      </c>
      <c r="IB573" s="34" t="s">
        <v>5665</v>
      </c>
      <c r="IC573" s="34" t="s">
        <v>5274</v>
      </c>
      <c r="ID573" s="34" t="s">
        <v>4462</v>
      </c>
      <c r="IR573" s="34" t="s">
        <v>1046</v>
      </c>
      <c r="IS573" s="34" t="s">
        <v>5322</v>
      </c>
      <c r="IU573" s="34" t="s">
        <v>5178</v>
      </c>
      <c r="IV573" s="34" t="s">
        <v>4170</v>
      </c>
      <c r="IX573" s="34" t="s">
        <v>6120</v>
      </c>
      <c r="IY573" s="34" t="s">
        <v>4785</v>
      </c>
      <c r="IZ573" s="34" t="s">
        <v>4783</v>
      </c>
      <c r="JA573" s="34" t="s">
        <v>4784</v>
      </c>
      <c r="JB573" s="34" t="s">
        <v>4170</v>
      </c>
      <c r="JC573" s="34">
        <v>333.33333333333297</v>
      </c>
      <c r="JD573" s="34">
        <v>250</v>
      </c>
      <c r="JE573" s="34">
        <v>250</v>
      </c>
      <c r="JF573" s="34">
        <v>0</v>
      </c>
      <c r="JG573" s="34">
        <v>0</v>
      </c>
      <c r="JH573" s="34">
        <v>0</v>
      </c>
      <c r="JI573" s="34">
        <v>0</v>
      </c>
      <c r="JJ573" s="34">
        <v>0</v>
      </c>
      <c r="JK573" s="34">
        <v>166.666666666667</v>
      </c>
      <c r="JL573" s="34">
        <v>5583.3333333333303</v>
      </c>
      <c r="JM573" s="34">
        <v>416.66666666666703</v>
      </c>
      <c r="JN573" s="34">
        <v>6000</v>
      </c>
      <c r="JO573" s="34">
        <v>2791.6666666666702</v>
      </c>
      <c r="JP573" s="34">
        <v>208.333333333333</v>
      </c>
      <c r="JQ573" s="34">
        <v>3000</v>
      </c>
      <c r="JR573" s="34">
        <v>0.5</v>
      </c>
      <c r="JU573" s="34">
        <v>0.16666666666666699</v>
      </c>
      <c r="JV573" s="34">
        <v>8.3333333333333301E-2</v>
      </c>
      <c r="JW573" s="34">
        <v>3.3333333333333298E-2</v>
      </c>
      <c r="JX573" s="34">
        <v>0.05</v>
      </c>
      <c r="JZ573" s="34">
        <v>2.7777777777777801E-2</v>
      </c>
      <c r="KA573" s="34">
        <v>5.5555555555555601E-2</v>
      </c>
      <c r="KB573" s="34">
        <v>4.1666666666666699E-2</v>
      </c>
      <c r="KC573" s="34">
        <v>4.1666666666666699E-2</v>
      </c>
      <c r="KL573" s="34" t="s">
        <v>5794</v>
      </c>
      <c r="KM573" s="34" t="s">
        <v>4714</v>
      </c>
      <c r="KN573" s="34" t="s">
        <v>5254</v>
      </c>
      <c r="KO573" s="34" t="s">
        <v>5254</v>
      </c>
      <c r="KP573" s="34" t="s">
        <v>4170</v>
      </c>
      <c r="KQ573" s="34" t="s">
        <v>4170</v>
      </c>
      <c r="KR573" s="34" t="s">
        <v>4170</v>
      </c>
      <c r="KS573" s="34" t="s">
        <v>4170</v>
      </c>
      <c r="KT573" s="34" t="s">
        <v>4170</v>
      </c>
      <c r="KU573" s="34" t="s">
        <v>5116</v>
      </c>
      <c r="KV573" s="34" t="s">
        <v>5153</v>
      </c>
      <c r="KW573" s="34" t="s">
        <v>5624</v>
      </c>
      <c r="KX573" s="34" t="s">
        <v>5644</v>
      </c>
      <c r="KY573" s="34" t="s">
        <v>5116</v>
      </c>
      <c r="KZ573" s="34" t="s">
        <v>5850</v>
      </c>
    </row>
    <row r="574" spans="1:313">
      <c r="A574" s="34" t="s">
        <v>7619</v>
      </c>
      <c r="B574" s="34" t="s">
        <v>7604</v>
      </c>
      <c r="C574" s="34" t="s">
        <v>1036</v>
      </c>
      <c r="D574" s="34" t="s">
        <v>1041</v>
      </c>
      <c r="F574" s="34" t="s">
        <v>1041</v>
      </c>
      <c r="G574" s="34">
        <v>39</v>
      </c>
      <c r="H574" s="34" t="s">
        <v>1041</v>
      </c>
      <c r="I574" s="34" t="s">
        <v>1041</v>
      </c>
      <c r="J574" s="34" t="s">
        <v>440</v>
      </c>
      <c r="K574" s="34" t="s">
        <v>1077</v>
      </c>
      <c r="L574" s="34" t="s">
        <v>9537</v>
      </c>
      <c r="M574" s="34" t="s">
        <v>1548</v>
      </c>
      <c r="N574" s="34" t="s">
        <v>9538</v>
      </c>
      <c r="P574" s="34" t="s">
        <v>3065</v>
      </c>
      <c r="Q574" s="34" t="s">
        <v>3123</v>
      </c>
      <c r="R574" s="34" t="s">
        <v>6320</v>
      </c>
      <c r="S574" s="34">
        <v>4</v>
      </c>
      <c r="T574" s="34" t="s">
        <v>4609</v>
      </c>
      <c r="U574" s="34" t="s">
        <v>4881</v>
      </c>
      <c r="V574" s="34" t="s">
        <v>4881</v>
      </c>
      <c r="W574" s="34" t="s">
        <v>4881</v>
      </c>
      <c r="X574" s="34" t="s">
        <v>4881</v>
      </c>
      <c r="Y574" s="34" t="s">
        <v>4609</v>
      </c>
      <c r="Z574" s="34" t="s">
        <v>4609</v>
      </c>
      <c r="AA574" s="34" t="s">
        <v>4170</v>
      </c>
      <c r="AB574" s="34" t="s">
        <v>3681</v>
      </c>
      <c r="AD574" s="34" t="s">
        <v>3696</v>
      </c>
      <c r="AN574" s="34" t="s">
        <v>3719</v>
      </c>
      <c r="AO574" s="34" t="s">
        <v>1044</v>
      </c>
      <c r="BG574" s="34">
        <v>2</v>
      </c>
      <c r="BI574" s="34">
        <v>30</v>
      </c>
      <c r="BJ574" s="34" t="s">
        <v>1041</v>
      </c>
      <c r="BK574" s="34" t="s">
        <v>3727</v>
      </c>
      <c r="BM574" s="34" t="s">
        <v>3739</v>
      </c>
      <c r="BN574" s="34" t="s">
        <v>3745</v>
      </c>
      <c r="BO574" s="34" t="s">
        <v>4881</v>
      </c>
      <c r="BP574" s="34" t="s">
        <v>4170</v>
      </c>
      <c r="BQ574" s="34" t="s">
        <v>4170</v>
      </c>
      <c r="BR574" s="34" t="s">
        <v>4170</v>
      </c>
      <c r="BS574" s="34" t="s">
        <v>3754</v>
      </c>
      <c r="BT574" s="34" t="s">
        <v>3771</v>
      </c>
      <c r="BU574" s="34" t="s">
        <v>1044</v>
      </c>
      <c r="BV574" s="34" t="s">
        <v>1044</v>
      </c>
      <c r="BW574" s="34" t="s">
        <v>1044</v>
      </c>
      <c r="BX574" s="34" t="s">
        <v>3783</v>
      </c>
      <c r="BY574" s="34" t="s">
        <v>4170</v>
      </c>
      <c r="BZ574" s="34" t="s">
        <v>4170</v>
      </c>
      <c r="CA574" s="34" t="s">
        <v>4881</v>
      </c>
      <c r="CB574" s="34" t="s">
        <v>4170</v>
      </c>
      <c r="CC574" s="34" t="s">
        <v>4170</v>
      </c>
      <c r="CD574" s="34" t="s">
        <v>4170</v>
      </c>
      <c r="CE574" s="34" t="s">
        <v>4170</v>
      </c>
      <c r="CF574" s="34" t="s">
        <v>4170</v>
      </c>
      <c r="CG574" s="34" t="s">
        <v>4170</v>
      </c>
      <c r="CH574" s="34" t="s">
        <v>4170</v>
      </c>
      <c r="CI574" s="34" t="s">
        <v>4170</v>
      </c>
      <c r="CJ574" s="34" t="s">
        <v>4170</v>
      </c>
      <c r="CK574" s="34" t="s">
        <v>4170</v>
      </c>
      <c r="CL574" s="34" t="s">
        <v>4170</v>
      </c>
      <c r="CM574" s="34" t="s">
        <v>4170</v>
      </c>
      <c r="CN574" s="34" t="s">
        <v>4170</v>
      </c>
      <c r="CO574" s="34" t="s">
        <v>4170</v>
      </c>
      <c r="CQ574" s="34" t="s">
        <v>1041</v>
      </c>
      <c r="CR574" s="34" t="s">
        <v>1041</v>
      </c>
      <c r="CS574" s="34" t="s">
        <v>1041</v>
      </c>
      <c r="CT574" s="34" t="s">
        <v>1041</v>
      </c>
      <c r="CU574" s="34" t="s">
        <v>1041</v>
      </c>
      <c r="CV574" s="34" t="s">
        <v>1041</v>
      </c>
      <c r="CW574" s="34" t="s">
        <v>1041</v>
      </c>
      <c r="CX574" s="34" t="s">
        <v>1041</v>
      </c>
      <c r="CY574" s="34" t="s">
        <v>3826</v>
      </c>
      <c r="CZ574" s="34" t="s">
        <v>3843</v>
      </c>
      <c r="DA574" s="34" t="s">
        <v>3855</v>
      </c>
      <c r="DB574" s="34" t="s">
        <v>1044</v>
      </c>
      <c r="DC574" s="34" t="s">
        <v>1044</v>
      </c>
      <c r="DD574" s="34" t="s">
        <v>3871</v>
      </c>
      <c r="DE574" s="34" t="s">
        <v>1044</v>
      </c>
      <c r="DF574" s="34" t="s">
        <v>3877</v>
      </c>
      <c r="DG574" s="34" t="s">
        <v>3889</v>
      </c>
      <c r="DH574" s="34" t="s">
        <v>4170</v>
      </c>
      <c r="DI574" s="34" t="s">
        <v>4170</v>
      </c>
      <c r="DJ574" s="34" t="s">
        <v>4881</v>
      </c>
      <c r="DK574" s="34" t="s">
        <v>4170</v>
      </c>
      <c r="DL574" s="34" t="s">
        <v>4170</v>
      </c>
      <c r="DM574" s="34" t="s">
        <v>4170</v>
      </c>
      <c r="DN574" s="34" t="s">
        <v>4170</v>
      </c>
      <c r="DO574" s="34" t="s">
        <v>4170</v>
      </c>
      <c r="DP574" s="34" t="s">
        <v>4170</v>
      </c>
      <c r="DQ574" s="34" t="s">
        <v>4170</v>
      </c>
      <c r="DR574" s="34" t="s">
        <v>4170</v>
      </c>
      <c r="DS574" s="34" t="s">
        <v>4170</v>
      </c>
      <c r="DT574" s="34" t="s">
        <v>4170</v>
      </c>
      <c r="DU574" s="34" t="s">
        <v>4170</v>
      </c>
      <c r="DV574" s="34" t="s">
        <v>4170</v>
      </c>
      <c r="DW574" s="34" t="s">
        <v>4170</v>
      </c>
      <c r="FK574" s="34" t="s">
        <v>1044</v>
      </c>
      <c r="FM574" s="34" t="s">
        <v>3981</v>
      </c>
      <c r="FN574" s="34" t="s">
        <v>6657</v>
      </c>
      <c r="FO574" s="34" t="s">
        <v>4881</v>
      </c>
      <c r="FP574" s="34" t="s">
        <v>4881</v>
      </c>
      <c r="FQ574" s="34" t="s">
        <v>4881</v>
      </c>
      <c r="FR574" s="34" t="s">
        <v>4881</v>
      </c>
      <c r="FS574" s="34" t="s">
        <v>4170</v>
      </c>
      <c r="FT574" s="34" t="s">
        <v>4170</v>
      </c>
      <c r="FU574" s="34" t="s">
        <v>4170</v>
      </c>
      <c r="FV574" s="34" t="s">
        <v>4881</v>
      </c>
      <c r="FW574" s="34" t="s">
        <v>4881</v>
      </c>
      <c r="FX574" s="34" t="s">
        <v>4170</v>
      </c>
      <c r="FY574" s="34" t="s">
        <v>4170</v>
      </c>
      <c r="FZ574" s="34" t="s">
        <v>4170</v>
      </c>
      <c r="GA574" s="34" t="s">
        <v>4170</v>
      </c>
      <c r="GB574" s="34" t="s">
        <v>4170</v>
      </c>
      <c r="GC574" s="34" t="s">
        <v>4170</v>
      </c>
      <c r="GD574" s="34" t="s">
        <v>4170</v>
      </c>
      <c r="GF574" s="34" t="s">
        <v>1044</v>
      </c>
      <c r="GG574" s="34" t="s">
        <v>4170</v>
      </c>
      <c r="GH574" s="34" t="s">
        <v>4170</v>
      </c>
      <c r="GI574" s="34" t="s">
        <v>4170</v>
      </c>
      <c r="GJ574" s="34" t="s">
        <v>4881</v>
      </c>
      <c r="GK574" s="34" t="s">
        <v>4170</v>
      </c>
      <c r="GL574" s="34" t="s">
        <v>4170</v>
      </c>
      <c r="GM574" s="34" t="s">
        <v>4170</v>
      </c>
      <c r="GO574" s="34">
        <v>10000</v>
      </c>
      <c r="GP574" s="34">
        <v>0</v>
      </c>
      <c r="GQ574" s="34">
        <v>14000</v>
      </c>
      <c r="GR574" s="34">
        <v>4500</v>
      </c>
      <c r="GS574" s="34">
        <v>3000</v>
      </c>
      <c r="GT574" s="34">
        <v>500</v>
      </c>
      <c r="GU574" s="34">
        <v>3500</v>
      </c>
      <c r="GV574" s="34">
        <v>0</v>
      </c>
      <c r="GW574" s="34">
        <v>2000</v>
      </c>
      <c r="GX574" s="34">
        <v>0</v>
      </c>
      <c r="GY574" s="34">
        <v>4000</v>
      </c>
      <c r="GZ574" s="34">
        <v>4200</v>
      </c>
      <c r="HA574" s="34">
        <v>0</v>
      </c>
      <c r="HB574" s="34">
        <v>0</v>
      </c>
      <c r="HC574" s="34">
        <v>0</v>
      </c>
      <c r="HD574" s="34">
        <v>0</v>
      </c>
      <c r="HE574" s="34">
        <v>0</v>
      </c>
      <c r="HF574" s="34" t="s">
        <v>1044</v>
      </c>
      <c r="HK574" s="34" t="s">
        <v>7620</v>
      </c>
      <c r="HL574" s="34" t="s">
        <v>4226</v>
      </c>
      <c r="HM574" s="34" t="s">
        <v>4542</v>
      </c>
      <c r="HN574" s="34" t="s">
        <v>5447</v>
      </c>
      <c r="HO574" s="34">
        <v>49.9657796758651</v>
      </c>
      <c r="HP574" s="34" t="s">
        <v>4896</v>
      </c>
      <c r="HQ574" s="34" t="s">
        <v>4316</v>
      </c>
      <c r="HR574" s="34" t="s">
        <v>4219</v>
      </c>
      <c r="HS574" s="34" t="s">
        <v>4248</v>
      </c>
      <c r="HT574" s="34" t="s">
        <v>4262</v>
      </c>
      <c r="HU574" s="34" t="s">
        <v>5342</v>
      </c>
      <c r="HV574" s="34" t="s">
        <v>5001</v>
      </c>
      <c r="HW574" s="34" t="s">
        <v>4560</v>
      </c>
      <c r="HX574" s="34" t="s">
        <v>3238</v>
      </c>
      <c r="HY574" s="34" t="s">
        <v>4291</v>
      </c>
      <c r="HZ574" s="34" t="s">
        <v>4933</v>
      </c>
      <c r="IA574" s="34" t="s">
        <v>4666</v>
      </c>
      <c r="IB574" s="34" t="s">
        <v>5665</v>
      </c>
      <c r="IC574" s="34" t="s">
        <v>5274</v>
      </c>
      <c r="ID574" s="34" t="s">
        <v>4462</v>
      </c>
      <c r="IR574" s="34" t="s">
        <v>1046</v>
      </c>
      <c r="IS574" s="34" t="s">
        <v>5322</v>
      </c>
      <c r="IU574" s="34" t="s">
        <v>5181</v>
      </c>
      <c r="IV574" s="34" t="s">
        <v>4170</v>
      </c>
      <c r="IW574" s="34" t="s">
        <v>4172</v>
      </c>
      <c r="IX574" s="34" t="s">
        <v>5179</v>
      </c>
      <c r="IY574" s="34" t="s">
        <v>5374</v>
      </c>
      <c r="IZ574" s="34" t="s">
        <v>4785</v>
      </c>
      <c r="JA574" s="34" t="s">
        <v>6053</v>
      </c>
      <c r="JB574" s="34" t="s">
        <v>4170</v>
      </c>
      <c r="JC574" s="34">
        <v>0</v>
      </c>
      <c r="JD574" s="34">
        <v>666.66666666666697</v>
      </c>
      <c r="JE574" s="34">
        <v>700</v>
      </c>
      <c r="JF574" s="34">
        <v>0</v>
      </c>
      <c r="JG574" s="34">
        <v>0</v>
      </c>
      <c r="JH574" s="34">
        <v>0</v>
      </c>
      <c r="JI574" s="34">
        <v>0</v>
      </c>
      <c r="JJ574" s="34">
        <v>0</v>
      </c>
      <c r="JK574" s="34">
        <v>666.66666666666697</v>
      </c>
      <c r="JL574" s="34">
        <v>36200</v>
      </c>
      <c r="JM574" s="34">
        <v>1333.3333333333301</v>
      </c>
      <c r="JN574" s="34">
        <v>37533.333333333299</v>
      </c>
      <c r="JO574" s="34">
        <v>9050</v>
      </c>
      <c r="JP574" s="34">
        <v>333.33333333333297</v>
      </c>
      <c r="JQ574" s="34">
        <v>9383.3333333333303</v>
      </c>
      <c r="JR574" s="34">
        <v>0.26642984014209597</v>
      </c>
      <c r="JT574" s="34">
        <v>0.37300177619893399</v>
      </c>
      <c r="JU574" s="34">
        <v>0.119893428063943</v>
      </c>
      <c r="JV574" s="34">
        <v>7.9928952042628801E-2</v>
      </c>
      <c r="JW574" s="34">
        <v>1.33214920071048E-2</v>
      </c>
      <c r="JX574" s="34">
        <v>9.3250444049733594E-2</v>
      </c>
      <c r="JZ574" s="34">
        <v>1.77619893428064E-2</v>
      </c>
      <c r="KB574" s="34">
        <v>1.77619893428064E-2</v>
      </c>
      <c r="KC574" s="34">
        <v>1.8650088809946699E-2</v>
      </c>
      <c r="KL574" s="34" t="s">
        <v>5797</v>
      </c>
      <c r="KM574" s="34" t="s">
        <v>4170</v>
      </c>
      <c r="KN574" s="34" t="s">
        <v>4716</v>
      </c>
      <c r="KO574" s="34" t="s">
        <v>4716</v>
      </c>
      <c r="KP574" s="34" t="s">
        <v>4170</v>
      </c>
      <c r="KQ574" s="34" t="s">
        <v>4170</v>
      </c>
      <c r="KR574" s="34" t="s">
        <v>4170</v>
      </c>
      <c r="KS574" s="34" t="s">
        <v>4170</v>
      </c>
      <c r="KT574" s="34" t="s">
        <v>4170</v>
      </c>
      <c r="KU574" s="34" t="s">
        <v>5114</v>
      </c>
      <c r="KV574" s="34" t="s">
        <v>5155</v>
      </c>
      <c r="KW574" s="34" t="s">
        <v>5621</v>
      </c>
      <c r="KX574" s="34" t="s">
        <v>5644</v>
      </c>
      <c r="KY574" s="34" t="s">
        <v>5954</v>
      </c>
      <c r="KZ574" s="34" t="s">
        <v>5155</v>
      </c>
    </row>
    <row r="575" spans="1:313">
      <c r="A575" s="34" t="s">
        <v>7621</v>
      </c>
      <c r="B575" s="34" t="s">
        <v>7604</v>
      </c>
      <c r="C575" s="34" t="s">
        <v>1036</v>
      </c>
      <c r="D575" s="34" t="s">
        <v>1041</v>
      </c>
      <c r="F575" s="34" t="s">
        <v>1041</v>
      </c>
      <c r="G575" s="34">
        <v>38</v>
      </c>
      <c r="H575" s="34" t="s">
        <v>1041</v>
      </c>
      <c r="I575" s="34" t="s">
        <v>1041</v>
      </c>
      <c r="J575" s="34" t="s">
        <v>440</v>
      </c>
      <c r="K575" s="34" t="s">
        <v>1125</v>
      </c>
      <c r="L575" s="34" t="s">
        <v>9541</v>
      </c>
      <c r="M575" s="34" t="s">
        <v>2373</v>
      </c>
      <c r="N575" s="34" t="s">
        <v>9620</v>
      </c>
      <c r="P575" s="34" t="s">
        <v>3065</v>
      </c>
      <c r="Q575" s="34" t="s">
        <v>3087</v>
      </c>
      <c r="R575" s="34" t="s">
        <v>6432</v>
      </c>
      <c r="S575" s="34">
        <v>3</v>
      </c>
      <c r="T575" s="34" t="s">
        <v>4609</v>
      </c>
      <c r="U575" s="34" t="s">
        <v>4881</v>
      </c>
      <c r="V575" s="34" t="s">
        <v>4881</v>
      </c>
      <c r="W575" s="34" t="s">
        <v>4881</v>
      </c>
      <c r="X575" s="34" t="s">
        <v>4170</v>
      </c>
      <c r="Y575" s="34" t="s">
        <v>4609</v>
      </c>
      <c r="Z575" s="34" t="s">
        <v>4881</v>
      </c>
      <c r="AA575" s="34" t="s">
        <v>4170</v>
      </c>
      <c r="AB575" s="34" t="s">
        <v>3681</v>
      </c>
      <c r="AD575" s="34" t="s">
        <v>3696</v>
      </c>
      <c r="AN575" s="34" t="s">
        <v>3719</v>
      </c>
      <c r="AO575" s="34" t="s">
        <v>1044</v>
      </c>
      <c r="BG575" s="34">
        <v>2</v>
      </c>
      <c r="BI575" s="34">
        <v>30</v>
      </c>
      <c r="BJ575" s="34" t="s">
        <v>1041</v>
      </c>
      <c r="BK575" s="34" t="s">
        <v>3727</v>
      </c>
      <c r="BM575" s="34" t="s">
        <v>1044</v>
      </c>
      <c r="BN575" s="34" t="s">
        <v>3748</v>
      </c>
      <c r="BO575" s="34" t="s">
        <v>4170</v>
      </c>
      <c r="BP575" s="34" t="s">
        <v>4881</v>
      </c>
      <c r="BQ575" s="34" t="s">
        <v>4170</v>
      </c>
      <c r="BR575" s="34" t="s">
        <v>4170</v>
      </c>
      <c r="BS575" s="34" t="s">
        <v>3760</v>
      </c>
      <c r="BT575" s="34" t="s">
        <v>3774</v>
      </c>
      <c r="BU575" s="34" t="s">
        <v>1044</v>
      </c>
      <c r="BV575" s="34" t="s">
        <v>1044</v>
      </c>
      <c r="BW575" s="34" t="s">
        <v>1044</v>
      </c>
      <c r="BX575" s="34" t="s">
        <v>3777</v>
      </c>
      <c r="BY575" s="34" t="s">
        <v>4881</v>
      </c>
      <c r="BZ575" s="34" t="s">
        <v>4170</v>
      </c>
      <c r="CA575" s="34" t="s">
        <v>4170</v>
      </c>
      <c r="CB575" s="34" t="s">
        <v>4170</v>
      </c>
      <c r="CC575" s="34" t="s">
        <v>4170</v>
      </c>
      <c r="CD575" s="34" t="s">
        <v>4170</v>
      </c>
      <c r="CE575" s="34" t="s">
        <v>4170</v>
      </c>
      <c r="CF575" s="34" t="s">
        <v>4170</v>
      </c>
      <c r="CG575" s="34" t="s">
        <v>4170</v>
      </c>
      <c r="CH575" s="34" t="s">
        <v>4170</v>
      </c>
      <c r="CI575" s="34" t="s">
        <v>4170</v>
      </c>
      <c r="CJ575" s="34" t="s">
        <v>4170</v>
      </c>
      <c r="CK575" s="34" t="s">
        <v>4170</v>
      </c>
      <c r="CL575" s="34" t="s">
        <v>4170</v>
      </c>
      <c r="CM575" s="34" t="s">
        <v>4170</v>
      </c>
      <c r="CN575" s="34" t="s">
        <v>4170</v>
      </c>
      <c r="CO575" s="34" t="s">
        <v>4170</v>
      </c>
      <c r="CQ575" s="34" t="s">
        <v>1041</v>
      </c>
      <c r="CR575" s="34" t="s">
        <v>1041</v>
      </c>
      <c r="CS575" s="34" t="s">
        <v>1044</v>
      </c>
      <c r="CT575" s="34" t="s">
        <v>1041</v>
      </c>
      <c r="CU575" s="34" t="s">
        <v>1041</v>
      </c>
      <c r="CV575" s="34" t="s">
        <v>1041</v>
      </c>
      <c r="CW575" s="34" t="s">
        <v>1044</v>
      </c>
      <c r="CX575" s="34" t="s">
        <v>1044</v>
      </c>
      <c r="CY575" s="34" t="s">
        <v>3826</v>
      </c>
      <c r="CZ575" s="34" t="s">
        <v>3843</v>
      </c>
      <c r="DA575" s="34" t="s">
        <v>3861</v>
      </c>
      <c r="DB575" s="34" t="s">
        <v>1044</v>
      </c>
      <c r="DC575" s="34" t="s">
        <v>3871</v>
      </c>
      <c r="DD575" s="34" t="s">
        <v>3871</v>
      </c>
      <c r="DE575" s="34" t="s">
        <v>1044</v>
      </c>
      <c r="DF575" s="34" t="s">
        <v>3877</v>
      </c>
      <c r="DG575" s="34" t="s">
        <v>157</v>
      </c>
      <c r="DH575" s="34" t="s">
        <v>4170</v>
      </c>
      <c r="DI575" s="34" t="s">
        <v>4170</v>
      </c>
      <c r="DJ575" s="34" t="s">
        <v>4170</v>
      </c>
      <c r="DK575" s="34" t="s">
        <v>4170</v>
      </c>
      <c r="DL575" s="34" t="s">
        <v>4170</v>
      </c>
      <c r="DM575" s="34" t="s">
        <v>4170</v>
      </c>
      <c r="DN575" s="34" t="s">
        <v>4170</v>
      </c>
      <c r="DO575" s="34" t="s">
        <v>4881</v>
      </c>
      <c r="DP575" s="34" t="s">
        <v>4170</v>
      </c>
      <c r="DQ575" s="34" t="s">
        <v>4170</v>
      </c>
      <c r="DR575" s="34" t="s">
        <v>4170</v>
      </c>
      <c r="DS575" s="34" t="s">
        <v>4170</v>
      </c>
      <c r="DT575" s="34" t="s">
        <v>4170</v>
      </c>
      <c r="DU575" s="34" t="s">
        <v>4170</v>
      </c>
      <c r="DV575" s="34" t="s">
        <v>4170</v>
      </c>
      <c r="DW575" s="34" t="s">
        <v>4170</v>
      </c>
      <c r="FE575" s="34">
        <v>4875</v>
      </c>
      <c r="FK575" s="34" t="s">
        <v>3957</v>
      </c>
      <c r="FL575" s="34" t="s">
        <v>3966</v>
      </c>
      <c r="FM575" s="34" t="s">
        <v>3990</v>
      </c>
      <c r="GF575" s="34" t="s">
        <v>1044</v>
      </c>
      <c r="GG575" s="34" t="s">
        <v>4170</v>
      </c>
      <c r="GH575" s="34" t="s">
        <v>4170</v>
      </c>
      <c r="GI575" s="34" t="s">
        <v>4170</v>
      </c>
      <c r="GJ575" s="34" t="s">
        <v>4881</v>
      </c>
      <c r="GK575" s="34" t="s">
        <v>4170</v>
      </c>
      <c r="GL575" s="34" t="s">
        <v>4170</v>
      </c>
      <c r="GM575" s="34" t="s">
        <v>4170</v>
      </c>
      <c r="GO575" s="34">
        <v>4000</v>
      </c>
      <c r="GP575" s="34">
        <v>0</v>
      </c>
      <c r="GQ575" s="34">
        <v>0</v>
      </c>
      <c r="GR575" s="34">
        <v>800</v>
      </c>
      <c r="GS575" s="34">
        <v>500</v>
      </c>
      <c r="GT575" s="34">
        <v>200</v>
      </c>
      <c r="GU575" s="34">
        <v>0</v>
      </c>
      <c r="GV575" s="34">
        <v>0</v>
      </c>
      <c r="GW575" s="34">
        <v>0</v>
      </c>
      <c r="GX575" s="34">
        <v>3000</v>
      </c>
      <c r="GY575" s="34">
        <v>800</v>
      </c>
      <c r="GZ575" s="34">
        <v>0</v>
      </c>
      <c r="HA575" s="34">
        <v>0</v>
      </c>
      <c r="HB575" s="34">
        <v>0</v>
      </c>
      <c r="HC575" s="34">
        <v>0</v>
      </c>
      <c r="HD575" s="34">
        <v>0</v>
      </c>
      <c r="HE575" s="34">
        <v>0</v>
      </c>
      <c r="HF575" s="34" t="s">
        <v>1044</v>
      </c>
      <c r="HK575" s="34" t="s">
        <v>7622</v>
      </c>
      <c r="HL575" s="34" t="s">
        <v>4226</v>
      </c>
      <c r="HM575" s="34" t="s">
        <v>4542</v>
      </c>
      <c r="HN575" s="34" t="s">
        <v>5447</v>
      </c>
      <c r="HO575" s="34">
        <v>9.9540078843626798</v>
      </c>
      <c r="HP575" s="34" t="s">
        <v>4897</v>
      </c>
      <c r="HQ575" s="34" t="s">
        <v>4316</v>
      </c>
      <c r="HR575" s="34" t="s">
        <v>4210</v>
      </c>
      <c r="HS575" s="34" t="s">
        <v>4228</v>
      </c>
      <c r="HT575" s="34" t="s">
        <v>4262</v>
      </c>
      <c r="HU575" s="34" t="s">
        <v>5342</v>
      </c>
      <c r="HV575" s="34" t="s">
        <v>5001</v>
      </c>
      <c r="HW575" s="34" t="s">
        <v>3302</v>
      </c>
      <c r="HX575" s="34" t="s">
        <v>3238</v>
      </c>
      <c r="HY575" s="34" t="s">
        <v>4299</v>
      </c>
      <c r="HZ575" s="34" t="s">
        <v>4933</v>
      </c>
      <c r="IA575" s="34" t="s">
        <v>4665</v>
      </c>
      <c r="IB575" s="34" t="s">
        <v>5665</v>
      </c>
      <c r="IC575" s="34" t="s">
        <v>5274</v>
      </c>
      <c r="ID575" s="34" t="s">
        <v>4462</v>
      </c>
      <c r="IK575" s="34" t="s">
        <v>4589</v>
      </c>
      <c r="IQ575" s="34">
        <v>4875</v>
      </c>
      <c r="IR575" s="34" t="s">
        <v>1046</v>
      </c>
      <c r="IS575" s="34" t="s">
        <v>5322</v>
      </c>
      <c r="IT575" s="34">
        <v>1625</v>
      </c>
      <c r="IU575" s="34" t="s">
        <v>5178</v>
      </c>
      <c r="IV575" s="34" t="s">
        <v>4170</v>
      </c>
      <c r="IW575" s="34" t="s">
        <v>4170</v>
      </c>
      <c r="IX575" s="34" t="s">
        <v>6120</v>
      </c>
      <c r="IY575" s="34" t="s">
        <v>4785</v>
      </c>
      <c r="IZ575" s="34" t="s">
        <v>4783</v>
      </c>
      <c r="JA575" s="34" t="s">
        <v>4170</v>
      </c>
      <c r="JB575" s="34" t="s">
        <v>4170</v>
      </c>
      <c r="JC575" s="34">
        <v>500</v>
      </c>
      <c r="JD575" s="34">
        <v>133.333333333333</v>
      </c>
      <c r="JE575" s="34">
        <v>0</v>
      </c>
      <c r="JF575" s="34">
        <v>0</v>
      </c>
      <c r="JG575" s="34">
        <v>0</v>
      </c>
      <c r="JH575" s="34">
        <v>0</v>
      </c>
      <c r="JI575" s="34">
        <v>0</v>
      </c>
      <c r="JJ575" s="34">
        <v>0</v>
      </c>
      <c r="JK575" s="34">
        <v>0</v>
      </c>
      <c r="JL575" s="34">
        <v>6000</v>
      </c>
      <c r="JM575" s="34">
        <v>133.333333333333</v>
      </c>
      <c r="JN575" s="34">
        <v>6133.3333333333303</v>
      </c>
      <c r="JO575" s="34">
        <v>2000</v>
      </c>
      <c r="JP575" s="34">
        <v>44.4444444444444</v>
      </c>
      <c r="JQ575" s="34">
        <v>2044.44444444444</v>
      </c>
      <c r="JR575" s="34">
        <v>0.65217391304347805</v>
      </c>
      <c r="JU575" s="34">
        <v>0.13043478260869601</v>
      </c>
      <c r="JV575" s="34">
        <v>8.1521739130434798E-2</v>
      </c>
      <c r="JW575" s="34">
        <v>3.2608695652173898E-2</v>
      </c>
      <c r="KA575" s="34">
        <v>8.1521739130434798E-2</v>
      </c>
      <c r="KB575" s="34">
        <v>2.1739130434782601E-2</v>
      </c>
      <c r="KJ575" s="34" t="s">
        <v>5976</v>
      </c>
      <c r="KK575" s="34" t="s">
        <v>5177</v>
      </c>
      <c r="KL575" s="34" t="s">
        <v>4170</v>
      </c>
      <c r="KM575" s="34" t="s">
        <v>4714</v>
      </c>
      <c r="KN575" s="34" t="s">
        <v>5254</v>
      </c>
      <c r="KO575" s="34" t="s">
        <v>4170</v>
      </c>
      <c r="KP575" s="34" t="s">
        <v>4170</v>
      </c>
      <c r="KQ575" s="34" t="s">
        <v>4170</v>
      </c>
      <c r="KR575" s="34" t="s">
        <v>4170</v>
      </c>
      <c r="KS575" s="34" t="s">
        <v>4170</v>
      </c>
      <c r="KT575" s="34" t="s">
        <v>4170</v>
      </c>
      <c r="KU575" s="34" t="s">
        <v>5116</v>
      </c>
      <c r="KV575" s="34" t="s">
        <v>5151</v>
      </c>
      <c r="KW575" s="34" t="s">
        <v>5620</v>
      </c>
      <c r="KX575" s="34" t="s">
        <v>5643</v>
      </c>
      <c r="KY575" s="34" t="s">
        <v>5116</v>
      </c>
      <c r="KZ575" s="34" t="s">
        <v>5850</v>
      </c>
      <c r="LA575" s="34" t="s">
        <v>5993</v>
      </c>
    </row>
    <row r="576" spans="1:313">
      <c r="A576" s="34" t="s">
        <v>7623</v>
      </c>
      <c r="B576" s="34" t="s">
        <v>7604</v>
      </c>
      <c r="C576" s="34" t="s">
        <v>1037</v>
      </c>
      <c r="D576" s="34" t="s">
        <v>1041</v>
      </c>
      <c r="F576" s="34" t="s">
        <v>1041</v>
      </c>
      <c r="G576" s="34">
        <v>75</v>
      </c>
      <c r="H576" s="34" t="s">
        <v>1041</v>
      </c>
      <c r="I576" s="34" t="s">
        <v>1041</v>
      </c>
      <c r="J576" s="34" t="s">
        <v>442</v>
      </c>
      <c r="K576" s="34" t="s">
        <v>1077</v>
      </c>
      <c r="L576" s="34" t="s">
        <v>9537</v>
      </c>
      <c r="M576" s="34" t="s">
        <v>1548</v>
      </c>
      <c r="N576" s="34" t="s">
        <v>9538</v>
      </c>
      <c r="P576" s="34" t="s">
        <v>3065</v>
      </c>
      <c r="Q576" s="34" t="s">
        <v>3090</v>
      </c>
      <c r="R576" s="34" t="s">
        <v>6320</v>
      </c>
      <c r="S576" s="34">
        <v>2</v>
      </c>
      <c r="T576" s="34" t="s">
        <v>4170</v>
      </c>
      <c r="U576" s="34" t="s">
        <v>4170</v>
      </c>
      <c r="V576" s="34" t="s">
        <v>4170</v>
      </c>
      <c r="W576" s="34" t="s">
        <v>4881</v>
      </c>
      <c r="X576" s="34" t="s">
        <v>4881</v>
      </c>
      <c r="Y576" s="34" t="s">
        <v>4881</v>
      </c>
      <c r="Z576" s="34" t="s">
        <v>4881</v>
      </c>
      <c r="AA576" s="34" t="s">
        <v>4170</v>
      </c>
      <c r="AB576" s="34" t="s">
        <v>3681</v>
      </c>
      <c r="AD576" s="34" t="s">
        <v>3696</v>
      </c>
      <c r="AN576" s="34" t="s">
        <v>3722</v>
      </c>
      <c r="AO576" s="34" t="s">
        <v>1044</v>
      </c>
      <c r="BG576" s="34">
        <v>1</v>
      </c>
      <c r="BI576" s="34">
        <v>18</v>
      </c>
      <c r="BJ576" s="34" t="s">
        <v>1041</v>
      </c>
      <c r="BK576" s="34" t="s">
        <v>3727</v>
      </c>
      <c r="BM576" s="34" t="s">
        <v>3739</v>
      </c>
      <c r="BN576" s="34" t="s">
        <v>3745</v>
      </c>
      <c r="BO576" s="34" t="s">
        <v>4881</v>
      </c>
      <c r="BP576" s="34" t="s">
        <v>4170</v>
      </c>
      <c r="BQ576" s="34" t="s">
        <v>4170</v>
      </c>
      <c r="BR576" s="34" t="s">
        <v>4170</v>
      </c>
      <c r="BS576" s="34" t="s">
        <v>3751</v>
      </c>
      <c r="BT576" s="34" t="s">
        <v>3771</v>
      </c>
      <c r="BU576" s="34" t="s">
        <v>1044</v>
      </c>
      <c r="BV576" s="34" t="s">
        <v>1044</v>
      </c>
      <c r="BW576" s="34" t="s">
        <v>1044</v>
      </c>
      <c r="BX576" s="34" t="s">
        <v>3777</v>
      </c>
      <c r="BY576" s="34" t="s">
        <v>4881</v>
      </c>
      <c r="BZ576" s="34" t="s">
        <v>4170</v>
      </c>
      <c r="CA576" s="34" t="s">
        <v>4170</v>
      </c>
      <c r="CB576" s="34" t="s">
        <v>4170</v>
      </c>
      <c r="CC576" s="34" t="s">
        <v>4170</v>
      </c>
      <c r="CD576" s="34" t="s">
        <v>4170</v>
      </c>
      <c r="CE576" s="34" t="s">
        <v>4170</v>
      </c>
      <c r="CF576" s="34" t="s">
        <v>4170</v>
      </c>
      <c r="CG576" s="34" t="s">
        <v>4170</v>
      </c>
      <c r="CH576" s="34" t="s">
        <v>4170</v>
      </c>
      <c r="CI576" s="34" t="s">
        <v>4170</v>
      </c>
      <c r="CJ576" s="34" t="s">
        <v>4170</v>
      </c>
      <c r="CK576" s="34" t="s">
        <v>4170</v>
      </c>
      <c r="CL576" s="34" t="s">
        <v>4170</v>
      </c>
      <c r="CM576" s="34" t="s">
        <v>4170</v>
      </c>
      <c r="CN576" s="34" t="s">
        <v>4170</v>
      </c>
      <c r="CO576" s="34" t="s">
        <v>4170</v>
      </c>
      <c r="CQ576" s="34" t="s">
        <v>1041</v>
      </c>
      <c r="CR576" s="34" t="s">
        <v>1041</v>
      </c>
      <c r="CS576" s="34" t="s">
        <v>1041</v>
      </c>
      <c r="CT576" s="34" t="s">
        <v>1041</v>
      </c>
      <c r="CU576" s="34" t="s">
        <v>1041</v>
      </c>
      <c r="CV576" s="34" t="s">
        <v>1041</v>
      </c>
      <c r="CW576" s="34" t="s">
        <v>1041</v>
      </c>
      <c r="CX576" s="34" t="s">
        <v>1044</v>
      </c>
      <c r="CY576" s="34" t="s">
        <v>3826</v>
      </c>
      <c r="CZ576" s="34" t="s">
        <v>3843</v>
      </c>
      <c r="DA576" s="34" t="s">
        <v>3861</v>
      </c>
      <c r="DB576" s="34" t="s">
        <v>1044</v>
      </c>
      <c r="DC576" s="34" t="s">
        <v>1044</v>
      </c>
      <c r="DD576" s="34" t="s">
        <v>3871</v>
      </c>
      <c r="DE576" s="34" t="s">
        <v>1044</v>
      </c>
      <c r="DF576" s="34" t="s">
        <v>3877</v>
      </c>
      <c r="DG576" s="34" t="s">
        <v>6305</v>
      </c>
      <c r="DH576" s="34" t="s">
        <v>4170</v>
      </c>
      <c r="DI576" s="34" t="s">
        <v>4170</v>
      </c>
      <c r="DJ576" s="34" t="s">
        <v>4170</v>
      </c>
      <c r="DK576" s="34" t="s">
        <v>4170</v>
      </c>
      <c r="DL576" s="34" t="s">
        <v>4170</v>
      </c>
      <c r="DM576" s="34" t="s">
        <v>4170</v>
      </c>
      <c r="DN576" s="34" t="s">
        <v>4881</v>
      </c>
      <c r="DO576" s="34" t="s">
        <v>4881</v>
      </c>
      <c r="DP576" s="34" t="s">
        <v>4170</v>
      </c>
      <c r="DQ576" s="34" t="s">
        <v>4170</v>
      </c>
      <c r="DR576" s="34" t="s">
        <v>4170</v>
      </c>
      <c r="DS576" s="34" t="s">
        <v>4170</v>
      </c>
      <c r="DT576" s="34" t="s">
        <v>4170</v>
      </c>
      <c r="DU576" s="34" t="s">
        <v>4170</v>
      </c>
      <c r="DV576" s="34" t="s">
        <v>4170</v>
      </c>
      <c r="DW576" s="34" t="s">
        <v>4170</v>
      </c>
      <c r="ES576" s="34" t="s">
        <v>3951</v>
      </c>
      <c r="ET576" s="34" t="s">
        <v>4170</v>
      </c>
      <c r="EU576" s="34" t="s">
        <v>4170</v>
      </c>
      <c r="EV576" s="34" t="s">
        <v>4170</v>
      </c>
      <c r="EW576" s="34" t="s">
        <v>4170</v>
      </c>
      <c r="EX576" s="34" t="s">
        <v>4881</v>
      </c>
      <c r="EY576" s="34" t="s">
        <v>4170</v>
      </c>
      <c r="EZ576" s="34" t="s">
        <v>4170</v>
      </c>
      <c r="FA576" s="34" t="s">
        <v>4170</v>
      </c>
      <c r="FB576" s="34" t="s">
        <v>4170</v>
      </c>
      <c r="FD576" s="34">
        <v>17000</v>
      </c>
      <c r="FE576" s="34">
        <v>3250</v>
      </c>
      <c r="FK576" s="34" t="s">
        <v>1044</v>
      </c>
      <c r="FM576" s="34" t="s">
        <v>3990</v>
      </c>
      <c r="GF576" s="34" t="s">
        <v>1044</v>
      </c>
      <c r="GG576" s="34" t="s">
        <v>4170</v>
      </c>
      <c r="GH576" s="34" t="s">
        <v>4170</v>
      </c>
      <c r="GI576" s="34" t="s">
        <v>4170</v>
      </c>
      <c r="GJ576" s="34" t="s">
        <v>4881</v>
      </c>
      <c r="GK576" s="34" t="s">
        <v>4170</v>
      </c>
      <c r="GL576" s="34" t="s">
        <v>4170</v>
      </c>
      <c r="GM576" s="34" t="s">
        <v>4170</v>
      </c>
      <c r="GO576" s="34">
        <v>4000</v>
      </c>
      <c r="GP576" s="34">
        <v>0</v>
      </c>
      <c r="GQ576" s="34">
        <v>3400</v>
      </c>
      <c r="GR576" s="34">
        <v>2500</v>
      </c>
      <c r="GS576" s="34">
        <v>300</v>
      </c>
      <c r="GT576" s="34">
        <v>300</v>
      </c>
      <c r="GU576" s="34">
        <v>0</v>
      </c>
      <c r="GV576" s="34">
        <v>0</v>
      </c>
      <c r="GW576" s="34">
        <v>0</v>
      </c>
      <c r="GX576" s="34">
        <v>1500</v>
      </c>
      <c r="GY576" s="34">
        <v>6000</v>
      </c>
      <c r="GZ576" s="34">
        <v>4000</v>
      </c>
      <c r="HA576" s="34">
        <v>0</v>
      </c>
      <c r="HB576" s="34">
        <v>0</v>
      </c>
      <c r="HC576" s="34">
        <v>0</v>
      </c>
      <c r="HD576" s="34">
        <v>0</v>
      </c>
      <c r="HE576" s="34">
        <v>0</v>
      </c>
      <c r="HF576" s="34" t="s">
        <v>1044</v>
      </c>
      <c r="HK576" s="34" t="s">
        <v>7624</v>
      </c>
      <c r="HL576" s="34" t="s">
        <v>4226</v>
      </c>
      <c r="HM576" s="34" t="s">
        <v>4546</v>
      </c>
      <c r="HN576" s="34" t="s">
        <v>5455</v>
      </c>
      <c r="HO576" s="34">
        <v>49.9657796758651</v>
      </c>
      <c r="HP576" s="34" t="s">
        <v>4896</v>
      </c>
      <c r="HQ576" s="34" t="s">
        <v>4313</v>
      </c>
      <c r="HR576" s="34" t="s">
        <v>4195</v>
      </c>
      <c r="HS576" s="34" t="s">
        <v>4255</v>
      </c>
      <c r="HT576" s="34" t="s">
        <v>4271</v>
      </c>
      <c r="HU576" s="34" t="s">
        <v>5342</v>
      </c>
      <c r="HV576" s="34" t="s">
        <v>5001</v>
      </c>
      <c r="HW576" s="34" t="s">
        <v>4560</v>
      </c>
      <c r="HX576" s="34" t="s">
        <v>3244</v>
      </c>
      <c r="HY576" s="34" t="s">
        <v>4299</v>
      </c>
      <c r="HZ576" s="34" t="s">
        <v>4933</v>
      </c>
      <c r="IA576" s="34" t="s">
        <v>4665</v>
      </c>
      <c r="IC576" s="34" t="s">
        <v>5274</v>
      </c>
      <c r="ID576" s="34" t="s">
        <v>4462</v>
      </c>
      <c r="IJ576" s="34">
        <v>6776.2</v>
      </c>
      <c r="IK576" s="34" t="s">
        <v>4588</v>
      </c>
      <c r="IQ576" s="34">
        <v>10026.200000000001</v>
      </c>
      <c r="IR576" s="34" t="s">
        <v>1046</v>
      </c>
      <c r="IT576" s="34">
        <v>5013.1000000000004</v>
      </c>
      <c r="IU576" s="34" t="s">
        <v>5178</v>
      </c>
      <c r="IV576" s="34" t="s">
        <v>4170</v>
      </c>
      <c r="IW576" s="34" t="s">
        <v>4174</v>
      </c>
      <c r="IX576" s="34" t="s">
        <v>5374</v>
      </c>
      <c r="IY576" s="34" t="s">
        <v>5373</v>
      </c>
      <c r="IZ576" s="34" t="s">
        <v>4784</v>
      </c>
      <c r="JA576" s="34" t="s">
        <v>4170</v>
      </c>
      <c r="JB576" s="34" t="s">
        <v>4170</v>
      </c>
      <c r="JC576" s="34">
        <v>250</v>
      </c>
      <c r="JD576" s="34">
        <v>1000</v>
      </c>
      <c r="JE576" s="34">
        <v>666.66666666666697</v>
      </c>
      <c r="JF576" s="34">
        <v>0</v>
      </c>
      <c r="JG576" s="34">
        <v>0</v>
      </c>
      <c r="JH576" s="34">
        <v>0</v>
      </c>
      <c r="JI576" s="34">
        <v>0</v>
      </c>
      <c r="JJ576" s="34">
        <v>0</v>
      </c>
      <c r="JK576" s="34">
        <v>0</v>
      </c>
      <c r="JL576" s="34">
        <v>11416.666666666701</v>
      </c>
      <c r="JM576" s="34">
        <v>1000</v>
      </c>
      <c r="JN576" s="34">
        <v>12416.666666666701</v>
      </c>
      <c r="JO576" s="34">
        <v>5708.3333333333303</v>
      </c>
      <c r="JP576" s="34">
        <v>500</v>
      </c>
      <c r="JQ576" s="34">
        <v>6208.3333333333303</v>
      </c>
      <c r="JR576" s="34">
        <v>0.322147651006711</v>
      </c>
      <c r="JT576" s="34">
        <v>0.27382550335570499</v>
      </c>
      <c r="JU576" s="34">
        <v>0.20134228187919501</v>
      </c>
      <c r="JV576" s="34">
        <v>2.41610738255034E-2</v>
      </c>
      <c r="JW576" s="34">
        <v>2.41610738255034E-2</v>
      </c>
      <c r="KA576" s="34">
        <v>2.01342281879195E-2</v>
      </c>
      <c r="KB576" s="34">
        <v>8.0536912751677903E-2</v>
      </c>
      <c r="KC576" s="34">
        <v>5.3691275167785199E-2</v>
      </c>
      <c r="KI576" s="34" t="s">
        <v>6086</v>
      </c>
      <c r="KJ576" s="34" t="s">
        <v>5977</v>
      </c>
      <c r="KK576" s="34" t="s">
        <v>5989</v>
      </c>
      <c r="KL576" s="34" t="s">
        <v>4170</v>
      </c>
      <c r="KM576" s="34" t="s">
        <v>4714</v>
      </c>
      <c r="KN576" s="34" t="s">
        <v>4716</v>
      </c>
      <c r="KO576" s="34" t="s">
        <v>4716</v>
      </c>
      <c r="KP576" s="34" t="s">
        <v>4170</v>
      </c>
      <c r="KQ576" s="34" t="s">
        <v>4170</v>
      </c>
      <c r="KR576" s="34" t="s">
        <v>4170</v>
      </c>
      <c r="KS576" s="34" t="s">
        <v>4170</v>
      </c>
      <c r="KT576" s="34" t="s">
        <v>4170</v>
      </c>
      <c r="KU576" s="34" t="s">
        <v>5112</v>
      </c>
      <c r="KV576" s="34" t="s">
        <v>5154</v>
      </c>
      <c r="KW576" s="34" t="s">
        <v>5624</v>
      </c>
      <c r="KX576" s="34" t="s">
        <v>5646</v>
      </c>
      <c r="KY576" s="34" t="s">
        <v>5112</v>
      </c>
      <c r="KZ576" s="34" t="s">
        <v>5154</v>
      </c>
      <c r="LA576" s="34" t="s">
        <v>5992</v>
      </c>
    </row>
    <row r="577" spans="1:313">
      <c r="A577" s="34" t="s">
        <v>7625</v>
      </c>
      <c r="B577" s="34" t="s">
        <v>7604</v>
      </c>
      <c r="C577" s="34" t="s">
        <v>1039</v>
      </c>
      <c r="D577" s="34" t="s">
        <v>1041</v>
      </c>
      <c r="F577" s="34" t="s">
        <v>1041</v>
      </c>
      <c r="G577" s="34">
        <v>35</v>
      </c>
      <c r="H577" s="34" t="s">
        <v>1041</v>
      </c>
      <c r="I577" s="34" t="s">
        <v>1041</v>
      </c>
      <c r="J577" s="34" t="s">
        <v>440</v>
      </c>
      <c r="K577" s="34" t="s">
        <v>1077</v>
      </c>
      <c r="L577" s="34" t="s">
        <v>9537</v>
      </c>
      <c r="M577" s="34" t="s">
        <v>1548</v>
      </c>
      <c r="N577" s="34" t="s">
        <v>9538</v>
      </c>
      <c r="P577" s="34" t="s">
        <v>3065</v>
      </c>
      <c r="Q577" s="34" t="s">
        <v>3123</v>
      </c>
      <c r="R577" s="34" t="s">
        <v>6377</v>
      </c>
      <c r="S577" s="34">
        <v>3</v>
      </c>
      <c r="T577" s="34" t="s">
        <v>4881</v>
      </c>
      <c r="U577" s="34" t="s">
        <v>4609</v>
      </c>
      <c r="V577" s="34" t="s">
        <v>4170</v>
      </c>
      <c r="W577" s="34" t="s">
        <v>4881</v>
      </c>
      <c r="X577" s="34" t="s">
        <v>4170</v>
      </c>
      <c r="Y577" s="34" t="s">
        <v>4848</v>
      </c>
      <c r="Z577" s="34" t="s">
        <v>4170</v>
      </c>
      <c r="AA577" s="34" t="s">
        <v>4170</v>
      </c>
      <c r="AB577" s="34" t="s">
        <v>3681</v>
      </c>
      <c r="AD577" s="34" t="s">
        <v>3696</v>
      </c>
      <c r="AN577" s="34" t="s">
        <v>3722</v>
      </c>
      <c r="AO577" s="34" t="s">
        <v>1044</v>
      </c>
      <c r="BG577" s="34">
        <v>1</v>
      </c>
      <c r="BI577" s="34">
        <v>25</v>
      </c>
      <c r="BJ577" s="34" t="s">
        <v>1041</v>
      </c>
      <c r="BK577" s="34" t="s">
        <v>3727</v>
      </c>
      <c r="BM577" s="34" t="s">
        <v>3739</v>
      </c>
      <c r="BN577" s="34" t="s">
        <v>3745</v>
      </c>
      <c r="BO577" s="34" t="s">
        <v>4881</v>
      </c>
      <c r="BP577" s="34" t="s">
        <v>4170</v>
      </c>
      <c r="BQ577" s="34" t="s">
        <v>4170</v>
      </c>
      <c r="BR577" s="34" t="s">
        <v>4170</v>
      </c>
      <c r="BS577" s="34" t="s">
        <v>3754</v>
      </c>
      <c r="BT577" s="34" t="s">
        <v>3771</v>
      </c>
      <c r="BU577" s="34" t="s">
        <v>1044</v>
      </c>
      <c r="BV577" s="34" t="s">
        <v>1044</v>
      </c>
      <c r="BW577" s="34" t="s">
        <v>1044</v>
      </c>
      <c r="BX577" s="34" t="s">
        <v>3783</v>
      </c>
      <c r="BY577" s="34" t="s">
        <v>4170</v>
      </c>
      <c r="BZ577" s="34" t="s">
        <v>4170</v>
      </c>
      <c r="CA577" s="34" t="s">
        <v>4881</v>
      </c>
      <c r="CB577" s="34" t="s">
        <v>4170</v>
      </c>
      <c r="CC577" s="34" t="s">
        <v>4170</v>
      </c>
      <c r="CD577" s="34" t="s">
        <v>4170</v>
      </c>
      <c r="CE577" s="34" t="s">
        <v>4170</v>
      </c>
      <c r="CF577" s="34" t="s">
        <v>4170</v>
      </c>
      <c r="CG577" s="34" t="s">
        <v>4170</v>
      </c>
      <c r="CH577" s="34" t="s">
        <v>4170</v>
      </c>
      <c r="CI577" s="34" t="s">
        <v>4170</v>
      </c>
      <c r="CJ577" s="34" t="s">
        <v>4170</v>
      </c>
      <c r="CK577" s="34" t="s">
        <v>4170</v>
      </c>
      <c r="CL577" s="34" t="s">
        <v>4170</v>
      </c>
      <c r="CM577" s="34" t="s">
        <v>4170</v>
      </c>
      <c r="CN577" s="34" t="s">
        <v>4170</v>
      </c>
      <c r="CO577" s="34" t="s">
        <v>4170</v>
      </c>
      <c r="CQ577" s="34" t="s">
        <v>1041</v>
      </c>
      <c r="CR577" s="34" t="s">
        <v>1041</v>
      </c>
      <c r="CS577" s="34" t="s">
        <v>1041</v>
      </c>
      <c r="CT577" s="34" t="s">
        <v>1041</v>
      </c>
      <c r="CU577" s="34" t="s">
        <v>1041</v>
      </c>
      <c r="CV577" s="34" t="s">
        <v>1041</v>
      </c>
      <c r="CW577" s="34" t="s">
        <v>1044</v>
      </c>
      <c r="CX577" s="34" t="s">
        <v>1044</v>
      </c>
      <c r="CY577" s="34" t="s">
        <v>3826</v>
      </c>
      <c r="CZ577" s="34" t="s">
        <v>3846</v>
      </c>
      <c r="DA577" s="34" t="s">
        <v>3855</v>
      </c>
      <c r="DB577" s="34" t="s">
        <v>3868</v>
      </c>
      <c r="DC577" s="34" t="s">
        <v>3868</v>
      </c>
      <c r="DD577" s="34" t="s">
        <v>3871</v>
      </c>
      <c r="DE577" s="34" t="s">
        <v>1041</v>
      </c>
      <c r="DF577" s="34" t="s">
        <v>3880</v>
      </c>
      <c r="DG577" s="34" t="s">
        <v>6401</v>
      </c>
      <c r="DH577" s="34" t="s">
        <v>4170</v>
      </c>
      <c r="DI577" s="34" t="s">
        <v>4170</v>
      </c>
      <c r="DJ577" s="34" t="s">
        <v>4170</v>
      </c>
      <c r="DK577" s="34" t="s">
        <v>4170</v>
      </c>
      <c r="DL577" s="34" t="s">
        <v>4170</v>
      </c>
      <c r="DM577" s="34" t="s">
        <v>4170</v>
      </c>
      <c r="DN577" s="34" t="s">
        <v>4170</v>
      </c>
      <c r="DO577" s="34" t="s">
        <v>4881</v>
      </c>
      <c r="DP577" s="34" t="s">
        <v>4170</v>
      </c>
      <c r="DQ577" s="34" t="s">
        <v>4881</v>
      </c>
      <c r="DR577" s="34" t="s">
        <v>4170</v>
      </c>
      <c r="DS577" s="34" t="s">
        <v>4170</v>
      </c>
      <c r="DT577" s="34" t="s">
        <v>4170</v>
      </c>
      <c r="DU577" s="34" t="s">
        <v>4170</v>
      </c>
      <c r="DV577" s="34" t="s">
        <v>4170</v>
      </c>
      <c r="DW577" s="34" t="s">
        <v>4170</v>
      </c>
      <c r="FE577" s="34">
        <v>4875</v>
      </c>
      <c r="FG577" s="34">
        <v>2000</v>
      </c>
      <c r="FK577" s="34" t="s">
        <v>3963</v>
      </c>
      <c r="FL577" s="34" t="s">
        <v>3975</v>
      </c>
      <c r="FM577" s="34" t="s">
        <v>3984</v>
      </c>
      <c r="FN577" s="34" t="s">
        <v>6748</v>
      </c>
      <c r="FO577" s="34" t="s">
        <v>4881</v>
      </c>
      <c r="FP577" s="34" t="s">
        <v>4881</v>
      </c>
      <c r="FQ577" s="34" t="s">
        <v>4881</v>
      </c>
      <c r="FR577" s="34" t="s">
        <v>4170</v>
      </c>
      <c r="FS577" s="34" t="s">
        <v>4881</v>
      </c>
      <c r="FT577" s="34" t="s">
        <v>4170</v>
      </c>
      <c r="FU577" s="34" t="s">
        <v>4170</v>
      </c>
      <c r="FV577" s="34" t="s">
        <v>4170</v>
      </c>
      <c r="FW577" s="34" t="s">
        <v>4170</v>
      </c>
      <c r="FX577" s="34" t="s">
        <v>4170</v>
      </c>
      <c r="FY577" s="34" t="s">
        <v>4170</v>
      </c>
      <c r="FZ577" s="34" t="s">
        <v>4170</v>
      </c>
      <c r="GA577" s="34" t="s">
        <v>4170</v>
      </c>
      <c r="GB577" s="34" t="s">
        <v>4170</v>
      </c>
      <c r="GC577" s="34" t="s">
        <v>4170</v>
      </c>
      <c r="GD577" s="34" t="s">
        <v>4170</v>
      </c>
      <c r="GF577" s="34" t="s">
        <v>1044</v>
      </c>
      <c r="GG577" s="34" t="s">
        <v>4170</v>
      </c>
      <c r="GH577" s="34" t="s">
        <v>4170</v>
      </c>
      <c r="GI577" s="34" t="s">
        <v>4170</v>
      </c>
      <c r="GJ577" s="34" t="s">
        <v>4881</v>
      </c>
      <c r="GK577" s="34" t="s">
        <v>4170</v>
      </c>
      <c r="GL577" s="34" t="s">
        <v>4170</v>
      </c>
      <c r="GM577" s="34" t="s">
        <v>4170</v>
      </c>
      <c r="GO577" s="34">
        <v>3500</v>
      </c>
      <c r="GP577" s="34">
        <v>0</v>
      </c>
      <c r="GQ577" s="34">
        <v>4000</v>
      </c>
      <c r="GR577" s="34">
        <v>3000</v>
      </c>
      <c r="GS577" s="34">
        <v>100</v>
      </c>
      <c r="GT577" s="34">
        <v>120</v>
      </c>
      <c r="GU577" s="34">
        <v>300</v>
      </c>
      <c r="GV577" s="34">
        <v>0</v>
      </c>
      <c r="GW577" s="34">
        <v>0</v>
      </c>
      <c r="GX577" s="34">
        <v>0</v>
      </c>
      <c r="GY577" s="34">
        <v>4500</v>
      </c>
      <c r="GZ577" s="34">
        <v>3000</v>
      </c>
      <c r="HA577" s="34">
        <v>0</v>
      </c>
      <c r="HB577" s="34">
        <v>0</v>
      </c>
      <c r="HC577" s="34">
        <v>50000</v>
      </c>
      <c r="HD577" s="34">
        <v>0</v>
      </c>
      <c r="HE577" s="34">
        <v>0</v>
      </c>
      <c r="HF577" s="34" t="s">
        <v>1041</v>
      </c>
      <c r="HG577" s="34" t="s">
        <v>4042</v>
      </c>
      <c r="HI577" s="34" t="s">
        <v>4072</v>
      </c>
      <c r="HK577" s="34" t="s">
        <v>7626</v>
      </c>
      <c r="HL577" s="34" t="s">
        <v>4226</v>
      </c>
      <c r="HM577" s="34" t="s">
        <v>4542</v>
      </c>
      <c r="HN577" s="34" t="s">
        <v>5447</v>
      </c>
      <c r="HO577" s="34">
        <v>48.948751642575601</v>
      </c>
      <c r="HP577" s="34" t="s">
        <v>4896</v>
      </c>
      <c r="HQ577" s="34" t="s">
        <v>4316</v>
      </c>
      <c r="HR577" s="34" t="s">
        <v>4210</v>
      </c>
      <c r="HS577" s="34" t="s">
        <v>4228</v>
      </c>
      <c r="HT577" s="34" t="s">
        <v>4262</v>
      </c>
      <c r="HU577" s="34" t="s">
        <v>5342</v>
      </c>
      <c r="HV577" s="34" t="s">
        <v>5001</v>
      </c>
      <c r="HW577" s="34" t="s">
        <v>4560</v>
      </c>
      <c r="HX577" s="34" t="s">
        <v>3238</v>
      </c>
      <c r="HY577" s="34" t="s">
        <v>4299</v>
      </c>
      <c r="HZ577" s="34" t="s">
        <v>4929</v>
      </c>
      <c r="IA577" s="34" t="s">
        <v>4665</v>
      </c>
      <c r="IC577" s="34" t="s">
        <v>5274</v>
      </c>
      <c r="ID577" s="34" t="s">
        <v>4462</v>
      </c>
      <c r="IK577" s="34" t="s">
        <v>4589</v>
      </c>
      <c r="IM577" s="34" t="s">
        <v>5971</v>
      </c>
      <c r="IQ577" s="34">
        <v>6875</v>
      </c>
      <c r="IR577" s="34" t="s">
        <v>1046</v>
      </c>
      <c r="IS577" s="34" t="s">
        <v>5323</v>
      </c>
      <c r="IT577" s="34">
        <v>2291.6666666666702</v>
      </c>
      <c r="IU577" s="34" t="s">
        <v>5178</v>
      </c>
      <c r="IV577" s="34" t="s">
        <v>4170</v>
      </c>
      <c r="IW577" s="34" t="s">
        <v>4174</v>
      </c>
      <c r="IX577" s="34" t="s">
        <v>5374</v>
      </c>
      <c r="IY577" s="34" t="s">
        <v>5373</v>
      </c>
      <c r="IZ577" s="34" t="s">
        <v>4783</v>
      </c>
      <c r="JA577" s="34" t="s">
        <v>4784</v>
      </c>
      <c r="JB577" s="34" t="s">
        <v>4170</v>
      </c>
      <c r="JC577" s="34">
        <v>0</v>
      </c>
      <c r="JD577" s="34">
        <v>750</v>
      </c>
      <c r="JE577" s="34">
        <v>500</v>
      </c>
      <c r="JF577" s="34">
        <v>0</v>
      </c>
      <c r="JG577" s="34">
        <v>0</v>
      </c>
      <c r="JH577" s="34">
        <v>8333.3333333333303</v>
      </c>
      <c r="JI577" s="34">
        <v>0</v>
      </c>
      <c r="JJ577" s="34">
        <v>0</v>
      </c>
      <c r="JK577" s="34">
        <v>0</v>
      </c>
      <c r="JL577" s="34">
        <v>19853.333333333299</v>
      </c>
      <c r="JM577" s="34">
        <v>750</v>
      </c>
      <c r="JN577" s="34">
        <v>20603.333333333299</v>
      </c>
      <c r="JO577" s="34">
        <v>6617.7777777777801</v>
      </c>
      <c r="JP577" s="34">
        <v>250</v>
      </c>
      <c r="JQ577" s="34">
        <v>6867.7777777777801</v>
      </c>
      <c r="JR577" s="34">
        <v>0.16987542468856201</v>
      </c>
      <c r="JT577" s="34">
        <v>0.19414334250121301</v>
      </c>
      <c r="JU577" s="34">
        <v>0.14560750687591001</v>
      </c>
      <c r="JV577" s="34">
        <v>4.8535835625303303E-3</v>
      </c>
      <c r="JW577" s="34">
        <v>5.8243002750364E-3</v>
      </c>
      <c r="JX577" s="34">
        <v>1.4560750687591001E-2</v>
      </c>
      <c r="KB577" s="34">
        <v>3.6401876718977502E-2</v>
      </c>
      <c r="KC577" s="34">
        <v>2.4267917812651699E-2</v>
      </c>
      <c r="KF577" s="34">
        <v>0.40446529687752802</v>
      </c>
      <c r="KJ577" s="34" t="s">
        <v>5980</v>
      </c>
      <c r="KK577" s="34" t="s">
        <v>5178</v>
      </c>
      <c r="KL577" s="34" t="s">
        <v>4170</v>
      </c>
      <c r="KM577" s="34" t="s">
        <v>4170</v>
      </c>
      <c r="KN577" s="34" t="s">
        <v>4716</v>
      </c>
      <c r="KO577" s="34" t="s">
        <v>5255</v>
      </c>
      <c r="KP577" s="34" t="s">
        <v>4170</v>
      </c>
      <c r="KQ577" s="34" t="s">
        <v>4170</v>
      </c>
      <c r="KR577" s="34" t="s">
        <v>4974</v>
      </c>
      <c r="KS577" s="34" t="s">
        <v>4170</v>
      </c>
      <c r="KT577" s="34" t="s">
        <v>4170</v>
      </c>
      <c r="KU577" s="34" t="s">
        <v>5113</v>
      </c>
      <c r="KV577" s="34" t="s">
        <v>5154</v>
      </c>
      <c r="KW577" s="34" t="s">
        <v>5624</v>
      </c>
      <c r="KX577" s="34" t="s">
        <v>5644</v>
      </c>
      <c r="KY577" s="34" t="s">
        <v>5953</v>
      </c>
      <c r="KZ577" s="34" t="s">
        <v>5154</v>
      </c>
      <c r="LA577" s="34" t="s">
        <v>5992</v>
      </c>
    </row>
    <row r="578" spans="1:313">
      <c r="A578" s="34" t="s">
        <v>7627</v>
      </c>
      <c r="B578" s="34" t="s">
        <v>7604</v>
      </c>
      <c r="C578" s="34" t="s">
        <v>1038</v>
      </c>
      <c r="D578" s="34" t="s">
        <v>1041</v>
      </c>
      <c r="F578" s="34" t="s">
        <v>1041</v>
      </c>
      <c r="G578" s="34">
        <v>50</v>
      </c>
      <c r="H578" s="34" t="s">
        <v>1041</v>
      </c>
      <c r="I578" s="34" t="s">
        <v>1041</v>
      </c>
      <c r="J578" s="34" t="s">
        <v>440</v>
      </c>
      <c r="K578" s="34" t="s">
        <v>1077</v>
      </c>
      <c r="L578" s="34" t="s">
        <v>9537</v>
      </c>
      <c r="M578" s="34" t="s">
        <v>1550</v>
      </c>
      <c r="N578" s="34" t="s">
        <v>9587</v>
      </c>
      <c r="P578" s="34" t="s">
        <v>3065</v>
      </c>
      <c r="Q578" s="34" t="s">
        <v>3123</v>
      </c>
      <c r="R578" s="34" t="s">
        <v>6320</v>
      </c>
      <c r="S578" s="34">
        <v>4</v>
      </c>
      <c r="T578" s="34" t="s">
        <v>4626</v>
      </c>
      <c r="U578" s="34" t="s">
        <v>4609</v>
      </c>
      <c r="V578" s="34" t="s">
        <v>4170</v>
      </c>
      <c r="W578" s="34" t="s">
        <v>4609</v>
      </c>
      <c r="X578" s="34" t="s">
        <v>4170</v>
      </c>
      <c r="Y578" s="34" t="s">
        <v>4626</v>
      </c>
      <c r="Z578" s="34" t="s">
        <v>4170</v>
      </c>
      <c r="AA578" s="34" t="s">
        <v>4170</v>
      </c>
      <c r="AB578" s="34" t="s">
        <v>3681</v>
      </c>
      <c r="AD578" s="34" t="s">
        <v>3696</v>
      </c>
      <c r="AN578" s="34" t="s">
        <v>3722</v>
      </c>
      <c r="AO578" s="34" t="s">
        <v>1044</v>
      </c>
      <c r="BG578" s="34">
        <v>1</v>
      </c>
      <c r="BI578" s="34">
        <v>60</v>
      </c>
      <c r="BJ578" s="34" t="s">
        <v>1041</v>
      </c>
      <c r="BK578" s="34" t="s">
        <v>3727</v>
      </c>
      <c r="BM578" s="34" t="s">
        <v>3739</v>
      </c>
      <c r="BN578" s="34" t="s">
        <v>3745</v>
      </c>
      <c r="BO578" s="34" t="s">
        <v>4881</v>
      </c>
      <c r="BP578" s="34" t="s">
        <v>4170</v>
      </c>
      <c r="BQ578" s="34" t="s">
        <v>4170</v>
      </c>
      <c r="BR578" s="34" t="s">
        <v>4170</v>
      </c>
      <c r="BS578" s="34" t="s">
        <v>3754</v>
      </c>
      <c r="BT578" s="34" t="s">
        <v>3771</v>
      </c>
      <c r="BU578" s="34" t="s">
        <v>1044</v>
      </c>
      <c r="BV578" s="34" t="s">
        <v>1044</v>
      </c>
      <c r="BW578" s="34" t="s">
        <v>1044</v>
      </c>
      <c r="BX578" s="34" t="s">
        <v>3777</v>
      </c>
      <c r="BY578" s="34" t="s">
        <v>4881</v>
      </c>
      <c r="BZ578" s="34" t="s">
        <v>4170</v>
      </c>
      <c r="CA578" s="34" t="s">
        <v>4170</v>
      </c>
      <c r="CB578" s="34" t="s">
        <v>4170</v>
      </c>
      <c r="CC578" s="34" t="s">
        <v>4170</v>
      </c>
      <c r="CD578" s="34" t="s">
        <v>4170</v>
      </c>
      <c r="CE578" s="34" t="s">
        <v>4170</v>
      </c>
      <c r="CF578" s="34" t="s">
        <v>4170</v>
      </c>
      <c r="CG578" s="34" t="s">
        <v>4170</v>
      </c>
      <c r="CH578" s="34" t="s">
        <v>4170</v>
      </c>
      <c r="CI578" s="34" t="s">
        <v>4170</v>
      </c>
      <c r="CJ578" s="34" t="s">
        <v>4170</v>
      </c>
      <c r="CK578" s="34" t="s">
        <v>4170</v>
      </c>
      <c r="CL578" s="34" t="s">
        <v>4170</v>
      </c>
      <c r="CM578" s="34" t="s">
        <v>4170</v>
      </c>
      <c r="CN578" s="34" t="s">
        <v>4170</v>
      </c>
      <c r="CO578" s="34" t="s">
        <v>4170</v>
      </c>
      <c r="CQ578" s="34" t="s">
        <v>1041</v>
      </c>
      <c r="CR578" s="34" t="s">
        <v>1041</v>
      </c>
      <c r="CS578" s="34" t="s">
        <v>1041</v>
      </c>
      <c r="CT578" s="34" t="s">
        <v>1041</v>
      </c>
      <c r="CU578" s="34" t="s">
        <v>1041</v>
      </c>
      <c r="CV578" s="34" t="s">
        <v>1041</v>
      </c>
      <c r="CW578" s="34" t="s">
        <v>1044</v>
      </c>
      <c r="CX578" s="34" t="s">
        <v>1044</v>
      </c>
      <c r="CY578" s="34" t="s">
        <v>3826</v>
      </c>
      <c r="CZ578" s="34" t="s">
        <v>3843</v>
      </c>
      <c r="DA578" s="34" t="s">
        <v>3855</v>
      </c>
      <c r="DB578" s="34" t="s">
        <v>1044</v>
      </c>
      <c r="DC578" s="34" t="s">
        <v>1044</v>
      </c>
      <c r="DD578" s="34" t="s">
        <v>3871</v>
      </c>
      <c r="DE578" s="34" t="s">
        <v>1044</v>
      </c>
      <c r="DF578" s="34" t="s">
        <v>3877</v>
      </c>
      <c r="DG578" s="34" t="s">
        <v>157</v>
      </c>
      <c r="DH578" s="34" t="s">
        <v>4170</v>
      </c>
      <c r="DI578" s="34" t="s">
        <v>4170</v>
      </c>
      <c r="DJ578" s="34" t="s">
        <v>4170</v>
      </c>
      <c r="DK578" s="34" t="s">
        <v>4170</v>
      </c>
      <c r="DL578" s="34" t="s">
        <v>4170</v>
      </c>
      <c r="DM578" s="34" t="s">
        <v>4170</v>
      </c>
      <c r="DN578" s="34" t="s">
        <v>4170</v>
      </c>
      <c r="DO578" s="34" t="s">
        <v>4881</v>
      </c>
      <c r="DP578" s="34" t="s">
        <v>4170</v>
      </c>
      <c r="DQ578" s="34" t="s">
        <v>4170</v>
      </c>
      <c r="DR578" s="34" t="s">
        <v>4170</v>
      </c>
      <c r="DS578" s="34" t="s">
        <v>4170</v>
      </c>
      <c r="DT578" s="34" t="s">
        <v>4170</v>
      </c>
      <c r="DU578" s="34" t="s">
        <v>4170</v>
      </c>
      <c r="DV578" s="34" t="s">
        <v>4170</v>
      </c>
      <c r="DW578" s="34" t="s">
        <v>4170</v>
      </c>
      <c r="FE578" s="34">
        <v>6500</v>
      </c>
      <c r="FK578" s="34" t="s">
        <v>1044</v>
      </c>
      <c r="FM578" s="34" t="s">
        <v>3981</v>
      </c>
      <c r="FN578" s="34" t="s">
        <v>7291</v>
      </c>
      <c r="FO578" s="34" t="s">
        <v>4881</v>
      </c>
      <c r="FP578" s="34" t="s">
        <v>4881</v>
      </c>
      <c r="FQ578" s="34" t="s">
        <v>4881</v>
      </c>
      <c r="FR578" s="34" t="s">
        <v>4881</v>
      </c>
      <c r="FS578" s="34" t="s">
        <v>4881</v>
      </c>
      <c r="FT578" s="34" t="s">
        <v>4170</v>
      </c>
      <c r="FU578" s="34" t="s">
        <v>4881</v>
      </c>
      <c r="FV578" s="34" t="s">
        <v>4881</v>
      </c>
      <c r="FW578" s="34" t="s">
        <v>4881</v>
      </c>
      <c r="FX578" s="34" t="s">
        <v>4170</v>
      </c>
      <c r="FY578" s="34" t="s">
        <v>4170</v>
      </c>
      <c r="FZ578" s="34" t="s">
        <v>4170</v>
      </c>
      <c r="GA578" s="34" t="s">
        <v>4881</v>
      </c>
      <c r="GB578" s="34" t="s">
        <v>4170</v>
      </c>
      <c r="GC578" s="34" t="s">
        <v>4170</v>
      </c>
      <c r="GD578" s="34" t="s">
        <v>4170</v>
      </c>
      <c r="GF578" s="34" t="s">
        <v>1044</v>
      </c>
      <c r="GG578" s="34" t="s">
        <v>4170</v>
      </c>
      <c r="GH578" s="34" t="s">
        <v>4170</v>
      </c>
      <c r="GI578" s="34" t="s">
        <v>4170</v>
      </c>
      <c r="GJ578" s="34" t="s">
        <v>4881</v>
      </c>
      <c r="GK578" s="34" t="s">
        <v>4170</v>
      </c>
      <c r="GL578" s="34" t="s">
        <v>4170</v>
      </c>
      <c r="GM578" s="34" t="s">
        <v>4170</v>
      </c>
      <c r="GO578" s="34">
        <v>9000</v>
      </c>
      <c r="GP578" s="34">
        <v>0</v>
      </c>
      <c r="GQ578" s="34">
        <v>8000</v>
      </c>
      <c r="GR578" s="34">
        <v>4000</v>
      </c>
      <c r="GS578" s="34">
        <v>600</v>
      </c>
      <c r="GT578" s="34">
        <v>300</v>
      </c>
      <c r="GU578" s="34">
        <v>250</v>
      </c>
      <c r="GV578" s="34">
        <v>0</v>
      </c>
      <c r="GW578" s="34">
        <v>0</v>
      </c>
      <c r="GX578" s="34">
        <v>6000</v>
      </c>
      <c r="GY578" s="34">
        <v>2000</v>
      </c>
      <c r="GZ578" s="34">
        <v>3000</v>
      </c>
      <c r="HA578" s="34">
        <v>0</v>
      </c>
      <c r="HB578" s="34">
        <v>0</v>
      </c>
      <c r="HC578" s="34">
        <v>15000</v>
      </c>
      <c r="HD578" s="34">
        <v>0</v>
      </c>
      <c r="HE578" s="34">
        <v>0</v>
      </c>
      <c r="HF578" s="34" t="s">
        <v>1044</v>
      </c>
      <c r="HK578" s="34" t="s">
        <v>7628</v>
      </c>
      <c r="HL578" s="34" t="s">
        <v>4226</v>
      </c>
      <c r="HM578" s="34" t="s">
        <v>4542</v>
      </c>
      <c r="HN578" s="34" t="s">
        <v>5447</v>
      </c>
      <c r="HO578" s="34">
        <v>49.9657796758651</v>
      </c>
      <c r="HP578" s="34" t="s">
        <v>4896</v>
      </c>
      <c r="HQ578" s="34" t="s">
        <v>4316</v>
      </c>
      <c r="HR578" s="34" t="s">
        <v>4219</v>
      </c>
      <c r="HS578" s="34" t="s">
        <v>4228</v>
      </c>
      <c r="HT578" s="34" t="s">
        <v>4262</v>
      </c>
      <c r="HU578" s="34" t="s">
        <v>5342</v>
      </c>
      <c r="HV578" s="34" t="s">
        <v>5001</v>
      </c>
      <c r="HW578" s="34" t="s">
        <v>4560</v>
      </c>
      <c r="HX578" s="34" t="s">
        <v>3244</v>
      </c>
      <c r="HY578" s="34" t="s">
        <v>4299</v>
      </c>
      <c r="HZ578" s="34" t="s">
        <v>4933</v>
      </c>
      <c r="IA578" s="34" t="s">
        <v>4666</v>
      </c>
      <c r="IC578" s="34" t="s">
        <v>5274</v>
      </c>
      <c r="ID578" s="34" t="s">
        <v>4462</v>
      </c>
      <c r="IK578" s="34" t="s">
        <v>4590</v>
      </c>
      <c r="IQ578" s="34">
        <v>6500</v>
      </c>
      <c r="IR578" s="34" t="s">
        <v>1046</v>
      </c>
      <c r="IS578" s="34" t="s">
        <v>5322</v>
      </c>
      <c r="IT578" s="34">
        <v>1625</v>
      </c>
      <c r="IU578" s="34" t="s">
        <v>5180</v>
      </c>
      <c r="IV578" s="34" t="s">
        <v>4170</v>
      </c>
      <c r="IW578" s="34" t="s">
        <v>4176</v>
      </c>
      <c r="IX578" s="34" t="s">
        <v>6121</v>
      </c>
      <c r="IY578" s="34" t="s">
        <v>4474</v>
      </c>
      <c r="IZ578" s="34" t="s">
        <v>4784</v>
      </c>
      <c r="JA578" s="34" t="s">
        <v>4784</v>
      </c>
      <c r="JB578" s="34" t="s">
        <v>4170</v>
      </c>
      <c r="JC578" s="34">
        <v>1000</v>
      </c>
      <c r="JD578" s="34">
        <v>333.33333333333297</v>
      </c>
      <c r="JE578" s="34">
        <v>500</v>
      </c>
      <c r="JF578" s="34">
        <v>0</v>
      </c>
      <c r="JG578" s="34">
        <v>0</v>
      </c>
      <c r="JH578" s="34">
        <v>2500</v>
      </c>
      <c r="JI578" s="34">
        <v>0</v>
      </c>
      <c r="JJ578" s="34">
        <v>0</v>
      </c>
      <c r="JK578" s="34">
        <v>0</v>
      </c>
      <c r="JL578" s="34">
        <v>26150</v>
      </c>
      <c r="JM578" s="34">
        <v>333.33333333333297</v>
      </c>
      <c r="JN578" s="34">
        <v>26483.333333333299</v>
      </c>
      <c r="JO578" s="34">
        <v>6537.5</v>
      </c>
      <c r="JP578" s="34">
        <v>83.3333333333333</v>
      </c>
      <c r="JQ578" s="34">
        <v>6620.8333333333303</v>
      </c>
      <c r="JR578" s="34">
        <v>0.33983637507866599</v>
      </c>
      <c r="JT578" s="34">
        <v>0.30207677784770298</v>
      </c>
      <c r="JU578" s="34">
        <v>0.15103838892385099</v>
      </c>
      <c r="JV578" s="34">
        <v>2.2655758338577699E-2</v>
      </c>
      <c r="JW578" s="34">
        <v>1.13278791692889E-2</v>
      </c>
      <c r="JX578" s="34">
        <v>9.4398993077407199E-3</v>
      </c>
      <c r="KA578" s="34">
        <v>3.77595972309629E-2</v>
      </c>
      <c r="KB578" s="34">
        <v>1.2586532410321E-2</v>
      </c>
      <c r="KC578" s="34">
        <v>1.8879798615481402E-2</v>
      </c>
      <c r="KF578" s="34">
        <v>9.4398993077407206E-2</v>
      </c>
      <c r="KJ578" s="34" t="s">
        <v>5980</v>
      </c>
      <c r="KK578" s="34" t="s">
        <v>5177</v>
      </c>
      <c r="KL578" s="34" t="s">
        <v>4170</v>
      </c>
      <c r="KM578" s="34" t="s">
        <v>4716</v>
      </c>
      <c r="KN578" s="34" t="s">
        <v>5255</v>
      </c>
      <c r="KO578" s="34" t="s">
        <v>5255</v>
      </c>
      <c r="KP578" s="34" t="s">
        <v>4170</v>
      </c>
      <c r="KQ578" s="34" t="s">
        <v>4170</v>
      </c>
      <c r="KR578" s="34" t="s">
        <v>4973</v>
      </c>
      <c r="KS578" s="34" t="s">
        <v>4170</v>
      </c>
      <c r="KT578" s="34" t="s">
        <v>4170</v>
      </c>
      <c r="KU578" s="34" t="s">
        <v>5114</v>
      </c>
      <c r="KV578" s="34" t="s">
        <v>5154</v>
      </c>
      <c r="KW578" s="34" t="s">
        <v>5624</v>
      </c>
      <c r="KX578" s="34" t="s">
        <v>5643</v>
      </c>
      <c r="KY578" s="34" t="s">
        <v>5953</v>
      </c>
      <c r="KZ578" s="34" t="s">
        <v>5154</v>
      </c>
      <c r="LA578" s="34" t="s">
        <v>5993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9" ma:contentTypeDescription="Crée un document." ma:contentTypeScope="" ma:versionID="7e2ee72c49a557b9018af0e2172627ea">
  <xsd:schema xmlns:xsd="http://www.w3.org/2001/XMLSchema" xmlns:xs="http://www.w3.org/2001/XMLSchema" xmlns:p="http://schemas.microsoft.com/office/2006/metadata/properties" xmlns:ns1="http://schemas.microsoft.com/sharepoint/v3" xmlns:ns2="fa0b5fe5-391f-41b6-811a-90e0518c7af2" xmlns:ns3="c228d1bd-650e-48eb-9f39-f684bd7bd257" targetNamespace="http://schemas.microsoft.com/office/2006/metadata/properties" ma:root="true" ma:fieldsID="e6c0a66fe83f08928e2bfd70806f09b3" ns1:_="" ns2:_="" ns3:_="">
    <xsd:import namespace="http://schemas.microsoft.com/sharepoint/v3"/>
    <xsd:import namespace="fa0b5fe5-391f-41b6-811a-90e0518c7af2"/>
    <xsd:import namespace="c228d1bd-650e-48eb-9f39-f684bd7bd2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element ref="ns3:lcf76f155ced4ddcb4097134ff3c332f"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riétés de la stratégie de conformité unifiée" ma:hidden="true" ma:internalName="_ip_UnifiedCompliancePolicyProperties">
      <xsd:simpleType>
        <xsd:restriction base="dms:Note"/>
      </xsd:simpleType>
    </xsd:element>
    <xsd:element name="_ip_UnifiedCompliancePolicyUIAction" ma:index="24"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96dc6f5d-5d37-4265-8955-6aac29463c5b}"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a0b5fe5-391f-41b6-811a-90e0518c7af2" xsi:nil="true"/>
    <lcf76f155ced4ddcb4097134ff3c332f xmlns="c228d1bd-650e-48eb-9f39-f684bd7bd257">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672D6093-AF25-48DE-AA3F-50D1C66220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a0b5fe5-391f-41b6-811a-90e0518c7af2"/>
    <ds:schemaRef ds:uri="c228d1bd-650e-48eb-9f39-f684bd7bd2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A9A394-CF9A-4DAE-8A67-399F3CE0D74B}">
  <ds:schemaRefs>
    <ds:schemaRef ds:uri="http://schemas.microsoft.com/sharepoint/v3/contenttype/forms"/>
  </ds:schemaRefs>
</ds:datastoreItem>
</file>

<file path=customXml/itemProps3.xml><?xml version="1.0" encoding="utf-8"?>
<ds:datastoreItem xmlns:ds="http://schemas.openxmlformats.org/officeDocument/2006/customXml" ds:itemID="{A0D0E371-FF68-4909-9CB0-740F8B141B7A}">
  <ds:schemaRefs>
    <ds:schemaRef ds:uri="http://schemas.microsoft.com/office/2006/metadata/properties"/>
    <ds:schemaRef ds:uri="http://schemas.microsoft.com/office/infopath/2007/PartnerControls"/>
    <ds:schemaRef ds:uri="fa0b5fe5-391f-41b6-811a-90e0518c7af2"/>
    <ds:schemaRef ds:uri="c228d1bd-650e-48eb-9f39-f684bd7bd25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READ_ME</vt:lpstr>
      <vt:lpstr>Table_of_contents</vt:lpstr>
      <vt:lpstr>Data_Analysis</vt:lpstr>
      <vt:lpstr>Composite_indicators</vt:lpstr>
      <vt:lpstr>R_file_directory</vt:lpstr>
      <vt:lpstr>Deviations_from_ToR</vt:lpstr>
      <vt:lpstr>Extended_DAP</vt:lpstr>
      <vt:lpstr>Sampling_info</vt:lpstr>
      <vt:lpstr>HH_clean_data</vt:lpstr>
      <vt:lpstr>Roster_clean_data</vt:lpstr>
      <vt:lpstr>Survey</vt:lpstr>
      <vt:lpstr>Choices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dc:creator>
  <cp:keywords/>
  <dc:description/>
  <cp:lastModifiedBy>Felicia BULAT</cp:lastModifiedBy>
  <cp:revision/>
  <dcterms:created xsi:type="dcterms:W3CDTF">2015-01-18T18:45:03Z</dcterms:created>
  <dcterms:modified xsi:type="dcterms:W3CDTF">2026-06-18T12:11:11Z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77c96b84-389d-45bc-b71c-e6b46de08ba7</vt:lpwstr>
  </property>
  <property fmtid="{D5CDD505-2E9C-101B-9397-08002B2CF9AE}" pid="3" name="ContentTypeId">
    <vt:lpwstr>0x010100193A2E158ED92647AF4EE09E30C26EE1</vt:lpwstr>
  </property>
  <property fmtid="{D5CDD505-2E9C-101B-9397-08002B2CF9AE}" pid="4" name="MediaServiceImageTags">
    <vt:lpwstr/>
  </property>
</Properties>
</file>